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Author Drive (E. Ruiz)\Excel 101\Data\Complete\"/>
    </mc:Choice>
  </mc:AlternateContent>
  <xr:revisionPtr revIDLastSave="0" documentId="13_ncr:1_{32DC2B20-C074-41C9-B13B-FD026870FFB8}" xr6:coauthVersionLast="47" xr6:coauthVersionMax="47" xr10:uidLastSave="{00000000-0000-0000-0000-000000000000}"/>
  <bookViews>
    <workbookView xWindow="-23184" yWindow="12852" windowWidth="23256" windowHeight="13176" xr2:uid="{3996B663-3ABD-4EC2-8D3F-07A6EE1AD944}"/>
  </bookViews>
  <sheets>
    <sheet name="Flights" sheetId="5" r:id="rId1"/>
    <sheet name="Airports" sheetId="2" r:id="rId2"/>
    <sheet name="2016 Forecasts" sheetId="3" r:id="rId3"/>
    <sheet name="Report" sheetId="8" r:id="rId4"/>
  </sheets>
  <definedNames>
    <definedName name="_xlnm._FilterDatabase" localSheetId="1" hidden="1">Airports!$A$1:$N$77</definedName>
    <definedName name="_xlnm._FilterDatabase" localSheetId="0" hidden="1">Flights!$A$1:$W$4986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I63" i="2"/>
  <c r="I55" i="2"/>
  <c r="I9" i="2"/>
  <c r="I77" i="2"/>
  <c r="I39" i="2"/>
  <c r="I34" i="2"/>
  <c r="I8" i="2"/>
  <c r="I61" i="2"/>
  <c r="I49" i="2"/>
  <c r="I68" i="2"/>
  <c r="I10" i="2"/>
  <c r="I33" i="2"/>
  <c r="I26" i="2"/>
  <c r="I12" i="2"/>
  <c r="I58" i="2"/>
  <c r="I4" i="2"/>
  <c r="I46" i="2"/>
  <c r="I76" i="2"/>
  <c r="I74" i="2"/>
  <c r="I30" i="2"/>
  <c r="I19" i="2"/>
  <c r="I51" i="2"/>
  <c r="I20" i="2"/>
  <c r="I59" i="2"/>
  <c r="I27" i="2"/>
  <c r="I43" i="2"/>
  <c r="I13" i="2"/>
  <c r="I14" i="2"/>
  <c r="I69" i="2"/>
  <c r="I71" i="2"/>
  <c r="I66" i="2"/>
  <c r="I32" i="2"/>
  <c r="I21" i="2"/>
  <c r="I31" i="2"/>
  <c r="I60" i="2"/>
  <c r="I72" i="2"/>
  <c r="I50" i="2"/>
  <c r="I62" i="2"/>
  <c r="I73" i="2"/>
  <c r="I75" i="2"/>
  <c r="I15" i="2"/>
  <c r="I28" i="2"/>
  <c r="I22" i="2"/>
  <c r="I16" i="2"/>
  <c r="I35" i="2"/>
  <c r="I6" i="2"/>
  <c r="I56" i="2"/>
  <c r="I17" i="2"/>
  <c r="I64" i="2"/>
  <c r="I2" i="2"/>
  <c r="I11" i="2"/>
  <c r="I67" i="2"/>
  <c r="I36" i="2"/>
  <c r="I37" i="2"/>
  <c r="I44" i="2"/>
  <c r="I23" i="2"/>
  <c r="I65" i="2"/>
  <c r="I41" i="2"/>
  <c r="I45" i="2"/>
  <c r="I52" i="2"/>
  <c r="I29" i="2"/>
  <c r="I47" i="2"/>
  <c r="I24" i="2"/>
  <c r="I48" i="2"/>
  <c r="I38" i="2"/>
  <c r="I42" i="2"/>
  <c r="I53" i="2"/>
  <c r="I18" i="2"/>
  <c r="I54" i="2"/>
  <c r="I3" i="2"/>
  <c r="I70" i="2"/>
  <c r="I57" i="2"/>
  <c r="I7" i="2"/>
  <c r="I25" i="2"/>
  <c r="I5" i="2"/>
  <c r="I40" i="2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I2" i="5" a="1"/>
  <c r="I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38" i="5" a="1"/>
  <c r="I38" i="5" s="1"/>
  <c r="I39" i="5" a="1"/>
  <c r="I39" i="5" s="1"/>
  <c r="I40" i="5" a="1"/>
  <c r="I40" i="5" s="1"/>
  <c r="I41" i="5" a="1"/>
  <c r="I41" i="5" s="1"/>
  <c r="I42" i="5" a="1"/>
  <c r="I42" i="5" s="1"/>
  <c r="I43" i="5" a="1"/>
  <c r="I43" i="5" s="1"/>
  <c r="I44" i="5" a="1"/>
  <c r="I44" i="5" s="1"/>
  <c r="I45" i="5" a="1"/>
  <c r="I45" i="5" s="1"/>
  <c r="I46" i="5" a="1"/>
  <c r="I46" i="5" s="1"/>
  <c r="I47" i="5" a="1"/>
  <c r="I47" i="5" s="1"/>
  <c r="I48" i="5" a="1"/>
  <c r="I48" i="5" s="1"/>
  <c r="I49" i="5" a="1"/>
  <c r="I49" i="5" s="1"/>
  <c r="I50" i="5" a="1"/>
  <c r="I50" i="5" s="1"/>
  <c r="I51" i="5" a="1"/>
  <c r="I51" i="5" s="1"/>
  <c r="I52" i="5" a="1"/>
  <c r="I52" i="5" s="1"/>
  <c r="I53" i="5" a="1"/>
  <c r="I53" i="5" s="1"/>
  <c r="I54" i="5" a="1"/>
  <c r="I54" i="5" s="1"/>
  <c r="I55" i="5" a="1"/>
  <c r="I55" i="5" s="1"/>
  <c r="I56" i="5" a="1"/>
  <c r="I56" i="5" s="1"/>
  <c r="I57" i="5" a="1"/>
  <c r="I57" i="5" s="1"/>
  <c r="I58" i="5" a="1"/>
  <c r="I58" i="5" s="1"/>
  <c r="I59" i="5" a="1"/>
  <c r="I59" i="5" s="1"/>
  <c r="I60" i="5" a="1"/>
  <c r="I60" i="5" s="1"/>
  <c r="I61" i="5" a="1"/>
  <c r="I61" i="5" s="1"/>
  <c r="I62" i="5" a="1"/>
  <c r="I62" i="5" s="1"/>
  <c r="I63" i="5" a="1"/>
  <c r="I63" i="5" s="1"/>
  <c r="I64" i="5" a="1"/>
  <c r="I64" i="5" s="1"/>
  <c r="I65" i="5" a="1"/>
  <c r="I65" i="5" s="1"/>
  <c r="I66" i="5" a="1"/>
  <c r="I66" i="5" s="1"/>
  <c r="I67" i="5" a="1"/>
  <c r="I67" i="5" s="1"/>
  <c r="I68" i="5" a="1"/>
  <c r="I68" i="5" s="1"/>
  <c r="I69" i="5" a="1"/>
  <c r="I69" i="5" s="1"/>
  <c r="I70" i="5" a="1"/>
  <c r="I70" i="5" s="1"/>
  <c r="I71" i="5" a="1"/>
  <c r="I71" i="5" s="1"/>
  <c r="I72" i="5" a="1"/>
  <c r="I72" i="5" s="1"/>
  <c r="I73" i="5" a="1"/>
  <c r="I73" i="5" s="1"/>
  <c r="I74" i="5" a="1"/>
  <c r="I74" i="5" s="1"/>
  <c r="I75" i="5" a="1"/>
  <c r="I75" i="5" s="1"/>
  <c r="I76" i="5" a="1"/>
  <c r="I76" i="5" s="1"/>
  <c r="I77" i="5" a="1"/>
  <c r="I77" i="5" s="1"/>
  <c r="I78" i="5" a="1"/>
  <c r="I78" i="5" s="1"/>
  <c r="I79" i="5" a="1"/>
  <c r="I79" i="5" s="1"/>
  <c r="I80" i="5" a="1"/>
  <c r="I80" i="5" s="1"/>
  <c r="I81" i="5" a="1"/>
  <c r="I81" i="5" s="1"/>
  <c r="I82" i="5" a="1"/>
  <c r="I82" i="5" s="1"/>
  <c r="I83" i="5" a="1"/>
  <c r="I83" i="5" s="1"/>
  <c r="I84" i="5" a="1"/>
  <c r="I84" i="5" s="1"/>
  <c r="I85" i="5" a="1"/>
  <c r="I85" i="5" s="1"/>
  <c r="I86" i="5" a="1"/>
  <c r="I86" i="5" s="1"/>
  <c r="I87" i="5" a="1"/>
  <c r="I87" i="5" s="1"/>
  <c r="I88" i="5" a="1"/>
  <c r="I88" i="5" s="1"/>
  <c r="I89" i="5" a="1"/>
  <c r="I89" i="5" s="1"/>
  <c r="I90" i="5" a="1"/>
  <c r="I90" i="5" s="1"/>
  <c r="I91" i="5" a="1"/>
  <c r="I91" i="5" s="1"/>
  <c r="I92" i="5" a="1"/>
  <c r="I92" i="5" s="1"/>
  <c r="I93" i="5" a="1"/>
  <c r="I93" i="5" s="1"/>
  <c r="I94" i="5" a="1"/>
  <c r="I94" i="5" s="1"/>
  <c r="I95" i="5" a="1"/>
  <c r="I95" i="5" s="1"/>
  <c r="I96" i="5" a="1"/>
  <c r="I96" i="5" s="1"/>
  <c r="I97" i="5" a="1"/>
  <c r="I97" i="5" s="1"/>
  <c r="I98" i="5" a="1"/>
  <c r="I98" i="5" s="1"/>
  <c r="I99" i="5" a="1"/>
  <c r="I99" i="5" s="1"/>
  <c r="I100" i="5" a="1"/>
  <c r="I100" i="5" s="1"/>
  <c r="I101" i="5" a="1"/>
  <c r="I101" i="5" s="1"/>
  <c r="I102" i="5" a="1"/>
  <c r="I102" i="5" s="1"/>
  <c r="I103" i="5" a="1"/>
  <c r="I103" i="5" s="1"/>
  <c r="I104" i="5" a="1"/>
  <c r="I104" i="5" s="1"/>
  <c r="I105" i="5" a="1"/>
  <c r="I105" i="5" s="1"/>
  <c r="I106" i="5" a="1"/>
  <c r="I106" i="5" s="1"/>
  <c r="I107" i="5" a="1"/>
  <c r="I107" i="5" s="1"/>
  <c r="I108" i="5" a="1"/>
  <c r="I108" i="5" s="1"/>
  <c r="I109" i="5" a="1"/>
  <c r="I109" i="5" s="1"/>
  <c r="I110" i="5" a="1"/>
  <c r="I110" i="5" s="1"/>
  <c r="I111" i="5" a="1"/>
  <c r="I111" i="5" s="1"/>
  <c r="I112" i="5" a="1"/>
  <c r="I112" i="5" s="1"/>
  <c r="I113" i="5" a="1"/>
  <c r="I113" i="5" s="1"/>
  <c r="I114" i="5" a="1"/>
  <c r="I114" i="5" s="1"/>
  <c r="I115" i="5" a="1"/>
  <c r="I115" i="5" s="1"/>
  <c r="I116" i="5" a="1"/>
  <c r="I116" i="5" s="1"/>
  <c r="I117" i="5" a="1"/>
  <c r="I117" i="5" s="1"/>
  <c r="I118" i="5" a="1"/>
  <c r="I118" i="5" s="1"/>
  <c r="I119" i="5" a="1"/>
  <c r="I119" i="5" s="1"/>
  <c r="I120" i="5" a="1"/>
  <c r="I120" i="5" s="1"/>
  <c r="I121" i="5" a="1"/>
  <c r="I121" i="5" s="1"/>
  <c r="I122" i="5" a="1"/>
  <c r="I122" i="5" s="1"/>
  <c r="I123" i="5" a="1"/>
  <c r="I123" i="5" s="1"/>
  <c r="I124" i="5" a="1"/>
  <c r="I124" i="5" s="1"/>
  <c r="I125" i="5" a="1"/>
  <c r="I125" i="5" s="1"/>
  <c r="I126" i="5" a="1"/>
  <c r="I126" i="5" s="1"/>
  <c r="I127" i="5" a="1"/>
  <c r="I127" i="5" s="1"/>
  <c r="I128" i="5" a="1"/>
  <c r="I128" i="5" s="1"/>
  <c r="I129" i="5" a="1"/>
  <c r="I129" i="5" s="1"/>
  <c r="I130" i="5" a="1"/>
  <c r="I130" i="5" s="1"/>
  <c r="I131" i="5" a="1"/>
  <c r="I131" i="5" s="1"/>
  <c r="I132" i="5" a="1"/>
  <c r="I132" i="5" s="1"/>
  <c r="I133" i="5" a="1"/>
  <c r="I133" i="5" s="1"/>
  <c r="I134" i="5" a="1"/>
  <c r="I134" i="5" s="1"/>
  <c r="I135" i="5" a="1"/>
  <c r="I135" i="5" s="1"/>
  <c r="I136" i="5" a="1"/>
  <c r="I136" i="5" s="1"/>
  <c r="I137" i="5" a="1"/>
  <c r="I137" i="5" s="1"/>
  <c r="I138" i="5" a="1"/>
  <c r="I138" i="5" s="1"/>
  <c r="I139" i="5" a="1"/>
  <c r="I139" i="5" s="1"/>
  <c r="I140" i="5" a="1"/>
  <c r="I140" i="5" s="1"/>
  <c r="I141" i="5" a="1"/>
  <c r="I141" i="5" s="1"/>
  <c r="I142" i="5" a="1"/>
  <c r="I142" i="5" s="1"/>
  <c r="I143" i="5" a="1"/>
  <c r="I143" i="5" s="1"/>
  <c r="I144" i="5" a="1"/>
  <c r="I144" i="5" s="1"/>
  <c r="I145" i="5" a="1"/>
  <c r="I145" i="5" s="1"/>
  <c r="I146" i="5" a="1"/>
  <c r="I146" i="5" s="1"/>
  <c r="I147" i="5" a="1"/>
  <c r="I147" i="5" s="1"/>
  <c r="I148" i="5" a="1"/>
  <c r="I148" i="5" s="1"/>
  <c r="I149" i="5" a="1"/>
  <c r="I149" i="5" s="1"/>
  <c r="I150" i="5" a="1"/>
  <c r="I150" i="5" s="1"/>
  <c r="I151" i="5" a="1"/>
  <c r="I151" i="5" s="1"/>
  <c r="I152" i="5" a="1"/>
  <c r="I152" i="5" s="1"/>
  <c r="I153" i="5" a="1"/>
  <c r="I153" i="5" s="1"/>
  <c r="I154" i="5" a="1"/>
  <c r="I154" i="5" s="1"/>
  <c r="I155" i="5" a="1"/>
  <c r="I155" i="5" s="1"/>
  <c r="I156" i="5" a="1"/>
  <c r="I156" i="5" s="1"/>
  <c r="I157" i="5" a="1"/>
  <c r="I157" i="5" s="1"/>
  <c r="I158" i="5" a="1"/>
  <c r="I158" i="5" s="1"/>
  <c r="I159" i="5" a="1"/>
  <c r="I159" i="5" s="1"/>
  <c r="I160" i="5" a="1"/>
  <c r="I160" i="5" s="1"/>
  <c r="I161" i="5" a="1"/>
  <c r="I161" i="5" s="1"/>
  <c r="I162" i="5" a="1"/>
  <c r="I162" i="5" s="1"/>
  <c r="I163" i="5" a="1"/>
  <c r="I163" i="5" s="1"/>
  <c r="I164" i="5" a="1"/>
  <c r="I164" i="5" s="1"/>
  <c r="I165" i="5" a="1"/>
  <c r="I165" i="5" s="1"/>
  <c r="I166" i="5" a="1"/>
  <c r="I166" i="5" s="1"/>
  <c r="I167" i="5" a="1"/>
  <c r="I167" i="5" s="1"/>
  <c r="I168" i="5" a="1"/>
  <c r="I168" i="5" s="1"/>
  <c r="I169" i="5" a="1"/>
  <c r="I169" i="5" s="1"/>
  <c r="I170" i="5" a="1"/>
  <c r="I170" i="5" s="1"/>
  <c r="I171" i="5" a="1"/>
  <c r="I171" i="5" s="1"/>
  <c r="I172" i="5" a="1"/>
  <c r="I172" i="5" s="1"/>
  <c r="I173" i="5" a="1"/>
  <c r="I173" i="5" s="1"/>
  <c r="I174" i="5" a="1"/>
  <c r="I174" i="5" s="1"/>
  <c r="I175" i="5" a="1"/>
  <c r="I175" i="5" s="1"/>
  <c r="I176" i="5" a="1"/>
  <c r="I176" i="5" s="1"/>
  <c r="I177" i="5" a="1"/>
  <c r="I177" i="5" s="1"/>
  <c r="I178" i="5" a="1"/>
  <c r="I178" i="5" s="1"/>
  <c r="I179" i="5" a="1"/>
  <c r="I179" i="5" s="1"/>
  <c r="I180" i="5" a="1"/>
  <c r="I180" i="5" s="1"/>
  <c r="I181" i="5" a="1"/>
  <c r="I181" i="5" s="1"/>
  <c r="I182" i="5" a="1"/>
  <c r="I182" i="5" s="1"/>
  <c r="I183" i="5" a="1"/>
  <c r="I183" i="5" s="1"/>
  <c r="I184" i="5" a="1"/>
  <c r="I184" i="5" s="1"/>
  <c r="I185" i="5" a="1"/>
  <c r="I185" i="5" s="1"/>
  <c r="I186" i="5" a="1"/>
  <c r="I186" i="5" s="1"/>
  <c r="I187" i="5" a="1"/>
  <c r="I187" i="5" s="1"/>
  <c r="I188" i="5" a="1"/>
  <c r="I188" i="5" s="1"/>
  <c r="I189" i="5" a="1"/>
  <c r="I189" i="5" s="1"/>
  <c r="I190" i="5" a="1"/>
  <c r="I190" i="5" s="1"/>
  <c r="I191" i="5" a="1"/>
  <c r="I191" i="5" s="1"/>
  <c r="I192" i="5" a="1"/>
  <c r="I192" i="5" s="1"/>
  <c r="I193" i="5" a="1"/>
  <c r="I193" i="5" s="1"/>
  <c r="I194" i="5" a="1"/>
  <c r="I194" i="5" s="1"/>
  <c r="I195" i="5" a="1"/>
  <c r="I195" i="5" s="1"/>
  <c r="I196" i="5" a="1"/>
  <c r="I196" i="5" s="1"/>
  <c r="I197" i="5" a="1"/>
  <c r="I197" i="5" s="1"/>
  <c r="I198" i="5" a="1"/>
  <c r="I198" i="5" s="1"/>
  <c r="I199" i="5" a="1"/>
  <c r="I199" i="5" s="1"/>
  <c r="I200" i="5" a="1"/>
  <c r="I200" i="5" s="1"/>
  <c r="I201" i="5" a="1"/>
  <c r="I201" i="5" s="1"/>
  <c r="I202" i="5" a="1"/>
  <c r="I202" i="5" s="1"/>
  <c r="I203" i="5" a="1"/>
  <c r="I203" i="5" s="1"/>
  <c r="I204" i="5" a="1"/>
  <c r="I204" i="5" s="1"/>
  <c r="I205" i="5" a="1"/>
  <c r="I205" i="5" s="1"/>
  <c r="I206" i="5" a="1"/>
  <c r="I206" i="5" s="1"/>
  <c r="I207" i="5" a="1"/>
  <c r="I207" i="5" s="1"/>
  <c r="I208" i="5" a="1"/>
  <c r="I208" i="5" s="1"/>
  <c r="I209" i="5" a="1"/>
  <c r="I209" i="5" s="1"/>
  <c r="I210" i="5" a="1"/>
  <c r="I210" i="5" s="1"/>
  <c r="I211" i="5" a="1"/>
  <c r="I211" i="5" s="1"/>
  <c r="I212" i="5" a="1"/>
  <c r="I212" i="5" s="1"/>
  <c r="I213" i="5" a="1"/>
  <c r="I213" i="5" s="1"/>
  <c r="I214" i="5" a="1"/>
  <c r="I214" i="5" s="1"/>
  <c r="I215" i="5" a="1"/>
  <c r="I215" i="5" s="1"/>
  <c r="I216" i="5" a="1"/>
  <c r="I216" i="5" s="1"/>
  <c r="I217" i="5" a="1"/>
  <c r="I217" i="5" s="1"/>
  <c r="I218" i="5" a="1"/>
  <c r="I218" i="5" s="1"/>
  <c r="I219" i="5" a="1"/>
  <c r="I219" i="5" s="1"/>
  <c r="I220" i="5" a="1"/>
  <c r="I220" i="5" s="1"/>
  <c r="I221" i="5" a="1"/>
  <c r="I221" i="5" s="1"/>
  <c r="I222" i="5" a="1"/>
  <c r="I222" i="5" s="1"/>
  <c r="I223" i="5" a="1"/>
  <c r="I223" i="5" s="1"/>
  <c r="I224" i="5" a="1"/>
  <c r="I224" i="5" s="1"/>
  <c r="I225" i="5" a="1"/>
  <c r="I225" i="5" s="1"/>
  <c r="I226" i="5" a="1"/>
  <c r="I226" i="5" s="1"/>
  <c r="I227" i="5" a="1"/>
  <c r="I227" i="5" s="1"/>
  <c r="I228" i="5" a="1"/>
  <c r="I228" i="5" s="1"/>
  <c r="I229" i="5" a="1"/>
  <c r="I229" i="5" s="1"/>
  <c r="I230" i="5" a="1"/>
  <c r="I230" i="5" s="1"/>
  <c r="I231" i="5" a="1"/>
  <c r="I231" i="5" s="1"/>
  <c r="I232" i="5" a="1"/>
  <c r="I232" i="5" s="1"/>
  <c r="I233" i="5" a="1"/>
  <c r="I233" i="5" s="1"/>
  <c r="I234" i="5" a="1"/>
  <c r="I234" i="5" s="1"/>
  <c r="I235" i="5" a="1"/>
  <c r="I235" i="5" s="1"/>
  <c r="I236" i="5" a="1"/>
  <c r="I236" i="5" s="1"/>
  <c r="I237" i="5" a="1"/>
  <c r="I237" i="5" s="1"/>
  <c r="I238" i="5" a="1"/>
  <c r="I238" i="5" s="1"/>
  <c r="I239" i="5" a="1"/>
  <c r="I239" i="5" s="1"/>
  <c r="I240" i="5" a="1"/>
  <c r="I240" i="5" s="1"/>
  <c r="I241" i="5" a="1"/>
  <c r="I241" i="5" s="1"/>
  <c r="I242" i="5" a="1"/>
  <c r="I242" i="5" s="1"/>
  <c r="I243" i="5" a="1"/>
  <c r="I243" i="5" s="1"/>
  <c r="I244" i="5" a="1"/>
  <c r="I244" i="5" s="1"/>
  <c r="I245" i="5" a="1"/>
  <c r="I245" i="5" s="1"/>
  <c r="I246" i="5" a="1"/>
  <c r="I246" i="5" s="1"/>
  <c r="I247" i="5" a="1"/>
  <c r="I247" i="5" s="1"/>
  <c r="I248" i="5" a="1"/>
  <c r="I248" i="5" s="1"/>
  <c r="I249" i="5" a="1"/>
  <c r="I249" i="5" s="1"/>
  <c r="I250" i="5" a="1"/>
  <c r="I250" i="5" s="1"/>
  <c r="I251" i="5" a="1"/>
  <c r="I251" i="5" s="1"/>
  <c r="I252" i="5" a="1"/>
  <c r="I252" i="5" s="1"/>
  <c r="I253" i="5" a="1"/>
  <c r="I253" i="5" s="1"/>
  <c r="I254" i="5" a="1"/>
  <c r="I254" i="5" s="1"/>
  <c r="I255" i="5" a="1"/>
  <c r="I255" i="5" s="1"/>
  <c r="I256" i="5" a="1"/>
  <c r="I256" i="5" s="1"/>
  <c r="I257" i="5" a="1"/>
  <c r="I257" i="5" s="1"/>
  <c r="I258" i="5" a="1"/>
  <c r="I258" i="5" s="1"/>
  <c r="I259" i="5" a="1"/>
  <c r="I259" i="5" s="1"/>
  <c r="I260" i="5" a="1"/>
  <c r="I260" i="5" s="1"/>
  <c r="I261" i="5" a="1"/>
  <c r="I261" i="5" s="1"/>
  <c r="I262" i="5" a="1"/>
  <c r="I262" i="5" s="1"/>
  <c r="I263" i="5" a="1"/>
  <c r="I263" i="5" s="1"/>
  <c r="I264" i="5" a="1"/>
  <c r="I264" i="5" s="1"/>
  <c r="I265" i="5" a="1"/>
  <c r="I265" i="5" s="1"/>
  <c r="I266" i="5" a="1"/>
  <c r="I266" i="5" s="1"/>
  <c r="I267" i="5" a="1"/>
  <c r="I267" i="5" s="1"/>
  <c r="I268" i="5" a="1"/>
  <c r="I268" i="5" s="1"/>
  <c r="I269" i="5" a="1"/>
  <c r="I269" i="5" s="1"/>
  <c r="I270" i="5" a="1"/>
  <c r="I270" i="5" s="1"/>
  <c r="I271" i="5" a="1"/>
  <c r="I271" i="5" s="1"/>
  <c r="I272" i="5" a="1"/>
  <c r="I272" i="5" s="1"/>
  <c r="I273" i="5" a="1"/>
  <c r="I273" i="5" s="1"/>
  <c r="I274" i="5" a="1"/>
  <c r="I274" i="5" s="1"/>
  <c r="I275" i="5" a="1"/>
  <c r="I275" i="5" s="1"/>
  <c r="I276" i="5" a="1"/>
  <c r="I276" i="5" s="1"/>
  <c r="I277" i="5" a="1"/>
  <c r="I277" i="5" s="1"/>
  <c r="I278" i="5" a="1"/>
  <c r="I278" i="5" s="1"/>
  <c r="I279" i="5" a="1"/>
  <c r="I279" i="5" s="1"/>
  <c r="I280" i="5" a="1"/>
  <c r="I280" i="5" s="1"/>
  <c r="I281" i="5" a="1"/>
  <c r="I281" i="5" s="1"/>
  <c r="I282" i="5" a="1"/>
  <c r="I282" i="5" s="1"/>
  <c r="I283" i="5" a="1"/>
  <c r="I283" i="5" s="1"/>
  <c r="I284" i="5" a="1"/>
  <c r="I284" i="5" s="1"/>
  <c r="I285" i="5" a="1"/>
  <c r="I285" i="5" s="1"/>
  <c r="I286" i="5" a="1"/>
  <c r="I286" i="5" s="1"/>
  <c r="I287" i="5" a="1"/>
  <c r="I287" i="5" s="1"/>
  <c r="I288" i="5" a="1"/>
  <c r="I288" i="5" s="1"/>
  <c r="I289" i="5" a="1"/>
  <c r="I289" i="5" s="1"/>
  <c r="I290" i="5" a="1"/>
  <c r="I290" i="5" s="1"/>
  <c r="I291" i="5" a="1"/>
  <c r="I291" i="5" s="1"/>
  <c r="I292" i="5" a="1"/>
  <c r="I292" i="5" s="1"/>
  <c r="I293" i="5" a="1"/>
  <c r="I293" i="5" s="1"/>
  <c r="I294" i="5" a="1"/>
  <c r="I294" i="5" s="1"/>
  <c r="I295" i="5" a="1"/>
  <c r="I295" i="5" s="1"/>
  <c r="I296" i="5" a="1"/>
  <c r="I296" i="5" s="1"/>
  <c r="I297" i="5" a="1"/>
  <c r="I297" i="5" s="1"/>
  <c r="I298" i="5" a="1"/>
  <c r="I298" i="5" s="1"/>
  <c r="I299" i="5" a="1"/>
  <c r="I299" i="5" s="1"/>
  <c r="I300" i="5" a="1"/>
  <c r="I300" i="5" s="1"/>
  <c r="I301" i="5" a="1"/>
  <c r="I301" i="5" s="1"/>
  <c r="I302" i="5" a="1"/>
  <c r="I302" i="5" s="1"/>
  <c r="I303" i="5" a="1"/>
  <c r="I303" i="5" s="1"/>
  <c r="I304" i="5" a="1"/>
  <c r="I304" i="5" s="1"/>
  <c r="I305" i="5" a="1"/>
  <c r="I305" i="5" s="1"/>
  <c r="I306" i="5" a="1"/>
  <c r="I306" i="5" s="1"/>
  <c r="I307" i="5" a="1"/>
  <c r="I307" i="5" s="1"/>
  <c r="I308" i="5" a="1"/>
  <c r="I308" i="5" s="1"/>
  <c r="I309" i="5" a="1"/>
  <c r="I309" i="5" s="1"/>
  <c r="I310" i="5" a="1"/>
  <c r="I310" i="5" s="1"/>
  <c r="I311" i="5" a="1"/>
  <c r="I311" i="5" s="1"/>
  <c r="I312" i="5" a="1"/>
  <c r="I312" i="5" s="1"/>
  <c r="I313" i="5" a="1"/>
  <c r="I313" i="5" s="1"/>
  <c r="I314" i="5" a="1"/>
  <c r="I314" i="5" s="1"/>
  <c r="I315" i="5" a="1"/>
  <c r="I315" i="5" s="1"/>
  <c r="I316" i="5" a="1"/>
  <c r="I316" i="5" s="1"/>
  <c r="I317" i="5" a="1"/>
  <c r="I317" i="5" s="1"/>
  <c r="I318" i="5" a="1"/>
  <c r="I318" i="5" s="1"/>
  <c r="I319" i="5" a="1"/>
  <c r="I319" i="5" s="1"/>
  <c r="I320" i="5" a="1"/>
  <c r="I320" i="5" s="1"/>
  <c r="I321" i="5" a="1"/>
  <c r="I321" i="5" s="1"/>
  <c r="I322" i="5" a="1"/>
  <c r="I322" i="5" s="1"/>
  <c r="I323" i="5" a="1"/>
  <c r="I323" i="5" s="1"/>
  <c r="I324" i="5" a="1"/>
  <c r="I324" i="5" s="1"/>
  <c r="I325" i="5" a="1"/>
  <c r="I325" i="5" s="1"/>
  <c r="I326" i="5" a="1"/>
  <c r="I326" i="5" s="1"/>
  <c r="I327" i="5" a="1"/>
  <c r="I327" i="5" s="1"/>
  <c r="I328" i="5" a="1"/>
  <c r="I328" i="5" s="1"/>
  <c r="I329" i="5" a="1"/>
  <c r="I329" i="5" s="1"/>
  <c r="I330" i="5" a="1"/>
  <c r="I330" i="5" s="1"/>
  <c r="I331" i="5" a="1"/>
  <c r="I331" i="5" s="1"/>
  <c r="I332" i="5" a="1"/>
  <c r="I332" i="5" s="1"/>
  <c r="I333" i="5" a="1"/>
  <c r="I333" i="5" s="1"/>
  <c r="I334" i="5" a="1"/>
  <c r="I334" i="5" s="1"/>
  <c r="I335" i="5" a="1"/>
  <c r="I335" i="5" s="1"/>
  <c r="I336" i="5" a="1"/>
  <c r="I336" i="5" s="1"/>
  <c r="I337" i="5" a="1"/>
  <c r="I337" i="5" s="1"/>
  <c r="I338" i="5" a="1"/>
  <c r="I338" i="5" s="1"/>
  <c r="I339" i="5" a="1"/>
  <c r="I339" i="5" s="1"/>
  <c r="I340" i="5" a="1"/>
  <c r="I340" i="5" s="1"/>
  <c r="I341" i="5" a="1"/>
  <c r="I341" i="5" s="1"/>
  <c r="I342" i="5" a="1"/>
  <c r="I342" i="5" s="1"/>
  <c r="I343" i="5" a="1"/>
  <c r="I343" i="5" s="1"/>
  <c r="I344" i="5" a="1"/>
  <c r="I344" i="5" s="1"/>
  <c r="I345" i="5" a="1"/>
  <c r="I345" i="5" s="1"/>
  <c r="I346" i="5" a="1"/>
  <c r="I346" i="5" s="1"/>
  <c r="I347" i="5" a="1"/>
  <c r="I347" i="5" s="1"/>
  <c r="I348" i="5" a="1"/>
  <c r="I348" i="5" s="1"/>
  <c r="I349" i="5" a="1"/>
  <c r="I349" i="5" s="1"/>
  <c r="I350" i="5" a="1"/>
  <c r="I350" i="5" s="1"/>
  <c r="I351" i="5" a="1"/>
  <c r="I351" i="5" s="1"/>
  <c r="I352" i="5" a="1"/>
  <c r="I352" i="5" s="1"/>
  <c r="I353" i="5" a="1"/>
  <c r="I353" i="5" s="1"/>
  <c r="I354" i="5" a="1"/>
  <c r="I354" i="5" s="1"/>
  <c r="I355" i="5" a="1"/>
  <c r="I355" i="5" s="1"/>
  <c r="I356" i="5" a="1"/>
  <c r="I356" i="5" s="1"/>
  <c r="I357" i="5" a="1"/>
  <c r="I357" i="5" s="1"/>
  <c r="I358" i="5" a="1"/>
  <c r="I358" i="5" s="1"/>
  <c r="I359" i="5" a="1"/>
  <c r="I359" i="5" s="1"/>
  <c r="I360" i="5" a="1"/>
  <c r="I360" i="5" s="1"/>
  <c r="I361" i="5" a="1"/>
  <c r="I361" i="5" s="1"/>
  <c r="I362" i="5" a="1"/>
  <c r="I362" i="5" s="1"/>
  <c r="I363" i="5" a="1"/>
  <c r="I363" i="5" s="1"/>
  <c r="I364" i="5" a="1"/>
  <c r="I364" i="5" s="1"/>
  <c r="I365" i="5" a="1"/>
  <c r="I365" i="5" s="1"/>
  <c r="I366" i="5" a="1"/>
  <c r="I366" i="5" s="1"/>
  <c r="I367" i="5" a="1"/>
  <c r="I367" i="5" s="1"/>
  <c r="I368" i="5" a="1"/>
  <c r="I368" i="5" s="1"/>
  <c r="I369" i="5" a="1"/>
  <c r="I369" i="5" s="1"/>
  <c r="I370" i="5" a="1"/>
  <c r="I370" i="5" s="1"/>
  <c r="I371" i="5" a="1"/>
  <c r="I371" i="5" s="1"/>
  <c r="I372" i="5" a="1"/>
  <c r="I372" i="5" s="1"/>
  <c r="I373" i="5" a="1"/>
  <c r="I373" i="5" s="1"/>
  <c r="I374" i="5" a="1"/>
  <c r="I374" i="5" s="1"/>
  <c r="I375" i="5" a="1"/>
  <c r="I375" i="5" s="1"/>
  <c r="I376" i="5" a="1"/>
  <c r="I376" i="5" s="1"/>
  <c r="I377" i="5" a="1"/>
  <c r="I377" i="5" s="1"/>
  <c r="I378" i="5" a="1"/>
  <c r="I378" i="5" s="1"/>
  <c r="I379" i="5" a="1"/>
  <c r="I379" i="5" s="1"/>
  <c r="I380" i="5" a="1"/>
  <c r="I380" i="5" s="1"/>
  <c r="I381" i="5" a="1"/>
  <c r="I381" i="5" s="1"/>
  <c r="I382" i="5" a="1"/>
  <c r="I382" i="5" s="1"/>
  <c r="I383" i="5" a="1"/>
  <c r="I383" i="5" s="1"/>
  <c r="I384" i="5" a="1"/>
  <c r="I384" i="5" s="1"/>
  <c r="I385" i="5" a="1"/>
  <c r="I385" i="5" s="1"/>
  <c r="I386" i="5" a="1"/>
  <c r="I386" i="5" s="1"/>
  <c r="I387" i="5" a="1"/>
  <c r="I387" i="5" s="1"/>
  <c r="I388" i="5" a="1"/>
  <c r="I388" i="5" s="1"/>
  <c r="I389" i="5" a="1"/>
  <c r="I389" i="5" s="1"/>
  <c r="I390" i="5" a="1"/>
  <c r="I390" i="5" s="1"/>
  <c r="I391" i="5" a="1"/>
  <c r="I391" i="5" s="1"/>
  <c r="I392" i="5" a="1"/>
  <c r="I392" i="5" s="1"/>
  <c r="I393" i="5" a="1"/>
  <c r="I393" i="5" s="1"/>
  <c r="I394" i="5" a="1"/>
  <c r="I394" i="5" s="1"/>
  <c r="I395" i="5" a="1"/>
  <c r="I395" i="5" s="1"/>
  <c r="I396" i="5" a="1"/>
  <c r="I396" i="5" s="1"/>
  <c r="I397" i="5" a="1"/>
  <c r="I397" i="5" s="1"/>
  <c r="I398" i="5" a="1"/>
  <c r="I398" i="5" s="1"/>
  <c r="I399" i="5" a="1"/>
  <c r="I399" i="5" s="1"/>
  <c r="I400" i="5" a="1"/>
  <c r="I400" i="5" s="1"/>
  <c r="I401" i="5" a="1"/>
  <c r="I401" i="5" s="1"/>
  <c r="I402" i="5" a="1"/>
  <c r="I402" i="5" s="1"/>
  <c r="I403" i="5" a="1"/>
  <c r="I403" i="5" s="1"/>
  <c r="I404" i="5" a="1"/>
  <c r="I404" i="5" s="1"/>
  <c r="I405" i="5" a="1"/>
  <c r="I405" i="5" s="1"/>
  <c r="I406" i="5" a="1"/>
  <c r="I406" i="5" s="1"/>
  <c r="I407" i="5" a="1"/>
  <c r="I407" i="5" s="1"/>
  <c r="I408" i="5" a="1"/>
  <c r="I408" i="5" s="1"/>
  <c r="I409" i="5" a="1"/>
  <c r="I409" i="5" s="1"/>
  <c r="I410" i="5" a="1"/>
  <c r="I410" i="5" s="1"/>
  <c r="I411" i="5" a="1"/>
  <c r="I411" i="5" s="1"/>
  <c r="I412" i="5" a="1"/>
  <c r="I412" i="5" s="1"/>
  <c r="I413" i="5" a="1"/>
  <c r="I413" i="5" s="1"/>
  <c r="I414" i="5" a="1"/>
  <c r="I414" i="5" s="1"/>
  <c r="I415" i="5" a="1"/>
  <c r="I415" i="5" s="1"/>
  <c r="I416" i="5" a="1"/>
  <c r="I416" i="5" s="1"/>
  <c r="I417" i="5" a="1"/>
  <c r="I417" i="5" s="1"/>
  <c r="I418" i="5" a="1"/>
  <c r="I418" i="5" s="1"/>
  <c r="I419" i="5" a="1"/>
  <c r="I419" i="5" s="1"/>
  <c r="I420" i="5" a="1"/>
  <c r="I420" i="5" s="1"/>
  <c r="I421" i="5" a="1"/>
  <c r="I421" i="5" s="1"/>
  <c r="I422" i="5" a="1"/>
  <c r="I422" i="5" s="1"/>
  <c r="I423" i="5" a="1"/>
  <c r="I423" i="5" s="1"/>
  <c r="I424" i="5" a="1"/>
  <c r="I424" i="5" s="1"/>
  <c r="I425" i="5" a="1"/>
  <c r="I425" i="5" s="1"/>
  <c r="I426" i="5" a="1"/>
  <c r="I426" i="5" s="1"/>
  <c r="I427" i="5" a="1"/>
  <c r="I427" i="5" s="1"/>
  <c r="I428" i="5" a="1"/>
  <c r="I428" i="5" s="1"/>
  <c r="I429" i="5" a="1"/>
  <c r="I429" i="5" s="1"/>
  <c r="I430" i="5" a="1"/>
  <c r="I430" i="5" s="1"/>
  <c r="I431" i="5" a="1"/>
  <c r="I431" i="5" s="1"/>
  <c r="I432" i="5" a="1"/>
  <c r="I432" i="5" s="1"/>
  <c r="I433" i="5" a="1"/>
  <c r="I433" i="5" s="1"/>
  <c r="I434" i="5" a="1"/>
  <c r="I434" i="5" s="1"/>
  <c r="I435" i="5" a="1"/>
  <c r="I435" i="5" s="1"/>
  <c r="I436" i="5" a="1"/>
  <c r="I436" i="5" s="1"/>
  <c r="I437" i="5" a="1"/>
  <c r="I437" i="5" s="1"/>
  <c r="I438" i="5" a="1"/>
  <c r="I438" i="5" s="1"/>
  <c r="I439" i="5" a="1"/>
  <c r="I439" i="5" s="1"/>
  <c r="I440" i="5" a="1"/>
  <c r="I440" i="5" s="1"/>
  <c r="I441" i="5" a="1"/>
  <c r="I441" i="5" s="1"/>
  <c r="I442" i="5" a="1"/>
  <c r="I442" i="5" s="1"/>
  <c r="I443" i="5" a="1"/>
  <c r="I443" i="5" s="1"/>
  <c r="I444" i="5" a="1"/>
  <c r="I444" i="5" s="1"/>
  <c r="I445" i="5" a="1"/>
  <c r="I445" i="5" s="1"/>
  <c r="I446" i="5" a="1"/>
  <c r="I446" i="5" s="1"/>
  <c r="I447" i="5" a="1"/>
  <c r="I447" i="5" s="1"/>
  <c r="I448" i="5" a="1"/>
  <c r="I448" i="5" s="1"/>
  <c r="I449" i="5" a="1"/>
  <c r="I449" i="5" s="1"/>
  <c r="I450" i="5" a="1"/>
  <c r="I450" i="5" s="1"/>
  <c r="I451" i="5" a="1"/>
  <c r="I451" i="5" s="1"/>
  <c r="I452" i="5" a="1"/>
  <c r="I452" i="5" s="1"/>
  <c r="I453" i="5" a="1"/>
  <c r="I453" i="5" s="1"/>
  <c r="I454" i="5" a="1"/>
  <c r="I454" i="5" s="1"/>
  <c r="I455" i="5" a="1"/>
  <c r="I455" i="5" s="1"/>
  <c r="I456" i="5" a="1"/>
  <c r="I456" i="5" s="1"/>
  <c r="I457" i="5" a="1"/>
  <c r="I457" i="5" s="1"/>
  <c r="I458" i="5" a="1"/>
  <c r="I458" i="5" s="1"/>
  <c r="I459" i="5" a="1"/>
  <c r="I459" i="5" s="1"/>
  <c r="I460" i="5" a="1"/>
  <c r="I460" i="5" s="1"/>
  <c r="I461" i="5" a="1"/>
  <c r="I461" i="5" s="1"/>
  <c r="I462" i="5" a="1"/>
  <c r="I462" i="5" s="1"/>
  <c r="I463" i="5" a="1"/>
  <c r="I463" i="5" s="1"/>
  <c r="I464" i="5" a="1"/>
  <c r="I464" i="5" s="1"/>
  <c r="I465" i="5" a="1"/>
  <c r="I465" i="5" s="1"/>
  <c r="I466" i="5" a="1"/>
  <c r="I466" i="5" s="1"/>
  <c r="I467" i="5" a="1"/>
  <c r="I467" i="5" s="1"/>
  <c r="I468" i="5" a="1"/>
  <c r="I468" i="5" s="1"/>
  <c r="I469" i="5" a="1"/>
  <c r="I469" i="5" s="1"/>
  <c r="I470" i="5" a="1"/>
  <c r="I470" i="5" s="1"/>
  <c r="I471" i="5" a="1"/>
  <c r="I471" i="5" s="1"/>
  <c r="I472" i="5" a="1"/>
  <c r="I472" i="5" s="1"/>
  <c r="I473" i="5" a="1"/>
  <c r="I473" i="5" s="1"/>
  <c r="I474" i="5" a="1"/>
  <c r="I474" i="5" s="1"/>
  <c r="I475" i="5" a="1"/>
  <c r="I475" i="5" s="1"/>
  <c r="I476" i="5" a="1"/>
  <c r="I476" i="5" s="1"/>
  <c r="I477" i="5" a="1"/>
  <c r="I477" i="5" s="1"/>
  <c r="I478" i="5" a="1"/>
  <c r="I478" i="5" s="1"/>
  <c r="I479" i="5" a="1"/>
  <c r="I479" i="5" s="1"/>
  <c r="I480" i="5" a="1"/>
  <c r="I480" i="5" s="1"/>
  <c r="I481" i="5" a="1"/>
  <c r="I481" i="5" s="1"/>
  <c r="I482" i="5" a="1"/>
  <c r="I482" i="5" s="1"/>
  <c r="I483" i="5" a="1"/>
  <c r="I483" i="5" s="1"/>
  <c r="I484" i="5" a="1"/>
  <c r="I484" i="5" s="1"/>
  <c r="I485" i="5" a="1"/>
  <c r="I485" i="5" s="1"/>
  <c r="I486" i="5" a="1"/>
  <c r="I486" i="5" s="1"/>
  <c r="I487" i="5" a="1"/>
  <c r="I487" i="5" s="1"/>
  <c r="I488" i="5" a="1"/>
  <c r="I488" i="5" s="1"/>
  <c r="I489" i="5" a="1"/>
  <c r="I489" i="5" s="1"/>
  <c r="I490" i="5" a="1"/>
  <c r="I490" i="5" s="1"/>
  <c r="I491" i="5" a="1"/>
  <c r="I491" i="5" s="1"/>
  <c r="I492" i="5" a="1"/>
  <c r="I492" i="5" s="1"/>
  <c r="I493" i="5" a="1"/>
  <c r="I493" i="5" s="1"/>
  <c r="I494" i="5" a="1"/>
  <c r="I494" i="5" s="1"/>
  <c r="I495" i="5" a="1"/>
  <c r="I495" i="5" s="1"/>
  <c r="I496" i="5" a="1"/>
  <c r="I496" i="5" s="1"/>
  <c r="I497" i="5" a="1"/>
  <c r="I497" i="5" s="1"/>
  <c r="I498" i="5" a="1"/>
  <c r="I498" i="5" s="1"/>
  <c r="I499" i="5" a="1"/>
  <c r="I499" i="5" s="1"/>
  <c r="I500" i="5" a="1"/>
  <c r="I500" i="5" s="1"/>
  <c r="I501" i="5" a="1"/>
  <c r="I501" i="5" s="1"/>
  <c r="I502" i="5" a="1"/>
  <c r="I502" i="5" s="1"/>
  <c r="I503" i="5" a="1"/>
  <c r="I503" i="5" s="1"/>
  <c r="I504" i="5" a="1"/>
  <c r="I504" i="5" s="1"/>
  <c r="I505" i="5" a="1"/>
  <c r="I505" i="5" s="1"/>
  <c r="I506" i="5" a="1"/>
  <c r="I506" i="5" s="1"/>
  <c r="I507" i="5" a="1"/>
  <c r="I507" i="5" s="1"/>
  <c r="I508" i="5" a="1"/>
  <c r="I508" i="5" s="1"/>
  <c r="I509" i="5" a="1"/>
  <c r="I509" i="5" s="1"/>
  <c r="I510" i="5" a="1"/>
  <c r="I510" i="5" s="1"/>
  <c r="I511" i="5" a="1"/>
  <c r="I511" i="5" s="1"/>
  <c r="I512" i="5" a="1"/>
  <c r="I512" i="5" s="1"/>
  <c r="I513" i="5" a="1"/>
  <c r="I513" i="5" s="1"/>
  <c r="I514" i="5" a="1"/>
  <c r="I514" i="5" s="1"/>
  <c r="I515" i="5" a="1"/>
  <c r="I515" i="5" s="1"/>
  <c r="I516" i="5" a="1"/>
  <c r="I516" i="5" s="1"/>
  <c r="I517" i="5" a="1"/>
  <c r="I517" i="5" s="1"/>
  <c r="I518" i="5" a="1"/>
  <c r="I518" i="5" s="1"/>
  <c r="I519" i="5" a="1"/>
  <c r="I519" i="5" s="1"/>
  <c r="I520" i="5" a="1"/>
  <c r="I520" i="5" s="1"/>
  <c r="I521" i="5" a="1"/>
  <c r="I521" i="5" s="1"/>
  <c r="I522" i="5" a="1"/>
  <c r="I522" i="5" s="1"/>
  <c r="I523" i="5" a="1"/>
  <c r="I523" i="5" s="1"/>
  <c r="I524" i="5" a="1"/>
  <c r="I524" i="5" s="1"/>
  <c r="I525" i="5" a="1"/>
  <c r="I525" i="5" s="1"/>
  <c r="I526" i="5" a="1"/>
  <c r="I526" i="5" s="1"/>
  <c r="I527" i="5" a="1"/>
  <c r="I527" i="5" s="1"/>
  <c r="I528" i="5" a="1"/>
  <c r="I528" i="5" s="1"/>
  <c r="I529" i="5" a="1"/>
  <c r="I529" i="5" s="1"/>
  <c r="I530" i="5" a="1"/>
  <c r="I530" i="5" s="1"/>
  <c r="I531" i="5" a="1"/>
  <c r="I531" i="5" s="1"/>
  <c r="I532" i="5" a="1"/>
  <c r="I532" i="5" s="1"/>
  <c r="I533" i="5" a="1"/>
  <c r="I533" i="5" s="1"/>
  <c r="I534" i="5" a="1"/>
  <c r="I534" i="5" s="1"/>
  <c r="I535" i="5" a="1"/>
  <c r="I535" i="5" s="1"/>
  <c r="I536" i="5" a="1"/>
  <c r="I536" i="5" s="1"/>
  <c r="I537" i="5" a="1"/>
  <c r="I537" i="5" s="1"/>
  <c r="I538" i="5" a="1"/>
  <c r="I538" i="5" s="1"/>
  <c r="I539" i="5" a="1"/>
  <c r="I539" i="5" s="1"/>
  <c r="I540" i="5" a="1"/>
  <c r="I540" i="5" s="1"/>
  <c r="I541" i="5" a="1"/>
  <c r="I541" i="5" s="1"/>
  <c r="I542" i="5" a="1"/>
  <c r="I542" i="5" s="1"/>
  <c r="I543" i="5" a="1"/>
  <c r="I543" i="5" s="1"/>
  <c r="I544" i="5" a="1"/>
  <c r="I544" i="5" s="1"/>
  <c r="I545" i="5" a="1"/>
  <c r="I545" i="5" s="1"/>
  <c r="I546" i="5" a="1"/>
  <c r="I546" i="5" s="1"/>
  <c r="I547" i="5" a="1"/>
  <c r="I547" i="5" s="1"/>
  <c r="I548" i="5" a="1"/>
  <c r="I548" i="5" s="1"/>
  <c r="I549" i="5" a="1"/>
  <c r="I549" i="5" s="1"/>
  <c r="I550" i="5" a="1"/>
  <c r="I550" i="5" s="1"/>
  <c r="I551" i="5" a="1"/>
  <c r="I551" i="5" s="1"/>
  <c r="I552" i="5" a="1"/>
  <c r="I552" i="5" s="1"/>
  <c r="I553" i="5" a="1"/>
  <c r="I553" i="5" s="1"/>
  <c r="I554" i="5" a="1"/>
  <c r="I554" i="5" s="1"/>
  <c r="I555" i="5" a="1"/>
  <c r="I555" i="5" s="1"/>
  <c r="I556" i="5" a="1"/>
  <c r="I556" i="5" s="1"/>
  <c r="I557" i="5" a="1"/>
  <c r="I557" i="5" s="1"/>
  <c r="I558" i="5" a="1"/>
  <c r="I558" i="5" s="1"/>
  <c r="I559" i="5" a="1"/>
  <c r="I559" i="5" s="1"/>
  <c r="I560" i="5" a="1"/>
  <c r="I560" i="5" s="1"/>
  <c r="I561" i="5" a="1"/>
  <c r="I561" i="5" s="1"/>
  <c r="I562" i="5" a="1"/>
  <c r="I562" i="5" s="1"/>
  <c r="I563" i="5" a="1"/>
  <c r="I563" i="5" s="1"/>
  <c r="I564" i="5" a="1"/>
  <c r="I564" i="5" s="1"/>
  <c r="I565" i="5" a="1"/>
  <c r="I565" i="5" s="1"/>
  <c r="I566" i="5" a="1"/>
  <c r="I566" i="5" s="1"/>
  <c r="I567" i="5" a="1"/>
  <c r="I567" i="5" s="1"/>
  <c r="I568" i="5" a="1"/>
  <c r="I568" i="5" s="1"/>
  <c r="I569" i="5" a="1"/>
  <c r="I569" i="5" s="1"/>
  <c r="I570" i="5" a="1"/>
  <c r="I570" i="5" s="1"/>
  <c r="I571" i="5" a="1"/>
  <c r="I571" i="5" s="1"/>
  <c r="I572" i="5" a="1"/>
  <c r="I572" i="5" s="1"/>
  <c r="I573" i="5" a="1"/>
  <c r="I573" i="5" s="1"/>
  <c r="I574" i="5" a="1"/>
  <c r="I574" i="5" s="1"/>
  <c r="I575" i="5" a="1"/>
  <c r="I575" i="5" s="1"/>
  <c r="I576" i="5" a="1"/>
  <c r="I576" i="5" s="1"/>
  <c r="I577" i="5" a="1"/>
  <c r="I577" i="5" s="1"/>
  <c r="I578" i="5" a="1"/>
  <c r="I578" i="5" s="1"/>
  <c r="I579" i="5" a="1"/>
  <c r="I579" i="5" s="1"/>
  <c r="I580" i="5" a="1"/>
  <c r="I580" i="5" s="1"/>
  <c r="I581" i="5" a="1"/>
  <c r="I581" i="5" s="1"/>
  <c r="I582" i="5" a="1"/>
  <c r="I582" i="5" s="1"/>
  <c r="I583" i="5" a="1"/>
  <c r="I583" i="5" s="1"/>
  <c r="I584" i="5" a="1"/>
  <c r="I584" i="5" s="1"/>
  <c r="I585" i="5" a="1"/>
  <c r="I585" i="5" s="1"/>
  <c r="I586" i="5" a="1"/>
  <c r="I586" i="5" s="1"/>
  <c r="I587" i="5" a="1"/>
  <c r="I587" i="5" s="1"/>
  <c r="I588" i="5" a="1"/>
  <c r="I588" i="5" s="1"/>
  <c r="I589" i="5" a="1"/>
  <c r="I589" i="5" s="1"/>
  <c r="I590" i="5" a="1"/>
  <c r="I590" i="5" s="1"/>
  <c r="I591" i="5" a="1"/>
  <c r="I591" i="5" s="1"/>
  <c r="I592" i="5" a="1"/>
  <c r="I592" i="5" s="1"/>
  <c r="I593" i="5" a="1"/>
  <c r="I593" i="5" s="1"/>
  <c r="I594" i="5" a="1"/>
  <c r="I594" i="5" s="1"/>
  <c r="I595" i="5" a="1"/>
  <c r="I595" i="5" s="1"/>
  <c r="I596" i="5" a="1"/>
  <c r="I596" i="5" s="1"/>
  <c r="I597" i="5" a="1"/>
  <c r="I597" i="5" s="1"/>
  <c r="I598" i="5" a="1"/>
  <c r="I598" i="5" s="1"/>
  <c r="I599" i="5" a="1"/>
  <c r="I599" i="5" s="1"/>
  <c r="I600" i="5" a="1"/>
  <c r="I600" i="5" s="1"/>
  <c r="I601" i="5" a="1"/>
  <c r="I601" i="5" s="1"/>
  <c r="I602" i="5" a="1"/>
  <c r="I602" i="5" s="1"/>
  <c r="I603" i="5" a="1"/>
  <c r="I603" i="5" s="1"/>
  <c r="I604" i="5" a="1"/>
  <c r="I604" i="5" s="1"/>
  <c r="I605" i="5" a="1"/>
  <c r="I605" i="5" s="1"/>
  <c r="I606" i="5" a="1"/>
  <c r="I606" i="5" s="1"/>
  <c r="I607" i="5" a="1"/>
  <c r="I607" i="5" s="1"/>
  <c r="I608" i="5" a="1"/>
  <c r="I608" i="5" s="1"/>
  <c r="I609" i="5" a="1"/>
  <c r="I609" i="5" s="1"/>
  <c r="I610" i="5" a="1"/>
  <c r="I610" i="5" s="1"/>
  <c r="I611" i="5" a="1"/>
  <c r="I611" i="5" s="1"/>
  <c r="I612" i="5" a="1"/>
  <c r="I612" i="5" s="1"/>
  <c r="I613" i="5" a="1"/>
  <c r="I613" i="5" s="1"/>
  <c r="I614" i="5" a="1"/>
  <c r="I614" i="5" s="1"/>
  <c r="I615" i="5" a="1"/>
  <c r="I615" i="5" s="1"/>
  <c r="I616" i="5" a="1"/>
  <c r="I616" i="5" s="1"/>
  <c r="I617" i="5" a="1"/>
  <c r="I617" i="5" s="1"/>
  <c r="I618" i="5" a="1"/>
  <c r="I618" i="5" s="1"/>
  <c r="I619" i="5" a="1"/>
  <c r="I619" i="5" s="1"/>
  <c r="I620" i="5" a="1"/>
  <c r="I620" i="5" s="1"/>
  <c r="I621" i="5" a="1"/>
  <c r="I621" i="5" s="1"/>
  <c r="I622" i="5" a="1"/>
  <c r="I622" i="5" s="1"/>
  <c r="I623" i="5" a="1"/>
  <c r="I623" i="5" s="1"/>
  <c r="I624" i="5" a="1"/>
  <c r="I624" i="5" s="1"/>
  <c r="I625" i="5" a="1"/>
  <c r="I625" i="5" s="1"/>
  <c r="I626" i="5" a="1"/>
  <c r="I626" i="5" s="1"/>
  <c r="I627" i="5" a="1"/>
  <c r="I627" i="5" s="1"/>
  <c r="I628" i="5" a="1"/>
  <c r="I628" i="5" s="1"/>
  <c r="I629" i="5" a="1"/>
  <c r="I629" i="5" s="1"/>
  <c r="I630" i="5" a="1"/>
  <c r="I630" i="5" s="1"/>
  <c r="I631" i="5" a="1"/>
  <c r="I631" i="5" s="1"/>
  <c r="I632" i="5" a="1"/>
  <c r="I632" i="5" s="1"/>
  <c r="I633" i="5" a="1"/>
  <c r="I633" i="5" s="1"/>
  <c r="I634" i="5" a="1"/>
  <c r="I634" i="5" s="1"/>
  <c r="I635" i="5" a="1"/>
  <c r="I635" i="5" s="1"/>
  <c r="I636" i="5" a="1"/>
  <c r="I636" i="5" s="1"/>
  <c r="I637" i="5" a="1"/>
  <c r="I637" i="5" s="1"/>
  <c r="I638" i="5" a="1"/>
  <c r="I638" i="5" s="1"/>
  <c r="I639" i="5" a="1"/>
  <c r="I639" i="5" s="1"/>
  <c r="I640" i="5" a="1"/>
  <c r="I640" i="5" s="1"/>
  <c r="I641" i="5" a="1"/>
  <c r="I641" i="5" s="1"/>
  <c r="I642" i="5" a="1"/>
  <c r="I642" i="5" s="1"/>
  <c r="I643" i="5" a="1"/>
  <c r="I643" i="5" s="1"/>
  <c r="I644" i="5" a="1"/>
  <c r="I644" i="5" s="1"/>
  <c r="I645" i="5" a="1"/>
  <c r="I645" i="5" s="1"/>
  <c r="I646" i="5" a="1"/>
  <c r="I646" i="5" s="1"/>
  <c r="I647" i="5" a="1"/>
  <c r="I647" i="5" s="1"/>
  <c r="I648" i="5" a="1"/>
  <c r="I648" i="5" s="1"/>
  <c r="I649" i="5" a="1"/>
  <c r="I649" i="5" s="1"/>
  <c r="I650" i="5" a="1"/>
  <c r="I650" i="5" s="1"/>
  <c r="I651" i="5" a="1"/>
  <c r="I651" i="5" s="1"/>
  <c r="I652" i="5" a="1"/>
  <c r="I652" i="5" s="1"/>
  <c r="I653" i="5" a="1"/>
  <c r="I653" i="5" s="1"/>
  <c r="I654" i="5" a="1"/>
  <c r="I654" i="5" s="1"/>
  <c r="I655" i="5" a="1"/>
  <c r="I655" i="5" s="1"/>
  <c r="I656" i="5" a="1"/>
  <c r="I656" i="5" s="1"/>
  <c r="I657" i="5" a="1"/>
  <c r="I657" i="5" s="1"/>
  <c r="I658" i="5" a="1"/>
  <c r="I658" i="5" s="1"/>
  <c r="I659" i="5" a="1"/>
  <c r="I659" i="5" s="1"/>
  <c r="I660" i="5" a="1"/>
  <c r="I660" i="5" s="1"/>
  <c r="I661" i="5" a="1"/>
  <c r="I661" i="5" s="1"/>
  <c r="I662" i="5" a="1"/>
  <c r="I662" i="5" s="1"/>
  <c r="I663" i="5" a="1"/>
  <c r="I663" i="5" s="1"/>
  <c r="I664" i="5" a="1"/>
  <c r="I664" i="5" s="1"/>
  <c r="I665" i="5" a="1"/>
  <c r="I665" i="5" s="1"/>
  <c r="I666" i="5" a="1"/>
  <c r="I666" i="5" s="1"/>
  <c r="I667" i="5" a="1"/>
  <c r="I667" i="5" s="1"/>
  <c r="I668" i="5" a="1"/>
  <c r="I668" i="5" s="1"/>
  <c r="I669" i="5" a="1"/>
  <c r="I669" i="5" s="1"/>
  <c r="I670" i="5" a="1"/>
  <c r="I670" i="5" s="1"/>
  <c r="I671" i="5" a="1"/>
  <c r="I671" i="5" s="1"/>
  <c r="I672" i="5" a="1"/>
  <c r="I672" i="5" s="1"/>
  <c r="I673" i="5" a="1"/>
  <c r="I673" i="5" s="1"/>
  <c r="I674" i="5" a="1"/>
  <c r="I674" i="5" s="1"/>
  <c r="I675" i="5" a="1"/>
  <c r="I675" i="5" s="1"/>
  <c r="I676" i="5" a="1"/>
  <c r="I676" i="5" s="1"/>
  <c r="I677" i="5" a="1"/>
  <c r="I677" i="5" s="1"/>
  <c r="I678" i="5" a="1"/>
  <c r="I678" i="5" s="1"/>
  <c r="I679" i="5" a="1"/>
  <c r="I679" i="5" s="1"/>
  <c r="I680" i="5" a="1"/>
  <c r="I680" i="5" s="1"/>
  <c r="I681" i="5" a="1"/>
  <c r="I681" i="5" s="1"/>
  <c r="I682" i="5" a="1"/>
  <c r="I682" i="5" s="1"/>
  <c r="I683" i="5" a="1"/>
  <c r="I683" i="5" s="1"/>
  <c r="I684" i="5" a="1"/>
  <c r="I684" i="5" s="1"/>
  <c r="I685" i="5" a="1"/>
  <c r="I685" i="5" s="1"/>
  <c r="I686" i="5" a="1"/>
  <c r="I686" i="5" s="1"/>
  <c r="I687" i="5" a="1"/>
  <c r="I687" i="5" s="1"/>
  <c r="I688" i="5" a="1"/>
  <c r="I688" i="5" s="1"/>
  <c r="I689" i="5" a="1"/>
  <c r="I689" i="5" s="1"/>
  <c r="I690" i="5" a="1"/>
  <c r="I690" i="5" s="1"/>
  <c r="I691" i="5" a="1"/>
  <c r="I691" i="5" s="1"/>
  <c r="I692" i="5" a="1"/>
  <c r="I692" i="5" s="1"/>
  <c r="I693" i="5" a="1"/>
  <c r="I693" i="5" s="1"/>
  <c r="I694" i="5" a="1"/>
  <c r="I694" i="5" s="1"/>
  <c r="I695" i="5" a="1"/>
  <c r="I695" i="5" s="1"/>
  <c r="I696" i="5" a="1"/>
  <c r="I696" i="5" s="1"/>
  <c r="I697" i="5" a="1"/>
  <c r="I697" i="5" s="1"/>
  <c r="I698" i="5" a="1"/>
  <c r="I698" i="5" s="1"/>
  <c r="I699" i="5" a="1"/>
  <c r="I699" i="5" s="1"/>
  <c r="I700" i="5" a="1"/>
  <c r="I700" i="5" s="1"/>
  <c r="I701" i="5" a="1"/>
  <c r="I701" i="5" s="1"/>
  <c r="I702" i="5" a="1"/>
  <c r="I702" i="5" s="1"/>
  <c r="I703" i="5" a="1"/>
  <c r="I703" i="5" s="1"/>
  <c r="I704" i="5" a="1"/>
  <c r="I704" i="5" s="1"/>
  <c r="I705" i="5" a="1"/>
  <c r="I705" i="5" s="1"/>
  <c r="I706" i="5" a="1"/>
  <c r="I706" i="5" s="1"/>
  <c r="I707" i="5" a="1"/>
  <c r="I707" i="5" s="1"/>
  <c r="I708" i="5" a="1"/>
  <c r="I708" i="5" s="1"/>
  <c r="I709" i="5" a="1"/>
  <c r="I709" i="5" s="1"/>
  <c r="I710" i="5" a="1"/>
  <c r="I710" i="5" s="1"/>
  <c r="I711" i="5" a="1"/>
  <c r="I711" i="5" s="1"/>
  <c r="I712" i="5" a="1"/>
  <c r="I712" i="5" s="1"/>
  <c r="I713" i="5" a="1"/>
  <c r="I713" i="5" s="1"/>
  <c r="I714" i="5" a="1"/>
  <c r="I714" i="5" s="1"/>
  <c r="I715" i="5" a="1"/>
  <c r="I715" i="5" s="1"/>
  <c r="I716" i="5" a="1"/>
  <c r="I716" i="5" s="1"/>
  <c r="I717" i="5" a="1"/>
  <c r="I717" i="5" s="1"/>
  <c r="I718" i="5" a="1"/>
  <c r="I718" i="5" s="1"/>
  <c r="I719" i="5" a="1"/>
  <c r="I719" i="5" s="1"/>
  <c r="I720" i="5" a="1"/>
  <c r="I720" i="5" s="1"/>
  <c r="I721" i="5" a="1"/>
  <c r="I721" i="5" s="1"/>
  <c r="I722" i="5" a="1"/>
  <c r="I722" i="5" s="1"/>
  <c r="I723" i="5" a="1"/>
  <c r="I723" i="5" s="1"/>
  <c r="I724" i="5" a="1"/>
  <c r="I724" i="5" s="1"/>
  <c r="I725" i="5" a="1"/>
  <c r="I725" i="5" s="1"/>
  <c r="I726" i="5" a="1"/>
  <c r="I726" i="5" s="1"/>
  <c r="I727" i="5" a="1"/>
  <c r="I727" i="5" s="1"/>
  <c r="I728" i="5" a="1"/>
  <c r="I728" i="5" s="1"/>
  <c r="I729" i="5" a="1"/>
  <c r="I729" i="5" s="1"/>
  <c r="I730" i="5" a="1"/>
  <c r="I730" i="5" s="1"/>
  <c r="I731" i="5" a="1"/>
  <c r="I731" i="5" s="1"/>
  <c r="I732" i="5" a="1"/>
  <c r="I732" i="5" s="1"/>
  <c r="I733" i="5" a="1"/>
  <c r="I733" i="5" s="1"/>
  <c r="I734" i="5" a="1"/>
  <c r="I734" i="5" s="1"/>
  <c r="I735" i="5" a="1"/>
  <c r="I735" i="5" s="1"/>
  <c r="I736" i="5" a="1"/>
  <c r="I736" i="5" s="1"/>
  <c r="I737" i="5" a="1"/>
  <c r="I737" i="5" s="1"/>
  <c r="I738" i="5" a="1"/>
  <c r="I738" i="5" s="1"/>
  <c r="I739" i="5" a="1"/>
  <c r="I739" i="5" s="1"/>
  <c r="I740" i="5" a="1"/>
  <c r="I740" i="5" s="1"/>
  <c r="I741" i="5" a="1"/>
  <c r="I741" i="5" s="1"/>
  <c r="I742" i="5" a="1"/>
  <c r="I742" i="5" s="1"/>
  <c r="I743" i="5" a="1"/>
  <c r="I743" i="5" s="1"/>
  <c r="I744" i="5" a="1"/>
  <c r="I744" i="5" s="1"/>
  <c r="I745" i="5" a="1"/>
  <c r="I745" i="5" s="1"/>
  <c r="I746" i="5" a="1"/>
  <c r="I746" i="5" s="1"/>
  <c r="I747" i="5" a="1"/>
  <c r="I747" i="5" s="1"/>
  <c r="I748" i="5" a="1"/>
  <c r="I748" i="5" s="1"/>
  <c r="I749" i="5" a="1"/>
  <c r="I749" i="5" s="1"/>
  <c r="I750" i="5" a="1"/>
  <c r="I750" i="5" s="1"/>
  <c r="I751" i="5" a="1"/>
  <c r="I751" i="5" s="1"/>
  <c r="I752" i="5" a="1"/>
  <c r="I752" i="5" s="1"/>
  <c r="I753" i="5" a="1"/>
  <c r="I753" i="5" s="1"/>
  <c r="I754" i="5" a="1"/>
  <c r="I754" i="5" s="1"/>
  <c r="I755" i="5" a="1"/>
  <c r="I755" i="5" s="1"/>
  <c r="I756" i="5" a="1"/>
  <c r="I756" i="5" s="1"/>
  <c r="I757" i="5" a="1"/>
  <c r="I757" i="5" s="1"/>
  <c r="I758" i="5" a="1"/>
  <c r="I758" i="5" s="1"/>
  <c r="I759" i="5" a="1"/>
  <c r="I759" i="5" s="1"/>
  <c r="I760" i="5" a="1"/>
  <c r="I760" i="5" s="1"/>
  <c r="I761" i="5" a="1"/>
  <c r="I761" i="5" s="1"/>
  <c r="I762" i="5" a="1"/>
  <c r="I762" i="5" s="1"/>
  <c r="I763" i="5" a="1"/>
  <c r="I763" i="5" s="1"/>
  <c r="I764" i="5" a="1"/>
  <c r="I764" i="5" s="1"/>
  <c r="I765" i="5" a="1"/>
  <c r="I765" i="5" s="1"/>
  <c r="I766" i="5" a="1"/>
  <c r="I766" i="5" s="1"/>
  <c r="I767" i="5" a="1"/>
  <c r="I767" i="5" s="1"/>
  <c r="I768" i="5" a="1"/>
  <c r="I768" i="5" s="1"/>
  <c r="I769" i="5" a="1"/>
  <c r="I769" i="5" s="1"/>
  <c r="I770" i="5" a="1"/>
  <c r="I770" i="5" s="1"/>
  <c r="I771" i="5" a="1"/>
  <c r="I771" i="5" s="1"/>
  <c r="I772" i="5" a="1"/>
  <c r="I772" i="5" s="1"/>
  <c r="I773" i="5" a="1"/>
  <c r="I773" i="5" s="1"/>
  <c r="I774" i="5" a="1"/>
  <c r="I774" i="5" s="1"/>
  <c r="I775" i="5" a="1"/>
  <c r="I775" i="5" s="1"/>
  <c r="I776" i="5" a="1"/>
  <c r="I776" i="5" s="1"/>
  <c r="I777" i="5" a="1"/>
  <c r="I777" i="5" s="1"/>
  <c r="I778" i="5" a="1"/>
  <c r="I778" i="5" s="1"/>
  <c r="I779" i="5" a="1"/>
  <c r="I779" i="5" s="1"/>
  <c r="I780" i="5" a="1"/>
  <c r="I780" i="5" s="1"/>
  <c r="I781" i="5" a="1"/>
  <c r="I781" i="5" s="1"/>
  <c r="I782" i="5" a="1"/>
  <c r="I782" i="5" s="1"/>
  <c r="I783" i="5" a="1"/>
  <c r="I783" i="5" s="1"/>
  <c r="I784" i="5" a="1"/>
  <c r="I784" i="5" s="1"/>
  <c r="I785" i="5" a="1"/>
  <c r="I785" i="5" s="1"/>
  <c r="I786" i="5" a="1"/>
  <c r="I786" i="5" s="1"/>
  <c r="I787" i="5" a="1"/>
  <c r="I787" i="5" s="1"/>
  <c r="I788" i="5" a="1"/>
  <c r="I788" i="5" s="1"/>
  <c r="I789" i="5" a="1"/>
  <c r="I789" i="5" s="1"/>
  <c r="I790" i="5" a="1"/>
  <c r="I790" i="5" s="1"/>
  <c r="I791" i="5" a="1"/>
  <c r="I791" i="5" s="1"/>
  <c r="I792" i="5" a="1"/>
  <c r="I792" i="5" s="1"/>
  <c r="I793" i="5" a="1"/>
  <c r="I793" i="5" s="1"/>
  <c r="I794" i="5" a="1"/>
  <c r="I794" i="5" s="1"/>
  <c r="I795" i="5" a="1"/>
  <c r="I795" i="5" s="1"/>
  <c r="I796" i="5" a="1"/>
  <c r="I796" i="5" s="1"/>
  <c r="I797" i="5" a="1"/>
  <c r="I797" i="5" s="1"/>
  <c r="I798" i="5" a="1"/>
  <c r="I798" i="5" s="1"/>
  <c r="I799" i="5" a="1"/>
  <c r="I799" i="5" s="1"/>
  <c r="I800" i="5" a="1"/>
  <c r="I800" i="5" s="1"/>
  <c r="I801" i="5" a="1"/>
  <c r="I801" i="5" s="1"/>
  <c r="I802" i="5" a="1"/>
  <c r="I802" i="5" s="1"/>
  <c r="I803" i="5" a="1"/>
  <c r="I803" i="5" s="1"/>
  <c r="I804" i="5" a="1"/>
  <c r="I804" i="5" s="1"/>
  <c r="I805" i="5" a="1"/>
  <c r="I805" i="5" s="1"/>
  <c r="I806" i="5" a="1"/>
  <c r="I806" i="5" s="1"/>
  <c r="I807" i="5" a="1"/>
  <c r="I807" i="5" s="1"/>
  <c r="I808" i="5" a="1"/>
  <c r="I808" i="5" s="1"/>
  <c r="I809" i="5" a="1"/>
  <c r="I809" i="5" s="1"/>
  <c r="I810" i="5" a="1"/>
  <c r="I810" i="5" s="1"/>
  <c r="I811" i="5" a="1"/>
  <c r="I811" i="5" s="1"/>
  <c r="I812" i="5" a="1"/>
  <c r="I812" i="5" s="1"/>
  <c r="I813" i="5" a="1"/>
  <c r="I813" i="5" s="1"/>
  <c r="I814" i="5" a="1"/>
  <c r="I814" i="5" s="1"/>
  <c r="I815" i="5" a="1"/>
  <c r="I815" i="5" s="1"/>
  <c r="I816" i="5" a="1"/>
  <c r="I816" i="5" s="1"/>
  <c r="I817" i="5" a="1"/>
  <c r="I817" i="5" s="1"/>
  <c r="I818" i="5" a="1"/>
  <c r="I818" i="5" s="1"/>
  <c r="I819" i="5" a="1"/>
  <c r="I819" i="5" s="1"/>
  <c r="I820" i="5" a="1"/>
  <c r="I820" i="5" s="1"/>
  <c r="I821" i="5" a="1"/>
  <c r="I821" i="5" s="1"/>
  <c r="I822" i="5" a="1"/>
  <c r="I822" i="5" s="1"/>
  <c r="I823" i="5" a="1"/>
  <c r="I823" i="5" s="1"/>
  <c r="I824" i="5" a="1"/>
  <c r="I824" i="5" s="1"/>
  <c r="I825" i="5" a="1"/>
  <c r="I825" i="5" s="1"/>
  <c r="I826" i="5" a="1"/>
  <c r="I826" i="5" s="1"/>
  <c r="I827" i="5" a="1"/>
  <c r="I827" i="5" s="1"/>
  <c r="I828" i="5" a="1"/>
  <c r="I828" i="5" s="1"/>
  <c r="I829" i="5" a="1"/>
  <c r="I829" i="5" s="1"/>
  <c r="I830" i="5" a="1"/>
  <c r="I830" i="5" s="1"/>
  <c r="I831" i="5" a="1"/>
  <c r="I831" i="5" s="1"/>
  <c r="I832" i="5" a="1"/>
  <c r="I832" i="5" s="1"/>
  <c r="I833" i="5" a="1"/>
  <c r="I833" i="5" s="1"/>
  <c r="I834" i="5" a="1"/>
  <c r="I834" i="5" s="1"/>
  <c r="I835" i="5" a="1"/>
  <c r="I835" i="5" s="1"/>
  <c r="I836" i="5" a="1"/>
  <c r="I836" i="5" s="1"/>
  <c r="I837" i="5" a="1"/>
  <c r="I837" i="5" s="1"/>
  <c r="I838" i="5" a="1"/>
  <c r="I838" i="5" s="1"/>
  <c r="I839" i="5" a="1"/>
  <c r="I839" i="5" s="1"/>
  <c r="I840" i="5" a="1"/>
  <c r="I840" i="5" s="1"/>
  <c r="I841" i="5" a="1"/>
  <c r="I841" i="5" s="1"/>
  <c r="I842" i="5" a="1"/>
  <c r="I842" i="5" s="1"/>
  <c r="I843" i="5" a="1"/>
  <c r="I843" i="5" s="1"/>
  <c r="I844" i="5" a="1"/>
  <c r="I844" i="5" s="1"/>
  <c r="I845" i="5" a="1"/>
  <c r="I845" i="5" s="1"/>
  <c r="I846" i="5" a="1"/>
  <c r="I846" i="5" s="1"/>
  <c r="I847" i="5" a="1"/>
  <c r="I847" i="5" s="1"/>
  <c r="I848" i="5" a="1"/>
  <c r="I848" i="5" s="1"/>
  <c r="I849" i="5" a="1"/>
  <c r="I849" i="5" s="1"/>
  <c r="I850" i="5" a="1"/>
  <c r="I850" i="5" s="1"/>
  <c r="I851" i="5" a="1"/>
  <c r="I851" i="5" s="1"/>
  <c r="I852" i="5" a="1"/>
  <c r="I852" i="5" s="1"/>
  <c r="I853" i="5" a="1"/>
  <c r="I853" i="5" s="1"/>
  <c r="I854" i="5" a="1"/>
  <c r="I854" i="5" s="1"/>
  <c r="I855" i="5" a="1"/>
  <c r="I855" i="5" s="1"/>
  <c r="I856" i="5" a="1"/>
  <c r="I856" i="5" s="1"/>
  <c r="I857" i="5" a="1"/>
  <c r="I857" i="5" s="1"/>
  <c r="I858" i="5" a="1"/>
  <c r="I858" i="5" s="1"/>
  <c r="I859" i="5" a="1"/>
  <c r="I859" i="5" s="1"/>
  <c r="I860" i="5" a="1"/>
  <c r="I860" i="5" s="1"/>
  <c r="I861" i="5" a="1"/>
  <c r="I861" i="5" s="1"/>
  <c r="I862" i="5" a="1"/>
  <c r="I862" i="5" s="1"/>
  <c r="I863" i="5" a="1"/>
  <c r="I863" i="5" s="1"/>
  <c r="I864" i="5" a="1"/>
  <c r="I864" i="5" s="1"/>
  <c r="I865" i="5" a="1"/>
  <c r="I865" i="5" s="1"/>
  <c r="I866" i="5" a="1"/>
  <c r="I866" i="5" s="1"/>
  <c r="I867" i="5" a="1"/>
  <c r="I867" i="5" s="1"/>
  <c r="I868" i="5" a="1"/>
  <c r="I868" i="5" s="1"/>
  <c r="I869" i="5" a="1"/>
  <c r="I869" i="5" s="1"/>
  <c r="I870" i="5" a="1"/>
  <c r="I870" i="5" s="1"/>
  <c r="I871" i="5" a="1"/>
  <c r="I871" i="5" s="1"/>
  <c r="I872" i="5" a="1"/>
  <c r="I872" i="5" s="1"/>
  <c r="I873" i="5" a="1"/>
  <c r="I873" i="5" s="1"/>
  <c r="I874" i="5" a="1"/>
  <c r="I874" i="5" s="1"/>
  <c r="I875" i="5" a="1"/>
  <c r="I875" i="5" s="1"/>
  <c r="I876" i="5" a="1"/>
  <c r="I876" i="5" s="1"/>
  <c r="I877" i="5" a="1"/>
  <c r="I877" i="5" s="1"/>
  <c r="I878" i="5" a="1"/>
  <c r="I878" i="5" s="1"/>
  <c r="I879" i="5" a="1"/>
  <c r="I879" i="5" s="1"/>
  <c r="I880" i="5" a="1"/>
  <c r="I880" i="5" s="1"/>
  <c r="I881" i="5" a="1"/>
  <c r="I881" i="5" s="1"/>
  <c r="I882" i="5" a="1"/>
  <c r="I882" i="5" s="1"/>
  <c r="I883" i="5" a="1"/>
  <c r="I883" i="5" s="1"/>
  <c r="I884" i="5" a="1"/>
  <c r="I884" i="5" s="1"/>
  <c r="I885" i="5" a="1"/>
  <c r="I885" i="5" s="1"/>
  <c r="I886" i="5" a="1"/>
  <c r="I886" i="5" s="1"/>
  <c r="I887" i="5" a="1"/>
  <c r="I887" i="5" s="1"/>
  <c r="I888" i="5" a="1"/>
  <c r="I888" i="5" s="1"/>
  <c r="I889" i="5" a="1"/>
  <c r="I889" i="5" s="1"/>
  <c r="I890" i="5" a="1"/>
  <c r="I890" i="5" s="1"/>
  <c r="I891" i="5" a="1"/>
  <c r="I891" i="5" s="1"/>
  <c r="I892" i="5" a="1"/>
  <c r="I892" i="5" s="1"/>
  <c r="I893" i="5" a="1"/>
  <c r="I893" i="5" s="1"/>
  <c r="I894" i="5" a="1"/>
  <c r="I894" i="5" s="1"/>
  <c r="I895" i="5" a="1"/>
  <c r="I895" i="5" s="1"/>
  <c r="I896" i="5" a="1"/>
  <c r="I896" i="5" s="1"/>
  <c r="I897" i="5" a="1"/>
  <c r="I897" i="5" s="1"/>
  <c r="I898" i="5" a="1"/>
  <c r="I898" i="5" s="1"/>
  <c r="I899" i="5" a="1"/>
  <c r="I899" i="5" s="1"/>
  <c r="I900" i="5" a="1"/>
  <c r="I900" i="5" s="1"/>
  <c r="I901" i="5" a="1"/>
  <c r="I901" i="5" s="1"/>
  <c r="I902" i="5" a="1"/>
  <c r="I902" i="5" s="1"/>
  <c r="I903" i="5" a="1"/>
  <c r="I903" i="5" s="1"/>
  <c r="I904" i="5" a="1"/>
  <c r="I904" i="5" s="1"/>
  <c r="I905" i="5" a="1"/>
  <c r="I905" i="5" s="1"/>
  <c r="I906" i="5" a="1"/>
  <c r="I906" i="5" s="1"/>
  <c r="I907" i="5" a="1"/>
  <c r="I907" i="5" s="1"/>
  <c r="I908" i="5" a="1"/>
  <c r="I908" i="5" s="1"/>
  <c r="I909" i="5" a="1"/>
  <c r="I909" i="5" s="1"/>
  <c r="I910" i="5" a="1"/>
  <c r="I910" i="5" s="1"/>
  <c r="I911" i="5" a="1"/>
  <c r="I911" i="5" s="1"/>
  <c r="I912" i="5" a="1"/>
  <c r="I912" i="5" s="1"/>
  <c r="I913" i="5" a="1"/>
  <c r="I913" i="5" s="1"/>
  <c r="I914" i="5" a="1"/>
  <c r="I914" i="5" s="1"/>
  <c r="I915" i="5" a="1"/>
  <c r="I915" i="5" s="1"/>
  <c r="I916" i="5" a="1"/>
  <c r="I916" i="5" s="1"/>
  <c r="I917" i="5" a="1"/>
  <c r="I917" i="5" s="1"/>
  <c r="I918" i="5" a="1"/>
  <c r="I918" i="5" s="1"/>
  <c r="I919" i="5" a="1"/>
  <c r="I919" i="5" s="1"/>
  <c r="I920" i="5" a="1"/>
  <c r="I920" i="5" s="1"/>
  <c r="I921" i="5" a="1"/>
  <c r="I921" i="5" s="1"/>
  <c r="I922" i="5" a="1"/>
  <c r="I922" i="5" s="1"/>
  <c r="I923" i="5" a="1"/>
  <c r="I923" i="5" s="1"/>
  <c r="I924" i="5" a="1"/>
  <c r="I924" i="5" s="1"/>
  <c r="I925" i="5" a="1"/>
  <c r="I925" i="5" s="1"/>
  <c r="I926" i="5" a="1"/>
  <c r="I926" i="5" s="1"/>
  <c r="I927" i="5" a="1"/>
  <c r="I927" i="5" s="1"/>
  <c r="I928" i="5" a="1"/>
  <c r="I928" i="5" s="1"/>
  <c r="I929" i="5" a="1"/>
  <c r="I929" i="5" s="1"/>
  <c r="I930" i="5" a="1"/>
  <c r="I930" i="5" s="1"/>
  <c r="I931" i="5" a="1"/>
  <c r="I931" i="5" s="1"/>
  <c r="I932" i="5" a="1"/>
  <c r="I932" i="5" s="1"/>
  <c r="I933" i="5" a="1"/>
  <c r="I933" i="5" s="1"/>
  <c r="I934" i="5" a="1"/>
  <c r="I934" i="5" s="1"/>
  <c r="I935" i="5" a="1"/>
  <c r="I935" i="5" s="1"/>
  <c r="I936" i="5" a="1"/>
  <c r="I936" i="5" s="1"/>
  <c r="I937" i="5" a="1"/>
  <c r="I937" i="5" s="1"/>
  <c r="I938" i="5" a="1"/>
  <c r="I938" i="5" s="1"/>
  <c r="I939" i="5" a="1"/>
  <c r="I939" i="5" s="1"/>
  <c r="I940" i="5" a="1"/>
  <c r="I940" i="5" s="1"/>
  <c r="I941" i="5" a="1"/>
  <c r="I941" i="5" s="1"/>
  <c r="I942" i="5" a="1"/>
  <c r="I942" i="5" s="1"/>
  <c r="I943" i="5" a="1"/>
  <c r="I943" i="5" s="1"/>
  <c r="I944" i="5" a="1"/>
  <c r="I944" i="5" s="1"/>
  <c r="I945" i="5" a="1"/>
  <c r="I945" i="5" s="1"/>
  <c r="I946" i="5" a="1"/>
  <c r="I946" i="5" s="1"/>
  <c r="I947" i="5" a="1"/>
  <c r="I947" i="5" s="1"/>
  <c r="I948" i="5" a="1"/>
  <c r="I948" i="5" s="1"/>
  <c r="I949" i="5" a="1"/>
  <c r="I949" i="5" s="1"/>
  <c r="I950" i="5" a="1"/>
  <c r="I950" i="5" s="1"/>
  <c r="I951" i="5" a="1"/>
  <c r="I951" i="5" s="1"/>
  <c r="I952" i="5" a="1"/>
  <c r="I952" i="5" s="1"/>
  <c r="I953" i="5" a="1"/>
  <c r="I953" i="5" s="1"/>
  <c r="I954" i="5" a="1"/>
  <c r="I954" i="5" s="1"/>
  <c r="I955" i="5" a="1"/>
  <c r="I955" i="5" s="1"/>
  <c r="I956" i="5" a="1"/>
  <c r="I956" i="5" s="1"/>
  <c r="I957" i="5" a="1"/>
  <c r="I957" i="5" s="1"/>
  <c r="I958" i="5" a="1"/>
  <c r="I958" i="5" s="1"/>
  <c r="I959" i="5" a="1"/>
  <c r="I959" i="5" s="1"/>
  <c r="I960" i="5" a="1"/>
  <c r="I960" i="5" s="1"/>
  <c r="I961" i="5" a="1"/>
  <c r="I961" i="5" s="1"/>
  <c r="I962" i="5" a="1"/>
  <c r="I962" i="5" s="1"/>
  <c r="I963" i="5" a="1"/>
  <c r="I963" i="5" s="1"/>
  <c r="I964" i="5" a="1"/>
  <c r="I964" i="5" s="1"/>
  <c r="I965" i="5" a="1"/>
  <c r="I965" i="5" s="1"/>
  <c r="I966" i="5" a="1"/>
  <c r="I966" i="5" s="1"/>
  <c r="I967" i="5" a="1"/>
  <c r="I967" i="5" s="1"/>
  <c r="I968" i="5" a="1"/>
  <c r="I968" i="5" s="1"/>
  <c r="I969" i="5" a="1"/>
  <c r="I969" i="5" s="1"/>
  <c r="I970" i="5" a="1"/>
  <c r="I970" i="5" s="1"/>
  <c r="I971" i="5" a="1"/>
  <c r="I971" i="5" s="1"/>
  <c r="I972" i="5" a="1"/>
  <c r="I972" i="5" s="1"/>
  <c r="I973" i="5" a="1"/>
  <c r="I973" i="5" s="1"/>
  <c r="I974" i="5" a="1"/>
  <c r="I974" i="5" s="1"/>
  <c r="I975" i="5" a="1"/>
  <c r="I975" i="5" s="1"/>
  <c r="I976" i="5" a="1"/>
  <c r="I976" i="5" s="1"/>
  <c r="I977" i="5" a="1"/>
  <c r="I977" i="5" s="1"/>
  <c r="I978" i="5" a="1"/>
  <c r="I978" i="5" s="1"/>
  <c r="I979" i="5" a="1"/>
  <c r="I979" i="5" s="1"/>
  <c r="I980" i="5" a="1"/>
  <c r="I980" i="5" s="1"/>
  <c r="I981" i="5" a="1"/>
  <c r="I981" i="5" s="1"/>
  <c r="I982" i="5" a="1"/>
  <c r="I982" i="5" s="1"/>
  <c r="I983" i="5" a="1"/>
  <c r="I983" i="5" s="1"/>
  <c r="I984" i="5" a="1"/>
  <c r="I984" i="5" s="1"/>
  <c r="I985" i="5" a="1"/>
  <c r="I985" i="5" s="1"/>
  <c r="I986" i="5" a="1"/>
  <c r="I986" i="5" s="1"/>
  <c r="I987" i="5" a="1"/>
  <c r="I987" i="5" s="1"/>
  <c r="I988" i="5" a="1"/>
  <c r="I988" i="5" s="1"/>
  <c r="I989" i="5" a="1"/>
  <c r="I989" i="5" s="1"/>
  <c r="I990" i="5" a="1"/>
  <c r="I990" i="5" s="1"/>
  <c r="I991" i="5" a="1"/>
  <c r="I991" i="5" s="1"/>
  <c r="I992" i="5" a="1"/>
  <c r="I992" i="5" s="1"/>
  <c r="I993" i="5" a="1"/>
  <c r="I993" i="5" s="1"/>
  <c r="I994" i="5" a="1"/>
  <c r="I994" i="5" s="1"/>
  <c r="I995" i="5" a="1"/>
  <c r="I995" i="5" s="1"/>
  <c r="I996" i="5" a="1"/>
  <c r="I996" i="5" s="1"/>
  <c r="I997" i="5" a="1"/>
  <c r="I997" i="5" s="1"/>
  <c r="I998" i="5" a="1"/>
  <c r="I998" i="5" s="1"/>
  <c r="I999" i="5" a="1"/>
  <c r="I999" i="5" s="1"/>
  <c r="I1000" i="5" a="1"/>
  <c r="I1000" i="5" s="1"/>
  <c r="I1001" i="5" a="1"/>
  <c r="I1001" i="5" s="1"/>
  <c r="I1002" i="5" a="1"/>
  <c r="I1002" i="5" s="1"/>
  <c r="I1003" i="5" a="1"/>
  <c r="I1003" i="5" s="1"/>
  <c r="I1004" i="5" a="1"/>
  <c r="I1004" i="5" s="1"/>
  <c r="I1005" i="5" a="1"/>
  <c r="I1005" i="5" s="1"/>
  <c r="I1006" i="5" a="1"/>
  <c r="I1006" i="5" s="1"/>
  <c r="I1007" i="5" a="1"/>
  <c r="I1007" i="5" s="1"/>
  <c r="I1008" i="5" a="1"/>
  <c r="I1008" i="5" s="1"/>
  <c r="I1009" i="5" a="1"/>
  <c r="I1009" i="5" s="1"/>
  <c r="I1010" i="5" a="1"/>
  <c r="I1010" i="5" s="1"/>
  <c r="I1011" i="5" a="1"/>
  <c r="I1011" i="5" s="1"/>
  <c r="I1012" i="5" a="1"/>
  <c r="I1012" i="5" s="1"/>
  <c r="I1013" i="5" a="1"/>
  <c r="I1013" i="5" s="1"/>
  <c r="I1014" i="5" a="1"/>
  <c r="I1014" i="5" s="1"/>
  <c r="I1015" i="5" a="1"/>
  <c r="I1015" i="5" s="1"/>
  <c r="I1016" i="5" a="1"/>
  <c r="I1016" i="5" s="1"/>
  <c r="I1017" i="5" a="1"/>
  <c r="I1017" i="5" s="1"/>
  <c r="I1018" i="5" a="1"/>
  <c r="I1018" i="5" s="1"/>
  <c r="I1019" i="5" a="1"/>
  <c r="I1019" i="5" s="1"/>
  <c r="I1020" i="5" a="1"/>
  <c r="I1020" i="5" s="1"/>
  <c r="I1021" i="5" a="1"/>
  <c r="I1021" i="5" s="1"/>
  <c r="I1022" i="5" a="1"/>
  <c r="I1022" i="5" s="1"/>
  <c r="I1023" i="5" a="1"/>
  <c r="I1023" i="5" s="1"/>
  <c r="I1024" i="5" a="1"/>
  <c r="I1024" i="5" s="1"/>
  <c r="I1025" i="5" a="1"/>
  <c r="I1025" i="5" s="1"/>
  <c r="I1026" i="5" a="1"/>
  <c r="I1026" i="5" s="1"/>
  <c r="I1027" i="5" a="1"/>
  <c r="I1027" i="5" s="1"/>
  <c r="I1028" i="5" a="1"/>
  <c r="I1028" i="5" s="1"/>
  <c r="I1029" i="5" a="1"/>
  <c r="I1029" i="5" s="1"/>
  <c r="I1030" i="5" a="1"/>
  <c r="I1030" i="5" s="1"/>
  <c r="I1031" i="5" a="1"/>
  <c r="I1031" i="5" s="1"/>
  <c r="I1032" i="5" a="1"/>
  <c r="I1032" i="5" s="1"/>
  <c r="I1033" i="5" a="1"/>
  <c r="I1033" i="5" s="1"/>
  <c r="I1034" i="5" a="1"/>
  <c r="I1034" i="5" s="1"/>
  <c r="I1035" i="5" a="1"/>
  <c r="I1035" i="5" s="1"/>
  <c r="I1036" i="5" a="1"/>
  <c r="I1036" i="5" s="1"/>
  <c r="I1037" i="5" a="1"/>
  <c r="I1037" i="5" s="1"/>
  <c r="I1038" i="5" a="1"/>
  <c r="I1038" i="5" s="1"/>
  <c r="I1039" i="5" a="1"/>
  <c r="I1039" i="5" s="1"/>
  <c r="I1040" i="5" a="1"/>
  <c r="I1040" i="5" s="1"/>
  <c r="I1041" i="5" a="1"/>
  <c r="I1041" i="5" s="1"/>
  <c r="I1042" i="5" a="1"/>
  <c r="I1042" i="5" s="1"/>
  <c r="I1043" i="5" a="1"/>
  <c r="I1043" i="5" s="1"/>
  <c r="I1044" i="5" a="1"/>
  <c r="I1044" i="5" s="1"/>
  <c r="I1045" i="5" a="1"/>
  <c r="I1045" i="5" s="1"/>
  <c r="I1046" i="5" a="1"/>
  <c r="I1046" i="5" s="1"/>
  <c r="I1047" i="5" a="1"/>
  <c r="I1047" i="5" s="1"/>
  <c r="I1048" i="5" a="1"/>
  <c r="I1048" i="5" s="1"/>
  <c r="I1049" i="5" a="1"/>
  <c r="I1049" i="5" s="1"/>
  <c r="I1050" i="5" a="1"/>
  <c r="I1050" i="5" s="1"/>
  <c r="I1051" i="5" a="1"/>
  <c r="I1051" i="5" s="1"/>
  <c r="I1052" i="5" a="1"/>
  <c r="I1052" i="5" s="1"/>
  <c r="I1053" i="5" a="1"/>
  <c r="I1053" i="5" s="1"/>
  <c r="I1054" i="5" a="1"/>
  <c r="I1054" i="5" s="1"/>
  <c r="I1055" i="5" a="1"/>
  <c r="I1055" i="5" s="1"/>
  <c r="I1056" i="5" a="1"/>
  <c r="I1056" i="5" s="1"/>
  <c r="I1057" i="5" a="1"/>
  <c r="I1057" i="5" s="1"/>
  <c r="I1058" i="5" a="1"/>
  <c r="I1058" i="5" s="1"/>
  <c r="I1059" i="5" a="1"/>
  <c r="I1059" i="5" s="1"/>
  <c r="I1060" i="5" a="1"/>
  <c r="I1060" i="5" s="1"/>
  <c r="I1061" i="5" a="1"/>
  <c r="I1061" i="5" s="1"/>
  <c r="I1062" i="5" a="1"/>
  <c r="I1062" i="5" s="1"/>
  <c r="I1063" i="5" a="1"/>
  <c r="I1063" i="5" s="1"/>
  <c r="I1064" i="5" a="1"/>
  <c r="I1064" i="5" s="1"/>
  <c r="I1065" i="5" a="1"/>
  <c r="I1065" i="5" s="1"/>
  <c r="I1066" i="5" a="1"/>
  <c r="I1066" i="5" s="1"/>
  <c r="I1067" i="5" a="1"/>
  <c r="I1067" i="5" s="1"/>
  <c r="I1068" i="5" a="1"/>
  <c r="I1068" i="5" s="1"/>
  <c r="I1069" i="5" a="1"/>
  <c r="I1069" i="5" s="1"/>
  <c r="I1070" i="5" a="1"/>
  <c r="I1070" i="5" s="1"/>
  <c r="I1071" i="5" a="1"/>
  <c r="I1071" i="5" s="1"/>
  <c r="I1072" i="5" a="1"/>
  <c r="I1072" i="5" s="1"/>
  <c r="I1073" i="5" a="1"/>
  <c r="I1073" i="5" s="1"/>
  <c r="I1074" i="5" a="1"/>
  <c r="I1074" i="5" s="1"/>
  <c r="I1075" i="5" a="1"/>
  <c r="I1075" i="5" s="1"/>
  <c r="I1076" i="5" a="1"/>
  <c r="I1076" i="5" s="1"/>
  <c r="I1077" i="5" a="1"/>
  <c r="I1077" i="5" s="1"/>
  <c r="I1078" i="5" a="1"/>
  <c r="I1078" i="5" s="1"/>
  <c r="I1079" i="5" a="1"/>
  <c r="I1079" i="5" s="1"/>
  <c r="I1080" i="5" a="1"/>
  <c r="I1080" i="5" s="1"/>
  <c r="I1081" i="5" a="1"/>
  <c r="I1081" i="5" s="1"/>
  <c r="I1082" i="5" a="1"/>
  <c r="I1082" i="5" s="1"/>
  <c r="I1083" i="5" a="1"/>
  <c r="I1083" i="5" s="1"/>
  <c r="I1084" i="5" a="1"/>
  <c r="I1084" i="5" s="1"/>
  <c r="I1085" i="5" a="1"/>
  <c r="I1085" i="5" s="1"/>
  <c r="I1086" i="5" a="1"/>
  <c r="I1086" i="5" s="1"/>
  <c r="I1087" i="5" a="1"/>
  <c r="I1087" i="5" s="1"/>
  <c r="I1088" i="5" a="1"/>
  <c r="I1088" i="5" s="1"/>
  <c r="I1089" i="5" a="1"/>
  <c r="I1089" i="5" s="1"/>
  <c r="I1090" i="5" a="1"/>
  <c r="I1090" i="5" s="1"/>
  <c r="I1091" i="5" a="1"/>
  <c r="I1091" i="5" s="1"/>
  <c r="I1092" i="5" a="1"/>
  <c r="I1092" i="5" s="1"/>
  <c r="I1093" i="5" a="1"/>
  <c r="I1093" i="5" s="1"/>
  <c r="I1094" i="5" a="1"/>
  <c r="I1094" i="5" s="1"/>
  <c r="I1095" i="5" a="1"/>
  <c r="I1095" i="5" s="1"/>
  <c r="I1096" i="5" a="1"/>
  <c r="I1096" i="5" s="1"/>
  <c r="I1097" i="5" a="1"/>
  <c r="I1097" i="5" s="1"/>
  <c r="I1098" i="5" a="1"/>
  <c r="I1098" i="5" s="1"/>
  <c r="I1099" i="5" a="1"/>
  <c r="I1099" i="5" s="1"/>
  <c r="I1100" i="5" a="1"/>
  <c r="I1100" i="5" s="1"/>
  <c r="I1101" i="5" a="1"/>
  <c r="I1101" i="5" s="1"/>
  <c r="I1102" i="5" a="1"/>
  <c r="I1102" i="5" s="1"/>
  <c r="I1103" i="5" a="1"/>
  <c r="I1103" i="5" s="1"/>
  <c r="I1104" i="5" a="1"/>
  <c r="I1104" i="5" s="1"/>
  <c r="I1105" i="5" a="1"/>
  <c r="I1105" i="5" s="1"/>
  <c r="I1106" i="5" a="1"/>
  <c r="I1106" i="5" s="1"/>
  <c r="I1107" i="5" a="1"/>
  <c r="I1107" i="5" s="1"/>
  <c r="I1108" i="5" a="1"/>
  <c r="I1108" i="5" s="1"/>
  <c r="I1109" i="5" a="1"/>
  <c r="I1109" i="5" s="1"/>
  <c r="I1110" i="5" a="1"/>
  <c r="I1110" i="5" s="1"/>
  <c r="I1111" i="5" a="1"/>
  <c r="I1111" i="5" s="1"/>
  <c r="I1112" i="5" a="1"/>
  <c r="I1112" i="5" s="1"/>
  <c r="I1113" i="5" a="1"/>
  <c r="I1113" i="5" s="1"/>
  <c r="I1114" i="5" a="1"/>
  <c r="I1114" i="5" s="1"/>
  <c r="I1115" i="5" a="1"/>
  <c r="I1115" i="5" s="1"/>
  <c r="I1116" i="5" a="1"/>
  <c r="I1116" i="5" s="1"/>
  <c r="I1117" i="5" a="1"/>
  <c r="I1117" i="5" s="1"/>
  <c r="I1118" i="5" a="1"/>
  <c r="I1118" i="5" s="1"/>
  <c r="I1119" i="5" a="1"/>
  <c r="I1119" i="5" s="1"/>
  <c r="I1120" i="5" a="1"/>
  <c r="I1120" i="5" s="1"/>
  <c r="I1121" i="5" a="1"/>
  <c r="I1121" i="5" s="1"/>
  <c r="I1122" i="5" a="1"/>
  <c r="I1122" i="5" s="1"/>
  <c r="I1123" i="5" a="1"/>
  <c r="I1123" i="5" s="1"/>
  <c r="I1124" i="5" a="1"/>
  <c r="I1124" i="5" s="1"/>
  <c r="I1125" i="5" a="1"/>
  <c r="I1125" i="5" s="1"/>
  <c r="I1126" i="5" a="1"/>
  <c r="I1126" i="5" s="1"/>
  <c r="I1127" i="5" a="1"/>
  <c r="I1127" i="5" s="1"/>
  <c r="I1128" i="5" a="1"/>
  <c r="I1128" i="5" s="1"/>
  <c r="I1129" i="5" a="1"/>
  <c r="I1129" i="5" s="1"/>
  <c r="I1130" i="5" a="1"/>
  <c r="I1130" i="5" s="1"/>
  <c r="I1131" i="5" a="1"/>
  <c r="I1131" i="5" s="1"/>
  <c r="I1132" i="5" a="1"/>
  <c r="I1132" i="5" s="1"/>
  <c r="I1133" i="5" a="1"/>
  <c r="I1133" i="5" s="1"/>
  <c r="I1134" i="5" a="1"/>
  <c r="I1134" i="5" s="1"/>
  <c r="I1135" i="5" a="1"/>
  <c r="I1135" i="5" s="1"/>
  <c r="I1136" i="5" a="1"/>
  <c r="I1136" i="5" s="1"/>
  <c r="I1137" i="5" a="1"/>
  <c r="I1137" i="5" s="1"/>
  <c r="I1138" i="5" a="1"/>
  <c r="I1138" i="5" s="1"/>
  <c r="I1139" i="5" a="1"/>
  <c r="I1139" i="5" s="1"/>
  <c r="I1140" i="5" a="1"/>
  <c r="I1140" i="5" s="1"/>
  <c r="I1141" i="5" a="1"/>
  <c r="I1141" i="5" s="1"/>
  <c r="I1142" i="5" a="1"/>
  <c r="I1142" i="5" s="1"/>
  <c r="I1143" i="5" a="1"/>
  <c r="I1143" i="5" s="1"/>
  <c r="I1144" i="5" a="1"/>
  <c r="I1144" i="5" s="1"/>
  <c r="I1145" i="5" a="1"/>
  <c r="I1145" i="5" s="1"/>
  <c r="I1146" i="5" a="1"/>
  <c r="I1146" i="5" s="1"/>
  <c r="I1147" i="5" a="1"/>
  <c r="I1147" i="5" s="1"/>
  <c r="I1148" i="5" a="1"/>
  <c r="I1148" i="5" s="1"/>
  <c r="I1149" i="5" a="1"/>
  <c r="I1149" i="5" s="1"/>
  <c r="I1150" i="5" a="1"/>
  <c r="I1150" i="5" s="1"/>
  <c r="I1151" i="5" a="1"/>
  <c r="I1151" i="5" s="1"/>
  <c r="I1152" i="5" a="1"/>
  <c r="I1152" i="5" s="1"/>
  <c r="I1153" i="5" a="1"/>
  <c r="I1153" i="5" s="1"/>
  <c r="I1154" i="5" a="1"/>
  <c r="I1154" i="5" s="1"/>
  <c r="I1155" i="5" a="1"/>
  <c r="I1155" i="5" s="1"/>
  <c r="I1156" i="5" a="1"/>
  <c r="I1156" i="5" s="1"/>
  <c r="I1157" i="5" a="1"/>
  <c r="I1157" i="5" s="1"/>
  <c r="I1158" i="5" a="1"/>
  <c r="I1158" i="5" s="1"/>
  <c r="I1159" i="5" a="1"/>
  <c r="I1159" i="5" s="1"/>
  <c r="I1160" i="5" a="1"/>
  <c r="I1160" i="5" s="1"/>
  <c r="I1161" i="5" a="1"/>
  <c r="I1161" i="5" s="1"/>
  <c r="I1162" i="5" a="1"/>
  <c r="I1162" i="5" s="1"/>
  <c r="I1163" i="5" a="1"/>
  <c r="I1163" i="5" s="1"/>
  <c r="I1164" i="5" a="1"/>
  <c r="I1164" i="5" s="1"/>
  <c r="I1165" i="5" a="1"/>
  <c r="I1165" i="5" s="1"/>
  <c r="I1166" i="5" a="1"/>
  <c r="I1166" i="5" s="1"/>
  <c r="I1167" i="5" a="1"/>
  <c r="I1167" i="5" s="1"/>
  <c r="I1168" i="5" a="1"/>
  <c r="I1168" i="5" s="1"/>
  <c r="I1169" i="5" a="1"/>
  <c r="I1169" i="5" s="1"/>
  <c r="I1170" i="5" a="1"/>
  <c r="I1170" i="5" s="1"/>
  <c r="I1171" i="5" a="1"/>
  <c r="I1171" i="5" s="1"/>
  <c r="I1172" i="5" a="1"/>
  <c r="I1172" i="5" s="1"/>
  <c r="I1173" i="5" a="1"/>
  <c r="I1173" i="5" s="1"/>
  <c r="I1174" i="5" a="1"/>
  <c r="I1174" i="5" s="1"/>
  <c r="I1175" i="5" a="1"/>
  <c r="I1175" i="5" s="1"/>
  <c r="I1176" i="5" a="1"/>
  <c r="I1176" i="5" s="1"/>
  <c r="I1177" i="5" a="1"/>
  <c r="I1177" i="5" s="1"/>
  <c r="I1178" i="5" a="1"/>
  <c r="I1178" i="5" s="1"/>
  <c r="I1179" i="5" a="1"/>
  <c r="I1179" i="5" s="1"/>
  <c r="I1180" i="5" a="1"/>
  <c r="I1180" i="5" s="1"/>
  <c r="I1181" i="5" a="1"/>
  <c r="I1181" i="5" s="1"/>
  <c r="I1182" i="5" a="1"/>
  <c r="I1182" i="5" s="1"/>
  <c r="I1183" i="5" a="1"/>
  <c r="I1183" i="5" s="1"/>
  <c r="I1184" i="5" a="1"/>
  <c r="I1184" i="5" s="1"/>
  <c r="I1185" i="5" a="1"/>
  <c r="I1185" i="5" s="1"/>
  <c r="I1186" i="5" a="1"/>
  <c r="I1186" i="5" s="1"/>
  <c r="I1187" i="5" a="1"/>
  <c r="I1187" i="5" s="1"/>
  <c r="I1188" i="5" a="1"/>
  <c r="I1188" i="5" s="1"/>
  <c r="I1189" i="5" a="1"/>
  <c r="I1189" i="5" s="1"/>
  <c r="I1190" i="5" a="1"/>
  <c r="I1190" i="5" s="1"/>
  <c r="I1191" i="5" a="1"/>
  <c r="I1191" i="5" s="1"/>
  <c r="I1192" i="5" a="1"/>
  <c r="I1192" i="5" s="1"/>
  <c r="I1193" i="5" a="1"/>
  <c r="I1193" i="5" s="1"/>
  <c r="I1194" i="5" a="1"/>
  <c r="I1194" i="5" s="1"/>
  <c r="I1195" i="5" a="1"/>
  <c r="I1195" i="5" s="1"/>
  <c r="I1196" i="5" a="1"/>
  <c r="I1196" i="5" s="1"/>
  <c r="I1197" i="5" a="1"/>
  <c r="I1197" i="5" s="1"/>
  <c r="I1198" i="5" a="1"/>
  <c r="I1198" i="5" s="1"/>
  <c r="I1199" i="5" a="1"/>
  <c r="I1199" i="5" s="1"/>
  <c r="I1200" i="5" a="1"/>
  <c r="I1200" i="5" s="1"/>
  <c r="I1201" i="5" a="1"/>
  <c r="I1201" i="5" s="1"/>
  <c r="I1202" i="5" a="1"/>
  <c r="I1202" i="5" s="1"/>
  <c r="I1203" i="5" a="1"/>
  <c r="I1203" i="5" s="1"/>
  <c r="I1204" i="5" a="1"/>
  <c r="I1204" i="5" s="1"/>
  <c r="I1205" i="5" a="1"/>
  <c r="I1205" i="5" s="1"/>
  <c r="I1206" i="5" a="1"/>
  <c r="I1206" i="5" s="1"/>
  <c r="I1207" i="5" a="1"/>
  <c r="I1207" i="5" s="1"/>
  <c r="I1208" i="5" a="1"/>
  <c r="I1208" i="5" s="1"/>
  <c r="I1209" i="5" a="1"/>
  <c r="I1209" i="5" s="1"/>
  <c r="I1210" i="5" a="1"/>
  <c r="I1210" i="5" s="1"/>
  <c r="I1211" i="5" a="1"/>
  <c r="I1211" i="5" s="1"/>
  <c r="I1212" i="5" a="1"/>
  <c r="I1212" i="5" s="1"/>
  <c r="I1213" i="5" a="1"/>
  <c r="I1213" i="5" s="1"/>
  <c r="I1214" i="5" a="1"/>
  <c r="I1214" i="5" s="1"/>
  <c r="I1215" i="5" a="1"/>
  <c r="I1215" i="5" s="1"/>
  <c r="I1216" i="5" a="1"/>
  <c r="I1216" i="5" s="1"/>
  <c r="I1217" i="5" a="1"/>
  <c r="I1217" i="5" s="1"/>
  <c r="I1218" i="5" a="1"/>
  <c r="I1218" i="5" s="1"/>
  <c r="I1219" i="5" a="1"/>
  <c r="I1219" i="5" s="1"/>
  <c r="I1220" i="5" a="1"/>
  <c r="I1220" i="5" s="1"/>
  <c r="I1221" i="5" a="1"/>
  <c r="I1221" i="5" s="1"/>
  <c r="I1222" i="5" a="1"/>
  <c r="I1222" i="5" s="1"/>
  <c r="I1223" i="5" a="1"/>
  <c r="I1223" i="5" s="1"/>
  <c r="I1224" i="5" a="1"/>
  <c r="I1224" i="5" s="1"/>
  <c r="I1225" i="5" a="1"/>
  <c r="I1225" i="5" s="1"/>
  <c r="I1226" i="5" a="1"/>
  <c r="I1226" i="5" s="1"/>
  <c r="I1227" i="5" a="1"/>
  <c r="I1227" i="5" s="1"/>
  <c r="I1228" i="5" a="1"/>
  <c r="I1228" i="5" s="1"/>
  <c r="I1229" i="5" a="1"/>
  <c r="I1229" i="5" s="1"/>
  <c r="I1230" i="5" a="1"/>
  <c r="I1230" i="5" s="1"/>
  <c r="I1231" i="5" a="1"/>
  <c r="I1231" i="5" s="1"/>
  <c r="I1232" i="5" a="1"/>
  <c r="I1232" i="5" s="1"/>
  <c r="I1233" i="5" a="1"/>
  <c r="I1233" i="5" s="1"/>
  <c r="I1234" i="5" a="1"/>
  <c r="I1234" i="5" s="1"/>
  <c r="I1235" i="5" a="1"/>
  <c r="I1235" i="5" s="1"/>
  <c r="I1236" i="5" a="1"/>
  <c r="I1236" i="5" s="1"/>
  <c r="I1237" i="5" a="1"/>
  <c r="I1237" i="5" s="1"/>
  <c r="I1238" i="5" a="1"/>
  <c r="I1238" i="5" s="1"/>
  <c r="I1239" i="5" a="1"/>
  <c r="I1239" i="5" s="1"/>
  <c r="I1240" i="5" a="1"/>
  <c r="I1240" i="5" s="1"/>
  <c r="I1241" i="5" a="1"/>
  <c r="I1241" i="5" s="1"/>
  <c r="I1242" i="5" a="1"/>
  <c r="I1242" i="5" s="1"/>
  <c r="I1243" i="5" a="1"/>
  <c r="I1243" i="5" s="1"/>
  <c r="I1244" i="5" a="1"/>
  <c r="I1244" i="5" s="1"/>
  <c r="I1245" i="5" a="1"/>
  <c r="I1245" i="5" s="1"/>
  <c r="I1246" i="5" a="1"/>
  <c r="I1246" i="5" s="1"/>
  <c r="I1247" i="5" a="1"/>
  <c r="I1247" i="5" s="1"/>
  <c r="I1248" i="5" a="1"/>
  <c r="I1248" i="5" s="1"/>
  <c r="I1249" i="5" a="1"/>
  <c r="I1249" i="5" s="1"/>
  <c r="I1250" i="5" a="1"/>
  <c r="I1250" i="5" s="1"/>
  <c r="I1251" i="5" a="1"/>
  <c r="I1251" i="5" s="1"/>
  <c r="I1252" i="5" a="1"/>
  <c r="I1252" i="5" s="1"/>
  <c r="I1253" i="5" a="1"/>
  <c r="I1253" i="5" s="1"/>
  <c r="I1254" i="5" a="1"/>
  <c r="I1254" i="5" s="1"/>
  <c r="I1255" i="5" a="1"/>
  <c r="I1255" i="5" s="1"/>
  <c r="I1256" i="5" a="1"/>
  <c r="I1256" i="5" s="1"/>
  <c r="I1257" i="5" a="1"/>
  <c r="I1257" i="5" s="1"/>
  <c r="I1258" i="5" a="1"/>
  <c r="I1258" i="5" s="1"/>
  <c r="I1259" i="5" a="1"/>
  <c r="I1259" i="5" s="1"/>
  <c r="I1260" i="5" a="1"/>
  <c r="I1260" i="5" s="1"/>
  <c r="I1261" i="5" a="1"/>
  <c r="I1261" i="5" s="1"/>
  <c r="I1262" i="5" a="1"/>
  <c r="I1262" i="5" s="1"/>
  <c r="I1263" i="5" a="1"/>
  <c r="I1263" i="5" s="1"/>
  <c r="I1264" i="5" a="1"/>
  <c r="I1264" i="5" s="1"/>
  <c r="I1265" i="5" a="1"/>
  <c r="I1265" i="5" s="1"/>
  <c r="I1266" i="5" a="1"/>
  <c r="I1266" i="5" s="1"/>
  <c r="I1267" i="5" a="1"/>
  <c r="I1267" i="5" s="1"/>
  <c r="I1268" i="5" a="1"/>
  <c r="I1268" i="5" s="1"/>
  <c r="I1269" i="5" a="1"/>
  <c r="I1269" i="5" s="1"/>
  <c r="I1270" i="5" a="1"/>
  <c r="I1270" i="5" s="1"/>
  <c r="I1271" i="5" a="1"/>
  <c r="I1271" i="5" s="1"/>
  <c r="I1272" i="5" a="1"/>
  <c r="I1272" i="5" s="1"/>
  <c r="I1273" i="5" a="1"/>
  <c r="I1273" i="5" s="1"/>
  <c r="I1274" i="5" a="1"/>
  <c r="I1274" i="5" s="1"/>
  <c r="I1275" i="5" a="1"/>
  <c r="I1275" i="5" s="1"/>
  <c r="I1276" i="5" a="1"/>
  <c r="I1276" i="5" s="1"/>
  <c r="I1277" i="5" a="1"/>
  <c r="I1277" i="5" s="1"/>
  <c r="I1278" i="5" a="1"/>
  <c r="I1278" i="5" s="1"/>
  <c r="I1279" i="5" a="1"/>
  <c r="I1279" i="5" s="1"/>
  <c r="I1280" i="5" a="1"/>
  <c r="I1280" i="5" s="1"/>
  <c r="I1281" i="5" a="1"/>
  <c r="I1281" i="5" s="1"/>
  <c r="I1282" i="5" a="1"/>
  <c r="I1282" i="5" s="1"/>
  <c r="I1283" i="5" a="1"/>
  <c r="I1283" i="5" s="1"/>
  <c r="I1284" i="5" a="1"/>
  <c r="I1284" i="5" s="1"/>
  <c r="I1285" i="5" a="1"/>
  <c r="I1285" i="5" s="1"/>
  <c r="I1286" i="5" a="1"/>
  <c r="I1286" i="5" s="1"/>
  <c r="I1287" i="5" a="1"/>
  <c r="I1287" i="5" s="1"/>
  <c r="I1288" i="5" a="1"/>
  <c r="I1288" i="5" s="1"/>
  <c r="I1289" i="5" a="1"/>
  <c r="I1289" i="5" s="1"/>
  <c r="I1290" i="5" a="1"/>
  <c r="I1290" i="5" s="1"/>
  <c r="I1291" i="5" a="1"/>
  <c r="I1291" i="5" s="1"/>
  <c r="I1292" i="5" a="1"/>
  <c r="I1292" i="5" s="1"/>
  <c r="I1293" i="5" a="1"/>
  <c r="I1293" i="5" s="1"/>
  <c r="I1294" i="5" a="1"/>
  <c r="I1294" i="5" s="1"/>
  <c r="I1295" i="5" a="1"/>
  <c r="I1295" i="5" s="1"/>
  <c r="I1296" i="5" a="1"/>
  <c r="I1296" i="5" s="1"/>
  <c r="I1297" i="5" a="1"/>
  <c r="I1297" i="5" s="1"/>
  <c r="I1298" i="5" a="1"/>
  <c r="I1298" i="5" s="1"/>
  <c r="I1299" i="5" a="1"/>
  <c r="I1299" i="5" s="1"/>
  <c r="I1300" i="5" a="1"/>
  <c r="I1300" i="5" s="1"/>
  <c r="I1301" i="5" a="1"/>
  <c r="I1301" i="5" s="1"/>
  <c r="I1302" i="5" a="1"/>
  <c r="I1302" i="5" s="1"/>
  <c r="I1303" i="5" a="1"/>
  <c r="I1303" i="5" s="1"/>
  <c r="I1304" i="5" a="1"/>
  <c r="I1304" i="5" s="1"/>
  <c r="I1305" i="5" a="1"/>
  <c r="I1305" i="5" s="1"/>
  <c r="I1306" i="5" a="1"/>
  <c r="I1306" i="5" s="1"/>
  <c r="I1307" i="5" a="1"/>
  <c r="I1307" i="5" s="1"/>
  <c r="I1308" i="5" a="1"/>
  <c r="I1308" i="5" s="1"/>
  <c r="I1309" i="5" a="1"/>
  <c r="I1309" i="5" s="1"/>
  <c r="I1310" i="5" a="1"/>
  <c r="I1310" i="5" s="1"/>
  <c r="I1311" i="5" a="1"/>
  <c r="I1311" i="5" s="1"/>
  <c r="I1312" i="5" a="1"/>
  <c r="I1312" i="5" s="1"/>
  <c r="I1313" i="5" a="1"/>
  <c r="I1313" i="5" s="1"/>
  <c r="I1314" i="5" a="1"/>
  <c r="I1314" i="5" s="1"/>
  <c r="I1315" i="5" a="1"/>
  <c r="I1315" i="5" s="1"/>
  <c r="I1316" i="5" a="1"/>
  <c r="I1316" i="5" s="1"/>
  <c r="I1317" i="5" a="1"/>
  <c r="I1317" i="5" s="1"/>
  <c r="I1318" i="5" a="1"/>
  <c r="I1318" i="5" s="1"/>
  <c r="I1319" i="5" a="1"/>
  <c r="I1319" i="5" s="1"/>
  <c r="I1320" i="5" a="1"/>
  <c r="I1320" i="5" s="1"/>
  <c r="I1321" i="5" a="1"/>
  <c r="I1321" i="5" s="1"/>
  <c r="I1322" i="5" a="1"/>
  <c r="I1322" i="5" s="1"/>
  <c r="I1323" i="5" a="1"/>
  <c r="I1323" i="5" s="1"/>
  <c r="I1324" i="5" a="1"/>
  <c r="I1324" i="5" s="1"/>
  <c r="I1325" i="5" a="1"/>
  <c r="I1325" i="5" s="1"/>
  <c r="I1326" i="5" a="1"/>
  <c r="I1326" i="5" s="1"/>
  <c r="I1327" i="5" a="1"/>
  <c r="I1327" i="5" s="1"/>
  <c r="I1328" i="5" a="1"/>
  <c r="I1328" i="5" s="1"/>
  <c r="I1329" i="5" a="1"/>
  <c r="I1329" i="5" s="1"/>
  <c r="I1330" i="5" a="1"/>
  <c r="I1330" i="5" s="1"/>
  <c r="I1331" i="5" a="1"/>
  <c r="I1331" i="5" s="1"/>
  <c r="I1332" i="5" a="1"/>
  <c r="I1332" i="5" s="1"/>
  <c r="I1333" i="5" a="1"/>
  <c r="I1333" i="5" s="1"/>
  <c r="I1334" i="5" a="1"/>
  <c r="I1334" i="5" s="1"/>
  <c r="I1335" i="5" a="1"/>
  <c r="I1335" i="5" s="1"/>
  <c r="I1336" i="5" a="1"/>
  <c r="I1336" i="5" s="1"/>
  <c r="I1337" i="5" a="1"/>
  <c r="I1337" i="5" s="1"/>
  <c r="I1338" i="5" a="1"/>
  <c r="I1338" i="5" s="1"/>
  <c r="I1339" i="5" a="1"/>
  <c r="I1339" i="5" s="1"/>
  <c r="I1340" i="5" a="1"/>
  <c r="I1340" i="5" s="1"/>
  <c r="I1341" i="5" a="1"/>
  <c r="I1341" i="5" s="1"/>
  <c r="I1342" i="5" a="1"/>
  <c r="I1342" i="5" s="1"/>
  <c r="I1343" i="5" a="1"/>
  <c r="I1343" i="5" s="1"/>
  <c r="I1344" i="5" a="1"/>
  <c r="I1344" i="5" s="1"/>
  <c r="I1345" i="5" a="1"/>
  <c r="I1345" i="5" s="1"/>
  <c r="I1346" i="5" a="1"/>
  <c r="I1346" i="5" s="1"/>
  <c r="I1347" i="5" a="1"/>
  <c r="I1347" i="5" s="1"/>
  <c r="I1348" i="5" a="1"/>
  <c r="I1348" i="5" s="1"/>
  <c r="I1349" i="5" a="1"/>
  <c r="I1349" i="5" s="1"/>
  <c r="I1350" i="5" a="1"/>
  <c r="I1350" i="5" s="1"/>
  <c r="I1351" i="5" a="1"/>
  <c r="I1351" i="5" s="1"/>
  <c r="I1352" i="5" a="1"/>
  <c r="I1352" i="5" s="1"/>
  <c r="I1353" i="5" a="1"/>
  <c r="I1353" i="5" s="1"/>
  <c r="I1354" i="5" a="1"/>
  <c r="I1354" i="5" s="1"/>
  <c r="I1355" i="5" a="1"/>
  <c r="I1355" i="5" s="1"/>
  <c r="I1356" i="5" a="1"/>
  <c r="I1356" i="5" s="1"/>
  <c r="I1357" i="5" a="1"/>
  <c r="I1357" i="5" s="1"/>
  <c r="I1358" i="5" a="1"/>
  <c r="I1358" i="5" s="1"/>
  <c r="I1359" i="5" a="1"/>
  <c r="I1359" i="5" s="1"/>
  <c r="I1360" i="5" a="1"/>
  <c r="I1360" i="5" s="1"/>
  <c r="I1361" i="5" a="1"/>
  <c r="I1361" i="5" s="1"/>
  <c r="I1362" i="5" a="1"/>
  <c r="I1362" i="5" s="1"/>
  <c r="I1363" i="5" a="1"/>
  <c r="I1363" i="5" s="1"/>
  <c r="I1364" i="5" a="1"/>
  <c r="I1364" i="5" s="1"/>
  <c r="I1365" i="5" a="1"/>
  <c r="I1365" i="5" s="1"/>
  <c r="I1366" i="5" a="1"/>
  <c r="I1366" i="5" s="1"/>
  <c r="I1367" i="5" a="1"/>
  <c r="I1367" i="5" s="1"/>
  <c r="I1368" i="5" a="1"/>
  <c r="I1368" i="5" s="1"/>
  <c r="I1369" i="5" a="1"/>
  <c r="I1369" i="5" s="1"/>
  <c r="I1370" i="5" a="1"/>
  <c r="I1370" i="5" s="1"/>
  <c r="I1371" i="5" a="1"/>
  <c r="I1371" i="5" s="1"/>
  <c r="I1372" i="5" a="1"/>
  <c r="I1372" i="5" s="1"/>
  <c r="I1373" i="5" a="1"/>
  <c r="I1373" i="5" s="1"/>
  <c r="I1374" i="5" a="1"/>
  <c r="I1374" i="5" s="1"/>
  <c r="I1375" i="5" a="1"/>
  <c r="I1375" i="5" s="1"/>
  <c r="I1376" i="5" a="1"/>
  <c r="I1376" i="5" s="1"/>
  <c r="I1377" i="5" a="1"/>
  <c r="I1377" i="5" s="1"/>
  <c r="I1378" i="5" a="1"/>
  <c r="I1378" i="5" s="1"/>
  <c r="I1379" i="5" a="1"/>
  <c r="I1379" i="5" s="1"/>
  <c r="I1380" i="5" a="1"/>
  <c r="I1380" i="5" s="1"/>
  <c r="I1381" i="5" a="1"/>
  <c r="I1381" i="5" s="1"/>
  <c r="I1382" i="5" a="1"/>
  <c r="I1382" i="5" s="1"/>
  <c r="I1383" i="5" a="1"/>
  <c r="I1383" i="5" s="1"/>
  <c r="I1384" i="5" a="1"/>
  <c r="I1384" i="5" s="1"/>
  <c r="I1385" i="5" a="1"/>
  <c r="I1385" i="5" s="1"/>
  <c r="I1386" i="5" a="1"/>
  <c r="I1386" i="5" s="1"/>
  <c r="I1387" i="5" a="1"/>
  <c r="I1387" i="5" s="1"/>
  <c r="I1388" i="5" a="1"/>
  <c r="I1388" i="5" s="1"/>
  <c r="I1389" i="5" a="1"/>
  <c r="I1389" i="5" s="1"/>
  <c r="I1390" i="5" a="1"/>
  <c r="I1390" i="5" s="1"/>
  <c r="I1391" i="5" a="1"/>
  <c r="I1391" i="5" s="1"/>
  <c r="I1392" i="5" a="1"/>
  <c r="I1392" i="5" s="1"/>
  <c r="I1393" i="5" a="1"/>
  <c r="I1393" i="5" s="1"/>
  <c r="I1394" i="5" a="1"/>
  <c r="I1394" i="5" s="1"/>
  <c r="I1395" i="5" a="1"/>
  <c r="I1395" i="5" s="1"/>
  <c r="I1396" i="5" a="1"/>
  <c r="I1396" i="5" s="1"/>
  <c r="I1397" i="5" a="1"/>
  <c r="I1397" i="5" s="1"/>
  <c r="I1398" i="5" a="1"/>
  <c r="I1398" i="5" s="1"/>
  <c r="I1399" i="5" a="1"/>
  <c r="I1399" i="5" s="1"/>
  <c r="I1400" i="5" a="1"/>
  <c r="I1400" i="5" s="1"/>
  <c r="I1401" i="5" a="1"/>
  <c r="I1401" i="5" s="1"/>
  <c r="I1402" i="5" a="1"/>
  <c r="I1402" i="5" s="1"/>
  <c r="I1403" i="5" a="1"/>
  <c r="I1403" i="5" s="1"/>
  <c r="I1404" i="5" a="1"/>
  <c r="I1404" i="5" s="1"/>
  <c r="I1405" i="5" a="1"/>
  <c r="I1405" i="5" s="1"/>
  <c r="I1406" i="5" a="1"/>
  <c r="I1406" i="5" s="1"/>
  <c r="I1407" i="5" a="1"/>
  <c r="I1407" i="5" s="1"/>
  <c r="I1408" i="5" a="1"/>
  <c r="I1408" i="5" s="1"/>
  <c r="I1409" i="5" a="1"/>
  <c r="I1409" i="5" s="1"/>
  <c r="I1410" i="5" a="1"/>
  <c r="I1410" i="5" s="1"/>
  <c r="I1411" i="5" a="1"/>
  <c r="I1411" i="5" s="1"/>
  <c r="I1412" i="5" a="1"/>
  <c r="I1412" i="5" s="1"/>
  <c r="I1413" i="5" a="1"/>
  <c r="I1413" i="5" s="1"/>
  <c r="I1414" i="5" a="1"/>
  <c r="I1414" i="5" s="1"/>
  <c r="I1415" i="5" a="1"/>
  <c r="I1415" i="5" s="1"/>
  <c r="I1416" i="5" a="1"/>
  <c r="I1416" i="5" s="1"/>
  <c r="I1417" i="5" a="1"/>
  <c r="I1417" i="5" s="1"/>
  <c r="I1418" i="5" a="1"/>
  <c r="I1418" i="5" s="1"/>
  <c r="I1419" i="5" a="1"/>
  <c r="I1419" i="5" s="1"/>
  <c r="I1420" i="5" a="1"/>
  <c r="I1420" i="5" s="1"/>
  <c r="I1421" i="5" a="1"/>
  <c r="I1421" i="5" s="1"/>
  <c r="I1422" i="5" a="1"/>
  <c r="I1422" i="5" s="1"/>
  <c r="I1423" i="5" a="1"/>
  <c r="I1423" i="5" s="1"/>
  <c r="I1424" i="5" a="1"/>
  <c r="I1424" i="5" s="1"/>
  <c r="I1425" i="5" a="1"/>
  <c r="I1425" i="5" s="1"/>
  <c r="I1426" i="5" a="1"/>
  <c r="I1426" i="5" s="1"/>
  <c r="I1427" i="5" a="1"/>
  <c r="I1427" i="5" s="1"/>
  <c r="I1428" i="5" a="1"/>
  <c r="I1428" i="5" s="1"/>
  <c r="I1429" i="5" a="1"/>
  <c r="I1429" i="5" s="1"/>
  <c r="I1430" i="5" a="1"/>
  <c r="I1430" i="5" s="1"/>
  <c r="I1431" i="5" a="1"/>
  <c r="I1431" i="5" s="1"/>
  <c r="I1432" i="5" a="1"/>
  <c r="I1432" i="5" s="1"/>
  <c r="I1433" i="5" a="1"/>
  <c r="I1433" i="5" s="1"/>
  <c r="I1434" i="5" a="1"/>
  <c r="I1434" i="5" s="1"/>
  <c r="I1435" i="5" a="1"/>
  <c r="I1435" i="5" s="1"/>
  <c r="I1436" i="5" a="1"/>
  <c r="I1436" i="5" s="1"/>
  <c r="I1437" i="5" a="1"/>
  <c r="I1437" i="5" s="1"/>
  <c r="I1438" i="5" a="1"/>
  <c r="I1438" i="5" s="1"/>
  <c r="I1439" i="5" a="1"/>
  <c r="I1439" i="5" s="1"/>
  <c r="I1440" i="5" a="1"/>
  <c r="I1440" i="5" s="1"/>
  <c r="I1441" i="5" a="1"/>
  <c r="I1441" i="5" s="1"/>
  <c r="I1442" i="5" a="1"/>
  <c r="I1442" i="5" s="1"/>
  <c r="I1443" i="5" a="1"/>
  <c r="I1443" i="5" s="1"/>
  <c r="I1444" i="5" a="1"/>
  <c r="I1444" i="5" s="1"/>
  <c r="I1445" i="5" a="1"/>
  <c r="I1445" i="5" s="1"/>
  <c r="I1446" i="5" a="1"/>
  <c r="I1446" i="5" s="1"/>
  <c r="I1447" i="5" a="1"/>
  <c r="I1447" i="5" s="1"/>
  <c r="I1448" i="5" a="1"/>
  <c r="I1448" i="5" s="1"/>
  <c r="I1449" i="5" a="1"/>
  <c r="I1449" i="5" s="1"/>
  <c r="I1450" i="5" a="1"/>
  <c r="I1450" i="5" s="1"/>
  <c r="I1451" i="5" a="1"/>
  <c r="I1451" i="5" s="1"/>
  <c r="I1452" i="5" a="1"/>
  <c r="I1452" i="5" s="1"/>
  <c r="I1453" i="5" a="1"/>
  <c r="I1453" i="5" s="1"/>
  <c r="I1454" i="5" a="1"/>
  <c r="I1454" i="5" s="1"/>
  <c r="I1455" i="5" a="1"/>
  <c r="I1455" i="5" s="1"/>
  <c r="I1456" i="5" a="1"/>
  <c r="I1456" i="5" s="1"/>
  <c r="I1457" i="5" a="1"/>
  <c r="I1457" i="5" s="1"/>
  <c r="I1458" i="5" a="1"/>
  <c r="I1458" i="5" s="1"/>
  <c r="I1459" i="5" a="1"/>
  <c r="I1459" i="5" s="1"/>
  <c r="I1460" i="5" a="1"/>
  <c r="I1460" i="5" s="1"/>
  <c r="I1461" i="5" a="1"/>
  <c r="I1461" i="5" s="1"/>
  <c r="I1462" i="5" a="1"/>
  <c r="I1462" i="5" s="1"/>
  <c r="I1463" i="5" a="1"/>
  <c r="I1463" i="5" s="1"/>
  <c r="I1464" i="5" a="1"/>
  <c r="I1464" i="5" s="1"/>
  <c r="I1465" i="5" a="1"/>
  <c r="I1465" i="5" s="1"/>
  <c r="I1466" i="5" a="1"/>
  <c r="I1466" i="5" s="1"/>
  <c r="I1467" i="5" a="1"/>
  <c r="I1467" i="5" s="1"/>
  <c r="I1468" i="5" a="1"/>
  <c r="I1468" i="5" s="1"/>
  <c r="I1469" i="5" a="1"/>
  <c r="I1469" i="5" s="1"/>
  <c r="I1470" i="5" a="1"/>
  <c r="I1470" i="5" s="1"/>
  <c r="I1471" i="5" a="1"/>
  <c r="I1471" i="5" s="1"/>
  <c r="I1472" i="5" a="1"/>
  <c r="I1472" i="5" s="1"/>
  <c r="I1473" i="5" a="1"/>
  <c r="I1473" i="5" s="1"/>
  <c r="I1474" i="5" a="1"/>
  <c r="I1474" i="5" s="1"/>
  <c r="I1475" i="5" a="1"/>
  <c r="I1475" i="5" s="1"/>
  <c r="I1476" i="5" a="1"/>
  <c r="I1476" i="5" s="1"/>
  <c r="I1477" i="5" a="1"/>
  <c r="I1477" i="5" s="1"/>
  <c r="I1478" i="5" a="1"/>
  <c r="I1478" i="5" s="1"/>
  <c r="I1479" i="5" a="1"/>
  <c r="I1479" i="5" s="1"/>
  <c r="I1480" i="5" a="1"/>
  <c r="I1480" i="5" s="1"/>
  <c r="I1481" i="5" a="1"/>
  <c r="I1481" i="5" s="1"/>
  <c r="I1482" i="5" a="1"/>
  <c r="I1482" i="5" s="1"/>
  <c r="I1483" i="5" a="1"/>
  <c r="I1483" i="5" s="1"/>
  <c r="I1484" i="5" a="1"/>
  <c r="I1484" i="5" s="1"/>
  <c r="I1485" i="5" a="1"/>
  <c r="I1485" i="5" s="1"/>
  <c r="I1486" i="5" a="1"/>
  <c r="I1486" i="5" s="1"/>
  <c r="I1487" i="5" a="1"/>
  <c r="I1487" i="5" s="1"/>
  <c r="I1488" i="5" a="1"/>
  <c r="I1488" i="5" s="1"/>
  <c r="I1489" i="5" a="1"/>
  <c r="I1489" i="5" s="1"/>
  <c r="I1490" i="5" a="1"/>
  <c r="I1490" i="5" s="1"/>
  <c r="I1491" i="5" a="1"/>
  <c r="I1491" i="5" s="1"/>
  <c r="I1492" i="5" a="1"/>
  <c r="I1492" i="5" s="1"/>
  <c r="I1493" i="5" a="1"/>
  <c r="I1493" i="5" s="1"/>
  <c r="I1494" i="5" a="1"/>
  <c r="I1494" i="5" s="1"/>
  <c r="I1495" i="5" a="1"/>
  <c r="I1495" i="5" s="1"/>
  <c r="I1496" i="5" a="1"/>
  <c r="I1496" i="5" s="1"/>
  <c r="I1497" i="5" a="1"/>
  <c r="I1497" i="5" s="1"/>
  <c r="I1498" i="5" a="1"/>
  <c r="I1498" i="5" s="1"/>
  <c r="I1499" i="5" a="1"/>
  <c r="I1499" i="5" s="1"/>
  <c r="I1500" i="5" a="1"/>
  <c r="I1500" i="5" s="1"/>
  <c r="I1501" i="5" a="1"/>
  <c r="I1501" i="5" s="1"/>
  <c r="I1502" i="5" a="1"/>
  <c r="I1502" i="5" s="1"/>
  <c r="I1503" i="5" a="1"/>
  <c r="I1503" i="5" s="1"/>
  <c r="I1504" i="5" a="1"/>
  <c r="I1504" i="5" s="1"/>
  <c r="I1505" i="5" a="1"/>
  <c r="I1505" i="5" s="1"/>
  <c r="I1506" i="5" a="1"/>
  <c r="I1506" i="5" s="1"/>
  <c r="I1507" i="5" a="1"/>
  <c r="I1507" i="5" s="1"/>
  <c r="I1508" i="5" a="1"/>
  <c r="I1508" i="5" s="1"/>
  <c r="I1509" i="5" a="1"/>
  <c r="I1509" i="5" s="1"/>
  <c r="I1510" i="5" a="1"/>
  <c r="I1510" i="5" s="1"/>
  <c r="I1511" i="5" a="1"/>
  <c r="I1511" i="5" s="1"/>
  <c r="I1512" i="5" a="1"/>
  <c r="I1512" i="5" s="1"/>
  <c r="I1513" i="5" a="1"/>
  <c r="I1513" i="5" s="1"/>
  <c r="I1514" i="5" a="1"/>
  <c r="I1514" i="5" s="1"/>
  <c r="I1515" i="5" a="1"/>
  <c r="I1515" i="5" s="1"/>
  <c r="I1516" i="5" a="1"/>
  <c r="I1516" i="5" s="1"/>
  <c r="I1517" i="5" a="1"/>
  <c r="I1517" i="5" s="1"/>
  <c r="I1518" i="5" a="1"/>
  <c r="I1518" i="5" s="1"/>
  <c r="I1519" i="5" a="1"/>
  <c r="I1519" i="5" s="1"/>
  <c r="I1520" i="5" a="1"/>
  <c r="I1520" i="5" s="1"/>
  <c r="I1521" i="5" a="1"/>
  <c r="I1521" i="5" s="1"/>
  <c r="I1522" i="5" a="1"/>
  <c r="I1522" i="5" s="1"/>
  <c r="I1523" i="5" a="1"/>
  <c r="I1523" i="5" s="1"/>
  <c r="I1524" i="5" a="1"/>
  <c r="I1524" i="5" s="1"/>
  <c r="I1525" i="5" a="1"/>
  <c r="I1525" i="5" s="1"/>
  <c r="I1526" i="5" a="1"/>
  <c r="I1526" i="5" s="1"/>
  <c r="I1527" i="5" a="1"/>
  <c r="I1527" i="5" s="1"/>
  <c r="I1528" i="5" a="1"/>
  <c r="I1528" i="5" s="1"/>
  <c r="I1529" i="5" a="1"/>
  <c r="I1529" i="5" s="1"/>
  <c r="I1530" i="5" a="1"/>
  <c r="I1530" i="5" s="1"/>
  <c r="I1531" i="5" a="1"/>
  <c r="I1531" i="5" s="1"/>
  <c r="I1532" i="5" a="1"/>
  <c r="I1532" i="5" s="1"/>
  <c r="I1533" i="5" a="1"/>
  <c r="I1533" i="5" s="1"/>
  <c r="I1534" i="5" a="1"/>
  <c r="I1534" i="5" s="1"/>
  <c r="I1535" i="5" a="1"/>
  <c r="I1535" i="5" s="1"/>
  <c r="I1536" i="5" a="1"/>
  <c r="I1536" i="5" s="1"/>
  <c r="I1537" i="5" a="1"/>
  <c r="I1537" i="5" s="1"/>
  <c r="I1538" i="5" a="1"/>
  <c r="I1538" i="5" s="1"/>
  <c r="I1539" i="5" a="1"/>
  <c r="I1539" i="5" s="1"/>
  <c r="I1540" i="5" a="1"/>
  <c r="I1540" i="5" s="1"/>
  <c r="I1541" i="5" a="1"/>
  <c r="I1541" i="5" s="1"/>
  <c r="I1542" i="5" a="1"/>
  <c r="I1542" i="5" s="1"/>
  <c r="I1543" i="5" a="1"/>
  <c r="I1543" i="5" s="1"/>
  <c r="I1544" i="5" a="1"/>
  <c r="I1544" i="5" s="1"/>
  <c r="I1545" i="5" a="1"/>
  <c r="I1545" i="5" s="1"/>
  <c r="I1546" i="5" a="1"/>
  <c r="I1546" i="5" s="1"/>
  <c r="I1547" i="5" a="1"/>
  <c r="I1547" i="5" s="1"/>
  <c r="I1548" i="5" a="1"/>
  <c r="I1548" i="5" s="1"/>
  <c r="I1549" i="5" a="1"/>
  <c r="I1549" i="5" s="1"/>
  <c r="I1550" i="5" a="1"/>
  <c r="I1550" i="5" s="1"/>
  <c r="I1551" i="5" a="1"/>
  <c r="I1551" i="5" s="1"/>
  <c r="I1552" i="5" a="1"/>
  <c r="I1552" i="5" s="1"/>
  <c r="I1553" i="5" a="1"/>
  <c r="I1553" i="5" s="1"/>
  <c r="I1554" i="5" a="1"/>
  <c r="I1554" i="5" s="1"/>
  <c r="I1555" i="5" a="1"/>
  <c r="I1555" i="5" s="1"/>
  <c r="I1556" i="5" a="1"/>
  <c r="I1556" i="5" s="1"/>
  <c r="I1557" i="5" a="1"/>
  <c r="I1557" i="5" s="1"/>
  <c r="I1558" i="5" a="1"/>
  <c r="I1558" i="5" s="1"/>
  <c r="I1559" i="5" a="1"/>
  <c r="I1559" i="5" s="1"/>
  <c r="I1560" i="5" a="1"/>
  <c r="I1560" i="5" s="1"/>
  <c r="I1561" i="5" a="1"/>
  <c r="I1561" i="5" s="1"/>
  <c r="I1562" i="5" a="1"/>
  <c r="I1562" i="5" s="1"/>
  <c r="I1563" i="5" a="1"/>
  <c r="I1563" i="5" s="1"/>
  <c r="I1564" i="5" a="1"/>
  <c r="I1564" i="5" s="1"/>
  <c r="I1565" i="5" a="1"/>
  <c r="I1565" i="5" s="1"/>
  <c r="I1566" i="5" a="1"/>
  <c r="I1566" i="5" s="1"/>
  <c r="I1567" i="5" a="1"/>
  <c r="I1567" i="5" s="1"/>
  <c r="I1568" i="5" a="1"/>
  <c r="I1568" i="5" s="1"/>
  <c r="I1569" i="5" a="1"/>
  <c r="I1569" i="5" s="1"/>
  <c r="I1570" i="5" a="1"/>
  <c r="I1570" i="5" s="1"/>
  <c r="I1571" i="5" a="1"/>
  <c r="I1571" i="5" s="1"/>
  <c r="I1572" i="5" a="1"/>
  <c r="I1572" i="5" s="1"/>
  <c r="I1573" i="5" a="1"/>
  <c r="I1573" i="5" s="1"/>
  <c r="I1574" i="5" a="1"/>
  <c r="I1574" i="5" s="1"/>
  <c r="I1575" i="5" a="1"/>
  <c r="I1575" i="5" s="1"/>
  <c r="I1576" i="5" a="1"/>
  <c r="I1576" i="5" s="1"/>
  <c r="I1577" i="5" a="1"/>
  <c r="I1577" i="5" s="1"/>
  <c r="I1578" i="5" a="1"/>
  <c r="I1578" i="5" s="1"/>
  <c r="I1579" i="5" a="1"/>
  <c r="I1579" i="5" s="1"/>
  <c r="I1580" i="5" a="1"/>
  <c r="I1580" i="5" s="1"/>
  <c r="I1581" i="5" a="1"/>
  <c r="I1581" i="5" s="1"/>
  <c r="I1582" i="5" a="1"/>
  <c r="I1582" i="5" s="1"/>
  <c r="I1583" i="5" a="1"/>
  <c r="I1583" i="5" s="1"/>
  <c r="I1584" i="5" a="1"/>
  <c r="I1584" i="5" s="1"/>
  <c r="I1585" i="5" a="1"/>
  <c r="I1585" i="5" s="1"/>
  <c r="I1586" i="5" a="1"/>
  <c r="I1586" i="5" s="1"/>
  <c r="I1587" i="5" a="1"/>
  <c r="I1587" i="5" s="1"/>
  <c r="I1588" i="5" a="1"/>
  <c r="I1588" i="5" s="1"/>
  <c r="I1589" i="5" a="1"/>
  <c r="I1589" i="5" s="1"/>
  <c r="I1590" i="5" a="1"/>
  <c r="I1590" i="5" s="1"/>
  <c r="I1591" i="5" a="1"/>
  <c r="I1591" i="5" s="1"/>
  <c r="I1592" i="5" a="1"/>
  <c r="I1592" i="5" s="1"/>
  <c r="I1593" i="5" a="1"/>
  <c r="I1593" i="5" s="1"/>
  <c r="I1594" i="5" a="1"/>
  <c r="I1594" i="5" s="1"/>
  <c r="I1595" i="5" a="1"/>
  <c r="I1595" i="5" s="1"/>
  <c r="I1596" i="5" a="1"/>
  <c r="I1596" i="5" s="1"/>
  <c r="I1597" i="5" a="1"/>
  <c r="I1597" i="5" s="1"/>
  <c r="I1598" i="5" a="1"/>
  <c r="I1598" i="5" s="1"/>
  <c r="I1599" i="5" a="1"/>
  <c r="I1599" i="5" s="1"/>
  <c r="I1600" i="5" a="1"/>
  <c r="I1600" i="5" s="1"/>
  <c r="I1601" i="5" a="1"/>
  <c r="I1601" i="5" s="1"/>
  <c r="I1602" i="5" a="1"/>
  <c r="I1602" i="5" s="1"/>
  <c r="I1603" i="5" a="1"/>
  <c r="I1603" i="5" s="1"/>
  <c r="I1604" i="5" a="1"/>
  <c r="I1604" i="5" s="1"/>
  <c r="I1605" i="5" a="1"/>
  <c r="I1605" i="5" s="1"/>
  <c r="I1606" i="5" a="1"/>
  <c r="I1606" i="5" s="1"/>
  <c r="I1607" i="5" a="1"/>
  <c r="I1607" i="5" s="1"/>
  <c r="I1608" i="5" a="1"/>
  <c r="I1608" i="5" s="1"/>
  <c r="I1609" i="5" a="1"/>
  <c r="I1609" i="5" s="1"/>
  <c r="I1610" i="5" a="1"/>
  <c r="I1610" i="5" s="1"/>
  <c r="I1611" i="5" a="1"/>
  <c r="I1611" i="5" s="1"/>
  <c r="I1612" i="5" a="1"/>
  <c r="I1612" i="5" s="1"/>
  <c r="I1613" i="5" a="1"/>
  <c r="I1613" i="5" s="1"/>
  <c r="I1614" i="5" a="1"/>
  <c r="I1614" i="5" s="1"/>
  <c r="I1615" i="5" a="1"/>
  <c r="I1615" i="5" s="1"/>
  <c r="I1616" i="5" a="1"/>
  <c r="I1616" i="5" s="1"/>
  <c r="I1617" i="5" a="1"/>
  <c r="I1617" i="5" s="1"/>
  <c r="I1618" i="5" a="1"/>
  <c r="I1618" i="5" s="1"/>
  <c r="I1619" i="5" a="1"/>
  <c r="I1619" i="5" s="1"/>
  <c r="I1620" i="5" a="1"/>
  <c r="I1620" i="5" s="1"/>
  <c r="I1621" i="5" a="1"/>
  <c r="I1621" i="5" s="1"/>
  <c r="I1622" i="5" a="1"/>
  <c r="I1622" i="5" s="1"/>
  <c r="I1623" i="5" a="1"/>
  <c r="I1623" i="5" s="1"/>
  <c r="I1624" i="5" a="1"/>
  <c r="I1624" i="5" s="1"/>
  <c r="I1625" i="5" a="1"/>
  <c r="I1625" i="5" s="1"/>
  <c r="I1626" i="5" a="1"/>
  <c r="I1626" i="5" s="1"/>
  <c r="I1627" i="5" a="1"/>
  <c r="I1627" i="5" s="1"/>
  <c r="I1628" i="5" a="1"/>
  <c r="I1628" i="5" s="1"/>
  <c r="I1629" i="5" a="1"/>
  <c r="I1629" i="5" s="1"/>
  <c r="I1630" i="5" a="1"/>
  <c r="I1630" i="5" s="1"/>
  <c r="I1631" i="5" a="1"/>
  <c r="I1631" i="5" s="1"/>
  <c r="I1632" i="5" a="1"/>
  <c r="I1632" i="5" s="1"/>
  <c r="I1633" i="5" a="1"/>
  <c r="I1633" i="5" s="1"/>
  <c r="I1634" i="5" a="1"/>
  <c r="I1634" i="5" s="1"/>
  <c r="I1635" i="5" a="1"/>
  <c r="I1635" i="5" s="1"/>
  <c r="I1636" i="5" a="1"/>
  <c r="I1636" i="5" s="1"/>
  <c r="I1637" i="5" a="1"/>
  <c r="I1637" i="5" s="1"/>
  <c r="I1638" i="5" a="1"/>
  <c r="I1638" i="5" s="1"/>
  <c r="I1639" i="5" a="1"/>
  <c r="I1639" i="5" s="1"/>
  <c r="I1640" i="5" a="1"/>
  <c r="I1640" i="5" s="1"/>
  <c r="I1641" i="5" a="1"/>
  <c r="I1641" i="5" s="1"/>
  <c r="I1642" i="5" a="1"/>
  <c r="I1642" i="5" s="1"/>
  <c r="I1643" i="5" a="1"/>
  <c r="I1643" i="5" s="1"/>
  <c r="I1644" i="5" a="1"/>
  <c r="I1644" i="5" s="1"/>
  <c r="I1645" i="5" a="1"/>
  <c r="I1645" i="5" s="1"/>
  <c r="I1646" i="5" a="1"/>
  <c r="I1646" i="5" s="1"/>
  <c r="I1647" i="5" a="1"/>
  <c r="I1647" i="5" s="1"/>
  <c r="I1648" i="5" a="1"/>
  <c r="I1648" i="5" s="1"/>
  <c r="I1649" i="5" a="1"/>
  <c r="I1649" i="5" s="1"/>
  <c r="I1650" i="5" a="1"/>
  <c r="I1650" i="5" s="1"/>
  <c r="I1651" i="5" a="1"/>
  <c r="I1651" i="5" s="1"/>
  <c r="I1652" i="5" a="1"/>
  <c r="I1652" i="5" s="1"/>
  <c r="I1653" i="5" a="1"/>
  <c r="I1653" i="5" s="1"/>
  <c r="I1654" i="5" a="1"/>
  <c r="I1654" i="5" s="1"/>
  <c r="I1655" i="5" a="1"/>
  <c r="I1655" i="5" s="1"/>
  <c r="I1656" i="5" a="1"/>
  <c r="I1656" i="5" s="1"/>
  <c r="I1657" i="5" a="1"/>
  <c r="I1657" i="5" s="1"/>
  <c r="I1658" i="5" a="1"/>
  <c r="I1658" i="5" s="1"/>
  <c r="I1659" i="5" a="1"/>
  <c r="I1659" i="5" s="1"/>
  <c r="I1660" i="5" a="1"/>
  <c r="I1660" i="5" s="1"/>
  <c r="I1661" i="5" a="1"/>
  <c r="I1661" i="5" s="1"/>
  <c r="I1662" i="5" a="1"/>
  <c r="I1662" i="5" s="1"/>
  <c r="I1663" i="5" a="1"/>
  <c r="I1663" i="5" s="1"/>
  <c r="I1664" i="5" a="1"/>
  <c r="I1664" i="5" s="1"/>
  <c r="I1665" i="5" a="1"/>
  <c r="I1665" i="5" s="1"/>
  <c r="I1666" i="5" a="1"/>
  <c r="I1666" i="5" s="1"/>
  <c r="I1667" i="5" a="1"/>
  <c r="I1667" i="5" s="1"/>
  <c r="I1668" i="5" a="1"/>
  <c r="I1668" i="5" s="1"/>
  <c r="I1669" i="5" a="1"/>
  <c r="I1669" i="5" s="1"/>
  <c r="I1670" i="5" a="1"/>
  <c r="I1670" i="5" s="1"/>
  <c r="I1671" i="5" a="1"/>
  <c r="I1671" i="5" s="1"/>
  <c r="I1672" i="5" a="1"/>
  <c r="I1672" i="5" s="1"/>
  <c r="I1673" i="5" a="1"/>
  <c r="I1673" i="5" s="1"/>
  <c r="I1674" i="5" a="1"/>
  <c r="I1674" i="5" s="1"/>
  <c r="I1675" i="5" a="1"/>
  <c r="I1675" i="5" s="1"/>
  <c r="I1676" i="5" a="1"/>
  <c r="I1676" i="5" s="1"/>
  <c r="I1677" i="5" a="1"/>
  <c r="I1677" i="5" s="1"/>
  <c r="I1678" i="5" a="1"/>
  <c r="I1678" i="5" s="1"/>
  <c r="I1679" i="5" a="1"/>
  <c r="I1679" i="5" s="1"/>
  <c r="I1680" i="5" a="1"/>
  <c r="I1680" i="5" s="1"/>
  <c r="I1681" i="5" a="1"/>
  <c r="I1681" i="5" s="1"/>
  <c r="I1682" i="5" a="1"/>
  <c r="I1682" i="5" s="1"/>
  <c r="I1683" i="5" a="1"/>
  <c r="I1683" i="5" s="1"/>
  <c r="I1684" i="5" a="1"/>
  <c r="I1684" i="5" s="1"/>
  <c r="I1685" i="5" a="1"/>
  <c r="I1685" i="5" s="1"/>
  <c r="I1686" i="5" a="1"/>
  <c r="I1686" i="5" s="1"/>
  <c r="I1687" i="5" a="1"/>
  <c r="I1687" i="5" s="1"/>
  <c r="I1688" i="5" a="1"/>
  <c r="I1688" i="5" s="1"/>
  <c r="I1689" i="5" a="1"/>
  <c r="I1689" i="5" s="1"/>
  <c r="I1690" i="5" a="1"/>
  <c r="I1690" i="5" s="1"/>
  <c r="I1691" i="5" a="1"/>
  <c r="I1691" i="5" s="1"/>
  <c r="I1692" i="5" a="1"/>
  <c r="I1692" i="5" s="1"/>
  <c r="I1693" i="5" a="1"/>
  <c r="I1693" i="5" s="1"/>
  <c r="I1694" i="5" a="1"/>
  <c r="I1694" i="5" s="1"/>
  <c r="I1695" i="5" a="1"/>
  <c r="I1695" i="5" s="1"/>
  <c r="I1696" i="5" a="1"/>
  <c r="I1696" i="5" s="1"/>
  <c r="I1697" i="5" a="1"/>
  <c r="I1697" i="5" s="1"/>
  <c r="I1698" i="5" a="1"/>
  <c r="I1698" i="5" s="1"/>
  <c r="I1699" i="5" a="1"/>
  <c r="I1699" i="5" s="1"/>
  <c r="I1700" i="5" a="1"/>
  <c r="I1700" i="5" s="1"/>
  <c r="I1701" i="5" a="1"/>
  <c r="I1701" i="5" s="1"/>
  <c r="I1702" i="5" a="1"/>
  <c r="I1702" i="5" s="1"/>
  <c r="I1703" i="5" a="1"/>
  <c r="I1703" i="5" s="1"/>
  <c r="I1704" i="5" a="1"/>
  <c r="I1704" i="5" s="1"/>
  <c r="I1705" i="5" a="1"/>
  <c r="I1705" i="5" s="1"/>
  <c r="I1706" i="5" a="1"/>
  <c r="I1706" i="5" s="1"/>
  <c r="I1707" i="5" a="1"/>
  <c r="I1707" i="5" s="1"/>
  <c r="I1708" i="5" a="1"/>
  <c r="I1708" i="5" s="1"/>
  <c r="I1709" i="5" a="1"/>
  <c r="I1709" i="5" s="1"/>
  <c r="I1710" i="5" a="1"/>
  <c r="I1710" i="5" s="1"/>
  <c r="I1711" i="5" a="1"/>
  <c r="I1711" i="5" s="1"/>
  <c r="I1712" i="5" a="1"/>
  <c r="I1712" i="5" s="1"/>
  <c r="I1713" i="5" a="1"/>
  <c r="I1713" i="5" s="1"/>
  <c r="I1714" i="5" a="1"/>
  <c r="I1714" i="5" s="1"/>
  <c r="I1715" i="5" a="1"/>
  <c r="I1715" i="5" s="1"/>
  <c r="I1716" i="5" a="1"/>
  <c r="I1716" i="5" s="1"/>
  <c r="I1717" i="5" a="1"/>
  <c r="I1717" i="5" s="1"/>
  <c r="I1718" i="5" a="1"/>
  <c r="I1718" i="5" s="1"/>
  <c r="I1719" i="5" a="1"/>
  <c r="I1719" i="5" s="1"/>
  <c r="I1720" i="5" a="1"/>
  <c r="I1720" i="5" s="1"/>
  <c r="I1721" i="5" a="1"/>
  <c r="I1721" i="5" s="1"/>
  <c r="I1722" i="5" a="1"/>
  <c r="I1722" i="5" s="1"/>
  <c r="I1723" i="5" a="1"/>
  <c r="I1723" i="5" s="1"/>
  <c r="I1724" i="5" a="1"/>
  <c r="I1724" i="5" s="1"/>
  <c r="I1725" i="5" a="1"/>
  <c r="I1725" i="5" s="1"/>
  <c r="I1726" i="5" a="1"/>
  <c r="I1726" i="5" s="1"/>
  <c r="I1727" i="5" a="1"/>
  <c r="I1727" i="5" s="1"/>
  <c r="I1728" i="5" a="1"/>
  <c r="I1728" i="5" s="1"/>
  <c r="I1729" i="5" a="1"/>
  <c r="I1729" i="5" s="1"/>
  <c r="I1730" i="5" a="1"/>
  <c r="I1730" i="5" s="1"/>
  <c r="I1731" i="5" a="1"/>
  <c r="I1731" i="5" s="1"/>
  <c r="I1732" i="5" a="1"/>
  <c r="I1732" i="5" s="1"/>
  <c r="I1733" i="5" a="1"/>
  <c r="I1733" i="5" s="1"/>
  <c r="I1734" i="5" a="1"/>
  <c r="I1734" i="5" s="1"/>
  <c r="I1735" i="5" a="1"/>
  <c r="I1735" i="5" s="1"/>
  <c r="I1736" i="5" a="1"/>
  <c r="I1736" i="5" s="1"/>
  <c r="I1737" i="5" a="1"/>
  <c r="I1737" i="5" s="1"/>
  <c r="I1738" i="5" a="1"/>
  <c r="I1738" i="5" s="1"/>
  <c r="I1739" i="5" a="1"/>
  <c r="I1739" i="5" s="1"/>
  <c r="I1740" i="5" a="1"/>
  <c r="I1740" i="5" s="1"/>
  <c r="I1741" i="5" a="1"/>
  <c r="I1741" i="5" s="1"/>
  <c r="I1742" i="5" a="1"/>
  <c r="I1742" i="5" s="1"/>
  <c r="I1743" i="5" a="1"/>
  <c r="I1743" i="5" s="1"/>
  <c r="I1744" i="5" a="1"/>
  <c r="I1744" i="5" s="1"/>
  <c r="I1745" i="5" a="1"/>
  <c r="I1745" i="5" s="1"/>
  <c r="I1746" i="5" a="1"/>
  <c r="I1746" i="5" s="1"/>
  <c r="I1747" i="5" a="1"/>
  <c r="I1747" i="5" s="1"/>
  <c r="I1748" i="5" a="1"/>
  <c r="I1748" i="5" s="1"/>
  <c r="I1749" i="5" a="1"/>
  <c r="I1749" i="5" s="1"/>
  <c r="I1750" i="5" a="1"/>
  <c r="I1750" i="5" s="1"/>
  <c r="I1751" i="5" a="1"/>
  <c r="I1751" i="5" s="1"/>
  <c r="I1752" i="5" a="1"/>
  <c r="I1752" i="5" s="1"/>
  <c r="I1753" i="5" a="1"/>
  <c r="I1753" i="5" s="1"/>
  <c r="I1754" i="5" a="1"/>
  <c r="I1754" i="5" s="1"/>
  <c r="I1755" i="5" a="1"/>
  <c r="I1755" i="5" s="1"/>
  <c r="I1756" i="5" a="1"/>
  <c r="I1756" i="5" s="1"/>
  <c r="I1757" i="5" a="1"/>
  <c r="I1757" i="5" s="1"/>
  <c r="I1758" i="5" a="1"/>
  <c r="I1758" i="5" s="1"/>
  <c r="I1759" i="5" a="1"/>
  <c r="I1759" i="5" s="1"/>
  <c r="I1760" i="5" a="1"/>
  <c r="I1760" i="5" s="1"/>
  <c r="I1761" i="5" a="1"/>
  <c r="I1761" i="5" s="1"/>
  <c r="I1762" i="5" a="1"/>
  <c r="I1762" i="5" s="1"/>
  <c r="I1763" i="5" a="1"/>
  <c r="I1763" i="5" s="1"/>
  <c r="I1764" i="5" a="1"/>
  <c r="I1764" i="5" s="1"/>
  <c r="I1765" i="5" a="1"/>
  <c r="I1765" i="5" s="1"/>
  <c r="I1766" i="5" a="1"/>
  <c r="I1766" i="5" s="1"/>
  <c r="I1767" i="5" a="1"/>
  <c r="I1767" i="5" s="1"/>
  <c r="I1768" i="5" a="1"/>
  <c r="I1768" i="5" s="1"/>
  <c r="I1769" i="5" a="1"/>
  <c r="I1769" i="5" s="1"/>
  <c r="I1770" i="5" a="1"/>
  <c r="I1770" i="5" s="1"/>
  <c r="I1771" i="5" a="1"/>
  <c r="I1771" i="5" s="1"/>
  <c r="I1772" i="5" a="1"/>
  <c r="I1772" i="5" s="1"/>
  <c r="I1773" i="5" a="1"/>
  <c r="I1773" i="5" s="1"/>
  <c r="I1774" i="5" a="1"/>
  <c r="I1774" i="5" s="1"/>
  <c r="I1775" i="5" a="1"/>
  <c r="I1775" i="5" s="1"/>
  <c r="I1776" i="5" a="1"/>
  <c r="I1776" i="5" s="1"/>
  <c r="I1777" i="5" a="1"/>
  <c r="I1777" i="5" s="1"/>
  <c r="I1778" i="5" a="1"/>
  <c r="I1778" i="5" s="1"/>
  <c r="I1779" i="5" a="1"/>
  <c r="I1779" i="5" s="1"/>
  <c r="I1780" i="5" a="1"/>
  <c r="I1780" i="5" s="1"/>
  <c r="I1781" i="5" a="1"/>
  <c r="I1781" i="5" s="1"/>
  <c r="I1782" i="5" a="1"/>
  <c r="I1782" i="5" s="1"/>
  <c r="I1783" i="5" a="1"/>
  <c r="I1783" i="5" s="1"/>
  <c r="I1784" i="5" a="1"/>
  <c r="I1784" i="5" s="1"/>
  <c r="I1785" i="5" a="1"/>
  <c r="I1785" i="5" s="1"/>
  <c r="I1786" i="5" a="1"/>
  <c r="I1786" i="5" s="1"/>
  <c r="I1787" i="5" a="1"/>
  <c r="I1787" i="5" s="1"/>
  <c r="I1788" i="5" a="1"/>
  <c r="I1788" i="5" s="1"/>
  <c r="I1789" i="5" a="1"/>
  <c r="I1789" i="5" s="1"/>
  <c r="I1790" i="5" a="1"/>
  <c r="I1790" i="5" s="1"/>
  <c r="I1791" i="5" a="1"/>
  <c r="I1791" i="5" s="1"/>
  <c r="I1792" i="5" a="1"/>
  <c r="I1792" i="5" s="1"/>
  <c r="I1793" i="5" a="1"/>
  <c r="I1793" i="5" s="1"/>
  <c r="I1794" i="5" a="1"/>
  <c r="I1794" i="5" s="1"/>
  <c r="I1795" i="5" a="1"/>
  <c r="I1795" i="5" s="1"/>
  <c r="I1796" i="5" a="1"/>
  <c r="I1796" i="5" s="1"/>
  <c r="I1797" i="5" a="1"/>
  <c r="I1797" i="5" s="1"/>
  <c r="I1798" i="5" a="1"/>
  <c r="I1798" i="5" s="1"/>
  <c r="I1799" i="5" a="1"/>
  <c r="I1799" i="5" s="1"/>
  <c r="I1800" i="5" a="1"/>
  <c r="I1800" i="5" s="1"/>
  <c r="I1801" i="5" a="1"/>
  <c r="I1801" i="5" s="1"/>
  <c r="I1802" i="5" a="1"/>
  <c r="I1802" i="5" s="1"/>
  <c r="I1803" i="5" a="1"/>
  <c r="I1803" i="5" s="1"/>
  <c r="I1804" i="5" a="1"/>
  <c r="I1804" i="5" s="1"/>
  <c r="I1805" i="5" a="1"/>
  <c r="I1805" i="5" s="1"/>
  <c r="I1806" i="5" a="1"/>
  <c r="I1806" i="5" s="1"/>
  <c r="I1807" i="5" a="1"/>
  <c r="I1807" i="5" s="1"/>
  <c r="I1808" i="5" a="1"/>
  <c r="I1808" i="5" s="1"/>
  <c r="I1809" i="5" a="1"/>
  <c r="I1809" i="5" s="1"/>
  <c r="I1810" i="5" a="1"/>
  <c r="I1810" i="5" s="1"/>
  <c r="I1811" i="5" a="1"/>
  <c r="I1811" i="5" s="1"/>
  <c r="I1812" i="5" a="1"/>
  <c r="I1812" i="5" s="1"/>
  <c r="I1813" i="5" a="1"/>
  <c r="I1813" i="5" s="1"/>
  <c r="I1814" i="5" a="1"/>
  <c r="I1814" i="5" s="1"/>
  <c r="I1815" i="5" a="1"/>
  <c r="I1815" i="5" s="1"/>
  <c r="I1816" i="5" a="1"/>
  <c r="I1816" i="5" s="1"/>
  <c r="I1817" i="5" a="1"/>
  <c r="I1817" i="5" s="1"/>
  <c r="I1818" i="5" a="1"/>
  <c r="I1818" i="5" s="1"/>
  <c r="I1819" i="5" a="1"/>
  <c r="I1819" i="5" s="1"/>
  <c r="I1820" i="5" a="1"/>
  <c r="I1820" i="5" s="1"/>
  <c r="I1821" i="5" a="1"/>
  <c r="I1821" i="5" s="1"/>
  <c r="I1822" i="5" a="1"/>
  <c r="I1822" i="5" s="1"/>
  <c r="I1823" i="5" a="1"/>
  <c r="I1823" i="5" s="1"/>
  <c r="I1824" i="5" a="1"/>
  <c r="I1824" i="5" s="1"/>
  <c r="I1825" i="5" a="1"/>
  <c r="I1825" i="5" s="1"/>
  <c r="I1826" i="5" a="1"/>
  <c r="I1826" i="5" s="1"/>
  <c r="I1827" i="5" a="1"/>
  <c r="I1827" i="5" s="1"/>
  <c r="I1828" i="5" a="1"/>
  <c r="I1828" i="5" s="1"/>
  <c r="I1829" i="5" a="1"/>
  <c r="I1829" i="5" s="1"/>
  <c r="I1830" i="5" a="1"/>
  <c r="I1830" i="5" s="1"/>
  <c r="I1831" i="5" a="1"/>
  <c r="I1831" i="5" s="1"/>
  <c r="I1832" i="5" a="1"/>
  <c r="I1832" i="5" s="1"/>
  <c r="I1833" i="5" a="1"/>
  <c r="I1833" i="5" s="1"/>
  <c r="I1834" i="5" a="1"/>
  <c r="I1834" i="5" s="1"/>
  <c r="I1835" i="5" a="1"/>
  <c r="I1835" i="5" s="1"/>
  <c r="I1836" i="5" a="1"/>
  <c r="I1836" i="5" s="1"/>
  <c r="I1837" i="5" a="1"/>
  <c r="I1837" i="5" s="1"/>
  <c r="I1838" i="5" a="1"/>
  <c r="I1838" i="5" s="1"/>
  <c r="I1839" i="5" a="1"/>
  <c r="I1839" i="5" s="1"/>
  <c r="I1840" i="5" a="1"/>
  <c r="I1840" i="5" s="1"/>
  <c r="I1841" i="5" a="1"/>
  <c r="I1841" i="5" s="1"/>
  <c r="I1842" i="5" a="1"/>
  <c r="I1842" i="5" s="1"/>
  <c r="I1843" i="5" a="1"/>
  <c r="I1843" i="5" s="1"/>
  <c r="I1844" i="5" a="1"/>
  <c r="I1844" i="5" s="1"/>
  <c r="I1845" i="5" a="1"/>
  <c r="I1845" i="5" s="1"/>
  <c r="I1846" i="5" a="1"/>
  <c r="I1846" i="5" s="1"/>
  <c r="I1847" i="5" a="1"/>
  <c r="I1847" i="5" s="1"/>
  <c r="I1848" i="5" a="1"/>
  <c r="I1848" i="5" s="1"/>
  <c r="I1849" i="5" a="1"/>
  <c r="I1849" i="5" s="1"/>
  <c r="I1850" i="5" a="1"/>
  <c r="I1850" i="5" s="1"/>
  <c r="I1851" i="5" a="1"/>
  <c r="I1851" i="5" s="1"/>
  <c r="I1852" i="5" a="1"/>
  <c r="I1852" i="5" s="1"/>
  <c r="I1853" i="5" a="1"/>
  <c r="I1853" i="5" s="1"/>
  <c r="I1854" i="5" a="1"/>
  <c r="I1854" i="5" s="1"/>
  <c r="I1855" i="5" a="1"/>
  <c r="I1855" i="5" s="1"/>
  <c r="I1856" i="5" a="1"/>
  <c r="I1856" i="5" s="1"/>
  <c r="I1857" i="5" a="1"/>
  <c r="I1857" i="5" s="1"/>
  <c r="I1858" i="5" a="1"/>
  <c r="I1858" i="5" s="1"/>
  <c r="I1859" i="5" a="1"/>
  <c r="I1859" i="5" s="1"/>
  <c r="I1860" i="5" a="1"/>
  <c r="I1860" i="5" s="1"/>
  <c r="I1861" i="5" a="1"/>
  <c r="I1861" i="5" s="1"/>
  <c r="I1862" i="5" a="1"/>
  <c r="I1862" i="5" s="1"/>
  <c r="I1863" i="5" a="1"/>
  <c r="I1863" i="5" s="1"/>
  <c r="I1864" i="5" a="1"/>
  <c r="I1864" i="5" s="1"/>
  <c r="I1865" i="5" a="1"/>
  <c r="I1865" i="5" s="1"/>
  <c r="I1866" i="5" a="1"/>
  <c r="I1866" i="5" s="1"/>
  <c r="I1867" i="5" a="1"/>
  <c r="I1867" i="5" s="1"/>
  <c r="I1868" i="5" a="1"/>
  <c r="I1868" i="5" s="1"/>
  <c r="I1869" i="5" a="1"/>
  <c r="I1869" i="5" s="1"/>
  <c r="I1870" i="5" a="1"/>
  <c r="I1870" i="5" s="1"/>
  <c r="I1871" i="5" a="1"/>
  <c r="I1871" i="5" s="1"/>
  <c r="I1872" i="5" a="1"/>
  <c r="I1872" i="5" s="1"/>
  <c r="I1873" i="5" a="1"/>
  <c r="I1873" i="5" s="1"/>
  <c r="I1874" i="5" a="1"/>
  <c r="I1874" i="5" s="1"/>
  <c r="I1875" i="5" a="1"/>
  <c r="I1875" i="5" s="1"/>
  <c r="I1876" i="5" a="1"/>
  <c r="I1876" i="5" s="1"/>
  <c r="I1877" i="5" a="1"/>
  <c r="I1877" i="5" s="1"/>
  <c r="I1878" i="5" a="1"/>
  <c r="I1878" i="5" s="1"/>
  <c r="I1879" i="5" a="1"/>
  <c r="I1879" i="5" s="1"/>
  <c r="I1880" i="5" a="1"/>
  <c r="I1880" i="5" s="1"/>
  <c r="I1881" i="5" a="1"/>
  <c r="I1881" i="5" s="1"/>
  <c r="I1882" i="5" a="1"/>
  <c r="I1882" i="5" s="1"/>
  <c r="I1883" i="5" a="1"/>
  <c r="I1883" i="5" s="1"/>
  <c r="I1884" i="5" a="1"/>
  <c r="I1884" i="5" s="1"/>
  <c r="I1885" i="5" a="1"/>
  <c r="I1885" i="5" s="1"/>
  <c r="I1886" i="5" a="1"/>
  <c r="I1886" i="5" s="1"/>
  <c r="I1887" i="5" a="1"/>
  <c r="I1887" i="5" s="1"/>
  <c r="I1888" i="5" a="1"/>
  <c r="I1888" i="5" s="1"/>
  <c r="I1889" i="5" a="1"/>
  <c r="I1889" i="5" s="1"/>
  <c r="I1890" i="5" a="1"/>
  <c r="I1890" i="5" s="1"/>
  <c r="I1891" i="5" a="1"/>
  <c r="I1891" i="5" s="1"/>
  <c r="I1892" i="5" a="1"/>
  <c r="I1892" i="5" s="1"/>
  <c r="I1893" i="5" a="1"/>
  <c r="I1893" i="5" s="1"/>
  <c r="I1894" i="5" a="1"/>
  <c r="I1894" i="5" s="1"/>
  <c r="I1895" i="5" a="1"/>
  <c r="I1895" i="5" s="1"/>
  <c r="I1896" i="5" a="1"/>
  <c r="I1896" i="5" s="1"/>
  <c r="I1897" i="5" a="1"/>
  <c r="I1897" i="5" s="1"/>
  <c r="I1898" i="5" a="1"/>
  <c r="I1898" i="5" s="1"/>
  <c r="I1899" i="5" a="1"/>
  <c r="I1899" i="5" s="1"/>
  <c r="I1900" i="5" a="1"/>
  <c r="I1900" i="5" s="1"/>
  <c r="I1901" i="5" a="1"/>
  <c r="I1901" i="5" s="1"/>
  <c r="I1902" i="5" a="1"/>
  <c r="I1902" i="5" s="1"/>
  <c r="I1903" i="5" a="1"/>
  <c r="I1903" i="5" s="1"/>
  <c r="I1904" i="5" a="1"/>
  <c r="I1904" i="5" s="1"/>
  <c r="I1905" i="5" a="1"/>
  <c r="I1905" i="5" s="1"/>
  <c r="I1906" i="5" a="1"/>
  <c r="I1906" i="5" s="1"/>
  <c r="I1907" i="5" a="1"/>
  <c r="I1907" i="5" s="1"/>
  <c r="I1908" i="5" a="1"/>
  <c r="I1908" i="5" s="1"/>
  <c r="I1909" i="5" a="1"/>
  <c r="I1909" i="5" s="1"/>
  <c r="I1910" i="5" a="1"/>
  <c r="I1910" i="5" s="1"/>
  <c r="I1911" i="5" a="1"/>
  <c r="I1911" i="5" s="1"/>
  <c r="I1912" i="5" a="1"/>
  <c r="I1912" i="5" s="1"/>
  <c r="I1913" i="5" a="1"/>
  <c r="I1913" i="5" s="1"/>
  <c r="I1914" i="5" a="1"/>
  <c r="I1914" i="5" s="1"/>
  <c r="I1915" i="5" a="1"/>
  <c r="I1915" i="5" s="1"/>
  <c r="I1916" i="5" a="1"/>
  <c r="I1916" i="5" s="1"/>
  <c r="I1917" i="5" a="1"/>
  <c r="I1917" i="5" s="1"/>
  <c r="I1918" i="5" a="1"/>
  <c r="I1918" i="5" s="1"/>
  <c r="I1919" i="5" a="1"/>
  <c r="I1919" i="5" s="1"/>
  <c r="I1920" i="5" a="1"/>
  <c r="I1920" i="5" s="1"/>
  <c r="I1921" i="5" a="1"/>
  <c r="I1921" i="5" s="1"/>
  <c r="I1922" i="5" a="1"/>
  <c r="I1922" i="5" s="1"/>
  <c r="I1923" i="5" a="1"/>
  <c r="I1923" i="5" s="1"/>
  <c r="I1924" i="5" a="1"/>
  <c r="I1924" i="5" s="1"/>
  <c r="I1925" i="5" a="1"/>
  <c r="I1925" i="5" s="1"/>
  <c r="I1926" i="5" a="1"/>
  <c r="I1926" i="5" s="1"/>
  <c r="I1927" i="5" a="1"/>
  <c r="I1927" i="5" s="1"/>
  <c r="I1928" i="5" a="1"/>
  <c r="I1928" i="5" s="1"/>
  <c r="I1929" i="5" a="1"/>
  <c r="I1929" i="5" s="1"/>
  <c r="I1930" i="5" a="1"/>
  <c r="I1930" i="5" s="1"/>
  <c r="I1931" i="5" a="1"/>
  <c r="I1931" i="5" s="1"/>
  <c r="I1932" i="5" a="1"/>
  <c r="I1932" i="5" s="1"/>
  <c r="I1933" i="5" a="1"/>
  <c r="I1933" i="5" s="1"/>
  <c r="I1934" i="5" a="1"/>
  <c r="I1934" i="5" s="1"/>
  <c r="I1935" i="5" a="1"/>
  <c r="I1935" i="5" s="1"/>
  <c r="I1936" i="5" a="1"/>
  <c r="I1936" i="5" s="1"/>
  <c r="I1937" i="5" a="1"/>
  <c r="I1937" i="5" s="1"/>
  <c r="I1938" i="5" a="1"/>
  <c r="I1938" i="5" s="1"/>
  <c r="I1939" i="5" a="1"/>
  <c r="I1939" i="5" s="1"/>
  <c r="I1940" i="5" a="1"/>
  <c r="I1940" i="5" s="1"/>
  <c r="I1941" i="5" a="1"/>
  <c r="I1941" i="5" s="1"/>
  <c r="I1942" i="5" a="1"/>
  <c r="I1942" i="5" s="1"/>
  <c r="I1943" i="5" a="1"/>
  <c r="I1943" i="5" s="1"/>
  <c r="I1944" i="5" a="1"/>
  <c r="I1944" i="5" s="1"/>
  <c r="I1945" i="5" a="1"/>
  <c r="I1945" i="5" s="1"/>
  <c r="I1946" i="5" a="1"/>
  <c r="I1946" i="5" s="1"/>
  <c r="I1947" i="5" a="1"/>
  <c r="I1947" i="5" s="1"/>
  <c r="I1948" i="5" a="1"/>
  <c r="I1948" i="5" s="1"/>
  <c r="I1949" i="5" a="1"/>
  <c r="I1949" i="5" s="1"/>
  <c r="I1950" i="5" a="1"/>
  <c r="I1950" i="5" s="1"/>
  <c r="I1951" i="5" a="1"/>
  <c r="I1951" i="5" s="1"/>
  <c r="I1952" i="5" a="1"/>
  <c r="I1952" i="5" s="1"/>
  <c r="I1953" i="5" a="1"/>
  <c r="I1953" i="5" s="1"/>
  <c r="I1954" i="5" a="1"/>
  <c r="I1954" i="5" s="1"/>
  <c r="I1955" i="5" a="1"/>
  <c r="I1955" i="5" s="1"/>
  <c r="I1956" i="5" a="1"/>
  <c r="I1956" i="5" s="1"/>
  <c r="I1957" i="5" a="1"/>
  <c r="I1957" i="5" s="1"/>
  <c r="I1958" i="5" a="1"/>
  <c r="I1958" i="5" s="1"/>
  <c r="I1959" i="5" a="1"/>
  <c r="I1959" i="5" s="1"/>
  <c r="I1960" i="5" a="1"/>
  <c r="I1960" i="5" s="1"/>
  <c r="I1961" i="5" a="1"/>
  <c r="I1961" i="5" s="1"/>
  <c r="I1962" i="5" a="1"/>
  <c r="I1962" i="5" s="1"/>
  <c r="I1963" i="5" a="1"/>
  <c r="I1963" i="5" s="1"/>
  <c r="I1964" i="5" a="1"/>
  <c r="I1964" i="5" s="1"/>
  <c r="I1965" i="5" a="1"/>
  <c r="I1965" i="5" s="1"/>
  <c r="I1966" i="5" a="1"/>
  <c r="I1966" i="5" s="1"/>
  <c r="I1967" i="5" a="1"/>
  <c r="I1967" i="5" s="1"/>
  <c r="I1968" i="5" a="1"/>
  <c r="I1968" i="5" s="1"/>
  <c r="I1969" i="5" a="1"/>
  <c r="I1969" i="5" s="1"/>
  <c r="I1970" i="5" a="1"/>
  <c r="I1970" i="5" s="1"/>
  <c r="I1971" i="5" a="1"/>
  <c r="I1971" i="5" s="1"/>
  <c r="I1972" i="5" a="1"/>
  <c r="I1972" i="5" s="1"/>
  <c r="I1973" i="5" a="1"/>
  <c r="I1973" i="5" s="1"/>
  <c r="I1974" i="5" a="1"/>
  <c r="I1974" i="5" s="1"/>
  <c r="I1975" i="5" a="1"/>
  <c r="I1975" i="5" s="1"/>
  <c r="I1976" i="5" a="1"/>
  <c r="I1976" i="5" s="1"/>
  <c r="I1977" i="5" a="1"/>
  <c r="I1977" i="5" s="1"/>
  <c r="I1978" i="5" a="1"/>
  <c r="I1978" i="5" s="1"/>
  <c r="I1979" i="5" a="1"/>
  <c r="I1979" i="5" s="1"/>
  <c r="I1980" i="5" a="1"/>
  <c r="I1980" i="5" s="1"/>
  <c r="I1981" i="5" a="1"/>
  <c r="I1981" i="5" s="1"/>
  <c r="I1982" i="5" a="1"/>
  <c r="I1982" i="5" s="1"/>
  <c r="I1983" i="5" a="1"/>
  <c r="I1983" i="5" s="1"/>
  <c r="I1984" i="5" a="1"/>
  <c r="I1984" i="5" s="1"/>
  <c r="I1985" i="5" a="1"/>
  <c r="I1985" i="5" s="1"/>
  <c r="I1986" i="5" a="1"/>
  <c r="I1986" i="5" s="1"/>
  <c r="I1987" i="5" a="1"/>
  <c r="I1987" i="5" s="1"/>
  <c r="I1988" i="5" a="1"/>
  <c r="I1988" i="5" s="1"/>
  <c r="I1989" i="5" a="1"/>
  <c r="I1989" i="5" s="1"/>
  <c r="I1990" i="5" a="1"/>
  <c r="I1990" i="5" s="1"/>
  <c r="I1991" i="5" a="1"/>
  <c r="I1991" i="5" s="1"/>
  <c r="I1992" i="5" a="1"/>
  <c r="I1992" i="5" s="1"/>
  <c r="I1993" i="5" a="1"/>
  <c r="I1993" i="5" s="1"/>
  <c r="I1994" i="5" a="1"/>
  <c r="I1994" i="5" s="1"/>
  <c r="I1995" i="5" a="1"/>
  <c r="I1995" i="5" s="1"/>
  <c r="I1996" i="5" a="1"/>
  <c r="I1996" i="5" s="1"/>
  <c r="I1997" i="5" a="1"/>
  <c r="I1997" i="5" s="1"/>
  <c r="I1998" i="5" a="1"/>
  <c r="I1998" i="5" s="1"/>
  <c r="I1999" i="5" a="1"/>
  <c r="I1999" i="5" s="1"/>
  <c r="I2000" i="5" a="1"/>
  <c r="I2000" i="5" s="1"/>
  <c r="I2001" i="5" a="1"/>
  <c r="I2001" i="5" s="1"/>
  <c r="I2002" i="5" a="1"/>
  <c r="I2002" i="5" s="1"/>
  <c r="I2003" i="5" a="1"/>
  <c r="I2003" i="5" s="1"/>
  <c r="I2004" i="5" a="1"/>
  <c r="I2004" i="5" s="1"/>
  <c r="I2005" i="5" a="1"/>
  <c r="I2005" i="5" s="1"/>
  <c r="I2006" i="5" a="1"/>
  <c r="I2006" i="5" s="1"/>
  <c r="I2007" i="5" a="1"/>
  <c r="I2007" i="5" s="1"/>
  <c r="I2008" i="5" a="1"/>
  <c r="I2008" i="5" s="1"/>
  <c r="I2009" i="5" a="1"/>
  <c r="I2009" i="5" s="1"/>
  <c r="I2010" i="5" a="1"/>
  <c r="I2010" i="5" s="1"/>
  <c r="I2011" i="5" a="1"/>
  <c r="I2011" i="5" s="1"/>
  <c r="I2012" i="5" a="1"/>
  <c r="I2012" i="5" s="1"/>
  <c r="I2013" i="5" a="1"/>
  <c r="I2013" i="5" s="1"/>
  <c r="I2014" i="5" a="1"/>
  <c r="I2014" i="5" s="1"/>
  <c r="I2015" i="5" a="1"/>
  <c r="I2015" i="5" s="1"/>
  <c r="I2016" i="5" a="1"/>
  <c r="I2016" i="5" s="1"/>
  <c r="I2017" i="5" a="1"/>
  <c r="I2017" i="5" s="1"/>
  <c r="I2018" i="5" a="1"/>
  <c r="I2018" i="5" s="1"/>
  <c r="I2019" i="5" a="1"/>
  <c r="I2019" i="5" s="1"/>
  <c r="I2020" i="5" a="1"/>
  <c r="I2020" i="5" s="1"/>
  <c r="I2021" i="5" a="1"/>
  <c r="I2021" i="5" s="1"/>
  <c r="I2022" i="5" a="1"/>
  <c r="I2022" i="5" s="1"/>
  <c r="I2023" i="5" a="1"/>
  <c r="I2023" i="5" s="1"/>
  <c r="I2024" i="5" a="1"/>
  <c r="I2024" i="5" s="1"/>
  <c r="I2025" i="5" a="1"/>
  <c r="I2025" i="5" s="1"/>
  <c r="I2026" i="5" a="1"/>
  <c r="I2026" i="5" s="1"/>
  <c r="I2027" i="5" a="1"/>
  <c r="I2027" i="5" s="1"/>
  <c r="I2028" i="5" a="1"/>
  <c r="I2028" i="5" s="1"/>
  <c r="I2029" i="5" a="1"/>
  <c r="I2029" i="5" s="1"/>
  <c r="I2030" i="5" a="1"/>
  <c r="I2030" i="5" s="1"/>
  <c r="I2031" i="5" a="1"/>
  <c r="I2031" i="5" s="1"/>
  <c r="I2032" i="5" a="1"/>
  <c r="I2032" i="5" s="1"/>
  <c r="I2033" i="5" a="1"/>
  <c r="I2033" i="5" s="1"/>
  <c r="I2034" i="5" a="1"/>
  <c r="I2034" i="5" s="1"/>
  <c r="I2035" i="5" a="1"/>
  <c r="I2035" i="5" s="1"/>
  <c r="I2036" i="5" a="1"/>
  <c r="I2036" i="5" s="1"/>
  <c r="I2037" i="5" a="1"/>
  <c r="I2037" i="5" s="1"/>
  <c r="I2038" i="5" a="1"/>
  <c r="I2038" i="5" s="1"/>
  <c r="I2039" i="5" a="1"/>
  <c r="I2039" i="5" s="1"/>
  <c r="I2040" i="5" a="1"/>
  <c r="I2040" i="5" s="1"/>
  <c r="I2041" i="5" a="1"/>
  <c r="I2041" i="5" s="1"/>
  <c r="I2042" i="5" a="1"/>
  <c r="I2042" i="5" s="1"/>
  <c r="I2043" i="5" a="1"/>
  <c r="I2043" i="5" s="1"/>
  <c r="I2044" i="5" a="1"/>
  <c r="I2044" i="5" s="1"/>
  <c r="I2045" i="5" a="1"/>
  <c r="I2045" i="5" s="1"/>
  <c r="I2046" i="5" a="1"/>
  <c r="I2046" i="5" s="1"/>
  <c r="I2047" i="5" a="1"/>
  <c r="I2047" i="5" s="1"/>
  <c r="I2048" i="5" a="1"/>
  <c r="I2048" i="5" s="1"/>
  <c r="I2049" i="5" a="1"/>
  <c r="I2049" i="5" s="1"/>
  <c r="I2050" i="5" a="1"/>
  <c r="I2050" i="5" s="1"/>
  <c r="I2051" i="5" a="1"/>
  <c r="I2051" i="5" s="1"/>
  <c r="I2052" i="5" a="1"/>
  <c r="I2052" i="5" s="1"/>
  <c r="I2053" i="5" a="1"/>
  <c r="I2053" i="5" s="1"/>
  <c r="I2054" i="5" a="1"/>
  <c r="I2054" i="5" s="1"/>
  <c r="I2055" i="5" a="1"/>
  <c r="I2055" i="5" s="1"/>
  <c r="I2056" i="5" a="1"/>
  <c r="I2056" i="5" s="1"/>
  <c r="I2057" i="5" a="1"/>
  <c r="I2057" i="5" s="1"/>
  <c r="I2058" i="5" a="1"/>
  <c r="I2058" i="5" s="1"/>
  <c r="I2059" i="5" a="1"/>
  <c r="I2059" i="5" s="1"/>
  <c r="I2060" i="5" a="1"/>
  <c r="I2060" i="5" s="1"/>
  <c r="I2061" i="5" a="1"/>
  <c r="I2061" i="5" s="1"/>
  <c r="I2062" i="5" a="1"/>
  <c r="I2062" i="5" s="1"/>
  <c r="I2063" i="5" a="1"/>
  <c r="I2063" i="5" s="1"/>
  <c r="I2064" i="5" a="1"/>
  <c r="I2064" i="5" s="1"/>
  <c r="I2065" i="5" a="1"/>
  <c r="I2065" i="5" s="1"/>
  <c r="I2066" i="5" a="1"/>
  <c r="I2066" i="5" s="1"/>
  <c r="I2067" i="5" a="1"/>
  <c r="I2067" i="5" s="1"/>
  <c r="I2068" i="5" a="1"/>
  <c r="I2068" i="5" s="1"/>
  <c r="I2069" i="5" a="1"/>
  <c r="I2069" i="5" s="1"/>
  <c r="I2070" i="5" a="1"/>
  <c r="I2070" i="5" s="1"/>
  <c r="I2071" i="5" a="1"/>
  <c r="I2071" i="5" s="1"/>
  <c r="I2072" i="5" a="1"/>
  <c r="I2072" i="5" s="1"/>
  <c r="I2073" i="5" a="1"/>
  <c r="I2073" i="5" s="1"/>
  <c r="I2074" i="5" a="1"/>
  <c r="I2074" i="5" s="1"/>
  <c r="I2075" i="5" a="1"/>
  <c r="I2075" i="5" s="1"/>
  <c r="I2076" i="5" a="1"/>
  <c r="I2076" i="5" s="1"/>
  <c r="I2077" i="5" a="1"/>
  <c r="I2077" i="5" s="1"/>
  <c r="I2078" i="5" a="1"/>
  <c r="I2078" i="5" s="1"/>
  <c r="I2079" i="5" a="1"/>
  <c r="I2079" i="5" s="1"/>
  <c r="I2080" i="5" a="1"/>
  <c r="I2080" i="5" s="1"/>
  <c r="I2081" i="5" a="1"/>
  <c r="I2081" i="5" s="1"/>
  <c r="I2082" i="5" a="1"/>
  <c r="I2082" i="5" s="1"/>
  <c r="I2083" i="5" a="1"/>
  <c r="I2083" i="5" s="1"/>
  <c r="I2084" i="5" a="1"/>
  <c r="I2084" i="5" s="1"/>
  <c r="I2085" i="5" a="1"/>
  <c r="I2085" i="5" s="1"/>
  <c r="I2086" i="5" a="1"/>
  <c r="I2086" i="5" s="1"/>
  <c r="I2087" i="5" a="1"/>
  <c r="I2087" i="5" s="1"/>
  <c r="I2088" i="5" a="1"/>
  <c r="I2088" i="5" s="1"/>
  <c r="I2089" i="5" a="1"/>
  <c r="I2089" i="5" s="1"/>
  <c r="I2090" i="5" a="1"/>
  <c r="I2090" i="5" s="1"/>
  <c r="I2091" i="5" a="1"/>
  <c r="I2091" i="5" s="1"/>
  <c r="I2092" i="5" a="1"/>
  <c r="I2092" i="5" s="1"/>
  <c r="I2093" i="5" a="1"/>
  <c r="I2093" i="5" s="1"/>
  <c r="I2094" i="5" a="1"/>
  <c r="I2094" i="5" s="1"/>
  <c r="I2095" i="5" a="1"/>
  <c r="I2095" i="5" s="1"/>
  <c r="I2096" i="5" a="1"/>
  <c r="I2096" i="5" s="1"/>
  <c r="I2097" i="5" a="1"/>
  <c r="I2097" i="5" s="1"/>
  <c r="I2098" i="5" a="1"/>
  <c r="I2098" i="5" s="1"/>
  <c r="I2099" i="5" a="1"/>
  <c r="I2099" i="5" s="1"/>
  <c r="I2100" i="5" a="1"/>
  <c r="I2100" i="5" s="1"/>
  <c r="I2101" i="5" a="1"/>
  <c r="I2101" i="5" s="1"/>
  <c r="I2102" i="5" a="1"/>
  <c r="I2102" i="5" s="1"/>
  <c r="I2103" i="5" a="1"/>
  <c r="I2103" i="5" s="1"/>
  <c r="I2104" i="5" a="1"/>
  <c r="I2104" i="5" s="1"/>
  <c r="I2105" i="5" a="1"/>
  <c r="I2105" i="5" s="1"/>
  <c r="I2106" i="5" a="1"/>
  <c r="I2106" i="5" s="1"/>
  <c r="I2107" i="5" a="1"/>
  <c r="I2107" i="5" s="1"/>
  <c r="I2108" i="5" a="1"/>
  <c r="I2108" i="5" s="1"/>
  <c r="I2109" i="5" a="1"/>
  <c r="I2109" i="5" s="1"/>
  <c r="I2110" i="5" a="1"/>
  <c r="I2110" i="5" s="1"/>
  <c r="I2111" i="5" a="1"/>
  <c r="I2111" i="5" s="1"/>
  <c r="I2112" i="5" a="1"/>
  <c r="I2112" i="5" s="1"/>
  <c r="I2113" i="5" a="1"/>
  <c r="I2113" i="5" s="1"/>
  <c r="I2114" i="5" a="1"/>
  <c r="I2114" i="5" s="1"/>
  <c r="I2115" i="5" a="1"/>
  <c r="I2115" i="5" s="1"/>
  <c r="I2116" i="5" a="1"/>
  <c r="I2116" i="5" s="1"/>
  <c r="I2117" i="5" a="1"/>
  <c r="I2117" i="5" s="1"/>
  <c r="I2118" i="5" a="1"/>
  <c r="I2118" i="5" s="1"/>
  <c r="I2119" i="5" a="1"/>
  <c r="I2119" i="5" s="1"/>
  <c r="I2120" i="5" a="1"/>
  <c r="I2120" i="5" s="1"/>
  <c r="I2121" i="5" a="1"/>
  <c r="I2121" i="5" s="1"/>
  <c r="I2122" i="5" a="1"/>
  <c r="I2122" i="5" s="1"/>
  <c r="I2123" i="5" a="1"/>
  <c r="I2123" i="5" s="1"/>
  <c r="I2124" i="5" a="1"/>
  <c r="I2124" i="5" s="1"/>
  <c r="I2125" i="5" a="1"/>
  <c r="I2125" i="5" s="1"/>
  <c r="I2126" i="5" a="1"/>
  <c r="I2126" i="5" s="1"/>
  <c r="I2127" i="5" a="1"/>
  <c r="I2127" i="5" s="1"/>
  <c r="I2128" i="5" a="1"/>
  <c r="I2128" i="5" s="1"/>
  <c r="I2129" i="5" a="1"/>
  <c r="I2129" i="5" s="1"/>
  <c r="I2130" i="5" a="1"/>
  <c r="I2130" i="5" s="1"/>
  <c r="I2131" i="5" a="1"/>
  <c r="I2131" i="5" s="1"/>
  <c r="I2132" i="5" a="1"/>
  <c r="I2132" i="5" s="1"/>
  <c r="I2133" i="5" a="1"/>
  <c r="I2133" i="5" s="1"/>
  <c r="I2134" i="5" a="1"/>
  <c r="I2134" i="5" s="1"/>
  <c r="I2135" i="5" a="1"/>
  <c r="I2135" i="5" s="1"/>
  <c r="I2136" i="5" a="1"/>
  <c r="I2136" i="5" s="1"/>
  <c r="I2137" i="5" a="1"/>
  <c r="I2137" i="5" s="1"/>
  <c r="I2138" i="5" a="1"/>
  <c r="I2138" i="5" s="1"/>
  <c r="I2139" i="5" a="1"/>
  <c r="I2139" i="5" s="1"/>
  <c r="I2140" i="5" a="1"/>
  <c r="I2140" i="5" s="1"/>
  <c r="I2141" i="5" a="1"/>
  <c r="I2141" i="5" s="1"/>
  <c r="I2142" i="5" a="1"/>
  <c r="I2142" i="5" s="1"/>
  <c r="I2143" i="5" a="1"/>
  <c r="I2143" i="5" s="1"/>
  <c r="I2144" i="5" a="1"/>
  <c r="I2144" i="5" s="1"/>
  <c r="I2145" i="5" a="1"/>
  <c r="I2145" i="5" s="1"/>
  <c r="I2146" i="5" a="1"/>
  <c r="I2146" i="5" s="1"/>
  <c r="I2147" i="5" a="1"/>
  <c r="I2147" i="5" s="1"/>
  <c r="I2148" i="5" a="1"/>
  <c r="I2148" i="5" s="1"/>
  <c r="I2149" i="5" a="1"/>
  <c r="I2149" i="5" s="1"/>
  <c r="I2150" i="5" a="1"/>
  <c r="I2150" i="5" s="1"/>
  <c r="I2151" i="5" a="1"/>
  <c r="I2151" i="5" s="1"/>
  <c r="I2152" i="5" a="1"/>
  <c r="I2152" i="5" s="1"/>
  <c r="I2153" i="5" a="1"/>
  <c r="I2153" i="5" s="1"/>
  <c r="I2154" i="5" a="1"/>
  <c r="I2154" i="5" s="1"/>
  <c r="I2155" i="5" a="1"/>
  <c r="I2155" i="5" s="1"/>
  <c r="I2156" i="5" a="1"/>
  <c r="I2156" i="5" s="1"/>
  <c r="I2157" i="5" a="1"/>
  <c r="I2157" i="5" s="1"/>
  <c r="I2158" i="5" a="1"/>
  <c r="I2158" i="5" s="1"/>
  <c r="I2159" i="5" a="1"/>
  <c r="I2159" i="5" s="1"/>
  <c r="I2160" i="5" a="1"/>
  <c r="I2160" i="5" s="1"/>
  <c r="I2161" i="5" a="1"/>
  <c r="I2161" i="5" s="1"/>
  <c r="I2162" i="5" a="1"/>
  <c r="I2162" i="5" s="1"/>
  <c r="I2163" i="5" a="1"/>
  <c r="I2163" i="5" s="1"/>
  <c r="I2164" i="5" a="1"/>
  <c r="I2164" i="5" s="1"/>
  <c r="I2165" i="5" a="1"/>
  <c r="I2165" i="5" s="1"/>
  <c r="I2166" i="5" a="1"/>
  <c r="I2166" i="5" s="1"/>
  <c r="I2167" i="5" a="1"/>
  <c r="I2167" i="5" s="1"/>
  <c r="I2168" i="5" a="1"/>
  <c r="I2168" i="5" s="1"/>
  <c r="I2169" i="5" a="1"/>
  <c r="I2169" i="5" s="1"/>
  <c r="I2170" i="5" a="1"/>
  <c r="I2170" i="5" s="1"/>
  <c r="I2171" i="5" a="1"/>
  <c r="I2171" i="5" s="1"/>
  <c r="I2172" i="5" a="1"/>
  <c r="I2172" i="5" s="1"/>
  <c r="I2173" i="5" a="1"/>
  <c r="I2173" i="5" s="1"/>
  <c r="I2174" i="5" a="1"/>
  <c r="I2174" i="5" s="1"/>
  <c r="I2175" i="5" a="1"/>
  <c r="I2175" i="5" s="1"/>
  <c r="I2176" i="5" a="1"/>
  <c r="I2176" i="5" s="1"/>
  <c r="I2177" i="5" a="1"/>
  <c r="I2177" i="5" s="1"/>
  <c r="I2178" i="5" a="1"/>
  <c r="I2178" i="5" s="1"/>
  <c r="I2179" i="5" a="1"/>
  <c r="I2179" i="5" s="1"/>
  <c r="I2180" i="5" a="1"/>
  <c r="I2180" i="5" s="1"/>
  <c r="I2181" i="5" a="1"/>
  <c r="I2181" i="5" s="1"/>
  <c r="I2182" i="5" a="1"/>
  <c r="I2182" i="5" s="1"/>
  <c r="I2183" i="5" a="1"/>
  <c r="I2183" i="5" s="1"/>
  <c r="I2184" i="5" a="1"/>
  <c r="I2184" i="5" s="1"/>
  <c r="I2185" i="5" a="1"/>
  <c r="I2185" i="5" s="1"/>
  <c r="I2186" i="5" a="1"/>
  <c r="I2186" i="5" s="1"/>
  <c r="I2187" i="5" a="1"/>
  <c r="I2187" i="5" s="1"/>
  <c r="I2188" i="5" a="1"/>
  <c r="I2188" i="5" s="1"/>
  <c r="I2189" i="5" a="1"/>
  <c r="I2189" i="5" s="1"/>
  <c r="I2190" i="5" a="1"/>
  <c r="I2190" i="5" s="1"/>
  <c r="I2191" i="5" a="1"/>
  <c r="I2191" i="5" s="1"/>
  <c r="I2192" i="5" a="1"/>
  <c r="I2192" i="5" s="1"/>
  <c r="I2193" i="5" a="1"/>
  <c r="I2193" i="5" s="1"/>
  <c r="I2194" i="5" a="1"/>
  <c r="I2194" i="5" s="1"/>
  <c r="I2195" i="5" a="1"/>
  <c r="I2195" i="5" s="1"/>
  <c r="I2196" i="5" a="1"/>
  <c r="I2196" i="5" s="1"/>
  <c r="I2197" i="5" a="1"/>
  <c r="I2197" i="5" s="1"/>
  <c r="I2198" i="5" a="1"/>
  <c r="I2198" i="5" s="1"/>
  <c r="I2199" i="5" a="1"/>
  <c r="I2199" i="5" s="1"/>
  <c r="I2200" i="5" a="1"/>
  <c r="I2200" i="5" s="1"/>
  <c r="I2201" i="5" a="1"/>
  <c r="I2201" i="5" s="1"/>
  <c r="I2202" i="5" a="1"/>
  <c r="I2202" i="5" s="1"/>
  <c r="I2203" i="5" a="1"/>
  <c r="I2203" i="5" s="1"/>
  <c r="I2204" i="5" a="1"/>
  <c r="I2204" i="5" s="1"/>
  <c r="I2205" i="5" a="1"/>
  <c r="I2205" i="5" s="1"/>
  <c r="I2206" i="5" a="1"/>
  <c r="I2206" i="5" s="1"/>
  <c r="I2207" i="5" a="1"/>
  <c r="I2207" i="5" s="1"/>
  <c r="I2208" i="5" a="1"/>
  <c r="I2208" i="5" s="1"/>
  <c r="I2209" i="5" a="1"/>
  <c r="I2209" i="5" s="1"/>
  <c r="I2210" i="5" a="1"/>
  <c r="I2210" i="5" s="1"/>
  <c r="I2211" i="5" a="1"/>
  <c r="I2211" i="5" s="1"/>
  <c r="I2212" i="5" a="1"/>
  <c r="I2212" i="5" s="1"/>
  <c r="I2213" i="5" a="1"/>
  <c r="I2213" i="5" s="1"/>
  <c r="I2214" i="5" a="1"/>
  <c r="I2214" i="5" s="1"/>
  <c r="I2215" i="5" a="1"/>
  <c r="I2215" i="5" s="1"/>
  <c r="I2216" i="5" a="1"/>
  <c r="I2216" i="5" s="1"/>
  <c r="I2217" i="5" a="1"/>
  <c r="I2217" i="5" s="1"/>
  <c r="I2218" i="5" a="1"/>
  <c r="I2218" i="5" s="1"/>
  <c r="I2219" i="5" a="1"/>
  <c r="I2219" i="5" s="1"/>
  <c r="I2220" i="5" a="1"/>
  <c r="I2220" i="5" s="1"/>
  <c r="I2221" i="5" a="1"/>
  <c r="I2221" i="5" s="1"/>
  <c r="I2222" i="5" a="1"/>
  <c r="I2222" i="5" s="1"/>
  <c r="I2223" i="5" a="1"/>
  <c r="I2223" i="5" s="1"/>
  <c r="I2224" i="5" a="1"/>
  <c r="I2224" i="5" s="1"/>
  <c r="I2225" i="5" a="1"/>
  <c r="I2225" i="5" s="1"/>
  <c r="I2226" i="5" a="1"/>
  <c r="I2226" i="5" s="1"/>
  <c r="I2227" i="5" a="1"/>
  <c r="I2227" i="5" s="1"/>
  <c r="I2228" i="5" a="1"/>
  <c r="I2228" i="5" s="1"/>
  <c r="I2229" i="5" a="1"/>
  <c r="I2229" i="5" s="1"/>
  <c r="I2230" i="5" a="1"/>
  <c r="I2230" i="5" s="1"/>
  <c r="I2231" i="5" a="1"/>
  <c r="I2231" i="5" s="1"/>
  <c r="I2232" i="5" a="1"/>
  <c r="I2232" i="5" s="1"/>
  <c r="I2233" i="5" a="1"/>
  <c r="I2233" i="5" s="1"/>
  <c r="I2234" i="5" a="1"/>
  <c r="I2234" i="5" s="1"/>
  <c r="I2235" i="5" a="1"/>
  <c r="I2235" i="5" s="1"/>
  <c r="I2236" i="5" a="1"/>
  <c r="I2236" i="5" s="1"/>
  <c r="I2237" i="5" a="1"/>
  <c r="I2237" i="5" s="1"/>
  <c r="I2238" i="5" a="1"/>
  <c r="I2238" i="5" s="1"/>
  <c r="I2239" i="5" a="1"/>
  <c r="I2239" i="5" s="1"/>
  <c r="I2240" i="5" a="1"/>
  <c r="I2240" i="5" s="1"/>
  <c r="I2241" i="5" a="1"/>
  <c r="I2241" i="5" s="1"/>
  <c r="I2242" i="5" a="1"/>
  <c r="I2242" i="5" s="1"/>
  <c r="I2243" i="5" a="1"/>
  <c r="I2243" i="5" s="1"/>
  <c r="I2244" i="5" a="1"/>
  <c r="I2244" i="5" s="1"/>
  <c r="I2245" i="5" a="1"/>
  <c r="I2245" i="5" s="1"/>
  <c r="I2246" i="5" a="1"/>
  <c r="I2246" i="5" s="1"/>
  <c r="I2247" i="5" a="1"/>
  <c r="I2247" i="5" s="1"/>
  <c r="I2248" i="5" a="1"/>
  <c r="I2248" i="5" s="1"/>
  <c r="I2249" i="5" a="1"/>
  <c r="I2249" i="5" s="1"/>
  <c r="I2250" i="5" a="1"/>
  <c r="I2250" i="5" s="1"/>
  <c r="I2251" i="5" a="1"/>
  <c r="I2251" i="5" s="1"/>
  <c r="I2252" i="5" a="1"/>
  <c r="I2252" i="5" s="1"/>
  <c r="I2253" i="5" a="1"/>
  <c r="I2253" i="5" s="1"/>
  <c r="I2254" i="5" a="1"/>
  <c r="I2254" i="5" s="1"/>
  <c r="I2255" i="5" a="1"/>
  <c r="I2255" i="5" s="1"/>
  <c r="I2256" i="5" a="1"/>
  <c r="I2256" i="5" s="1"/>
  <c r="I2257" i="5" a="1"/>
  <c r="I2257" i="5" s="1"/>
  <c r="I2258" i="5" a="1"/>
  <c r="I2258" i="5" s="1"/>
  <c r="I2259" i="5" a="1"/>
  <c r="I2259" i="5" s="1"/>
  <c r="I2260" i="5" a="1"/>
  <c r="I2260" i="5" s="1"/>
  <c r="I2261" i="5" a="1"/>
  <c r="I2261" i="5" s="1"/>
  <c r="I2262" i="5" a="1"/>
  <c r="I2262" i="5" s="1"/>
  <c r="I2263" i="5" a="1"/>
  <c r="I2263" i="5" s="1"/>
  <c r="I2264" i="5" a="1"/>
  <c r="I2264" i="5" s="1"/>
  <c r="I2265" i="5" a="1"/>
  <c r="I2265" i="5" s="1"/>
  <c r="I2266" i="5" a="1"/>
  <c r="I2266" i="5" s="1"/>
  <c r="I2267" i="5" a="1"/>
  <c r="I2267" i="5" s="1"/>
  <c r="I2268" i="5" a="1"/>
  <c r="I2268" i="5" s="1"/>
  <c r="I2269" i="5" a="1"/>
  <c r="I2269" i="5" s="1"/>
  <c r="I2270" i="5" a="1"/>
  <c r="I2270" i="5" s="1"/>
  <c r="I2271" i="5" a="1"/>
  <c r="I2271" i="5" s="1"/>
  <c r="I2272" i="5" a="1"/>
  <c r="I2272" i="5" s="1"/>
  <c r="I2273" i="5" a="1"/>
  <c r="I2273" i="5" s="1"/>
  <c r="I2274" i="5" a="1"/>
  <c r="I2274" i="5" s="1"/>
  <c r="I2275" i="5" a="1"/>
  <c r="I2275" i="5" s="1"/>
  <c r="I2276" i="5" a="1"/>
  <c r="I2276" i="5" s="1"/>
  <c r="I2277" i="5" a="1"/>
  <c r="I2277" i="5" s="1"/>
  <c r="I2278" i="5" a="1"/>
  <c r="I2278" i="5" s="1"/>
  <c r="I2279" i="5" a="1"/>
  <c r="I2279" i="5" s="1"/>
  <c r="I2280" i="5" a="1"/>
  <c r="I2280" i="5" s="1"/>
  <c r="I2281" i="5" a="1"/>
  <c r="I2281" i="5" s="1"/>
  <c r="I2282" i="5" a="1"/>
  <c r="I2282" i="5" s="1"/>
  <c r="I2283" i="5" a="1"/>
  <c r="I2283" i="5" s="1"/>
  <c r="I2284" i="5" a="1"/>
  <c r="I2284" i="5" s="1"/>
  <c r="I2285" i="5" a="1"/>
  <c r="I2285" i="5" s="1"/>
  <c r="I2286" i="5" a="1"/>
  <c r="I2286" i="5" s="1"/>
  <c r="I2287" i="5" a="1"/>
  <c r="I2287" i="5" s="1"/>
  <c r="I2288" i="5" a="1"/>
  <c r="I2288" i="5" s="1"/>
  <c r="I2289" i="5" a="1"/>
  <c r="I2289" i="5" s="1"/>
  <c r="I2290" i="5" a="1"/>
  <c r="I2290" i="5" s="1"/>
  <c r="I2291" i="5" a="1"/>
  <c r="I2291" i="5" s="1"/>
  <c r="I2292" i="5" a="1"/>
  <c r="I2292" i="5" s="1"/>
  <c r="I2293" i="5" a="1"/>
  <c r="I2293" i="5" s="1"/>
  <c r="I2294" i="5" a="1"/>
  <c r="I2294" i="5" s="1"/>
  <c r="I2295" i="5" a="1"/>
  <c r="I2295" i="5" s="1"/>
  <c r="I2296" i="5" a="1"/>
  <c r="I2296" i="5" s="1"/>
  <c r="I2297" i="5" a="1"/>
  <c r="I2297" i="5" s="1"/>
  <c r="I2298" i="5" a="1"/>
  <c r="I2298" i="5" s="1"/>
  <c r="I2299" i="5" a="1"/>
  <c r="I2299" i="5" s="1"/>
  <c r="I2300" i="5" a="1"/>
  <c r="I2300" i="5" s="1"/>
  <c r="I2301" i="5" a="1"/>
  <c r="I2301" i="5" s="1"/>
  <c r="I2302" i="5" a="1"/>
  <c r="I2302" i="5" s="1"/>
  <c r="I2303" i="5" a="1"/>
  <c r="I2303" i="5" s="1"/>
  <c r="I2304" i="5" a="1"/>
  <c r="I2304" i="5" s="1"/>
  <c r="I2305" i="5" a="1"/>
  <c r="I2305" i="5" s="1"/>
  <c r="I2306" i="5" a="1"/>
  <c r="I2306" i="5" s="1"/>
  <c r="I2307" i="5" a="1"/>
  <c r="I2307" i="5" s="1"/>
  <c r="I2308" i="5" a="1"/>
  <c r="I2308" i="5" s="1"/>
  <c r="I2309" i="5" a="1"/>
  <c r="I2309" i="5" s="1"/>
  <c r="I2310" i="5" a="1"/>
  <c r="I2310" i="5" s="1"/>
  <c r="I2311" i="5" a="1"/>
  <c r="I2311" i="5" s="1"/>
  <c r="I2312" i="5" a="1"/>
  <c r="I2312" i="5" s="1"/>
  <c r="I2313" i="5" a="1"/>
  <c r="I2313" i="5" s="1"/>
  <c r="I2314" i="5" a="1"/>
  <c r="I2314" i="5" s="1"/>
  <c r="I2315" i="5" a="1"/>
  <c r="I2315" i="5" s="1"/>
  <c r="I2316" i="5" a="1"/>
  <c r="I2316" i="5" s="1"/>
  <c r="I2317" i="5" a="1"/>
  <c r="I2317" i="5" s="1"/>
  <c r="I2318" i="5" a="1"/>
  <c r="I2318" i="5" s="1"/>
  <c r="I2319" i="5" a="1"/>
  <c r="I2319" i="5" s="1"/>
  <c r="I2320" i="5" a="1"/>
  <c r="I2320" i="5" s="1"/>
  <c r="I2321" i="5" a="1"/>
  <c r="I2321" i="5" s="1"/>
  <c r="I2322" i="5" a="1"/>
  <c r="I2322" i="5" s="1"/>
  <c r="I2323" i="5" a="1"/>
  <c r="I2323" i="5" s="1"/>
  <c r="I2324" i="5" a="1"/>
  <c r="I2324" i="5" s="1"/>
  <c r="I2325" i="5" a="1"/>
  <c r="I2325" i="5" s="1"/>
  <c r="I2326" i="5" a="1"/>
  <c r="I2326" i="5" s="1"/>
  <c r="I2327" i="5" a="1"/>
  <c r="I2327" i="5" s="1"/>
  <c r="I2328" i="5" a="1"/>
  <c r="I2328" i="5" s="1"/>
  <c r="I2329" i="5" a="1"/>
  <c r="I2329" i="5" s="1"/>
  <c r="I2330" i="5" a="1"/>
  <c r="I2330" i="5" s="1"/>
  <c r="I2331" i="5" a="1"/>
  <c r="I2331" i="5" s="1"/>
  <c r="I2332" i="5" a="1"/>
  <c r="I2332" i="5" s="1"/>
  <c r="I2333" i="5" a="1"/>
  <c r="I2333" i="5" s="1"/>
  <c r="I2334" i="5" a="1"/>
  <c r="I2334" i="5" s="1"/>
  <c r="I2335" i="5" a="1"/>
  <c r="I2335" i="5" s="1"/>
  <c r="I2336" i="5" a="1"/>
  <c r="I2336" i="5" s="1"/>
  <c r="I2337" i="5" a="1"/>
  <c r="I2337" i="5" s="1"/>
  <c r="I2338" i="5" a="1"/>
  <c r="I2338" i="5" s="1"/>
  <c r="I2339" i="5" a="1"/>
  <c r="I2339" i="5" s="1"/>
  <c r="I2340" i="5" a="1"/>
  <c r="I2340" i="5" s="1"/>
  <c r="I2341" i="5" a="1"/>
  <c r="I2341" i="5" s="1"/>
  <c r="I2342" i="5" a="1"/>
  <c r="I2342" i="5" s="1"/>
  <c r="I2343" i="5" a="1"/>
  <c r="I2343" i="5" s="1"/>
  <c r="I2344" i="5" a="1"/>
  <c r="I2344" i="5" s="1"/>
  <c r="I2345" i="5" a="1"/>
  <c r="I2345" i="5" s="1"/>
  <c r="I2346" i="5" a="1"/>
  <c r="I2346" i="5" s="1"/>
  <c r="I2347" i="5" a="1"/>
  <c r="I2347" i="5" s="1"/>
  <c r="I2348" i="5" a="1"/>
  <c r="I2348" i="5" s="1"/>
  <c r="I2349" i="5" a="1"/>
  <c r="I2349" i="5" s="1"/>
  <c r="I2350" i="5" a="1"/>
  <c r="I2350" i="5" s="1"/>
  <c r="I2351" i="5" a="1"/>
  <c r="I2351" i="5" s="1"/>
  <c r="I2352" i="5" a="1"/>
  <c r="I2352" i="5" s="1"/>
  <c r="I2353" i="5" a="1"/>
  <c r="I2353" i="5" s="1"/>
  <c r="I2354" i="5" a="1"/>
  <c r="I2354" i="5" s="1"/>
  <c r="I2355" i="5" a="1"/>
  <c r="I2355" i="5" s="1"/>
  <c r="I2356" i="5" a="1"/>
  <c r="I2356" i="5" s="1"/>
  <c r="I2357" i="5" a="1"/>
  <c r="I2357" i="5" s="1"/>
  <c r="I2358" i="5" a="1"/>
  <c r="I2358" i="5" s="1"/>
  <c r="I2359" i="5" a="1"/>
  <c r="I2359" i="5" s="1"/>
  <c r="I2360" i="5" a="1"/>
  <c r="I2360" i="5" s="1"/>
  <c r="I2361" i="5" a="1"/>
  <c r="I2361" i="5" s="1"/>
  <c r="I2362" i="5" a="1"/>
  <c r="I2362" i="5" s="1"/>
  <c r="I2363" i="5" a="1"/>
  <c r="I2363" i="5" s="1"/>
  <c r="I2364" i="5" a="1"/>
  <c r="I2364" i="5" s="1"/>
  <c r="I2365" i="5" a="1"/>
  <c r="I2365" i="5" s="1"/>
  <c r="I2366" i="5" a="1"/>
  <c r="I2366" i="5" s="1"/>
  <c r="I2367" i="5" a="1"/>
  <c r="I2367" i="5" s="1"/>
  <c r="I2368" i="5" a="1"/>
  <c r="I2368" i="5" s="1"/>
  <c r="I2369" i="5" a="1"/>
  <c r="I2369" i="5" s="1"/>
  <c r="I2370" i="5" a="1"/>
  <c r="I2370" i="5" s="1"/>
  <c r="I2371" i="5" a="1"/>
  <c r="I2371" i="5" s="1"/>
  <c r="I2372" i="5" a="1"/>
  <c r="I2372" i="5" s="1"/>
  <c r="I2373" i="5" a="1"/>
  <c r="I2373" i="5" s="1"/>
  <c r="I2374" i="5" a="1"/>
  <c r="I2374" i="5" s="1"/>
  <c r="I2375" i="5" a="1"/>
  <c r="I2375" i="5" s="1"/>
  <c r="I2376" i="5" a="1"/>
  <c r="I2376" i="5" s="1"/>
  <c r="I2377" i="5" a="1"/>
  <c r="I2377" i="5" s="1"/>
  <c r="I2378" i="5" a="1"/>
  <c r="I2378" i="5" s="1"/>
  <c r="I2379" i="5" a="1"/>
  <c r="I2379" i="5" s="1"/>
  <c r="I2380" i="5" a="1"/>
  <c r="I2380" i="5" s="1"/>
  <c r="I2381" i="5" a="1"/>
  <c r="I2381" i="5" s="1"/>
  <c r="I2382" i="5" a="1"/>
  <c r="I2382" i="5" s="1"/>
  <c r="I2383" i="5" a="1"/>
  <c r="I2383" i="5" s="1"/>
  <c r="I2384" i="5" a="1"/>
  <c r="I2384" i="5" s="1"/>
  <c r="I2385" i="5" a="1"/>
  <c r="I2385" i="5" s="1"/>
  <c r="I2386" i="5" a="1"/>
  <c r="I2386" i="5" s="1"/>
  <c r="I2387" i="5" a="1"/>
  <c r="I2387" i="5" s="1"/>
  <c r="I2388" i="5" a="1"/>
  <c r="I2388" i="5" s="1"/>
  <c r="I2389" i="5" a="1"/>
  <c r="I2389" i="5" s="1"/>
  <c r="I2390" i="5" a="1"/>
  <c r="I2390" i="5" s="1"/>
  <c r="I2391" i="5" a="1"/>
  <c r="I2391" i="5" s="1"/>
  <c r="I2392" i="5" a="1"/>
  <c r="I2392" i="5" s="1"/>
  <c r="I2393" i="5" a="1"/>
  <c r="I2393" i="5" s="1"/>
  <c r="I2394" i="5" a="1"/>
  <c r="I2394" i="5" s="1"/>
  <c r="I2395" i="5" a="1"/>
  <c r="I2395" i="5" s="1"/>
  <c r="I2396" i="5" a="1"/>
  <c r="I2396" i="5" s="1"/>
  <c r="I2397" i="5" a="1"/>
  <c r="I2397" i="5" s="1"/>
  <c r="I2398" i="5" a="1"/>
  <c r="I2398" i="5" s="1"/>
  <c r="I2399" i="5" a="1"/>
  <c r="I2399" i="5" s="1"/>
  <c r="I2400" i="5" a="1"/>
  <c r="I2400" i="5" s="1"/>
  <c r="I2401" i="5" a="1"/>
  <c r="I2401" i="5" s="1"/>
  <c r="I2402" i="5" a="1"/>
  <c r="I2402" i="5" s="1"/>
  <c r="I2403" i="5" a="1"/>
  <c r="I2403" i="5" s="1"/>
  <c r="I2404" i="5" a="1"/>
  <c r="I2404" i="5" s="1"/>
  <c r="I2405" i="5" a="1"/>
  <c r="I2405" i="5" s="1"/>
  <c r="I2406" i="5" a="1"/>
  <c r="I2406" i="5" s="1"/>
  <c r="I2407" i="5" a="1"/>
  <c r="I2407" i="5" s="1"/>
  <c r="I2408" i="5" a="1"/>
  <c r="I2408" i="5" s="1"/>
  <c r="I2409" i="5" a="1"/>
  <c r="I2409" i="5" s="1"/>
  <c r="I2410" i="5" a="1"/>
  <c r="I2410" i="5" s="1"/>
  <c r="I2411" i="5" a="1"/>
  <c r="I2411" i="5" s="1"/>
  <c r="I2412" i="5" a="1"/>
  <c r="I2412" i="5" s="1"/>
  <c r="I2413" i="5" a="1"/>
  <c r="I2413" i="5" s="1"/>
  <c r="I2414" i="5" a="1"/>
  <c r="I2414" i="5" s="1"/>
  <c r="I2415" i="5" a="1"/>
  <c r="I2415" i="5" s="1"/>
  <c r="I2416" i="5" a="1"/>
  <c r="I2416" i="5" s="1"/>
  <c r="I2417" i="5" a="1"/>
  <c r="I2417" i="5" s="1"/>
  <c r="I2418" i="5" a="1"/>
  <c r="I2418" i="5" s="1"/>
  <c r="I2419" i="5" a="1"/>
  <c r="I2419" i="5" s="1"/>
  <c r="I2420" i="5" a="1"/>
  <c r="I2420" i="5" s="1"/>
  <c r="I2421" i="5" a="1"/>
  <c r="I2421" i="5" s="1"/>
  <c r="I2422" i="5" a="1"/>
  <c r="I2422" i="5" s="1"/>
  <c r="I2423" i="5" a="1"/>
  <c r="I2423" i="5" s="1"/>
  <c r="I2424" i="5" a="1"/>
  <c r="I2424" i="5" s="1"/>
  <c r="I2425" i="5" a="1"/>
  <c r="I2425" i="5" s="1"/>
  <c r="I2426" i="5" a="1"/>
  <c r="I2426" i="5" s="1"/>
  <c r="I2427" i="5" a="1"/>
  <c r="I2427" i="5" s="1"/>
  <c r="I2428" i="5" a="1"/>
  <c r="I2428" i="5" s="1"/>
  <c r="I2429" i="5" a="1"/>
  <c r="I2429" i="5" s="1"/>
  <c r="I2430" i="5" a="1"/>
  <c r="I2430" i="5" s="1"/>
  <c r="I2431" i="5" a="1"/>
  <c r="I2431" i="5" s="1"/>
  <c r="I2432" i="5" a="1"/>
  <c r="I2432" i="5" s="1"/>
  <c r="I2433" i="5" a="1"/>
  <c r="I2433" i="5" s="1"/>
  <c r="I2434" i="5" a="1"/>
  <c r="I2434" i="5" s="1"/>
  <c r="I2435" i="5" a="1"/>
  <c r="I2435" i="5" s="1"/>
  <c r="I2436" i="5" a="1"/>
  <c r="I2436" i="5" s="1"/>
  <c r="I2437" i="5" a="1"/>
  <c r="I2437" i="5" s="1"/>
  <c r="I2438" i="5" a="1"/>
  <c r="I2438" i="5" s="1"/>
  <c r="I2439" i="5" a="1"/>
  <c r="I2439" i="5" s="1"/>
  <c r="I2440" i="5" a="1"/>
  <c r="I2440" i="5" s="1"/>
  <c r="I2441" i="5" a="1"/>
  <c r="I2441" i="5" s="1"/>
  <c r="I2442" i="5" a="1"/>
  <c r="I2442" i="5" s="1"/>
  <c r="I2443" i="5" a="1"/>
  <c r="I2443" i="5" s="1"/>
  <c r="I2444" i="5" a="1"/>
  <c r="I2444" i="5" s="1"/>
  <c r="I2445" i="5" a="1"/>
  <c r="I2445" i="5" s="1"/>
  <c r="I2446" i="5" a="1"/>
  <c r="I2446" i="5" s="1"/>
  <c r="I2447" i="5" a="1"/>
  <c r="I2447" i="5" s="1"/>
  <c r="I2448" i="5" a="1"/>
  <c r="I2448" i="5" s="1"/>
  <c r="I2449" i="5" a="1"/>
  <c r="I2449" i="5" s="1"/>
  <c r="I2450" i="5" a="1"/>
  <c r="I2450" i="5" s="1"/>
  <c r="I2451" i="5" a="1"/>
  <c r="I2451" i="5" s="1"/>
  <c r="I2452" i="5" a="1"/>
  <c r="I2452" i="5" s="1"/>
  <c r="I2453" i="5" a="1"/>
  <c r="I2453" i="5" s="1"/>
  <c r="I2454" i="5" a="1"/>
  <c r="I2454" i="5" s="1"/>
  <c r="I2455" i="5" a="1"/>
  <c r="I2455" i="5" s="1"/>
  <c r="I2456" i="5" a="1"/>
  <c r="I2456" i="5" s="1"/>
  <c r="I2457" i="5" a="1"/>
  <c r="I2457" i="5" s="1"/>
  <c r="I2458" i="5" a="1"/>
  <c r="I2458" i="5" s="1"/>
  <c r="I2459" i="5" a="1"/>
  <c r="I2459" i="5" s="1"/>
  <c r="I2460" i="5" a="1"/>
  <c r="I2460" i="5" s="1"/>
  <c r="I2461" i="5" a="1"/>
  <c r="I2461" i="5" s="1"/>
  <c r="I2462" i="5" a="1"/>
  <c r="I2462" i="5" s="1"/>
  <c r="I2463" i="5" a="1"/>
  <c r="I2463" i="5" s="1"/>
  <c r="I2464" i="5" a="1"/>
  <c r="I2464" i="5" s="1"/>
  <c r="I2465" i="5" a="1"/>
  <c r="I2465" i="5" s="1"/>
  <c r="I2466" i="5" a="1"/>
  <c r="I2466" i="5" s="1"/>
  <c r="I2467" i="5" a="1"/>
  <c r="I2467" i="5" s="1"/>
  <c r="I2468" i="5" a="1"/>
  <c r="I2468" i="5" s="1"/>
  <c r="I2469" i="5" a="1"/>
  <c r="I2469" i="5" s="1"/>
  <c r="I2470" i="5" a="1"/>
  <c r="I2470" i="5" s="1"/>
  <c r="I2471" i="5" a="1"/>
  <c r="I2471" i="5" s="1"/>
  <c r="I2472" i="5" a="1"/>
  <c r="I2472" i="5" s="1"/>
  <c r="I2473" i="5" a="1"/>
  <c r="I2473" i="5" s="1"/>
  <c r="I2474" i="5" a="1"/>
  <c r="I2474" i="5" s="1"/>
  <c r="I2475" i="5" a="1"/>
  <c r="I2475" i="5" s="1"/>
  <c r="I2476" i="5" a="1"/>
  <c r="I2476" i="5" s="1"/>
  <c r="I2477" i="5" a="1"/>
  <c r="I2477" i="5" s="1"/>
  <c r="I2478" i="5" a="1"/>
  <c r="I2478" i="5" s="1"/>
  <c r="I2479" i="5" a="1"/>
  <c r="I2479" i="5" s="1"/>
  <c r="I2480" i="5" a="1"/>
  <c r="I2480" i="5" s="1"/>
  <c r="I2481" i="5" a="1"/>
  <c r="I2481" i="5" s="1"/>
  <c r="I2482" i="5" a="1"/>
  <c r="I2482" i="5" s="1"/>
  <c r="I2483" i="5" a="1"/>
  <c r="I2483" i="5" s="1"/>
  <c r="I2484" i="5" a="1"/>
  <c r="I2484" i="5" s="1"/>
  <c r="I2485" i="5" a="1"/>
  <c r="I2485" i="5" s="1"/>
  <c r="I2486" i="5" a="1"/>
  <c r="I2486" i="5" s="1"/>
  <c r="I2487" i="5" a="1"/>
  <c r="I2487" i="5" s="1"/>
  <c r="I2488" i="5" a="1"/>
  <c r="I2488" i="5" s="1"/>
  <c r="I2489" i="5" a="1"/>
  <c r="I2489" i="5" s="1"/>
  <c r="I2490" i="5" a="1"/>
  <c r="I2490" i="5" s="1"/>
  <c r="I2491" i="5" a="1"/>
  <c r="I2491" i="5" s="1"/>
  <c r="I2492" i="5" a="1"/>
  <c r="I2492" i="5" s="1"/>
  <c r="I2493" i="5" a="1"/>
  <c r="I2493" i="5" s="1"/>
  <c r="I2494" i="5" a="1"/>
  <c r="I2494" i="5" s="1"/>
  <c r="I2495" i="5" a="1"/>
  <c r="I2495" i="5" s="1"/>
  <c r="I2496" i="5" a="1"/>
  <c r="I2496" i="5" s="1"/>
  <c r="I2497" i="5" a="1"/>
  <c r="I2497" i="5" s="1"/>
  <c r="I2498" i="5" a="1"/>
  <c r="I2498" i="5" s="1"/>
  <c r="I2499" i="5" a="1"/>
  <c r="I2499" i="5" s="1"/>
  <c r="I2500" i="5" a="1"/>
  <c r="I2500" i="5" s="1"/>
  <c r="I2501" i="5" a="1"/>
  <c r="I2501" i="5" s="1"/>
  <c r="I2502" i="5" a="1"/>
  <c r="I2502" i="5" s="1"/>
  <c r="I2503" i="5" a="1"/>
  <c r="I2503" i="5" s="1"/>
  <c r="I2504" i="5" a="1"/>
  <c r="I2504" i="5" s="1"/>
  <c r="I2505" i="5" a="1"/>
  <c r="I2505" i="5" s="1"/>
  <c r="I2506" i="5" a="1"/>
  <c r="I2506" i="5" s="1"/>
  <c r="I2507" i="5" a="1"/>
  <c r="I2507" i="5" s="1"/>
  <c r="I2508" i="5" a="1"/>
  <c r="I2508" i="5" s="1"/>
  <c r="I2509" i="5" a="1"/>
  <c r="I2509" i="5" s="1"/>
  <c r="I2510" i="5" a="1"/>
  <c r="I2510" i="5" s="1"/>
  <c r="I2511" i="5" a="1"/>
  <c r="I2511" i="5" s="1"/>
  <c r="I2512" i="5" a="1"/>
  <c r="I2512" i="5" s="1"/>
  <c r="I2513" i="5" a="1"/>
  <c r="I2513" i="5" s="1"/>
  <c r="I2514" i="5" a="1"/>
  <c r="I2514" i="5" s="1"/>
  <c r="I2515" i="5" a="1"/>
  <c r="I2515" i="5" s="1"/>
  <c r="I2516" i="5" a="1"/>
  <c r="I2516" i="5" s="1"/>
  <c r="I2517" i="5" a="1"/>
  <c r="I2517" i="5" s="1"/>
  <c r="I2518" i="5" a="1"/>
  <c r="I2518" i="5" s="1"/>
  <c r="I2519" i="5" a="1"/>
  <c r="I2519" i="5" s="1"/>
  <c r="I2520" i="5" a="1"/>
  <c r="I2520" i="5" s="1"/>
  <c r="I2521" i="5" a="1"/>
  <c r="I2521" i="5" s="1"/>
  <c r="I2522" i="5" a="1"/>
  <c r="I2522" i="5" s="1"/>
  <c r="I2523" i="5" a="1"/>
  <c r="I2523" i="5" s="1"/>
  <c r="I2524" i="5" a="1"/>
  <c r="I2524" i="5" s="1"/>
  <c r="I2525" i="5" a="1"/>
  <c r="I2525" i="5" s="1"/>
  <c r="I2526" i="5" a="1"/>
  <c r="I2526" i="5" s="1"/>
  <c r="I2527" i="5" a="1"/>
  <c r="I2527" i="5" s="1"/>
  <c r="I2528" i="5" a="1"/>
  <c r="I2528" i="5" s="1"/>
  <c r="I2529" i="5" a="1"/>
  <c r="I2529" i="5" s="1"/>
  <c r="I2530" i="5" a="1"/>
  <c r="I2530" i="5" s="1"/>
  <c r="I2531" i="5" a="1"/>
  <c r="I2531" i="5" s="1"/>
  <c r="I2532" i="5" a="1"/>
  <c r="I2532" i="5" s="1"/>
  <c r="I2533" i="5" a="1"/>
  <c r="I2533" i="5" s="1"/>
  <c r="I2534" i="5" a="1"/>
  <c r="I2534" i="5" s="1"/>
  <c r="I2535" i="5" a="1"/>
  <c r="I2535" i="5" s="1"/>
  <c r="I2536" i="5" a="1"/>
  <c r="I2536" i="5" s="1"/>
  <c r="I2537" i="5" a="1"/>
  <c r="I2537" i="5" s="1"/>
  <c r="I2538" i="5" a="1"/>
  <c r="I2538" i="5" s="1"/>
  <c r="I2539" i="5" a="1"/>
  <c r="I2539" i="5" s="1"/>
  <c r="I2540" i="5" a="1"/>
  <c r="I2540" i="5" s="1"/>
  <c r="I2541" i="5" a="1"/>
  <c r="I2541" i="5" s="1"/>
  <c r="I2542" i="5" a="1"/>
  <c r="I2542" i="5" s="1"/>
  <c r="I2543" i="5" a="1"/>
  <c r="I2543" i="5" s="1"/>
  <c r="I2544" i="5" a="1"/>
  <c r="I2544" i="5" s="1"/>
  <c r="I2545" i="5" a="1"/>
  <c r="I2545" i="5" s="1"/>
  <c r="I2546" i="5" a="1"/>
  <c r="I2546" i="5" s="1"/>
  <c r="I2547" i="5" a="1"/>
  <c r="I2547" i="5" s="1"/>
  <c r="I2548" i="5" a="1"/>
  <c r="I2548" i="5" s="1"/>
  <c r="I2549" i="5" a="1"/>
  <c r="I2549" i="5" s="1"/>
  <c r="I2550" i="5" a="1"/>
  <c r="I2550" i="5" s="1"/>
  <c r="I2551" i="5" a="1"/>
  <c r="I2551" i="5" s="1"/>
  <c r="I2552" i="5" a="1"/>
  <c r="I2552" i="5" s="1"/>
  <c r="I2553" i="5" a="1"/>
  <c r="I2553" i="5" s="1"/>
  <c r="I2554" i="5" a="1"/>
  <c r="I2554" i="5" s="1"/>
  <c r="I2555" i="5" a="1"/>
  <c r="I2555" i="5" s="1"/>
  <c r="I2556" i="5" a="1"/>
  <c r="I2556" i="5" s="1"/>
  <c r="I2557" i="5" a="1"/>
  <c r="I2557" i="5" s="1"/>
  <c r="I2558" i="5" a="1"/>
  <c r="I2558" i="5" s="1"/>
  <c r="I2559" i="5" a="1"/>
  <c r="I2559" i="5" s="1"/>
  <c r="I2560" i="5" a="1"/>
  <c r="I2560" i="5" s="1"/>
  <c r="I2561" i="5" a="1"/>
  <c r="I2561" i="5" s="1"/>
  <c r="I2562" i="5" a="1"/>
  <c r="I2562" i="5" s="1"/>
  <c r="I2563" i="5" a="1"/>
  <c r="I2563" i="5" s="1"/>
  <c r="I2564" i="5" a="1"/>
  <c r="I2564" i="5" s="1"/>
  <c r="I2565" i="5" a="1"/>
  <c r="I2565" i="5" s="1"/>
  <c r="I2566" i="5" a="1"/>
  <c r="I2566" i="5" s="1"/>
  <c r="I2567" i="5" a="1"/>
  <c r="I2567" i="5" s="1"/>
  <c r="I2568" i="5" a="1"/>
  <c r="I2568" i="5" s="1"/>
  <c r="I2569" i="5" a="1"/>
  <c r="I2569" i="5" s="1"/>
  <c r="I2570" i="5" a="1"/>
  <c r="I2570" i="5" s="1"/>
  <c r="I2571" i="5" a="1"/>
  <c r="I2571" i="5" s="1"/>
  <c r="I2572" i="5" a="1"/>
  <c r="I2572" i="5" s="1"/>
  <c r="I2573" i="5" a="1"/>
  <c r="I2573" i="5" s="1"/>
  <c r="I2574" i="5" a="1"/>
  <c r="I2574" i="5" s="1"/>
  <c r="I2575" i="5" a="1"/>
  <c r="I2575" i="5" s="1"/>
  <c r="I2576" i="5" a="1"/>
  <c r="I2576" i="5" s="1"/>
  <c r="I2577" i="5" a="1"/>
  <c r="I2577" i="5" s="1"/>
  <c r="I2578" i="5" a="1"/>
  <c r="I2578" i="5" s="1"/>
  <c r="I2579" i="5" a="1"/>
  <c r="I2579" i="5" s="1"/>
  <c r="I2580" i="5" a="1"/>
  <c r="I2580" i="5" s="1"/>
  <c r="I2581" i="5" a="1"/>
  <c r="I2581" i="5" s="1"/>
  <c r="I2582" i="5" a="1"/>
  <c r="I2582" i="5" s="1"/>
  <c r="I2583" i="5" a="1"/>
  <c r="I2583" i="5" s="1"/>
  <c r="I2584" i="5" a="1"/>
  <c r="I2584" i="5" s="1"/>
  <c r="I2585" i="5" a="1"/>
  <c r="I2585" i="5" s="1"/>
  <c r="I2586" i="5" a="1"/>
  <c r="I2586" i="5" s="1"/>
  <c r="I2587" i="5" a="1"/>
  <c r="I2587" i="5" s="1"/>
  <c r="I2588" i="5" a="1"/>
  <c r="I2588" i="5" s="1"/>
  <c r="I2589" i="5" a="1"/>
  <c r="I2589" i="5" s="1"/>
  <c r="I2590" i="5" a="1"/>
  <c r="I2590" i="5" s="1"/>
  <c r="I2591" i="5" a="1"/>
  <c r="I2591" i="5" s="1"/>
  <c r="I2592" i="5" a="1"/>
  <c r="I2592" i="5" s="1"/>
  <c r="I2593" i="5" a="1"/>
  <c r="I2593" i="5" s="1"/>
  <c r="I2594" i="5" a="1"/>
  <c r="I2594" i="5" s="1"/>
  <c r="I2595" i="5" a="1"/>
  <c r="I2595" i="5" s="1"/>
  <c r="I2596" i="5" a="1"/>
  <c r="I2596" i="5" s="1"/>
  <c r="I2597" i="5" a="1"/>
  <c r="I2597" i="5" s="1"/>
  <c r="I2598" i="5" a="1"/>
  <c r="I2598" i="5" s="1"/>
  <c r="I2599" i="5" a="1"/>
  <c r="I2599" i="5" s="1"/>
  <c r="I2600" i="5" a="1"/>
  <c r="I2600" i="5" s="1"/>
  <c r="I2601" i="5" a="1"/>
  <c r="I2601" i="5" s="1"/>
  <c r="I2602" i="5" a="1"/>
  <c r="I2602" i="5" s="1"/>
  <c r="I2603" i="5" a="1"/>
  <c r="I2603" i="5" s="1"/>
  <c r="I2604" i="5" a="1"/>
  <c r="I2604" i="5" s="1"/>
  <c r="I2605" i="5" a="1"/>
  <c r="I2605" i="5" s="1"/>
  <c r="I2606" i="5" a="1"/>
  <c r="I2606" i="5" s="1"/>
  <c r="I2607" i="5" a="1"/>
  <c r="I2607" i="5" s="1"/>
  <c r="I2608" i="5" a="1"/>
  <c r="I2608" i="5" s="1"/>
  <c r="I2609" i="5" a="1"/>
  <c r="I2609" i="5" s="1"/>
  <c r="I2610" i="5" a="1"/>
  <c r="I2610" i="5" s="1"/>
  <c r="I2611" i="5" a="1"/>
  <c r="I2611" i="5" s="1"/>
  <c r="I2612" i="5" a="1"/>
  <c r="I2612" i="5" s="1"/>
  <c r="I2613" i="5" a="1"/>
  <c r="I2613" i="5" s="1"/>
  <c r="I2614" i="5" a="1"/>
  <c r="I2614" i="5" s="1"/>
  <c r="I2615" i="5" a="1"/>
  <c r="I2615" i="5" s="1"/>
  <c r="I2616" i="5" a="1"/>
  <c r="I2616" i="5" s="1"/>
  <c r="I2617" i="5" a="1"/>
  <c r="I2617" i="5" s="1"/>
  <c r="I2618" i="5" a="1"/>
  <c r="I2618" i="5" s="1"/>
  <c r="I2619" i="5" a="1"/>
  <c r="I2619" i="5" s="1"/>
  <c r="I2620" i="5" a="1"/>
  <c r="I2620" i="5" s="1"/>
  <c r="I2621" i="5" a="1"/>
  <c r="I2621" i="5" s="1"/>
  <c r="I2622" i="5" a="1"/>
  <c r="I2622" i="5" s="1"/>
  <c r="I2623" i="5" a="1"/>
  <c r="I2623" i="5" s="1"/>
  <c r="I2624" i="5" a="1"/>
  <c r="I2624" i="5" s="1"/>
  <c r="I2625" i="5" a="1"/>
  <c r="I2625" i="5" s="1"/>
  <c r="I2626" i="5" a="1"/>
  <c r="I2626" i="5" s="1"/>
  <c r="I2627" i="5" a="1"/>
  <c r="I2627" i="5" s="1"/>
  <c r="I2628" i="5" a="1"/>
  <c r="I2628" i="5" s="1"/>
  <c r="I2629" i="5" a="1"/>
  <c r="I2629" i="5" s="1"/>
  <c r="I2630" i="5" a="1"/>
  <c r="I2630" i="5" s="1"/>
  <c r="I2631" i="5" a="1"/>
  <c r="I2631" i="5" s="1"/>
  <c r="I2632" i="5" a="1"/>
  <c r="I2632" i="5" s="1"/>
  <c r="I2633" i="5" a="1"/>
  <c r="I2633" i="5" s="1"/>
  <c r="I2634" i="5" a="1"/>
  <c r="I2634" i="5" s="1"/>
  <c r="I2635" i="5" a="1"/>
  <c r="I2635" i="5" s="1"/>
  <c r="I2636" i="5" a="1"/>
  <c r="I2636" i="5" s="1"/>
  <c r="I2637" i="5" a="1"/>
  <c r="I2637" i="5" s="1"/>
  <c r="I2638" i="5" a="1"/>
  <c r="I2638" i="5" s="1"/>
  <c r="I2639" i="5" a="1"/>
  <c r="I2639" i="5" s="1"/>
  <c r="I2640" i="5" a="1"/>
  <c r="I2640" i="5" s="1"/>
  <c r="I2641" i="5" a="1"/>
  <c r="I2641" i="5" s="1"/>
  <c r="I2642" i="5" a="1"/>
  <c r="I2642" i="5" s="1"/>
  <c r="I2643" i="5" a="1"/>
  <c r="I2643" i="5" s="1"/>
  <c r="I2644" i="5" a="1"/>
  <c r="I2644" i="5" s="1"/>
  <c r="I2645" i="5" a="1"/>
  <c r="I2645" i="5" s="1"/>
  <c r="I2646" i="5" a="1"/>
  <c r="I2646" i="5" s="1"/>
  <c r="I2647" i="5" a="1"/>
  <c r="I2647" i="5" s="1"/>
  <c r="I2648" i="5" a="1"/>
  <c r="I2648" i="5" s="1"/>
  <c r="I2649" i="5" a="1"/>
  <c r="I2649" i="5" s="1"/>
  <c r="I2650" i="5" a="1"/>
  <c r="I2650" i="5" s="1"/>
  <c r="I2651" i="5" a="1"/>
  <c r="I2651" i="5" s="1"/>
  <c r="I2652" i="5" a="1"/>
  <c r="I2652" i="5" s="1"/>
  <c r="I2653" i="5" a="1"/>
  <c r="I2653" i="5" s="1"/>
  <c r="I2654" i="5" a="1"/>
  <c r="I2654" i="5" s="1"/>
  <c r="I2655" i="5" a="1"/>
  <c r="I2655" i="5" s="1"/>
  <c r="I2656" i="5" a="1"/>
  <c r="I2656" i="5" s="1"/>
  <c r="I2657" i="5" a="1"/>
  <c r="I2657" i="5" s="1"/>
  <c r="I2658" i="5" a="1"/>
  <c r="I2658" i="5" s="1"/>
  <c r="I2659" i="5" a="1"/>
  <c r="I2659" i="5" s="1"/>
  <c r="I2660" i="5" a="1"/>
  <c r="I2660" i="5" s="1"/>
  <c r="I2661" i="5" a="1"/>
  <c r="I2661" i="5" s="1"/>
  <c r="I2662" i="5" a="1"/>
  <c r="I2662" i="5" s="1"/>
  <c r="I2663" i="5" a="1"/>
  <c r="I2663" i="5" s="1"/>
  <c r="I2664" i="5" a="1"/>
  <c r="I2664" i="5" s="1"/>
  <c r="I2665" i="5" a="1"/>
  <c r="I2665" i="5" s="1"/>
  <c r="I2666" i="5" a="1"/>
  <c r="I2666" i="5" s="1"/>
  <c r="I2667" i="5" a="1"/>
  <c r="I2667" i="5" s="1"/>
  <c r="I2668" i="5" a="1"/>
  <c r="I2668" i="5" s="1"/>
  <c r="I2669" i="5" a="1"/>
  <c r="I2669" i="5" s="1"/>
  <c r="I2670" i="5" a="1"/>
  <c r="I2670" i="5" s="1"/>
  <c r="I2671" i="5" a="1"/>
  <c r="I2671" i="5" s="1"/>
  <c r="I2672" i="5" a="1"/>
  <c r="I2672" i="5" s="1"/>
  <c r="I2673" i="5" a="1"/>
  <c r="I2673" i="5" s="1"/>
  <c r="I2674" i="5" a="1"/>
  <c r="I2674" i="5" s="1"/>
  <c r="I2675" i="5" a="1"/>
  <c r="I2675" i="5" s="1"/>
  <c r="I2676" i="5" a="1"/>
  <c r="I2676" i="5" s="1"/>
  <c r="I2677" i="5" a="1"/>
  <c r="I2677" i="5" s="1"/>
  <c r="I2678" i="5" a="1"/>
  <c r="I2678" i="5" s="1"/>
  <c r="I2679" i="5" a="1"/>
  <c r="I2679" i="5" s="1"/>
  <c r="I2680" i="5" a="1"/>
  <c r="I2680" i="5" s="1"/>
  <c r="I2681" i="5" a="1"/>
  <c r="I2681" i="5" s="1"/>
  <c r="I2682" i="5" a="1"/>
  <c r="I2682" i="5" s="1"/>
  <c r="I2683" i="5" a="1"/>
  <c r="I2683" i="5" s="1"/>
  <c r="I2684" i="5" a="1"/>
  <c r="I2684" i="5" s="1"/>
  <c r="I2685" i="5" a="1"/>
  <c r="I2685" i="5" s="1"/>
  <c r="I2686" i="5" a="1"/>
  <c r="I2686" i="5" s="1"/>
  <c r="I2687" i="5" a="1"/>
  <c r="I2687" i="5" s="1"/>
  <c r="I2688" i="5" a="1"/>
  <c r="I2688" i="5" s="1"/>
  <c r="I2689" i="5" a="1"/>
  <c r="I2689" i="5" s="1"/>
  <c r="I2690" i="5" a="1"/>
  <c r="I2690" i="5" s="1"/>
  <c r="I2691" i="5" a="1"/>
  <c r="I2691" i="5" s="1"/>
  <c r="I2692" i="5" a="1"/>
  <c r="I2692" i="5" s="1"/>
  <c r="I2693" i="5" a="1"/>
  <c r="I2693" i="5" s="1"/>
  <c r="I2694" i="5" a="1"/>
  <c r="I2694" i="5" s="1"/>
  <c r="I2695" i="5" a="1"/>
  <c r="I2695" i="5" s="1"/>
  <c r="I2696" i="5" a="1"/>
  <c r="I2696" i="5" s="1"/>
  <c r="I2697" i="5" a="1"/>
  <c r="I2697" i="5" s="1"/>
  <c r="I2698" i="5" a="1"/>
  <c r="I2698" i="5" s="1"/>
  <c r="I2699" i="5" a="1"/>
  <c r="I2699" i="5" s="1"/>
  <c r="I2700" i="5" a="1"/>
  <c r="I2700" i="5" s="1"/>
  <c r="I2701" i="5" a="1"/>
  <c r="I2701" i="5" s="1"/>
  <c r="I2702" i="5" a="1"/>
  <c r="I2702" i="5" s="1"/>
  <c r="I2703" i="5" a="1"/>
  <c r="I2703" i="5" s="1"/>
  <c r="I2704" i="5" a="1"/>
  <c r="I2704" i="5" s="1"/>
  <c r="I2705" i="5" a="1"/>
  <c r="I2705" i="5" s="1"/>
  <c r="I2706" i="5" a="1"/>
  <c r="I2706" i="5" s="1"/>
  <c r="I2707" i="5" a="1"/>
  <c r="I2707" i="5" s="1"/>
  <c r="I2708" i="5" a="1"/>
  <c r="I2708" i="5" s="1"/>
  <c r="I2709" i="5" a="1"/>
  <c r="I2709" i="5" s="1"/>
  <c r="I2710" i="5" a="1"/>
  <c r="I2710" i="5" s="1"/>
  <c r="I2711" i="5" a="1"/>
  <c r="I2711" i="5" s="1"/>
  <c r="I2712" i="5" a="1"/>
  <c r="I2712" i="5" s="1"/>
  <c r="I2713" i="5" a="1"/>
  <c r="I2713" i="5" s="1"/>
  <c r="I2714" i="5" a="1"/>
  <c r="I2714" i="5" s="1"/>
  <c r="I2715" i="5" a="1"/>
  <c r="I2715" i="5" s="1"/>
  <c r="I2716" i="5" a="1"/>
  <c r="I2716" i="5" s="1"/>
  <c r="I2717" i="5" a="1"/>
  <c r="I2717" i="5" s="1"/>
  <c r="I2718" i="5" a="1"/>
  <c r="I2718" i="5" s="1"/>
  <c r="I2719" i="5" a="1"/>
  <c r="I2719" i="5" s="1"/>
  <c r="I2720" i="5" a="1"/>
  <c r="I2720" i="5" s="1"/>
  <c r="I2721" i="5" a="1"/>
  <c r="I2721" i="5" s="1"/>
  <c r="I2722" i="5" a="1"/>
  <c r="I2722" i="5" s="1"/>
  <c r="I2723" i="5" a="1"/>
  <c r="I2723" i="5" s="1"/>
  <c r="I2724" i="5" a="1"/>
  <c r="I2724" i="5" s="1"/>
  <c r="I2725" i="5" a="1"/>
  <c r="I2725" i="5" s="1"/>
  <c r="I2726" i="5" a="1"/>
  <c r="I2726" i="5" s="1"/>
  <c r="I2727" i="5" a="1"/>
  <c r="I2727" i="5" s="1"/>
  <c r="I2728" i="5" a="1"/>
  <c r="I2728" i="5" s="1"/>
  <c r="I2729" i="5" a="1"/>
  <c r="I2729" i="5" s="1"/>
  <c r="I2730" i="5" a="1"/>
  <c r="I2730" i="5" s="1"/>
  <c r="I2731" i="5" a="1"/>
  <c r="I2731" i="5" s="1"/>
  <c r="I2732" i="5" a="1"/>
  <c r="I2732" i="5" s="1"/>
  <c r="I2733" i="5" a="1"/>
  <c r="I2733" i="5" s="1"/>
  <c r="I2734" i="5" a="1"/>
  <c r="I2734" i="5" s="1"/>
  <c r="I2735" i="5" a="1"/>
  <c r="I2735" i="5" s="1"/>
  <c r="I2736" i="5" a="1"/>
  <c r="I2736" i="5" s="1"/>
  <c r="I2737" i="5" a="1"/>
  <c r="I2737" i="5" s="1"/>
  <c r="I2738" i="5" a="1"/>
  <c r="I2738" i="5" s="1"/>
  <c r="I2739" i="5" a="1"/>
  <c r="I2739" i="5" s="1"/>
  <c r="I2740" i="5" a="1"/>
  <c r="I2740" i="5" s="1"/>
  <c r="I2741" i="5" a="1"/>
  <c r="I2741" i="5" s="1"/>
  <c r="I2742" i="5" a="1"/>
  <c r="I2742" i="5" s="1"/>
  <c r="I2743" i="5" a="1"/>
  <c r="I2743" i="5" s="1"/>
  <c r="I2744" i="5" a="1"/>
  <c r="I2744" i="5" s="1"/>
  <c r="I2745" i="5" a="1"/>
  <c r="I2745" i="5" s="1"/>
  <c r="I2746" i="5" a="1"/>
  <c r="I2746" i="5" s="1"/>
  <c r="I2747" i="5" a="1"/>
  <c r="I2747" i="5" s="1"/>
  <c r="I2748" i="5" a="1"/>
  <c r="I2748" i="5" s="1"/>
  <c r="I2749" i="5" a="1"/>
  <c r="I2749" i="5" s="1"/>
  <c r="I2750" i="5" a="1"/>
  <c r="I2750" i="5" s="1"/>
  <c r="I2751" i="5" a="1"/>
  <c r="I2751" i="5" s="1"/>
  <c r="I2752" i="5" a="1"/>
  <c r="I2752" i="5" s="1"/>
  <c r="I2753" i="5" a="1"/>
  <c r="I2753" i="5" s="1"/>
  <c r="I2754" i="5" a="1"/>
  <c r="I2754" i="5" s="1"/>
  <c r="I2755" i="5" a="1"/>
  <c r="I2755" i="5" s="1"/>
  <c r="I2756" i="5" a="1"/>
  <c r="I2756" i="5" s="1"/>
  <c r="I2757" i="5" a="1"/>
  <c r="I2757" i="5" s="1"/>
  <c r="I2758" i="5" a="1"/>
  <c r="I2758" i="5" s="1"/>
  <c r="I2759" i="5" a="1"/>
  <c r="I2759" i="5" s="1"/>
  <c r="I2760" i="5" a="1"/>
  <c r="I2760" i="5" s="1"/>
  <c r="I2761" i="5" a="1"/>
  <c r="I2761" i="5" s="1"/>
  <c r="I2762" i="5" a="1"/>
  <c r="I2762" i="5" s="1"/>
  <c r="I2763" i="5" a="1"/>
  <c r="I2763" i="5" s="1"/>
  <c r="I2764" i="5" a="1"/>
  <c r="I2764" i="5" s="1"/>
  <c r="I2765" i="5" a="1"/>
  <c r="I2765" i="5" s="1"/>
  <c r="I2766" i="5" a="1"/>
  <c r="I2766" i="5" s="1"/>
  <c r="I2767" i="5" a="1"/>
  <c r="I2767" i="5" s="1"/>
  <c r="I2768" i="5" a="1"/>
  <c r="I2768" i="5" s="1"/>
  <c r="I2769" i="5" a="1"/>
  <c r="I2769" i="5" s="1"/>
  <c r="I2770" i="5" a="1"/>
  <c r="I2770" i="5" s="1"/>
  <c r="I2771" i="5" a="1"/>
  <c r="I2771" i="5" s="1"/>
  <c r="I2772" i="5" a="1"/>
  <c r="I2772" i="5" s="1"/>
  <c r="I2773" i="5" a="1"/>
  <c r="I2773" i="5" s="1"/>
  <c r="I2774" i="5" a="1"/>
  <c r="I2774" i="5" s="1"/>
  <c r="I2775" i="5" a="1"/>
  <c r="I2775" i="5" s="1"/>
  <c r="I2776" i="5" a="1"/>
  <c r="I2776" i="5" s="1"/>
  <c r="I2777" i="5" a="1"/>
  <c r="I2777" i="5" s="1"/>
  <c r="I2778" i="5" a="1"/>
  <c r="I2778" i="5" s="1"/>
  <c r="I2779" i="5" a="1"/>
  <c r="I2779" i="5" s="1"/>
  <c r="I2780" i="5" a="1"/>
  <c r="I2780" i="5" s="1"/>
  <c r="I2781" i="5" a="1"/>
  <c r="I2781" i="5" s="1"/>
  <c r="I2782" i="5" a="1"/>
  <c r="I2782" i="5" s="1"/>
  <c r="I2783" i="5" a="1"/>
  <c r="I2783" i="5" s="1"/>
  <c r="I2784" i="5" a="1"/>
  <c r="I2784" i="5" s="1"/>
  <c r="I2785" i="5" a="1"/>
  <c r="I2785" i="5" s="1"/>
  <c r="I2786" i="5" a="1"/>
  <c r="I2786" i="5" s="1"/>
  <c r="I2787" i="5" a="1"/>
  <c r="I2787" i="5" s="1"/>
  <c r="I2788" i="5" a="1"/>
  <c r="I2788" i="5" s="1"/>
  <c r="I2789" i="5" a="1"/>
  <c r="I2789" i="5" s="1"/>
  <c r="I2790" i="5" a="1"/>
  <c r="I2790" i="5" s="1"/>
  <c r="I2791" i="5" a="1"/>
  <c r="I2791" i="5" s="1"/>
  <c r="I2792" i="5" a="1"/>
  <c r="I2792" i="5" s="1"/>
  <c r="I2793" i="5" a="1"/>
  <c r="I2793" i="5" s="1"/>
  <c r="I2794" i="5" a="1"/>
  <c r="I2794" i="5" s="1"/>
  <c r="I2795" i="5" a="1"/>
  <c r="I2795" i="5" s="1"/>
  <c r="I2796" i="5" a="1"/>
  <c r="I2796" i="5" s="1"/>
  <c r="I2797" i="5" a="1"/>
  <c r="I2797" i="5" s="1"/>
  <c r="I2798" i="5" a="1"/>
  <c r="I2798" i="5" s="1"/>
  <c r="I2799" i="5" a="1"/>
  <c r="I2799" i="5" s="1"/>
  <c r="I2800" i="5" a="1"/>
  <c r="I2800" i="5" s="1"/>
  <c r="I2801" i="5" a="1"/>
  <c r="I2801" i="5" s="1"/>
  <c r="I2802" i="5" a="1"/>
  <c r="I2802" i="5" s="1"/>
  <c r="I2803" i="5" a="1"/>
  <c r="I2803" i="5" s="1"/>
  <c r="I2804" i="5" a="1"/>
  <c r="I2804" i="5" s="1"/>
  <c r="I2805" i="5" a="1"/>
  <c r="I2805" i="5" s="1"/>
  <c r="I2806" i="5" a="1"/>
  <c r="I2806" i="5" s="1"/>
  <c r="I2807" i="5" a="1"/>
  <c r="I2807" i="5" s="1"/>
  <c r="I2808" i="5" a="1"/>
  <c r="I2808" i="5" s="1"/>
  <c r="I2809" i="5" a="1"/>
  <c r="I2809" i="5" s="1"/>
  <c r="I2810" i="5" a="1"/>
  <c r="I2810" i="5" s="1"/>
  <c r="I2811" i="5" a="1"/>
  <c r="I2811" i="5" s="1"/>
  <c r="I2812" i="5" a="1"/>
  <c r="I2812" i="5" s="1"/>
  <c r="I2813" i="5" a="1"/>
  <c r="I2813" i="5" s="1"/>
  <c r="I2814" i="5" a="1"/>
  <c r="I2814" i="5" s="1"/>
  <c r="I2815" i="5" a="1"/>
  <c r="I2815" i="5" s="1"/>
  <c r="I2816" i="5" a="1"/>
  <c r="I2816" i="5" s="1"/>
  <c r="I2817" i="5" a="1"/>
  <c r="I2817" i="5" s="1"/>
  <c r="I2818" i="5" a="1"/>
  <c r="I2818" i="5" s="1"/>
  <c r="I2819" i="5" a="1"/>
  <c r="I2819" i="5" s="1"/>
  <c r="I2820" i="5" a="1"/>
  <c r="I2820" i="5" s="1"/>
  <c r="I2821" i="5" a="1"/>
  <c r="I2821" i="5" s="1"/>
  <c r="I2822" i="5" a="1"/>
  <c r="I2822" i="5" s="1"/>
  <c r="I2823" i="5" a="1"/>
  <c r="I2823" i="5" s="1"/>
  <c r="I2824" i="5" a="1"/>
  <c r="I2824" i="5" s="1"/>
  <c r="I2825" i="5" a="1"/>
  <c r="I2825" i="5" s="1"/>
  <c r="I2826" i="5" a="1"/>
  <c r="I2826" i="5" s="1"/>
  <c r="I2827" i="5" a="1"/>
  <c r="I2827" i="5" s="1"/>
  <c r="I2828" i="5" a="1"/>
  <c r="I2828" i="5" s="1"/>
  <c r="I2829" i="5" a="1"/>
  <c r="I2829" i="5" s="1"/>
  <c r="I2830" i="5" a="1"/>
  <c r="I2830" i="5" s="1"/>
  <c r="I2831" i="5" a="1"/>
  <c r="I2831" i="5" s="1"/>
  <c r="I2832" i="5" a="1"/>
  <c r="I2832" i="5" s="1"/>
  <c r="I2833" i="5" a="1"/>
  <c r="I2833" i="5" s="1"/>
  <c r="I2834" i="5" a="1"/>
  <c r="I2834" i="5" s="1"/>
  <c r="I2835" i="5" a="1"/>
  <c r="I2835" i="5" s="1"/>
  <c r="I2836" i="5" a="1"/>
  <c r="I2836" i="5" s="1"/>
  <c r="I2837" i="5" a="1"/>
  <c r="I2837" i="5" s="1"/>
  <c r="I2838" i="5" a="1"/>
  <c r="I2838" i="5" s="1"/>
  <c r="I2839" i="5" a="1"/>
  <c r="I2839" i="5" s="1"/>
  <c r="I2840" i="5" a="1"/>
  <c r="I2840" i="5" s="1"/>
  <c r="I2841" i="5" a="1"/>
  <c r="I2841" i="5" s="1"/>
  <c r="I2842" i="5" a="1"/>
  <c r="I2842" i="5" s="1"/>
  <c r="I2843" i="5" a="1"/>
  <c r="I2843" i="5" s="1"/>
  <c r="I2844" i="5" a="1"/>
  <c r="I2844" i="5" s="1"/>
  <c r="I2845" i="5" a="1"/>
  <c r="I2845" i="5" s="1"/>
  <c r="I2846" i="5" a="1"/>
  <c r="I2846" i="5" s="1"/>
  <c r="I2847" i="5" a="1"/>
  <c r="I2847" i="5" s="1"/>
  <c r="I2848" i="5" a="1"/>
  <c r="I2848" i="5" s="1"/>
  <c r="I2849" i="5" a="1"/>
  <c r="I2849" i="5" s="1"/>
  <c r="I2850" i="5" a="1"/>
  <c r="I2850" i="5" s="1"/>
  <c r="I2851" i="5" a="1"/>
  <c r="I2851" i="5" s="1"/>
  <c r="I2852" i="5" a="1"/>
  <c r="I2852" i="5" s="1"/>
  <c r="I2853" i="5" a="1"/>
  <c r="I2853" i="5" s="1"/>
  <c r="I2854" i="5" a="1"/>
  <c r="I2854" i="5" s="1"/>
  <c r="I2855" i="5" a="1"/>
  <c r="I2855" i="5" s="1"/>
  <c r="I2856" i="5" a="1"/>
  <c r="I2856" i="5" s="1"/>
  <c r="I2857" i="5" a="1"/>
  <c r="I2857" i="5" s="1"/>
  <c r="I2858" i="5" a="1"/>
  <c r="I2858" i="5" s="1"/>
  <c r="I2859" i="5" a="1"/>
  <c r="I2859" i="5" s="1"/>
  <c r="I2860" i="5" a="1"/>
  <c r="I2860" i="5" s="1"/>
  <c r="I2861" i="5" a="1"/>
  <c r="I2861" i="5" s="1"/>
  <c r="I2862" i="5" a="1"/>
  <c r="I2862" i="5" s="1"/>
  <c r="I2863" i="5" a="1"/>
  <c r="I2863" i="5" s="1"/>
  <c r="I2864" i="5" a="1"/>
  <c r="I2864" i="5" s="1"/>
  <c r="I2865" i="5" a="1"/>
  <c r="I2865" i="5" s="1"/>
  <c r="I2866" i="5" a="1"/>
  <c r="I2866" i="5" s="1"/>
  <c r="I2867" i="5" a="1"/>
  <c r="I2867" i="5" s="1"/>
  <c r="I2868" i="5" a="1"/>
  <c r="I2868" i="5" s="1"/>
  <c r="I2869" i="5" a="1"/>
  <c r="I2869" i="5" s="1"/>
  <c r="I2870" i="5" a="1"/>
  <c r="I2870" i="5" s="1"/>
  <c r="I2871" i="5" a="1"/>
  <c r="I2871" i="5" s="1"/>
  <c r="I2872" i="5" a="1"/>
  <c r="I2872" i="5" s="1"/>
  <c r="I2873" i="5" a="1"/>
  <c r="I2873" i="5" s="1"/>
  <c r="I2874" i="5" a="1"/>
  <c r="I2874" i="5" s="1"/>
  <c r="I2875" i="5" a="1"/>
  <c r="I2875" i="5" s="1"/>
  <c r="I2876" i="5" a="1"/>
  <c r="I2876" i="5" s="1"/>
  <c r="I2877" i="5" a="1"/>
  <c r="I2877" i="5" s="1"/>
  <c r="I2878" i="5" a="1"/>
  <c r="I2878" i="5" s="1"/>
  <c r="I2879" i="5" a="1"/>
  <c r="I2879" i="5" s="1"/>
  <c r="I2880" i="5" a="1"/>
  <c r="I2880" i="5" s="1"/>
  <c r="I2881" i="5" a="1"/>
  <c r="I2881" i="5" s="1"/>
  <c r="I2882" i="5" a="1"/>
  <c r="I2882" i="5" s="1"/>
  <c r="I2883" i="5" a="1"/>
  <c r="I2883" i="5" s="1"/>
  <c r="I2884" i="5" a="1"/>
  <c r="I2884" i="5" s="1"/>
  <c r="I2885" i="5" a="1"/>
  <c r="I2885" i="5" s="1"/>
  <c r="I2886" i="5" a="1"/>
  <c r="I2886" i="5" s="1"/>
  <c r="I2887" i="5" a="1"/>
  <c r="I2887" i="5" s="1"/>
  <c r="I2888" i="5" a="1"/>
  <c r="I2888" i="5" s="1"/>
  <c r="I2889" i="5" a="1"/>
  <c r="I2889" i="5" s="1"/>
  <c r="I2890" i="5" a="1"/>
  <c r="I2890" i="5" s="1"/>
  <c r="I2891" i="5" a="1"/>
  <c r="I2891" i="5" s="1"/>
  <c r="I2892" i="5" a="1"/>
  <c r="I2892" i="5" s="1"/>
  <c r="I2893" i="5" a="1"/>
  <c r="I2893" i="5" s="1"/>
  <c r="I2894" i="5" a="1"/>
  <c r="I2894" i="5" s="1"/>
  <c r="I2895" i="5" a="1"/>
  <c r="I2895" i="5" s="1"/>
  <c r="I2896" i="5" a="1"/>
  <c r="I2896" i="5" s="1"/>
  <c r="I2897" i="5" a="1"/>
  <c r="I2897" i="5" s="1"/>
  <c r="I2898" i="5" a="1"/>
  <c r="I2898" i="5" s="1"/>
  <c r="I2899" i="5" a="1"/>
  <c r="I2899" i="5" s="1"/>
  <c r="I2900" i="5" a="1"/>
  <c r="I2900" i="5" s="1"/>
  <c r="I2901" i="5" a="1"/>
  <c r="I2901" i="5" s="1"/>
  <c r="I2902" i="5" a="1"/>
  <c r="I2902" i="5" s="1"/>
  <c r="I2903" i="5" a="1"/>
  <c r="I2903" i="5" s="1"/>
  <c r="I2904" i="5" a="1"/>
  <c r="I2904" i="5" s="1"/>
  <c r="I2905" i="5" a="1"/>
  <c r="I2905" i="5" s="1"/>
  <c r="I2906" i="5" a="1"/>
  <c r="I2906" i="5" s="1"/>
  <c r="I2907" i="5" a="1"/>
  <c r="I2907" i="5" s="1"/>
  <c r="I2908" i="5" a="1"/>
  <c r="I2908" i="5" s="1"/>
  <c r="I2909" i="5" a="1"/>
  <c r="I2909" i="5" s="1"/>
  <c r="I2910" i="5" a="1"/>
  <c r="I2910" i="5" s="1"/>
  <c r="I2911" i="5" a="1"/>
  <c r="I2911" i="5" s="1"/>
  <c r="I2912" i="5" a="1"/>
  <c r="I2912" i="5" s="1"/>
  <c r="I2913" i="5" a="1"/>
  <c r="I2913" i="5" s="1"/>
  <c r="I2914" i="5" a="1"/>
  <c r="I2914" i="5" s="1"/>
  <c r="I2915" i="5" a="1"/>
  <c r="I2915" i="5" s="1"/>
  <c r="I2916" i="5" a="1"/>
  <c r="I2916" i="5" s="1"/>
  <c r="I2917" i="5" a="1"/>
  <c r="I2917" i="5" s="1"/>
  <c r="I2918" i="5" a="1"/>
  <c r="I2918" i="5" s="1"/>
  <c r="I2919" i="5" a="1"/>
  <c r="I2919" i="5" s="1"/>
  <c r="I2920" i="5" a="1"/>
  <c r="I2920" i="5" s="1"/>
  <c r="I2921" i="5" a="1"/>
  <c r="I2921" i="5" s="1"/>
  <c r="I2922" i="5" a="1"/>
  <c r="I2922" i="5" s="1"/>
  <c r="I2923" i="5" a="1"/>
  <c r="I2923" i="5" s="1"/>
  <c r="I2924" i="5" a="1"/>
  <c r="I2924" i="5" s="1"/>
  <c r="I2925" i="5" a="1"/>
  <c r="I2925" i="5" s="1"/>
  <c r="I2926" i="5" a="1"/>
  <c r="I2926" i="5" s="1"/>
  <c r="I2927" i="5" a="1"/>
  <c r="I2927" i="5" s="1"/>
  <c r="I2928" i="5" a="1"/>
  <c r="I2928" i="5" s="1"/>
  <c r="I2929" i="5" a="1"/>
  <c r="I2929" i="5" s="1"/>
  <c r="I2930" i="5" a="1"/>
  <c r="I2930" i="5" s="1"/>
  <c r="I2931" i="5" a="1"/>
  <c r="I2931" i="5" s="1"/>
  <c r="I2932" i="5" a="1"/>
  <c r="I2932" i="5" s="1"/>
  <c r="I2933" i="5" a="1"/>
  <c r="I2933" i="5" s="1"/>
  <c r="I2934" i="5" a="1"/>
  <c r="I2934" i="5" s="1"/>
  <c r="I2935" i="5" a="1"/>
  <c r="I2935" i="5" s="1"/>
  <c r="I2936" i="5" a="1"/>
  <c r="I2936" i="5" s="1"/>
  <c r="I2937" i="5" a="1"/>
  <c r="I2937" i="5" s="1"/>
  <c r="I2938" i="5" a="1"/>
  <c r="I2938" i="5" s="1"/>
  <c r="I2939" i="5" a="1"/>
  <c r="I2939" i="5" s="1"/>
  <c r="I2940" i="5" a="1"/>
  <c r="I2940" i="5" s="1"/>
  <c r="I2941" i="5" a="1"/>
  <c r="I2941" i="5" s="1"/>
  <c r="I2942" i="5" a="1"/>
  <c r="I2942" i="5" s="1"/>
  <c r="I2943" i="5" a="1"/>
  <c r="I2943" i="5" s="1"/>
  <c r="I2944" i="5" a="1"/>
  <c r="I2944" i="5" s="1"/>
  <c r="I2945" i="5" a="1"/>
  <c r="I2945" i="5" s="1"/>
  <c r="I2946" i="5" a="1"/>
  <c r="I2946" i="5" s="1"/>
  <c r="I2947" i="5" a="1"/>
  <c r="I2947" i="5" s="1"/>
  <c r="I2948" i="5" a="1"/>
  <c r="I2948" i="5" s="1"/>
  <c r="I2949" i="5" a="1"/>
  <c r="I2949" i="5" s="1"/>
  <c r="I2950" i="5" a="1"/>
  <c r="I2950" i="5" s="1"/>
  <c r="I2951" i="5" a="1"/>
  <c r="I2951" i="5" s="1"/>
  <c r="I2952" i="5" a="1"/>
  <c r="I2952" i="5" s="1"/>
  <c r="I2953" i="5" a="1"/>
  <c r="I2953" i="5" s="1"/>
  <c r="I2954" i="5" a="1"/>
  <c r="I2954" i="5" s="1"/>
  <c r="I2955" i="5" a="1"/>
  <c r="I2955" i="5" s="1"/>
  <c r="I2956" i="5" a="1"/>
  <c r="I2956" i="5" s="1"/>
  <c r="I2957" i="5" a="1"/>
  <c r="I2957" i="5" s="1"/>
  <c r="I2958" i="5" a="1"/>
  <c r="I2958" i="5" s="1"/>
  <c r="I2959" i="5" a="1"/>
  <c r="I2959" i="5" s="1"/>
  <c r="I2960" i="5" a="1"/>
  <c r="I2960" i="5" s="1"/>
  <c r="I2961" i="5" a="1"/>
  <c r="I2961" i="5" s="1"/>
  <c r="I2962" i="5" a="1"/>
  <c r="I2962" i="5" s="1"/>
  <c r="I2963" i="5" a="1"/>
  <c r="I2963" i="5" s="1"/>
  <c r="I2964" i="5" a="1"/>
  <c r="I2964" i="5" s="1"/>
  <c r="I2965" i="5" a="1"/>
  <c r="I2965" i="5" s="1"/>
  <c r="I2966" i="5" a="1"/>
  <c r="I2966" i="5" s="1"/>
  <c r="I2967" i="5" a="1"/>
  <c r="I2967" i="5" s="1"/>
  <c r="I2968" i="5" a="1"/>
  <c r="I2968" i="5" s="1"/>
  <c r="I2969" i="5" a="1"/>
  <c r="I2969" i="5" s="1"/>
  <c r="I2970" i="5" a="1"/>
  <c r="I2970" i="5" s="1"/>
  <c r="I2971" i="5" a="1"/>
  <c r="I2971" i="5" s="1"/>
  <c r="I2972" i="5" a="1"/>
  <c r="I2972" i="5" s="1"/>
  <c r="I2973" i="5" a="1"/>
  <c r="I2973" i="5" s="1"/>
  <c r="I2974" i="5" a="1"/>
  <c r="I2974" i="5" s="1"/>
  <c r="I2975" i="5" a="1"/>
  <c r="I2975" i="5" s="1"/>
  <c r="I2976" i="5" a="1"/>
  <c r="I2976" i="5" s="1"/>
  <c r="I2977" i="5" a="1"/>
  <c r="I2977" i="5" s="1"/>
  <c r="I2978" i="5" a="1"/>
  <c r="I2978" i="5" s="1"/>
  <c r="I2979" i="5" a="1"/>
  <c r="I2979" i="5" s="1"/>
  <c r="I2980" i="5" a="1"/>
  <c r="I2980" i="5" s="1"/>
  <c r="I2981" i="5" a="1"/>
  <c r="I2981" i="5" s="1"/>
  <c r="I2982" i="5" a="1"/>
  <c r="I2982" i="5" s="1"/>
  <c r="I2983" i="5" a="1"/>
  <c r="I2983" i="5" s="1"/>
  <c r="I2984" i="5" a="1"/>
  <c r="I2984" i="5" s="1"/>
  <c r="I2985" i="5" a="1"/>
  <c r="I2985" i="5" s="1"/>
  <c r="I2986" i="5" a="1"/>
  <c r="I2986" i="5" s="1"/>
  <c r="I2987" i="5" a="1"/>
  <c r="I2987" i="5" s="1"/>
  <c r="I2988" i="5" a="1"/>
  <c r="I2988" i="5" s="1"/>
  <c r="I2989" i="5" a="1"/>
  <c r="I2989" i="5" s="1"/>
  <c r="I2990" i="5" a="1"/>
  <c r="I2990" i="5" s="1"/>
  <c r="I2991" i="5" a="1"/>
  <c r="I2991" i="5" s="1"/>
  <c r="I2992" i="5" a="1"/>
  <c r="I2992" i="5" s="1"/>
  <c r="I2993" i="5" a="1"/>
  <c r="I2993" i="5" s="1"/>
  <c r="I2994" i="5" a="1"/>
  <c r="I2994" i="5" s="1"/>
  <c r="I2995" i="5" a="1"/>
  <c r="I2995" i="5" s="1"/>
  <c r="I2996" i="5" a="1"/>
  <c r="I2996" i="5" s="1"/>
  <c r="I2997" i="5" a="1"/>
  <c r="I2997" i="5" s="1"/>
  <c r="I2998" i="5" a="1"/>
  <c r="I2998" i="5" s="1"/>
  <c r="I2999" i="5" a="1"/>
  <c r="I2999" i="5" s="1"/>
  <c r="I3000" i="5" a="1"/>
  <c r="I3000" i="5" s="1"/>
  <c r="I3001" i="5" a="1"/>
  <c r="I3001" i="5" s="1"/>
  <c r="I3002" i="5" a="1"/>
  <c r="I3002" i="5" s="1"/>
  <c r="I3003" i="5" a="1"/>
  <c r="I3003" i="5" s="1"/>
  <c r="I3004" i="5" a="1"/>
  <c r="I3004" i="5" s="1"/>
  <c r="I3005" i="5" a="1"/>
  <c r="I3005" i="5" s="1"/>
  <c r="I3006" i="5" a="1"/>
  <c r="I3006" i="5" s="1"/>
  <c r="I3007" i="5" a="1"/>
  <c r="I3007" i="5" s="1"/>
  <c r="I3008" i="5" a="1"/>
  <c r="I3008" i="5" s="1"/>
  <c r="I3009" i="5" a="1"/>
  <c r="I3009" i="5" s="1"/>
  <c r="I3010" i="5" a="1"/>
  <c r="I3010" i="5" s="1"/>
  <c r="I3011" i="5" a="1"/>
  <c r="I3011" i="5" s="1"/>
  <c r="I3012" i="5" a="1"/>
  <c r="I3012" i="5" s="1"/>
  <c r="I3013" i="5" a="1"/>
  <c r="I3013" i="5" s="1"/>
  <c r="I3014" i="5" a="1"/>
  <c r="I3014" i="5" s="1"/>
  <c r="I3015" i="5" a="1"/>
  <c r="I3015" i="5" s="1"/>
  <c r="I3016" i="5" a="1"/>
  <c r="I3016" i="5" s="1"/>
  <c r="I3017" i="5" a="1"/>
  <c r="I3017" i="5" s="1"/>
  <c r="I3018" i="5" a="1"/>
  <c r="I3018" i="5" s="1"/>
  <c r="I3019" i="5" a="1"/>
  <c r="I3019" i="5" s="1"/>
  <c r="I3020" i="5" a="1"/>
  <c r="I3020" i="5" s="1"/>
  <c r="I3021" i="5" a="1"/>
  <c r="I3021" i="5" s="1"/>
  <c r="I3022" i="5" a="1"/>
  <c r="I3022" i="5" s="1"/>
  <c r="I3023" i="5" a="1"/>
  <c r="I3023" i="5" s="1"/>
  <c r="I3024" i="5" a="1"/>
  <c r="I3024" i="5" s="1"/>
  <c r="I3025" i="5" a="1"/>
  <c r="I3025" i="5" s="1"/>
  <c r="I3026" i="5" a="1"/>
  <c r="I3026" i="5" s="1"/>
  <c r="I3027" i="5" a="1"/>
  <c r="I3027" i="5" s="1"/>
  <c r="I3028" i="5" a="1"/>
  <c r="I3028" i="5" s="1"/>
  <c r="I3029" i="5" a="1"/>
  <c r="I3029" i="5" s="1"/>
  <c r="I3030" i="5" a="1"/>
  <c r="I3030" i="5" s="1"/>
  <c r="I3031" i="5" a="1"/>
  <c r="I3031" i="5" s="1"/>
  <c r="I3032" i="5" a="1"/>
  <c r="I3032" i="5" s="1"/>
  <c r="I3033" i="5" a="1"/>
  <c r="I3033" i="5" s="1"/>
  <c r="I3034" i="5" a="1"/>
  <c r="I3034" i="5" s="1"/>
  <c r="I3035" i="5" a="1"/>
  <c r="I3035" i="5" s="1"/>
  <c r="I3036" i="5" a="1"/>
  <c r="I3036" i="5" s="1"/>
  <c r="I3037" i="5" a="1"/>
  <c r="I3037" i="5" s="1"/>
  <c r="I3038" i="5" a="1"/>
  <c r="I3038" i="5" s="1"/>
  <c r="I3039" i="5" a="1"/>
  <c r="I3039" i="5" s="1"/>
  <c r="I3040" i="5" a="1"/>
  <c r="I3040" i="5" s="1"/>
  <c r="I3041" i="5" a="1"/>
  <c r="I3041" i="5" s="1"/>
  <c r="I3042" i="5" a="1"/>
  <c r="I3042" i="5" s="1"/>
  <c r="I3043" i="5" a="1"/>
  <c r="I3043" i="5" s="1"/>
  <c r="I3044" i="5" a="1"/>
  <c r="I3044" i="5" s="1"/>
  <c r="I3045" i="5" a="1"/>
  <c r="I3045" i="5" s="1"/>
  <c r="I3046" i="5" a="1"/>
  <c r="I3046" i="5" s="1"/>
  <c r="I3047" i="5" a="1"/>
  <c r="I3047" i="5" s="1"/>
  <c r="I3048" i="5" a="1"/>
  <c r="I3048" i="5" s="1"/>
  <c r="I3049" i="5" a="1"/>
  <c r="I3049" i="5" s="1"/>
  <c r="I3050" i="5" a="1"/>
  <c r="I3050" i="5" s="1"/>
  <c r="I3051" i="5" a="1"/>
  <c r="I3051" i="5" s="1"/>
  <c r="I3052" i="5" a="1"/>
  <c r="I3052" i="5" s="1"/>
  <c r="I3053" i="5" a="1"/>
  <c r="I3053" i="5" s="1"/>
  <c r="I3054" i="5" a="1"/>
  <c r="I3054" i="5" s="1"/>
  <c r="I3055" i="5" a="1"/>
  <c r="I3055" i="5" s="1"/>
  <c r="I3056" i="5" a="1"/>
  <c r="I3056" i="5" s="1"/>
  <c r="I3057" i="5" a="1"/>
  <c r="I3057" i="5" s="1"/>
  <c r="I3058" i="5" a="1"/>
  <c r="I3058" i="5" s="1"/>
  <c r="I3059" i="5" a="1"/>
  <c r="I3059" i="5" s="1"/>
  <c r="I3060" i="5" a="1"/>
  <c r="I3060" i="5" s="1"/>
  <c r="I3061" i="5" a="1"/>
  <c r="I3061" i="5" s="1"/>
  <c r="I3062" i="5" a="1"/>
  <c r="I3062" i="5" s="1"/>
  <c r="I3063" i="5" a="1"/>
  <c r="I3063" i="5" s="1"/>
  <c r="I3064" i="5" a="1"/>
  <c r="I3064" i="5" s="1"/>
  <c r="I3065" i="5" a="1"/>
  <c r="I3065" i="5" s="1"/>
  <c r="I3066" i="5" a="1"/>
  <c r="I3066" i="5" s="1"/>
  <c r="I3067" i="5" a="1"/>
  <c r="I3067" i="5" s="1"/>
  <c r="I3068" i="5" a="1"/>
  <c r="I3068" i="5" s="1"/>
  <c r="I3069" i="5" a="1"/>
  <c r="I3069" i="5" s="1"/>
  <c r="I3070" i="5" a="1"/>
  <c r="I3070" i="5" s="1"/>
  <c r="I3071" i="5" a="1"/>
  <c r="I3071" i="5" s="1"/>
  <c r="I3072" i="5" a="1"/>
  <c r="I3072" i="5" s="1"/>
  <c r="I3073" i="5" a="1"/>
  <c r="I3073" i="5" s="1"/>
  <c r="I3074" i="5" a="1"/>
  <c r="I3074" i="5" s="1"/>
  <c r="I3075" i="5" a="1"/>
  <c r="I3075" i="5" s="1"/>
  <c r="I3076" i="5" a="1"/>
  <c r="I3076" i="5" s="1"/>
  <c r="I3077" i="5" a="1"/>
  <c r="I3077" i="5" s="1"/>
  <c r="I3078" i="5" a="1"/>
  <c r="I3078" i="5" s="1"/>
  <c r="I3079" i="5" a="1"/>
  <c r="I3079" i="5" s="1"/>
  <c r="I3080" i="5" a="1"/>
  <c r="I3080" i="5" s="1"/>
  <c r="I3081" i="5" a="1"/>
  <c r="I3081" i="5" s="1"/>
  <c r="I3082" i="5" a="1"/>
  <c r="I3082" i="5" s="1"/>
  <c r="I3083" i="5" a="1"/>
  <c r="I3083" i="5" s="1"/>
  <c r="I3084" i="5" a="1"/>
  <c r="I3084" i="5" s="1"/>
  <c r="I3085" i="5" a="1"/>
  <c r="I3085" i="5" s="1"/>
  <c r="I3086" i="5" a="1"/>
  <c r="I3086" i="5" s="1"/>
  <c r="I3087" i="5" a="1"/>
  <c r="I3087" i="5" s="1"/>
  <c r="I3088" i="5" a="1"/>
  <c r="I3088" i="5" s="1"/>
  <c r="I3089" i="5" a="1"/>
  <c r="I3089" i="5" s="1"/>
  <c r="I3090" i="5" a="1"/>
  <c r="I3090" i="5" s="1"/>
  <c r="I3091" i="5" a="1"/>
  <c r="I3091" i="5" s="1"/>
  <c r="I3092" i="5" a="1"/>
  <c r="I3092" i="5" s="1"/>
  <c r="I3093" i="5" a="1"/>
  <c r="I3093" i="5" s="1"/>
  <c r="I3094" i="5" a="1"/>
  <c r="I3094" i="5" s="1"/>
  <c r="I3095" i="5" a="1"/>
  <c r="I3095" i="5" s="1"/>
  <c r="I3096" i="5" a="1"/>
  <c r="I3096" i="5" s="1"/>
  <c r="I3097" i="5" a="1"/>
  <c r="I3097" i="5" s="1"/>
  <c r="I3098" i="5" a="1"/>
  <c r="I3098" i="5" s="1"/>
  <c r="I3099" i="5" a="1"/>
  <c r="I3099" i="5" s="1"/>
  <c r="I3100" i="5" a="1"/>
  <c r="I3100" i="5" s="1"/>
  <c r="I3101" i="5" a="1"/>
  <c r="I3101" i="5" s="1"/>
  <c r="I3102" i="5" a="1"/>
  <c r="I3102" i="5" s="1"/>
  <c r="I3103" i="5" a="1"/>
  <c r="I3103" i="5" s="1"/>
  <c r="I3104" i="5" a="1"/>
  <c r="I3104" i="5" s="1"/>
  <c r="I3105" i="5" a="1"/>
  <c r="I3105" i="5" s="1"/>
  <c r="I3106" i="5" a="1"/>
  <c r="I3106" i="5" s="1"/>
  <c r="I3107" i="5" a="1"/>
  <c r="I3107" i="5" s="1"/>
  <c r="I3108" i="5" a="1"/>
  <c r="I3108" i="5" s="1"/>
  <c r="I3109" i="5" a="1"/>
  <c r="I3109" i="5" s="1"/>
  <c r="I3110" i="5" a="1"/>
  <c r="I3110" i="5" s="1"/>
  <c r="I3111" i="5" a="1"/>
  <c r="I3111" i="5" s="1"/>
  <c r="I3112" i="5" a="1"/>
  <c r="I3112" i="5" s="1"/>
  <c r="I3113" i="5" a="1"/>
  <c r="I3113" i="5" s="1"/>
  <c r="I3114" i="5" a="1"/>
  <c r="I3114" i="5" s="1"/>
  <c r="I3115" i="5" a="1"/>
  <c r="I3115" i="5" s="1"/>
  <c r="I3116" i="5" a="1"/>
  <c r="I3116" i="5" s="1"/>
  <c r="I3117" i="5" a="1"/>
  <c r="I3117" i="5" s="1"/>
  <c r="I3118" i="5" a="1"/>
  <c r="I3118" i="5" s="1"/>
  <c r="I3119" i="5" a="1"/>
  <c r="I3119" i="5" s="1"/>
  <c r="I3120" i="5" a="1"/>
  <c r="I3120" i="5" s="1"/>
  <c r="I3121" i="5" a="1"/>
  <c r="I3121" i="5" s="1"/>
  <c r="I3122" i="5" a="1"/>
  <c r="I3122" i="5" s="1"/>
  <c r="I3123" i="5" a="1"/>
  <c r="I3123" i="5" s="1"/>
  <c r="I3124" i="5" a="1"/>
  <c r="I3124" i="5" s="1"/>
  <c r="I3125" i="5" a="1"/>
  <c r="I3125" i="5" s="1"/>
  <c r="I3126" i="5" a="1"/>
  <c r="I3126" i="5" s="1"/>
  <c r="I3127" i="5" a="1"/>
  <c r="I3127" i="5" s="1"/>
  <c r="I3128" i="5" a="1"/>
  <c r="I3128" i="5" s="1"/>
  <c r="I3129" i="5" a="1"/>
  <c r="I3129" i="5" s="1"/>
  <c r="I3130" i="5" a="1"/>
  <c r="I3130" i="5" s="1"/>
  <c r="I3131" i="5" a="1"/>
  <c r="I3131" i="5" s="1"/>
  <c r="I3132" i="5" a="1"/>
  <c r="I3132" i="5" s="1"/>
  <c r="I3133" i="5" a="1"/>
  <c r="I3133" i="5" s="1"/>
  <c r="I3134" i="5" a="1"/>
  <c r="I3134" i="5" s="1"/>
  <c r="I3135" i="5" a="1"/>
  <c r="I3135" i="5" s="1"/>
  <c r="I3136" i="5" a="1"/>
  <c r="I3136" i="5" s="1"/>
  <c r="I3137" i="5" a="1"/>
  <c r="I3137" i="5" s="1"/>
  <c r="I3138" i="5" a="1"/>
  <c r="I3138" i="5" s="1"/>
  <c r="I3139" i="5" a="1"/>
  <c r="I3139" i="5" s="1"/>
  <c r="I3140" i="5" a="1"/>
  <c r="I3140" i="5" s="1"/>
  <c r="I3141" i="5" a="1"/>
  <c r="I3141" i="5" s="1"/>
  <c r="I3142" i="5" a="1"/>
  <c r="I3142" i="5" s="1"/>
  <c r="I3143" i="5" a="1"/>
  <c r="I3143" i="5" s="1"/>
  <c r="I3144" i="5" a="1"/>
  <c r="I3144" i="5" s="1"/>
  <c r="I3145" i="5" a="1"/>
  <c r="I3145" i="5" s="1"/>
  <c r="I3146" i="5" a="1"/>
  <c r="I3146" i="5" s="1"/>
  <c r="I3147" i="5" a="1"/>
  <c r="I3147" i="5" s="1"/>
  <c r="I3148" i="5" a="1"/>
  <c r="I3148" i="5" s="1"/>
  <c r="I3149" i="5" a="1"/>
  <c r="I3149" i="5" s="1"/>
  <c r="I3150" i="5" a="1"/>
  <c r="I3150" i="5" s="1"/>
  <c r="I3151" i="5" a="1"/>
  <c r="I3151" i="5" s="1"/>
  <c r="I3152" i="5" a="1"/>
  <c r="I3152" i="5" s="1"/>
  <c r="I3153" i="5" a="1"/>
  <c r="I3153" i="5" s="1"/>
  <c r="I3154" i="5" a="1"/>
  <c r="I3154" i="5" s="1"/>
  <c r="I3155" i="5" a="1"/>
  <c r="I3155" i="5" s="1"/>
  <c r="I3156" i="5" a="1"/>
  <c r="I3156" i="5" s="1"/>
  <c r="I3157" i="5" a="1"/>
  <c r="I3157" i="5" s="1"/>
  <c r="I3158" i="5" a="1"/>
  <c r="I3158" i="5" s="1"/>
  <c r="I3159" i="5" a="1"/>
  <c r="I3159" i="5" s="1"/>
  <c r="I3160" i="5" a="1"/>
  <c r="I3160" i="5" s="1"/>
  <c r="I3161" i="5" a="1"/>
  <c r="I3161" i="5" s="1"/>
  <c r="I3162" i="5" a="1"/>
  <c r="I3162" i="5" s="1"/>
  <c r="I3163" i="5" a="1"/>
  <c r="I3163" i="5" s="1"/>
  <c r="I3164" i="5" a="1"/>
  <c r="I3164" i="5" s="1"/>
  <c r="I3165" i="5" a="1"/>
  <c r="I3165" i="5" s="1"/>
  <c r="I3166" i="5" a="1"/>
  <c r="I3166" i="5" s="1"/>
  <c r="I3167" i="5" a="1"/>
  <c r="I3167" i="5" s="1"/>
  <c r="I3168" i="5" a="1"/>
  <c r="I3168" i="5" s="1"/>
  <c r="I3169" i="5" a="1"/>
  <c r="I3169" i="5" s="1"/>
  <c r="I3170" i="5" a="1"/>
  <c r="I3170" i="5" s="1"/>
  <c r="I3171" i="5" a="1"/>
  <c r="I3171" i="5" s="1"/>
  <c r="I3172" i="5" a="1"/>
  <c r="I3172" i="5" s="1"/>
  <c r="I3173" i="5" a="1"/>
  <c r="I3173" i="5" s="1"/>
  <c r="I3174" i="5" a="1"/>
  <c r="I3174" i="5" s="1"/>
  <c r="I3175" i="5" a="1"/>
  <c r="I3175" i="5" s="1"/>
  <c r="I3176" i="5" a="1"/>
  <c r="I3176" i="5" s="1"/>
  <c r="I3177" i="5" a="1"/>
  <c r="I3177" i="5" s="1"/>
  <c r="I3178" i="5" a="1"/>
  <c r="I3178" i="5" s="1"/>
  <c r="I3179" i="5" a="1"/>
  <c r="I3179" i="5" s="1"/>
  <c r="I3180" i="5" a="1"/>
  <c r="I3180" i="5" s="1"/>
  <c r="I3181" i="5" a="1"/>
  <c r="I3181" i="5" s="1"/>
  <c r="I3182" i="5" a="1"/>
  <c r="I3182" i="5" s="1"/>
  <c r="I3183" i="5" a="1"/>
  <c r="I3183" i="5" s="1"/>
  <c r="I3184" i="5" a="1"/>
  <c r="I3184" i="5" s="1"/>
  <c r="I3185" i="5" a="1"/>
  <c r="I3185" i="5" s="1"/>
  <c r="I3186" i="5" a="1"/>
  <c r="I3186" i="5" s="1"/>
  <c r="I3187" i="5" a="1"/>
  <c r="I3187" i="5" s="1"/>
  <c r="I3188" i="5" a="1"/>
  <c r="I3188" i="5" s="1"/>
  <c r="I3189" i="5" a="1"/>
  <c r="I3189" i="5" s="1"/>
  <c r="I3190" i="5" a="1"/>
  <c r="I3190" i="5" s="1"/>
  <c r="I3191" i="5" a="1"/>
  <c r="I3191" i="5" s="1"/>
  <c r="I3192" i="5" a="1"/>
  <c r="I3192" i="5" s="1"/>
  <c r="I3193" i="5" a="1"/>
  <c r="I3193" i="5" s="1"/>
  <c r="I3194" i="5" a="1"/>
  <c r="I3194" i="5" s="1"/>
  <c r="I3195" i="5" a="1"/>
  <c r="I3195" i="5" s="1"/>
  <c r="I3196" i="5" a="1"/>
  <c r="I3196" i="5" s="1"/>
  <c r="I3197" i="5" a="1"/>
  <c r="I3197" i="5" s="1"/>
  <c r="I3198" i="5" a="1"/>
  <c r="I3198" i="5" s="1"/>
  <c r="I3199" i="5" a="1"/>
  <c r="I3199" i="5" s="1"/>
  <c r="I3200" i="5" a="1"/>
  <c r="I3200" i="5" s="1"/>
  <c r="I3201" i="5" a="1"/>
  <c r="I3201" i="5" s="1"/>
  <c r="I3202" i="5" a="1"/>
  <c r="I3202" i="5" s="1"/>
  <c r="I3203" i="5" a="1"/>
  <c r="I3203" i="5" s="1"/>
  <c r="I3204" i="5" a="1"/>
  <c r="I3204" i="5" s="1"/>
  <c r="I3205" i="5" a="1"/>
  <c r="I3205" i="5" s="1"/>
  <c r="I3206" i="5" a="1"/>
  <c r="I3206" i="5" s="1"/>
  <c r="I3207" i="5" a="1"/>
  <c r="I3207" i="5" s="1"/>
  <c r="I3208" i="5" a="1"/>
  <c r="I3208" i="5" s="1"/>
  <c r="I3209" i="5" a="1"/>
  <c r="I3209" i="5" s="1"/>
  <c r="I3210" i="5" a="1"/>
  <c r="I3210" i="5" s="1"/>
  <c r="I3211" i="5" a="1"/>
  <c r="I3211" i="5" s="1"/>
  <c r="I3212" i="5" a="1"/>
  <c r="I3212" i="5" s="1"/>
  <c r="I3213" i="5" a="1"/>
  <c r="I3213" i="5" s="1"/>
  <c r="I3214" i="5" a="1"/>
  <c r="I3214" i="5" s="1"/>
  <c r="I3215" i="5" a="1"/>
  <c r="I3215" i="5" s="1"/>
  <c r="I3216" i="5" a="1"/>
  <c r="I3216" i="5" s="1"/>
  <c r="I3217" i="5" a="1"/>
  <c r="I3217" i="5" s="1"/>
  <c r="I3218" i="5" a="1"/>
  <c r="I3218" i="5" s="1"/>
  <c r="I3219" i="5" a="1"/>
  <c r="I3219" i="5" s="1"/>
  <c r="I3220" i="5" a="1"/>
  <c r="I3220" i="5" s="1"/>
  <c r="I3221" i="5" a="1"/>
  <c r="I3221" i="5" s="1"/>
  <c r="I3222" i="5" a="1"/>
  <c r="I3222" i="5" s="1"/>
  <c r="I3223" i="5" a="1"/>
  <c r="I3223" i="5" s="1"/>
  <c r="I3224" i="5" a="1"/>
  <c r="I3224" i="5" s="1"/>
  <c r="I3225" i="5" a="1"/>
  <c r="I3225" i="5" s="1"/>
  <c r="I3226" i="5" a="1"/>
  <c r="I3226" i="5" s="1"/>
  <c r="I3227" i="5" a="1"/>
  <c r="I3227" i="5" s="1"/>
  <c r="I3228" i="5" a="1"/>
  <c r="I3228" i="5" s="1"/>
  <c r="I3229" i="5" a="1"/>
  <c r="I3229" i="5" s="1"/>
  <c r="I3230" i="5" a="1"/>
  <c r="I3230" i="5" s="1"/>
  <c r="I3231" i="5" a="1"/>
  <c r="I3231" i="5" s="1"/>
  <c r="I3232" i="5" a="1"/>
  <c r="I3232" i="5" s="1"/>
  <c r="I3233" i="5" a="1"/>
  <c r="I3233" i="5" s="1"/>
  <c r="I3234" i="5" a="1"/>
  <c r="I3234" i="5" s="1"/>
  <c r="I3235" i="5" a="1"/>
  <c r="I3235" i="5" s="1"/>
  <c r="I3236" i="5" a="1"/>
  <c r="I3236" i="5" s="1"/>
  <c r="I3237" i="5" a="1"/>
  <c r="I3237" i="5" s="1"/>
  <c r="I3238" i="5" a="1"/>
  <c r="I3238" i="5" s="1"/>
  <c r="I3239" i="5" a="1"/>
  <c r="I3239" i="5" s="1"/>
  <c r="I3240" i="5" a="1"/>
  <c r="I3240" i="5" s="1"/>
  <c r="I3241" i="5" a="1"/>
  <c r="I3241" i="5" s="1"/>
  <c r="I3242" i="5" a="1"/>
  <c r="I3242" i="5" s="1"/>
  <c r="I3243" i="5" a="1"/>
  <c r="I3243" i="5" s="1"/>
  <c r="I3244" i="5" a="1"/>
  <c r="I3244" i="5" s="1"/>
  <c r="I3245" i="5" a="1"/>
  <c r="I3245" i="5" s="1"/>
  <c r="I3246" i="5" a="1"/>
  <c r="I3246" i="5" s="1"/>
  <c r="I3247" i="5" a="1"/>
  <c r="I3247" i="5" s="1"/>
  <c r="I3248" i="5" a="1"/>
  <c r="I3248" i="5" s="1"/>
  <c r="I3249" i="5" a="1"/>
  <c r="I3249" i="5" s="1"/>
  <c r="I3250" i="5" a="1"/>
  <c r="I3250" i="5" s="1"/>
  <c r="I3251" i="5" a="1"/>
  <c r="I3251" i="5" s="1"/>
  <c r="I3252" i="5" a="1"/>
  <c r="I3252" i="5" s="1"/>
  <c r="I3253" i="5" a="1"/>
  <c r="I3253" i="5" s="1"/>
  <c r="I3254" i="5" a="1"/>
  <c r="I3254" i="5" s="1"/>
  <c r="I3255" i="5" a="1"/>
  <c r="I3255" i="5" s="1"/>
  <c r="I3256" i="5" a="1"/>
  <c r="I3256" i="5" s="1"/>
  <c r="I3257" i="5" a="1"/>
  <c r="I3257" i="5" s="1"/>
  <c r="I3258" i="5" a="1"/>
  <c r="I3258" i="5" s="1"/>
  <c r="I3259" i="5" a="1"/>
  <c r="I3259" i="5" s="1"/>
  <c r="I3260" i="5" a="1"/>
  <c r="I3260" i="5" s="1"/>
  <c r="I3261" i="5" a="1"/>
  <c r="I3261" i="5" s="1"/>
  <c r="I3262" i="5" a="1"/>
  <c r="I3262" i="5" s="1"/>
  <c r="I3263" i="5" a="1"/>
  <c r="I3263" i="5" s="1"/>
  <c r="I3264" i="5" a="1"/>
  <c r="I3264" i="5" s="1"/>
  <c r="I3265" i="5" a="1"/>
  <c r="I3265" i="5" s="1"/>
  <c r="I3266" i="5" a="1"/>
  <c r="I3266" i="5" s="1"/>
  <c r="I3267" i="5" a="1"/>
  <c r="I3267" i="5" s="1"/>
  <c r="I3268" i="5" a="1"/>
  <c r="I3268" i="5" s="1"/>
  <c r="I3269" i="5" a="1"/>
  <c r="I3269" i="5" s="1"/>
  <c r="I3270" i="5" a="1"/>
  <c r="I3270" i="5" s="1"/>
  <c r="I3271" i="5" a="1"/>
  <c r="I3271" i="5" s="1"/>
  <c r="I3272" i="5" a="1"/>
  <c r="I3272" i="5" s="1"/>
  <c r="I3273" i="5" a="1"/>
  <c r="I3273" i="5" s="1"/>
  <c r="I3274" i="5" a="1"/>
  <c r="I3274" i="5" s="1"/>
  <c r="I3275" i="5" a="1"/>
  <c r="I3275" i="5" s="1"/>
  <c r="I3276" i="5" a="1"/>
  <c r="I3276" i="5" s="1"/>
  <c r="I3277" i="5" a="1"/>
  <c r="I3277" i="5" s="1"/>
  <c r="I3278" i="5" a="1"/>
  <c r="I3278" i="5" s="1"/>
  <c r="I3279" i="5" a="1"/>
  <c r="I3279" i="5" s="1"/>
  <c r="I3280" i="5" a="1"/>
  <c r="I3280" i="5" s="1"/>
  <c r="I3281" i="5" a="1"/>
  <c r="I3281" i="5" s="1"/>
  <c r="I3282" i="5" a="1"/>
  <c r="I3282" i="5" s="1"/>
  <c r="I3283" i="5" a="1"/>
  <c r="I3283" i="5" s="1"/>
  <c r="I3284" i="5" a="1"/>
  <c r="I3284" i="5" s="1"/>
  <c r="I3285" i="5" a="1"/>
  <c r="I3285" i="5" s="1"/>
  <c r="I3286" i="5" a="1"/>
  <c r="I3286" i="5" s="1"/>
  <c r="I3287" i="5" a="1"/>
  <c r="I3287" i="5" s="1"/>
  <c r="I3288" i="5" a="1"/>
  <c r="I3288" i="5" s="1"/>
  <c r="I3289" i="5" a="1"/>
  <c r="I3289" i="5" s="1"/>
  <c r="I3290" i="5" a="1"/>
  <c r="I3290" i="5" s="1"/>
  <c r="I3291" i="5" a="1"/>
  <c r="I3291" i="5" s="1"/>
  <c r="I3292" i="5" a="1"/>
  <c r="I3292" i="5" s="1"/>
  <c r="I3293" i="5" a="1"/>
  <c r="I3293" i="5" s="1"/>
  <c r="I3294" i="5" a="1"/>
  <c r="I3294" i="5" s="1"/>
  <c r="I3295" i="5" a="1"/>
  <c r="I3295" i="5" s="1"/>
  <c r="I3296" i="5" a="1"/>
  <c r="I3296" i="5" s="1"/>
  <c r="I3297" i="5" a="1"/>
  <c r="I3297" i="5" s="1"/>
  <c r="I3298" i="5" a="1"/>
  <c r="I3298" i="5" s="1"/>
  <c r="I3299" i="5" a="1"/>
  <c r="I3299" i="5" s="1"/>
  <c r="I3300" i="5" a="1"/>
  <c r="I3300" i="5" s="1"/>
  <c r="I3301" i="5" a="1"/>
  <c r="I3301" i="5" s="1"/>
  <c r="I3302" i="5" a="1"/>
  <c r="I3302" i="5" s="1"/>
  <c r="I3303" i="5" a="1"/>
  <c r="I3303" i="5" s="1"/>
  <c r="I3304" i="5" a="1"/>
  <c r="I3304" i="5" s="1"/>
  <c r="I3305" i="5" a="1"/>
  <c r="I3305" i="5" s="1"/>
  <c r="I3306" i="5" a="1"/>
  <c r="I3306" i="5" s="1"/>
  <c r="I3307" i="5" a="1"/>
  <c r="I3307" i="5" s="1"/>
  <c r="I3308" i="5" a="1"/>
  <c r="I3308" i="5" s="1"/>
  <c r="I3309" i="5" a="1"/>
  <c r="I3309" i="5" s="1"/>
  <c r="I3310" i="5" a="1"/>
  <c r="I3310" i="5" s="1"/>
  <c r="I3311" i="5" a="1"/>
  <c r="I3311" i="5" s="1"/>
  <c r="I3312" i="5" a="1"/>
  <c r="I3312" i="5" s="1"/>
  <c r="I3313" i="5" a="1"/>
  <c r="I3313" i="5" s="1"/>
  <c r="I3314" i="5" a="1"/>
  <c r="I3314" i="5" s="1"/>
  <c r="I3315" i="5" a="1"/>
  <c r="I3315" i="5" s="1"/>
  <c r="I3316" i="5" a="1"/>
  <c r="I3316" i="5" s="1"/>
  <c r="I3317" i="5" a="1"/>
  <c r="I3317" i="5" s="1"/>
  <c r="I3318" i="5" a="1"/>
  <c r="I3318" i="5" s="1"/>
  <c r="I3319" i="5" a="1"/>
  <c r="I3319" i="5" s="1"/>
  <c r="I3320" i="5" a="1"/>
  <c r="I3320" i="5" s="1"/>
  <c r="I3321" i="5" a="1"/>
  <c r="I3321" i="5" s="1"/>
  <c r="I3322" i="5" a="1"/>
  <c r="I3322" i="5" s="1"/>
  <c r="I3323" i="5" a="1"/>
  <c r="I3323" i="5" s="1"/>
  <c r="I3324" i="5" a="1"/>
  <c r="I3324" i="5" s="1"/>
  <c r="I3325" i="5" a="1"/>
  <c r="I3325" i="5" s="1"/>
  <c r="I3326" i="5" a="1"/>
  <c r="I3326" i="5" s="1"/>
  <c r="I3327" i="5" a="1"/>
  <c r="I3327" i="5" s="1"/>
  <c r="I3328" i="5" a="1"/>
  <c r="I3328" i="5" s="1"/>
  <c r="I3329" i="5" a="1"/>
  <c r="I3329" i="5" s="1"/>
  <c r="I3330" i="5" a="1"/>
  <c r="I3330" i="5" s="1"/>
  <c r="I3331" i="5" a="1"/>
  <c r="I3331" i="5" s="1"/>
  <c r="I3332" i="5" a="1"/>
  <c r="I3332" i="5" s="1"/>
  <c r="I3333" i="5" a="1"/>
  <c r="I3333" i="5" s="1"/>
  <c r="I3334" i="5" a="1"/>
  <c r="I3334" i="5" s="1"/>
  <c r="I3335" i="5" a="1"/>
  <c r="I3335" i="5" s="1"/>
  <c r="I3336" i="5" a="1"/>
  <c r="I3336" i="5" s="1"/>
  <c r="I3337" i="5" a="1"/>
  <c r="I3337" i="5" s="1"/>
  <c r="I3338" i="5" a="1"/>
  <c r="I3338" i="5" s="1"/>
  <c r="I3339" i="5" a="1"/>
  <c r="I3339" i="5" s="1"/>
  <c r="I3340" i="5" a="1"/>
  <c r="I3340" i="5" s="1"/>
  <c r="I3341" i="5" a="1"/>
  <c r="I3341" i="5" s="1"/>
  <c r="I3342" i="5" a="1"/>
  <c r="I3342" i="5" s="1"/>
  <c r="I3343" i="5" a="1"/>
  <c r="I3343" i="5" s="1"/>
  <c r="I3344" i="5" a="1"/>
  <c r="I3344" i="5" s="1"/>
  <c r="I3345" i="5" a="1"/>
  <c r="I3345" i="5" s="1"/>
  <c r="I3346" i="5" a="1"/>
  <c r="I3346" i="5" s="1"/>
  <c r="I3347" i="5" a="1"/>
  <c r="I3347" i="5" s="1"/>
  <c r="I3348" i="5" a="1"/>
  <c r="I3348" i="5" s="1"/>
  <c r="I3349" i="5" a="1"/>
  <c r="I3349" i="5" s="1"/>
  <c r="I3350" i="5" a="1"/>
  <c r="I3350" i="5" s="1"/>
  <c r="I3351" i="5" a="1"/>
  <c r="I3351" i="5" s="1"/>
  <c r="I3352" i="5" a="1"/>
  <c r="I3352" i="5" s="1"/>
  <c r="I3353" i="5" a="1"/>
  <c r="I3353" i="5" s="1"/>
  <c r="I3354" i="5" a="1"/>
  <c r="I3354" i="5" s="1"/>
  <c r="I3355" i="5" a="1"/>
  <c r="I3355" i="5" s="1"/>
  <c r="I3356" i="5" a="1"/>
  <c r="I3356" i="5" s="1"/>
  <c r="I3357" i="5" a="1"/>
  <c r="I3357" i="5" s="1"/>
  <c r="I3358" i="5" a="1"/>
  <c r="I3358" i="5" s="1"/>
  <c r="I3359" i="5" a="1"/>
  <c r="I3359" i="5" s="1"/>
  <c r="I3360" i="5" a="1"/>
  <c r="I3360" i="5" s="1"/>
  <c r="I3361" i="5" a="1"/>
  <c r="I3361" i="5" s="1"/>
  <c r="I3362" i="5" a="1"/>
  <c r="I3362" i="5" s="1"/>
  <c r="I3363" i="5" a="1"/>
  <c r="I3363" i="5" s="1"/>
  <c r="I3364" i="5" a="1"/>
  <c r="I3364" i="5" s="1"/>
  <c r="I3365" i="5" a="1"/>
  <c r="I3365" i="5" s="1"/>
  <c r="I3366" i="5" a="1"/>
  <c r="I3366" i="5" s="1"/>
  <c r="I3367" i="5" a="1"/>
  <c r="I3367" i="5" s="1"/>
  <c r="I3368" i="5" a="1"/>
  <c r="I3368" i="5" s="1"/>
  <c r="I3369" i="5" a="1"/>
  <c r="I3369" i="5" s="1"/>
  <c r="I3370" i="5" a="1"/>
  <c r="I3370" i="5" s="1"/>
  <c r="I3371" i="5" a="1"/>
  <c r="I3371" i="5" s="1"/>
  <c r="I3372" i="5" a="1"/>
  <c r="I3372" i="5" s="1"/>
  <c r="I3373" i="5" a="1"/>
  <c r="I3373" i="5" s="1"/>
  <c r="I3374" i="5" a="1"/>
  <c r="I3374" i="5" s="1"/>
  <c r="I3375" i="5" a="1"/>
  <c r="I3375" i="5" s="1"/>
  <c r="I3376" i="5" a="1"/>
  <c r="I3376" i="5" s="1"/>
  <c r="I3377" i="5" a="1"/>
  <c r="I3377" i="5" s="1"/>
  <c r="I3378" i="5" a="1"/>
  <c r="I3378" i="5" s="1"/>
  <c r="I3379" i="5" a="1"/>
  <c r="I3379" i="5" s="1"/>
  <c r="I3380" i="5" a="1"/>
  <c r="I3380" i="5" s="1"/>
  <c r="I3381" i="5" a="1"/>
  <c r="I3381" i="5" s="1"/>
  <c r="I3382" i="5" a="1"/>
  <c r="I3382" i="5" s="1"/>
  <c r="I3383" i="5" a="1"/>
  <c r="I3383" i="5" s="1"/>
  <c r="I3384" i="5" a="1"/>
  <c r="I3384" i="5" s="1"/>
  <c r="I3385" i="5" a="1"/>
  <c r="I3385" i="5" s="1"/>
  <c r="I3386" i="5" a="1"/>
  <c r="I3386" i="5" s="1"/>
  <c r="I3387" i="5" a="1"/>
  <c r="I3387" i="5" s="1"/>
  <c r="I3388" i="5" a="1"/>
  <c r="I3388" i="5" s="1"/>
  <c r="I3389" i="5" a="1"/>
  <c r="I3389" i="5" s="1"/>
  <c r="I3390" i="5" a="1"/>
  <c r="I3390" i="5" s="1"/>
  <c r="I3391" i="5" a="1"/>
  <c r="I3391" i="5" s="1"/>
  <c r="I3392" i="5" a="1"/>
  <c r="I3392" i="5" s="1"/>
  <c r="I3393" i="5" a="1"/>
  <c r="I3393" i="5" s="1"/>
  <c r="I3394" i="5" a="1"/>
  <c r="I3394" i="5" s="1"/>
  <c r="I3395" i="5" a="1"/>
  <c r="I3395" i="5" s="1"/>
  <c r="I3396" i="5" a="1"/>
  <c r="I3396" i="5" s="1"/>
  <c r="I3397" i="5" a="1"/>
  <c r="I3397" i="5" s="1"/>
  <c r="I3398" i="5" a="1"/>
  <c r="I3398" i="5" s="1"/>
  <c r="I3399" i="5" a="1"/>
  <c r="I3399" i="5" s="1"/>
  <c r="I3400" i="5" a="1"/>
  <c r="I3400" i="5" s="1"/>
  <c r="I3401" i="5" a="1"/>
  <c r="I3401" i="5" s="1"/>
  <c r="I3402" i="5" a="1"/>
  <c r="I3402" i="5" s="1"/>
  <c r="I3403" i="5" a="1"/>
  <c r="I3403" i="5" s="1"/>
  <c r="I3404" i="5" a="1"/>
  <c r="I3404" i="5" s="1"/>
  <c r="I3405" i="5" a="1"/>
  <c r="I3405" i="5" s="1"/>
  <c r="I3406" i="5" a="1"/>
  <c r="I3406" i="5" s="1"/>
  <c r="I3407" i="5" a="1"/>
  <c r="I3407" i="5" s="1"/>
  <c r="I3408" i="5" a="1"/>
  <c r="I3408" i="5" s="1"/>
  <c r="I3409" i="5" a="1"/>
  <c r="I3409" i="5" s="1"/>
  <c r="I3410" i="5" a="1"/>
  <c r="I3410" i="5" s="1"/>
  <c r="I3411" i="5" a="1"/>
  <c r="I3411" i="5" s="1"/>
  <c r="I3412" i="5" a="1"/>
  <c r="I3412" i="5" s="1"/>
  <c r="I3413" i="5" a="1"/>
  <c r="I3413" i="5" s="1"/>
  <c r="I3414" i="5" a="1"/>
  <c r="I3414" i="5" s="1"/>
  <c r="I3415" i="5" a="1"/>
  <c r="I3415" i="5" s="1"/>
  <c r="I3416" i="5" a="1"/>
  <c r="I3416" i="5" s="1"/>
  <c r="I3417" i="5" a="1"/>
  <c r="I3417" i="5" s="1"/>
  <c r="I3418" i="5" a="1"/>
  <c r="I3418" i="5" s="1"/>
  <c r="I3419" i="5" a="1"/>
  <c r="I3419" i="5" s="1"/>
  <c r="I3420" i="5" a="1"/>
  <c r="I3420" i="5" s="1"/>
  <c r="I3421" i="5" a="1"/>
  <c r="I3421" i="5" s="1"/>
  <c r="I3422" i="5" a="1"/>
  <c r="I3422" i="5" s="1"/>
  <c r="I3423" i="5" a="1"/>
  <c r="I3423" i="5" s="1"/>
  <c r="I3424" i="5" a="1"/>
  <c r="I3424" i="5" s="1"/>
  <c r="I3425" i="5" a="1"/>
  <c r="I3425" i="5" s="1"/>
  <c r="I3426" i="5" a="1"/>
  <c r="I3426" i="5" s="1"/>
  <c r="I3427" i="5" a="1"/>
  <c r="I3427" i="5" s="1"/>
  <c r="I3428" i="5" a="1"/>
  <c r="I3428" i="5" s="1"/>
  <c r="I3429" i="5" a="1"/>
  <c r="I3429" i="5" s="1"/>
  <c r="I3430" i="5" a="1"/>
  <c r="I3430" i="5" s="1"/>
  <c r="I3431" i="5" a="1"/>
  <c r="I3431" i="5" s="1"/>
  <c r="I3432" i="5" a="1"/>
  <c r="I3432" i="5" s="1"/>
  <c r="I3433" i="5" a="1"/>
  <c r="I3433" i="5" s="1"/>
  <c r="I3434" i="5" a="1"/>
  <c r="I3434" i="5" s="1"/>
  <c r="I3435" i="5" a="1"/>
  <c r="I3435" i="5" s="1"/>
  <c r="I3436" i="5" a="1"/>
  <c r="I3436" i="5" s="1"/>
  <c r="I3437" i="5" a="1"/>
  <c r="I3437" i="5" s="1"/>
  <c r="I3438" i="5" a="1"/>
  <c r="I3438" i="5" s="1"/>
  <c r="I3439" i="5" a="1"/>
  <c r="I3439" i="5" s="1"/>
  <c r="I3440" i="5" a="1"/>
  <c r="I3440" i="5" s="1"/>
  <c r="I3441" i="5" a="1"/>
  <c r="I3441" i="5" s="1"/>
  <c r="I3442" i="5" a="1"/>
  <c r="I3442" i="5" s="1"/>
  <c r="I3443" i="5" a="1"/>
  <c r="I3443" i="5" s="1"/>
  <c r="I3444" i="5" a="1"/>
  <c r="I3444" i="5" s="1"/>
  <c r="I3445" i="5" a="1"/>
  <c r="I3445" i="5" s="1"/>
  <c r="I3446" i="5" a="1"/>
  <c r="I3446" i="5" s="1"/>
  <c r="I3447" i="5" a="1"/>
  <c r="I3447" i="5" s="1"/>
  <c r="I3448" i="5" a="1"/>
  <c r="I3448" i="5" s="1"/>
  <c r="I3449" i="5" a="1"/>
  <c r="I3449" i="5" s="1"/>
  <c r="I3450" i="5" a="1"/>
  <c r="I3450" i="5" s="1"/>
  <c r="I3451" i="5" a="1"/>
  <c r="I3451" i="5" s="1"/>
  <c r="I3452" i="5" a="1"/>
  <c r="I3452" i="5" s="1"/>
  <c r="I3453" i="5" a="1"/>
  <c r="I3453" i="5" s="1"/>
  <c r="I3454" i="5" a="1"/>
  <c r="I3454" i="5" s="1"/>
  <c r="I3455" i="5" a="1"/>
  <c r="I3455" i="5" s="1"/>
  <c r="I3456" i="5" a="1"/>
  <c r="I3456" i="5" s="1"/>
  <c r="I3457" i="5" a="1"/>
  <c r="I3457" i="5" s="1"/>
  <c r="I3458" i="5" a="1"/>
  <c r="I3458" i="5" s="1"/>
  <c r="I3459" i="5" a="1"/>
  <c r="I3459" i="5" s="1"/>
  <c r="I3460" i="5" a="1"/>
  <c r="I3460" i="5" s="1"/>
  <c r="I3461" i="5" a="1"/>
  <c r="I3461" i="5" s="1"/>
  <c r="I3462" i="5" a="1"/>
  <c r="I3462" i="5" s="1"/>
  <c r="I3463" i="5" a="1"/>
  <c r="I3463" i="5" s="1"/>
  <c r="I3464" i="5" a="1"/>
  <c r="I3464" i="5" s="1"/>
  <c r="I3465" i="5" a="1"/>
  <c r="I3465" i="5" s="1"/>
  <c r="I3466" i="5" a="1"/>
  <c r="I3466" i="5" s="1"/>
  <c r="I3467" i="5" a="1"/>
  <c r="I3467" i="5" s="1"/>
  <c r="I3468" i="5" a="1"/>
  <c r="I3468" i="5" s="1"/>
  <c r="I3469" i="5" a="1"/>
  <c r="I3469" i="5" s="1"/>
  <c r="I3470" i="5" a="1"/>
  <c r="I3470" i="5" s="1"/>
  <c r="I3471" i="5" a="1"/>
  <c r="I3471" i="5" s="1"/>
  <c r="I3472" i="5" a="1"/>
  <c r="I3472" i="5" s="1"/>
  <c r="I3473" i="5" a="1"/>
  <c r="I3473" i="5" s="1"/>
  <c r="I3474" i="5" a="1"/>
  <c r="I3474" i="5" s="1"/>
  <c r="I3475" i="5" a="1"/>
  <c r="I3475" i="5" s="1"/>
  <c r="I3476" i="5" a="1"/>
  <c r="I3476" i="5" s="1"/>
  <c r="I3477" i="5" a="1"/>
  <c r="I3477" i="5" s="1"/>
  <c r="I3478" i="5" a="1"/>
  <c r="I3478" i="5" s="1"/>
  <c r="I3479" i="5" a="1"/>
  <c r="I3479" i="5" s="1"/>
  <c r="I3480" i="5" a="1"/>
  <c r="I3480" i="5" s="1"/>
  <c r="I3481" i="5" a="1"/>
  <c r="I3481" i="5" s="1"/>
  <c r="I3482" i="5" a="1"/>
  <c r="I3482" i="5" s="1"/>
  <c r="I3483" i="5" a="1"/>
  <c r="I3483" i="5" s="1"/>
  <c r="I3484" i="5" a="1"/>
  <c r="I3484" i="5" s="1"/>
  <c r="I3485" i="5" a="1"/>
  <c r="I3485" i="5" s="1"/>
  <c r="I3486" i="5" a="1"/>
  <c r="I3486" i="5" s="1"/>
  <c r="I3487" i="5" a="1"/>
  <c r="I3487" i="5" s="1"/>
  <c r="I3488" i="5" a="1"/>
  <c r="I3488" i="5" s="1"/>
  <c r="I3489" i="5" a="1"/>
  <c r="I3489" i="5" s="1"/>
  <c r="I3490" i="5" a="1"/>
  <c r="I3490" i="5" s="1"/>
  <c r="I3491" i="5" a="1"/>
  <c r="I3491" i="5" s="1"/>
  <c r="I3492" i="5" a="1"/>
  <c r="I3492" i="5" s="1"/>
  <c r="I3493" i="5" a="1"/>
  <c r="I3493" i="5" s="1"/>
  <c r="I3494" i="5" a="1"/>
  <c r="I3494" i="5" s="1"/>
  <c r="I3495" i="5" a="1"/>
  <c r="I3495" i="5" s="1"/>
  <c r="I3496" i="5" a="1"/>
  <c r="I3496" i="5" s="1"/>
  <c r="I3497" i="5" a="1"/>
  <c r="I3497" i="5" s="1"/>
  <c r="I3498" i="5" a="1"/>
  <c r="I3498" i="5" s="1"/>
  <c r="I3499" i="5" a="1"/>
  <c r="I3499" i="5" s="1"/>
  <c r="I3500" i="5" a="1"/>
  <c r="I3500" i="5" s="1"/>
  <c r="I3501" i="5" a="1"/>
  <c r="I3501" i="5" s="1"/>
  <c r="I3502" i="5" a="1"/>
  <c r="I3502" i="5" s="1"/>
  <c r="I3503" i="5" a="1"/>
  <c r="I3503" i="5" s="1"/>
  <c r="I3504" i="5" a="1"/>
  <c r="I3504" i="5" s="1"/>
  <c r="I3505" i="5" a="1"/>
  <c r="I3505" i="5" s="1"/>
  <c r="I3506" i="5" a="1"/>
  <c r="I3506" i="5" s="1"/>
  <c r="I3507" i="5" a="1"/>
  <c r="I3507" i="5" s="1"/>
  <c r="I3508" i="5" a="1"/>
  <c r="I3508" i="5" s="1"/>
  <c r="I3509" i="5" a="1"/>
  <c r="I3509" i="5" s="1"/>
  <c r="I3510" i="5" a="1"/>
  <c r="I3510" i="5" s="1"/>
  <c r="I3511" i="5" a="1"/>
  <c r="I3511" i="5" s="1"/>
  <c r="I3512" i="5" a="1"/>
  <c r="I3512" i="5" s="1"/>
  <c r="I3513" i="5" a="1"/>
  <c r="I3513" i="5" s="1"/>
  <c r="I3514" i="5" a="1"/>
  <c r="I3514" i="5" s="1"/>
  <c r="I3515" i="5" a="1"/>
  <c r="I3515" i="5" s="1"/>
  <c r="I3516" i="5" a="1"/>
  <c r="I3516" i="5" s="1"/>
  <c r="I3517" i="5" a="1"/>
  <c r="I3517" i="5" s="1"/>
  <c r="I3518" i="5" a="1"/>
  <c r="I3518" i="5" s="1"/>
  <c r="I3519" i="5" a="1"/>
  <c r="I3519" i="5" s="1"/>
  <c r="I3520" i="5" a="1"/>
  <c r="I3520" i="5" s="1"/>
  <c r="I3521" i="5" a="1"/>
  <c r="I3521" i="5" s="1"/>
  <c r="I3522" i="5" a="1"/>
  <c r="I3522" i="5" s="1"/>
  <c r="I3523" i="5" a="1"/>
  <c r="I3523" i="5" s="1"/>
  <c r="I3524" i="5" a="1"/>
  <c r="I3524" i="5" s="1"/>
  <c r="I3525" i="5" a="1"/>
  <c r="I3525" i="5" s="1"/>
  <c r="I3526" i="5" a="1"/>
  <c r="I3526" i="5" s="1"/>
  <c r="I3527" i="5" a="1"/>
  <c r="I3527" i="5" s="1"/>
  <c r="I3528" i="5" a="1"/>
  <c r="I3528" i="5" s="1"/>
  <c r="I3529" i="5" a="1"/>
  <c r="I3529" i="5" s="1"/>
  <c r="I3530" i="5" a="1"/>
  <c r="I3530" i="5" s="1"/>
  <c r="I3531" i="5" a="1"/>
  <c r="I3531" i="5" s="1"/>
  <c r="I3532" i="5" a="1"/>
  <c r="I3532" i="5" s="1"/>
  <c r="I3533" i="5" a="1"/>
  <c r="I3533" i="5" s="1"/>
  <c r="I3534" i="5" a="1"/>
  <c r="I3534" i="5" s="1"/>
  <c r="I3535" i="5" a="1"/>
  <c r="I3535" i="5" s="1"/>
  <c r="I3536" i="5" a="1"/>
  <c r="I3536" i="5" s="1"/>
  <c r="I3537" i="5" a="1"/>
  <c r="I3537" i="5" s="1"/>
  <c r="I3538" i="5" a="1"/>
  <c r="I3538" i="5" s="1"/>
  <c r="I3539" i="5" a="1"/>
  <c r="I3539" i="5" s="1"/>
  <c r="I3540" i="5" a="1"/>
  <c r="I3540" i="5" s="1"/>
  <c r="I3541" i="5" a="1"/>
  <c r="I3541" i="5" s="1"/>
  <c r="I3542" i="5" a="1"/>
  <c r="I3542" i="5" s="1"/>
  <c r="I3543" i="5" a="1"/>
  <c r="I3543" i="5" s="1"/>
  <c r="I3544" i="5" a="1"/>
  <c r="I3544" i="5" s="1"/>
  <c r="I3545" i="5" a="1"/>
  <c r="I3545" i="5" s="1"/>
  <c r="I3546" i="5" a="1"/>
  <c r="I3546" i="5" s="1"/>
  <c r="I3547" i="5" a="1"/>
  <c r="I3547" i="5" s="1"/>
  <c r="I3548" i="5" a="1"/>
  <c r="I3548" i="5" s="1"/>
  <c r="I3549" i="5" a="1"/>
  <c r="I3549" i="5" s="1"/>
  <c r="I3550" i="5" a="1"/>
  <c r="I3550" i="5" s="1"/>
  <c r="I3551" i="5" a="1"/>
  <c r="I3551" i="5" s="1"/>
  <c r="I3552" i="5" a="1"/>
  <c r="I3552" i="5" s="1"/>
  <c r="I3553" i="5" a="1"/>
  <c r="I3553" i="5" s="1"/>
  <c r="I3554" i="5" a="1"/>
  <c r="I3554" i="5" s="1"/>
  <c r="I3555" i="5" a="1"/>
  <c r="I3555" i="5" s="1"/>
  <c r="I3556" i="5" a="1"/>
  <c r="I3556" i="5" s="1"/>
  <c r="I3557" i="5" a="1"/>
  <c r="I3557" i="5" s="1"/>
  <c r="I3558" i="5" a="1"/>
  <c r="I3558" i="5" s="1"/>
  <c r="I3559" i="5" a="1"/>
  <c r="I3559" i="5" s="1"/>
  <c r="I3560" i="5" a="1"/>
  <c r="I3560" i="5" s="1"/>
  <c r="I3561" i="5" a="1"/>
  <c r="I3561" i="5" s="1"/>
  <c r="I3562" i="5" a="1"/>
  <c r="I3562" i="5" s="1"/>
  <c r="I3563" i="5" a="1"/>
  <c r="I3563" i="5" s="1"/>
  <c r="I3564" i="5" a="1"/>
  <c r="I3564" i="5" s="1"/>
  <c r="I3565" i="5" a="1"/>
  <c r="I3565" i="5" s="1"/>
  <c r="I3566" i="5" a="1"/>
  <c r="I3566" i="5" s="1"/>
  <c r="I3567" i="5" a="1"/>
  <c r="I3567" i="5" s="1"/>
  <c r="I3568" i="5" a="1"/>
  <c r="I3568" i="5" s="1"/>
  <c r="I3569" i="5" a="1"/>
  <c r="I3569" i="5" s="1"/>
  <c r="I3570" i="5" a="1"/>
  <c r="I3570" i="5" s="1"/>
  <c r="I3571" i="5" a="1"/>
  <c r="I3571" i="5" s="1"/>
  <c r="I3572" i="5" a="1"/>
  <c r="I3572" i="5" s="1"/>
  <c r="I3573" i="5" a="1"/>
  <c r="I3573" i="5" s="1"/>
  <c r="I3574" i="5" a="1"/>
  <c r="I3574" i="5" s="1"/>
  <c r="I3575" i="5" a="1"/>
  <c r="I3575" i="5" s="1"/>
  <c r="I3576" i="5" a="1"/>
  <c r="I3576" i="5" s="1"/>
  <c r="I3577" i="5" a="1"/>
  <c r="I3577" i="5" s="1"/>
  <c r="I3578" i="5" a="1"/>
  <c r="I3578" i="5" s="1"/>
  <c r="I3579" i="5" a="1"/>
  <c r="I3579" i="5" s="1"/>
  <c r="I3580" i="5" a="1"/>
  <c r="I3580" i="5" s="1"/>
  <c r="I3581" i="5" a="1"/>
  <c r="I3581" i="5" s="1"/>
  <c r="I3582" i="5" a="1"/>
  <c r="I3582" i="5" s="1"/>
  <c r="I3583" i="5" a="1"/>
  <c r="I3583" i="5" s="1"/>
  <c r="I3584" i="5" a="1"/>
  <c r="I3584" i="5" s="1"/>
  <c r="I3585" i="5" a="1"/>
  <c r="I3585" i="5" s="1"/>
  <c r="I3586" i="5" a="1"/>
  <c r="I3586" i="5" s="1"/>
  <c r="I3587" i="5" a="1"/>
  <c r="I3587" i="5" s="1"/>
  <c r="I3588" i="5" a="1"/>
  <c r="I3588" i="5" s="1"/>
  <c r="I3589" i="5" a="1"/>
  <c r="I3589" i="5" s="1"/>
  <c r="I3590" i="5" a="1"/>
  <c r="I3590" i="5" s="1"/>
  <c r="I3591" i="5" a="1"/>
  <c r="I3591" i="5" s="1"/>
  <c r="I3592" i="5" a="1"/>
  <c r="I3592" i="5" s="1"/>
  <c r="I3593" i="5" a="1"/>
  <c r="I3593" i="5" s="1"/>
  <c r="I3594" i="5" a="1"/>
  <c r="I3594" i="5" s="1"/>
  <c r="I3595" i="5" a="1"/>
  <c r="I3595" i="5" s="1"/>
  <c r="I3596" i="5" a="1"/>
  <c r="I3596" i="5" s="1"/>
  <c r="I3597" i="5" a="1"/>
  <c r="I3597" i="5" s="1"/>
  <c r="I3598" i="5" a="1"/>
  <c r="I3598" i="5" s="1"/>
  <c r="I3599" i="5" a="1"/>
  <c r="I3599" i="5" s="1"/>
  <c r="I3600" i="5" a="1"/>
  <c r="I3600" i="5" s="1"/>
  <c r="I3601" i="5" a="1"/>
  <c r="I3601" i="5" s="1"/>
  <c r="I3602" i="5" a="1"/>
  <c r="I3602" i="5" s="1"/>
  <c r="I3603" i="5" a="1"/>
  <c r="I3603" i="5" s="1"/>
  <c r="I3604" i="5" a="1"/>
  <c r="I3604" i="5" s="1"/>
  <c r="I3605" i="5" a="1"/>
  <c r="I3605" i="5" s="1"/>
  <c r="I3606" i="5" a="1"/>
  <c r="I3606" i="5" s="1"/>
  <c r="I3607" i="5" a="1"/>
  <c r="I3607" i="5" s="1"/>
  <c r="I3608" i="5" a="1"/>
  <c r="I3608" i="5" s="1"/>
  <c r="I3609" i="5" a="1"/>
  <c r="I3609" i="5" s="1"/>
  <c r="I3610" i="5" a="1"/>
  <c r="I3610" i="5" s="1"/>
  <c r="I3611" i="5" a="1"/>
  <c r="I3611" i="5" s="1"/>
  <c r="I3612" i="5" a="1"/>
  <c r="I3612" i="5" s="1"/>
  <c r="I3613" i="5" a="1"/>
  <c r="I3613" i="5" s="1"/>
  <c r="I3614" i="5" a="1"/>
  <c r="I3614" i="5" s="1"/>
  <c r="I3615" i="5" a="1"/>
  <c r="I3615" i="5" s="1"/>
  <c r="I3616" i="5" a="1"/>
  <c r="I3616" i="5" s="1"/>
  <c r="I3617" i="5" a="1"/>
  <c r="I3617" i="5" s="1"/>
  <c r="I3618" i="5" a="1"/>
  <c r="I3618" i="5" s="1"/>
  <c r="I3619" i="5" a="1"/>
  <c r="I3619" i="5" s="1"/>
  <c r="I3620" i="5" a="1"/>
  <c r="I3620" i="5" s="1"/>
  <c r="I3621" i="5" a="1"/>
  <c r="I3621" i="5" s="1"/>
  <c r="I3622" i="5" a="1"/>
  <c r="I3622" i="5" s="1"/>
  <c r="I3623" i="5" a="1"/>
  <c r="I3623" i="5" s="1"/>
  <c r="I3624" i="5" a="1"/>
  <c r="I3624" i="5" s="1"/>
  <c r="I3625" i="5" a="1"/>
  <c r="I3625" i="5" s="1"/>
  <c r="I3626" i="5" a="1"/>
  <c r="I3626" i="5" s="1"/>
  <c r="I3627" i="5" a="1"/>
  <c r="I3627" i="5" s="1"/>
  <c r="I3628" i="5" a="1"/>
  <c r="I3628" i="5" s="1"/>
  <c r="I3629" i="5" a="1"/>
  <c r="I3629" i="5" s="1"/>
  <c r="I3630" i="5" a="1"/>
  <c r="I3630" i="5" s="1"/>
  <c r="I3631" i="5" a="1"/>
  <c r="I3631" i="5" s="1"/>
  <c r="I3632" i="5" a="1"/>
  <c r="I3632" i="5" s="1"/>
  <c r="I3633" i="5" a="1"/>
  <c r="I3633" i="5" s="1"/>
  <c r="I3634" i="5" a="1"/>
  <c r="I3634" i="5" s="1"/>
  <c r="I3635" i="5" a="1"/>
  <c r="I3635" i="5" s="1"/>
  <c r="I3636" i="5" a="1"/>
  <c r="I3636" i="5" s="1"/>
  <c r="I3637" i="5" a="1"/>
  <c r="I3637" i="5" s="1"/>
  <c r="I3638" i="5" a="1"/>
  <c r="I3638" i="5" s="1"/>
  <c r="I3639" i="5" a="1"/>
  <c r="I3639" i="5" s="1"/>
  <c r="I3640" i="5" a="1"/>
  <c r="I3640" i="5" s="1"/>
  <c r="I3641" i="5" a="1"/>
  <c r="I3641" i="5" s="1"/>
  <c r="I3642" i="5" a="1"/>
  <c r="I3642" i="5" s="1"/>
  <c r="I3643" i="5" a="1"/>
  <c r="I3643" i="5" s="1"/>
  <c r="I3644" i="5" a="1"/>
  <c r="I3644" i="5" s="1"/>
  <c r="I3645" i="5" a="1"/>
  <c r="I3645" i="5" s="1"/>
  <c r="I3646" i="5" a="1"/>
  <c r="I3646" i="5" s="1"/>
  <c r="I3647" i="5" a="1"/>
  <c r="I3647" i="5" s="1"/>
  <c r="I3648" i="5" a="1"/>
  <c r="I3648" i="5" s="1"/>
  <c r="I3649" i="5" a="1"/>
  <c r="I3649" i="5" s="1"/>
  <c r="I3650" i="5" a="1"/>
  <c r="I3650" i="5" s="1"/>
  <c r="I3651" i="5" a="1"/>
  <c r="I3651" i="5" s="1"/>
  <c r="I3652" i="5" a="1"/>
  <c r="I3652" i="5" s="1"/>
  <c r="I3653" i="5" a="1"/>
  <c r="I3653" i="5" s="1"/>
  <c r="I3654" i="5" a="1"/>
  <c r="I3654" i="5" s="1"/>
  <c r="I3655" i="5" a="1"/>
  <c r="I3655" i="5" s="1"/>
  <c r="I3656" i="5" a="1"/>
  <c r="I3656" i="5" s="1"/>
  <c r="I3657" i="5" a="1"/>
  <c r="I3657" i="5" s="1"/>
  <c r="I3658" i="5" a="1"/>
  <c r="I3658" i="5" s="1"/>
  <c r="I3659" i="5" a="1"/>
  <c r="I3659" i="5" s="1"/>
  <c r="I3660" i="5" a="1"/>
  <c r="I3660" i="5" s="1"/>
  <c r="I3661" i="5" a="1"/>
  <c r="I3661" i="5" s="1"/>
  <c r="I3662" i="5" a="1"/>
  <c r="I3662" i="5" s="1"/>
  <c r="I3663" i="5" a="1"/>
  <c r="I3663" i="5" s="1"/>
  <c r="I3664" i="5" a="1"/>
  <c r="I3664" i="5" s="1"/>
  <c r="I3665" i="5" a="1"/>
  <c r="I3665" i="5" s="1"/>
  <c r="I3666" i="5" a="1"/>
  <c r="I3666" i="5" s="1"/>
  <c r="I3667" i="5" a="1"/>
  <c r="I3667" i="5" s="1"/>
  <c r="I3668" i="5" a="1"/>
  <c r="I3668" i="5" s="1"/>
  <c r="I3669" i="5" a="1"/>
  <c r="I3669" i="5" s="1"/>
  <c r="I3670" i="5" a="1"/>
  <c r="I3670" i="5" s="1"/>
  <c r="I3671" i="5" a="1"/>
  <c r="I3671" i="5" s="1"/>
  <c r="I3672" i="5" a="1"/>
  <c r="I3672" i="5" s="1"/>
  <c r="I3673" i="5" a="1"/>
  <c r="I3673" i="5" s="1"/>
  <c r="I3674" i="5" a="1"/>
  <c r="I3674" i="5" s="1"/>
  <c r="I3675" i="5" a="1"/>
  <c r="I3675" i="5" s="1"/>
  <c r="I3676" i="5" a="1"/>
  <c r="I3676" i="5" s="1"/>
  <c r="I3677" i="5" a="1"/>
  <c r="I3677" i="5" s="1"/>
  <c r="I3678" i="5" a="1"/>
  <c r="I3678" i="5" s="1"/>
  <c r="I3679" i="5" a="1"/>
  <c r="I3679" i="5" s="1"/>
  <c r="I3680" i="5" a="1"/>
  <c r="I3680" i="5" s="1"/>
  <c r="I3681" i="5" a="1"/>
  <c r="I3681" i="5" s="1"/>
  <c r="I3682" i="5" a="1"/>
  <c r="I3682" i="5" s="1"/>
  <c r="I3683" i="5" a="1"/>
  <c r="I3683" i="5" s="1"/>
  <c r="I3684" i="5" a="1"/>
  <c r="I3684" i="5" s="1"/>
  <c r="I3685" i="5" a="1"/>
  <c r="I3685" i="5" s="1"/>
  <c r="I3686" i="5" a="1"/>
  <c r="I3686" i="5" s="1"/>
  <c r="I3687" i="5" a="1"/>
  <c r="I3687" i="5" s="1"/>
  <c r="I3688" i="5" a="1"/>
  <c r="I3688" i="5" s="1"/>
  <c r="I3689" i="5" a="1"/>
  <c r="I3689" i="5" s="1"/>
  <c r="I3690" i="5" a="1"/>
  <c r="I3690" i="5" s="1"/>
  <c r="I3691" i="5" a="1"/>
  <c r="I3691" i="5" s="1"/>
  <c r="I3692" i="5" a="1"/>
  <c r="I3692" i="5" s="1"/>
  <c r="I3693" i="5" a="1"/>
  <c r="I3693" i="5" s="1"/>
  <c r="I3694" i="5" a="1"/>
  <c r="I3694" i="5" s="1"/>
  <c r="I3695" i="5" a="1"/>
  <c r="I3695" i="5" s="1"/>
  <c r="I3696" i="5" a="1"/>
  <c r="I3696" i="5" s="1"/>
  <c r="I3697" i="5" a="1"/>
  <c r="I3697" i="5" s="1"/>
  <c r="I3698" i="5" a="1"/>
  <c r="I3698" i="5" s="1"/>
  <c r="I3699" i="5" a="1"/>
  <c r="I3699" i="5" s="1"/>
  <c r="I3700" i="5" a="1"/>
  <c r="I3700" i="5" s="1"/>
  <c r="I3701" i="5" a="1"/>
  <c r="I3701" i="5" s="1"/>
  <c r="I3702" i="5" a="1"/>
  <c r="I3702" i="5" s="1"/>
  <c r="I3703" i="5" a="1"/>
  <c r="I3703" i="5" s="1"/>
  <c r="I3704" i="5" a="1"/>
  <c r="I3704" i="5" s="1"/>
  <c r="I3705" i="5" a="1"/>
  <c r="I3705" i="5" s="1"/>
  <c r="I3706" i="5" a="1"/>
  <c r="I3706" i="5" s="1"/>
  <c r="I3707" i="5" a="1"/>
  <c r="I3707" i="5" s="1"/>
  <c r="I3708" i="5" a="1"/>
  <c r="I3708" i="5" s="1"/>
  <c r="I3709" i="5" a="1"/>
  <c r="I3709" i="5" s="1"/>
  <c r="I3710" i="5" a="1"/>
  <c r="I3710" i="5" s="1"/>
  <c r="I3711" i="5" a="1"/>
  <c r="I3711" i="5" s="1"/>
  <c r="I3712" i="5" a="1"/>
  <c r="I3712" i="5" s="1"/>
  <c r="I3713" i="5" a="1"/>
  <c r="I3713" i="5" s="1"/>
  <c r="I3714" i="5" a="1"/>
  <c r="I3714" i="5" s="1"/>
  <c r="I3715" i="5" a="1"/>
  <c r="I3715" i="5" s="1"/>
  <c r="I3716" i="5" a="1"/>
  <c r="I3716" i="5" s="1"/>
  <c r="I3717" i="5" a="1"/>
  <c r="I3717" i="5" s="1"/>
  <c r="I3718" i="5" a="1"/>
  <c r="I3718" i="5" s="1"/>
  <c r="I3719" i="5" a="1"/>
  <c r="I3719" i="5" s="1"/>
  <c r="I3720" i="5" a="1"/>
  <c r="I3720" i="5" s="1"/>
  <c r="I3721" i="5" a="1"/>
  <c r="I3721" i="5" s="1"/>
  <c r="I3722" i="5" a="1"/>
  <c r="I3722" i="5" s="1"/>
  <c r="I3723" i="5" a="1"/>
  <c r="I3723" i="5" s="1"/>
  <c r="I3724" i="5" a="1"/>
  <c r="I3724" i="5" s="1"/>
  <c r="I3725" i="5" a="1"/>
  <c r="I3725" i="5" s="1"/>
  <c r="I3726" i="5" a="1"/>
  <c r="I3726" i="5" s="1"/>
  <c r="I3727" i="5" a="1"/>
  <c r="I3727" i="5" s="1"/>
  <c r="I3728" i="5" a="1"/>
  <c r="I3728" i="5" s="1"/>
  <c r="I3729" i="5" a="1"/>
  <c r="I3729" i="5" s="1"/>
  <c r="I3730" i="5" a="1"/>
  <c r="I3730" i="5" s="1"/>
  <c r="I3731" i="5" a="1"/>
  <c r="I3731" i="5" s="1"/>
  <c r="I3732" i="5" a="1"/>
  <c r="I3732" i="5" s="1"/>
  <c r="I3733" i="5" a="1"/>
  <c r="I3733" i="5" s="1"/>
  <c r="I3734" i="5" a="1"/>
  <c r="I3734" i="5" s="1"/>
  <c r="I3735" i="5" a="1"/>
  <c r="I3735" i="5" s="1"/>
  <c r="I3736" i="5" a="1"/>
  <c r="I3736" i="5" s="1"/>
  <c r="I3737" i="5" a="1"/>
  <c r="I3737" i="5" s="1"/>
  <c r="I3738" i="5" a="1"/>
  <c r="I3738" i="5" s="1"/>
  <c r="I3739" i="5" a="1"/>
  <c r="I3739" i="5" s="1"/>
  <c r="I3740" i="5" a="1"/>
  <c r="I3740" i="5" s="1"/>
  <c r="I3741" i="5" a="1"/>
  <c r="I3741" i="5" s="1"/>
  <c r="I3742" i="5" a="1"/>
  <c r="I3742" i="5" s="1"/>
  <c r="I3743" i="5" a="1"/>
  <c r="I3743" i="5" s="1"/>
  <c r="I3744" i="5" a="1"/>
  <c r="I3744" i="5" s="1"/>
  <c r="I3745" i="5" a="1"/>
  <c r="I3745" i="5" s="1"/>
  <c r="I3746" i="5" a="1"/>
  <c r="I3746" i="5" s="1"/>
  <c r="I3747" i="5" a="1"/>
  <c r="I3747" i="5" s="1"/>
  <c r="I3748" i="5" a="1"/>
  <c r="I3748" i="5" s="1"/>
  <c r="I3749" i="5" a="1"/>
  <c r="I3749" i="5" s="1"/>
  <c r="I3750" i="5" a="1"/>
  <c r="I3750" i="5" s="1"/>
  <c r="I3751" i="5" a="1"/>
  <c r="I3751" i="5" s="1"/>
  <c r="I3752" i="5" a="1"/>
  <c r="I3752" i="5" s="1"/>
  <c r="I3753" i="5" a="1"/>
  <c r="I3753" i="5" s="1"/>
  <c r="I3754" i="5" a="1"/>
  <c r="I3754" i="5" s="1"/>
  <c r="I3755" i="5" a="1"/>
  <c r="I3755" i="5" s="1"/>
  <c r="I3756" i="5" a="1"/>
  <c r="I3756" i="5" s="1"/>
  <c r="I3757" i="5" a="1"/>
  <c r="I3757" i="5" s="1"/>
  <c r="I3758" i="5" a="1"/>
  <c r="I3758" i="5" s="1"/>
  <c r="I3759" i="5" a="1"/>
  <c r="I3759" i="5" s="1"/>
  <c r="I3760" i="5" a="1"/>
  <c r="I3760" i="5" s="1"/>
  <c r="I3761" i="5" a="1"/>
  <c r="I3761" i="5" s="1"/>
  <c r="I3762" i="5" a="1"/>
  <c r="I3762" i="5" s="1"/>
  <c r="I3763" i="5" a="1"/>
  <c r="I3763" i="5" s="1"/>
  <c r="I3764" i="5" a="1"/>
  <c r="I3764" i="5" s="1"/>
  <c r="I3765" i="5" a="1"/>
  <c r="I3765" i="5" s="1"/>
  <c r="I3766" i="5" a="1"/>
  <c r="I3766" i="5" s="1"/>
  <c r="I3767" i="5" a="1"/>
  <c r="I3767" i="5" s="1"/>
  <c r="I3768" i="5" a="1"/>
  <c r="I3768" i="5" s="1"/>
  <c r="I3769" i="5" a="1"/>
  <c r="I3769" i="5" s="1"/>
  <c r="I3770" i="5" a="1"/>
  <c r="I3770" i="5" s="1"/>
  <c r="I3771" i="5" a="1"/>
  <c r="I3771" i="5" s="1"/>
  <c r="I3772" i="5" a="1"/>
  <c r="I3772" i="5" s="1"/>
  <c r="I3773" i="5" a="1"/>
  <c r="I3773" i="5" s="1"/>
  <c r="I3774" i="5" a="1"/>
  <c r="I3774" i="5" s="1"/>
  <c r="I3775" i="5" a="1"/>
  <c r="I3775" i="5" s="1"/>
  <c r="I3776" i="5" a="1"/>
  <c r="I3776" i="5" s="1"/>
  <c r="I3777" i="5" a="1"/>
  <c r="I3777" i="5" s="1"/>
  <c r="I3778" i="5" a="1"/>
  <c r="I3778" i="5" s="1"/>
  <c r="I3779" i="5" a="1"/>
  <c r="I3779" i="5" s="1"/>
  <c r="I3780" i="5" a="1"/>
  <c r="I3780" i="5" s="1"/>
  <c r="I3781" i="5" a="1"/>
  <c r="I3781" i="5" s="1"/>
  <c r="I3782" i="5" a="1"/>
  <c r="I3782" i="5" s="1"/>
  <c r="I3783" i="5" a="1"/>
  <c r="I3783" i="5" s="1"/>
  <c r="I3784" i="5" a="1"/>
  <c r="I3784" i="5" s="1"/>
  <c r="I3785" i="5" a="1"/>
  <c r="I3785" i="5" s="1"/>
  <c r="I3786" i="5" a="1"/>
  <c r="I3786" i="5" s="1"/>
  <c r="I3787" i="5" a="1"/>
  <c r="I3787" i="5" s="1"/>
  <c r="I3788" i="5" a="1"/>
  <c r="I3788" i="5" s="1"/>
  <c r="I3789" i="5" a="1"/>
  <c r="I3789" i="5" s="1"/>
  <c r="I3790" i="5" a="1"/>
  <c r="I3790" i="5" s="1"/>
  <c r="I3791" i="5" a="1"/>
  <c r="I3791" i="5" s="1"/>
  <c r="I3792" i="5" a="1"/>
  <c r="I3792" i="5" s="1"/>
  <c r="I3793" i="5" a="1"/>
  <c r="I3793" i="5" s="1"/>
  <c r="I3794" i="5" a="1"/>
  <c r="I3794" i="5" s="1"/>
  <c r="I3795" i="5" a="1"/>
  <c r="I3795" i="5" s="1"/>
  <c r="I3796" i="5" a="1"/>
  <c r="I3796" i="5" s="1"/>
  <c r="I3797" i="5" a="1"/>
  <c r="I3797" i="5" s="1"/>
  <c r="I3798" i="5" a="1"/>
  <c r="I3798" i="5" s="1"/>
  <c r="I3799" i="5" a="1"/>
  <c r="I3799" i="5" s="1"/>
  <c r="I3800" i="5" a="1"/>
  <c r="I3800" i="5" s="1"/>
  <c r="I3801" i="5" a="1"/>
  <c r="I3801" i="5" s="1"/>
  <c r="I3802" i="5" a="1"/>
  <c r="I3802" i="5" s="1"/>
  <c r="I3803" i="5" a="1"/>
  <c r="I3803" i="5" s="1"/>
  <c r="I3804" i="5" a="1"/>
  <c r="I3804" i="5" s="1"/>
  <c r="I3805" i="5" a="1"/>
  <c r="I3805" i="5" s="1"/>
  <c r="I3806" i="5" a="1"/>
  <c r="I3806" i="5" s="1"/>
  <c r="I3807" i="5" a="1"/>
  <c r="I3807" i="5" s="1"/>
  <c r="I3808" i="5" a="1"/>
  <c r="I3808" i="5" s="1"/>
  <c r="I3809" i="5" a="1"/>
  <c r="I3809" i="5" s="1"/>
  <c r="I3810" i="5" a="1"/>
  <c r="I3810" i="5" s="1"/>
  <c r="I3811" i="5" a="1"/>
  <c r="I3811" i="5" s="1"/>
  <c r="I3812" i="5" a="1"/>
  <c r="I3812" i="5" s="1"/>
  <c r="I3813" i="5" a="1"/>
  <c r="I3813" i="5" s="1"/>
  <c r="I3814" i="5" a="1"/>
  <c r="I3814" i="5" s="1"/>
  <c r="I3815" i="5" a="1"/>
  <c r="I3815" i="5" s="1"/>
  <c r="I3816" i="5" a="1"/>
  <c r="I3816" i="5" s="1"/>
  <c r="I3817" i="5" a="1"/>
  <c r="I3817" i="5" s="1"/>
  <c r="I3818" i="5" a="1"/>
  <c r="I3818" i="5" s="1"/>
  <c r="I3819" i="5" a="1"/>
  <c r="I3819" i="5" s="1"/>
  <c r="I3820" i="5" a="1"/>
  <c r="I3820" i="5" s="1"/>
  <c r="I3821" i="5" a="1"/>
  <c r="I3821" i="5" s="1"/>
  <c r="I3822" i="5" a="1"/>
  <c r="I3822" i="5" s="1"/>
  <c r="I3823" i="5" a="1"/>
  <c r="I3823" i="5" s="1"/>
  <c r="I3824" i="5" a="1"/>
  <c r="I3824" i="5" s="1"/>
  <c r="I3825" i="5" a="1"/>
  <c r="I3825" i="5" s="1"/>
  <c r="I3826" i="5" a="1"/>
  <c r="I3826" i="5" s="1"/>
  <c r="I3827" i="5" a="1"/>
  <c r="I3827" i="5" s="1"/>
  <c r="I3828" i="5" a="1"/>
  <c r="I3828" i="5" s="1"/>
  <c r="I3829" i="5" a="1"/>
  <c r="I3829" i="5" s="1"/>
  <c r="I3830" i="5" a="1"/>
  <c r="I3830" i="5" s="1"/>
  <c r="I3831" i="5" a="1"/>
  <c r="I3831" i="5" s="1"/>
  <c r="I3832" i="5" a="1"/>
  <c r="I3832" i="5" s="1"/>
  <c r="I3833" i="5" a="1"/>
  <c r="I3833" i="5" s="1"/>
  <c r="I3834" i="5" a="1"/>
  <c r="I3834" i="5" s="1"/>
  <c r="I3835" i="5" a="1"/>
  <c r="I3835" i="5" s="1"/>
  <c r="I3836" i="5" a="1"/>
  <c r="I3836" i="5" s="1"/>
  <c r="I3837" i="5" a="1"/>
  <c r="I3837" i="5" s="1"/>
  <c r="I3838" i="5" a="1"/>
  <c r="I3838" i="5" s="1"/>
  <c r="I3839" i="5" a="1"/>
  <c r="I3839" i="5" s="1"/>
  <c r="I3840" i="5" a="1"/>
  <c r="I3840" i="5" s="1"/>
  <c r="I3841" i="5" a="1"/>
  <c r="I3841" i="5" s="1"/>
  <c r="I3842" i="5" a="1"/>
  <c r="I3842" i="5" s="1"/>
  <c r="I3843" i="5" a="1"/>
  <c r="I3843" i="5" s="1"/>
  <c r="I3844" i="5" a="1"/>
  <c r="I3844" i="5" s="1"/>
  <c r="I3845" i="5" a="1"/>
  <c r="I3845" i="5" s="1"/>
  <c r="I3846" i="5" a="1"/>
  <c r="I3846" i="5" s="1"/>
  <c r="I3847" i="5" a="1"/>
  <c r="I3847" i="5" s="1"/>
  <c r="I3848" i="5" a="1"/>
  <c r="I3848" i="5" s="1"/>
  <c r="I3849" i="5" a="1"/>
  <c r="I3849" i="5" s="1"/>
  <c r="I3850" i="5" a="1"/>
  <c r="I3850" i="5" s="1"/>
  <c r="I3851" i="5" a="1"/>
  <c r="I3851" i="5" s="1"/>
  <c r="I3852" i="5" a="1"/>
  <c r="I3852" i="5" s="1"/>
  <c r="I3853" i="5" a="1"/>
  <c r="I3853" i="5" s="1"/>
  <c r="I3854" i="5" a="1"/>
  <c r="I3854" i="5" s="1"/>
  <c r="I3855" i="5" a="1"/>
  <c r="I3855" i="5" s="1"/>
  <c r="I3856" i="5" a="1"/>
  <c r="I3856" i="5" s="1"/>
  <c r="I3857" i="5" a="1"/>
  <c r="I3857" i="5" s="1"/>
  <c r="I3858" i="5" a="1"/>
  <c r="I3858" i="5" s="1"/>
  <c r="I3859" i="5" a="1"/>
  <c r="I3859" i="5" s="1"/>
  <c r="I3860" i="5" a="1"/>
  <c r="I3860" i="5" s="1"/>
  <c r="I3861" i="5" a="1"/>
  <c r="I3861" i="5" s="1"/>
  <c r="I3862" i="5" a="1"/>
  <c r="I3862" i="5" s="1"/>
  <c r="I3863" i="5" a="1"/>
  <c r="I3863" i="5" s="1"/>
  <c r="I3864" i="5" a="1"/>
  <c r="I3864" i="5" s="1"/>
  <c r="I3865" i="5" a="1"/>
  <c r="I3865" i="5" s="1"/>
  <c r="I3866" i="5" a="1"/>
  <c r="I3866" i="5" s="1"/>
  <c r="I3867" i="5" a="1"/>
  <c r="I3867" i="5" s="1"/>
  <c r="I3868" i="5" a="1"/>
  <c r="I3868" i="5" s="1"/>
  <c r="I3869" i="5" a="1"/>
  <c r="I3869" i="5" s="1"/>
  <c r="I3870" i="5" a="1"/>
  <c r="I3870" i="5" s="1"/>
  <c r="I3871" i="5" a="1"/>
  <c r="I3871" i="5" s="1"/>
  <c r="I3872" i="5" a="1"/>
  <c r="I3872" i="5" s="1"/>
  <c r="I3873" i="5" a="1"/>
  <c r="I3873" i="5" s="1"/>
  <c r="I3874" i="5" a="1"/>
  <c r="I3874" i="5" s="1"/>
  <c r="I3875" i="5" a="1"/>
  <c r="I3875" i="5" s="1"/>
  <c r="I3876" i="5" a="1"/>
  <c r="I3876" i="5" s="1"/>
  <c r="I3877" i="5" a="1"/>
  <c r="I3877" i="5" s="1"/>
  <c r="I3878" i="5" a="1"/>
  <c r="I3878" i="5" s="1"/>
  <c r="I3879" i="5" a="1"/>
  <c r="I3879" i="5" s="1"/>
  <c r="I3880" i="5" a="1"/>
  <c r="I3880" i="5" s="1"/>
  <c r="I3881" i="5" a="1"/>
  <c r="I3881" i="5" s="1"/>
  <c r="I3882" i="5" a="1"/>
  <c r="I3882" i="5" s="1"/>
  <c r="I3883" i="5" a="1"/>
  <c r="I3883" i="5" s="1"/>
  <c r="I3884" i="5" a="1"/>
  <c r="I3884" i="5" s="1"/>
  <c r="I3885" i="5" a="1"/>
  <c r="I3885" i="5" s="1"/>
  <c r="I3886" i="5" a="1"/>
  <c r="I3886" i="5" s="1"/>
  <c r="I3887" i="5" a="1"/>
  <c r="I3887" i="5" s="1"/>
  <c r="I3888" i="5" a="1"/>
  <c r="I3888" i="5" s="1"/>
  <c r="I3889" i="5" a="1"/>
  <c r="I3889" i="5" s="1"/>
  <c r="I3890" i="5" a="1"/>
  <c r="I3890" i="5" s="1"/>
  <c r="I3891" i="5" a="1"/>
  <c r="I3891" i="5" s="1"/>
  <c r="I3892" i="5" a="1"/>
  <c r="I3892" i="5" s="1"/>
  <c r="I3893" i="5" a="1"/>
  <c r="I3893" i="5" s="1"/>
  <c r="I3894" i="5" a="1"/>
  <c r="I3894" i="5" s="1"/>
  <c r="I3895" i="5" a="1"/>
  <c r="I3895" i="5" s="1"/>
  <c r="I3896" i="5" a="1"/>
  <c r="I3896" i="5" s="1"/>
  <c r="I3897" i="5" a="1"/>
  <c r="I3897" i="5" s="1"/>
  <c r="I3898" i="5" a="1"/>
  <c r="I3898" i="5" s="1"/>
  <c r="I3899" i="5" a="1"/>
  <c r="I3899" i="5" s="1"/>
  <c r="I3900" i="5" a="1"/>
  <c r="I3900" i="5" s="1"/>
  <c r="I3901" i="5" a="1"/>
  <c r="I3901" i="5" s="1"/>
  <c r="I3902" i="5" a="1"/>
  <c r="I3902" i="5" s="1"/>
  <c r="I3903" i="5" a="1"/>
  <c r="I3903" i="5" s="1"/>
  <c r="I3904" i="5" a="1"/>
  <c r="I3904" i="5" s="1"/>
  <c r="I3905" i="5" a="1"/>
  <c r="I3905" i="5" s="1"/>
  <c r="I3906" i="5" a="1"/>
  <c r="I3906" i="5" s="1"/>
  <c r="I3907" i="5" a="1"/>
  <c r="I3907" i="5" s="1"/>
  <c r="I3908" i="5" a="1"/>
  <c r="I3908" i="5" s="1"/>
  <c r="I3909" i="5" a="1"/>
  <c r="I3909" i="5" s="1"/>
  <c r="I3910" i="5" a="1"/>
  <c r="I3910" i="5" s="1"/>
  <c r="I3911" i="5" a="1"/>
  <c r="I3911" i="5" s="1"/>
  <c r="I3912" i="5" a="1"/>
  <c r="I3912" i="5" s="1"/>
  <c r="I3913" i="5" a="1"/>
  <c r="I3913" i="5" s="1"/>
  <c r="I3914" i="5" a="1"/>
  <c r="I3914" i="5" s="1"/>
  <c r="I3915" i="5" a="1"/>
  <c r="I3915" i="5" s="1"/>
  <c r="I3916" i="5" a="1"/>
  <c r="I3916" i="5" s="1"/>
  <c r="I3917" i="5" a="1"/>
  <c r="I3917" i="5" s="1"/>
  <c r="I3918" i="5" a="1"/>
  <c r="I3918" i="5" s="1"/>
  <c r="I3919" i="5" a="1"/>
  <c r="I3919" i="5" s="1"/>
  <c r="I3920" i="5" a="1"/>
  <c r="I3920" i="5" s="1"/>
  <c r="I3921" i="5" a="1"/>
  <c r="I3921" i="5" s="1"/>
  <c r="I3922" i="5" a="1"/>
  <c r="I3922" i="5" s="1"/>
  <c r="I3923" i="5" a="1"/>
  <c r="I3923" i="5" s="1"/>
  <c r="I3924" i="5" a="1"/>
  <c r="I3924" i="5" s="1"/>
  <c r="I3925" i="5" a="1"/>
  <c r="I3925" i="5" s="1"/>
  <c r="I3926" i="5" a="1"/>
  <c r="I3926" i="5" s="1"/>
  <c r="I3927" i="5" a="1"/>
  <c r="I3927" i="5" s="1"/>
  <c r="I3928" i="5" a="1"/>
  <c r="I3928" i="5" s="1"/>
  <c r="I3929" i="5" a="1"/>
  <c r="I3929" i="5" s="1"/>
  <c r="I3930" i="5" a="1"/>
  <c r="I3930" i="5" s="1"/>
  <c r="I3931" i="5" a="1"/>
  <c r="I3931" i="5" s="1"/>
  <c r="I3932" i="5" a="1"/>
  <c r="I3932" i="5" s="1"/>
  <c r="I3933" i="5" a="1"/>
  <c r="I3933" i="5" s="1"/>
  <c r="I3934" i="5" a="1"/>
  <c r="I3934" i="5" s="1"/>
  <c r="I3935" i="5" a="1"/>
  <c r="I3935" i="5" s="1"/>
  <c r="I3936" i="5" a="1"/>
  <c r="I3936" i="5" s="1"/>
  <c r="I3937" i="5" a="1"/>
  <c r="I3937" i="5" s="1"/>
  <c r="I3938" i="5" a="1"/>
  <c r="I3938" i="5" s="1"/>
  <c r="I3939" i="5" a="1"/>
  <c r="I3939" i="5" s="1"/>
  <c r="I3940" i="5" a="1"/>
  <c r="I3940" i="5" s="1"/>
  <c r="I3941" i="5" a="1"/>
  <c r="I3941" i="5" s="1"/>
  <c r="I3942" i="5" a="1"/>
  <c r="I3942" i="5" s="1"/>
  <c r="I3943" i="5" a="1"/>
  <c r="I3943" i="5" s="1"/>
  <c r="I3944" i="5" a="1"/>
  <c r="I3944" i="5" s="1"/>
  <c r="I3945" i="5" a="1"/>
  <c r="I3945" i="5" s="1"/>
  <c r="I3946" i="5" a="1"/>
  <c r="I3946" i="5" s="1"/>
  <c r="I3947" i="5" a="1"/>
  <c r="I3947" i="5" s="1"/>
  <c r="I3948" i="5" a="1"/>
  <c r="I3948" i="5" s="1"/>
  <c r="I3949" i="5" a="1"/>
  <c r="I3949" i="5" s="1"/>
  <c r="I3950" i="5" a="1"/>
  <c r="I3950" i="5" s="1"/>
  <c r="I3951" i="5" a="1"/>
  <c r="I3951" i="5" s="1"/>
  <c r="I3952" i="5" a="1"/>
  <c r="I3952" i="5" s="1"/>
  <c r="I3953" i="5" a="1"/>
  <c r="I3953" i="5" s="1"/>
  <c r="I3954" i="5" a="1"/>
  <c r="I3954" i="5" s="1"/>
  <c r="I3955" i="5" a="1"/>
  <c r="I3955" i="5" s="1"/>
  <c r="I3956" i="5" a="1"/>
  <c r="I3956" i="5" s="1"/>
  <c r="I3957" i="5" a="1"/>
  <c r="I3957" i="5" s="1"/>
  <c r="I3958" i="5" a="1"/>
  <c r="I3958" i="5" s="1"/>
  <c r="I3959" i="5" a="1"/>
  <c r="I3959" i="5" s="1"/>
  <c r="I3960" i="5" a="1"/>
  <c r="I3960" i="5" s="1"/>
  <c r="I3961" i="5" a="1"/>
  <c r="I3961" i="5" s="1"/>
  <c r="I3962" i="5" a="1"/>
  <c r="I3962" i="5" s="1"/>
  <c r="I3963" i="5" a="1"/>
  <c r="I3963" i="5" s="1"/>
  <c r="I3964" i="5" a="1"/>
  <c r="I3964" i="5" s="1"/>
  <c r="I3965" i="5" a="1"/>
  <c r="I3965" i="5" s="1"/>
  <c r="I3966" i="5" a="1"/>
  <c r="I3966" i="5" s="1"/>
  <c r="I3967" i="5" a="1"/>
  <c r="I3967" i="5" s="1"/>
  <c r="I3968" i="5" a="1"/>
  <c r="I3968" i="5" s="1"/>
  <c r="I3969" i="5" a="1"/>
  <c r="I3969" i="5" s="1"/>
  <c r="I3970" i="5" a="1"/>
  <c r="I3970" i="5" s="1"/>
  <c r="I3971" i="5" a="1"/>
  <c r="I3971" i="5" s="1"/>
  <c r="I3972" i="5" a="1"/>
  <c r="I3972" i="5" s="1"/>
  <c r="I3973" i="5" a="1"/>
  <c r="I3973" i="5" s="1"/>
  <c r="I3974" i="5" a="1"/>
  <c r="I3974" i="5" s="1"/>
  <c r="I3975" i="5" a="1"/>
  <c r="I3975" i="5" s="1"/>
  <c r="I3976" i="5" a="1"/>
  <c r="I3976" i="5" s="1"/>
  <c r="I3977" i="5" a="1"/>
  <c r="I3977" i="5" s="1"/>
  <c r="I3978" i="5" a="1"/>
  <c r="I3978" i="5" s="1"/>
  <c r="I3979" i="5" a="1"/>
  <c r="I3979" i="5" s="1"/>
  <c r="I3980" i="5" a="1"/>
  <c r="I3980" i="5" s="1"/>
  <c r="I3981" i="5" a="1"/>
  <c r="I3981" i="5" s="1"/>
  <c r="I3982" i="5" a="1"/>
  <c r="I3982" i="5" s="1"/>
  <c r="I3983" i="5" a="1"/>
  <c r="I3983" i="5" s="1"/>
  <c r="I3984" i="5" a="1"/>
  <c r="I3984" i="5" s="1"/>
  <c r="I3985" i="5" a="1"/>
  <c r="I3985" i="5" s="1"/>
  <c r="I3986" i="5" a="1"/>
  <c r="I3986" i="5" s="1"/>
  <c r="I3987" i="5" a="1"/>
  <c r="I3987" i="5" s="1"/>
  <c r="I3988" i="5" a="1"/>
  <c r="I3988" i="5" s="1"/>
  <c r="I3989" i="5" a="1"/>
  <c r="I3989" i="5" s="1"/>
  <c r="I3990" i="5" a="1"/>
  <c r="I3990" i="5" s="1"/>
  <c r="I3991" i="5" a="1"/>
  <c r="I3991" i="5" s="1"/>
  <c r="I3992" i="5" a="1"/>
  <c r="I3992" i="5" s="1"/>
  <c r="I3993" i="5" a="1"/>
  <c r="I3993" i="5" s="1"/>
  <c r="I3994" i="5" a="1"/>
  <c r="I3994" i="5" s="1"/>
  <c r="I3995" i="5" a="1"/>
  <c r="I3995" i="5" s="1"/>
  <c r="I3996" i="5" a="1"/>
  <c r="I3996" i="5" s="1"/>
  <c r="I3997" i="5" a="1"/>
  <c r="I3997" i="5" s="1"/>
  <c r="I3998" i="5" a="1"/>
  <c r="I3998" i="5" s="1"/>
  <c r="I3999" i="5" a="1"/>
  <c r="I3999" i="5" s="1"/>
  <c r="I4000" i="5" a="1"/>
  <c r="I4000" i="5" s="1"/>
  <c r="I4001" i="5" a="1"/>
  <c r="I4001" i="5" s="1"/>
  <c r="I4002" i="5" a="1"/>
  <c r="I4002" i="5" s="1"/>
  <c r="I4003" i="5" a="1"/>
  <c r="I4003" i="5" s="1"/>
  <c r="I4004" i="5" a="1"/>
  <c r="I4004" i="5" s="1"/>
  <c r="I4005" i="5" a="1"/>
  <c r="I4005" i="5" s="1"/>
  <c r="I4006" i="5" a="1"/>
  <c r="I4006" i="5" s="1"/>
  <c r="I4007" i="5" a="1"/>
  <c r="I4007" i="5" s="1"/>
  <c r="I4008" i="5" a="1"/>
  <c r="I4008" i="5" s="1"/>
  <c r="I4009" i="5" a="1"/>
  <c r="I4009" i="5" s="1"/>
  <c r="I4010" i="5" a="1"/>
  <c r="I4010" i="5" s="1"/>
  <c r="I4011" i="5" a="1"/>
  <c r="I4011" i="5" s="1"/>
  <c r="I4012" i="5" a="1"/>
  <c r="I4012" i="5" s="1"/>
  <c r="I4013" i="5" a="1"/>
  <c r="I4013" i="5" s="1"/>
  <c r="I4014" i="5" a="1"/>
  <c r="I4014" i="5" s="1"/>
  <c r="I4015" i="5" a="1"/>
  <c r="I4015" i="5" s="1"/>
  <c r="I4016" i="5" a="1"/>
  <c r="I4016" i="5" s="1"/>
  <c r="I4017" i="5" a="1"/>
  <c r="I4017" i="5" s="1"/>
  <c r="I4018" i="5" a="1"/>
  <c r="I4018" i="5" s="1"/>
  <c r="I4019" i="5" a="1"/>
  <c r="I4019" i="5" s="1"/>
  <c r="I4020" i="5" a="1"/>
  <c r="I4020" i="5" s="1"/>
  <c r="I4021" i="5" a="1"/>
  <c r="I4021" i="5" s="1"/>
  <c r="I4022" i="5" a="1"/>
  <c r="I4022" i="5" s="1"/>
  <c r="I4023" i="5" a="1"/>
  <c r="I4023" i="5" s="1"/>
  <c r="I4024" i="5" a="1"/>
  <c r="I4024" i="5" s="1"/>
  <c r="I4025" i="5" a="1"/>
  <c r="I4025" i="5" s="1"/>
  <c r="I4026" i="5" a="1"/>
  <c r="I4026" i="5" s="1"/>
  <c r="I4027" i="5" a="1"/>
  <c r="I4027" i="5" s="1"/>
  <c r="I4028" i="5" a="1"/>
  <c r="I4028" i="5" s="1"/>
  <c r="I4029" i="5" a="1"/>
  <c r="I4029" i="5" s="1"/>
  <c r="I4030" i="5" a="1"/>
  <c r="I4030" i="5" s="1"/>
  <c r="I4031" i="5" a="1"/>
  <c r="I4031" i="5" s="1"/>
  <c r="I4032" i="5" a="1"/>
  <c r="I4032" i="5" s="1"/>
  <c r="I4033" i="5" a="1"/>
  <c r="I4033" i="5" s="1"/>
  <c r="I4034" i="5" a="1"/>
  <c r="I4034" i="5" s="1"/>
  <c r="I4035" i="5" a="1"/>
  <c r="I4035" i="5" s="1"/>
  <c r="I4036" i="5" a="1"/>
  <c r="I4036" i="5" s="1"/>
  <c r="I4037" i="5" a="1"/>
  <c r="I4037" i="5" s="1"/>
  <c r="I4038" i="5" a="1"/>
  <c r="I4038" i="5" s="1"/>
  <c r="I4039" i="5" a="1"/>
  <c r="I4039" i="5" s="1"/>
  <c r="I4040" i="5" a="1"/>
  <c r="I4040" i="5" s="1"/>
  <c r="I4041" i="5" a="1"/>
  <c r="I4041" i="5" s="1"/>
  <c r="I4042" i="5" a="1"/>
  <c r="I4042" i="5" s="1"/>
  <c r="I4043" i="5" a="1"/>
  <c r="I4043" i="5" s="1"/>
  <c r="I4044" i="5" a="1"/>
  <c r="I4044" i="5" s="1"/>
  <c r="I4045" i="5" a="1"/>
  <c r="I4045" i="5" s="1"/>
  <c r="I4046" i="5" a="1"/>
  <c r="I4046" i="5" s="1"/>
  <c r="I4047" i="5" a="1"/>
  <c r="I4047" i="5" s="1"/>
  <c r="I4048" i="5" a="1"/>
  <c r="I4048" i="5" s="1"/>
  <c r="I4049" i="5" a="1"/>
  <c r="I4049" i="5" s="1"/>
  <c r="I4050" i="5" a="1"/>
  <c r="I4050" i="5" s="1"/>
  <c r="I4051" i="5" a="1"/>
  <c r="I4051" i="5" s="1"/>
  <c r="I4052" i="5" a="1"/>
  <c r="I4052" i="5" s="1"/>
  <c r="I4053" i="5" a="1"/>
  <c r="I4053" i="5" s="1"/>
  <c r="I4054" i="5" a="1"/>
  <c r="I4054" i="5" s="1"/>
  <c r="I4055" i="5" a="1"/>
  <c r="I4055" i="5" s="1"/>
  <c r="I4056" i="5" a="1"/>
  <c r="I4056" i="5" s="1"/>
  <c r="I4057" i="5" a="1"/>
  <c r="I4057" i="5" s="1"/>
  <c r="I4058" i="5" a="1"/>
  <c r="I4058" i="5" s="1"/>
  <c r="I4059" i="5" a="1"/>
  <c r="I4059" i="5" s="1"/>
  <c r="I4060" i="5" a="1"/>
  <c r="I4060" i="5" s="1"/>
  <c r="I4061" i="5" a="1"/>
  <c r="I4061" i="5" s="1"/>
  <c r="I4062" i="5" a="1"/>
  <c r="I4062" i="5" s="1"/>
  <c r="I4063" i="5" a="1"/>
  <c r="I4063" i="5" s="1"/>
  <c r="I4064" i="5" a="1"/>
  <c r="I4064" i="5" s="1"/>
  <c r="I4065" i="5" a="1"/>
  <c r="I4065" i="5" s="1"/>
  <c r="I4066" i="5" a="1"/>
  <c r="I4066" i="5" s="1"/>
  <c r="I4067" i="5" a="1"/>
  <c r="I4067" i="5" s="1"/>
  <c r="I4068" i="5" a="1"/>
  <c r="I4068" i="5" s="1"/>
  <c r="I4069" i="5" a="1"/>
  <c r="I4069" i="5" s="1"/>
  <c r="I4070" i="5" a="1"/>
  <c r="I4070" i="5" s="1"/>
  <c r="I4071" i="5" a="1"/>
  <c r="I4071" i="5" s="1"/>
  <c r="I4072" i="5" a="1"/>
  <c r="I4072" i="5" s="1"/>
  <c r="I4073" i="5" a="1"/>
  <c r="I4073" i="5" s="1"/>
  <c r="I4074" i="5" a="1"/>
  <c r="I4074" i="5" s="1"/>
  <c r="I4075" i="5" a="1"/>
  <c r="I4075" i="5" s="1"/>
  <c r="I4076" i="5" a="1"/>
  <c r="I4076" i="5" s="1"/>
  <c r="I4077" i="5" a="1"/>
  <c r="I4077" i="5" s="1"/>
  <c r="I4078" i="5" a="1"/>
  <c r="I4078" i="5" s="1"/>
  <c r="I4079" i="5" a="1"/>
  <c r="I4079" i="5" s="1"/>
  <c r="I4080" i="5" a="1"/>
  <c r="I4080" i="5" s="1"/>
  <c r="I4081" i="5" a="1"/>
  <c r="I4081" i="5" s="1"/>
  <c r="I4082" i="5" a="1"/>
  <c r="I4082" i="5" s="1"/>
  <c r="I4083" i="5" a="1"/>
  <c r="I4083" i="5" s="1"/>
  <c r="I4084" i="5" a="1"/>
  <c r="I4084" i="5" s="1"/>
  <c r="I4085" i="5" a="1"/>
  <c r="I4085" i="5" s="1"/>
  <c r="I4086" i="5" a="1"/>
  <c r="I4086" i="5" s="1"/>
  <c r="I4087" i="5" a="1"/>
  <c r="I4087" i="5" s="1"/>
  <c r="I4088" i="5" a="1"/>
  <c r="I4088" i="5" s="1"/>
  <c r="I4089" i="5" a="1"/>
  <c r="I4089" i="5" s="1"/>
  <c r="I4090" i="5" a="1"/>
  <c r="I4090" i="5" s="1"/>
  <c r="I4091" i="5" a="1"/>
  <c r="I4091" i="5" s="1"/>
  <c r="I4092" i="5" a="1"/>
  <c r="I4092" i="5" s="1"/>
  <c r="I4093" i="5" a="1"/>
  <c r="I4093" i="5" s="1"/>
  <c r="I4094" i="5" a="1"/>
  <c r="I4094" i="5" s="1"/>
  <c r="I4095" i="5" a="1"/>
  <c r="I4095" i="5" s="1"/>
  <c r="I4096" i="5" a="1"/>
  <c r="I4096" i="5" s="1"/>
  <c r="I4097" i="5" a="1"/>
  <c r="I4097" i="5" s="1"/>
  <c r="I4098" i="5" a="1"/>
  <c r="I4098" i="5" s="1"/>
  <c r="I4099" i="5" a="1"/>
  <c r="I4099" i="5" s="1"/>
  <c r="I4100" i="5" a="1"/>
  <c r="I4100" i="5" s="1"/>
  <c r="I4101" i="5" a="1"/>
  <c r="I4101" i="5" s="1"/>
  <c r="I4102" i="5" a="1"/>
  <c r="I4102" i="5" s="1"/>
  <c r="I4103" i="5" a="1"/>
  <c r="I4103" i="5" s="1"/>
  <c r="I4104" i="5" a="1"/>
  <c r="I4104" i="5" s="1"/>
  <c r="I4105" i="5" a="1"/>
  <c r="I4105" i="5" s="1"/>
  <c r="I4106" i="5" a="1"/>
  <c r="I4106" i="5" s="1"/>
  <c r="I4107" i="5" a="1"/>
  <c r="I4107" i="5" s="1"/>
  <c r="I4108" i="5" a="1"/>
  <c r="I4108" i="5" s="1"/>
  <c r="I4109" i="5" a="1"/>
  <c r="I4109" i="5" s="1"/>
  <c r="I4110" i="5" a="1"/>
  <c r="I4110" i="5" s="1"/>
  <c r="I4111" i="5" a="1"/>
  <c r="I4111" i="5" s="1"/>
  <c r="I4112" i="5" a="1"/>
  <c r="I4112" i="5" s="1"/>
  <c r="I4113" i="5" a="1"/>
  <c r="I4113" i="5" s="1"/>
  <c r="I4114" i="5" a="1"/>
  <c r="I4114" i="5" s="1"/>
  <c r="I4115" i="5" a="1"/>
  <c r="I4115" i="5" s="1"/>
  <c r="I4116" i="5" a="1"/>
  <c r="I4116" i="5" s="1"/>
  <c r="I4117" i="5" a="1"/>
  <c r="I4117" i="5" s="1"/>
  <c r="I4118" i="5" a="1"/>
  <c r="I4118" i="5" s="1"/>
  <c r="I4119" i="5" a="1"/>
  <c r="I4119" i="5" s="1"/>
  <c r="I4120" i="5" a="1"/>
  <c r="I4120" i="5" s="1"/>
  <c r="I4121" i="5" a="1"/>
  <c r="I4121" i="5" s="1"/>
  <c r="I4122" i="5" a="1"/>
  <c r="I4122" i="5" s="1"/>
  <c r="I4123" i="5" a="1"/>
  <c r="I4123" i="5" s="1"/>
  <c r="I4124" i="5" a="1"/>
  <c r="I4124" i="5" s="1"/>
  <c r="I4125" i="5" a="1"/>
  <c r="I4125" i="5" s="1"/>
  <c r="I4126" i="5" a="1"/>
  <c r="I4126" i="5" s="1"/>
  <c r="I4127" i="5" a="1"/>
  <c r="I4127" i="5" s="1"/>
  <c r="I4128" i="5" a="1"/>
  <c r="I4128" i="5" s="1"/>
  <c r="I4129" i="5" a="1"/>
  <c r="I4129" i="5" s="1"/>
  <c r="I4130" i="5" a="1"/>
  <c r="I4130" i="5" s="1"/>
  <c r="I4131" i="5" a="1"/>
  <c r="I4131" i="5" s="1"/>
  <c r="I4132" i="5" a="1"/>
  <c r="I4132" i="5" s="1"/>
  <c r="I4133" i="5" a="1"/>
  <c r="I4133" i="5" s="1"/>
  <c r="I4134" i="5" a="1"/>
  <c r="I4134" i="5" s="1"/>
  <c r="I4135" i="5" a="1"/>
  <c r="I4135" i="5" s="1"/>
  <c r="I4136" i="5" a="1"/>
  <c r="I4136" i="5" s="1"/>
  <c r="I4137" i="5" a="1"/>
  <c r="I4137" i="5" s="1"/>
  <c r="I4138" i="5" a="1"/>
  <c r="I4138" i="5" s="1"/>
  <c r="I4139" i="5" a="1"/>
  <c r="I4139" i="5" s="1"/>
  <c r="I4140" i="5" a="1"/>
  <c r="I4140" i="5" s="1"/>
  <c r="I4141" i="5" a="1"/>
  <c r="I4141" i="5" s="1"/>
  <c r="I4142" i="5" a="1"/>
  <c r="I4142" i="5" s="1"/>
  <c r="I4143" i="5" a="1"/>
  <c r="I4143" i="5" s="1"/>
  <c r="I4144" i="5" a="1"/>
  <c r="I4144" i="5" s="1"/>
  <c r="I4145" i="5" a="1"/>
  <c r="I4145" i="5" s="1"/>
  <c r="I4146" i="5" a="1"/>
  <c r="I4146" i="5" s="1"/>
  <c r="I4147" i="5" a="1"/>
  <c r="I4147" i="5" s="1"/>
  <c r="I4148" i="5" a="1"/>
  <c r="I4148" i="5" s="1"/>
  <c r="I4149" i="5" a="1"/>
  <c r="I4149" i="5" s="1"/>
  <c r="I4150" i="5" a="1"/>
  <c r="I4150" i="5" s="1"/>
  <c r="I4151" i="5" a="1"/>
  <c r="I4151" i="5" s="1"/>
  <c r="I4152" i="5" a="1"/>
  <c r="I4152" i="5" s="1"/>
  <c r="I4153" i="5" a="1"/>
  <c r="I4153" i="5" s="1"/>
  <c r="I4154" i="5" a="1"/>
  <c r="I4154" i="5" s="1"/>
  <c r="I4155" i="5" a="1"/>
  <c r="I4155" i="5" s="1"/>
  <c r="I4156" i="5" a="1"/>
  <c r="I4156" i="5" s="1"/>
  <c r="I4157" i="5" a="1"/>
  <c r="I4157" i="5" s="1"/>
  <c r="I4158" i="5" a="1"/>
  <c r="I4158" i="5" s="1"/>
  <c r="I4159" i="5" a="1"/>
  <c r="I4159" i="5" s="1"/>
  <c r="I4160" i="5" a="1"/>
  <c r="I4160" i="5" s="1"/>
  <c r="I4161" i="5" a="1"/>
  <c r="I4161" i="5" s="1"/>
  <c r="I4162" i="5" a="1"/>
  <c r="I4162" i="5" s="1"/>
  <c r="I4163" i="5" a="1"/>
  <c r="I4163" i="5" s="1"/>
  <c r="I4164" i="5" a="1"/>
  <c r="I4164" i="5" s="1"/>
  <c r="I4165" i="5" a="1"/>
  <c r="I4165" i="5" s="1"/>
  <c r="I4166" i="5" a="1"/>
  <c r="I4166" i="5" s="1"/>
  <c r="I4167" i="5" a="1"/>
  <c r="I4167" i="5" s="1"/>
  <c r="I4168" i="5" a="1"/>
  <c r="I4168" i="5" s="1"/>
  <c r="I4169" i="5" a="1"/>
  <c r="I4169" i="5" s="1"/>
  <c r="I4170" i="5" a="1"/>
  <c r="I4170" i="5" s="1"/>
  <c r="I4171" i="5" a="1"/>
  <c r="I4171" i="5" s="1"/>
  <c r="I4172" i="5" a="1"/>
  <c r="I4172" i="5" s="1"/>
  <c r="I4173" i="5" a="1"/>
  <c r="I4173" i="5" s="1"/>
  <c r="I4174" i="5" a="1"/>
  <c r="I4174" i="5" s="1"/>
  <c r="I4175" i="5" a="1"/>
  <c r="I4175" i="5" s="1"/>
  <c r="I4176" i="5" a="1"/>
  <c r="I4176" i="5" s="1"/>
  <c r="I4177" i="5" a="1"/>
  <c r="I4177" i="5" s="1"/>
  <c r="I4178" i="5" a="1"/>
  <c r="I4178" i="5" s="1"/>
  <c r="I4179" i="5" a="1"/>
  <c r="I4179" i="5" s="1"/>
  <c r="I4180" i="5" a="1"/>
  <c r="I4180" i="5" s="1"/>
  <c r="I4181" i="5" a="1"/>
  <c r="I4181" i="5" s="1"/>
  <c r="I4182" i="5" a="1"/>
  <c r="I4182" i="5" s="1"/>
  <c r="I4183" i="5" a="1"/>
  <c r="I4183" i="5" s="1"/>
  <c r="I4184" i="5" a="1"/>
  <c r="I4184" i="5" s="1"/>
  <c r="I4185" i="5" a="1"/>
  <c r="I4185" i="5" s="1"/>
  <c r="I4186" i="5" a="1"/>
  <c r="I4186" i="5" s="1"/>
  <c r="I4187" i="5" a="1"/>
  <c r="I4187" i="5" s="1"/>
  <c r="I4188" i="5" a="1"/>
  <c r="I4188" i="5" s="1"/>
  <c r="I4189" i="5" a="1"/>
  <c r="I4189" i="5" s="1"/>
  <c r="I4190" i="5" a="1"/>
  <c r="I4190" i="5" s="1"/>
  <c r="I4191" i="5" a="1"/>
  <c r="I4191" i="5" s="1"/>
  <c r="I4192" i="5" a="1"/>
  <c r="I4192" i="5" s="1"/>
  <c r="I4193" i="5" a="1"/>
  <c r="I4193" i="5" s="1"/>
  <c r="I4194" i="5" a="1"/>
  <c r="I4194" i="5" s="1"/>
  <c r="I4195" i="5" a="1"/>
  <c r="I4195" i="5" s="1"/>
  <c r="I4196" i="5" a="1"/>
  <c r="I4196" i="5" s="1"/>
  <c r="I4197" i="5" a="1"/>
  <c r="I4197" i="5" s="1"/>
  <c r="I4198" i="5" a="1"/>
  <c r="I4198" i="5" s="1"/>
  <c r="I4199" i="5" a="1"/>
  <c r="I4199" i="5" s="1"/>
  <c r="I4200" i="5" a="1"/>
  <c r="I4200" i="5" s="1"/>
  <c r="I4201" i="5" a="1"/>
  <c r="I4201" i="5" s="1"/>
  <c r="I4202" i="5" a="1"/>
  <c r="I4202" i="5" s="1"/>
  <c r="I4203" i="5" a="1"/>
  <c r="I4203" i="5" s="1"/>
  <c r="I4204" i="5" a="1"/>
  <c r="I4204" i="5" s="1"/>
  <c r="I4205" i="5" a="1"/>
  <c r="I4205" i="5" s="1"/>
  <c r="I4206" i="5" a="1"/>
  <c r="I4206" i="5" s="1"/>
  <c r="I4207" i="5" a="1"/>
  <c r="I4207" i="5" s="1"/>
  <c r="I4208" i="5" a="1"/>
  <c r="I4208" i="5" s="1"/>
  <c r="I4209" i="5" a="1"/>
  <c r="I4209" i="5" s="1"/>
  <c r="I4210" i="5" a="1"/>
  <c r="I4210" i="5" s="1"/>
  <c r="I4211" i="5" a="1"/>
  <c r="I4211" i="5" s="1"/>
  <c r="I4212" i="5" a="1"/>
  <c r="I4212" i="5" s="1"/>
  <c r="I4213" i="5" a="1"/>
  <c r="I4213" i="5" s="1"/>
  <c r="I4214" i="5" a="1"/>
  <c r="I4214" i="5" s="1"/>
  <c r="I4215" i="5" a="1"/>
  <c r="I4215" i="5" s="1"/>
  <c r="I4216" i="5" a="1"/>
  <c r="I4216" i="5" s="1"/>
  <c r="I4217" i="5" a="1"/>
  <c r="I4217" i="5" s="1"/>
  <c r="I4218" i="5" a="1"/>
  <c r="I4218" i="5" s="1"/>
  <c r="I4219" i="5" a="1"/>
  <c r="I4219" i="5" s="1"/>
  <c r="I4220" i="5" a="1"/>
  <c r="I4220" i="5" s="1"/>
  <c r="I4221" i="5" a="1"/>
  <c r="I4221" i="5" s="1"/>
  <c r="I4222" i="5" a="1"/>
  <c r="I4222" i="5" s="1"/>
  <c r="I4223" i="5" a="1"/>
  <c r="I4223" i="5" s="1"/>
  <c r="I4224" i="5" a="1"/>
  <c r="I4224" i="5" s="1"/>
  <c r="I4225" i="5" a="1"/>
  <c r="I4225" i="5" s="1"/>
  <c r="I4226" i="5" a="1"/>
  <c r="I4226" i="5" s="1"/>
  <c r="I4227" i="5" a="1"/>
  <c r="I4227" i="5" s="1"/>
  <c r="I4228" i="5" a="1"/>
  <c r="I4228" i="5" s="1"/>
  <c r="I4229" i="5" a="1"/>
  <c r="I4229" i="5" s="1"/>
  <c r="I4230" i="5" a="1"/>
  <c r="I4230" i="5" s="1"/>
  <c r="I4231" i="5" a="1"/>
  <c r="I4231" i="5" s="1"/>
  <c r="I4232" i="5" a="1"/>
  <c r="I4232" i="5" s="1"/>
  <c r="I4233" i="5" a="1"/>
  <c r="I4233" i="5" s="1"/>
  <c r="I4234" i="5" a="1"/>
  <c r="I4234" i="5" s="1"/>
  <c r="I4235" i="5" a="1"/>
  <c r="I4235" i="5" s="1"/>
  <c r="I4236" i="5" a="1"/>
  <c r="I4236" i="5" s="1"/>
  <c r="I4237" i="5" a="1"/>
  <c r="I4237" i="5" s="1"/>
  <c r="I4238" i="5" a="1"/>
  <c r="I4238" i="5" s="1"/>
  <c r="I4239" i="5" a="1"/>
  <c r="I4239" i="5" s="1"/>
  <c r="I4240" i="5" a="1"/>
  <c r="I4240" i="5" s="1"/>
  <c r="I4241" i="5" a="1"/>
  <c r="I4241" i="5" s="1"/>
  <c r="I4242" i="5" a="1"/>
  <c r="I4242" i="5" s="1"/>
  <c r="I4243" i="5" a="1"/>
  <c r="I4243" i="5" s="1"/>
  <c r="I4244" i="5" a="1"/>
  <c r="I4244" i="5" s="1"/>
  <c r="I4245" i="5" a="1"/>
  <c r="I4245" i="5" s="1"/>
  <c r="I4246" i="5" a="1"/>
  <c r="I4246" i="5" s="1"/>
  <c r="I4247" i="5" a="1"/>
  <c r="I4247" i="5" s="1"/>
  <c r="I4248" i="5" a="1"/>
  <c r="I4248" i="5" s="1"/>
  <c r="I4249" i="5" a="1"/>
  <c r="I4249" i="5" s="1"/>
  <c r="I4250" i="5" a="1"/>
  <c r="I4250" i="5" s="1"/>
  <c r="I4251" i="5" a="1"/>
  <c r="I4251" i="5" s="1"/>
  <c r="I4252" i="5" a="1"/>
  <c r="I4252" i="5" s="1"/>
  <c r="I4253" i="5" a="1"/>
  <c r="I4253" i="5" s="1"/>
  <c r="I4254" i="5" a="1"/>
  <c r="I4254" i="5" s="1"/>
  <c r="I4255" i="5" a="1"/>
  <c r="I4255" i="5" s="1"/>
  <c r="I4256" i="5" a="1"/>
  <c r="I4256" i="5" s="1"/>
  <c r="I4257" i="5" a="1"/>
  <c r="I4257" i="5" s="1"/>
  <c r="I4258" i="5" a="1"/>
  <c r="I4258" i="5" s="1"/>
  <c r="I4259" i="5" a="1"/>
  <c r="I4259" i="5" s="1"/>
  <c r="I4260" i="5" a="1"/>
  <c r="I4260" i="5" s="1"/>
  <c r="I4261" i="5" a="1"/>
  <c r="I4261" i="5" s="1"/>
  <c r="I4262" i="5" a="1"/>
  <c r="I4262" i="5" s="1"/>
  <c r="I4263" i="5" a="1"/>
  <c r="I4263" i="5" s="1"/>
  <c r="I4264" i="5" a="1"/>
  <c r="I4264" i="5" s="1"/>
  <c r="I4265" i="5" a="1"/>
  <c r="I4265" i="5" s="1"/>
  <c r="I4266" i="5" a="1"/>
  <c r="I4266" i="5" s="1"/>
  <c r="I4267" i="5" a="1"/>
  <c r="I4267" i="5" s="1"/>
  <c r="I4268" i="5" a="1"/>
  <c r="I4268" i="5" s="1"/>
  <c r="I4269" i="5" a="1"/>
  <c r="I4269" i="5" s="1"/>
  <c r="I4270" i="5" a="1"/>
  <c r="I4270" i="5" s="1"/>
  <c r="I4271" i="5" a="1"/>
  <c r="I4271" i="5" s="1"/>
  <c r="I4272" i="5" a="1"/>
  <c r="I4272" i="5" s="1"/>
  <c r="I4273" i="5" a="1"/>
  <c r="I4273" i="5" s="1"/>
  <c r="I4274" i="5" a="1"/>
  <c r="I4274" i="5" s="1"/>
  <c r="I4275" i="5" a="1"/>
  <c r="I4275" i="5" s="1"/>
  <c r="I4276" i="5" a="1"/>
  <c r="I4276" i="5" s="1"/>
  <c r="I4277" i="5" a="1"/>
  <c r="I4277" i="5" s="1"/>
  <c r="I4278" i="5" a="1"/>
  <c r="I4278" i="5" s="1"/>
  <c r="I4279" i="5" a="1"/>
  <c r="I4279" i="5" s="1"/>
  <c r="I4280" i="5" a="1"/>
  <c r="I4280" i="5" s="1"/>
  <c r="I4281" i="5" a="1"/>
  <c r="I4281" i="5" s="1"/>
  <c r="I4282" i="5" a="1"/>
  <c r="I4282" i="5" s="1"/>
  <c r="I4283" i="5" a="1"/>
  <c r="I4283" i="5" s="1"/>
  <c r="I4284" i="5" a="1"/>
  <c r="I4284" i="5" s="1"/>
  <c r="I4285" i="5" a="1"/>
  <c r="I4285" i="5" s="1"/>
  <c r="I4286" i="5" a="1"/>
  <c r="I4286" i="5" s="1"/>
  <c r="I4287" i="5" a="1"/>
  <c r="I4287" i="5" s="1"/>
  <c r="I4288" i="5" a="1"/>
  <c r="I4288" i="5" s="1"/>
  <c r="I4289" i="5" a="1"/>
  <c r="I4289" i="5" s="1"/>
  <c r="I4290" i="5" a="1"/>
  <c r="I4290" i="5" s="1"/>
  <c r="I4291" i="5" a="1"/>
  <c r="I4291" i="5" s="1"/>
  <c r="I4292" i="5" a="1"/>
  <c r="I4292" i="5" s="1"/>
  <c r="I4293" i="5" a="1"/>
  <c r="I4293" i="5" s="1"/>
  <c r="I4294" i="5" a="1"/>
  <c r="I4294" i="5" s="1"/>
  <c r="I4295" i="5" a="1"/>
  <c r="I4295" i="5" s="1"/>
  <c r="I4296" i="5" a="1"/>
  <c r="I4296" i="5" s="1"/>
  <c r="I4297" i="5" a="1"/>
  <c r="I4297" i="5" s="1"/>
  <c r="I4298" i="5" a="1"/>
  <c r="I4298" i="5" s="1"/>
  <c r="I4299" i="5" a="1"/>
  <c r="I4299" i="5" s="1"/>
  <c r="I4300" i="5" a="1"/>
  <c r="I4300" i="5" s="1"/>
  <c r="I4301" i="5" a="1"/>
  <c r="I4301" i="5" s="1"/>
  <c r="I4302" i="5" a="1"/>
  <c r="I4302" i="5" s="1"/>
  <c r="I4303" i="5" a="1"/>
  <c r="I4303" i="5" s="1"/>
  <c r="I4304" i="5" a="1"/>
  <c r="I4304" i="5" s="1"/>
  <c r="I4305" i="5" a="1"/>
  <c r="I4305" i="5" s="1"/>
  <c r="I4306" i="5" a="1"/>
  <c r="I4306" i="5" s="1"/>
  <c r="I4307" i="5" a="1"/>
  <c r="I4307" i="5" s="1"/>
  <c r="I4308" i="5" a="1"/>
  <c r="I4308" i="5" s="1"/>
  <c r="I4309" i="5" a="1"/>
  <c r="I4309" i="5" s="1"/>
  <c r="I4310" i="5" a="1"/>
  <c r="I4310" i="5" s="1"/>
  <c r="I4311" i="5" a="1"/>
  <c r="I4311" i="5" s="1"/>
  <c r="I4312" i="5" a="1"/>
  <c r="I4312" i="5" s="1"/>
  <c r="I4313" i="5" a="1"/>
  <c r="I4313" i="5" s="1"/>
  <c r="I4314" i="5" a="1"/>
  <c r="I4314" i="5" s="1"/>
  <c r="I4315" i="5" a="1"/>
  <c r="I4315" i="5" s="1"/>
  <c r="I4316" i="5" a="1"/>
  <c r="I4316" i="5" s="1"/>
  <c r="I4317" i="5" a="1"/>
  <c r="I4317" i="5" s="1"/>
  <c r="I4318" i="5" a="1"/>
  <c r="I4318" i="5" s="1"/>
  <c r="I4319" i="5" a="1"/>
  <c r="I4319" i="5" s="1"/>
  <c r="I4320" i="5" a="1"/>
  <c r="I4320" i="5" s="1"/>
  <c r="I4321" i="5" a="1"/>
  <c r="I4321" i="5" s="1"/>
  <c r="I4322" i="5" a="1"/>
  <c r="I4322" i="5" s="1"/>
  <c r="I4323" i="5" a="1"/>
  <c r="I4323" i="5" s="1"/>
  <c r="I4324" i="5" a="1"/>
  <c r="I4324" i="5" s="1"/>
  <c r="I4325" i="5" a="1"/>
  <c r="I4325" i="5" s="1"/>
  <c r="I4326" i="5" a="1"/>
  <c r="I4326" i="5" s="1"/>
  <c r="I4327" i="5" a="1"/>
  <c r="I4327" i="5" s="1"/>
  <c r="I4328" i="5" a="1"/>
  <c r="I4328" i="5" s="1"/>
  <c r="I4329" i="5" a="1"/>
  <c r="I4329" i="5" s="1"/>
  <c r="I4330" i="5" a="1"/>
  <c r="I4330" i="5" s="1"/>
  <c r="I4331" i="5" a="1"/>
  <c r="I4331" i="5" s="1"/>
  <c r="I4332" i="5" a="1"/>
  <c r="I4332" i="5" s="1"/>
  <c r="I4333" i="5" a="1"/>
  <c r="I4333" i="5" s="1"/>
  <c r="I4334" i="5" a="1"/>
  <c r="I4334" i="5" s="1"/>
  <c r="I4335" i="5" a="1"/>
  <c r="I4335" i="5" s="1"/>
  <c r="I4336" i="5" a="1"/>
  <c r="I4336" i="5" s="1"/>
  <c r="I4337" i="5" a="1"/>
  <c r="I4337" i="5" s="1"/>
  <c r="I4338" i="5" a="1"/>
  <c r="I4338" i="5" s="1"/>
  <c r="I4339" i="5" a="1"/>
  <c r="I4339" i="5" s="1"/>
  <c r="I4340" i="5" a="1"/>
  <c r="I4340" i="5" s="1"/>
  <c r="I4341" i="5" a="1"/>
  <c r="I4341" i="5" s="1"/>
  <c r="I4342" i="5" a="1"/>
  <c r="I4342" i="5" s="1"/>
  <c r="I4343" i="5" a="1"/>
  <c r="I4343" i="5" s="1"/>
  <c r="I4344" i="5" a="1"/>
  <c r="I4344" i="5" s="1"/>
  <c r="I4345" i="5" a="1"/>
  <c r="I4345" i="5" s="1"/>
  <c r="I4346" i="5" a="1"/>
  <c r="I4346" i="5" s="1"/>
  <c r="I4347" i="5" a="1"/>
  <c r="I4347" i="5" s="1"/>
  <c r="I4348" i="5" a="1"/>
  <c r="I4348" i="5" s="1"/>
  <c r="I4349" i="5" a="1"/>
  <c r="I4349" i="5" s="1"/>
  <c r="I4350" i="5" a="1"/>
  <c r="I4350" i="5" s="1"/>
  <c r="I4351" i="5" a="1"/>
  <c r="I4351" i="5" s="1"/>
  <c r="I4352" i="5" a="1"/>
  <c r="I4352" i="5" s="1"/>
  <c r="I4353" i="5" a="1"/>
  <c r="I4353" i="5" s="1"/>
  <c r="I4354" i="5" a="1"/>
  <c r="I4354" i="5" s="1"/>
  <c r="I4355" i="5" a="1"/>
  <c r="I4355" i="5" s="1"/>
  <c r="I4356" i="5" a="1"/>
  <c r="I4356" i="5" s="1"/>
  <c r="I4357" i="5" a="1"/>
  <c r="I4357" i="5" s="1"/>
  <c r="I4358" i="5" a="1"/>
  <c r="I4358" i="5" s="1"/>
  <c r="I4359" i="5" a="1"/>
  <c r="I4359" i="5" s="1"/>
  <c r="I4360" i="5" a="1"/>
  <c r="I4360" i="5" s="1"/>
  <c r="I4361" i="5" a="1"/>
  <c r="I4361" i="5" s="1"/>
  <c r="I4362" i="5" a="1"/>
  <c r="I4362" i="5" s="1"/>
  <c r="I4363" i="5" a="1"/>
  <c r="I4363" i="5" s="1"/>
  <c r="I4364" i="5" a="1"/>
  <c r="I4364" i="5" s="1"/>
  <c r="I4365" i="5" a="1"/>
  <c r="I4365" i="5" s="1"/>
  <c r="I4366" i="5" a="1"/>
  <c r="I4366" i="5" s="1"/>
  <c r="I4367" i="5" a="1"/>
  <c r="I4367" i="5" s="1"/>
  <c r="I4368" i="5" a="1"/>
  <c r="I4368" i="5" s="1"/>
  <c r="I4369" i="5" a="1"/>
  <c r="I4369" i="5" s="1"/>
  <c r="I4370" i="5" a="1"/>
  <c r="I4370" i="5" s="1"/>
  <c r="I4371" i="5" a="1"/>
  <c r="I4371" i="5" s="1"/>
  <c r="I4372" i="5" a="1"/>
  <c r="I4372" i="5" s="1"/>
  <c r="I4373" i="5" a="1"/>
  <c r="I4373" i="5" s="1"/>
  <c r="I4374" i="5" a="1"/>
  <c r="I4374" i="5" s="1"/>
  <c r="I4375" i="5" a="1"/>
  <c r="I4375" i="5" s="1"/>
  <c r="I4376" i="5" a="1"/>
  <c r="I4376" i="5" s="1"/>
  <c r="I4377" i="5" a="1"/>
  <c r="I4377" i="5" s="1"/>
  <c r="I4378" i="5" a="1"/>
  <c r="I4378" i="5" s="1"/>
  <c r="I4379" i="5" a="1"/>
  <c r="I4379" i="5" s="1"/>
  <c r="I4380" i="5" a="1"/>
  <c r="I4380" i="5" s="1"/>
  <c r="I4381" i="5" a="1"/>
  <c r="I4381" i="5" s="1"/>
  <c r="I4382" i="5" a="1"/>
  <c r="I4382" i="5" s="1"/>
  <c r="I4383" i="5" a="1"/>
  <c r="I4383" i="5" s="1"/>
  <c r="I4384" i="5" a="1"/>
  <c r="I4384" i="5" s="1"/>
  <c r="I4385" i="5" a="1"/>
  <c r="I4385" i="5" s="1"/>
  <c r="I4386" i="5" a="1"/>
  <c r="I4386" i="5" s="1"/>
  <c r="I4387" i="5" a="1"/>
  <c r="I4387" i="5" s="1"/>
  <c r="I4388" i="5" a="1"/>
  <c r="I4388" i="5" s="1"/>
  <c r="I4389" i="5" a="1"/>
  <c r="I4389" i="5" s="1"/>
  <c r="I4390" i="5" a="1"/>
  <c r="I4390" i="5" s="1"/>
  <c r="I4391" i="5" a="1"/>
  <c r="I4391" i="5" s="1"/>
  <c r="I4392" i="5" a="1"/>
  <c r="I4392" i="5" s="1"/>
  <c r="I4393" i="5" a="1"/>
  <c r="I4393" i="5" s="1"/>
  <c r="I4394" i="5" a="1"/>
  <c r="I4394" i="5" s="1"/>
  <c r="I4395" i="5" a="1"/>
  <c r="I4395" i="5" s="1"/>
  <c r="I4396" i="5" a="1"/>
  <c r="I4396" i="5" s="1"/>
  <c r="I4397" i="5" a="1"/>
  <c r="I4397" i="5" s="1"/>
  <c r="I4398" i="5" a="1"/>
  <c r="I4398" i="5" s="1"/>
  <c r="I4399" i="5" a="1"/>
  <c r="I4399" i="5" s="1"/>
  <c r="I4400" i="5" a="1"/>
  <c r="I4400" i="5" s="1"/>
  <c r="I4401" i="5" a="1"/>
  <c r="I4401" i="5" s="1"/>
  <c r="I4402" i="5" a="1"/>
  <c r="I4402" i="5" s="1"/>
  <c r="I4403" i="5" a="1"/>
  <c r="I4403" i="5" s="1"/>
  <c r="I4404" i="5" a="1"/>
  <c r="I4404" i="5" s="1"/>
  <c r="I4405" i="5" a="1"/>
  <c r="I4405" i="5" s="1"/>
  <c r="I4406" i="5" a="1"/>
  <c r="I4406" i="5" s="1"/>
  <c r="I4407" i="5" a="1"/>
  <c r="I4407" i="5" s="1"/>
  <c r="I4408" i="5" a="1"/>
  <c r="I4408" i="5" s="1"/>
  <c r="I4409" i="5" a="1"/>
  <c r="I4409" i="5" s="1"/>
  <c r="I4410" i="5" a="1"/>
  <c r="I4410" i="5" s="1"/>
  <c r="I4411" i="5" a="1"/>
  <c r="I4411" i="5" s="1"/>
  <c r="I4412" i="5" a="1"/>
  <c r="I4412" i="5" s="1"/>
  <c r="I4413" i="5" a="1"/>
  <c r="I4413" i="5" s="1"/>
  <c r="I4414" i="5" a="1"/>
  <c r="I4414" i="5" s="1"/>
  <c r="I4415" i="5" a="1"/>
  <c r="I4415" i="5" s="1"/>
  <c r="I4416" i="5" a="1"/>
  <c r="I4416" i="5" s="1"/>
  <c r="I4417" i="5" a="1"/>
  <c r="I4417" i="5" s="1"/>
  <c r="I4418" i="5" a="1"/>
  <c r="I4418" i="5" s="1"/>
  <c r="I4419" i="5" a="1"/>
  <c r="I4419" i="5" s="1"/>
  <c r="I4420" i="5" a="1"/>
  <c r="I4420" i="5" s="1"/>
  <c r="I4421" i="5" a="1"/>
  <c r="I4421" i="5" s="1"/>
  <c r="I4422" i="5" a="1"/>
  <c r="I4422" i="5" s="1"/>
  <c r="I4423" i="5" a="1"/>
  <c r="I4423" i="5" s="1"/>
  <c r="I4424" i="5" a="1"/>
  <c r="I4424" i="5" s="1"/>
  <c r="I4425" i="5" a="1"/>
  <c r="I4425" i="5" s="1"/>
  <c r="I4426" i="5" a="1"/>
  <c r="I4426" i="5" s="1"/>
  <c r="I4427" i="5" a="1"/>
  <c r="I4427" i="5" s="1"/>
  <c r="I4428" i="5" a="1"/>
  <c r="I4428" i="5" s="1"/>
  <c r="I4429" i="5" a="1"/>
  <c r="I4429" i="5" s="1"/>
  <c r="I4430" i="5" a="1"/>
  <c r="I4430" i="5" s="1"/>
  <c r="I4431" i="5" a="1"/>
  <c r="I4431" i="5" s="1"/>
  <c r="I4432" i="5" a="1"/>
  <c r="I4432" i="5" s="1"/>
  <c r="I4433" i="5" a="1"/>
  <c r="I4433" i="5" s="1"/>
  <c r="I4434" i="5" a="1"/>
  <c r="I4434" i="5" s="1"/>
  <c r="I4435" i="5" a="1"/>
  <c r="I4435" i="5" s="1"/>
  <c r="I4436" i="5" a="1"/>
  <c r="I4436" i="5" s="1"/>
  <c r="I4437" i="5" a="1"/>
  <c r="I4437" i="5" s="1"/>
  <c r="I4438" i="5" a="1"/>
  <c r="I4438" i="5" s="1"/>
  <c r="I4439" i="5" a="1"/>
  <c r="I4439" i="5" s="1"/>
  <c r="I4440" i="5" a="1"/>
  <c r="I4440" i="5" s="1"/>
  <c r="I4441" i="5" a="1"/>
  <c r="I4441" i="5" s="1"/>
  <c r="I4442" i="5" a="1"/>
  <c r="I4442" i="5" s="1"/>
  <c r="I4443" i="5" a="1"/>
  <c r="I4443" i="5" s="1"/>
  <c r="I4444" i="5" a="1"/>
  <c r="I4444" i="5" s="1"/>
  <c r="I4445" i="5" a="1"/>
  <c r="I4445" i="5" s="1"/>
  <c r="I4446" i="5" a="1"/>
  <c r="I4446" i="5" s="1"/>
  <c r="I4447" i="5" a="1"/>
  <c r="I4447" i="5" s="1"/>
  <c r="I4448" i="5" a="1"/>
  <c r="I4448" i="5" s="1"/>
  <c r="I4449" i="5" a="1"/>
  <c r="I4449" i="5" s="1"/>
  <c r="I4450" i="5" a="1"/>
  <c r="I4450" i="5" s="1"/>
  <c r="I4451" i="5" a="1"/>
  <c r="I4451" i="5" s="1"/>
  <c r="I4452" i="5" a="1"/>
  <c r="I4452" i="5" s="1"/>
  <c r="I4453" i="5" a="1"/>
  <c r="I4453" i="5" s="1"/>
  <c r="I4454" i="5" a="1"/>
  <c r="I4454" i="5" s="1"/>
  <c r="I4455" i="5" a="1"/>
  <c r="I4455" i="5" s="1"/>
  <c r="I4456" i="5" a="1"/>
  <c r="I4456" i="5" s="1"/>
  <c r="I4457" i="5" a="1"/>
  <c r="I4457" i="5" s="1"/>
  <c r="I4458" i="5" a="1"/>
  <c r="I4458" i="5" s="1"/>
  <c r="I4459" i="5" a="1"/>
  <c r="I4459" i="5" s="1"/>
  <c r="I4460" i="5" a="1"/>
  <c r="I4460" i="5" s="1"/>
  <c r="I4461" i="5" a="1"/>
  <c r="I4461" i="5" s="1"/>
  <c r="I4462" i="5" a="1"/>
  <c r="I4462" i="5" s="1"/>
  <c r="I4463" i="5" a="1"/>
  <c r="I4463" i="5" s="1"/>
  <c r="I4464" i="5" a="1"/>
  <c r="I4464" i="5" s="1"/>
  <c r="I4465" i="5" a="1"/>
  <c r="I4465" i="5" s="1"/>
  <c r="I4466" i="5" a="1"/>
  <c r="I4466" i="5" s="1"/>
  <c r="I4467" i="5" a="1"/>
  <c r="I4467" i="5" s="1"/>
  <c r="I4468" i="5" a="1"/>
  <c r="I4468" i="5" s="1"/>
  <c r="I4469" i="5" a="1"/>
  <c r="I4469" i="5" s="1"/>
  <c r="I4470" i="5" a="1"/>
  <c r="I4470" i="5" s="1"/>
  <c r="I4471" i="5" a="1"/>
  <c r="I4471" i="5" s="1"/>
  <c r="I4472" i="5" a="1"/>
  <c r="I4472" i="5" s="1"/>
  <c r="I4473" i="5" a="1"/>
  <c r="I4473" i="5" s="1"/>
  <c r="I4474" i="5" a="1"/>
  <c r="I4474" i="5" s="1"/>
  <c r="I4475" i="5" a="1"/>
  <c r="I4475" i="5" s="1"/>
  <c r="I4476" i="5" a="1"/>
  <c r="I4476" i="5" s="1"/>
  <c r="I4477" i="5" a="1"/>
  <c r="I4477" i="5" s="1"/>
  <c r="I4478" i="5" a="1"/>
  <c r="I4478" i="5" s="1"/>
  <c r="I4479" i="5" a="1"/>
  <c r="I4479" i="5" s="1"/>
  <c r="I4480" i="5" a="1"/>
  <c r="I4480" i="5" s="1"/>
  <c r="I4481" i="5" a="1"/>
  <c r="I4481" i="5" s="1"/>
  <c r="I4482" i="5" a="1"/>
  <c r="I4482" i="5" s="1"/>
  <c r="I4483" i="5" a="1"/>
  <c r="I4483" i="5" s="1"/>
  <c r="I4484" i="5" a="1"/>
  <c r="I4484" i="5" s="1"/>
  <c r="I4485" i="5" a="1"/>
  <c r="I4485" i="5" s="1"/>
  <c r="I4486" i="5" a="1"/>
  <c r="I4486" i="5" s="1"/>
  <c r="I4487" i="5" a="1"/>
  <c r="I4487" i="5" s="1"/>
  <c r="I4488" i="5" a="1"/>
  <c r="I4488" i="5" s="1"/>
  <c r="I4489" i="5" a="1"/>
  <c r="I4489" i="5" s="1"/>
  <c r="I4490" i="5" a="1"/>
  <c r="I4490" i="5" s="1"/>
  <c r="I4491" i="5" a="1"/>
  <c r="I4491" i="5" s="1"/>
  <c r="I4492" i="5" a="1"/>
  <c r="I4492" i="5" s="1"/>
  <c r="I4493" i="5" a="1"/>
  <c r="I4493" i="5" s="1"/>
  <c r="I4494" i="5" a="1"/>
  <c r="I4494" i="5" s="1"/>
  <c r="I4495" i="5" a="1"/>
  <c r="I4495" i="5" s="1"/>
  <c r="I4496" i="5" a="1"/>
  <c r="I4496" i="5" s="1"/>
  <c r="I4497" i="5" a="1"/>
  <c r="I4497" i="5" s="1"/>
  <c r="I4498" i="5" a="1"/>
  <c r="I4498" i="5" s="1"/>
  <c r="I4499" i="5" a="1"/>
  <c r="I4499" i="5" s="1"/>
  <c r="I4500" i="5" a="1"/>
  <c r="I4500" i="5" s="1"/>
  <c r="I4501" i="5" a="1"/>
  <c r="I4501" i="5" s="1"/>
  <c r="I4502" i="5" a="1"/>
  <c r="I4502" i="5" s="1"/>
  <c r="I4503" i="5" a="1"/>
  <c r="I4503" i="5" s="1"/>
  <c r="I4504" i="5" a="1"/>
  <c r="I4504" i="5" s="1"/>
  <c r="I4505" i="5" a="1"/>
  <c r="I4505" i="5" s="1"/>
  <c r="I4506" i="5" a="1"/>
  <c r="I4506" i="5" s="1"/>
  <c r="I4507" i="5" a="1"/>
  <c r="I4507" i="5" s="1"/>
  <c r="I4508" i="5" a="1"/>
  <c r="I4508" i="5" s="1"/>
  <c r="I4509" i="5" a="1"/>
  <c r="I4509" i="5" s="1"/>
  <c r="I4510" i="5" a="1"/>
  <c r="I4510" i="5" s="1"/>
  <c r="I4511" i="5" a="1"/>
  <c r="I4511" i="5" s="1"/>
  <c r="I4512" i="5" a="1"/>
  <c r="I4512" i="5" s="1"/>
  <c r="I4513" i="5" a="1"/>
  <c r="I4513" i="5" s="1"/>
  <c r="I4514" i="5" a="1"/>
  <c r="I4514" i="5" s="1"/>
  <c r="I4515" i="5" a="1"/>
  <c r="I4515" i="5" s="1"/>
  <c r="I4516" i="5" a="1"/>
  <c r="I4516" i="5" s="1"/>
  <c r="I4517" i="5" a="1"/>
  <c r="I4517" i="5" s="1"/>
  <c r="I4518" i="5" a="1"/>
  <c r="I4518" i="5" s="1"/>
  <c r="I4519" i="5" a="1"/>
  <c r="I4519" i="5" s="1"/>
  <c r="I4520" i="5" a="1"/>
  <c r="I4520" i="5" s="1"/>
  <c r="I4521" i="5" a="1"/>
  <c r="I4521" i="5" s="1"/>
  <c r="I4522" i="5" a="1"/>
  <c r="I4522" i="5" s="1"/>
  <c r="I4523" i="5" a="1"/>
  <c r="I4523" i="5" s="1"/>
  <c r="I4524" i="5" a="1"/>
  <c r="I4524" i="5" s="1"/>
  <c r="I4525" i="5" a="1"/>
  <c r="I4525" i="5" s="1"/>
  <c r="I4526" i="5" a="1"/>
  <c r="I4526" i="5" s="1"/>
  <c r="I4527" i="5" a="1"/>
  <c r="I4527" i="5" s="1"/>
  <c r="I4528" i="5" a="1"/>
  <c r="I4528" i="5" s="1"/>
  <c r="I4529" i="5" a="1"/>
  <c r="I4529" i="5" s="1"/>
  <c r="I4530" i="5" a="1"/>
  <c r="I4530" i="5" s="1"/>
  <c r="I4531" i="5" a="1"/>
  <c r="I4531" i="5" s="1"/>
  <c r="I4532" i="5" a="1"/>
  <c r="I4532" i="5" s="1"/>
  <c r="I4533" i="5" a="1"/>
  <c r="I4533" i="5" s="1"/>
  <c r="I4534" i="5" a="1"/>
  <c r="I4534" i="5" s="1"/>
  <c r="I4535" i="5" a="1"/>
  <c r="I4535" i="5" s="1"/>
  <c r="I4536" i="5" a="1"/>
  <c r="I4536" i="5" s="1"/>
  <c r="I4537" i="5" a="1"/>
  <c r="I4537" i="5" s="1"/>
  <c r="I4538" i="5" a="1"/>
  <c r="I4538" i="5" s="1"/>
  <c r="I4539" i="5" a="1"/>
  <c r="I4539" i="5" s="1"/>
  <c r="I4540" i="5" a="1"/>
  <c r="I4540" i="5" s="1"/>
  <c r="I4541" i="5" a="1"/>
  <c r="I4541" i="5" s="1"/>
  <c r="I4542" i="5" a="1"/>
  <c r="I4542" i="5" s="1"/>
  <c r="I4543" i="5" a="1"/>
  <c r="I4543" i="5" s="1"/>
  <c r="I4544" i="5" a="1"/>
  <c r="I4544" i="5" s="1"/>
  <c r="I4545" i="5" a="1"/>
  <c r="I4545" i="5" s="1"/>
  <c r="I4546" i="5" a="1"/>
  <c r="I4546" i="5" s="1"/>
  <c r="I4547" i="5" a="1"/>
  <c r="I4547" i="5" s="1"/>
  <c r="I4548" i="5" a="1"/>
  <c r="I4548" i="5" s="1"/>
  <c r="I4549" i="5" a="1"/>
  <c r="I4549" i="5" s="1"/>
  <c r="I4550" i="5" a="1"/>
  <c r="I4550" i="5" s="1"/>
  <c r="I4551" i="5" a="1"/>
  <c r="I4551" i="5" s="1"/>
  <c r="I4552" i="5" a="1"/>
  <c r="I4552" i="5" s="1"/>
  <c r="I4553" i="5" a="1"/>
  <c r="I4553" i="5" s="1"/>
  <c r="I4554" i="5" a="1"/>
  <c r="I4554" i="5" s="1"/>
  <c r="I4555" i="5" a="1"/>
  <c r="I4555" i="5" s="1"/>
  <c r="I4556" i="5" a="1"/>
  <c r="I4556" i="5" s="1"/>
  <c r="I4557" i="5" a="1"/>
  <c r="I4557" i="5" s="1"/>
  <c r="I4558" i="5" a="1"/>
  <c r="I4558" i="5" s="1"/>
  <c r="I4559" i="5" a="1"/>
  <c r="I4559" i="5" s="1"/>
  <c r="I4560" i="5" a="1"/>
  <c r="I4560" i="5" s="1"/>
  <c r="I4561" i="5" a="1"/>
  <c r="I4561" i="5" s="1"/>
  <c r="I4562" i="5" a="1"/>
  <c r="I4562" i="5" s="1"/>
  <c r="I4563" i="5" a="1"/>
  <c r="I4563" i="5" s="1"/>
  <c r="I4564" i="5" a="1"/>
  <c r="I4564" i="5" s="1"/>
  <c r="I4565" i="5" a="1"/>
  <c r="I4565" i="5" s="1"/>
  <c r="I4566" i="5" a="1"/>
  <c r="I4566" i="5" s="1"/>
  <c r="I4567" i="5" a="1"/>
  <c r="I4567" i="5" s="1"/>
  <c r="I4568" i="5" a="1"/>
  <c r="I4568" i="5" s="1"/>
  <c r="I4569" i="5" a="1"/>
  <c r="I4569" i="5" s="1"/>
  <c r="I4570" i="5" a="1"/>
  <c r="I4570" i="5" s="1"/>
  <c r="I4571" i="5" a="1"/>
  <c r="I4571" i="5" s="1"/>
  <c r="I4572" i="5" a="1"/>
  <c r="I4572" i="5" s="1"/>
  <c r="I4573" i="5" a="1"/>
  <c r="I4573" i="5" s="1"/>
  <c r="I4574" i="5" a="1"/>
  <c r="I4574" i="5" s="1"/>
  <c r="I4575" i="5" a="1"/>
  <c r="I4575" i="5" s="1"/>
  <c r="I4576" i="5" a="1"/>
  <c r="I4576" i="5" s="1"/>
  <c r="I4577" i="5" a="1"/>
  <c r="I4577" i="5" s="1"/>
  <c r="I4578" i="5" a="1"/>
  <c r="I4578" i="5" s="1"/>
  <c r="I4579" i="5" a="1"/>
  <c r="I4579" i="5" s="1"/>
  <c r="I4580" i="5" a="1"/>
  <c r="I4580" i="5" s="1"/>
  <c r="I4581" i="5" a="1"/>
  <c r="I4581" i="5" s="1"/>
  <c r="I4582" i="5" a="1"/>
  <c r="I4582" i="5" s="1"/>
  <c r="I4583" i="5" a="1"/>
  <c r="I4583" i="5" s="1"/>
  <c r="I4584" i="5" a="1"/>
  <c r="I4584" i="5" s="1"/>
  <c r="I4585" i="5" a="1"/>
  <c r="I4585" i="5" s="1"/>
  <c r="I4586" i="5" a="1"/>
  <c r="I4586" i="5" s="1"/>
  <c r="I4587" i="5" a="1"/>
  <c r="I4587" i="5" s="1"/>
  <c r="I4588" i="5" a="1"/>
  <c r="I4588" i="5" s="1"/>
  <c r="I4589" i="5" a="1"/>
  <c r="I4589" i="5" s="1"/>
  <c r="I4590" i="5" a="1"/>
  <c r="I4590" i="5" s="1"/>
  <c r="I4591" i="5" a="1"/>
  <c r="I4591" i="5" s="1"/>
  <c r="I4592" i="5" a="1"/>
  <c r="I4592" i="5" s="1"/>
  <c r="I4593" i="5" a="1"/>
  <c r="I4593" i="5" s="1"/>
  <c r="I4594" i="5" a="1"/>
  <c r="I4594" i="5" s="1"/>
  <c r="I4595" i="5" a="1"/>
  <c r="I4595" i="5" s="1"/>
  <c r="I4596" i="5" a="1"/>
  <c r="I4596" i="5" s="1"/>
  <c r="I4597" i="5" a="1"/>
  <c r="I4597" i="5" s="1"/>
  <c r="I4598" i="5" a="1"/>
  <c r="I4598" i="5" s="1"/>
  <c r="I4599" i="5" a="1"/>
  <c r="I4599" i="5" s="1"/>
  <c r="I4600" i="5" a="1"/>
  <c r="I4600" i="5" s="1"/>
  <c r="I4601" i="5" a="1"/>
  <c r="I4601" i="5" s="1"/>
  <c r="I4602" i="5" a="1"/>
  <c r="I4602" i="5" s="1"/>
  <c r="I4603" i="5" a="1"/>
  <c r="I4603" i="5" s="1"/>
  <c r="I4604" i="5" a="1"/>
  <c r="I4604" i="5" s="1"/>
  <c r="I4605" i="5" a="1"/>
  <c r="I4605" i="5" s="1"/>
  <c r="I4606" i="5" a="1"/>
  <c r="I4606" i="5" s="1"/>
  <c r="I4607" i="5" a="1"/>
  <c r="I4607" i="5" s="1"/>
  <c r="I4608" i="5" a="1"/>
  <c r="I4608" i="5" s="1"/>
  <c r="I4609" i="5" a="1"/>
  <c r="I4609" i="5" s="1"/>
  <c r="I4610" i="5" a="1"/>
  <c r="I4610" i="5" s="1"/>
  <c r="I4611" i="5" a="1"/>
  <c r="I4611" i="5" s="1"/>
  <c r="I4612" i="5" a="1"/>
  <c r="I4612" i="5" s="1"/>
  <c r="I4613" i="5" a="1"/>
  <c r="I4613" i="5" s="1"/>
  <c r="I4614" i="5" a="1"/>
  <c r="I4614" i="5" s="1"/>
  <c r="I4615" i="5" a="1"/>
  <c r="I4615" i="5" s="1"/>
  <c r="I4616" i="5" a="1"/>
  <c r="I4616" i="5" s="1"/>
  <c r="I4617" i="5" a="1"/>
  <c r="I4617" i="5" s="1"/>
  <c r="I4618" i="5" a="1"/>
  <c r="I4618" i="5" s="1"/>
  <c r="I4619" i="5" a="1"/>
  <c r="I4619" i="5" s="1"/>
  <c r="I4620" i="5" a="1"/>
  <c r="I4620" i="5" s="1"/>
  <c r="I4621" i="5" a="1"/>
  <c r="I4621" i="5" s="1"/>
  <c r="I4622" i="5" a="1"/>
  <c r="I4622" i="5" s="1"/>
  <c r="I4623" i="5" a="1"/>
  <c r="I4623" i="5" s="1"/>
  <c r="I4624" i="5" a="1"/>
  <c r="I4624" i="5" s="1"/>
  <c r="I4625" i="5" a="1"/>
  <c r="I4625" i="5" s="1"/>
  <c r="I4626" i="5" a="1"/>
  <c r="I4626" i="5" s="1"/>
  <c r="I4627" i="5" a="1"/>
  <c r="I4627" i="5" s="1"/>
  <c r="I4628" i="5" a="1"/>
  <c r="I4628" i="5" s="1"/>
  <c r="I4629" i="5" a="1"/>
  <c r="I4629" i="5" s="1"/>
  <c r="I4630" i="5" a="1"/>
  <c r="I4630" i="5" s="1"/>
  <c r="I4631" i="5" a="1"/>
  <c r="I4631" i="5" s="1"/>
  <c r="I4632" i="5" a="1"/>
  <c r="I4632" i="5" s="1"/>
  <c r="I4633" i="5" a="1"/>
  <c r="I4633" i="5" s="1"/>
  <c r="I4634" i="5" a="1"/>
  <c r="I4634" i="5" s="1"/>
  <c r="I4635" i="5" a="1"/>
  <c r="I4635" i="5" s="1"/>
  <c r="I4636" i="5" a="1"/>
  <c r="I4636" i="5" s="1"/>
  <c r="I4637" i="5" a="1"/>
  <c r="I4637" i="5" s="1"/>
  <c r="I4638" i="5" a="1"/>
  <c r="I4638" i="5" s="1"/>
  <c r="I4639" i="5" a="1"/>
  <c r="I4639" i="5" s="1"/>
  <c r="I4640" i="5" a="1"/>
  <c r="I4640" i="5" s="1"/>
  <c r="I4641" i="5" a="1"/>
  <c r="I4641" i="5" s="1"/>
  <c r="I4642" i="5" a="1"/>
  <c r="I4642" i="5" s="1"/>
  <c r="I4643" i="5" a="1"/>
  <c r="I4643" i="5" s="1"/>
  <c r="I4644" i="5" a="1"/>
  <c r="I4644" i="5" s="1"/>
  <c r="I4645" i="5" a="1"/>
  <c r="I4645" i="5" s="1"/>
  <c r="I4646" i="5" a="1"/>
  <c r="I4646" i="5" s="1"/>
  <c r="I4647" i="5" a="1"/>
  <c r="I4647" i="5" s="1"/>
  <c r="I4648" i="5" a="1"/>
  <c r="I4648" i="5" s="1"/>
  <c r="I4649" i="5" a="1"/>
  <c r="I4649" i="5" s="1"/>
  <c r="I4650" i="5" a="1"/>
  <c r="I4650" i="5" s="1"/>
  <c r="I4651" i="5" a="1"/>
  <c r="I4651" i="5" s="1"/>
  <c r="I4652" i="5" a="1"/>
  <c r="I4652" i="5" s="1"/>
  <c r="I4653" i="5" a="1"/>
  <c r="I4653" i="5" s="1"/>
  <c r="I4654" i="5" a="1"/>
  <c r="I4654" i="5" s="1"/>
  <c r="I4655" i="5" a="1"/>
  <c r="I4655" i="5" s="1"/>
  <c r="I4656" i="5" a="1"/>
  <c r="I4656" i="5" s="1"/>
  <c r="I4657" i="5" a="1"/>
  <c r="I4657" i="5" s="1"/>
  <c r="I4658" i="5" a="1"/>
  <c r="I4658" i="5" s="1"/>
  <c r="I4659" i="5" a="1"/>
  <c r="I4659" i="5" s="1"/>
  <c r="I4660" i="5" a="1"/>
  <c r="I4660" i="5" s="1"/>
  <c r="I4661" i="5" a="1"/>
  <c r="I4661" i="5" s="1"/>
  <c r="I4662" i="5" a="1"/>
  <c r="I4662" i="5" s="1"/>
  <c r="I4663" i="5" a="1"/>
  <c r="I4663" i="5" s="1"/>
  <c r="I4664" i="5" a="1"/>
  <c r="I4664" i="5" s="1"/>
  <c r="I4665" i="5" a="1"/>
  <c r="I4665" i="5" s="1"/>
  <c r="I4666" i="5" a="1"/>
  <c r="I4666" i="5" s="1"/>
  <c r="I4667" i="5" a="1"/>
  <c r="I4667" i="5" s="1"/>
  <c r="I4668" i="5" a="1"/>
  <c r="I4668" i="5" s="1"/>
  <c r="I4669" i="5" a="1"/>
  <c r="I4669" i="5" s="1"/>
  <c r="I4670" i="5" a="1"/>
  <c r="I4670" i="5" s="1"/>
  <c r="I4671" i="5" a="1"/>
  <c r="I4671" i="5" s="1"/>
  <c r="I4672" i="5" a="1"/>
  <c r="I4672" i="5" s="1"/>
  <c r="I4673" i="5" a="1"/>
  <c r="I4673" i="5" s="1"/>
  <c r="I4674" i="5" a="1"/>
  <c r="I4674" i="5" s="1"/>
  <c r="I4675" i="5" a="1"/>
  <c r="I4675" i="5" s="1"/>
  <c r="I4676" i="5" a="1"/>
  <c r="I4676" i="5" s="1"/>
  <c r="I4677" i="5" a="1"/>
  <c r="I4677" i="5" s="1"/>
  <c r="I4678" i="5" a="1"/>
  <c r="I4678" i="5" s="1"/>
  <c r="I4679" i="5" a="1"/>
  <c r="I4679" i="5" s="1"/>
  <c r="I4680" i="5" a="1"/>
  <c r="I4680" i="5" s="1"/>
  <c r="I4681" i="5" a="1"/>
  <c r="I4681" i="5" s="1"/>
  <c r="I4682" i="5" a="1"/>
  <c r="I4682" i="5" s="1"/>
  <c r="I4683" i="5" a="1"/>
  <c r="I4683" i="5" s="1"/>
  <c r="I4684" i="5" a="1"/>
  <c r="I4684" i="5" s="1"/>
  <c r="I4685" i="5" a="1"/>
  <c r="I4685" i="5" s="1"/>
  <c r="I4686" i="5" a="1"/>
  <c r="I4686" i="5" s="1"/>
  <c r="I4687" i="5" a="1"/>
  <c r="I4687" i="5" s="1"/>
  <c r="I4688" i="5" a="1"/>
  <c r="I4688" i="5" s="1"/>
  <c r="I4689" i="5" a="1"/>
  <c r="I4689" i="5" s="1"/>
  <c r="I4690" i="5" a="1"/>
  <c r="I4690" i="5" s="1"/>
  <c r="I4691" i="5" a="1"/>
  <c r="I4691" i="5" s="1"/>
  <c r="I4692" i="5" a="1"/>
  <c r="I4692" i="5" s="1"/>
  <c r="I4693" i="5" a="1"/>
  <c r="I4693" i="5" s="1"/>
  <c r="I4694" i="5" a="1"/>
  <c r="I4694" i="5" s="1"/>
  <c r="I4695" i="5" a="1"/>
  <c r="I4695" i="5" s="1"/>
  <c r="I4696" i="5" a="1"/>
  <c r="I4696" i="5" s="1"/>
  <c r="I4697" i="5" a="1"/>
  <c r="I4697" i="5" s="1"/>
  <c r="I4698" i="5" a="1"/>
  <c r="I4698" i="5" s="1"/>
  <c r="I4699" i="5" a="1"/>
  <c r="I4699" i="5" s="1"/>
  <c r="I4700" i="5" a="1"/>
  <c r="I4700" i="5" s="1"/>
  <c r="I4701" i="5" a="1"/>
  <c r="I4701" i="5" s="1"/>
  <c r="I4702" i="5" a="1"/>
  <c r="I4702" i="5" s="1"/>
  <c r="I4703" i="5" a="1"/>
  <c r="I4703" i="5" s="1"/>
  <c r="I4704" i="5" a="1"/>
  <c r="I4704" i="5" s="1"/>
  <c r="I4705" i="5" a="1"/>
  <c r="I4705" i="5" s="1"/>
  <c r="I4706" i="5" a="1"/>
  <c r="I4706" i="5" s="1"/>
  <c r="I4707" i="5" a="1"/>
  <c r="I4707" i="5" s="1"/>
  <c r="I4708" i="5" a="1"/>
  <c r="I4708" i="5" s="1"/>
  <c r="I4709" i="5" a="1"/>
  <c r="I4709" i="5" s="1"/>
  <c r="I4710" i="5" a="1"/>
  <c r="I4710" i="5" s="1"/>
  <c r="I4711" i="5" a="1"/>
  <c r="I4711" i="5" s="1"/>
  <c r="I4712" i="5" a="1"/>
  <c r="I4712" i="5" s="1"/>
  <c r="I4713" i="5" a="1"/>
  <c r="I4713" i="5" s="1"/>
  <c r="I4714" i="5" a="1"/>
  <c r="I4714" i="5" s="1"/>
  <c r="I4715" i="5" a="1"/>
  <c r="I4715" i="5" s="1"/>
  <c r="I4716" i="5" a="1"/>
  <c r="I4716" i="5" s="1"/>
  <c r="I4717" i="5" a="1"/>
  <c r="I4717" i="5" s="1"/>
  <c r="I4718" i="5" a="1"/>
  <c r="I4718" i="5" s="1"/>
  <c r="I4719" i="5" a="1"/>
  <c r="I4719" i="5" s="1"/>
  <c r="I4720" i="5" a="1"/>
  <c r="I4720" i="5" s="1"/>
  <c r="I4721" i="5" a="1"/>
  <c r="I4721" i="5" s="1"/>
  <c r="I4722" i="5" a="1"/>
  <c r="I4722" i="5" s="1"/>
  <c r="I4723" i="5" a="1"/>
  <c r="I4723" i="5" s="1"/>
  <c r="I4724" i="5" a="1"/>
  <c r="I4724" i="5" s="1"/>
  <c r="I4725" i="5" a="1"/>
  <c r="I4725" i="5" s="1"/>
  <c r="I4726" i="5" a="1"/>
  <c r="I4726" i="5" s="1"/>
  <c r="I4727" i="5" a="1"/>
  <c r="I4727" i="5" s="1"/>
  <c r="I4728" i="5" a="1"/>
  <c r="I4728" i="5" s="1"/>
  <c r="I4729" i="5" a="1"/>
  <c r="I4729" i="5" s="1"/>
  <c r="I4730" i="5" a="1"/>
  <c r="I4730" i="5" s="1"/>
  <c r="I4731" i="5" a="1"/>
  <c r="I4731" i="5" s="1"/>
  <c r="I4732" i="5" a="1"/>
  <c r="I4732" i="5" s="1"/>
  <c r="I4733" i="5" a="1"/>
  <c r="I4733" i="5" s="1"/>
  <c r="I4734" i="5" a="1"/>
  <c r="I4734" i="5" s="1"/>
  <c r="I4735" i="5" a="1"/>
  <c r="I4735" i="5" s="1"/>
  <c r="I4736" i="5" a="1"/>
  <c r="I4736" i="5" s="1"/>
  <c r="I4737" i="5" a="1"/>
  <c r="I4737" i="5" s="1"/>
  <c r="I4738" i="5" a="1"/>
  <c r="I4738" i="5" s="1"/>
  <c r="I4739" i="5" a="1"/>
  <c r="I4739" i="5" s="1"/>
  <c r="I4740" i="5" a="1"/>
  <c r="I4740" i="5" s="1"/>
  <c r="I4741" i="5" a="1"/>
  <c r="I4741" i="5" s="1"/>
  <c r="I4742" i="5" a="1"/>
  <c r="I4742" i="5" s="1"/>
  <c r="I4743" i="5" a="1"/>
  <c r="I4743" i="5" s="1"/>
  <c r="I4744" i="5" a="1"/>
  <c r="I4744" i="5" s="1"/>
  <c r="I4745" i="5" a="1"/>
  <c r="I4745" i="5" s="1"/>
  <c r="I4746" i="5" a="1"/>
  <c r="I4746" i="5" s="1"/>
  <c r="I4747" i="5" a="1"/>
  <c r="I4747" i="5" s="1"/>
  <c r="I4748" i="5" a="1"/>
  <c r="I4748" i="5" s="1"/>
  <c r="I4749" i="5" a="1"/>
  <c r="I4749" i="5" s="1"/>
  <c r="I4750" i="5" a="1"/>
  <c r="I4750" i="5" s="1"/>
  <c r="I4751" i="5" a="1"/>
  <c r="I4751" i="5" s="1"/>
  <c r="I4752" i="5" a="1"/>
  <c r="I4752" i="5" s="1"/>
  <c r="I4753" i="5" a="1"/>
  <c r="I4753" i="5" s="1"/>
  <c r="I4754" i="5" a="1"/>
  <c r="I4754" i="5" s="1"/>
  <c r="I4755" i="5" a="1"/>
  <c r="I4755" i="5" s="1"/>
  <c r="I4756" i="5" a="1"/>
  <c r="I4756" i="5" s="1"/>
  <c r="I4757" i="5" a="1"/>
  <c r="I4757" i="5" s="1"/>
  <c r="I4758" i="5" a="1"/>
  <c r="I4758" i="5" s="1"/>
  <c r="I4759" i="5" a="1"/>
  <c r="I4759" i="5" s="1"/>
  <c r="I4760" i="5" a="1"/>
  <c r="I4760" i="5" s="1"/>
  <c r="I4761" i="5" a="1"/>
  <c r="I4761" i="5" s="1"/>
  <c r="I4762" i="5" a="1"/>
  <c r="I4762" i="5" s="1"/>
  <c r="I4763" i="5" a="1"/>
  <c r="I4763" i="5" s="1"/>
  <c r="I4764" i="5" a="1"/>
  <c r="I4764" i="5" s="1"/>
  <c r="I4765" i="5" a="1"/>
  <c r="I4765" i="5" s="1"/>
  <c r="I4766" i="5" a="1"/>
  <c r="I4766" i="5" s="1"/>
  <c r="I4767" i="5" a="1"/>
  <c r="I4767" i="5" s="1"/>
  <c r="I4768" i="5" a="1"/>
  <c r="I4768" i="5" s="1"/>
  <c r="I4769" i="5" a="1"/>
  <c r="I4769" i="5" s="1"/>
  <c r="I4770" i="5" a="1"/>
  <c r="I4770" i="5" s="1"/>
  <c r="I4771" i="5" a="1"/>
  <c r="I4771" i="5" s="1"/>
  <c r="I4772" i="5" a="1"/>
  <c r="I4772" i="5" s="1"/>
  <c r="I4773" i="5" a="1"/>
  <c r="I4773" i="5" s="1"/>
  <c r="I4774" i="5" a="1"/>
  <c r="I4774" i="5" s="1"/>
  <c r="I4775" i="5" a="1"/>
  <c r="I4775" i="5" s="1"/>
  <c r="I4776" i="5" a="1"/>
  <c r="I4776" i="5" s="1"/>
  <c r="I4777" i="5" a="1"/>
  <c r="I4777" i="5" s="1"/>
  <c r="I4778" i="5" a="1"/>
  <c r="I4778" i="5" s="1"/>
  <c r="I4779" i="5" a="1"/>
  <c r="I4779" i="5" s="1"/>
  <c r="I4780" i="5" a="1"/>
  <c r="I4780" i="5" s="1"/>
  <c r="I4781" i="5" a="1"/>
  <c r="I4781" i="5" s="1"/>
  <c r="I4782" i="5" a="1"/>
  <c r="I4782" i="5" s="1"/>
  <c r="I4783" i="5" a="1"/>
  <c r="I4783" i="5" s="1"/>
  <c r="I4784" i="5" a="1"/>
  <c r="I4784" i="5" s="1"/>
  <c r="I4785" i="5" a="1"/>
  <c r="I4785" i="5" s="1"/>
  <c r="I4786" i="5" a="1"/>
  <c r="I4786" i="5" s="1"/>
  <c r="I4787" i="5" a="1"/>
  <c r="I4787" i="5" s="1"/>
  <c r="I4788" i="5" a="1"/>
  <c r="I4788" i="5" s="1"/>
  <c r="I4789" i="5" a="1"/>
  <c r="I4789" i="5" s="1"/>
  <c r="I4790" i="5" a="1"/>
  <c r="I4790" i="5" s="1"/>
  <c r="I4791" i="5" a="1"/>
  <c r="I4791" i="5" s="1"/>
  <c r="I4792" i="5" a="1"/>
  <c r="I4792" i="5" s="1"/>
  <c r="I4793" i="5" a="1"/>
  <c r="I4793" i="5" s="1"/>
  <c r="I4794" i="5" a="1"/>
  <c r="I4794" i="5" s="1"/>
  <c r="I4795" i="5" a="1"/>
  <c r="I4795" i="5" s="1"/>
  <c r="I4796" i="5" a="1"/>
  <c r="I4796" i="5" s="1"/>
  <c r="I4797" i="5" a="1"/>
  <c r="I4797" i="5" s="1"/>
  <c r="I4798" i="5" a="1"/>
  <c r="I4798" i="5" s="1"/>
  <c r="I4799" i="5" a="1"/>
  <c r="I4799" i="5" s="1"/>
  <c r="I4800" i="5" a="1"/>
  <c r="I4800" i="5" s="1"/>
  <c r="I4801" i="5" a="1"/>
  <c r="I4801" i="5" s="1"/>
  <c r="I4802" i="5" a="1"/>
  <c r="I4802" i="5" s="1"/>
  <c r="I4803" i="5" a="1"/>
  <c r="I4803" i="5" s="1"/>
  <c r="I4804" i="5" a="1"/>
  <c r="I4804" i="5" s="1"/>
  <c r="I4805" i="5" a="1"/>
  <c r="I4805" i="5" s="1"/>
  <c r="I4806" i="5" a="1"/>
  <c r="I4806" i="5" s="1"/>
  <c r="I4807" i="5" a="1"/>
  <c r="I4807" i="5" s="1"/>
  <c r="I4808" i="5" a="1"/>
  <c r="I4808" i="5" s="1"/>
  <c r="I4809" i="5" a="1"/>
  <c r="I4809" i="5" s="1"/>
  <c r="I4810" i="5" a="1"/>
  <c r="I4810" i="5" s="1"/>
  <c r="I4811" i="5" a="1"/>
  <c r="I4811" i="5" s="1"/>
  <c r="I4812" i="5" a="1"/>
  <c r="I4812" i="5" s="1"/>
  <c r="I4813" i="5" a="1"/>
  <c r="I4813" i="5" s="1"/>
  <c r="I4814" i="5" a="1"/>
  <c r="I4814" i="5" s="1"/>
  <c r="I4815" i="5" a="1"/>
  <c r="I4815" i="5" s="1"/>
  <c r="I4816" i="5" a="1"/>
  <c r="I4816" i="5" s="1"/>
  <c r="I4817" i="5" a="1"/>
  <c r="I4817" i="5" s="1"/>
  <c r="I4818" i="5" a="1"/>
  <c r="I4818" i="5" s="1"/>
  <c r="I4819" i="5" a="1"/>
  <c r="I4819" i="5" s="1"/>
  <c r="I4820" i="5" a="1"/>
  <c r="I4820" i="5" s="1"/>
  <c r="I4821" i="5" a="1"/>
  <c r="I4821" i="5" s="1"/>
  <c r="I4822" i="5" a="1"/>
  <c r="I4822" i="5" s="1"/>
  <c r="I4823" i="5" a="1"/>
  <c r="I4823" i="5" s="1"/>
  <c r="I4824" i="5" a="1"/>
  <c r="I4824" i="5" s="1"/>
  <c r="I4825" i="5" a="1"/>
  <c r="I4825" i="5" s="1"/>
  <c r="I4826" i="5" a="1"/>
  <c r="I4826" i="5" s="1"/>
  <c r="I4827" i="5" a="1"/>
  <c r="I4827" i="5" s="1"/>
  <c r="I4828" i="5" a="1"/>
  <c r="I4828" i="5" s="1"/>
  <c r="I4829" i="5" a="1"/>
  <c r="I4829" i="5" s="1"/>
  <c r="I4830" i="5" a="1"/>
  <c r="I4830" i="5" s="1"/>
  <c r="I4831" i="5" a="1"/>
  <c r="I4831" i="5" s="1"/>
  <c r="I4832" i="5" a="1"/>
  <c r="I4832" i="5" s="1"/>
  <c r="I4833" i="5" a="1"/>
  <c r="I4833" i="5" s="1"/>
  <c r="I4834" i="5" a="1"/>
  <c r="I4834" i="5" s="1"/>
  <c r="I4835" i="5" a="1"/>
  <c r="I4835" i="5" s="1"/>
  <c r="I4836" i="5" a="1"/>
  <c r="I4836" i="5" s="1"/>
  <c r="I4837" i="5" a="1"/>
  <c r="I4837" i="5" s="1"/>
  <c r="I4838" i="5" a="1"/>
  <c r="I4838" i="5" s="1"/>
  <c r="I4839" i="5" a="1"/>
  <c r="I4839" i="5" s="1"/>
  <c r="I4840" i="5" a="1"/>
  <c r="I4840" i="5" s="1"/>
  <c r="I4841" i="5" a="1"/>
  <c r="I4841" i="5" s="1"/>
  <c r="I4842" i="5" a="1"/>
  <c r="I4842" i="5" s="1"/>
  <c r="I4843" i="5" a="1"/>
  <c r="I4843" i="5" s="1"/>
  <c r="I4844" i="5" a="1"/>
  <c r="I4844" i="5" s="1"/>
  <c r="I4845" i="5" a="1"/>
  <c r="I4845" i="5" s="1"/>
  <c r="I4846" i="5" a="1"/>
  <c r="I4846" i="5" s="1"/>
  <c r="I4847" i="5" a="1"/>
  <c r="I4847" i="5" s="1"/>
  <c r="I4848" i="5" a="1"/>
  <c r="I4848" i="5" s="1"/>
  <c r="I4849" i="5" a="1"/>
  <c r="I4849" i="5" s="1"/>
  <c r="I4850" i="5" a="1"/>
  <c r="I4850" i="5" s="1"/>
  <c r="I4851" i="5" a="1"/>
  <c r="I4851" i="5" s="1"/>
  <c r="I4852" i="5" a="1"/>
  <c r="I4852" i="5" s="1"/>
  <c r="I4853" i="5" a="1"/>
  <c r="I4853" i="5" s="1"/>
  <c r="I4854" i="5" a="1"/>
  <c r="I4854" i="5" s="1"/>
  <c r="I4855" i="5" a="1"/>
  <c r="I4855" i="5" s="1"/>
  <c r="I4856" i="5" a="1"/>
  <c r="I4856" i="5" s="1"/>
  <c r="I4857" i="5" a="1"/>
  <c r="I4857" i="5" s="1"/>
  <c r="I4858" i="5" a="1"/>
  <c r="I4858" i="5" s="1"/>
  <c r="I4859" i="5" a="1"/>
  <c r="I4859" i="5" s="1"/>
  <c r="I4860" i="5" a="1"/>
  <c r="I4860" i="5" s="1"/>
  <c r="I4861" i="5" a="1"/>
  <c r="I4861" i="5" s="1"/>
  <c r="I4862" i="5" a="1"/>
  <c r="I4862" i="5" s="1"/>
  <c r="I4863" i="5" a="1"/>
  <c r="I4863" i="5" s="1"/>
  <c r="I4864" i="5" a="1"/>
  <c r="I4864" i="5" s="1"/>
  <c r="I4865" i="5" a="1"/>
  <c r="I4865" i="5" s="1"/>
  <c r="I4866" i="5" a="1"/>
  <c r="I4866" i="5" s="1"/>
  <c r="I4867" i="5" a="1"/>
  <c r="I4867" i="5" s="1"/>
  <c r="I4868" i="5" a="1"/>
  <c r="I4868" i="5" s="1"/>
  <c r="I4869" i="5" a="1"/>
  <c r="I4869" i="5" s="1"/>
  <c r="I4870" i="5" a="1"/>
  <c r="I4870" i="5" s="1"/>
  <c r="I4871" i="5" a="1"/>
  <c r="I4871" i="5" s="1"/>
  <c r="I4872" i="5" a="1"/>
  <c r="I4872" i="5" s="1"/>
  <c r="I4873" i="5" a="1"/>
  <c r="I4873" i="5" s="1"/>
  <c r="I4874" i="5" a="1"/>
  <c r="I4874" i="5" s="1"/>
  <c r="I4875" i="5" a="1"/>
  <c r="I4875" i="5" s="1"/>
  <c r="I4876" i="5" a="1"/>
  <c r="I4876" i="5" s="1"/>
  <c r="I4877" i="5" a="1"/>
  <c r="I4877" i="5" s="1"/>
  <c r="I4878" i="5" a="1"/>
  <c r="I4878" i="5" s="1"/>
  <c r="I4879" i="5" a="1"/>
  <c r="I4879" i="5" s="1"/>
  <c r="I4880" i="5" a="1"/>
  <c r="I4880" i="5" s="1"/>
  <c r="I4881" i="5" a="1"/>
  <c r="I4881" i="5" s="1"/>
  <c r="I4882" i="5" a="1"/>
  <c r="I4882" i="5" s="1"/>
  <c r="I4883" i="5" a="1"/>
  <c r="I4883" i="5" s="1"/>
  <c r="I4884" i="5" a="1"/>
  <c r="I4884" i="5" s="1"/>
  <c r="I4885" i="5" a="1"/>
  <c r="I4885" i="5" s="1"/>
  <c r="I4886" i="5" a="1"/>
  <c r="I4886" i="5" s="1"/>
  <c r="I4887" i="5" a="1"/>
  <c r="I4887" i="5" s="1"/>
  <c r="I4888" i="5" a="1"/>
  <c r="I4888" i="5" s="1"/>
  <c r="I4889" i="5" a="1"/>
  <c r="I4889" i="5" s="1"/>
  <c r="I4890" i="5" a="1"/>
  <c r="I4890" i="5" s="1"/>
  <c r="I4891" i="5" a="1"/>
  <c r="I4891" i="5" s="1"/>
  <c r="I4892" i="5" a="1"/>
  <c r="I4892" i="5" s="1"/>
  <c r="I4893" i="5" a="1"/>
  <c r="I4893" i="5" s="1"/>
  <c r="I4894" i="5" a="1"/>
  <c r="I4894" i="5" s="1"/>
  <c r="I4895" i="5" a="1"/>
  <c r="I4895" i="5" s="1"/>
  <c r="I4896" i="5" a="1"/>
  <c r="I4896" i="5" s="1"/>
  <c r="I4897" i="5" a="1"/>
  <c r="I4897" i="5" s="1"/>
  <c r="I4898" i="5" a="1"/>
  <c r="I4898" i="5" s="1"/>
  <c r="I4899" i="5" a="1"/>
  <c r="I4899" i="5" s="1"/>
  <c r="I4900" i="5" a="1"/>
  <c r="I4900" i="5" s="1"/>
  <c r="I4901" i="5" a="1"/>
  <c r="I4901" i="5" s="1"/>
  <c r="I4902" i="5" a="1"/>
  <c r="I4902" i="5" s="1"/>
  <c r="I4903" i="5" a="1"/>
  <c r="I4903" i="5" s="1"/>
  <c r="I4904" i="5" a="1"/>
  <c r="I4904" i="5" s="1"/>
  <c r="I4905" i="5" a="1"/>
  <c r="I4905" i="5" s="1"/>
  <c r="I4906" i="5" a="1"/>
  <c r="I4906" i="5" s="1"/>
  <c r="I4907" i="5" a="1"/>
  <c r="I4907" i="5" s="1"/>
  <c r="I4908" i="5" a="1"/>
  <c r="I4908" i="5" s="1"/>
  <c r="I4909" i="5" a="1"/>
  <c r="I4909" i="5" s="1"/>
  <c r="I4910" i="5" a="1"/>
  <c r="I4910" i="5" s="1"/>
  <c r="I4911" i="5" a="1"/>
  <c r="I4911" i="5" s="1"/>
  <c r="I4912" i="5" a="1"/>
  <c r="I4912" i="5" s="1"/>
  <c r="I4913" i="5" a="1"/>
  <c r="I4913" i="5" s="1"/>
  <c r="I4914" i="5" a="1"/>
  <c r="I4914" i="5" s="1"/>
  <c r="I4915" i="5" a="1"/>
  <c r="I4915" i="5" s="1"/>
  <c r="I4916" i="5" a="1"/>
  <c r="I4916" i="5" s="1"/>
  <c r="I4917" i="5" a="1"/>
  <c r="I4917" i="5" s="1"/>
  <c r="I4918" i="5" a="1"/>
  <c r="I4918" i="5" s="1"/>
  <c r="I4919" i="5" a="1"/>
  <c r="I4919" i="5" s="1"/>
  <c r="I4920" i="5" a="1"/>
  <c r="I4920" i="5" s="1"/>
  <c r="I4921" i="5" a="1"/>
  <c r="I4921" i="5" s="1"/>
  <c r="I4922" i="5" a="1"/>
  <c r="I4922" i="5" s="1"/>
  <c r="I4923" i="5" a="1"/>
  <c r="I4923" i="5" s="1"/>
  <c r="I4924" i="5" a="1"/>
  <c r="I4924" i="5" s="1"/>
  <c r="I4925" i="5" a="1"/>
  <c r="I4925" i="5" s="1"/>
  <c r="I4926" i="5" a="1"/>
  <c r="I4926" i="5" s="1"/>
  <c r="I4927" i="5" a="1"/>
  <c r="I4927" i="5" s="1"/>
  <c r="I4928" i="5" a="1"/>
  <c r="I4928" i="5" s="1"/>
  <c r="I4929" i="5" a="1"/>
  <c r="I4929" i="5" s="1"/>
  <c r="I4930" i="5" a="1"/>
  <c r="I4930" i="5" s="1"/>
  <c r="I4931" i="5" a="1"/>
  <c r="I4931" i="5" s="1"/>
  <c r="I4932" i="5" a="1"/>
  <c r="I4932" i="5" s="1"/>
  <c r="I4933" i="5" a="1"/>
  <c r="I4933" i="5" s="1"/>
  <c r="I4934" i="5" a="1"/>
  <c r="I4934" i="5" s="1"/>
  <c r="I4935" i="5" a="1"/>
  <c r="I4935" i="5" s="1"/>
  <c r="I4936" i="5" a="1"/>
  <c r="I4936" i="5" s="1"/>
  <c r="I4937" i="5" a="1"/>
  <c r="I4937" i="5" s="1"/>
  <c r="I4938" i="5" a="1"/>
  <c r="I4938" i="5" s="1"/>
  <c r="I4939" i="5" a="1"/>
  <c r="I4939" i="5" s="1"/>
  <c r="I4940" i="5" a="1"/>
  <c r="I4940" i="5" s="1"/>
  <c r="I4941" i="5" a="1"/>
  <c r="I4941" i="5" s="1"/>
  <c r="I4942" i="5" a="1"/>
  <c r="I4942" i="5" s="1"/>
  <c r="I4943" i="5" a="1"/>
  <c r="I4943" i="5" s="1"/>
  <c r="I4944" i="5" a="1"/>
  <c r="I4944" i="5" s="1"/>
  <c r="I4945" i="5" a="1"/>
  <c r="I4945" i="5" s="1"/>
  <c r="I4946" i="5" a="1"/>
  <c r="I4946" i="5" s="1"/>
  <c r="I4947" i="5" a="1"/>
  <c r="I4947" i="5" s="1"/>
  <c r="I4948" i="5" a="1"/>
  <c r="I4948" i="5" s="1"/>
  <c r="I4949" i="5" a="1"/>
  <c r="I4949" i="5" s="1"/>
  <c r="I4950" i="5" a="1"/>
  <c r="I4950" i="5" s="1"/>
  <c r="I4951" i="5" a="1"/>
  <c r="I4951" i="5" s="1"/>
  <c r="I4952" i="5" a="1"/>
  <c r="I4952" i="5" s="1"/>
  <c r="I4953" i="5" a="1"/>
  <c r="I4953" i="5" s="1"/>
  <c r="I4954" i="5" a="1"/>
  <c r="I4954" i="5" s="1"/>
  <c r="I4955" i="5" a="1"/>
  <c r="I4955" i="5" s="1"/>
  <c r="I4956" i="5" a="1"/>
  <c r="I4956" i="5" s="1"/>
  <c r="I4957" i="5" a="1"/>
  <c r="I4957" i="5" s="1"/>
  <c r="I4958" i="5" a="1"/>
  <c r="I4958" i="5" s="1"/>
  <c r="I4959" i="5" a="1"/>
  <c r="I4959" i="5" s="1"/>
  <c r="I4960" i="5" a="1"/>
  <c r="I4960" i="5" s="1"/>
  <c r="I4961" i="5" a="1"/>
  <c r="I4961" i="5" s="1"/>
  <c r="I4962" i="5" a="1"/>
  <c r="I4962" i="5" s="1"/>
  <c r="I4963" i="5" a="1"/>
  <c r="I4963" i="5" s="1"/>
  <c r="I4964" i="5" a="1"/>
  <c r="I4964" i="5" s="1"/>
  <c r="I4965" i="5" a="1"/>
  <c r="I4965" i="5" s="1"/>
  <c r="I4966" i="5" a="1"/>
  <c r="I4966" i="5" s="1"/>
  <c r="I4967" i="5" a="1"/>
  <c r="I4967" i="5" s="1"/>
  <c r="I4968" i="5" a="1"/>
  <c r="I4968" i="5" s="1"/>
  <c r="I4969" i="5" a="1"/>
  <c r="I4969" i="5" s="1"/>
  <c r="I4970" i="5" a="1"/>
  <c r="I4970" i="5" s="1"/>
  <c r="I4971" i="5" a="1"/>
  <c r="I4971" i="5" s="1"/>
  <c r="I4972" i="5" a="1"/>
  <c r="I4972" i="5" s="1"/>
  <c r="I4973" i="5" a="1"/>
  <c r="I4973" i="5" s="1"/>
  <c r="I4974" i="5" a="1"/>
  <c r="I4974" i="5" s="1"/>
  <c r="I4975" i="5" a="1"/>
  <c r="I4975" i="5" s="1"/>
  <c r="I4976" i="5" a="1"/>
  <c r="I4976" i="5" s="1"/>
  <c r="I4977" i="5" a="1"/>
  <c r="I4977" i="5" s="1"/>
  <c r="I4978" i="5" a="1"/>
  <c r="I4978" i="5" s="1"/>
  <c r="I4979" i="5" a="1"/>
  <c r="I4979" i="5" s="1"/>
  <c r="I4980" i="5" a="1"/>
  <c r="I4980" i="5" s="1"/>
  <c r="I4981" i="5" a="1"/>
  <c r="I4981" i="5" s="1"/>
  <c r="I4982" i="5" a="1"/>
  <c r="I4982" i="5" s="1"/>
  <c r="I4983" i="5" a="1"/>
  <c r="I4983" i="5" s="1"/>
  <c r="I4984" i="5" a="1"/>
  <c r="I4984" i="5" s="1"/>
  <c r="I4985" i="5" a="1"/>
  <c r="I4985" i="5" s="1"/>
  <c r="I4986" i="5" a="1"/>
  <c r="I4986" i="5" s="1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1" i="5"/>
  <c r="U4302" i="5"/>
  <c r="U4303" i="5"/>
  <c r="U4304" i="5"/>
  <c r="U4305" i="5"/>
  <c r="U4306" i="5"/>
  <c r="U4307" i="5"/>
  <c r="U4308" i="5"/>
  <c r="U4309" i="5"/>
  <c r="U4310" i="5"/>
  <c r="U4311" i="5"/>
  <c r="U4312" i="5"/>
  <c r="U4313" i="5"/>
  <c r="U4314" i="5"/>
  <c r="U4315" i="5"/>
  <c r="U4316" i="5"/>
  <c r="U4317" i="5"/>
  <c r="U4318" i="5"/>
  <c r="U4319" i="5"/>
  <c r="U4320" i="5"/>
  <c r="U4321" i="5"/>
  <c r="U4322" i="5"/>
  <c r="U4323" i="5"/>
  <c r="U4324" i="5"/>
  <c r="U4325" i="5"/>
  <c r="U4326" i="5"/>
  <c r="U4327" i="5"/>
  <c r="U4328" i="5"/>
  <c r="U4329" i="5"/>
  <c r="U4330" i="5"/>
  <c r="U4331" i="5"/>
  <c r="U4332" i="5"/>
  <c r="U4333" i="5"/>
  <c r="U4334" i="5"/>
  <c r="U4335" i="5"/>
  <c r="U4336" i="5"/>
  <c r="U4337" i="5"/>
  <c r="U4338" i="5"/>
  <c r="U4339" i="5"/>
  <c r="U4340" i="5"/>
  <c r="U4341" i="5"/>
  <c r="U4342" i="5"/>
  <c r="U4343" i="5"/>
  <c r="U4344" i="5"/>
  <c r="U4345" i="5"/>
  <c r="U4346" i="5"/>
  <c r="U4347" i="5"/>
  <c r="U4348" i="5"/>
  <c r="U4349" i="5"/>
  <c r="U4350" i="5"/>
  <c r="U4351" i="5"/>
  <c r="U4352" i="5"/>
  <c r="U4353" i="5"/>
  <c r="U4354" i="5"/>
  <c r="U4355" i="5"/>
  <c r="U4356" i="5"/>
  <c r="U4357" i="5"/>
  <c r="U4358" i="5"/>
  <c r="U4359" i="5"/>
  <c r="U4360" i="5"/>
  <c r="U4361" i="5"/>
  <c r="U4362" i="5"/>
  <c r="U4363" i="5"/>
  <c r="U4364" i="5"/>
  <c r="U4365" i="5"/>
  <c r="U4366" i="5"/>
  <c r="U4367" i="5"/>
  <c r="U4368" i="5"/>
  <c r="U4369" i="5"/>
  <c r="U4370" i="5"/>
  <c r="U4371" i="5"/>
  <c r="U4372" i="5"/>
  <c r="U4373" i="5"/>
  <c r="U4374" i="5"/>
  <c r="U4375" i="5"/>
  <c r="U4376" i="5"/>
  <c r="U4377" i="5"/>
  <c r="U4378" i="5"/>
  <c r="U4379" i="5"/>
  <c r="U4380" i="5"/>
  <c r="U4381" i="5"/>
  <c r="U4382" i="5"/>
  <c r="U4383" i="5"/>
  <c r="U4384" i="5"/>
  <c r="U4385" i="5"/>
  <c r="U4386" i="5"/>
  <c r="U4387" i="5"/>
  <c r="U4388" i="5"/>
  <c r="U4389" i="5"/>
  <c r="U4390" i="5"/>
  <c r="U4391" i="5"/>
  <c r="U4392" i="5"/>
  <c r="U4393" i="5"/>
  <c r="U4394" i="5"/>
  <c r="U4395" i="5"/>
  <c r="U4396" i="5"/>
  <c r="U4397" i="5"/>
  <c r="U4398" i="5"/>
  <c r="U4399" i="5"/>
  <c r="U4400" i="5"/>
  <c r="U4401" i="5"/>
  <c r="U4402" i="5"/>
  <c r="U4403" i="5"/>
  <c r="U4404" i="5"/>
  <c r="U4405" i="5"/>
  <c r="U4406" i="5"/>
  <c r="U4407" i="5"/>
  <c r="U4408" i="5"/>
  <c r="U4409" i="5"/>
  <c r="U4410" i="5"/>
  <c r="U4411" i="5"/>
  <c r="U4412" i="5"/>
  <c r="U4413" i="5"/>
  <c r="U4414" i="5"/>
  <c r="U4415" i="5"/>
  <c r="U4416" i="5"/>
  <c r="U4417" i="5"/>
  <c r="U4418" i="5"/>
  <c r="U4419" i="5"/>
  <c r="U4420" i="5"/>
  <c r="U4421" i="5"/>
  <c r="U4422" i="5"/>
  <c r="U4423" i="5"/>
  <c r="U4424" i="5"/>
  <c r="U4425" i="5"/>
  <c r="U4426" i="5"/>
  <c r="U4427" i="5"/>
  <c r="U4428" i="5"/>
  <c r="U4429" i="5"/>
  <c r="U4430" i="5"/>
  <c r="U4431" i="5"/>
  <c r="U4432" i="5"/>
  <c r="U4433" i="5"/>
  <c r="U4434" i="5"/>
  <c r="U4435" i="5"/>
  <c r="U4436" i="5"/>
  <c r="U4437" i="5"/>
  <c r="U4438" i="5"/>
  <c r="U4439" i="5"/>
  <c r="U4440" i="5"/>
  <c r="U4441" i="5"/>
  <c r="U4442" i="5"/>
  <c r="U4443" i="5"/>
  <c r="U4444" i="5"/>
  <c r="U4445" i="5"/>
  <c r="U4446" i="5"/>
  <c r="U4447" i="5"/>
  <c r="U4448" i="5"/>
  <c r="U4449" i="5"/>
  <c r="U4450" i="5"/>
  <c r="U4451" i="5"/>
  <c r="U4452" i="5"/>
  <c r="U4453" i="5"/>
  <c r="U4454" i="5"/>
  <c r="U4455" i="5"/>
  <c r="U4456" i="5"/>
  <c r="U4457" i="5"/>
  <c r="U4458" i="5"/>
  <c r="U4459" i="5"/>
  <c r="U4460" i="5"/>
  <c r="U4461" i="5"/>
  <c r="U4462" i="5"/>
  <c r="U4463" i="5"/>
  <c r="U4464" i="5"/>
  <c r="U4465" i="5"/>
  <c r="U4466" i="5"/>
  <c r="U4467" i="5"/>
  <c r="U4468" i="5"/>
  <c r="U4469" i="5"/>
  <c r="U4470" i="5"/>
  <c r="U4471" i="5"/>
  <c r="U4472" i="5"/>
  <c r="U4473" i="5"/>
  <c r="U4474" i="5"/>
  <c r="U4475" i="5"/>
  <c r="U4476" i="5"/>
  <c r="U4477" i="5"/>
  <c r="U4478" i="5"/>
  <c r="U4479" i="5"/>
  <c r="U4480" i="5"/>
  <c r="U4481" i="5"/>
  <c r="U4482" i="5"/>
  <c r="U4483" i="5"/>
  <c r="U4484" i="5"/>
  <c r="U4485" i="5"/>
  <c r="U4486" i="5"/>
  <c r="U4487" i="5"/>
  <c r="U4488" i="5"/>
  <c r="U4489" i="5"/>
  <c r="U4490" i="5"/>
  <c r="U4491" i="5"/>
  <c r="U4492" i="5"/>
  <c r="U4493" i="5"/>
  <c r="U4494" i="5"/>
  <c r="U4495" i="5"/>
  <c r="U4496" i="5"/>
  <c r="U4497" i="5"/>
  <c r="U4498" i="5"/>
  <c r="U4499" i="5"/>
  <c r="U4500" i="5"/>
  <c r="U4501" i="5"/>
  <c r="U4502" i="5"/>
  <c r="U4503" i="5"/>
  <c r="U4504" i="5"/>
  <c r="U4505" i="5"/>
  <c r="U4506" i="5"/>
  <c r="U4507" i="5"/>
  <c r="U4508" i="5"/>
  <c r="U4509" i="5"/>
  <c r="U4510" i="5"/>
  <c r="U4511" i="5"/>
  <c r="U4512" i="5"/>
  <c r="U4513" i="5"/>
  <c r="U4514" i="5"/>
  <c r="U4515" i="5"/>
  <c r="U4516" i="5"/>
  <c r="U4517" i="5"/>
  <c r="U4518" i="5"/>
  <c r="U4519" i="5"/>
  <c r="U4520" i="5"/>
  <c r="U4521" i="5"/>
  <c r="U4522" i="5"/>
  <c r="U4523" i="5"/>
  <c r="U4524" i="5"/>
  <c r="U4525" i="5"/>
  <c r="U4526" i="5"/>
  <c r="U4527" i="5"/>
  <c r="U4528" i="5"/>
  <c r="U4529" i="5"/>
  <c r="U4530" i="5"/>
  <c r="U4531" i="5"/>
  <c r="U4532" i="5"/>
  <c r="U4533" i="5"/>
  <c r="U4534" i="5"/>
  <c r="U4535" i="5"/>
  <c r="U4536" i="5"/>
  <c r="U4537" i="5"/>
  <c r="U4538" i="5"/>
  <c r="U4539" i="5"/>
  <c r="U4540" i="5"/>
  <c r="U4541" i="5"/>
  <c r="U4542" i="5"/>
  <c r="U4543" i="5"/>
  <c r="U4544" i="5"/>
  <c r="U4545" i="5"/>
  <c r="U4546" i="5"/>
  <c r="U4547" i="5"/>
  <c r="U4548" i="5"/>
  <c r="U4549" i="5"/>
  <c r="U4550" i="5"/>
  <c r="U4551" i="5"/>
  <c r="U4552" i="5"/>
  <c r="U4553" i="5"/>
  <c r="U4554" i="5"/>
  <c r="U4555" i="5"/>
  <c r="U4556" i="5"/>
  <c r="U4557" i="5"/>
  <c r="U4558" i="5"/>
  <c r="U4559" i="5"/>
  <c r="U4560" i="5"/>
  <c r="U4561" i="5"/>
  <c r="U4562" i="5"/>
  <c r="U4563" i="5"/>
  <c r="U4564" i="5"/>
  <c r="U4565" i="5"/>
  <c r="U4566" i="5"/>
  <c r="U4567" i="5"/>
  <c r="U4568" i="5"/>
  <c r="U4569" i="5"/>
  <c r="U4570" i="5"/>
  <c r="U4571" i="5"/>
  <c r="U4572" i="5"/>
  <c r="U4573" i="5"/>
  <c r="U4574" i="5"/>
  <c r="U4575" i="5"/>
  <c r="U4576" i="5"/>
  <c r="U4577" i="5"/>
  <c r="U4578" i="5"/>
  <c r="U4579" i="5"/>
  <c r="U4580" i="5"/>
  <c r="U4581" i="5"/>
  <c r="U4582" i="5"/>
  <c r="U4583" i="5"/>
  <c r="U4584" i="5"/>
  <c r="U4585" i="5"/>
  <c r="U4586" i="5"/>
  <c r="U4587" i="5"/>
  <c r="U4588" i="5"/>
  <c r="U4589" i="5"/>
  <c r="U4590" i="5"/>
  <c r="U4591" i="5"/>
  <c r="U4592" i="5"/>
  <c r="U4593" i="5"/>
  <c r="U4594" i="5"/>
  <c r="U4595" i="5"/>
  <c r="U4596" i="5"/>
  <c r="U4597" i="5"/>
  <c r="U4598" i="5"/>
  <c r="U4599" i="5"/>
  <c r="U4600" i="5"/>
  <c r="U4601" i="5"/>
  <c r="U4602" i="5"/>
  <c r="U4603" i="5"/>
  <c r="U4604" i="5"/>
  <c r="U4605" i="5"/>
  <c r="U4606" i="5"/>
  <c r="U4607" i="5"/>
  <c r="U4608" i="5"/>
  <c r="U4609" i="5"/>
  <c r="U4610" i="5"/>
  <c r="U4611" i="5"/>
  <c r="U4612" i="5"/>
  <c r="U4613" i="5"/>
  <c r="U4614" i="5"/>
  <c r="U4615" i="5"/>
  <c r="U4616" i="5"/>
  <c r="U4617" i="5"/>
  <c r="U4618" i="5"/>
  <c r="U4619" i="5"/>
  <c r="U4620" i="5"/>
  <c r="U4621" i="5"/>
  <c r="U4622" i="5"/>
  <c r="U4623" i="5"/>
  <c r="U4624" i="5"/>
  <c r="U4625" i="5"/>
  <c r="U4626" i="5"/>
  <c r="U4627" i="5"/>
  <c r="U4628" i="5"/>
  <c r="U4629" i="5"/>
  <c r="U4630" i="5"/>
  <c r="U4631" i="5"/>
  <c r="U4632" i="5"/>
  <c r="U4633" i="5"/>
  <c r="U4634" i="5"/>
  <c r="U4635" i="5"/>
  <c r="U4636" i="5"/>
  <c r="U4637" i="5"/>
  <c r="U4638" i="5"/>
  <c r="U4639" i="5"/>
  <c r="U4640" i="5"/>
  <c r="U4641" i="5"/>
  <c r="U4642" i="5"/>
  <c r="U4643" i="5"/>
  <c r="U4644" i="5"/>
  <c r="U4645" i="5"/>
  <c r="U4646" i="5"/>
  <c r="U4647" i="5"/>
  <c r="U4648" i="5"/>
  <c r="U4649" i="5"/>
  <c r="U4650" i="5"/>
  <c r="U4651" i="5"/>
  <c r="U4652" i="5"/>
  <c r="U4653" i="5"/>
  <c r="U4654" i="5"/>
  <c r="U4655" i="5"/>
  <c r="U4656" i="5"/>
  <c r="U4657" i="5"/>
  <c r="U4658" i="5"/>
  <c r="U4659" i="5"/>
  <c r="U4660" i="5"/>
  <c r="U4661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674" i="5"/>
  <c r="U4675" i="5"/>
  <c r="U4676" i="5"/>
  <c r="U4677" i="5"/>
  <c r="U4678" i="5"/>
  <c r="U4679" i="5"/>
  <c r="U4680" i="5"/>
  <c r="U4681" i="5"/>
  <c r="U4682" i="5"/>
  <c r="U4683" i="5"/>
  <c r="U4684" i="5"/>
  <c r="U4685" i="5"/>
  <c r="U4686" i="5"/>
  <c r="U4687" i="5"/>
  <c r="U4688" i="5"/>
  <c r="U4689" i="5"/>
  <c r="U4690" i="5"/>
  <c r="U4691" i="5"/>
  <c r="U4692" i="5"/>
  <c r="U4693" i="5"/>
  <c r="U4694" i="5"/>
  <c r="U4695" i="5"/>
  <c r="U4696" i="5"/>
  <c r="U4697" i="5"/>
  <c r="U4698" i="5"/>
  <c r="U4699" i="5"/>
  <c r="U4700" i="5"/>
  <c r="U4701" i="5"/>
  <c r="U4702" i="5"/>
  <c r="U4703" i="5"/>
  <c r="U4704" i="5"/>
  <c r="U4705" i="5"/>
  <c r="U4706" i="5"/>
  <c r="U4707" i="5"/>
  <c r="U4708" i="5"/>
  <c r="U4709" i="5"/>
  <c r="U4710" i="5"/>
  <c r="U4711" i="5"/>
  <c r="U4712" i="5"/>
  <c r="U4713" i="5"/>
  <c r="U4714" i="5"/>
  <c r="U4715" i="5"/>
  <c r="U4716" i="5"/>
  <c r="U4717" i="5"/>
  <c r="U4718" i="5"/>
  <c r="U4719" i="5"/>
  <c r="U4720" i="5"/>
  <c r="U4721" i="5"/>
  <c r="U4722" i="5"/>
  <c r="U4723" i="5"/>
  <c r="U4724" i="5"/>
  <c r="U4725" i="5"/>
  <c r="U4726" i="5"/>
  <c r="U4727" i="5"/>
  <c r="U4728" i="5"/>
  <c r="U4729" i="5"/>
  <c r="U4730" i="5"/>
  <c r="U4731" i="5"/>
  <c r="U4732" i="5"/>
  <c r="U4733" i="5"/>
  <c r="U4734" i="5"/>
  <c r="U4735" i="5"/>
  <c r="U4736" i="5"/>
  <c r="U4737" i="5"/>
  <c r="U4738" i="5"/>
  <c r="U4739" i="5"/>
  <c r="U4740" i="5"/>
  <c r="U4741" i="5"/>
  <c r="U4742" i="5"/>
  <c r="U4743" i="5"/>
  <c r="U4744" i="5"/>
  <c r="U4745" i="5"/>
  <c r="U4746" i="5"/>
  <c r="U4747" i="5"/>
  <c r="U4748" i="5"/>
  <c r="U4749" i="5"/>
  <c r="U4750" i="5"/>
  <c r="U4751" i="5"/>
  <c r="U4752" i="5"/>
  <c r="U4753" i="5"/>
  <c r="U4754" i="5"/>
  <c r="U4755" i="5"/>
  <c r="U4756" i="5"/>
  <c r="U4757" i="5"/>
  <c r="U4758" i="5"/>
  <c r="U4759" i="5"/>
  <c r="U4760" i="5"/>
  <c r="U4761" i="5"/>
  <c r="U4762" i="5"/>
  <c r="U4763" i="5"/>
  <c r="U4764" i="5"/>
  <c r="U4765" i="5"/>
  <c r="U4766" i="5"/>
  <c r="U4767" i="5"/>
  <c r="U4768" i="5"/>
  <c r="U4769" i="5"/>
  <c r="U4770" i="5"/>
  <c r="U4771" i="5"/>
  <c r="U4772" i="5"/>
  <c r="U4773" i="5"/>
  <c r="U4774" i="5"/>
  <c r="U4775" i="5"/>
  <c r="U4776" i="5"/>
  <c r="U4777" i="5"/>
  <c r="U4778" i="5"/>
  <c r="U4779" i="5"/>
  <c r="U4780" i="5"/>
  <c r="U4781" i="5"/>
  <c r="U4782" i="5"/>
  <c r="U4783" i="5"/>
  <c r="U4784" i="5"/>
  <c r="U4785" i="5"/>
  <c r="U4786" i="5"/>
  <c r="U4787" i="5"/>
  <c r="U4788" i="5"/>
  <c r="U4789" i="5"/>
  <c r="U4790" i="5"/>
  <c r="U4791" i="5"/>
  <c r="U4792" i="5"/>
  <c r="U4793" i="5"/>
  <c r="U4794" i="5"/>
  <c r="U4795" i="5"/>
  <c r="U4796" i="5"/>
  <c r="U4797" i="5"/>
  <c r="U4798" i="5"/>
  <c r="U4799" i="5"/>
  <c r="U4800" i="5"/>
  <c r="U4801" i="5"/>
  <c r="U4802" i="5"/>
  <c r="U4803" i="5"/>
  <c r="U4804" i="5"/>
  <c r="U4805" i="5"/>
  <c r="U4806" i="5"/>
  <c r="U4807" i="5"/>
  <c r="U4808" i="5"/>
  <c r="U4809" i="5"/>
  <c r="U4810" i="5"/>
  <c r="U4811" i="5"/>
  <c r="U4812" i="5"/>
  <c r="U4813" i="5"/>
  <c r="U4814" i="5"/>
  <c r="U4815" i="5"/>
  <c r="U4816" i="5"/>
  <c r="U4817" i="5"/>
  <c r="U4818" i="5"/>
  <c r="U4819" i="5"/>
  <c r="U4820" i="5"/>
  <c r="U4821" i="5"/>
  <c r="U4822" i="5"/>
  <c r="U4823" i="5"/>
  <c r="U4824" i="5"/>
  <c r="U4825" i="5"/>
  <c r="U4826" i="5"/>
  <c r="U4827" i="5"/>
  <c r="U4828" i="5"/>
  <c r="U4829" i="5"/>
  <c r="U4830" i="5"/>
  <c r="U4831" i="5"/>
  <c r="U4832" i="5"/>
  <c r="U4833" i="5"/>
  <c r="U4834" i="5"/>
  <c r="U4835" i="5"/>
  <c r="U4836" i="5"/>
  <c r="U4837" i="5"/>
  <c r="U4838" i="5"/>
  <c r="U4839" i="5"/>
  <c r="U4840" i="5"/>
  <c r="U4841" i="5"/>
  <c r="U4842" i="5"/>
  <c r="U4843" i="5"/>
  <c r="U4844" i="5"/>
  <c r="U4845" i="5"/>
  <c r="U4846" i="5"/>
  <c r="U4847" i="5"/>
  <c r="U4848" i="5"/>
  <c r="U4849" i="5"/>
  <c r="U4850" i="5"/>
  <c r="U4851" i="5"/>
  <c r="U4852" i="5"/>
  <c r="U4853" i="5"/>
  <c r="U4854" i="5"/>
  <c r="U4855" i="5"/>
  <c r="U4856" i="5"/>
  <c r="U4857" i="5"/>
  <c r="U4858" i="5"/>
  <c r="U4859" i="5"/>
  <c r="U4860" i="5"/>
  <c r="U4861" i="5"/>
  <c r="U4862" i="5"/>
  <c r="U4863" i="5"/>
  <c r="U4864" i="5"/>
  <c r="U4865" i="5"/>
  <c r="U4866" i="5"/>
  <c r="U4867" i="5"/>
  <c r="U4868" i="5"/>
  <c r="U4869" i="5"/>
  <c r="U4870" i="5"/>
  <c r="U4871" i="5"/>
  <c r="U4872" i="5"/>
  <c r="U4873" i="5"/>
  <c r="U4874" i="5"/>
  <c r="U4875" i="5"/>
  <c r="U4876" i="5"/>
  <c r="U4877" i="5"/>
  <c r="U4878" i="5"/>
  <c r="U4879" i="5"/>
  <c r="U4880" i="5"/>
  <c r="U4881" i="5"/>
  <c r="U4882" i="5"/>
  <c r="U4883" i="5"/>
  <c r="U4884" i="5"/>
  <c r="U4885" i="5"/>
  <c r="U4886" i="5"/>
  <c r="U4887" i="5"/>
  <c r="U4888" i="5"/>
  <c r="U4889" i="5"/>
  <c r="U4890" i="5"/>
  <c r="U4891" i="5"/>
  <c r="U4892" i="5"/>
  <c r="U4893" i="5"/>
  <c r="U4894" i="5"/>
  <c r="U4895" i="5"/>
  <c r="U4896" i="5"/>
  <c r="U4897" i="5"/>
  <c r="U4898" i="5"/>
  <c r="U4899" i="5"/>
  <c r="U4900" i="5"/>
  <c r="U4901" i="5"/>
  <c r="U4902" i="5"/>
  <c r="U4903" i="5"/>
  <c r="U4904" i="5"/>
  <c r="U4905" i="5"/>
  <c r="U4906" i="5"/>
  <c r="U4907" i="5"/>
  <c r="U4908" i="5"/>
  <c r="U4909" i="5"/>
  <c r="U4910" i="5"/>
  <c r="U4911" i="5"/>
  <c r="U4912" i="5"/>
  <c r="U4913" i="5"/>
  <c r="U4914" i="5"/>
  <c r="U4915" i="5"/>
  <c r="U4916" i="5"/>
  <c r="U4917" i="5"/>
  <c r="U4918" i="5"/>
  <c r="U4919" i="5"/>
  <c r="U4920" i="5"/>
  <c r="U4921" i="5"/>
  <c r="U4922" i="5"/>
  <c r="U4923" i="5"/>
  <c r="U4924" i="5"/>
  <c r="U4925" i="5"/>
  <c r="U4926" i="5"/>
  <c r="U4927" i="5"/>
  <c r="U4928" i="5"/>
  <c r="U4929" i="5"/>
  <c r="U4930" i="5"/>
  <c r="U4931" i="5"/>
  <c r="U4932" i="5"/>
  <c r="U4933" i="5"/>
  <c r="U4934" i="5"/>
  <c r="U4935" i="5"/>
  <c r="U4936" i="5"/>
  <c r="U4937" i="5"/>
  <c r="U4938" i="5"/>
  <c r="U4939" i="5"/>
  <c r="U4940" i="5"/>
  <c r="U4941" i="5"/>
  <c r="U4942" i="5"/>
  <c r="U4943" i="5"/>
  <c r="U4944" i="5"/>
  <c r="U4945" i="5"/>
  <c r="U4946" i="5"/>
  <c r="U4947" i="5"/>
  <c r="U4948" i="5"/>
  <c r="U4949" i="5"/>
  <c r="U4950" i="5"/>
  <c r="U4951" i="5"/>
  <c r="U4952" i="5"/>
  <c r="U4953" i="5"/>
  <c r="U4954" i="5"/>
  <c r="U4955" i="5"/>
  <c r="U4956" i="5"/>
  <c r="U4957" i="5"/>
  <c r="U4958" i="5"/>
  <c r="U4959" i="5"/>
  <c r="U4960" i="5"/>
  <c r="U4961" i="5"/>
  <c r="U4962" i="5"/>
  <c r="U4963" i="5"/>
  <c r="U4964" i="5"/>
  <c r="U4965" i="5"/>
  <c r="U4966" i="5"/>
  <c r="U4967" i="5"/>
  <c r="U4968" i="5"/>
  <c r="U4969" i="5"/>
  <c r="U4970" i="5"/>
  <c r="U4971" i="5"/>
  <c r="U4972" i="5"/>
  <c r="U4973" i="5"/>
  <c r="U4974" i="5"/>
  <c r="U4975" i="5"/>
  <c r="U4976" i="5"/>
  <c r="U4977" i="5"/>
  <c r="U4978" i="5"/>
  <c r="U4979" i="5"/>
  <c r="U4980" i="5"/>
  <c r="U4981" i="5"/>
  <c r="U4982" i="5"/>
  <c r="U4983" i="5"/>
  <c r="U4984" i="5"/>
  <c r="U4985" i="5"/>
  <c r="U4986" i="5"/>
  <c r="B9" i="8" a="1"/>
  <c r="B9" i="8" s="1"/>
  <c r="C9" i="8" s="1" a="1"/>
  <c r="C9" i="8" s="1"/>
  <c r="C6" i="8"/>
  <c r="C2" i="8"/>
  <c r="C5" i="8" s="1"/>
  <c r="O2" i="5"/>
  <c r="Q2" i="5" s="1"/>
  <c r="O3" i="5"/>
  <c r="Q3" i="5" s="1"/>
  <c r="O4" i="5"/>
  <c r="Q4" i="5" s="1"/>
  <c r="O5" i="5"/>
  <c r="Q5" i="5" s="1"/>
  <c r="O6" i="5"/>
  <c r="Q6" i="5" s="1"/>
  <c r="O7" i="5"/>
  <c r="Q7" i="5" s="1"/>
  <c r="O8" i="5"/>
  <c r="Q8" i="5" s="1"/>
  <c r="O9" i="5"/>
  <c r="Q9" i="5" s="1"/>
  <c r="O10" i="5"/>
  <c r="Q10" i="5" s="1"/>
  <c r="O11" i="5"/>
  <c r="Q11" i="5" s="1"/>
  <c r="O12" i="5"/>
  <c r="Q12" i="5" s="1"/>
  <c r="O13" i="5"/>
  <c r="Q13" i="5" s="1"/>
  <c r="O14" i="5"/>
  <c r="Q14" i="5" s="1"/>
  <c r="O15" i="5"/>
  <c r="Q15" i="5" s="1"/>
  <c r="O16" i="5"/>
  <c r="Q16" i="5" s="1"/>
  <c r="O17" i="5"/>
  <c r="Q17" i="5" s="1"/>
  <c r="O18" i="5"/>
  <c r="Q18" i="5" s="1"/>
  <c r="O19" i="5"/>
  <c r="Q19" i="5" s="1"/>
  <c r="O20" i="5"/>
  <c r="Q20" i="5" s="1"/>
  <c r="O21" i="5"/>
  <c r="Q21" i="5" s="1"/>
  <c r="O22" i="5"/>
  <c r="Q22" i="5" s="1"/>
  <c r="O23" i="5"/>
  <c r="Q23" i="5" s="1"/>
  <c r="O24" i="5"/>
  <c r="Q24" i="5" s="1"/>
  <c r="O25" i="5"/>
  <c r="Q25" i="5" s="1"/>
  <c r="O26" i="5"/>
  <c r="Q26" i="5" s="1"/>
  <c r="O27" i="5"/>
  <c r="Q27" i="5" s="1"/>
  <c r="O28" i="5"/>
  <c r="Q28" i="5" s="1"/>
  <c r="O29" i="5"/>
  <c r="Q29" i="5" s="1"/>
  <c r="O30" i="5"/>
  <c r="Q30" i="5" s="1"/>
  <c r="O31" i="5"/>
  <c r="Q31" i="5" s="1"/>
  <c r="O32" i="5"/>
  <c r="Q32" i="5" s="1"/>
  <c r="O33" i="5"/>
  <c r="Q33" i="5" s="1"/>
  <c r="O34" i="5"/>
  <c r="Q34" i="5" s="1"/>
  <c r="O35" i="5"/>
  <c r="Q35" i="5" s="1"/>
  <c r="O36" i="5"/>
  <c r="Q36" i="5" s="1"/>
  <c r="O37" i="5"/>
  <c r="Q37" i="5" s="1"/>
  <c r="O38" i="5"/>
  <c r="Q38" i="5" s="1"/>
  <c r="O39" i="5"/>
  <c r="Q39" i="5" s="1"/>
  <c r="O40" i="5"/>
  <c r="Q40" i="5" s="1"/>
  <c r="O41" i="5"/>
  <c r="Q41" i="5" s="1"/>
  <c r="O42" i="5"/>
  <c r="Q42" i="5" s="1"/>
  <c r="O43" i="5"/>
  <c r="Q43" i="5" s="1"/>
  <c r="O44" i="5"/>
  <c r="Q44" i="5" s="1"/>
  <c r="O45" i="5"/>
  <c r="Q45" i="5" s="1"/>
  <c r="O46" i="5"/>
  <c r="Q46" i="5" s="1"/>
  <c r="O47" i="5"/>
  <c r="Q47" i="5" s="1"/>
  <c r="O48" i="5"/>
  <c r="Q48" i="5" s="1"/>
  <c r="O49" i="5"/>
  <c r="Q49" i="5" s="1"/>
  <c r="O50" i="5"/>
  <c r="Q50" i="5" s="1"/>
  <c r="O51" i="5"/>
  <c r="Q51" i="5" s="1"/>
  <c r="O52" i="5"/>
  <c r="Q52" i="5" s="1"/>
  <c r="O53" i="5"/>
  <c r="Q53" i="5" s="1"/>
  <c r="O54" i="5"/>
  <c r="Q54" i="5" s="1"/>
  <c r="O55" i="5"/>
  <c r="Q55" i="5" s="1"/>
  <c r="O56" i="5"/>
  <c r="Q56" i="5" s="1"/>
  <c r="O57" i="5"/>
  <c r="Q57" i="5" s="1"/>
  <c r="O58" i="5"/>
  <c r="Q58" i="5" s="1"/>
  <c r="O59" i="5"/>
  <c r="Q59" i="5" s="1"/>
  <c r="O60" i="5"/>
  <c r="Q60" i="5" s="1"/>
  <c r="O61" i="5"/>
  <c r="Q61" i="5" s="1"/>
  <c r="O62" i="5"/>
  <c r="Q62" i="5" s="1"/>
  <c r="O63" i="5"/>
  <c r="Q63" i="5" s="1"/>
  <c r="O64" i="5"/>
  <c r="Q64" i="5" s="1"/>
  <c r="O65" i="5"/>
  <c r="Q65" i="5" s="1"/>
  <c r="O66" i="5"/>
  <c r="Q66" i="5" s="1"/>
  <c r="O67" i="5"/>
  <c r="Q67" i="5" s="1"/>
  <c r="O68" i="5"/>
  <c r="Q68" i="5" s="1"/>
  <c r="O69" i="5"/>
  <c r="Q69" i="5" s="1"/>
  <c r="O70" i="5"/>
  <c r="Q70" i="5" s="1"/>
  <c r="O71" i="5"/>
  <c r="Q71" i="5" s="1"/>
  <c r="O72" i="5"/>
  <c r="Q72" i="5" s="1"/>
  <c r="O73" i="5"/>
  <c r="Q73" i="5" s="1"/>
  <c r="O74" i="5"/>
  <c r="Q74" i="5" s="1"/>
  <c r="O75" i="5"/>
  <c r="Q75" i="5" s="1"/>
  <c r="O76" i="5"/>
  <c r="Q76" i="5" s="1"/>
  <c r="O77" i="5"/>
  <c r="Q77" i="5" s="1"/>
  <c r="O78" i="5"/>
  <c r="Q78" i="5" s="1"/>
  <c r="O79" i="5"/>
  <c r="Q79" i="5" s="1"/>
  <c r="O80" i="5"/>
  <c r="Q80" i="5" s="1"/>
  <c r="O81" i="5"/>
  <c r="Q81" i="5" s="1"/>
  <c r="O82" i="5"/>
  <c r="Q82" i="5" s="1"/>
  <c r="O83" i="5"/>
  <c r="Q83" i="5" s="1"/>
  <c r="O84" i="5"/>
  <c r="Q84" i="5" s="1"/>
  <c r="O85" i="5"/>
  <c r="Q85" i="5" s="1"/>
  <c r="O86" i="5"/>
  <c r="Q86" i="5" s="1"/>
  <c r="O87" i="5"/>
  <c r="Q87" i="5" s="1"/>
  <c r="O88" i="5"/>
  <c r="Q88" i="5" s="1"/>
  <c r="O89" i="5"/>
  <c r="Q89" i="5" s="1"/>
  <c r="O90" i="5"/>
  <c r="Q90" i="5" s="1"/>
  <c r="O91" i="5"/>
  <c r="Q91" i="5" s="1"/>
  <c r="O92" i="5"/>
  <c r="Q92" i="5" s="1"/>
  <c r="O93" i="5"/>
  <c r="Q93" i="5" s="1"/>
  <c r="O94" i="5"/>
  <c r="Q94" i="5" s="1"/>
  <c r="O95" i="5"/>
  <c r="Q95" i="5" s="1"/>
  <c r="O96" i="5"/>
  <c r="Q96" i="5" s="1"/>
  <c r="O97" i="5"/>
  <c r="Q97" i="5" s="1"/>
  <c r="O98" i="5"/>
  <c r="Q98" i="5" s="1"/>
  <c r="O99" i="5"/>
  <c r="Q99" i="5" s="1"/>
  <c r="O100" i="5"/>
  <c r="Q100" i="5" s="1"/>
  <c r="O101" i="5"/>
  <c r="Q101" i="5" s="1"/>
  <c r="O102" i="5"/>
  <c r="Q102" i="5" s="1"/>
  <c r="O103" i="5"/>
  <c r="Q103" i="5" s="1"/>
  <c r="O104" i="5"/>
  <c r="Q104" i="5" s="1"/>
  <c r="O105" i="5"/>
  <c r="Q105" i="5" s="1"/>
  <c r="O106" i="5"/>
  <c r="Q106" i="5" s="1"/>
  <c r="O107" i="5"/>
  <c r="Q107" i="5" s="1"/>
  <c r="O108" i="5"/>
  <c r="Q108" i="5" s="1"/>
  <c r="O109" i="5"/>
  <c r="Q109" i="5" s="1"/>
  <c r="O110" i="5"/>
  <c r="Q110" i="5" s="1"/>
  <c r="O111" i="5"/>
  <c r="Q111" i="5" s="1"/>
  <c r="O112" i="5"/>
  <c r="Q112" i="5" s="1"/>
  <c r="O113" i="5"/>
  <c r="Q113" i="5" s="1"/>
  <c r="O114" i="5"/>
  <c r="Q114" i="5" s="1"/>
  <c r="O115" i="5"/>
  <c r="Q115" i="5" s="1"/>
  <c r="O116" i="5"/>
  <c r="Q116" i="5" s="1"/>
  <c r="O117" i="5"/>
  <c r="Q117" i="5" s="1"/>
  <c r="O118" i="5"/>
  <c r="Q118" i="5" s="1"/>
  <c r="O119" i="5"/>
  <c r="Q119" i="5" s="1"/>
  <c r="O120" i="5"/>
  <c r="Q120" i="5" s="1"/>
  <c r="O121" i="5"/>
  <c r="Q121" i="5" s="1"/>
  <c r="O122" i="5"/>
  <c r="Q122" i="5" s="1"/>
  <c r="O123" i="5"/>
  <c r="Q123" i="5" s="1"/>
  <c r="O124" i="5"/>
  <c r="Q124" i="5" s="1"/>
  <c r="O125" i="5"/>
  <c r="Q125" i="5" s="1"/>
  <c r="O126" i="5"/>
  <c r="Q126" i="5" s="1"/>
  <c r="O127" i="5"/>
  <c r="Q127" i="5" s="1"/>
  <c r="O128" i="5"/>
  <c r="Q128" i="5" s="1"/>
  <c r="O129" i="5"/>
  <c r="Q129" i="5" s="1"/>
  <c r="O130" i="5"/>
  <c r="Q130" i="5" s="1"/>
  <c r="O131" i="5"/>
  <c r="Q131" i="5" s="1"/>
  <c r="O132" i="5"/>
  <c r="Q132" i="5" s="1"/>
  <c r="O133" i="5"/>
  <c r="Q133" i="5" s="1"/>
  <c r="O134" i="5"/>
  <c r="Q134" i="5" s="1"/>
  <c r="O135" i="5"/>
  <c r="Q135" i="5" s="1"/>
  <c r="O136" i="5"/>
  <c r="Q136" i="5" s="1"/>
  <c r="O137" i="5"/>
  <c r="Q137" i="5" s="1"/>
  <c r="O138" i="5"/>
  <c r="Q138" i="5" s="1"/>
  <c r="O139" i="5"/>
  <c r="Q139" i="5" s="1"/>
  <c r="O140" i="5"/>
  <c r="Q140" i="5" s="1"/>
  <c r="O141" i="5"/>
  <c r="Q141" i="5" s="1"/>
  <c r="O142" i="5"/>
  <c r="Q142" i="5" s="1"/>
  <c r="O143" i="5"/>
  <c r="Q143" i="5" s="1"/>
  <c r="O144" i="5"/>
  <c r="Q144" i="5" s="1"/>
  <c r="O145" i="5"/>
  <c r="Q145" i="5" s="1"/>
  <c r="O146" i="5"/>
  <c r="Q146" i="5" s="1"/>
  <c r="O147" i="5"/>
  <c r="Q147" i="5" s="1"/>
  <c r="O148" i="5"/>
  <c r="Q148" i="5" s="1"/>
  <c r="O149" i="5"/>
  <c r="Q149" i="5" s="1"/>
  <c r="O150" i="5"/>
  <c r="Q150" i="5" s="1"/>
  <c r="O151" i="5"/>
  <c r="Q151" i="5" s="1"/>
  <c r="O152" i="5"/>
  <c r="Q152" i="5" s="1"/>
  <c r="O153" i="5"/>
  <c r="Q153" i="5" s="1"/>
  <c r="O154" i="5"/>
  <c r="Q154" i="5" s="1"/>
  <c r="O155" i="5"/>
  <c r="Q155" i="5" s="1"/>
  <c r="O156" i="5"/>
  <c r="Q156" i="5" s="1"/>
  <c r="O157" i="5"/>
  <c r="Q157" i="5" s="1"/>
  <c r="O158" i="5"/>
  <c r="Q158" i="5" s="1"/>
  <c r="O159" i="5"/>
  <c r="Q159" i="5" s="1"/>
  <c r="O160" i="5"/>
  <c r="Q160" i="5" s="1"/>
  <c r="O161" i="5"/>
  <c r="Q161" i="5" s="1"/>
  <c r="O162" i="5"/>
  <c r="Q162" i="5" s="1"/>
  <c r="O163" i="5"/>
  <c r="Q163" i="5" s="1"/>
  <c r="O164" i="5"/>
  <c r="Q164" i="5" s="1"/>
  <c r="O165" i="5"/>
  <c r="Q165" i="5" s="1"/>
  <c r="O166" i="5"/>
  <c r="Q166" i="5" s="1"/>
  <c r="O167" i="5"/>
  <c r="Q167" i="5" s="1"/>
  <c r="O168" i="5"/>
  <c r="Q168" i="5" s="1"/>
  <c r="O169" i="5"/>
  <c r="Q169" i="5" s="1"/>
  <c r="O170" i="5"/>
  <c r="Q170" i="5" s="1"/>
  <c r="O171" i="5"/>
  <c r="Q171" i="5" s="1"/>
  <c r="O172" i="5"/>
  <c r="Q172" i="5" s="1"/>
  <c r="O173" i="5"/>
  <c r="Q173" i="5" s="1"/>
  <c r="O174" i="5"/>
  <c r="Q174" i="5" s="1"/>
  <c r="O175" i="5"/>
  <c r="Q175" i="5" s="1"/>
  <c r="O176" i="5"/>
  <c r="Q176" i="5" s="1"/>
  <c r="O177" i="5"/>
  <c r="Q177" i="5" s="1"/>
  <c r="O178" i="5"/>
  <c r="Q178" i="5" s="1"/>
  <c r="O179" i="5"/>
  <c r="Q179" i="5" s="1"/>
  <c r="O180" i="5"/>
  <c r="Q180" i="5" s="1"/>
  <c r="O181" i="5"/>
  <c r="Q181" i="5" s="1"/>
  <c r="O182" i="5"/>
  <c r="Q182" i="5" s="1"/>
  <c r="O183" i="5"/>
  <c r="Q183" i="5" s="1"/>
  <c r="O184" i="5"/>
  <c r="Q184" i="5" s="1"/>
  <c r="O185" i="5"/>
  <c r="Q185" i="5" s="1"/>
  <c r="O186" i="5"/>
  <c r="Q186" i="5" s="1"/>
  <c r="O187" i="5"/>
  <c r="Q187" i="5" s="1"/>
  <c r="O188" i="5"/>
  <c r="Q188" i="5" s="1"/>
  <c r="O189" i="5"/>
  <c r="Q189" i="5" s="1"/>
  <c r="O190" i="5"/>
  <c r="Q190" i="5" s="1"/>
  <c r="O191" i="5"/>
  <c r="Q191" i="5" s="1"/>
  <c r="O192" i="5"/>
  <c r="Q192" i="5" s="1"/>
  <c r="O193" i="5"/>
  <c r="Q193" i="5" s="1"/>
  <c r="O194" i="5"/>
  <c r="Q194" i="5" s="1"/>
  <c r="O195" i="5"/>
  <c r="Q195" i="5" s="1"/>
  <c r="O196" i="5"/>
  <c r="Q196" i="5" s="1"/>
  <c r="O197" i="5"/>
  <c r="Q197" i="5" s="1"/>
  <c r="O198" i="5"/>
  <c r="Q198" i="5" s="1"/>
  <c r="O199" i="5"/>
  <c r="Q199" i="5" s="1"/>
  <c r="O200" i="5"/>
  <c r="Q200" i="5" s="1"/>
  <c r="O201" i="5"/>
  <c r="Q201" i="5" s="1"/>
  <c r="O202" i="5"/>
  <c r="Q202" i="5" s="1"/>
  <c r="O203" i="5"/>
  <c r="Q203" i="5" s="1"/>
  <c r="O204" i="5"/>
  <c r="Q204" i="5" s="1"/>
  <c r="O205" i="5"/>
  <c r="Q205" i="5" s="1"/>
  <c r="O206" i="5"/>
  <c r="Q206" i="5" s="1"/>
  <c r="O207" i="5"/>
  <c r="Q207" i="5" s="1"/>
  <c r="O208" i="5"/>
  <c r="Q208" i="5" s="1"/>
  <c r="O209" i="5"/>
  <c r="Q209" i="5" s="1"/>
  <c r="O210" i="5"/>
  <c r="Q210" i="5" s="1"/>
  <c r="O211" i="5"/>
  <c r="Q211" i="5" s="1"/>
  <c r="O212" i="5"/>
  <c r="Q212" i="5" s="1"/>
  <c r="O213" i="5"/>
  <c r="Q213" i="5" s="1"/>
  <c r="O214" i="5"/>
  <c r="Q214" i="5" s="1"/>
  <c r="O215" i="5"/>
  <c r="Q215" i="5" s="1"/>
  <c r="O216" i="5"/>
  <c r="Q216" i="5" s="1"/>
  <c r="O217" i="5"/>
  <c r="Q217" i="5" s="1"/>
  <c r="O218" i="5"/>
  <c r="Q218" i="5" s="1"/>
  <c r="O219" i="5"/>
  <c r="Q219" i="5" s="1"/>
  <c r="O220" i="5"/>
  <c r="Q220" i="5" s="1"/>
  <c r="O221" i="5"/>
  <c r="Q221" i="5" s="1"/>
  <c r="O222" i="5"/>
  <c r="Q222" i="5" s="1"/>
  <c r="O223" i="5"/>
  <c r="Q223" i="5" s="1"/>
  <c r="O224" i="5"/>
  <c r="Q224" i="5" s="1"/>
  <c r="O225" i="5"/>
  <c r="Q225" i="5" s="1"/>
  <c r="O226" i="5"/>
  <c r="Q226" i="5" s="1"/>
  <c r="O227" i="5"/>
  <c r="Q227" i="5" s="1"/>
  <c r="O228" i="5"/>
  <c r="Q228" i="5" s="1"/>
  <c r="O229" i="5"/>
  <c r="Q229" i="5" s="1"/>
  <c r="O230" i="5"/>
  <c r="Q230" i="5" s="1"/>
  <c r="O231" i="5"/>
  <c r="Q231" i="5" s="1"/>
  <c r="O232" i="5"/>
  <c r="Q232" i="5" s="1"/>
  <c r="O233" i="5"/>
  <c r="Q233" i="5" s="1"/>
  <c r="O234" i="5"/>
  <c r="Q234" i="5" s="1"/>
  <c r="O235" i="5"/>
  <c r="Q235" i="5" s="1"/>
  <c r="O236" i="5"/>
  <c r="Q236" i="5" s="1"/>
  <c r="O237" i="5"/>
  <c r="Q237" i="5" s="1"/>
  <c r="O238" i="5"/>
  <c r="Q238" i="5" s="1"/>
  <c r="O239" i="5"/>
  <c r="Q239" i="5" s="1"/>
  <c r="O240" i="5"/>
  <c r="Q240" i="5" s="1"/>
  <c r="O241" i="5"/>
  <c r="Q241" i="5" s="1"/>
  <c r="O242" i="5"/>
  <c r="Q242" i="5" s="1"/>
  <c r="O243" i="5"/>
  <c r="Q243" i="5" s="1"/>
  <c r="O244" i="5"/>
  <c r="Q244" i="5" s="1"/>
  <c r="O245" i="5"/>
  <c r="Q245" i="5" s="1"/>
  <c r="O246" i="5"/>
  <c r="Q246" i="5" s="1"/>
  <c r="O247" i="5"/>
  <c r="Q247" i="5" s="1"/>
  <c r="O248" i="5"/>
  <c r="Q248" i="5" s="1"/>
  <c r="O249" i="5"/>
  <c r="Q249" i="5" s="1"/>
  <c r="O250" i="5"/>
  <c r="Q250" i="5" s="1"/>
  <c r="O251" i="5"/>
  <c r="Q251" i="5" s="1"/>
  <c r="O252" i="5"/>
  <c r="Q252" i="5" s="1"/>
  <c r="O253" i="5"/>
  <c r="Q253" i="5" s="1"/>
  <c r="O254" i="5"/>
  <c r="Q254" i="5" s="1"/>
  <c r="O255" i="5"/>
  <c r="Q255" i="5" s="1"/>
  <c r="O256" i="5"/>
  <c r="Q256" i="5" s="1"/>
  <c r="O257" i="5"/>
  <c r="Q257" i="5" s="1"/>
  <c r="O258" i="5"/>
  <c r="Q258" i="5" s="1"/>
  <c r="O259" i="5"/>
  <c r="Q259" i="5" s="1"/>
  <c r="O260" i="5"/>
  <c r="Q260" i="5" s="1"/>
  <c r="O261" i="5"/>
  <c r="Q261" i="5" s="1"/>
  <c r="O262" i="5"/>
  <c r="Q262" i="5" s="1"/>
  <c r="O263" i="5"/>
  <c r="Q263" i="5" s="1"/>
  <c r="O264" i="5"/>
  <c r="Q264" i="5" s="1"/>
  <c r="O265" i="5"/>
  <c r="Q265" i="5" s="1"/>
  <c r="O266" i="5"/>
  <c r="Q266" i="5" s="1"/>
  <c r="O267" i="5"/>
  <c r="Q267" i="5" s="1"/>
  <c r="O268" i="5"/>
  <c r="Q268" i="5" s="1"/>
  <c r="O269" i="5"/>
  <c r="Q269" i="5" s="1"/>
  <c r="O270" i="5"/>
  <c r="Q270" i="5" s="1"/>
  <c r="O271" i="5"/>
  <c r="Q271" i="5" s="1"/>
  <c r="O272" i="5"/>
  <c r="Q272" i="5" s="1"/>
  <c r="O273" i="5"/>
  <c r="Q273" i="5" s="1"/>
  <c r="O274" i="5"/>
  <c r="Q274" i="5" s="1"/>
  <c r="O275" i="5"/>
  <c r="Q275" i="5" s="1"/>
  <c r="O276" i="5"/>
  <c r="Q276" i="5" s="1"/>
  <c r="O277" i="5"/>
  <c r="Q277" i="5" s="1"/>
  <c r="O278" i="5"/>
  <c r="Q278" i="5" s="1"/>
  <c r="O279" i="5"/>
  <c r="Q279" i="5" s="1"/>
  <c r="O280" i="5"/>
  <c r="Q280" i="5" s="1"/>
  <c r="O281" i="5"/>
  <c r="Q281" i="5" s="1"/>
  <c r="O282" i="5"/>
  <c r="Q282" i="5" s="1"/>
  <c r="O283" i="5"/>
  <c r="Q283" i="5" s="1"/>
  <c r="O284" i="5"/>
  <c r="Q284" i="5" s="1"/>
  <c r="O285" i="5"/>
  <c r="Q285" i="5" s="1"/>
  <c r="O286" i="5"/>
  <c r="Q286" i="5" s="1"/>
  <c r="O287" i="5"/>
  <c r="Q287" i="5" s="1"/>
  <c r="O288" i="5"/>
  <c r="Q288" i="5" s="1"/>
  <c r="O289" i="5"/>
  <c r="Q289" i="5" s="1"/>
  <c r="O290" i="5"/>
  <c r="Q290" i="5" s="1"/>
  <c r="O291" i="5"/>
  <c r="Q291" i="5" s="1"/>
  <c r="O292" i="5"/>
  <c r="Q292" i="5" s="1"/>
  <c r="O293" i="5"/>
  <c r="Q293" i="5" s="1"/>
  <c r="O294" i="5"/>
  <c r="Q294" i="5" s="1"/>
  <c r="O295" i="5"/>
  <c r="Q295" i="5" s="1"/>
  <c r="O296" i="5"/>
  <c r="Q296" i="5" s="1"/>
  <c r="O297" i="5"/>
  <c r="Q297" i="5" s="1"/>
  <c r="O298" i="5"/>
  <c r="Q298" i="5" s="1"/>
  <c r="O299" i="5"/>
  <c r="Q299" i="5" s="1"/>
  <c r="O300" i="5"/>
  <c r="Q300" i="5" s="1"/>
  <c r="O301" i="5"/>
  <c r="Q301" i="5" s="1"/>
  <c r="O302" i="5"/>
  <c r="Q302" i="5" s="1"/>
  <c r="O303" i="5"/>
  <c r="Q303" i="5" s="1"/>
  <c r="O304" i="5"/>
  <c r="Q304" i="5" s="1"/>
  <c r="O305" i="5"/>
  <c r="Q305" i="5" s="1"/>
  <c r="O306" i="5"/>
  <c r="Q306" i="5" s="1"/>
  <c r="O307" i="5"/>
  <c r="Q307" i="5" s="1"/>
  <c r="O308" i="5"/>
  <c r="Q308" i="5" s="1"/>
  <c r="O309" i="5"/>
  <c r="Q309" i="5" s="1"/>
  <c r="O310" i="5"/>
  <c r="Q310" i="5" s="1"/>
  <c r="O311" i="5"/>
  <c r="Q311" i="5" s="1"/>
  <c r="O312" i="5"/>
  <c r="Q312" i="5" s="1"/>
  <c r="O313" i="5"/>
  <c r="Q313" i="5" s="1"/>
  <c r="O314" i="5"/>
  <c r="Q314" i="5" s="1"/>
  <c r="O315" i="5"/>
  <c r="Q315" i="5" s="1"/>
  <c r="O316" i="5"/>
  <c r="Q316" i="5" s="1"/>
  <c r="O317" i="5"/>
  <c r="Q317" i="5" s="1"/>
  <c r="O318" i="5"/>
  <c r="Q318" i="5" s="1"/>
  <c r="O319" i="5"/>
  <c r="Q319" i="5" s="1"/>
  <c r="O320" i="5"/>
  <c r="Q320" i="5" s="1"/>
  <c r="O321" i="5"/>
  <c r="Q321" i="5" s="1"/>
  <c r="O322" i="5"/>
  <c r="Q322" i="5" s="1"/>
  <c r="O323" i="5"/>
  <c r="Q323" i="5" s="1"/>
  <c r="O324" i="5"/>
  <c r="Q324" i="5" s="1"/>
  <c r="O325" i="5"/>
  <c r="Q325" i="5" s="1"/>
  <c r="O326" i="5"/>
  <c r="Q326" i="5" s="1"/>
  <c r="O327" i="5"/>
  <c r="Q327" i="5" s="1"/>
  <c r="O328" i="5"/>
  <c r="Q328" i="5" s="1"/>
  <c r="O329" i="5"/>
  <c r="Q329" i="5" s="1"/>
  <c r="O330" i="5"/>
  <c r="Q330" i="5" s="1"/>
  <c r="O331" i="5"/>
  <c r="Q331" i="5" s="1"/>
  <c r="O332" i="5"/>
  <c r="Q332" i="5" s="1"/>
  <c r="O333" i="5"/>
  <c r="Q333" i="5" s="1"/>
  <c r="O334" i="5"/>
  <c r="Q334" i="5" s="1"/>
  <c r="O335" i="5"/>
  <c r="Q335" i="5" s="1"/>
  <c r="O336" i="5"/>
  <c r="Q336" i="5" s="1"/>
  <c r="O337" i="5"/>
  <c r="Q337" i="5" s="1"/>
  <c r="O338" i="5"/>
  <c r="Q338" i="5" s="1"/>
  <c r="O339" i="5"/>
  <c r="Q339" i="5" s="1"/>
  <c r="O340" i="5"/>
  <c r="Q340" i="5" s="1"/>
  <c r="O341" i="5"/>
  <c r="Q341" i="5" s="1"/>
  <c r="O342" i="5"/>
  <c r="Q342" i="5" s="1"/>
  <c r="O343" i="5"/>
  <c r="Q343" i="5" s="1"/>
  <c r="O344" i="5"/>
  <c r="Q344" i="5" s="1"/>
  <c r="O345" i="5"/>
  <c r="Q345" i="5" s="1"/>
  <c r="O346" i="5"/>
  <c r="Q346" i="5" s="1"/>
  <c r="O347" i="5"/>
  <c r="Q347" i="5" s="1"/>
  <c r="O348" i="5"/>
  <c r="Q348" i="5" s="1"/>
  <c r="O349" i="5"/>
  <c r="Q349" i="5" s="1"/>
  <c r="O350" i="5"/>
  <c r="Q350" i="5" s="1"/>
  <c r="O351" i="5"/>
  <c r="Q351" i="5" s="1"/>
  <c r="O352" i="5"/>
  <c r="Q352" i="5" s="1"/>
  <c r="O353" i="5"/>
  <c r="Q353" i="5" s="1"/>
  <c r="O354" i="5"/>
  <c r="Q354" i="5" s="1"/>
  <c r="O355" i="5"/>
  <c r="Q355" i="5" s="1"/>
  <c r="O356" i="5"/>
  <c r="Q356" i="5" s="1"/>
  <c r="O357" i="5"/>
  <c r="Q357" i="5" s="1"/>
  <c r="O358" i="5"/>
  <c r="Q358" i="5" s="1"/>
  <c r="O359" i="5"/>
  <c r="Q359" i="5" s="1"/>
  <c r="O360" i="5"/>
  <c r="Q360" i="5" s="1"/>
  <c r="O361" i="5"/>
  <c r="Q361" i="5" s="1"/>
  <c r="O362" i="5"/>
  <c r="Q362" i="5" s="1"/>
  <c r="O363" i="5"/>
  <c r="Q363" i="5" s="1"/>
  <c r="O364" i="5"/>
  <c r="Q364" i="5" s="1"/>
  <c r="O365" i="5"/>
  <c r="Q365" i="5" s="1"/>
  <c r="O366" i="5"/>
  <c r="Q366" i="5" s="1"/>
  <c r="O367" i="5"/>
  <c r="Q367" i="5" s="1"/>
  <c r="O368" i="5"/>
  <c r="Q368" i="5" s="1"/>
  <c r="O369" i="5"/>
  <c r="Q369" i="5" s="1"/>
  <c r="O370" i="5"/>
  <c r="Q370" i="5" s="1"/>
  <c r="O371" i="5"/>
  <c r="Q371" i="5" s="1"/>
  <c r="O372" i="5"/>
  <c r="Q372" i="5" s="1"/>
  <c r="O373" i="5"/>
  <c r="Q373" i="5" s="1"/>
  <c r="O374" i="5"/>
  <c r="Q374" i="5" s="1"/>
  <c r="O375" i="5"/>
  <c r="Q375" i="5" s="1"/>
  <c r="O376" i="5"/>
  <c r="Q376" i="5" s="1"/>
  <c r="O377" i="5"/>
  <c r="Q377" i="5" s="1"/>
  <c r="O378" i="5"/>
  <c r="Q378" i="5" s="1"/>
  <c r="O379" i="5"/>
  <c r="Q379" i="5" s="1"/>
  <c r="O380" i="5"/>
  <c r="Q380" i="5" s="1"/>
  <c r="O381" i="5"/>
  <c r="Q381" i="5" s="1"/>
  <c r="O382" i="5"/>
  <c r="Q382" i="5" s="1"/>
  <c r="O383" i="5"/>
  <c r="Q383" i="5" s="1"/>
  <c r="O384" i="5"/>
  <c r="Q384" i="5" s="1"/>
  <c r="O385" i="5"/>
  <c r="Q385" i="5" s="1"/>
  <c r="O386" i="5"/>
  <c r="Q386" i="5" s="1"/>
  <c r="O387" i="5"/>
  <c r="Q387" i="5" s="1"/>
  <c r="O388" i="5"/>
  <c r="Q388" i="5" s="1"/>
  <c r="O389" i="5"/>
  <c r="Q389" i="5" s="1"/>
  <c r="O390" i="5"/>
  <c r="Q390" i="5" s="1"/>
  <c r="O391" i="5"/>
  <c r="Q391" i="5" s="1"/>
  <c r="O392" i="5"/>
  <c r="Q392" i="5" s="1"/>
  <c r="O393" i="5"/>
  <c r="Q393" i="5" s="1"/>
  <c r="O394" i="5"/>
  <c r="Q394" i="5" s="1"/>
  <c r="O395" i="5"/>
  <c r="Q395" i="5" s="1"/>
  <c r="O396" i="5"/>
  <c r="Q396" i="5" s="1"/>
  <c r="O397" i="5"/>
  <c r="Q397" i="5" s="1"/>
  <c r="O398" i="5"/>
  <c r="Q398" i="5" s="1"/>
  <c r="O399" i="5"/>
  <c r="Q399" i="5" s="1"/>
  <c r="O400" i="5"/>
  <c r="Q400" i="5" s="1"/>
  <c r="O401" i="5"/>
  <c r="Q401" i="5" s="1"/>
  <c r="O402" i="5"/>
  <c r="Q402" i="5" s="1"/>
  <c r="O403" i="5"/>
  <c r="Q403" i="5" s="1"/>
  <c r="O404" i="5"/>
  <c r="Q404" i="5" s="1"/>
  <c r="O405" i="5"/>
  <c r="Q405" i="5" s="1"/>
  <c r="O406" i="5"/>
  <c r="Q406" i="5" s="1"/>
  <c r="O407" i="5"/>
  <c r="Q407" i="5" s="1"/>
  <c r="O408" i="5"/>
  <c r="Q408" i="5" s="1"/>
  <c r="O409" i="5"/>
  <c r="Q409" i="5" s="1"/>
  <c r="O410" i="5"/>
  <c r="Q410" i="5" s="1"/>
  <c r="O411" i="5"/>
  <c r="Q411" i="5" s="1"/>
  <c r="O412" i="5"/>
  <c r="Q412" i="5" s="1"/>
  <c r="O413" i="5"/>
  <c r="Q413" i="5" s="1"/>
  <c r="O414" i="5"/>
  <c r="Q414" i="5" s="1"/>
  <c r="O415" i="5"/>
  <c r="Q415" i="5" s="1"/>
  <c r="O416" i="5"/>
  <c r="Q416" i="5" s="1"/>
  <c r="O417" i="5"/>
  <c r="Q417" i="5" s="1"/>
  <c r="O418" i="5"/>
  <c r="Q418" i="5" s="1"/>
  <c r="O419" i="5"/>
  <c r="Q419" i="5" s="1"/>
  <c r="O420" i="5"/>
  <c r="Q420" i="5" s="1"/>
  <c r="O421" i="5"/>
  <c r="Q421" i="5" s="1"/>
  <c r="O422" i="5"/>
  <c r="Q422" i="5" s="1"/>
  <c r="O423" i="5"/>
  <c r="Q423" i="5" s="1"/>
  <c r="O424" i="5"/>
  <c r="Q424" i="5" s="1"/>
  <c r="O425" i="5"/>
  <c r="Q425" i="5" s="1"/>
  <c r="O426" i="5"/>
  <c r="Q426" i="5" s="1"/>
  <c r="O427" i="5"/>
  <c r="Q427" i="5" s="1"/>
  <c r="O428" i="5"/>
  <c r="Q428" i="5" s="1"/>
  <c r="O429" i="5"/>
  <c r="Q429" i="5" s="1"/>
  <c r="O430" i="5"/>
  <c r="Q430" i="5" s="1"/>
  <c r="O431" i="5"/>
  <c r="Q431" i="5" s="1"/>
  <c r="O432" i="5"/>
  <c r="Q432" i="5" s="1"/>
  <c r="O433" i="5"/>
  <c r="Q433" i="5" s="1"/>
  <c r="O434" i="5"/>
  <c r="Q434" i="5" s="1"/>
  <c r="O435" i="5"/>
  <c r="Q435" i="5" s="1"/>
  <c r="O436" i="5"/>
  <c r="Q436" i="5" s="1"/>
  <c r="O437" i="5"/>
  <c r="Q437" i="5" s="1"/>
  <c r="O438" i="5"/>
  <c r="Q438" i="5" s="1"/>
  <c r="O439" i="5"/>
  <c r="Q439" i="5" s="1"/>
  <c r="O440" i="5"/>
  <c r="Q440" i="5" s="1"/>
  <c r="O441" i="5"/>
  <c r="Q441" i="5" s="1"/>
  <c r="O442" i="5"/>
  <c r="Q442" i="5" s="1"/>
  <c r="O443" i="5"/>
  <c r="Q443" i="5" s="1"/>
  <c r="O444" i="5"/>
  <c r="Q444" i="5" s="1"/>
  <c r="O445" i="5"/>
  <c r="Q445" i="5" s="1"/>
  <c r="O446" i="5"/>
  <c r="Q446" i="5" s="1"/>
  <c r="O447" i="5"/>
  <c r="Q447" i="5" s="1"/>
  <c r="O448" i="5"/>
  <c r="Q448" i="5" s="1"/>
  <c r="O449" i="5"/>
  <c r="Q449" i="5" s="1"/>
  <c r="O450" i="5"/>
  <c r="Q450" i="5" s="1"/>
  <c r="O451" i="5"/>
  <c r="Q451" i="5" s="1"/>
  <c r="O452" i="5"/>
  <c r="Q452" i="5" s="1"/>
  <c r="O453" i="5"/>
  <c r="Q453" i="5" s="1"/>
  <c r="O454" i="5"/>
  <c r="Q454" i="5" s="1"/>
  <c r="O455" i="5"/>
  <c r="Q455" i="5" s="1"/>
  <c r="O456" i="5"/>
  <c r="Q456" i="5" s="1"/>
  <c r="O457" i="5"/>
  <c r="Q457" i="5" s="1"/>
  <c r="O458" i="5"/>
  <c r="Q458" i="5" s="1"/>
  <c r="O459" i="5"/>
  <c r="Q459" i="5" s="1"/>
  <c r="O460" i="5"/>
  <c r="Q460" i="5" s="1"/>
  <c r="O461" i="5"/>
  <c r="Q461" i="5" s="1"/>
  <c r="O462" i="5"/>
  <c r="Q462" i="5" s="1"/>
  <c r="O463" i="5"/>
  <c r="Q463" i="5" s="1"/>
  <c r="O464" i="5"/>
  <c r="Q464" i="5" s="1"/>
  <c r="O465" i="5"/>
  <c r="Q465" i="5" s="1"/>
  <c r="O466" i="5"/>
  <c r="Q466" i="5" s="1"/>
  <c r="O467" i="5"/>
  <c r="Q467" i="5" s="1"/>
  <c r="O468" i="5"/>
  <c r="Q468" i="5" s="1"/>
  <c r="O469" i="5"/>
  <c r="Q469" i="5" s="1"/>
  <c r="O470" i="5"/>
  <c r="Q470" i="5" s="1"/>
  <c r="O471" i="5"/>
  <c r="Q471" i="5" s="1"/>
  <c r="O472" i="5"/>
  <c r="Q472" i="5" s="1"/>
  <c r="O473" i="5"/>
  <c r="Q473" i="5" s="1"/>
  <c r="O474" i="5"/>
  <c r="Q474" i="5" s="1"/>
  <c r="O475" i="5"/>
  <c r="Q475" i="5" s="1"/>
  <c r="O476" i="5"/>
  <c r="Q476" i="5" s="1"/>
  <c r="O477" i="5"/>
  <c r="Q477" i="5" s="1"/>
  <c r="O478" i="5"/>
  <c r="Q478" i="5" s="1"/>
  <c r="O479" i="5"/>
  <c r="Q479" i="5" s="1"/>
  <c r="O480" i="5"/>
  <c r="Q480" i="5" s="1"/>
  <c r="O481" i="5"/>
  <c r="Q481" i="5" s="1"/>
  <c r="O482" i="5"/>
  <c r="Q482" i="5" s="1"/>
  <c r="O483" i="5"/>
  <c r="Q483" i="5" s="1"/>
  <c r="O484" i="5"/>
  <c r="Q484" i="5" s="1"/>
  <c r="O485" i="5"/>
  <c r="Q485" i="5" s="1"/>
  <c r="O486" i="5"/>
  <c r="Q486" i="5" s="1"/>
  <c r="O487" i="5"/>
  <c r="Q487" i="5" s="1"/>
  <c r="O488" i="5"/>
  <c r="Q488" i="5" s="1"/>
  <c r="O489" i="5"/>
  <c r="Q489" i="5" s="1"/>
  <c r="O490" i="5"/>
  <c r="Q490" i="5" s="1"/>
  <c r="O491" i="5"/>
  <c r="Q491" i="5" s="1"/>
  <c r="O492" i="5"/>
  <c r="Q492" i="5" s="1"/>
  <c r="O493" i="5"/>
  <c r="Q493" i="5" s="1"/>
  <c r="O494" i="5"/>
  <c r="Q494" i="5" s="1"/>
  <c r="O495" i="5"/>
  <c r="Q495" i="5" s="1"/>
  <c r="O496" i="5"/>
  <c r="Q496" i="5" s="1"/>
  <c r="O497" i="5"/>
  <c r="Q497" i="5" s="1"/>
  <c r="O498" i="5"/>
  <c r="Q498" i="5" s="1"/>
  <c r="O499" i="5"/>
  <c r="Q499" i="5" s="1"/>
  <c r="O500" i="5"/>
  <c r="Q500" i="5" s="1"/>
  <c r="O501" i="5"/>
  <c r="Q501" i="5" s="1"/>
  <c r="O502" i="5"/>
  <c r="Q502" i="5" s="1"/>
  <c r="O503" i="5"/>
  <c r="Q503" i="5" s="1"/>
  <c r="O504" i="5"/>
  <c r="Q504" i="5" s="1"/>
  <c r="O505" i="5"/>
  <c r="Q505" i="5" s="1"/>
  <c r="O506" i="5"/>
  <c r="Q506" i="5" s="1"/>
  <c r="O507" i="5"/>
  <c r="Q507" i="5" s="1"/>
  <c r="O508" i="5"/>
  <c r="Q508" i="5" s="1"/>
  <c r="O509" i="5"/>
  <c r="Q509" i="5" s="1"/>
  <c r="O510" i="5"/>
  <c r="Q510" i="5" s="1"/>
  <c r="O511" i="5"/>
  <c r="Q511" i="5" s="1"/>
  <c r="O512" i="5"/>
  <c r="Q512" i="5" s="1"/>
  <c r="O513" i="5"/>
  <c r="Q513" i="5" s="1"/>
  <c r="O514" i="5"/>
  <c r="Q514" i="5" s="1"/>
  <c r="O515" i="5"/>
  <c r="Q515" i="5" s="1"/>
  <c r="O516" i="5"/>
  <c r="Q516" i="5" s="1"/>
  <c r="O517" i="5"/>
  <c r="Q517" i="5" s="1"/>
  <c r="O518" i="5"/>
  <c r="Q518" i="5" s="1"/>
  <c r="O519" i="5"/>
  <c r="Q519" i="5" s="1"/>
  <c r="O520" i="5"/>
  <c r="Q520" i="5" s="1"/>
  <c r="O521" i="5"/>
  <c r="Q521" i="5" s="1"/>
  <c r="O522" i="5"/>
  <c r="Q522" i="5" s="1"/>
  <c r="O523" i="5"/>
  <c r="Q523" i="5" s="1"/>
  <c r="O524" i="5"/>
  <c r="Q524" i="5" s="1"/>
  <c r="O525" i="5"/>
  <c r="Q525" i="5" s="1"/>
  <c r="O526" i="5"/>
  <c r="Q526" i="5" s="1"/>
  <c r="O527" i="5"/>
  <c r="Q527" i="5" s="1"/>
  <c r="O528" i="5"/>
  <c r="Q528" i="5" s="1"/>
  <c r="O529" i="5"/>
  <c r="Q529" i="5" s="1"/>
  <c r="O530" i="5"/>
  <c r="Q530" i="5" s="1"/>
  <c r="O531" i="5"/>
  <c r="Q531" i="5" s="1"/>
  <c r="O532" i="5"/>
  <c r="Q532" i="5" s="1"/>
  <c r="O533" i="5"/>
  <c r="Q533" i="5" s="1"/>
  <c r="O534" i="5"/>
  <c r="Q534" i="5" s="1"/>
  <c r="O535" i="5"/>
  <c r="Q535" i="5" s="1"/>
  <c r="O536" i="5"/>
  <c r="Q536" i="5" s="1"/>
  <c r="O537" i="5"/>
  <c r="Q537" i="5" s="1"/>
  <c r="O538" i="5"/>
  <c r="Q538" i="5" s="1"/>
  <c r="O539" i="5"/>
  <c r="Q539" i="5" s="1"/>
  <c r="O540" i="5"/>
  <c r="Q540" i="5" s="1"/>
  <c r="O541" i="5"/>
  <c r="Q541" i="5" s="1"/>
  <c r="O542" i="5"/>
  <c r="Q542" i="5" s="1"/>
  <c r="O543" i="5"/>
  <c r="Q543" i="5" s="1"/>
  <c r="O544" i="5"/>
  <c r="Q544" i="5" s="1"/>
  <c r="O545" i="5"/>
  <c r="Q545" i="5" s="1"/>
  <c r="O546" i="5"/>
  <c r="Q546" i="5" s="1"/>
  <c r="O547" i="5"/>
  <c r="Q547" i="5" s="1"/>
  <c r="O548" i="5"/>
  <c r="Q548" i="5" s="1"/>
  <c r="O549" i="5"/>
  <c r="Q549" i="5" s="1"/>
  <c r="O550" i="5"/>
  <c r="Q550" i="5" s="1"/>
  <c r="O551" i="5"/>
  <c r="Q551" i="5" s="1"/>
  <c r="O552" i="5"/>
  <c r="Q552" i="5" s="1"/>
  <c r="O553" i="5"/>
  <c r="Q553" i="5" s="1"/>
  <c r="O554" i="5"/>
  <c r="Q554" i="5" s="1"/>
  <c r="O555" i="5"/>
  <c r="Q555" i="5" s="1"/>
  <c r="O556" i="5"/>
  <c r="Q556" i="5" s="1"/>
  <c r="O557" i="5"/>
  <c r="Q557" i="5" s="1"/>
  <c r="O558" i="5"/>
  <c r="Q558" i="5" s="1"/>
  <c r="O559" i="5"/>
  <c r="Q559" i="5" s="1"/>
  <c r="O560" i="5"/>
  <c r="Q560" i="5" s="1"/>
  <c r="O561" i="5"/>
  <c r="Q561" i="5" s="1"/>
  <c r="O562" i="5"/>
  <c r="Q562" i="5" s="1"/>
  <c r="O563" i="5"/>
  <c r="Q563" i="5" s="1"/>
  <c r="O564" i="5"/>
  <c r="Q564" i="5" s="1"/>
  <c r="O565" i="5"/>
  <c r="Q565" i="5" s="1"/>
  <c r="O566" i="5"/>
  <c r="Q566" i="5" s="1"/>
  <c r="O567" i="5"/>
  <c r="Q567" i="5" s="1"/>
  <c r="O568" i="5"/>
  <c r="Q568" i="5" s="1"/>
  <c r="O569" i="5"/>
  <c r="Q569" i="5" s="1"/>
  <c r="O570" i="5"/>
  <c r="Q570" i="5" s="1"/>
  <c r="O571" i="5"/>
  <c r="Q571" i="5" s="1"/>
  <c r="O572" i="5"/>
  <c r="Q572" i="5" s="1"/>
  <c r="O573" i="5"/>
  <c r="Q573" i="5" s="1"/>
  <c r="O574" i="5"/>
  <c r="Q574" i="5" s="1"/>
  <c r="O575" i="5"/>
  <c r="Q575" i="5" s="1"/>
  <c r="O576" i="5"/>
  <c r="Q576" i="5" s="1"/>
  <c r="O577" i="5"/>
  <c r="Q577" i="5" s="1"/>
  <c r="O578" i="5"/>
  <c r="Q578" i="5" s="1"/>
  <c r="O579" i="5"/>
  <c r="Q579" i="5" s="1"/>
  <c r="O580" i="5"/>
  <c r="Q580" i="5" s="1"/>
  <c r="O581" i="5"/>
  <c r="Q581" i="5" s="1"/>
  <c r="O582" i="5"/>
  <c r="Q582" i="5" s="1"/>
  <c r="O583" i="5"/>
  <c r="Q583" i="5" s="1"/>
  <c r="O584" i="5"/>
  <c r="Q584" i="5" s="1"/>
  <c r="O585" i="5"/>
  <c r="Q585" i="5" s="1"/>
  <c r="O586" i="5"/>
  <c r="Q586" i="5" s="1"/>
  <c r="O587" i="5"/>
  <c r="Q587" i="5" s="1"/>
  <c r="O588" i="5"/>
  <c r="Q588" i="5" s="1"/>
  <c r="O589" i="5"/>
  <c r="Q589" i="5" s="1"/>
  <c r="O590" i="5"/>
  <c r="Q590" i="5" s="1"/>
  <c r="O591" i="5"/>
  <c r="Q591" i="5" s="1"/>
  <c r="O592" i="5"/>
  <c r="Q592" i="5" s="1"/>
  <c r="O593" i="5"/>
  <c r="Q593" i="5" s="1"/>
  <c r="O594" i="5"/>
  <c r="Q594" i="5" s="1"/>
  <c r="O595" i="5"/>
  <c r="Q595" i="5" s="1"/>
  <c r="O596" i="5"/>
  <c r="Q596" i="5" s="1"/>
  <c r="O597" i="5"/>
  <c r="Q597" i="5" s="1"/>
  <c r="O598" i="5"/>
  <c r="Q598" i="5" s="1"/>
  <c r="O599" i="5"/>
  <c r="Q599" i="5" s="1"/>
  <c r="O600" i="5"/>
  <c r="Q600" i="5" s="1"/>
  <c r="O601" i="5"/>
  <c r="Q601" i="5" s="1"/>
  <c r="O602" i="5"/>
  <c r="Q602" i="5" s="1"/>
  <c r="O603" i="5"/>
  <c r="Q603" i="5" s="1"/>
  <c r="O604" i="5"/>
  <c r="Q604" i="5" s="1"/>
  <c r="O605" i="5"/>
  <c r="Q605" i="5" s="1"/>
  <c r="O606" i="5"/>
  <c r="Q606" i="5" s="1"/>
  <c r="O607" i="5"/>
  <c r="Q607" i="5" s="1"/>
  <c r="O608" i="5"/>
  <c r="Q608" i="5" s="1"/>
  <c r="O609" i="5"/>
  <c r="Q609" i="5" s="1"/>
  <c r="O610" i="5"/>
  <c r="Q610" i="5" s="1"/>
  <c r="O611" i="5"/>
  <c r="Q611" i="5" s="1"/>
  <c r="O612" i="5"/>
  <c r="Q612" i="5" s="1"/>
  <c r="O613" i="5"/>
  <c r="Q613" i="5" s="1"/>
  <c r="O614" i="5"/>
  <c r="Q614" i="5" s="1"/>
  <c r="O615" i="5"/>
  <c r="Q615" i="5" s="1"/>
  <c r="O616" i="5"/>
  <c r="Q616" i="5" s="1"/>
  <c r="O617" i="5"/>
  <c r="Q617" i="5" s="1"/>
  <c r="O618" i="5"/>
  <c r="Q618" i="5" s="1"/>
  <c r="O619" i="5"/>
  <c r="Q619" i="5" s="1"/>
  <c r="O620" i="5"/>
  <c r="Q620" i="5" s="1"/>
  <c r="O621" i="5"/>
  <c r="Q621" i="5" s="1"/>
  <c r="O622" i="5"/>
  <c r="Q622" i="5" s="1"/>
  <c r="O623" i="5"/>
  <c r="Q623" i="5" s="1"/>
  <c r="O624" i="5"/>
  <c r="Q624" i="5" s="1"/>
  <c r="O625" i="5"/>
  <c r="Q625" i="5" s="1"/>
  <c r="O626" i="5"/>
  <c r="Q626" i="5" s="1"/>
  <c r="O627" i="5"/>
  <c r="Q627" i="5" s="1"/>
  <c r="O628" i="5"/>
  <c r="Q628" i="5" s="1"/>
  <c r="O629" i="5"/>
  <c r="Q629" i="5" s="1"/>
  <c r="O630" i="5"/>
  <c r="Q630" i="5" s="1"/>
  <c r="O631" i="5"/>
  <c r="Q631" i="5" s="1"/>
  <c r="O632" i="5"/>
  <c r="Q632" i="5" s="1"/>
  <c r="O633" i="5"/>
  <c r="Q633" i="5" s="1"/>
  <c r="O634" i="5"/>
  <c r="Q634" i="5" s="1"/>
  <c r="O635" i="5"/>
  <c r="Q635" i="5" s="1"/>
  <c r="O636" i="5"/>
  <c r="Q636" i="5" s="1"/>
  <c r="O637" i="5"/>
  <c r="Q637" i="5" s="1"/>
  <c r="O638" i="5"/>
  <c r="Q638" i="5" s="1"/>
  <c r="O639" i="5"/>
  <c r="Q639" i="5" s="1"/>
  <c r="O640" i="5"/>
  <c r="Q640" i="5" s="1"/>
  <c r="O641" i="5"/>
  <c r="Q641" i="5" s="1"/>
  <c r="O642" i="5"/>
  <c r="Q642" i="5" s="1"/>
  <c r="O643" i="5"/>
  <c r="Q643" i="5" s="1"/>
  <c r="O644" i="5"/>
  <c r="Q644" i="5" s="1"/>
  <c r="O645" i="5"/>
  <c r="Q645" i="5" s="1"/>
  <c r="O646" i="5"/>
  <c r="Q646" i="5" s="1"/>
  <c r="O647" i="5"/>
  <c r="Q647" i="5" s="1"/>
  <c r="O648" i="5"/>
  <c r="Q648" i="5" s="1"/>
  <c r="O649" i="5"/>
  <c r="Q649" i="5" s="1"/>
  <c r="O650" i="5"/>
  <c r="Q650" i="5" s="1"/>
  <c r="O651" i="5"/>
  <c r="Q651" i="5" s="1"/>
  <c r="O652" i="5"/>
  <c r="Q652" i="5" s="1"/>
  <c r="O653" i="5"/>
  <c r="Q653" i="5" s="1"/>
  <c r="O654" i="5"/>
  <c r="Q654" i="5" s="1"/>
  <c r="O655" i="5"/>
  <c r="Q655" i="5" s="1"/>
  <c r="O656" i="5"/>
  <c r="Q656" i="5" s="1"/>
  <c r="O657" i="5"/>
  <c r="Q657" i="5" s="1"/>
  <c r="O658" i="5"/>
  <c r="Q658" i="5" s="1"/>
  <c r="O659" i="5"/>
  <c r="Q659" i="5" s="1"/>
  <c r="O660" i="5"/>
  <c r="Q660" i="5" s="1"/>
  <c r="O661" i="5"/>
  <c r="Q661" i="5" s="1"/>
  <c r="O662" i="5"/>
  <c r="Q662" i="5" s="1"/>
  <c r="O663" i="5"/>
  <c r="Q663" i="5" s="1"/>
  <c r="O664" i="5"/>
  <c r="Q664" i="5" s="1"/>
  <c r="O665" i="5"/>
  <c r="Q665" i="5" s="1"/>
  <c r="O666" i="5"/>
  <c r="Q666" i="5" s="1"/>
  <c r="O667" i="5"/>
  <c r="Q667" i="5" s="1"/>
  <c r="O668" i="5"/>
  <c r="Q668" i="5" s="1"/>
  <c r="O669" i="5"/>
  <c r="Q669" i="5" s="1"/>
  <c r="O670" i="5"/>
  <c r="Q670" i="5" s="1"/>
  <c r="O671" i="5"/>
  <c r="Q671" i="5" s="1"/>
  <c r="O672" i="5"/>
  <c r="Q672" i="5" s="1"/>
  <c r="O673" i="5"/>
  <c r="Q673" i="5" s="1"/>
  <c r="O674" i="5"/>
  <c r="Q674" i="5" s="1"/>
  <c r="O675" i="5"/>
  <c r="Q675" i="5" s="1"/>
  <c r="O676" i="5"/>
  <c r="Q676" i="5" s="1"/>
  <c r="O677" i="5"/>
  <c r="Q677" i="5" s="1"/>
  <c r="O678" i="5"/>
  <c r="Q678" i="5" s="1"/>
  <c r="O679" i="5"/>
  <c r="Q679" i="5" s="1"/>
  <c r="O680" i="5"/>
  <c r="Q680" i="5" s="1"/>
  <c r="O681" i="5"/>
  <c r="Q681" i="5" s="1"/>
  <c r="O682" i="5"/>
  <c r="Q682" i="5" s="1"/>
  <c r="O683" i="5"/>
  <c r="Q683" i="5" s="1"/>
  <c r="O684" i="5"/>
  <c r="Q684" i="5" s="1"/>
  <c r="O685" i="5"/>
  <c r="Q685" i="5" s="1"/>
  <c r="O686" i="5"/>
  <c r="Q686" i="5" s="1"/>
  <c r="O687" i="5"/>
  <c r="Q687" i="5" s="1"/>
  <c r="O688" i="5"/>
  <c r="Q688" i="5" s="1"/>
  <c r="O689" i="5"/>
  <c r="Q689" i="5" s="1"/>
  <c r="O690" i="5"/>
  <c r="Q690" i="5" s="1"/>
  <c r="O691" i="5"/>
  <c r="Q691" i="5" s="1"/>
  <c r="O692" i="5"/>
  <c r="Q692" i="5" s="1"/>
  <c r="O693" i="5"/>
  <c r="Q693" i="5" s="1"/>
  <c r="O694" i="5"/>
  <c r="Q694" i="5" s="1"/>
  <c r="O695" i="5"/>
  <c r="Q695" i="5" s="1"/>
  <c r="O696" i="5"/>
  <c r="Q696" i="5" s="1"/>
  <c r="O697" i="5"/>
  <c r="Q697" i="5" s="1"/>
  <c r="O698" i="5"/>
  <c r="Q698" i="5" s="1"/>
  <c r="O699" i="5"/>
  <c r="Q699" i="5" s="1"/>
  <c r="O700" i="5"/>
  <c r="Q700" i="5" s="1"/>
  <c r="O701" i="5"/>
  <c r="Q701" i="5" s="1"/>
  <c r="O702" i="5"/>
  <c r="Q702" i="5" s="1"/>
  <c r="O703" i="5"/>
  <c r="Q703" i="5" s="1"/>
  <c r="O704" i="5"/>
  <c r="Q704" i="5" s="1"/>
  <c r="O705" i="5"/>
  <c r="Q705" i="5" s="1"/>
  <c r="O706" i="5"/>
  <c r="Q706" i="5" s="1"/>
  <c r="O707" i="5"/>
  <c r="Q707" i="5" s="1"/>
  <c r="O708" i="5"/>
  <c r="Q708" i="5" s="1"/>
  <c r="O709" i="5"/>
  <c r="Q709" i="5" s="1"/>
  <c r="O710" i="5"/>
  <c r="Q710" i="5" s="1"/>
  <c r="O711" i="5"/>
  <c r="Q711" i="5" s="1"/>
  <c r="O712" i="5"/>
  <c r="Q712" i="5" s="1"/>
  <c r="O713" i="5"/>
  <c r="Q713" i="5" s="1"/>
  <c r="O714" i="5"/>
  <c r="Q714" i="5" s="1"/>
  <c r="O715" i="5"/>
  <c r="Q715" i="5" s="1"/>
  <c r="O716" i="5"/>
  <c r="Q716" i="5" s="1"/>
  <c r="O717" i="5"/>
  <c r="Q717" i="5" s="1"/>
  <c r="O718" i="5"/>
  <c r="Q718" i="5" s="1"/>
  <c r="O719" i="5"/>
  <c r="Q719" i="5" s="1"/>
  <c r="O720" i="5"/>
  <c r="Q720" i="5" s="1"/>
  <c r="O721" i="5"/>
  <c r="Q721" i="5" s="1"/>
  <c r="O722" i="5"/>
  <c r="Q722" i="5" s="1"/>
  <c r="O723" i="5"/>
  <c r="Q723" i="5" s="1"/>
  <c r="O724" i="5"/>
  <c r="Q724" i="5" s="1"/>
  <c r="O725" i="5"/>
  <c r="Q725" i="5" s="1"/>
  <c r="O726" i="5"/>
  <c r="Q726" i="5" s="1"/>
  <c r="O727" i="5"/>
  <c r="Q727" i="5" s="1"/>
  <c r="O728" i="5"/>
  <c r="Q728" i="5" s="1"/>
  <c r="O729" i="5"/>
  <c r="Q729" i="5" s="1"/>
  <c r="O730" i="5"/>
  <c r="Q730" i="5" s="1"/>
  <c r="O731" i="5"/>
  <c r="Q731" i="5" s="1"/>
  <c r="O732" i="5"/>
  <c r="Q732" i="5" s="1"/>
  <c r="O733" i="5"/>
  <c r="Q733" i="5" s="1"/>
  <c r="O734" i="5"/>
  <c r="Q734" i="5" s="1"/>
  <c r="O735" i="5"/>
  <c r="Q735" i="5" s="1"/>
  <c r="O736" i="5"/>
  <c r="Q736" i="5" s="1"/>
  <c r="O737" i="5"/>
  <c r="Q737" i="5" s="1"/>
  <c r="O738" i="5"/>
  <c r="Q738" i="5" s="1"/>
  <c r="O739" i="5"/>
  <c r="Q739" i="5" s="1"/>
  <c r="O740" i="5"/>
  <c r="Q740" i="5" s="1"/>
  <c r="O741" i="5"/>
  <c r="Q741" i="5" s="1"/>
  <c r="O742" i="5"/>
  <c r="Q742" i="5" s="1"/>
  <c r="O743" i="5"/>
  <c r="Q743" i="5" s="1"/>
  <c r="O744" i="5"/>
  <c r="Q744" i="5" s="1"/>
  <c r="O745" i="5"/>
  <c r="Q745" i="5" s="1"/>
  <c r="O746" i="5"/>
  <c r="Q746" i="5" s="1"/>
  <c r="O747" i="5"/>
  <c r="Q747" i="5" s="1"/>
  <c r="O748" i="5"/>
  <c r="Q748" i="5" s="1"/>
  <c r="O749" i="5"/>
  <c r="Q749" i="5" s="1"/>
  <c r="O750" i="5"/>
  <c r="Q750" i="5" s="1"/>
  <c r="O751" i="5"/>
  <c r="Q751" i="5" s="1"/>
  <c r="O752" i="5"/>
  <c r="Q752" i="5" s="1"/>
  <c r="O753" i="5"/>
  <c r="Q753" i="5" s="1"/>
  <c r="O754" i="5"/>
  <c r="Q754" i="5" s="1"/>
  <c r="O755" i="5"/>
  <c r="Q755" i="5" s="1"/>
  <c r="O756" i="5"/>
  <c r="Q756" i="5" s="1"/>
  <c r="O757" i="5"/>
  <c r="Q757" i="5" s="1"/>
  <c r="O758" i="5"/>
  <c r="Q758" i="5" s="1"/>
  <c r="O759" i="5"/>
  <c r="Q759" i="5" s="1"/>
  <c r="O760" i="5"/>
  <c r="Q760" i="5" s="1"/>
  <c r="O761" i="5"/>
  <c r="Q761" i="5" s="1"/>
  <c r="O762" i="5"/>
  <c r="Q762" i="5" s="1"/>
  <c r="O763" i="5"/>
  <c r="Q763" i="5" s="1"/>
  <c r="O764" i="5"/>
  <c r="Q764" i="5" s="1"/>
  <c r="O765" i="5"/>
  <c r="Q765" i="5" s="1"/>
  <c r="O766" i="5"/>
  <c r="Q766" i="5" s="1"/>
  <c r="O767" i="5"/>
  <c r="Q767" i="5" s="1"/>
  <c r="O768" i="5"/>
  <c r="Q768" i="5" s="1"/>
  <c r="O769" i="5"/>
  <c r="Q769" i="5" s="1"/>
  <c r="O770" i="5"/>
  <c r="Q770" i="5" s="1"/>
  <c r="O771" i="5"/>
  <c r="Q771" i="5" s="1"/>
  <c r="O772" i="5"/>
  <c r="Q772" i="5" s="1"/>
  <c r="O773" i="5"/>
  <c r="Q773" i="5" s="1"/>
  <c r="O774" i="5"/>
  <c r="Q774" i="5" s="1"/>
  <c r="O775" i="5"/>
  <c r="Q775" i="5" s="1"/>
  <c r="O776" i="5"/>
  <c r="Q776" i="5" s="1"/>
  <c r="O777" i="5"/>
  <c r="Q777" i="5" s="1"/>
  <c r="O778" i="5"/>
  <c r="Q778" i="5" s="1"/>
  <c r="O779" i="5"/>
  <c r="Q779" i="5" s="1"/>
  <c r="O780" i="5"/>
  <c r="Q780" i="5" s="1"/>
  <c r="O781" i="5"/>
  <c r="Q781" i="5" s="1"/>
  <c r="O782" i="5"/>
  <c r="Q782" i="5" s="1"/>
  <c r="O783" i="5"/>
  <c r="Q783" i="5" s="1"/>
  <c r="O784" i="5"/>
  <c r="Q784" i="5" s="1"/>
  <c r="O785" i="5"/>
  <c r="Q785" i="5" s="1"/>
  <c r="O786" i="5"/>
  <c r="Q786" i="5" s="1"/>
  <c r="O787" i="5"/>
  <c r="Q787" i="5" s="1"/>
  <c r="O788" i="5"/>
  <c r="Q788" i="5" s="1"/>
  <c r="O789" i="5"/>
  <c r="Q789" i="5" s="1"/>
  <c r="O790" i="5"/>
  <c r="Q790" i="5" s="1"/>
  <c r="O791" i="5"/>
  <c r="Q791" i="5" s="1"/>
  <c r="O792" i="5"/>
  <c r="Q792" i="5" s="1"/>
  <c r="O793" i="5"/>
  <c r="Q793" i="5" s="1"/>
  <c r="O794" i="5"/>
  <c r="Q794" i="5" s="1"/>
  <c r="O795" i="5"/>
  <c r="Q795" i="5" s="1"/>
  <c r="O796" i="5"/>
  <c r="Q796" i="5" s="1"/>
  <c r="O797" i="5"/>
  <c r="Q797" i="5" s="1"/>
  <c r="O798" i="5"/>
  <c r="Q798" i="5" s="1"/>
  <c r="O799" i="5"/>
  <c r="Q799" i="5" s="1"/>
  <c r="O800" i="5"/>
  <c r="Q800" i="5" s="1"/>
  <c r="O801" i="5"/>
  <c r="Q801" i="5" s="1"/>
  <c r="O802" i="5"/>
  <c r="Q802" i="5" s="1"/>
  <c r="O803" i="5"/>
  <c r="Q803" i="5" s="1"/>
  <c r="O804" i="5"/>
  <c r="Q804" i="5" s="1"/>
  <c r="O805" i="5"/>
  <c r="Q805" i="5" s="1"/>
  <c r="O806" i="5"/>
  <c r="Q806" i="5" s="1"/>
  <c r="O807" i="5"/>
  <c r="Q807" i="5" s="1"/>
  <c r="O808" i="5"/>
  <c r="Q808" i="5" s="1"/>
  <c r="O809" i="5"/>
  <c r="Q809" i="5" s="1"/>
  <c r="O810" i="5"/>
  <c r="Q810" i="5" s="1"/>
  <c r="O811" i="5"/>
  <c r="Q811" i="5" s="1"/>
  <c r="O812" i="5"/>
  <c r="Q812" i="5" s="1"/>
  <c r="O813" i="5"/>
  <c r="Q813" i="5" s="1"/>
  <c r="O814" i="5"/>
  <c r="Q814" i="5" s="1"/>
  <c r="O815" i="5"/>
  <c r="Q815" i="5" s="1"/>
  <c r="O816" i="5"/>
  <c r="Q816" i="5" s="1"/>
  <c r="O817" i="5"/>
  <c r="Q817" i="5" s="1"/>
  <c r="O818" i="5"/>
  <c r="Q818" i="5" s="1"/>
  <c r="O819" i="5"/>
  <c r="Q819" i="5" s="1"/>
  <c r="O820" i="5"/>
  <c r="Q820" i="5" s="1"/>
  <c r="O821" i="5"/>
  <c r="Q821" i="5" s="1"/>
  <c r="O822" i="5"/>
  <c r="Q822" i="5" s="1"/>
  <c r="O823" i="5"/>
  <c r="Q823" i="5" s="1"/>
  <c r="O824" i="5"/>
  <c r="Q824" i="5" s="1"/>
  <c r="O825" i="5"/>
  <c r="Q825" i="5" s="1"/>
  <c r="O826" i="5"/>
  <c r="Q826" i="5" s="1"/>
  <c r="O827" i="5"/>
  <c r="Q827" i="5" s="1"/>
  <c r="O828" i="5"/>
  <c r="Q828" i="5" s="1"/>
  <c r="O829" i="5"/>
  <c r="Q829" i="5" s="1"/>
  <c r="O830" i="5"/>
  <c r="Q830" i="5" s="1"/>
  <c r="O831" i="5"/>
  <c r="Q831" i="5" s="1"/>
  <c r="O832" i="5"/>
  <c r="Q832" i="5" s="1"/>
  <c r="O833" i="5"/>
  <c r="Q833" i="5" s="1"/>
  <c r="O834" i="5"/>
  <c r="Q834" i="5" s="1"/>
  <c r="O835" i="5"/>
  <c r="Q835" i="5" s="1"/>
  <c r="O836" i="5"/>
  <c r="Q836" i="5" s="1"/>
  <c r="O837" i="5"/>
  <c r="Q837" i="5" s="1"/>
  <c r="O838" i="5"/>
  <c r="Q838" i="5" s="1"/>
  <c r="O839" i="5"/>
  <c r="Q839" i="5" s="1"/>
  <c r="O840" i="5"/>
  <c r="Q840" i="5" s="1"/>
  <c r="O841" i="5"/>
  <c r="Q841" i="5" s="1"/>
  <c r="O842" i="5"/>
  <c r="Q842" i="5" s="1"/>
  <c r="O843" i="5"/>
  <c r="Q843" i="5" s="1"/>
  <c r="O844" i="5"/>
  <c r="Q844" i="5" s="1"/>
  <c r="O845" i="5"/>
  <c r="Q845" i="5" s="1"/>
  <c r="O846" i="5"/>
  <c r="Q846" i="5" s="1"/>
  <c r="O847" i="5"/>
  <c r="Q847" i="5" s="1"/>
  <c r="O848" i="5"/>
  <c r="Q848" i="5" s="1"/>
  <c r="O849" i="5"/>
  <c r="Q849" i="5" s="1"/>
  <c r="O850" i="5"/>
  <c r="Q850" i="5" s="1"/>
  <c r="O851" i="5"/>
  <c r="Q851" i="5" s="1"/>
  <c r="O852" i="5"/>
  <c r="Q852" i="5" s="1"/>
  <c r="O853" i="5"/>
  <c r="Q853" i="5" s="1"/>
  <c r="O854" i="5"/>
  <c r="Q854" i="5" s="1"/>
  <c r="O855" i="5"/>
  <c r="Q855" i="5" s="1"/>
  <c r="O856" i="5"/>
  <c r="Q856" i="5" s="1"/>
  <c r="O857" i="5"/>
  <c r="Q857" i="5" s="1"/>
  <c r="O858" i="5"/>
  <c r="Q858" i="5" s="1"/>
  <c r="O859" i="5"/>
  <c r="Q859" i="5" s="1"/>
  <c r="O860" i="5"/>
  <c r="Q860" i="5" s="1"/>
  <c r="O861" i="5"/>
  <c r="Q861" i="5" s="1"/>
  <c r="O862" i="5"/>
  <c r="Q862" i="5" s="1"/>
  <c r="O863" i="5"/>
  <c r="Q863" i="5" s="1"/>
  <c r="O864" i="5"/>
  <c r="Q864" i="5" s="1"/>
  <c r="O865" i="5"/>
  <c r="Q865" i="5" s="1"/>
  <c r="O866" i="5"/>
  <c r="Q866" i="5" s="1"/>
  <c r="O867" i="5"/>
  <c r="Q867" i="5" s="1"/>
  <c r="O868" i="5"/>
  <c r="Q868" i="5" s="1"/>
  <c r="O869" i="5"/>
  <c r="Q869" i="5" s="1"/>
  <c r="O870" i="5"/>
  <c r="Q870" i="5" s="1"/>
  <c r="O871" i="5"/>
  <c r="Q871" i="5" s="1"/>
  <c r="O872" i="5"/>
  <c r="Q872" i="5" s="1"/>
  <c r="O873" i="5"/>
  <c r="Q873" i="5" s="1"/>
  <c r="O874" i="5"/>
  <c r="Q874" i="5" s="1"/>
  <c r="O875" i="5"/>
  <c r="Q875" i="5" s="1"/>
  <c r="O876" i="5"/>
  <c r="Q876" i="5" s="1"/>
  <c r="O877" i="5"/>
  <c r="Q877" i="5" s="1"/>
  <c r="O878" i="5"/>
  <c r="Q878" i="5" s="1"/>
  <c r="O879" i="5"/>
  <c r="Q879" i="5" s="1"/>
  <c r="O880" i="5"/>
  <c r="Q880" i="5" s="1"/>
  <c r="O881" i="5"/>
  <c r="Q881" i="5" s="1"/>
  <c r="O882" i="5"/>
  <c r="Q882" i="5" s="1"/>
  <c r="O883" i="5"/>
  <c r="Q883" i="5" s="1"/>
  <c r="O884" i="5"/>
  <c r="Q884" i="5" s="1"/>
  <c r="O885" i="5"/>
  <c r="Q885" i="5" s="1"/>
  <c r="O886" i="5"/>
  <c r="Q886" i="5" s="1"/>
  <c r="O887" i="5"/>
  <c r="Q887" i="5" s="1"/>
  <c r="O888" i="5"/>
  <c r="Q888" i="5" s="1"/>
  <c r="O889" i="5"/>
  <c r="Q889" i="5" s="1"/>
  <c r="O890" i="5"/>
  <c r="Q890" i="5" s="1"/>
  <c r="O891" i="5"/>
  <c r="Q891" i="5" s="1"/>
  <c r="O892" i="5"/>
  <c r="Q892" i="5" s="1"/>
  <c r="O893" i="5"/>
  <c r="Q893" i="5" s="1"/>
  <c r="O894" i="5"/>
  <c r="Q894" i="5" s="1"/>
  <c r="O895" i="5"/>
  <c r="Q895" i="5" s="1"/>
  <c r="O896" i="5"/>
  <c r="Q896" i="5" s="1"/>
  <c r="O897" i="5"/>
  <c r="Q897" i="5" s="1"/>
  <c r="O898" i="5"/>
  <c r="Q898" i="5" s="1"/>
  <c r="O899" i="5"/>
  <c r="Q899" i="5" s="1"/>
  <c r="O900" i="5"/>
  <c r="Q900" i="5" s="1"/>
  <c r="O901" i="5"/>
  <c r="Q901" i="5" s="1"/>
  <c r="O902" i="5"/>
  <c r="Q902" i="5" s="1"/>
  <c r="O903" i="5"/>
  <c r="Q903" i="5" s="1"/>
  <c r="O904" i="5"/>
  <c r="Q904" i="5" s="1"/>
  <c r="O905" i="5"/>
  <c r="Q905" i="5" s="1"/>
  <c r="O906" i="5"/>
  <c r="Q906" i="5" s="1"/>
  <c r="O907" i="5"/>
  <c r="Q907" i="5" s="1"/>
  <c r="O908" i="5"/>
  <c r="Q908" i="5" s="1"/>
  <c r="O909" i="5"/>
  <c r="Q909" i="5" s="1"/>
  <c r="O910" i="5"/>
  <c r="Q910" i="5" s="1"/>
  <c r="O911" i="5"/>
  <c r="Q911" i="5" s="1"/>
  <c r="O912" i="5"/>
  <c r="Q912" i="5" s="1"/>
  <c r="O913" i="5"/>
  <c r="Q913" i="5" s="1"/>
  <c r="O914" i="5"/>
  <c r="Q914" i="5" s="1"/>
  <c r="O915" i="5"/>
  <c r="Q915" i="5" s="1"/>
  <c r="O916" i="5"/>
  <c r="Q916" i="5" s="1"/>
  <c r="O917" i="5"/>
  <c r="Q917" i="5" s="1"/>
  <c r="O918" i="5"/>
  <c r="Q918" i="5" s="1"/>
  <c r="O919" i="5"/>
  <c r="Q919" i="5" s="1"/>
  <c r="O920" i="5"/>
  <c r="Q920" i="5" s="1"/>
  <c r="O921" i="5"/>
  <c r="Q921" i="5" s="1"/>
  <c r="O922" i="5"/>
  <c r="Q922" i="5" s="1"/>
  <c r="O923" i="5"/>
  <c r="Q923" i="5" s="1"/>
  <c r="O924" i="5"/>
  <c r="Q924" i="5" s="1"/>
  <c r="O925" i="5"/>
  <c r="Q925" i="5" s="1"/>
  <c r="O926" i="5"/>
  <c r="Q926" i="5" s="1"/>
  <c r="O927" i="5"/>
  <c r="Q927" i="5" s="1"/>
  <c r="O928" i="5"/>
  <c r="Q928" i="5" s="1"/>
  <c r="O929" i="5"/>
  <c r="Q929" i="5" s="1"/>
  <c r="O930" i="5"/>
  <c r="Q930" i="5" s="1"/>
  <c r="O931" i="5"/>
  <c r="Q931" i="5" s="1"/>
  <c r="O932" i="5"/>
  <c r="Q932" i="5" s="1"/>
  <c r="O933" i="5"/>
  <c r="Q933" i="5" s="1"/>
  <c r="O934" i="5"/>
  <c r="Q934" i="5" s="1"/>
  <c r="O935" i="5"/>
  <c r="Q935" i="5" s="1"/>
  <c r="O936" i="5"/>
  <c r="Q936" i="5" s="1"/>
  <c r="O937" i="5"/>
  <c r="Q937" i="5" s="1"/>
  <c r="O938" i="5"/>
  <c r="Q938" i="5" s="1"/>
  <c r="O939" i="5"/>
  <c r="Q939" i="5" s="1"/>
  <c r="O940" i="5"/>
  <c r="Q940" i="5" s="1"/>
  <c r="O941" i="5"/>
  <c r="Q941" i="5" s="1"/>
  <c r="O942" i="5"/>
  <c r="Q942" i="5" s="1"/>
  <c r="O943" i="5"/>
  <c r="Q943" i="5" s="1"/>
  <c r="O944" i="5"/>
  <c r="Q944" i="5" s="1"/>
  <c r="O945" i="5"/>
  <c r="Q945" i="5" s="1"/>
  <c r="O946" i="5"/>
  <c r="Q946" i="5" s="1"/>
  <c r="O947" i="5"/>
  <c r="Q947" i="5" s="1"/>
  <c r="O948" i="5"/>
  <c r="Q948" i="5" s="1"/>
  <c r="O949" i="5"/>
  <c r="Q949" i="5" s="1"/>
  <c r="O950" i="5"/>
  <c r="Q950" i="5" s="1"/>
  <c r="O951" i="5"/>
  <c r="Q951" i="5" s="1"/>
  <c r="O952" i="5"/>
  <c r="Q952" i="5" s="1"/>
  <c r="O953" i="5"/>
  <c r="Q953" i="5" s="1"/>
  <c r="O954" i="5"/>
  <c r="Q954" i="5" s="1"/>
  <c r="O955" i="5"/>
  <c r="Q955" i="5" s="1"/>
  <c r="O956" i="5"/>
  <c r="Q956" i="5" s="1"/>
  <c r="O957" i="5"/>
  <c r="Q957" i="5" s="1"/>
  <c r="O958" i="5"/>
  <c r="Q958" i="5" s="1"/>
  <c r="O959" i="5"/>
  <c r="Q959" i="5" s="1"/>
  <c r="O960" i="5"/>
  <c r="Q960" i="5" s="1"/>
  <c r="O961" i="5"/>
  <c r="Q961" i="5" s="1"/>
  <c r="O962" i="5"/>
  <c r="Q962" i="5" s="1"/>
  <c r="O963" i="5"/>
  <c r="Q963" i="5" s="1"/>
  <c r="O964" i="5"/>
  <c r="Q964" i="5" s="1"/>
  <c r="O965" i="5"/>
  <c r="Q965" i="5" s="1"/>
  <c r="O966" i="5"/>
  <c r="Q966" i="5" s="1"/>
  <c r="O967" i="5"/>
  <c r="Q967" i="5" s="1"/>
  <c r="O968" i="5"/>
  <c r="Q968" i="5" s="1"/>
  <c r="O969" i="5"/>
  <c r="Q969" i="5" s="1"/>
  <c r="O970" i="5"/>
  <c r="Q970" i="5" s="1"/>
  <c r="O971" i="5"/>
  <c r="Q971" i="5" s="1"/>
  <c r="O972" i="5"/>
  <c r="Q972" i="5" s="1"/>
  <c r="O973" i="5"/>
  <c r="Q973" i="5" s="1"/>
  <c r="O974" i="5"/>
  <c r="Q974" i="5" s="1"/>
  <c r="O975" i="5"/>
  <c r="Q975" i="5" s="1"/>
  <c r="O976" i="5"/>
  <c r="Q976" i="5" s="1"/>
  <c r="O977" i="5"/>
  <c r="Q977" i="5" s="1"/>
  <c r="O978" i="5"/>
  <c r="Q978" i="5" s="1"/>
  <c r="O979" i="5"/>
  <c r="Q979" i="5" s="1"/>
  <c r="O980" i="5"/>
  <c r="Q980" i="5" s="1"/>
  <c r="O981" i="5"/>
  <c r="Q981" i="5" s="1"/>
  <c r="O982" i="5"/>
  <c r="Q982" i="5" s="1"/>
  <c r="O983" i="5"/>
  <c r="Q983" i="5" s="1"/>
  <c r="O984" i="5"/>
  <c r="Q984" i="5" s="1"/>
  <c r="O985" i="5"/>
  <c r="Q985" i="5" s="1"/>
  <c r="O986" i="5"/>
  <c r="Q986" i="5" s="1"/>
  <c r="O987" i="5"/>
  <c r="Q987" i="5" s="1"/>
  <c r="O988" i="5"/>
  <c r="Q988" i="5" s="1"/>
  <c r="O989" i="5"/>
  <c r="Q989" i="5" s="1"/>
  <c r="O990" i="5"/>
  <c r="Q990" i="5" s="1"/>
  <c r="O991" i="5"/>
  <c r="Q991" i="5" s="1"/>
  <c r="O992" i="5"/>
  <c r="Q992" i="5" s="1"/>
  <c r="O993" i="5"/>
  <c r="Q993" i="5" s="1"/>
  <c r="O994" i="5"/>
  <c r="Q994" i="5" s="1"/>
  <c r="O995" i="5"/>
  <c r="Q995" i="5" s="1"/>
  <c r="O996" i="5"/>
  <c r="Q996" i="5" s="1"/>
  <c r="O997" i="5"/>
  <c r="Q997" i="5" s="1"/>
  <c r="O998" i="5"/>
  <c r="Q998" i="5" s="1"/>
  <c r="O999" i="5"/>
  <c r="Q999" i="5" s="1"/>
  <c r="O1000" i="5"/>
  <c r="Q1000" i="5" s="1"/>
  <c r="O1001" i="5"/>
  <c r="Q1001" i="5" s="1"/>
  <c r="O1002" i="5"/>
  <c r="Q1002" i="5" s="1"/>
  <c r="O1003" i="5"/>
  <c r="Q1003" i="5" s="1"/>
  <c r="O1004" i="5"/>
  <c r="Q1004" i="5" s="1"/>
  <c r="O1005" i="5"/>
  <c r="Q1005" i="5" s="1"/>
  <c r="O1006" i="5"/>
  <c r="Q1006" i="5" s="1"/>
  <c r="O1007" i="5"/>
  <c r="Q1007" i="5" s="1"/>
  <c r="O1008" i="5"/>
  <c r="Q1008" i="5" s="1"/>
  <c r="O1009" i="5"/>
  <c r="Q1009" i="5" s="1"/>
  <c r="O1010" i="5"/>
  <c r="Q1010" i="5" s="1"/>
  <c r="O1011" i="5"/>
  <c r="Q1011" i="5" s="1"/>
  <c r="O1012" i="5"/>
  <c r="Q1012" i="5" s="1"/>
  <c r="O1013" i="5"/>
  <c r="Q1013" i="5" s="1"/>
  <c r="O1014" i="5"/>
  <c r="Q1014" i="5" s="1"/>
  <c r="O1015" i="5"/>
  <c r="Q1015" i="5" s="1"/>
  <c r="O1016" i="5"/>
  <c r="Q1016" i="5" s="1"/>
  <c r="O1017" i="5"/>
  <c r="Q1017" i="5" s="1"/>
  <c r="O1018" i="5"/>
  <c r="Q1018" i="5" s="1"/>
  <c r="O1019" i="5"/>
  <c r="Q1019" i="5" s="1"/>
  <c r="O1020" i="5"/>
  <c r="Q1020" i="5" s="1"/>
  <c r="O1021" i="5"/>
  <c r="Q1021" i="5" s="1"/>
  <c r="O1022" i="5"/>
  <c r="Q1022" i="5" s="1"/>
  <c r="O1023" i="5"/>
  <c r="Q1023" i="5" s="1"/>
  <c r="O1024" i="5"/>
  <c r="Q1024" i="5" s="1"/>
  <c r="O1025" i="5"/>
  <c r="Q1025" i="5" s="1"/>
  <c r="O1026" i="5"/>
  <c r="Q1026" i="5" s="1"/>
  <c r="O1027" i="5"/>
  <c r="Q1027" i="5" s="1"/>
  <c r="O1028" i="5"/>
  <c r="Q1028" i="5" s="1"/>
  <c r="O1029" i="5"/>
  <c r="Q1029" i="5" s="1"/>
  <c r="O1030" i="5"/>
  <c r="Q1030" i="5" s="1"/>
  <c r="O1031" i="5"/>
  <c r="Q1031" i="5" s="1"/>
  <c r="O1032" i="5"/>
  <c r="Q1032" i="5" s="1"/>
  <c r="O1033" i="5"/>
  <c r="Q1033" i="5" s="1"/>
  <c r="O1034" i="5"/>
  <c r="Q1034" i="5" s="1"/>
  <c r="O1035" i="5"/>
  <c r="Q1035" i="5" s="1"/>
  <c r="O1036" i="5"/>
  <c r="Q1036" i="5" s="1"/>
  <c r="O1037" i="5"/>
  <c r="Q1037" i="5" s="1"/>
  <c r="O1038" i="5"/>
  <c r="Q1038" i="5" s="1"/>
  <c r="O1039" i="5"/>
  <c r="Q1039" i="5" s="1"/>
  <c r="O1040" i="5"/>
  <c r="Q1040" i="5" s="1"/>
  <c r="O1041" i="5"/>
  <c r="Q1041" i="5" s="1"/>
  <c r="O1042" i="5"/>
  <c r="Q1042" i="5" s="1"/>
  <c r="O1043" i="5"/>
  <c r="Q1043" i="5" s="1"/>
  <c r="O1044" i="5"/>
  <c r="Q1044" i="5" s="1"/>
  <c r="O1045" i="5"/>
  <c r="Q1045" i="5" s="1"/>
  <c r="O1046" i="5"/>
  <c r="Q1046" i="5" s="1"/>
  <c r="O1047" i="5"/>
  <c r="Q1047" i="5" s="1"/>
  <c r="O1048" i="5"/>
  <c r="Q1048" i="5" s="1"/>
  <c r="O1049" i="5"/>
  <c r="Q1049" i="5" s="1"/>
  <c r="O1050" i="5"/>
  <c r="Q1050" i="5" s="1"/>
  <c r="O1051" i="5"/>
  <c r="Q1051" i="5" s="1"/>
  <c r="O1052" i="5"/>
  <c r="Q1052" i="5" s="1"/>
  <c r="O1053" i="5"/>
  <c r="Q1053" i="5" s="1"/>
  <c r="O1054" i="5"/>
  <c r="Q1054" i="5" s="1"/>
  <c r="O1055" i="5"/>
  <c r="Q1055" i="5" s="1"/>
  <c r="O1056" i="5"/>
  <c r="Q1056" i="5" s="1"/>
  <c r="O1057" i="5"/>
  <c r="Q1057" i="5" s="1"/>
  <c r="O1058" i="5"/>
  <c r="Q1058" i="5" s="1"/>
  <c r="O1059" i="5"/>
  <c r="Q1059" i="5" s="1"/>
  <c r="O1060" i="5"/>
  <c r="Q1060" i="5" s="1"/>
  <c r="O1061" i="5"/>
  <c r="Q1061" i="5" s="1"/>
  <c r="O1062" i="5"/>
  <c r="Q1062" i="5" s="1"/>
  <c r="O1063" i="5"/>
  <c r="Q1063" i="5" s="1"/>
  <c r="O1064" i="5"/>
  <c r="Q1064" i="5" s="1"/>
  <c r="O1065" i="5"/>
  <c r="Q1065" i="5" s="1"/>
  <c r="O1066" i="5"/>
  <c r="Q1066" i="5" s="1"/>
  <c r="O1067" i="5"/>
  <c r="Q1067" i="5" s="1"/>
  <c r="O1068" i="5"/>
  <c r="Q1068" i="5" s="1"/>
  <c r="O1069" i="5"/>
  <c r="Q1069" i="5" s="1"/>
  <c r="O1070" i="5"/>
  <c r="Q1070" i="5" s="1"/>
  <c r="O1071" i="5"/>
  <c r="Q1071" i="5" s="1"/>
  <c r="O1072" i="5"/>
  <c r="Q1072" i="5" s="1"/>
  <c r="O1073" i="5"/>
  <c r="Q1073" i="5" s="1"/>
  <c r="O1074" i="5"/>
  <c r="Q1074" i="5" s="1"/>
  <c r="O1075" i="5"/>
  <c r="Q1075" i="5" s="1"/>
  <c r="O1076" i="5"/>
  <c r="Q1076" i="5" s="1"/>
  <c r="O1077" i="5"/>
  <c r="Q1077" i="5" s="1"/>
  <c r="O1078" i="5"/>
  <c r="Q1078" i="5" s="1"/>
  <c r="O1079" i="5"/>
  <c r="Q1079" i="5" s="1"/>
  <c r="O1080" i="5"/>
  <c r="Q1080" i="5" s="1"/>
  <c r="O1081" i="5"/>
  <c r="Q1081" i="5" s="1"/>
  <c r="O1082" i="5"/>
  <c r="Q1082" i="5" s="1"/>
  <c r="O1083" i="5"/>
  <c r="Q1083" i="5" s="1"/>
  <c r="O1084" i="5"/>
  <c r="Q1084" i="5" s="1"/>
  <c r="O1085" i="5"/>
  <c r="Q1085" i="5" s="1"/>
  <c r="O1086" i="5"/>
  <c r="Q1086" i="5" s="1"/>
  <c r="O1087" i="5"/>
  <c r="Q1087" i="5" s="1"/>
  <c r="O1088" i="5"/>
  <c r="Q1088" i="5" s="1"/>
  <c r="O1089" i="5"/>
  <c r="Q1089" i="5" s="1"/>
  <c r="O1090" i="5"/>
  <c r="Q1090" i="5" s="1"/>
  <c r="O1091" i="5"/>
  <c r="Q1091" i="5" s="1"/>
  <c r="O1092" i="5"/>
  <c r="Q1092" i="5" s="1"/>
  <c r="O1093" i="5"/>
  <c r="Q1093" i="5" s="1"/>
  <c r="O1094" i="5"/>
  <c r="Q1094" i="5" s="1"/>
  <c r="O1095" i="5"/>
  <c r="Q1095" i="5" s="1"/>
  <c r="O1096" i="5"/>
  <c r="Q1096" i="5" s="1"/>
  <c r="O1097" i="5"/>
  <c r="Q1097" i="5" s="1"/>
  <c r="O1098" i="5"/>
  <c r="Q1098" i="5" s="1"/>
  <c r="O1099" i="5"/>
  <c r="Q1099" i="5" s="1"/>
  <c r="O1100" i="5"/>
  <c r="Q1100" i="5" s="1"/>
  <c r="O1101" i="5"/>
  <c r="Q1101" i="5" s="1"/>
  <c r="O1102" i="5"/>
  <c r="Q1102" i="5" s="1"/>
  <c r="O1103" i="5"/>
  <c r="Q1103" i="5" s="1"/>
  <c r="O1104" i="5"/>
  <c r="Q1104" i="5" s="1"/>
  <c r="O1105" i="5"/>
  <c r="Q1105" i="5" s="1"/>
  <c r="O1106" i="5"/>
  <c r="Q1106" i="5" s="1"/>
  <c r="O1107" i="5"/>
  <c r="Q1107" i="5" s="1"/>
  <c r="O1108" i="5"/>
  <c r="Q1108" i="5" s="1"/>
  <c r="O1109" i="5"/>
  <c r="Q1109" i="5" s="1"/>
  <c r="O1110" i="5"/>
  <c r="Q1110" i="5" s="1"/>
  <c r="O1111" i="5"/>
  <c r="Q1111" i="5" s="1"/>
  <c r="O1112" i="5"/>
  <c r="Q1112" i="5" s="1"/>
  <c r="O1113" i="5"/>
  <c r="Q1113" i="5" s="1"/>
  <c r="O1114" i="5"/>
  <c r="Q1114" i="5" s="1"/>
  <c r="O1115" i="5"/>
  <c r="Q1115" i="5" s="1"/>
  <c r="O1116" i="5"/>
  <c r="Q1116" i="5" s="1"/>
  <c r="O1117" i="5"/>
  <c r="Q1117" i="5" s="1"/>
  <c r="O1118" i="5"/>
  <c r="Q1118" i="5" s="1"/>
  <c r="O1119" i="5"/>
  <c r="Q1119" i="5" s="1"/>
  <c r="O1120" i="5"/>
  <c r="Q1120" i="5" s="1"/>
  <c r="O1121" i="5"/>
  <c r="Q1121" i="5" s="1"/>
  <c r="O1122" i="5"/>
  <c r="Q1122" i="5" s="1"/>
  <c r="O1123" i="5"/>
  <c r="Q1123" i="5" s="1"/>
  <c r="O1124" i="5"/>
  <c r="Q1124" i="5" s="1"/>
  <c r="O1125" i="5"/>
  <c r="Q1125" i="5" s="1"/>
  <c r="O1126" i="5"/>
  <c r="Q1126" i="5" s="1"/>
  <c r="O1127" i="5"/>
  <c r="Q1127" i="5" s="1"/>
  <c r="O1128" i="5"/>
  <c r="Q1128" i="5" s="1"/>
  <c r="O1129" i="5"/>
  <c r="Q1129" i="5" s="1"/>
  <c r="O1130" i="5"/>
  <c r="Q1130" i="5" s="1"/>
  <c r="O1131" i="5"/>
  <c r="Q1131" i="5" s="1"/>
  <c r="O1132" i="5"/>
  <c r="Q1132" i="5" s="1"/>
  <c r="O1133" i="5"/>
  <c r="Q1133" i="5" s="1"/>
  <c r="O1134" i="5"/>
  <c r="Q1134" i="5" s="1"/>
  <c r="O1135" i="5"/>
  <c r="Q1135" i="5" s="1"/>
  <c r="O1136" i="5"/>
  <c r="Q1136" i="5" s="1"/>
  <c r="O1137" i="5"/>
  <c r="Q1137" i="5" s="1"/>
  <c r="O1138" i="5"/>
  <c r="Q1138" i="5" s="1"/>
  <c r="O1139" i="5"/>
  <c r="Q1139" i="5" s="1"/>
  <c r="O1140" i="5"/>
  <c r="Q1140" i="5" s="1"/>
  <c r="O1141" i="5"/>
  <c r="Q1141" i="5" s="1"/>
  <c r="O1142" i="5"/>
  <c r="Q1142" i="5" s="1"/>
  <c r="O1143" i="5"/>
  <c r="Q1143" i="5" s="1"/>
  <c r="O1144" i="5"/>
  <c r="Q1144" i="5" s="1"/>
  <c r="O1145" i="5"/>
  <c r="Q1145" i="5" s="1"/>
  <c r="O1146" i="5"/>
  <c r="Q1146" i="5" s="1"/>
  <c r="O1147" i="5"/>
  <c r="Q1147" i="5" s="1"/>
  <c r="O1148" i="5"/>
  <c r="Q1148" i="5" s="1"/>
  <c r="O1149" i="5"/>
  <c r="Q1149" i="5" s="1"/>
  <c r="O1150" i="5"/>
  <c r="Q1150" i="5" s="1"/>
  <c r="O1151" i="5"/>
  <c r="Q1151" i="5" s="1"/>
  <c r="O1152" i="5"/>
  <c r="Q1152" i="5" s="1"/>
  <c r="O1153" i="5"/>
  <c r="Q1153" i="5" s="1"/>
  <c r="O1154" i="5"/>
  <c r="Q1154" i="5" s="1"/>
  <c r="O1155" i="5"/>
  <c r="Q1155" i="5" s="1"/>
  <c r="O1156" i="5"/>
  <c r="Q1156" i="5" s="1"/>
  <c r="O1157" i="5"/>
  <c r="Q1157" i="5" s="1"/>
  <c r="O1158" i="5"/>
  <c r="Q1158" i="5" s="1"/>
  <c r="O1159" i="5"/>
  <c r="Q1159" i="5" s="1"/>
  <c r="O1160" i="5"/>
  <c r="Q1160" i="5" s="1"/>
  <c r="O1161" i="5"/>
  <c r="Q1161" i="5" s="1"/>
  <c r="O1162" i="5"/>
  <c r="Q1162" i="5" s="1"/>
  <c r="O1163" i="5"/>
  <c r="Q1163" i="5" s="1"/>
  <c r="O1164" i="5"/>
  <c r="Q1164" i="5" s="1"/>
  <c r="O1165" i="5"/>
  <c r="Q1165" i="5" s="1"/>
  <c r="O1166" i="5"/>
  <c r="Q1166" i="5" s="1"/>
  <c r="O1167" i="5"/>
  <c r="Q1167" i="5" s="1"/>
  <c r="O1168" i="5"/>
  <c r="Q1168" i="5" s="1"/>
  <c r="O1169" i="5"/>
  <c r="Q1169" i="5" s="1"/>
  <c r="O1170" i="5"/>
  <c r="Q1170" i="5" s="1"/>
  <c r="O1171" i="5"/>
  <c r="Q1171" i="5" s="1"/>
  <c r="O1172" i="5"/>
  <c r="Q1172" i="5" s="1"/>
  <c r="O1173" i="5"/>
  <c r="Q1173" i="5" s="1"/>
  <c r="O1174" i="5"/>
  <c r="Q1174" i="5" s="1"/>
  <c r="O1175" i="5"/>
  <c r="Q1175" i="5" s="1"/>
  <c r="O1176" i="5"/>
  <c r="Q1176" i="5" s="1"/>
  <c r="O1177" i="5"/>
  <c r="Q1177" i="5" s="1"/>
  <c r="O1178" i="5"/>
  <c r="Q1178" i="5" s="1"/>
  <c r="O1179" i="5"/>
  <c r="Q1179" i="5" s="1"/>
  <c r="O1180" i="5"/>
  <c r="Q1180" i="5" s="1"/>
  <c r="O1181" i="5"/>
  <c r="Q1181" i="5" s="1"/>
  <c r="O1182" i="5"/>
  <c r="Q1182" i="5" s="1"/>
  <c r="O1183" i="5"/>
  <c r="Q1183" i="5" s="1"/>
  <c r="O1184" i="5"/>
  <c r="Q1184" i="5" s="1"/>
  <c r="O1185" i="5"/>
  <c r="Q1185" i="5" s="1"/>
  <c r="O1186" i="5"/>
  <c r="Q1186" i="5" s="1"/>
  <c r="O1187" i="5"/>
  <c r="Q1187" i="5" s="1"/>
  <c r="O1188" i="5"/>
  <c r="Q1188" i="5" s="1"/>
  <c r="O1189" i="5"/>
  <c r="Q1189" i="5" s="1"/>
  <c r="O1190" i="5"/>
  <c r="Q1190" i="5" s="1"/>
  <c r="O1191" i="5"/>
  <c r="Q1191" i="5" s="1"/>
  <c r="O1192" i="5"/>
  <c r="Q1192" i="5" s="1"/>
  <c r="O1193" i="5"/>
  <c r="Q1193" i="5" s="1"/>
  <c r="O1194" i="5"/>
  <c r="Q1194" i="5" s="1"/>
  <c r="O1195" i="5"/>
  <c r="Q1195" i="5" s="1"/>
  <c r="O1196" i="5"/>
  <c r="Q1196" i="5" s="1"/>
  <c r="O1197" i="5"/>
  <c r="Q1197" i="5" s="1"/>
  <c r="O1198" i="5"/>
  <c r="Q1198" i="5" s="1"/>
  <c r="O1199" i="5"/>
  <c r="Q1199" i="5" s="1"/>
  <c r="O1200" i="5"/>
  <c r="Q1200" i="5" s="1"/>
  <c r="O1201" i="5"/>
  <c r="Q1201" i="5" s="1"/>
  <c r="O1202" i="5"/>
  <c r="Q1202" i="5" s="1"/>
  <c r="O1203" i="5"/>
  <c r="Q1203" i="5" s="1"/>
  <c r="O1204" i="5"/>
  <c r="Q1204" i="5" s="1"/>
  <c r="O1205" i="5"/>
  <c r="Q1205" i="5" s="1"/>
  <c r="O1206" i="5"/>
  <c r="Q1206" i="5" s="1"/>
  <c r="O1207" i="5"/>
  <c r="Q1207" i="5" s="1"/>
  <c r="O1208" i="5"/>
  <c r="Q1208" i="5" s="1"/>
  <c r="O1209" i="5"/>
  <c r="Q1209" i="5" s="1"/>
  <c r="O1210" i="5"/>
  <c r="Q1210" i="5" s="1"/>
  <c r="O1211" i="5"/>
  <c r="Q1211" i="5" s="1"/>
  <c r="O1212" i="5"/>
  <c r="Q1212" i="5" s="1"/>
  <c r="O1213" i="5"/>
  <c r="Q1213" i="5" s="1"/>
  <c r="O1214" i="5"/>
  <c r="Q1214" i="5" s="1"/>
  <c r="O1215" i="5"/>
  <c r="Q1215" i="5" s="1"/>
  <c r="O1216" i="5"/>
  <c r="Q1216" i="5" s="1"/>
  <c r="O1217" i="5"/>
  <c r="Q1217" i="5" s="1"/>
  <c r="O1218" i="5"/>
  <c r="Q1218" i="5" s="1"/>
  <c r="O1219" i="5"/>
  <c r="Q1219" i="5" s="1"/>
  <c r="O1220" i="5"/>
  <c r="Q1220" i="5" s="1"/>
  <c r="O1221" i="5"/>
  <c r="Q1221" i="5" s="1"/>
  <c r="O1222" i="5"/>
  <c r="Q1222" i="5" s="1"/>
  <c r="O1223" i="5"/>
  <c r="Q1223" i="5" s="1"/>
  <c r="O1224" i="5"/>
  <c r="Q1224" i="5" s="1"/>
  <c r="O1225" i="5"/>
  <c r="Q1225" i="5" s="1"/>
  <c r="O1226" i="5"/>
  <c r="Q1226" i="5" s="1"/>
  <c r="O1227" i="5"/>
  <c r="Q1227" i="5" s="1"/>
  <c r="O1228" i="5"/>
  <c r="Q1228" i="5" s="1"/>
  <c r="O1229" i="5"/>
  <c r="Q1229" i="5" s="1"/>
  <c r="O1230" i="5"/>
  <c r="Q1230" i="5" s="1"/>
  <c r="O1231" i="5"/>
  <c r="Q1231" i="5" s="1"/>
  <c r="O1232" i="5"/>
  <c r="Q1232" i="5" s="1"/>
  <c r="O1233" i="5"/>
  <c r="Q1233" i="5" s="1"/>
  <c r="O1234" i="5"/>
  <c r="Q1234" i="5" s="1"/>
  <c r="O1235" i="5"/>
  <c r="Q1235" i="5" s="1"/>
  <c r="O1236" i="5"/>
  <c r="Q1236" i="5" s="1"/>
  <c r="O1237" i="5"/>
  <c r="Q1237" i="5" s="1"/>
  <c r="O1238" i="5"/>
  <c r="Q1238" i="5" s="1"/>
  <c r="O1239" i="5"/>
  <c r="Q1239" i="5" s="1"/>
  <c r="O1240" i="5"/>
  <c r="Q1240" i="5" s="1"/>
  <c r="O1241" i="5"/>
  <c r="Q1241" i="5" s="1"/>
  <c r="O1242" i="5"/>
  <c r="Q1242" i="5" s="1"/>
  <c r="O1243" i="5"/>
  <c r="Q1243" i="5" s="1"/>
  <c r="O1244" i="5"/>
  <c r="Q1244" i="5" s="1"/>
  <c r="O1245" i="5"/>
  <c r="Q1245" i="5" s="1"/>
  <c r="O1246" i="5"/>
  <c r="Q1246" i="5" s="1"/>
  <c r="O1247" i="5"/>
  <c r="Q1247" i="5" s="1"/>
  <c r="O1248" i="5"/>
  <c r="Q1248" i="5" s="1"/>
  <c r="O1249" i="5"/>
  <c r="Q1249" i="5" s="1"/>
  <c r="O1250" i="5"/>
  <c r="Q1250" i="5" s="1"/>
  <c r="O1251" i="5"/>
  <c r="Q1251" i="5" s="1"/>
  <c r="O1252" i="5"/>
  <c r="Q1252" i="5" s="1"/>
  <c r="O1253" i="5"/>
  <c r="Q1253" i="5" s="1"/>
  <c r="O1254" i="5"/>
  <c r="Q1254" i="5" s="1"/>
  <c r="O1255" i="5"/>
  <c r="Q1255" i="5" s="1"/>
  <c r="O1256" i="5"/>
  <c r="Q1256" i="5" s="1"/>
  <c r="O1257" i="5"/>
  <c r="Q1257" i="5" s="1"/>
  <c r="O1258" i="5"/>
  <c r="Q1258" i="5" s="1"/>
  <c r="O1259" i="5"/>
  <c r="Q1259" i="5" s="1"/>
  <c r="O1260" i="5"/>
  <c r="Q1260" i="5" s="1"/>
  <c r="O1261" i="5"/>
  <c r="Q1261" i="5" s="1"/>
  <c r="O1262" i="5"/>
  <c r="Q1262" i="5" s="1"/>
  <c r="O1263" i="5"/>
  <c r="Q1263" i="5" s="1"/>
  <c r="O1264" i="5"/>
  <c r="Q1264" i="5" s="1"/>
  <c r="O1265" i="5"/>
  <c r="Q1265" i="5" s="1"/>
  <c r="O1266" i="5"/>
  <c r="Q1266" i="5" s="1"/>
  <c r="O1267" i="5"/>
  <c r="Q1267" i="5" s="1"/>
  <c r="O1268" i="5"/>
  <c r="Q1268" i="5" s="1"/>
  <c r="O1269" i="5"/>
  <c r="Q1269" i="5" s="1"/>
  <c r="O1270" i="5"/>
  <c r="Q1270" i="5" s="1"/>
  <c r="O1271" i="5"/>
  <c r="Q1271" i="5" s="1"/>
  <c r="O1272" i="5"/>
  <c r="Q1272" i="5" s="1"/>
  <c r="O1273" i="5"/>
  <c r="Q1273" i="5" s="1"/>
  <c r="O1274" i="5"/>
  <c r="Q1274" i="5" s="1"/>
  <c r="O1275" i="5"/>
  <c r="Q1275" i="5" s="1"/>
  <c r="O1276" i="5"/>
  <c r="Q1276" i="5" s="1"/>
  <c r="O1277" i="5"/>
  <c r="Q1277" i="5" s="1"/>
  <c r="O1278" i="5"/>
  <c r="Q1278" i="5" s="1"/>
  <c r="O1279" i="5"/>
  <c r="Q1279" i="5" s="1"/>
  <c r="O1280" i="5"/>
  <c r="Q1280" i="5" s="1"/>
  <c r="O1281" i="5"/>
  <c r="Q1281" i="5" s="1"/>
  <c r="O1282" i="5"/>
  <c r="Q1282" i="5" s="1"/>
  <c r="O1283" i="5"/>
  <c r="Q1283" i="5" s="1"/>
  <c r="O1284" i="5"/>
  <c r="Q1284" i="5" s="1"/>
  <c r="O1285" i="5"/>
  <c r="Q1285" i="5" s="1"/>
  <c r="O1286" i="5"/>
  <c r="Q1286" i="5" s="1"/>
  <c r="O1287" i="5"/>
  <c r="Q1287" i="5" s="1"/>
  <c r="O1288" i="5"/>
  <c r="Q1288" i="5" s="1"/>
  <c r="O1289" i="5"/>
  <c r="Q1289" i="5" s="1"/>
  <c r="O1290" i="5"/>
  <c r="Q1290" i="5" s="1"/>
  <c r="O1291" i="5"/>
  <c r="Q1291" i="5" s="1"/>
  <c r="O1292" i="5"/>
  <c r="Q1292" i="5" s="1"/>
  <c r="O1293" i="5"/>
  <c r="Q1293" i="5" s="1"/>
  <c r="O1294" i="5"/>
  <c r="Q1294" i="5" s="1"/>
  <c r="O1295" i="5"/>
  <c r="Q1295" i="5" s="1"/>
  <c r="O1296" i="5"/>
  <c r="Q1296" i="5" s="1"/>
  <c r="O1297" i="5"/>
  <c r="Q1297" i="5" s="1"/>
  <c r="O1298" i="5"/>
  <c r="Q1298" i="5" s="1"/>
  <c r="O1299" i="5"/>
  <c r="Q1299" i="5" s="1"/>
  <c r="O1300" i="5"/>
  <c r="Q1300" i="5" s="1"/>
  <c r="O1301" i="5"/>
  <c r="Q1301" i="5" s="1"/>
  <c r="O1302" i="5"/>
  <c r="Q1302" i="5" s="1"/>
  <c r="O1303" i="5"/>
  <c r="Q1303" i="5" s="1"/>
  <c r="O1304" i="5"/>
  <c r="Q1304" i="5" s="1"/>
  <c r="O1305" i="5"/>
  <c r="Q1305" i="5" s="1"/>
  <c r="O1306" i="5"/>
  <c r="Q1306" i="5" s="1"/>
  <c r="O1307" i="5"/>
  <c r="Q1307" i="5" s="1"/>
  <c r="O1308" i="5"/>
  <c r="Q1308" i="5" s="1"/>
  <c r="O1309" i="5"/>
  <c r="Q1309" i="5" s="1"/>
  <c r="O1310" i="5"/>
  <c r="Q1310" i="5" s="1"/>
  <c r="O1311" i="5"/>
  <c r="Q1311" i="5" s="1"/>
  <c r="O1312" i="5"/>
  <c r="Q1312" i="5" s="1"/>
  <c r="O1313" i="5"/>
  <c r="Q1313" i="5" s="1"/>
  <c r="O1314" i="5"/>
  <c r="Q1314" i="5" s="1"/>
  <c r="O1315" i="5"/>
  <c r="Q1315" i="5" s="1"/>
  <c r="O1316" i="5"/>
  <c r="Q1316" i="5" s="1"/>
  <c r="O1317" i="5"/>
  <c r="Q1317" i="5" s="1"/>
  <c r="O1318" i="5"/>
  <c r="Q1318" i="5" s="1"/>
  <c r="O1319" i="5"/>
  <c r="Q1319" i="5" s="1"/>
  <c r="O1320" i="5"/>
  <c r="Q1320" i="5" s="1"/>
  <c r="O1321" i="5"/>
  <c r="Q1321" i="5" s="1"/>
  <c r="O1322" i="5"/>
  <c r="Q1322" i="5" s="1"/>
  <c r="O1323" i="5"/>
  <c r="Q1323" i="5" s="1"/>
  <c r="O1324" i="5"/>
  <c r="Q1324" i="5" s="1"/>
  <c r="O1325" i="5"/>
  <c r="Q1325" i="5" s="1"/>
  <c r="O1326" i="5"/>
  <c r="Q1326" i="5" s="1"/>
  <c r="O1327" i="5"/>
  <c r="Q1327" i="5" s="1"/>
  <c r="O1328" i="5"/>
  <c r="Q1328" i="5" s="1"/>
  <c r="O1329" i="5"/>
  <c r="Q1329" i="5" s="1"/>
  <c r="O1330" i="5"/>
  <c r="Q1330" i="5" s="1"/>
  <c r="O1331" i="5"/>
  <c r="Q1331" i="5" s="1"/>
  <c r="O1332" i="5"/>
  <c r="Q1332" i="5" s="1"/>
  <c r="O1333" i="5"/>
  <c r="Q1333" i="5" s="1"/>
  <c r="O1334" i="5"/>
  <c r="Q1334" i="5" s="1"/>
  <c r="O1335" i="5"/>
  <c r="Q1335" i="5" s="1"/>
  <c r="O1336" i="5"/>
  <c r="Q1336" i="5" s="1"/>
  <c r="O1337" i="5"/>
  <c r="Q1337" i="5" s="1"/>
  <c r="O1338" i="5"/>
  <c r="Q1338" i="5" s="1"/>
  <c r="O1339" i="5"/>
  <c r="Q1339" i="5" s="1"/>
  <c r="O1340" i="5"/>
  <c r="Q1340" i="5" s="1"/>
  <c r="O1341" i="5"/>
  <c r="Q1341" i="5" s="1"/>
  <c r="O1342" i="5"/>
  <c r="Q1342" i="5" s="1"/>
  <c r="O1343" i="5"/>
  <c r="Q1343" i="5" s="1"/>
  <c r="O1344" i="5"/>
  <c r="Q1344" i="5" s="1"/>
  <c r="O1345" i="5"/>
  <c r="Q1345" i="5" s="1"/>
  <c r="O1346" i="5"/>
  <c r="Q1346" i="5" s="1"/>
  <c r="O1347" i="5"/>
  <c r="Q1347" i="5" s="1"/>
  <c r="O1348" i="5"/>
  <c r="Q1348" i="5" s="1"/>
  <c r="O1349" i="5"/>
  <c r="Q1349" i="5" s="1"/>
  <c r="O1350" i="5"/>
  <c r="Q1350" i="5" s="1"/>
  <c r="O1351" i="5"/>
  <c r="Q1351" i="5" s="1"/>
  <c r="O1352" i="5"/>
  <c r="Q1352" i="5" s="1"/>
  <c r="O1353" i="5"/>
  <c r="Q1353" i="5" s="1"/>
  <c r="O1354" i="5"/>
  <c r="Q1354" i="5" s="1"/>
  <c r="O1355" i="5"/>
  <c r="Q1355" i="5" s="1"/>
  <c r="O1356" i="5"/>
  <c r="Q1356" i="5" s="1"/>
  <c r="O1357" i="5"/>
  <c r="Q1357" i="5" s="1"/>
  <c r="O1358" i="5"/>
  <c r="Q1358" i="5" s="1"/>
  <c r="O1359" i="5"/>
  <c r="Q1359" i="5" s="1"/>
  <c r="O1360" i="5"/>
  <c r="Q1360" i="5" s="1"/>
  <c r="O1361" i="5"/>
  <c r="Q1361" i="5" s="1"/>
  <c r="O1362" i="5"/>
  <c r="Q1362" i="5" s="1"/>
  <c r="O1363" i="5"/>
  <c r="Q1363" i="5" s="1"/>
  <c r="O1364" i="5"/>
  <c r="Q1364" i="5" s="1"/>
  <c r="O1365" i="5"/>
  <c r="Q1365" i="5" s="1"/>
  <c r="O1366" i="5"/>
  <c r="Q1366" i="5" s="1"/>
  <c r="O1367" i="5"/>
  <c r="Q1367" i="5" s="1"/>
  <c r="O1368" i="5"/>
  <c r="Q1368" i="5" s="1"/>
  <c r="O1369" i="5"/>
  <c r="Q1369" i="5" s="1"/>
  <c r="O1370" i="5"/>
  <c r="Q1370" i="5" s="1"/>
  <c r="O1371" i="5"/>
  <c r="Q1371" i="5" s="1"/>
  <c r="O1372" i="5"/>
  <c r="Q1372" i="5" s="1"/>
  <c r="O1373" i="5"/>
  <c r="Q1373" i="5" s="1"/>
  <c r="O1374" i="5"/>
  <c r="Q1374" i="5" s="1"/>
  <c r="O1375" i="5"/>
  <c r="Q1375" i="5" s="1"/>
  <c r="O1376" i="5"/>
  <c r="Q1376" i="5" s="1"/>
  <c r="O1377" i="5"/>
  <c r="Q1377" i="5" s="1"/>
  <c r="O1378" i="5"/>
  <c r="Q1378" i="5" s="1"/>
  <c r="O1379" i="5"/>
  <c r="Q1379" i="5" s="1"/>
  <c r="O1380" i="5"/>
  <c r="Q1380" i="5" s="1"/>
  <c r="O1381" i="5"/>
  <c r="Q1381" i="5" s="1"/>
  <c r="O1382" i="5"/>
  <c r="Q1382" i="5" s="1"/>
  <c r="O1383" i="5"/>
  <c r="Q1383" i="5" s="1"/>
  <c r="O1384" i="5"/>
  <c r="Q1384" i="5" s="1"/>
  <c r="O1385" i="5"/>
  <c r="Q1385" i="5" s="1"/>
  <c r="O1386" i="5"/>
  <c r="Q1386" i="5" s="1"/>
  <c r="O1387" i="5"/>
  <c r="Q1387" i="5" s="1"/>
  <c r="O1388" i="5"/>
  <c r="Q1388" i="5" s="1"/>
  <c r="O1389" i="5"/>
  <c r="Q1389" i="5" s="1"/>
  <c r="O1390" i="5"/>
  <c r="Q1390" i="5" s="1"/>
  <c r="O1391" i="5"/>
  <c r="Q1391" i="5" s="1"/>
  <c r="O1392" i="5"/>
  <c r="Q1392" i="5" s="1"/>
  <c r="O1393" i="5"/>
  <c r="Q1393" i="5" s="1"/>
  <c r="O1394" i="5"/>
  <c r="Q1394" i="5" s="1"/>
  <c r="O1395" i="5"/>
  <c r="Q1395" i="5" s="1"/>
  <c r="O1396" i="5"/>
  <c r="Q1396" i="5" s="1"/>
  <c r="O1397" i="5"/>
  <c r="Q1397" i="5" s="1"/>
  <c r="O1398" i="5"/>
  <c r="Q1398" i="5" s="1"/>
  <c r="O1399" i="5"/>
  <c r="Q1399" i="5" s="1"/>
  <c r="O1400" i="5"/>
  <c r="Q1400" i="5" s="1"/>
  <c r="O1401" i="5"/>
  <c r="Q1401" i="5" s="1"/>
  <c r="O1402" i="5"/>
  <c r="Q1402" i="5" s="1"/>
  <c r="O1403" i="5"/>
  <c r="Q1403" i="5" s="1"/>
  <c r="O1404" i="5"/>
  <c r="Q1404" i="5" s="1"/>
  <c r="O1405" i="5"/>
  <c r="Q1405" i="5" s="1"/>
  <c r="O1406" i="5"/>
  <c r="Q1406" i="5" s="1"/>
  <c r="O1407" i="5"/>
  <c r="Q1407" i="5" s="1"/>
  <c r="O1408" i="5"/>
  <c r="Q1408" i="5" s="1"/>
  <c r="O1409" i="5"/>
  <c r="Q1409" i="5" s="1"/>
  <c r="O1410" i="5"/>
  <c r="Q1410" i="5" s="1"/>
  <c r="O1411" i="5"/>
  <c r="Q1411" i="5" s="1"/>
  <c r="O1412" i="5"/>
  <c r="Q1412" i="5" s="1"/>
  <c r="O1413" i="5"/>
  <c r="Q1413" i="5" s="1"/>
  <c r="O1414" i="5"/>
  <c r="Q1414" i="5" s="1"/>
  <c r="O1415" i="5"/>
  <c r="Q1415" i="5" s="1"/>
  <c r="O1416" i="5"/>
  <c r="Q1416" i="5" s="1"/>
  <c r="O1417" i="5"/>
  <c r="Q1417" i="5" s="1"/>
  <c r="O1418" i="5"/>
  <c r="Q1418" i="5" s="1"/>
  <c r="O1419" i="5"/>
  <c r="Q1419" i="5" s="1"/>
  <c r="O1420" i="5"/>
  <c r="Q1420" i="5" s="1"/>
  <c r="O1421" i="5"/>
  <c r="Q1421" i="5" s="1"/>
  <c r="O1422" i="5"/>
  <c r="Q1422" i="5" s="1"/>
  <c r="O1423" i="5"/>
  <c r="Q1423" i="5" s="1"/>
  <c r="O1424" i="5"/>
  <c r="Q1424" i="5" s="1"/>
  <c r="O1425" i="5"/>
  <c r="Q1425" i="5" s="1"/>
  <c r="O1426" i="5"/>
  <c r="Q1426" i="5" s="1"/>
  <c r="O1427" i="5"/>
  <c r="Q1427" i="5" s="1"/>
  <c r="O1428" i="5"/>
  <c r="Q1428" i="5" s="1"/>
  <c r="O1429" i="5"/>
  <c r="Q1429" i="5" s="1"/>
  <c r="O1430" i="5"/>
  <c r="Q1430" i="5" s="1"/>
  <c r="O1431" i="5"/>
  <c r="Q1431" i="5" s="1"/>
  <c r="O1432" i="5"/>
  <c r="Q1432" i="5" s="1"/>
  <c r="O1433" i="5"/>
  <c r="Q1433" i="5" s="1"/>
  <c r="O1434" i="5"/>
  <c r="Q1434" i="5" s="1"/>
  <c r="O1435" i="5"/>
  <c r="Q1435" i="5" s="1"/>
  <c r="O1436" i="5"/>
  <c r="Q1436" i="5" s="1"/>
  <c r="O1437" i="5"/>
  <c r="Q1437" i="5" s="1"/>
  <c r="O1438" i="5"/>
  <c r="Q1438" i="5" s="1"/>
  <c r="O1439" i="5"/>
  <c r="Q1439" i="5" s="1"/>
  <c r="O1440" i="5"/>
  <c r="Q1440" i="5" s="1"/>
  <c r="O1441" i="5"/>
  <c r="Q1441" i="5" s="1"/>
  <c r="O1442" i="5"/>
  <c r="Q1442" i="5" s="1"/>
  <c r="O1443" i="5"/>
  <c r="Q1443" i="5" s="1"/>
  <c r="O1444" i="5"/>
  <c r="Q1444" i="5" s="1"/>
  <c r="O1445" i="5"/>
  <c r="Q1445" i="5" s="1"/>
  <c r="O1446" i="5"/>
  <c r="Q1446" i="5" s="1"/>
  <c r="O1447" i="5"/>
  <c r="Q1447" i="5" s="1"/>
  <c r="O1448" i="5"/>
  <c r="Q1448" i="5" s="1"/>
  <c r="O1449" i="5"/>
  <c r="Q1449" i="5" s="1"/>
  <c r="O1450" i="5"/>
  <c r="Q1450" i="5" s="1"/>
  <c r="O1451" i="5"/>
  <c r="Q1451" i="5" s="1"/>
  <c r="O1452" i="5"/>
  <c r="Q1452" i="5" s="1"/>
  <c r="O1453" i="5"/>
  <c r="Q1453" i="5" s="1"/>
  <c r="O1454" i="5"/>
  <c r="Q1454" i="5" s="1"/>
  <c r="O1455" i="5"/>
  <c r="Q1455" i="5" s="1"/>
  <c r="O1456" i="5"/>
  <c r="Q1456" i="5" s="1"/>
  <c r="O1457" i="5"/>
  <c r="Q1457" i="5" s="1"/>
  <c r="O1458" i="5"/>
  <c r="Q1458" i="5" s="1"/>
  <c r="O1459" i="5"/>
  <c r="Q1459" i="5" s="1"/>
  <c r="O1460" i="5"/>
  <c r="Q1460" i="5" s="1"/>
  <c r="O1461" i="5"/>
  <c r="Q1461" i="5" s="1"/>
  <c r="O1462" i="5"/>
  <c r="Q1462" i="5" s="1"/>
  <c r="O1463" i="5"/>
  <c r="Q1463" i="5" s="1"/>
  <c r="O1464" i="5"/>
  <c r="Q1464" i="5" s="1"/>
  <c r="O1465" i="5"/>
  <c r="Q1465" i="5" s="1"/>
  <c r="O1466" i="5"/>
  <c r="Q1466" i="5" s="1"/>
  <c r="O1467" i="5"/>
  <c r="Q1467" i="5" s="1"/>
  <c r="O1468" i="5"/>
  <c r="Q1468" i="5" s="1"/>
  <c r="O1469" i="5"/>
  <c r="Q1469" i="5" s="1"/>
  <c r="O1470" i="5"/>
  <c r="Q1470" i="5" s="1"/>
  <c r="O1471" i="5"/>
  <c r="Q1471" i="5" s="1"/>
  <c r="O1472" i="5"/>
  <c r="Q1472" i="5" s="1"/>
  <c r="O1473" i="5"/>
  <c r="Q1473" i="5" s="1"/>
  <c r="O1474" i="5"/>
  <c r="Q1474" i="5" s="1"/>
  <c r="O1475" i="5"/>
  <c r="Q1475" i="5" s="1"/>
  <c r="O1476" i="5"/>
  <c r="Q1476" i="5" s="1"/>
  <c r="O1477" i="5"/>
  <c r="Q1477" i="5" s="1"/>
  <c r="O1478" i="5"/>
  <c r="Q1478" i="5" s="1"/>
  <c r="O1479" i="5"/>
  <c r="Q1479" i="5" s="1"/>
  <c r="O1480" i="5"/>
  <c r="Q1480" i="5" s="1"/>
  <c r="O1481" i="5"/>
  <c r="Q1481" i="5" s="1"/>
  <c r="O1482" i="5"/>
  <c r="Q1482" i="5" s="1"/>
  <c r="O1483" i="5"/>
  <c r="Q1483" i="5" s="1"/>
  <c r="O1484" i="5"/>
  <c r="Q1484" i="5" s="1"/>
  <c r="O1485" i="5"/>
  <c r="Q1485" i="5" s="1"/>
  <c r="O1486" i="5"/>
  <c r="Q1486" i="5" s="1"/>
  <c r="O1487" i="5"/>
  <c r="Q1487" i="5" s="1"/>
  <c r="O1488" i="5"/>
  <c r="Q1488" i="5" s="1"/>
  <c r="O1489" i="5"/>
  <c r="Q1489" i="5" s="1"/>
  <c r="O1490" i="5"/>
  <c r="Q1490" i="5" s="1"/>
  <c r="O1491" i="5"/>
  <c r="Q1491" i="5" s="1"/>
  <c r="O1492" i="5"/>
  <c r="Q1492" i="5" s="1"/>
  <c r="O1493" i="5"/>
  <c r="Q1493" i="5" s="1"/>
  <c r="O1494" i="5"/>
  <c r="Q1494" i="5" s="1"/>
  <c r="O1495" i="5"/>
  <c r="Q1495" i="5" s="1"/>
  <c r="O1496" i="5"/>
  <c r="Q1496" i="5" s="1"/>
  <c r="O1497" i="5"/>
  <c r="Q1497" i="5" s="1"/>
  <c r="O1498" i="5"/>
  <c r="Q1498" i="5" s="1"/>
  <c r="O1499" i="5"/>
  <c r="Q1499" i="5" s="1"/>
  <c r="O1500" i="5"/>
  <c r="Q1500" i="5" s="1"/>
  <c r="O1501" i="5"/>
  <c r="Q1501" i="5" s="1"/>
  <c r="O1502" i="5"/>
  <c r="Q1502" i="5" s="1"/>
  <c r="O1503" i="5"/>
  <c r="Q1503" i="5" s="1"/>
  <c r="O1504" i="5"/>
  <c r="Q1504" i="5" s="1"/>
  <c r="O1505" i="5"/>
  <c r="Q1505" i="5" s="1"/>
  <c r="O1506" i="5"/>
  <c r="Q1506" i="5" s="1"/>
  <c r="O1507" i="5"/>
  <c r="Q1507" i="5" s="1"/>
  <c r="O1508" i="5"/>
  <c r="Q1508" i="5" s="1"/>
  <c r="O1509" i="5"/>
  <c r="Q1509" i="5" s="1"/>
  <c r="O1510" i="5"/>
  <c r="Q1510" i="5" s="1"/>
  <c r="O1511" i="5"/>
  <c r="Q1511" i="5" s="1"/>
  <c r="O1512" i="5"/>
  <c r="Q1512" i="5" s="1"/>
  <c r="O1513" i="5"/>
  <c r="Q1513" i="5" s="1"/>
  <c r="O1514" i="5"/>
  <c r="Q1514" i="5" s="1"/>
  <c r="O1515" i="5"/>
  <c r="Q1515" i="5" s="1"/>
  <c r="O1516" i="5"/>
  <c r="Q1516" i="5" s="1"/>
  <c r="O1517" i="5"/>
  <c r="Q1517" i="5" s="1"/>
  <c r="O1518" i="5"/>
  <c r="Q1518" i="5" s="1"/>
  <c r="O1519" i="5"/>
  <c r="Q1519" i="5" s="1"/>
  <c r="O1520" i="5"/>
  <c r="Q1520" i="5" s="1"/>
  <c r="O1521" i="5"/>
  <c r="Q1521" i="5" s="1"/>
  <c r="O1522" i="5"/>
  <c r="Q1522" i="5" s="1"/>
  <c r="O1523" i="5"/>
  <c r="Q1523" i="5" s="1"/>
  <c r="O1524" i="5"/>
  <c r="Q1524" i="5" s="1"/>
  <c r="O1525" i="5"/>
  <c r="Q1525" i="5" s="1"/>
  <c r="O1526" i="5"/>
  <c r="Q1526" i="5" s="1"/>
  <c r="O1527" i="5"/>
  <c r="Q1527" i="5" s="1"/>
  <c r="O1528" i="5"/>
  <c r="Q1528" i="5" s="1"/>
  <c r="O1529" i="5"/>
  <c r="Q1529" i="5" s="1"/>
  <c r="O1530" i="5"/>
  <c r="Q1530" i="5" s="1"/>
  <c r="O1531" i="5"/>
  <c r="Q1531" i="5" s="1"/>
  <c r="O1532" i="5"/>
  <c r="Q1532" i="5" s="1"/>
  <c r="O1533" i="5"/>
  <c r="Q1533" i="5" s="1"/>
  <c r="O1534" i="5"/>
  <c r="Q1534" i="5" s="1"/>
  <c r="O1535" i="5"/>
  <c r="Q1535" i="5" s="1"/>
  <c r="O1536" i="5"/>
  <c r="Q1536" i="5" s="1"/>
  <c r="O1537" i="5"/>
  <c r="Q1537" i="5" s="1"/>
  <c r="O1538" i="5"/>
  <c r="Q1538" i="5" s="1"/>
  <c r="O1539" i="5"/>
  <c r="Q1539" i="5" s="1"/>
  <c r="O1540" i="5"/>
  <c r="Q1540" i="5" s="1"/>
  <c r="O1541" i="5"/>
  <c r="Q1541" i="5" s="1"/>
  <c r="O1542" i="5"/>
  <c r="Q1542" i="5" s="1"/>
  <c r="O1543" i="5"/>
  <c r="Q1543" i="5" s="1"/>
  <c r="O1544" i="5"/>
  <c r="Q1544" i="5" s="1"/>
  <c r="O1545" i="5"/>
  <c r="Q1545" i="5" s="1"/>
  <c r="O1546" i="5"/>
  <c r="Q1546" i="5" s="1"/>
  <c r="O1547" i="5"/>
  <c r="Q1547" i="5" s="1"/>
  <c r="O1548" i="5"/>
  <c r="Q1548" i="5" s="1"/>
  <c r="O1549" i="5"/>
  <c r="Q1549" i="5" s="1"/>
  <c r="O1550" i="5"/>
  <c r="Q1550" i="5" s="1"/>
  <c r="O1551" i="5"/>
  <c r="Q1551" i="5" s="1"/>
  <c r="O1552" i="5"/>
  <c r="Q1552" i="5" s="1"/>
  <c r="O1553" i="5"/>
  <c r="Q1553" i="5" s="1"/>
  <c r="O1554" i="5"/>
  <c r="Q1554" i="5" s="1"/>
  <c r="O1555" i="5"/>
  <c r="Q1555" i="5" s="1"/>
  <c r="O1556" i="5"/>
  <c r="Q1556" i="5" s="1"/>
  <c r="O1557" i="5"/>
  <c r="Q1557" i="5" s="1"/>
  <c r="O1558" i="5"/>
  <c r="Q1558" i="5" s="1"/>
  <c r="O1559" i="5"/>
  <c r="Q1559" i="5" s="1"/>
  <c r="O1560" i="5"/>
  <c r="Q1560" i="5" s="1"/>
  <c r="O1561" i="5"/>
  <c r="Q1561" i="5" s="1"/>
  <c r="O1562" i="5"/>
  <c r="Q1562" i="5" s="1"/>
  <c r="O1563" i="5"/>
  <c r="Q1563" i="5" s="1"/>
  <c r="O1564" i="5"/>
  <c r="Q1564" i="5" s="1"/>
  <c r="O1565" i="5"/>
  <c r="Q1565" i="5" s="1"/>
  <c r="O1566" i="5"/>
  <c r="Q1566" i="5" s="1"/>
  <c r="O1567" i="5"/>
  <c r="Q1567" i="5" s="1"/>
  <c r="O1568" i="5"/>
  <c r="Q1568" i="5" s="1"/>
  <c r="O1569" i="5"/>
  <c r="Q1569" i="5" s="1"/>
  <c r="O1570" i="5"/>
  <c r="Q1570" i="5" s="1"/>
  <c r="O1571" i="5"/>
  <c r="Q1571" i="5" s="1"/>
  <c r="O1572" i="5"/>
  <c r="Q1572" i="5" s="1"/>
  <c r="O1573" i="5"/>
  <c r="Q1573" i="5" s="1"/>
  <c r="O1574" i="5"/>
  <c r="Q1574" i="5" s="1"/>
  <c r="O1575" i="5"/>
  <c r="Q1575" i="5" s="1"/>
  <c r="O1576" i="5"/>
  <c r="Q1576" i="5" s="1"/>
  <c r="O1577" i="5"/>
  <c r="Q1577" i="5" s="1"/>
  <c r="O1578" i="5"/>
  <c r="Q1578" i="5" s="1"/>
  <c r="O1579" i="5"/>
  <c r="Q1579" i="5" s="1"/>
  <c r="O1580" i="5"/>
  <c r="Q1580" i="5" s="1"/>
  <c r="O1581" i="5"/>
  <c r="Q1581" i="5" s="1"/>
  <c r="O1582" i="5"/>
  <c r="Q1582" i="5" s="1"/>
  <c r="O1583" i="5"/>
  <c r="Q1583" i="5" s="1"/>
  <c r="O1584" i="5"/>
  <c r="Q1584" i="5" s="1"/>
  <c r="O1585" i="5"/>
  <c r="Q1585" i="5" s="1"/>
  <c r="O1586" i="5"/>
  <c r="Q1586" i="5" s="1"/>
  <c r="O1587" i="5"/>
  <c r="Q1587" i="5" s="1"/>
  <c r="O1588" i="5"/>
  <c r="Q1588" i="5" s="1"/>
  <c r="O1589" i="5"/>
  <c r="Q1589" i="5" s="1"/>
  <c r="O1590" i="5"/>
  <c r="Q1590" i="5" s="1"/>
  <c r="O1591" i="5"/>
  <c r="Q1591" i="5" s="1"/>
  <c r="O1592" i="5"/>
  <c r="Q1592" i="5" s="1"/>
  <c r="O1593" i="5"/>
  <c r="Q1593" i="5" s="1"/>
  <c r="O1594" i="5"/>
  <c r="Q1594" i="5" s="1"/>
  <c r="O1595" i="5"/>
  <c r="Q1595" i="5" s="1"/>
  <c r="O1596" i="5"/>
  <c r="Q1596" i="5" s="1"/>
  <c r="O1597" i="5"/>
  <c r="Q1597" i="5" s="1"/>
  <c r="O1598" i="5"/>
  <c r="Q1598" i="5" s="1"/>
  <c r="O1599" i="5"/>
  <c r="Q1599" i="5" s="1"/>
  <c r="O1600" i="5"/>
  <c r="Q1600" i="5" s="1"/>
  <c r="O1601" i="5"/>
  <c r="Q1601" i="5" s="1"/>
  <c r="O1602" i="5"/>
  <c r="Q1602" i="5" s="1"/>
  <c r="O1603" i="5"/>
  <c r="Q1603" i="5" s="1"/>
  <c r="O1604" i="5"/>
  <c r="Q1604" i="5" s="1"/>
  <c r="O1605" i="5"/>
  <c r="Q1605" i="5" s="1"/>
  <c r="O1606" i="5"/>
  <c r="Q1606" i="5" s="1"/>
  <c r="O1607" i="5"/>
  <c r="Q1607" i="5" s="1"/>
  <c r="O1608" i="5"/>
  <c r="Q1608" i="5" s="1"/>
  <c r="O1609" i="5"/>
  <c r="Q1609" i="5" s="1"/>
  <c r="O1610" i="5"/>
  <c r="Q1610" i="5" s="1"/>
  <c r="O1611" i="5"/>
  <c r="Q1611" i="5" s="1"/>
  <c r="O1612" i="5"/>
  <c r="Q1612" i="5" s="1"/>
  <c r="O1613" i="5"/>
  <c r="Q1613" i="5" s="1"/>
  <c r="O1614" i="5"/>
  <c r="Q1614" i="5" s="1"/>
  <c r="O1615" i="5"/>
  <c r="Q1615" i="5" s="1"/>
  <c r="O1616" i="5"/>
  <c r="Q1616" i="5" s="1"/>
  <c r="O1617" i="5"/>
  <c r="Q1617" i="5" s="1"/>
  <c r="O1618" i="5"/>
  <c r="Q1618" i="5" s="1"/>
  <c r="O1619" i="5"/>
  <c r="Q1619" i="5" s="1"/>
  <c r="O1620" i="5"/>
  <c r="Q1620" i="5" s="1"/>
  <c r="O1621" i="5"/>
  <c r="Q1621" i="5" s="1"/>
  <c r="O1622" i="5"/>
  <c r="Q1622" i="5" s="1"/>
  <c r="O1623" i="5"/>
  <c r="Q1623" i="5" s="1"/>
  <c r="O1624" i="5"/>
  <c r="Q1624" i="5" s="1"/>
  <c r="O1625" i="5"/>
  <c r="Q1625" i="5" s="1"/>
  <c r="O1626" i="5"/>
  <c r="Q1626" i="5" s="1"/>
  <c r="O1627" i="5"/>
  <c r="Q1627" i="5" s="1"/>
  <c r="O1628" i="5"/>
  <c r="Q1628" i="5" s="1"/>
  <c r="O1629" i="5"/>
  <c r="Q1629" i="5" s="1"/>
  <c r="O1630" i="5"/>
  <c r="Q1630" i="5" s="1"/>
  <c r="O1631" i="5"/>
  <c r="Q1631" i="5" s="1"/>
  <c r="O1632" i="5"/>
  <c r="Q1632" i="5" s="1"/>
  <c r="O1633" i="5"/>
  <c r="Q1633" i="5" s="1"/>
  <c r="O1634" i="5"/>
  <c r="Q1634" i="5" s="1"/>
  <c r="O1635" i="5"/>
  <c r="Q1635" i="5" s="1"/>
  <c r="O1636" i="5"/>
  <c r="Q1636" i="5" s="1"/>
  <c r="O1637" i="5"/>
  <c r="Q1637" i="5" s="1"/>
  <c r="O1638" i="5"/>
  <c r="Q1638" i="5" s="1"/>
  <c r="O1639" i="5"/>
  <c r="Q1639" i="5" s="1"/>
  <c r="O1640" i="5"/>
  <c r="Q1640" i="5" s="1"/>
  <c r="O1641" i="5"/>
  <c r="Q1641" i="5" s="1"/>
  <c r="O1642" i="5"/>
  <c r="Q1642" i="5" s="1"/>
  <c r="O1643" i="5"/>
  <c r="Q1643" i="5" s="1"/>
  <c r="O1644" i="5"/>
  <c r="Q1644" i="5" s="1"/>
  <c r="O1645" i="5"/>
  <c r="Q1645" i="5" s="1"/>
  <c r="O1646" i="5"/>
  <c r="Q1646" i="5" s="1"/>
  <c r="O1647" i="5"/>
  <c r="Q1647" i="5" s="1"/>
  <c r="O1648" i="5"/>
  <c r="Q1648" i="5" s="1"/>
  <c r="O1649" i="5"/>
  <c r="Q1649" i="5" s="1"/>
  <c r="O1650" i="5"/>
  <c r="Q1650" i="5" s="1"/>
  <c r="O1651" i="5"/>
  <c r="Q1651" i="5" s="1"/>
  <c r="O1652" i="5"/>
  <c r="Q1652" i="5" s="1"/>
  <c r="O1653" i="5"/>
  <c r="Q1653" i="5" s="1"/>
  <c r="O1654" i="5"/>
  <c r="Q1654" i="5" s="1"/>
  <c r="O1655" i="5"/>
  <c r="Q1655" i="5" s="1"/>
  <c r="O1656" i="5"/>
  <c r="Q1656" i="5" s="1"/>
  <c r="O1657" i="5"/>
  <c r="Q1657" i="5" s="1"/>
  <c r="O1658" i="5"/>
  <c r="Q1658" i="5" s="1"/>
  <c r="O1659" i="5"/>
  <c r="Q1659" i="5" s="1"/>
  <c r="O1660" i="5"/>
  <c r="Q1660" i="5" s="1"/>
  <c r="O1661" i="5"/>
  <c r="Q1661" i="5" s="1"/>
  <c r="O1662" i="5"/>
  <c r="Q1662" i="5" s="1"/>
  <c r="O1663" i="5"/>
  <c r="Q1663" i="5" s="1"/>
  <c r="O1664" i="5"/>
  <c r="Q1664" i="5" s="1"/>
  <c r="O1665" i="5"/>
  <c r="Q1665" i="5" s="1"/>
  <c r="O1666" i="5"/>
  <c r="Q1666" i="5" s="1"/>
  <c r="O1667" i="5"/>
  <c r="Q1667" i="5" s="1"/>
  <c r="O1668" i="5"/>
  <c r="Q1668" i="5" s="1"/>
  <c r="O1669" i="5"/>
  <c r="Q1669" i="5" s="1"/>
  <c r="O1670" i="5"/>
  <c r="Q1670" i="5" s="1"/>
  <c r="O1671" i="5"/>
  <c r="Q1671" i="5" s="1"/>
  <c r="O1672" i="5"/>
  <c r="Q1672" i="5" s="1"/>
  <c r="O1673" i="5"/>
  <c r="Q1673" i="5" s="1"/>
  <c r="O1674" i="5"/>
  <c r="Q1674" i="5" s="1"/>
  <c r="O1675" i="5"/>
  <c r="Q1675" i="5" s="1"/>
  <c r="O1676" i="5"/>
  <c r="Q1676" i="5" s="1"/>
  <c r="O1677" i="5"/>
  <c r="Q1677" i="5" s="1"/>
  <c r="O1678" i="5"/>
  <c r="Q1678" i="5" s="1"/>
  <c r="O1679" i="5"/>
  <c r="Q1679" i="5" s="1"/>
  <c r="O1680" i="5"/>
  <c r="Q1680" i="5" s="1"/>
  <c r="O1681" i="5"/>
  <c r="Q1681" i="5" s="1"/>
  <c r="O1682" i="5"/>
  <c r="Q1682" i="5" s="1"/>
  <c r="O1683" i="5"/>
  <c r="Q1683" i="5" s="1"/>
  <c r="O1684" i="5"/>
  <c r="Q1684" i="5" s="1"/>
  <c r="O1685" i="5"/>
  <c r="Q1685" i="5" s="1"/>
  <c r="O1686" i="5"/>
  <c r="Q1686" i="5" s="1"/>
  <c r="O1687" i="5"/>
  <c r="Q1687" i="5" s="1"/>
  <c r="O1688" i="5"/>
  <c r="Q1688" i="5" s="1"/>
  <c r="O1689" i="5"/>
  <c r="Q1689" i="5" s="1"/>
  <c r="O1690" i="5"/>
  <c r="Q1690" i="5" s="1"/>
  <c r="O1691" i="5"/>
  <c r="Q1691" i="5" s="1"/>
  <c r="O1692" i="5"/>
  <c r="Q1692" i="5" s="1"/>
  <c r="O1693" i="5"/>
  <c r="Q1693" i="5" s="1"/>
  <c r="O1694" i="5"/>
  <c r="Q1694" i="5" s="1"/>
  <c r="O1695" i="5"/>
  <c r="Q1695" i="5" s="1"/>
  <c r="O1696" i="5"/>
  <c r="Q1696" i="5" s="1"/>
  <c r="O1697" i="5"/>
  <c r="Q1697" i="5" s="1"/>
  <c r="O1698" i="5"/>
  <c r="Q1698" i="5" s="1"/>
  <c r="O1699" i="5"/>
  <c r="Q1699" i="5" s="1"/>
  <c r="O1700" i="5"/>
  <c r="Q1700" i="5" s="1"/>
  <c r="O1701" i="5"/>
  <c r="Q1701" i="5" s="1"/>
  <c r="O1702" i="5"/>
  <c r="Q1702" i="5" s="1"/>
  <c r="O1703" i="5"/>
  <c r="Q1703" i="5" s="1"/>
  <c r="O1704" i="5"/>
  <c r="Q1704" i="5" s="1"/>
  <c r="O1705" i="5"/>
  <c r="Q1705" i="5" s="1"/>
  <c r="O1706" i="5"/>
  <c r="Q1706" i="5" s="1"/>
  <c r="O1707" i="5"/>
  <c r="Q1707" i="5" s="1"/>
  <c r="O1708" i="5"/>
  <c r="Q1708" i="5" s="1"/>
  <c r="O1709" i="5"/>
  <c r="Q1709" i="5" s="1"/>
  <c r="O1710" i="5"/>
  <c r="Q1710" i="5" s="1"/>
  <c r="O1711" i="5"/>
  <c r="Q1711" i="5" s="1"/>
  <c r="O1712" i="5"/>
  <c r="Q1712" i="5" s="1"/>
  <c r="O1713" i="5"/>
  <c r="Q1713" i="5" s="1"/>
  <c r="O1714" i="5"/>
  <c r="Q1714" i="5" s="1"/>
  <c r="O1715" i="5"/>
  <c r="Q1715" i="5" s="1"/>
  <c r="O1716" i="5"/>
  <c r="Q1716" i="5" s="1"/>
  <c r="O1717" i="5"/>
  <c r="Q1717" i="5" s="1"/>
  <c r="O1718" i="5"/>
  <c r="Q1718" i="5" s="1"/>
  <c r="O1719" i="5"/>
  <c r="Q1719" i="5" s="1"/>
  <c r="O1720" i="5"/>
  <c r="Q1720" i="5" s="1"/>
  <c r="O1721" i="5"/>
  <c r="Q1721" i="5" s="1"/>
  <c r="O1722" i="5"/>
  <c r="Q1722" i="5" s="1"/>
  <c r="O1723" i="5"/>
  <c r="Q1723" i="5" s="1"/>
  <c r="O1724" i="5"/>
  <c r="Q1724" i="5" s="1"/>
  <c r="O1725" i="5"/>
  <c r="Q1725" i="5" s="1"/>
  <c r="O1726" i="5"/>
  <c r="Q1726" i="5" s="1"/>
  <c r="O1727" i="5"/>
  <c r="Q1727" i="5" s="1"/>
  <c r="O1728" i="5"/>
  <c r="Q1728" i="5" s="1"/>
  <c r="O1729" i="5"/>
  <c r="Q1729" i="5" s="1"/>
  <c r="O1730" i="5"/>
  <c r="Q1730" i="5" s="1"/>
  <c r="O1731" i="5"/>
  <c r="Q1731" i="5" s="1"/>
  <c r="O1732" i="5"/>
  <c r="Q1732" i="5" s="1"/>
  <c r="O1733" i="5"/>
  <c r="Q1733" i="5" s="1"/>
  <c r="O1734" i="5"/>
  <c r="Q1734" i="5" s="1"/>
  <c r="O1735" i="5"/>
  <c r="Q1735" i="5" s="1"/>
  <c r="O1736" i="5"/>
  <c r="Q1736" i="5" s="1"/>
  <c r="O1737" i="5"/>
  <c r="Q1737" i="5" s="1"/>
  <c r="O1738" i="5"/>
  <c r="Q1738" i="5" s="1"/>
  <c r="O1739" i="5"/>
  <c r="Q1739" i="5" s="1"/>
  <c r="O1740" i="5"/>
  <c r="Q1740" i="5" s="1"/>
  <c r="O1741" i="5"/>
  <c r="Q1741" i="5" s="1"/>
  <c r="O1742" i="5"/>
  <c r="Q1742" i="5" s="1"/>
  <c r="O1743" i="5"/>
  <c r="Q1743" i="5" s="1"/>
  <c r="O1744" i="5"/>
  <c r="Q1744" i="5" s="1"/>
  <c r="O1745" i="5"/>
  <c r="Q1745" i="5" s="1"/>
  <c r="O1746" i="5"/>
  <c r="Q1746" i="5" s="1"/>
  <c r="O1747" i="5"/>
  <c r="Q1747" i="5" s="1"/>
  <c r="O1748" i="5"/>
  <c r="Q1748" i="5" s="1"/>
  <c r="O1749" i="5"/>
  <c r="Q1749" i="5" s="1"/>
  <c r="O1750" i="5"/>
  <c r="Q1750" i="5" s="1"/>
  <c r="O1751" i="5"/>
  <c r="Q1751" i="5" s="1"/>
  <c r="O1752" i="5"/>
  <c r="Q1752" i="5" s="1"/>
  <c r="O1753" i="5"/>
  <c r="Q1753" i="5" s="1"/>
  <c r="O1754" i="5"/>
  <c r="Q1754" i="5" s="1"/>
  <c r="O1755" i="5"/>
  <c r="Q1755" i="5" s="1"/>
  <c r="O1756" i="5"/>
  <c r="Q1756" i="5" s="1"/>
  <c r="O1757" i="5"/>
  <c r="Q1757" i="5" s="1"/>
  <c r="O1758" i="5"/>
  <c r="Q1758" i="5" s="1"/>
  <c r="O1759" i="5"/>
  <c r="Q1759" i="5" s="1"/>
  <c r="O1760" i="5"/>
  <c r="Q1760" i="5" s="1"/>
  <c r="O1761" i="5"/>
  <c r="Q1761" i="5" s="1"/>
  <c r="O1762" i="5"/>
  <c r="Q1762" i="5" s="1"/>
  <c r="O1763" i="5"/>
  <c r="Q1763" i="5" s="1"/>
  <c r="O1764" i="5"/>
  <c r="Q1764" i="5" s="1"/>
  <c r="O1765" i="5"/>
  <c r="Q1765" i="5" s="1"/>
  <c r="O1766" i="5"/>
  <c r="Q1766" i="5" s="1"/>
  <c r="O1767" i="5"/>
  <c r="Q1767" i="5" s="1"/>
  <c r="O1768" i="5"/>
  <c r="Q1768" i="5" s="1"/>
  <c r="O1769" i="5"/>
  <c r="Q1769" i="5" s="1"/>
  <c r="O1770" i="5"/>
  <c r="Q1770" i="5" s="1"/>
  <c r="O1771" i="5"/>
  <c r="Q1771" i="5" s="1"/>
  <c r="O1772" i="5"/>
  <c r="Q1772" i="5" s="1"/>
  <c r="O1773" i="5"/>
  <c r="Q1773" i="5" s="1"/>
  <c r="O1774" i="5"/>
  <c r="Q1774" i="5" s="1"/>
  <c r="O1775" i="5"/>
  <c r="Q1775" i="5" s="1"/>
  <c r="O1776" i="5"/>
  <c r="Q1776" i="5" s="1"/>
  <c r="O1777" i="5"/>
  <c r="Q1777" i="5" s="1"/>
  <c r="O1778" i="5"/>
  <c r="Q1778" i="5" s="1"/>
  <c r="O1779" i="5"/>
  <c r="Q1779" i="5" s="1"/>
  <c r="O1780" i="5"/>
  <c r="Q1780" i="5" s="1"/>
  <c r="O1781" i="5"/>
  <c r="Q1781" i="5" s="1"/>
  <c r="O1782" i="5"/>
  <c r="Q1782" i="5" s="1"/>
  <c r="O1783" i="5"/>
  <c r="Q1783" i="5" s="1"/>
  <c r="O1784" i="5"/>
  <c r="Q1784" i="5" s="1"/>
  <c r="O1785" i="5"/>
  <c r="Q1785" i="5" s="1"/>
  <c r="O1786" i="5"/>
  <c r="Q1786" i="5" s="1"/>
  <c r="O1787" i="5"/>
  <c r="Q1787" i="5" s="1"/>
  <c r="O1788" i="5"/>
  <c r="Q1788" i="5" s="1"/>
  <c r="O1789" i="5"/>
  <c r="Q1789" i="5" s="1"/>
  <c r="O1790" i="5"/>
  <c r="Q1790" i="5" s="1"/>
  <c r="O1791" i="5"/>
  <c r="Q1791" i="5" s="1"/>
  <c r="O1792" i="5"/>
  <c r="Q1792" i="5" s="1"/>
  <c r="O1793" i="5"/>
  <c r="Q1793" i="5" s="1"/>
  <c r="O1794" i="5"/>
  <c r="Q1794" i="5" s="1"/>
  <c r="O1795" i="5"/>
  <c r="Q1795" i="5" s="1"/>
  <c r="O1796" i="5"/>
  <c r="Q1796" i="5" s="1"/>
  <c r="O1797" i="5"/>
  <c r="Q1797" i="5" s="1"/>
  <c r="O1798" i="5"/>
  <c r="Q1798" i="5" s="1"/>
  <c r="O1799" i="5"/>
  <c r="Q1799" i="5" s="1"/>
  <c r="O1800" i="5"/>
  <c r="Q1800" i="5" s="1"/>
  <c r="O1801" i="5"/>
  <c r="Q1801" i="5" s="1"/>
  <c r="O1802" i="5"/>
  <c r="Q1802" i="5" s="1"/>
  <c r="O1803" i="5"/>
  <c r="Q1803" i="5" s="1"/>
  <c r="O1804" i="5"/>
  <c r="Q1804" i="5" s="1"/>
  <c r="O1805" i="5"/>
  <c r="Q1805" i="5" s="1"/>
  <c r="O1806" i="5"/>
  <c r="Q1806" i="5" s="1"/>
  <c r="O1807" i="5"/>
  <c r="Q1807" i="5" s="1"/>
  <c r="O1808" i="5"/>
  <c r="Q1808" i="5" s="1"/>
  <c r="O1809" i="5"/>
  <c r="Q1809" i="5" s="1"/>
  <c r="O1810" i="5"/>
  <c r="Q1810" i="5" s="1"/>
  <c r="O1811" i="5"/>
  <c r="Q1811" i="5" s="1"/>
  <c r="O1812" i="5"/>
  <c r="Q1812" i="5" s="1"/>
  <c r="O1813" i="5"/>
  <c r="Q1813" i="5" s="1"/>
  <c r="O1814" i="5"/>
  <c r="Q1814" i="5" s="1"/>
  <c r="O1815" i="5"/>
  <c r="Q1815" i="5" s="1"/>
  <c r="O1816" i="5"/>
  <c r="Q1816" i="5" s="1"/>
  <c r="O1817" i="5"/>
  <c r="Q1817" i="5" s="1"/>
  <c r="O1818" i="5"/>
  <c r="Q1818" i="5" s="1"/>
  <c r="O1819" i="5"/>
  <c r="Q1819" i="5" s="1"/>
  <c r="O1820" i="5"/>
  <c r="Q1820" i="5" s="1"/>
  <c r="O1821" i="5"/>
  <c r="Q1821" i="5" s="1"/>
  <c r="O1822" i="5"/>
  <c r="Q1822" i="5" s="1"/>
  <c r="O1823" i="5"/>
  <c r="Q1823" i="5" s="1"/>
  <c r="O1824" i="5"/>
  <c r="Q1824" i="5" s="1"/>
  <c r="O1825" i="5"/>
  <c r="Q1825" i="5" s="1"/>
  <c r="O1826" i="5"/>
  <c r="Q1826" i="5" s="1"/>
  <c r="O1827" i="5"/>
  <c r="Q1827" i="5" s="1"/>
  <c r="O1828" i="5"/>
  <c r="Q1828" i="5" s="1"/>
  <c r="O1829" i="5"/>
  <c r="Q1829" i="5" s="1"/>
  <c r="O1830" i="5"/>
  <c r="Q1830" i="5" s="1"/>
  <c r="O1831" i="5"/>
  <c r="Q1831" i="5" s="1"/>
  <c r="O1832" i="5"/>
  <c r="Q1832" i="5" s="1"/>
  <c r="O1833" i="5"/>
  <c r="Q1833" i="5" s="1"/>
  <c r="O1834" i="5"/>
  <c r="Q1834" i="5" s="1"/>
  <c r="O1835" i="5"/>
  <c r="Q1835" i="5" s="1"/>
  <c r="O1836" i="5"/>
  <c r="Q1836" i="5" s="1"/>
  <c r="O1837" i="5"/>
  <c r="Q1837" i="5" s="1"/>
  <c r="O1838" i="5"/>
  <c r="Q1838" i="5" s="1"/>
  <c r="O1839" i="5"/>
  <c r="Q1839" i="5" s="1"/>
  <c r="O1840" i="5"/>
  <c r="Q1840" i="5" s="1"/>
  <c r="O1841" i="5"/>
  <c r="Q1841" i="5" s="1"/>
  <c r="O1842" i="5"/>
  <c r="Q1842" i="5" s="1"/>
  <c r="O1843" i="5"/>
  <c r="Q1843" i="5" s="1"/>
  <c r="O1844" i="5"/>
  <c r="Q1844" i="5" s="1"/>
  <c r="O1845" i="5"/>
  <c r="Q1845" i="5" s="1"/>
  <c r="O1846" i="5"/>
  <c r="Q1846" i="5" s="1"/>
  <c r="O1847" i="5"/>
  <c r="Q1847" i="5" s="1"/>
  <c r="O1848" i="5"/>
  <c r="Q1848" i="5" s="1"/>
  <c r="O1849" i="5"/>
  <c r="Q1849" i="5" s="1"/>
  <c r="O1850" i="5"/>
  <c r="Q1850" i="5" s="1"/>
  <c r="O1851" i="5"/>
  <c r="Q1851" i="5" s="1"/>
  <c r="O1852" i="5"/>
  <c r="Q1852" i="5" s="1"/>
  <c r="O1853" i="5"/>
  <c r="Q1853" i="5" s="1"/>
  <c r="O1854" i="5"/>
  <c r="Q1854" i="5" s="1"/>
  <c r="O1855" i="5"/>
  <c r="Q1855" i="5" s="1"/>
  <c r="O1856" i="5"/>
  <c r="Q1856" i="5" s="1"/>
  <c r="O1857" i="5"/>
  <c r="Q1857" i="5" s="1"/>
  <c r="O1858" i="5"/>
  <c r="Q1858" i="5" s="1"/>
  <c r="O1859" i="5"/>
  <c r="Q1859" i="5" s="1"/>
  <c r="O1860" i="5"/>
  <c r="Q1860" i="5" s="1"/>
  <c r="O1861" i="5"/>
  <c r="Q1861" i="5" s="1"/>
  <c r="O1862" i="5"/>
  <c r="Q1862" i="5" s="1"/>
  <c r="O1863" i="5"/>
  <c r="Q1863" i="5" s="1"/>
  <c r="O1864" i="5"/>
  <c r="Q1864" i="5" s="1"/>
  <c r="O1865" i="5"/>
  <c r="Q1865" i="5" s="1"/>
  <c r="O1866" i="5"/>
  <c r="Q1866" i="5" s="1"/>
  <c r="O1867" i="5"/>
  <c r="Q1867" i="5" s="1"/>
  <c r="O1868" i="5"/>
  <c r="Q1868" i="5" s="1"/>
  <c r="O1869" i="5"/>
  <c r="Q1869" i="5" s="1"/>
  <c r="O1870" i="5"/>
  <c r="Q1870" i="5" s="1"/>
  <c r="O1871" i="5"/>
  <c r="Q1871" i="5" s="1"/>
  <c r="O1872" i="5"/>
  <c r="Q1872" i="5" s="1"/>
  <c r="O1873" i="5"/>
  <c r="Q1873" i="5" s="1"/>
  <c r="O1874" i="5"/>
  <c r="Q1874" i="5" s="1"/>
  <c r="O1875" i="5"/>
  <c r="Q1875" i="5" s="1"/>
  <c r="O1876" i="5"/>
  <c r="Q1876" i="5" s="1"/>
  <c r="O1877" i="5"/>
  <c r="Q1877" i="5" s="1"/>
  <c r="O1878" i="5"/>
  <c r="Q1878" i="5" s="1"/>
  <c r="O1879" i="5"/>
  <c r="Q1879" i="5" s="1"/>
  <c r="O1880" i="5"/>
  <c r="Q1880" i="5" s="1"/>
  <c r="O1881" i="5"/>
  <c r="Q1881" i="5" s="1"/>
  <c r="O1882" i="5"/>
  <c r="Q1882" i="5" s="1"/>
  <c r="O1883" i="5"/>
  <c r="Q1883" i="5" s="1"/>
  <c r="O1884" i="5"/>
  <c r="Q1884" i="5" s="1"/>
  <c r="O1885" i="5"/>
  <c r="Q1885" i="5" s="1"/>
  <c r="O1886" i="5"/>
  <c r="Q1886" i="5" s="1"/>
  <c r="O1887" i="5"/>
  <c r="Q1887" i="5" s="1"/>
  <c r="O1888" i="5"/>
  <c r="Q1888" i="5" s="1"/>
  <c r="O1889" i="5"/>
  <c r="Q1889" i="5" s="1"/>
  <c r="O1890" i="5"/>
  <c r="Q1890" i="5" s="1"/>
  <c r="O1891" i="5"/>
  <c r="Q1891" i="5" s="1"/>
  <c r="O1892" i="5"/>
  <c r="Q1892" i="5" s="1"/>
  <c r="O1893" i="5"/>
  <c r="Q1893" i="5" s="1"/>
  <c r="O1894" i="5"/>
  <c r="Q1894" i="5" s="1"/>
  <c r="O1895" i="5"/>
  <c r="Q1895" i="5" s="1"/>
  <c r="O1896" i="5"/>
  <c r="Q1896" i="5" s="1"/>
  <c r="O1897" i="5"/>
  <c r="Q1897" i="5" s="1"/>
  <c r="O1898" i="5"/>
  <c r="Q1898" i="5" s="1"/>
  <c r="O1899" i="5"/>
  <c r="Q1899" i="5" s="1"/>
  <c r="O1900" i="5"/>
  <c r="Q1900" i="5" s="1"/>
  <c r="O1901" i="5"/>
  <c r="Q1901" i="5" s="1"/>
  <c r="O1902" i="5"/>
  <c r="Q1902" i="5" s="1"/>
  <c r="O1903" i="5"/>
  <c r="Q1903" i="5" s="1"/>
  <c r="O1904" i="5"/>
  <c r="Q1904" i="5" s="1"/>
  <c r="O1905" i="5"/>
  <c r="Q1905" i="5" s="1"/>
  <c r="O1906" i="5"/>
  <c r="Q1906" i="5" s="1"/>
  <c r="O1907" i="5"/>
  <c r="Q1907" i="5" s="1"/>
  <c r="O1908" i="5"/>
  <c r="Q1908" i="5" s="1"/>
  <c r="O1909" i="5"/>
  <c r="Q1909" i="5" s="1"/>
  <c r="O1910" i="5"/>
  <c r="Q1910" i="5" s="1"/>
  <c r="O1911" i="5"/>
  <c r="Q1911" i="5" s="1"/>
  <c r="O1912" i="5"/>
  <c r="Q1912" i="5" s="1"/>
  <c r="O1913" i="5"/>
  <c r="Q1913" i="5" s="1"/>
  <c r="O1914" i="5"/>
  <c r="Q1914" i="5" s="1"/>
  <c r="O1915" i="5"/>
  <c r="Q1915" i="5" s="1"/>
  <c r="O1916" i="5"/>
  <c r="Q1916" i="5" s="1"/>
  <c r="O1917" i="5"/>
  <c r="Q1917" i="5" s="1"/>
  <c r="O1918" i="5"/>
  <c r="Q1918" i="5" s="1"/>
  <c r="O1919" i="5"/>
  <c r="Q1919" i="5" s="1"/>
  <c r="O1920" i="5"/>
  <c r="Q1920" i="5" s="1"/>
  <c r="O1921" i="5"/>
  <c r="Q1921" i="5" s="1"/>
  <c r="O1922" i="5"/>
  <c r="Q1922" i="5" s="1"/>
  <c r="O1923" i="5"/>
  <c r="Q1923" i="5" s="1"/>
  <c r="O1924" i="5"/>
  <c r="Q1924" i="5" s="1"/>
  <c r="O1925" i="5"/>
  <c r="Q1925" i="5" s="1"/>
  <c r="O1926" i="5"/>
  <c r="Q1926" i="5" s="1"/>
  <c r="O1927" i="5"/>
  <c r="Q1927" i="5" s="1"/>
  <c r="O1928" i="5"/>
  <c r="Q1928" i="5" s="1"/>
  <c r="O1929" i="5"/>
  <c r="Q1929" i="5" s="1"/>
  <c r="O1930" i="5"/>
  <c r="Q1930" i="5" s="1"/>
  <c r="O1931" i="5"/>
  <c r="Q1931" i="5" s="1"/>
  <c r="O1932" i="5"/>
  <c r="Q1932" i="5" s="1"/>
  <c r="O1933" i="5"/>
  <c r="Q1933" i="5" s="1"/>
  <c r="O1934" i="5"/>
  <c r="Q1934" i="5" s="1"/>
  <c r="O1935" i="5"/>
  <c r="Q1935" i="5" s="1"/>
  <c r="O1936" i="5"/>
  <c r="Q1936" i="5" s="1"/>
  <c r="O1937" i="5"/>
  <c r="Q1937" i="5" s="1"/>
  <c r="O1938" i="5"/>
  <c r="Q1938" i="5" s="1"/>
  <c r="O1939" i="5"/>
  <c r="Q1939" i="5" s="1"/>
  <c r="O1940" i="5"/>
  <c r="Q1940" i="5" s="1"/>
  <c r="O1941" i="5"/>
  <c r="Q1941" i="5" s="1"/>
  <c r="O1942" i="5"/>
  <c r="Q1942" i="5" s="1"/>
  <c r="O1943" i="5"/>
  <c r="Q1943" i="5" s="1"/>
  <c r="O1944" i="5"/>
  <c r="Q1944" i="5" s="1"/>
  <c r="O1945" i="5"/>
  <c r="Q1945" i="5" s="1"/>
  <c r="O1946" i="5"/>
  <c r="Q1946" i="5" s="1"/>
  <c r="O1947" i="5"/>
  <c r="Q1947" i="5" s="1"/>
  <c r="O1948" i="5"/>
  <c r="Q1948" i="5" s="1"/>
  <c r="O1949" i="5"/>
  <c r="Q1949" i="5" s="1"/>
  <c r="O1950" i="5"/>
  <c r="Q1950" i="5" s="1"/>
  <c r="O1951" i="5"/>
  <c r="Q1951" i="5" s="1"/>
  <c r="O1952" i="5"/>
  <c r="Q1952" i="5" s="1"/>
  <c r="O1953" i="5"/>
  <c r="Q1953" i="5" s="1"/>
  <c r="O1954" i="5"/>
  <c r="Q1954" i="5" s="1"/>
  <c r="O1955" i="5"/>
  <c r="Q1955" i="5" s="1"/>
  <c r="O1956" i="5"/>
  <c r="Q1956" i="5" s="1"/>
  <c r="O1957" i="5"/>
  <c r="Q1957" i="5" s="1"/>
  <c r="O1958" i="5"/>
  <c r="Q1958" i="5" s="1"/>
  <c r="O1959" i="5"/>
  <c r="Q1959" i="5" s="1"/>
  <c r="O1960" i="5"/>
  <c r="Q1960" i="5" s="1"/>
  <c r="O1961" i="5"/>
  <c r="Q1961" i="5" s="1"/>
  <c r="O1962" i="5"/>
  <c r="Q1962" i="5" s="1"/>
  <c r="O1963" i="5"/>
  <c r="Q1963" i="5" s="1"/>
  <c r="O1964" i="5"/>
  <c r="Q1964" i="5" s="1"/>
  <c r="O1965" i="5"/>
  <c r="Q1965" i="5" s="1"/>
  <c r="O1966" i="5"/>
  <c r="Q1966" i="5" s="1"/>
  <c r="O1967" i="5"/>
  <c r="Q1967" i="5" s="1"/>
  <c r="O1968" i="5"/>
  <c r="Q1968" i="5" s="1"/>
  <c r="O1969" i="5"/>
  <c r="Q1969" i="5" s="1"/>
  <c r="O1970" i="5"/>
  <c r="Q1970" i="5" s="1"/>
  <c r="O1971" i="5"/>
  <c r="Q1971" i="5" s="1"/>
  <c r="O1972" i="5"/>
  <c r="Q1972" i="5" s="1"/>
  <c r="O1973" i="5"/>
  <c r="Q1973" i="5" s="1"/>
  <c r="O1974" i="5"/>
  <c r="Q1974" i="5" s="1"/>
  <c r="O1975" i="5"/>
  <c r="Q1975" i="5" s="1"/>
  <c r="O1976" i="5"/>
  <c r="Q1976" i="5" s="1"/>
  <c r="O1977" i="5"/>
  <c r="Q1977" i="5" s="1"/>
  <c r="O1978" i="5"/>
  <c r="Q1978" i="5" s="1"/>
  <c r="O1979" i="5"/>
  <c r="Q1979" i="5" s="1"/>
  <c r="O1980" i="5"/>
  <c r="Q1980" i="5" s="1"/>
  <c r="O1981" i="5"/>
  <c r="Q1981" i="5" s="1"/>
  <c r="O1982" i="5"/>
  <c r="Q1982" i="5" s="1"/>
  <c r="O1983" i="5"/>
  <c r="Q1983" i="5" s="1"/>
  <c r="O1984" i="5"/>
  <c r="Q1984" i="5" s="1"/>
  <c r="O1985" i="5"/>
  <c r="Q1985" i="5" s="1"/>
  <c r="O1986" i="5"/>
  <c r="Q1986" i="5" s="1"/>
  <c r="O1987" i="5"/>
  <c r="Q1987" i="5" s="1"/>
  <c r="O1988" i="5"/>
  <c r="Q1988" i="5" s="1"/>
  <c r="O1989" i="5"/>
  <c r="Q1989" i="5" s="1"/>
  <c r="O1990" i="5"/>
  <c r="Q1990" i="5" s="1"/>
  <c r="O1991" i="5"/>
  <c r="Q1991" i="5" s="1"/>
  <c r="O1992" i="5"/>
  <c r="Q1992" i="5" s="1"/>
  <c r="O1993" i="5"/>
  <c r="Q1993" i="5" s="1"/>
  <c r="O1994" i="5"/>
  <c r="Q1994" i="5" s="1"/>
  <c r="O1995" i="5"/>
  <c r="Q1995" i="5" s="1"/>
  <c r="O1996" i="5"/>
  <c r="Q1996" i="5" s="1"/>
  <c r="O1997" i="5"/>
  <c r="Q1997" i="5" s="1"/>
  <c r="O1998" i="5"/>
  <c r="Q1998" i="5" s="1"/>
  <c r="O1999" i="5"/>
  <c r="Q1999" i="5" s="1"/>
  <c r="O2000" i="5"/>
  <c r="Q2000" i="5" s="1"/>
  <c r="O2001" i="5"/>
  <c r="Q2001" i="5" s="1"/>
  <c r="O2002" i="5"/>
  <c r="Q2002" i="5" s="1"/>
  <c r="O2003" i="5"/>
  <c r="Q2003" i="5" s="1"/>
  <c r="O2004" i="5"/>
  <c r="Q2004" i="5" s="1"/>
  <c r="O2005" i="5"/>
  <c r="Q2005" i="5" s="1"/>
  <c r="O2006" i="5"/>
  <c r="Q2006" i="5" s="1"/>
  <c r="O2007" i="5"/>
  <c r="Q2007" i="5" s="1"/>
  <c r="O2008" i="5"/>
  <c r="Q2008" i="5" s="1"/>
  <c r="O2009" i="5"/>
  <c r="Q2009" i="5" s="1"/>
  <c r="O2010" i="5"/>
  <c r="Q2010" i="5" s="1"/>
  <c r="O2011" i="5"/>
  <c r="Q2011" i="5" s="1"/>
  <c r="O2012" i="5"/>
  <c r="Q2012" i="5" s="1"/>
  <c r="O2013" i="5"/>
  <c r="Q2013" i="5" s="1"/>
  <c r="O2014" i="5"/>
  <c r="Q2014" i="5" s="1"/>
  <c r="O2015" i="5"/>
  <c r="Q2015" i="5" s="1"/>
  <c r="O2016" i="5"/>
  <c r="Q2016" i="5" s="1"/>
  <c r="O2017" i="5"/>
  <c r="Q2017" i="5" s="1"/>
  <c r="O2018" i="5"/>
  <c r="Q2018" i="5" s="1"/>
  <c r="O2019" i="5"/>
  <c r="Q2019" i="5" s="1"/>
  <c r="O2020" i="5"/>
  <c r="Q2020" i="5" s="1"/>
  <c r="O2021" i="5"/>
  <c r="Q2021" i="5" s="1"/>
  <c r="O2022" i="5"/>
  <c r="Q2022" i="5" s="1"/>
  <c r="O2023" i="5"/>
  <c r="Q2023" i="5" s="1"/>
  <c r="O2024" i="5"/>
  <c r="Q2024" i="5" s="1"/>
  <c r="O2025" i="5"/>
  <c r="Q2025" i="5" s="1"/>
  <c r="O2026" i="5"/>
  <c r="Q2026" i="5" s="1"/>
  <c r="O2027" i="5"/>
  <c r="Q2027" i="5" s="1"/>
  <c r="O2028" i="5"/>
  <c r="Q2028" i="5" s="1"/>
  <c r="O2029" i="5"/>
  <c r="Q2029" i="5" s="1"/>
  <c r="O2030" i="5"/>
  <c r="Q2030" i="5" s="1"/>
  <c r="O2031" i="5"/>
  <c r="Q2031" i="5" s="1"/>
  <c r="O2032" i="5"/>
  <c r="Q2032" i="5" s="1"/>
  <c r="O2033" i="5"/>
  <c r="Q2033" i="5" s="1"/>
  <c r="O2034" i="5"/>
  <c r="Q2034" i="5" s="1"/>
  <c r="O2035" i="5"/>
  <c r="Q2035" i="5" s="1"/>
  <c r="O2036" i="5"/>
  <c r="Q2036" i="5" s="1"/>
  <c r="O2037" i="5"/>
  <c r="Q2037" i="5" s="1"/>
  <c r="O2038" i="5"/>
  <c r="Q2038" i="5" s="1"/>
  <c r="O2039" i="5"/>
  <c r="Q2039" i="5" s="1"/>
  <c r="O2040" i="5"/>
  <c r="Q2040" i="5" s="1"/>
  <c r="O2041" i="5"/>
  <c r="Q2041" i="5" s="1"/>
  <c r="O2042" i="5"/>
  <c r="Q2042" i="5" s="1"/>
  <c r="O2043" i="5"/>
  <c r="Q2043" i="5" s="1"/>
  <c r="O2044" i="5"/>
  <c r="Q2044" i="5" s="1"/>
  <c r="O2045" i="5"/>
  <c r="Q2045" i="5" s="1"/>
  <c r="O2046" i="5"/>
  <c r="Q2046" i="5" s="1"/>
  <c r="O2047" i="5"/>
  <c r="Q2047" i="5" s="1"/>
  <c r="O2048" i="5"/>
  <c r="Q2048" i="5" s="1"/>
  <c r="O2049" i="5"/>
  <c r="Q2049" i="5" s="1"/>
  <c r="O2050" i="5"/>
  <c r="Q2050" i="5" s="1"/>
  <c r="O2051" i="5"/>
  <c r="Q2051" i="5" s="1"/>
  <c r="O2052" i="5"/>
  <c r="Q2052" i="5" s="1"/>
  <c r="O2053" i="5"/>
  <c r="Q2053" i="5" s="1"/>
  <c r="O2054" i="5"/>
  <c r="Q2054" i="5" s="1"/>
  <c r="O2055" i="5"/>
  <c r="Q2055" i="5" s="1"/>
  <c r="O2056" i="5"/>
  <c r="Q2056" i="5" s="1"/>
  <c r="O2057" i="5"/>
  <c r="Q2057" i="5" s="1"/>
  <c r="O2058" i="5"/>
  <c r="Q2058" i="5" s="1"/>
  <c r="O2059" i="5"/>
  <c r="Q2059" i="5" s="1"/>
  <c r="O2060" i="5"/>
  <c r="Q2060" i="5" s="1"/>
  <c r="O2061" i="5"/>
  <c r="Q2061" i="5" s="1"/>
  <c r="O2062" i="5"/>
  <c r="Q2062" i="5" s="1"/>
  <c r="O2063" i="5"/>
  <c r="Q2063" i="5" s="1"/>
  <c r="O2064" i="5"/>
  <c r="Q2064" i="5" s="1"/>
  <c r="O2065" i="5"/>
  <c r="Q2065" i="5" s="1"/>
  <c r="O2066" i="5"/>
  <c r="Q2066" i="5" s="1"/>
  <c r="O2067" i="5"/>
  <c r="Q2067" i="5" s="1"/>
  <c r="O2068" i="5"/>
  <c r="Q2068" i="5" s="1"/>
  <c r="O2069" i="5"/>
  <c r="Q2069" i="5" s="1"/>
  <c r="O2070" i="5"/>
  <c r="Q2070" i="5" s="1"/>
  <c r="O2071" i="5"/>
  <c r="Q2071" i="5" s="1"/>
  <c r="O2072" i="5"/>
  <c r="Q2072" i="5" s="1"/>
  <c r="O2073" i="5"/>
  <c r="Q2073" i="5" s="1"/>
  <c r="O2074" i="5"/>
  <c r="Q2074" i="5" s="1"/>
  <c r="O2075" i="5"/>
  <c r="Q2075" i="5" s="1"/>
  <c r="O2076" i="5"/>
  <c r="Q2076" i="5" s="1"/>
  <c r="O2077" i="5"/>
  <c r="Q2077" i="5" s="1"/>
  <c r="O2078" i="5"/>
  <c r="Q2078" i="5" s="1"/>
  <c r="O2079" i="5"/>
  <c r="Q2079" i="5" s="1"/>
  <c r="O2080" i="5"/>
  <c r="Q2080" i="5" s="1"/>
  <c r="O2081" i="5"/>
  <c r="Q2081" i="5" s="1"/>
  <c r="O2082" i="5"/>
  <c r="Q2082" i="5" s="1"/>
  <c r="O2083" i="5"/>
  <c r="Q2083" i="5" s="1"/>
  <c r="O2084" i="5"/>
  <c r="Q2084" i="5" s="1"/>
  <c r="O2085" i="5"/>
  <c r="Q2085" i="5" s="1"/>
  <c r="O2086" i="5"/>
  <c r="Q2086" i="5" s="1"/>
  <c r="O2087" i="5"/>
  <c r="Q2087" i="5" s="1"/>
  <c r="O2088" i="5"/>
  <c r="Q2088" i="5" s="1"/>
  <c r="O2089" i="5"/>
  <c r="Q2089" i="5" s="1"/>
  <c r="O2090" i="5"/>
  <c r="Q2090" i="5" s="1"/>
  <c r="O2091" i="5"/>
  <c r="Q2091" i="5" s="1"/>
  <c r="O2092" i="5"/>
  <c r="Q2092" i="5" s="1"/>
  <c r="O2093" i="5"/>
  <c r="Q2093" i="5" s="1"/>
  <c r="O2094" i="5"/>
  <c r="Q2094" i="5" s="1"/>
  <c r="O2095" i="5"/>
  <c r="Q2095" i="5" s="1"/>
  <c r="O2096" i="5"/>
  <c r="Q2096" i="5" s="1"/>
  <c r="O2097" i="5"/>
  <c r="Q2097" i="5" s="1"/>
  <c r="O2098" i="5"/>
  <c r="Q2098" i="5" s="1"/>
  <c r="O2099" i="5"/>
  <c r="Q2099" i="5" s="1"/>
  <c r="O2100" i="5"/>
  <c r="Q2100" i="5" s="1"/>
  <c r="O2101" i="5"/>
  <c r="Q2101" i="5" s="1"/>
  <c r="O2102" i="5"/>
  <c r="Q2102" i="5" s="1"/>
  <c r="O2103" i="5"/>
  <c r="Q2103" i="5" s="1"/>
  <c r="O2104" i="5"/>
  <c r="Q2104" i="5" s="1"/>
  <c r="O2105" i="5"/>
  <c r="Q2105" i="5" s="1"/>
  <c r="O2106" i="5"/>
  <c r="Q2106" i="5" s="1"/>
  <c r="O2107" i="5"/>
  <c r="Q2107" i="5" s="1"/>
  <c r="O2108" i="5"/>
  <c r="Q2108" i="5" s="1"/>
  <c r="O2109" i="5"/>
  <c r="Q2109" i="5" s="1"/>
  <c r="O2110" i="5"/>
  <c r="Q2110" i="5" s="1"/>
  <c r="O2111" i="5"/>
  <c r="Q2111" i="5" s="1"/>
  <c r="O2112" i="5"/>
  <c r="Q2112" i="5" s="1"/>
  <c r="O2113" i="5"/>
  <c r="Q2113" i="5" s="1"/>
  <c r="O2114" i="5"/>
  <c r="Q2114" i="5" s="1"/>
  <c r="O2115" i="5"/>
  <c r="Q2115" i="5" s="1"/>
  <c r="O2116" i="5"/>
  <c r="Q2116" i="5" s="1"/>
  <c r="O2117" i="5"/>
  <c r="Q2117" i="5" s="1"/>
  <c r="O2118" i="5"/>
  <c r="Q2118" i="5" s="1"/>
  <c r="O2119" i="5"/>
  <c r="Q2119" i="5" s="1"/>
  <c r="O2120" i="5"/>
  <c r="Q2120" i="5" s="1"/>
  <c r="O2121" i="5"/>
  <c r="Q2121" i="5" s="1"/>
  <c r="O2122" i="5"/>
  <c r="Q2122" i="5" s="1"/>
  <c r="O2123" i="5"/>
  <c r="Q2123" i="5" s="1"/>
  <c r="O2124" i="5"/>
  <c r="Q2124" i="5" s="1"/>
  <c r="O2125" i="5"/>
  <c r="Q2125" i="5" s="1"/>
  <c r="O2126" i="5"/>
  <c r="Q2126" i="5" s="1"/>
  <c r="O2127" i="5"/>
  <c r="Q2127" i="5" s="1"/>
  <c r="O2128" i="5"/>
  <c r="Q2128" i="5" s="1"/>
  <c r="O2129" i="5"/>
  <c r="Q2129" i="5" s="1"/>
  <c r="O2130" i="5"/>
  <c r="Q2130" i="5" s="1"/>
  <c r="O2131" i="5"/>
  <c r="Q2131" i="5" s="1"/>
  <c r="O2132" i="5"/>
  <c r="Q2132" i="5" s="1"/>
  <c r="O2133" i="5"/>
  <c r="Q2133" i="5" s="1"/>
  <c r="O2134" i="5"/>
  <c r="Q2134" i="5" s="1"/>
  <c r="O2135" i="5"/>
  <c r="Q2135" i="5" s="1"/>
  <c r="O2136" i="5"/>
  <c r="Q2136" i="5" s="1"/>
  <c r="O2137" i="5"/>
  <c r="Q2137" i="5" s="1"/>
  <c r="O2138" i="5"/>
  <c r="Q2138" i="5" s="1"/>
  <c r="O2139" i="5"/>
  <c r="Q2139" i="5" s="1"/>
  <c r="O2140" i="5"/>
  <c r="Q2140" i="5" s="1"/>
  <c r="O2141" i="5"/>
  <c r="Q2141" i="5" s="1"/>
  <c r="O2142" i="5"/>
  <c r="Q2142" i="5" s="1"/>
  <c r="O2143" i="5"/>
  <c r="Q2143" i="5" s="1"/>
  <c r="O2144" i="5"/>
  <c r="Q2144" i="5" s="1"/>
  <c r="O2145" i="5"/>
  <c r="Q2145" i="5" s="1"/>
  <c r="O2146" i="5"/>
  <c r="Q2146" i="5" s="1"/>
  <c r="O2147" i="5"/>
  <c r="Q2147" i="5" s="1"/>
  <c r="O2148" i="5"/>
  <c r="Q2148" i="5" s="1"/>
  <c r="O2149" i="5"/>
  <c r="Q2149" i="5" s="1"/>
  <c r="O2150" i="5"/>
  <c r="Q2150" i="5" s="1"/>
  <c r="O2151" i="5"/>
  <c r="Q2151" i="5" s="1"/>
  <c r="O2152" i="5"/>
  <c r="Q2152" i="5" s="1"/>
  <c r="O2153" i="5"/>
  <c r="Q2153" i="5" s="1"/>
  <c r="O2154" i="5"/>
  <c r="Q2154" i="5" s="1"/>
  <c r="O2155" i="5"/>
  <c r="Q2155" i="5" s="1"/>
  <c r="O2156" i="5"/>
  <c r="Q2156" i="5" s="1"/>
  <c r="O2157" i="5"/>
  <c r="Q2157" i="5" s="1"/>
  <c r="O2158" i="5"/>
  <c r="Q2158" i="5" s="1"/>
  <c r="O2159" i="5"/>
  <c r="Q2159" i="5" s="1"/>
  <c r="O2160" i="5"/>
  <c r="Q2160" i="5" s="1"/>
  <c r="O2161" i="5"/>
  <c r="Q2161" i="5" s="1"/>
  <c r="O2162" i="5"/>
  <c r="Q2162" i="5" s="1"/>
  <c r="O2163" i="5"/>
  <c r="Q2163" i="5" s="1"/>
  <c r="O2164" i="5"/>
  <c r="Q2164" i="5" s="1"/>
  <c r="O2165" i="5"/>
  <c r="Q2165" i="5" s="1"/>
  <c r="O2166" i="5"/>
  <c r="Q2166" i="5" s="1"/>
  <c r="O2167" i="5"/>
  <c r="Q2167" i="5" s="1"/>
  <c r="O2168" i="5"/>
  <c r="Q2168" i="5" s="1"/>
  <c r="O2169" i="5"/>
  <c r="Q2169" i="5" s="1"/>
  <c r="O2170" i="5"/>
  <c r="Q2170" i="5" s="1"/>
  <c r="O2171" i="5"/>
  <c r="Q2171" i="5" s="1"/>
  <c r="O2172" i="5"/>
  <c r="Q2172" i="5" s="1"/>
  <c r="O2173" i="5"/>
  <c r="Q2173" i="5" s="1"/>
  <c r="O2174" i="5"/>
  <c r="Q2174" i="5" s="1"/>
  <c r="O2175" i="5"/>
  <c r="Q2175" i="5" s="1"/>
  <c r="O2176" i="5"/>
  <c r="Q2176" i="5" s="1"/>
  <c r="O2177" i="5"/>
  <c r="Q2177" i="5" s="1"/>
  <c r="O2178" i="5"/>
  <c r="Q2178" i="5" s="1"/>
  <c r="O2179" i="5"/>
  <c r="Q2179" i="5" s="1"/>
  <c r="O2180" i="5"/>
  <c r="Q2180" i="5" s="1"/>
  <c r="O2181" i="5"/>
  <c r="Q2181" i="5" s="1"/>
  <c r="O2182" i="5"/>
  <c r="Q2182" i="5" s="1"/>
  <c r="O2183" i="5"/>
  <c r="Q2183" i="5" s="1"/>
  <c r="O2184" i="5"/>
  <c r="Q2184" i="5" s="1"/>
  <c r="O2185" i="5"/>
  <c r="Q2185" i="5" s="1"/>
  <c r="O2186" i="5"/>
  <c r="Q2186" i="5" s="1"/>
  <c r="O2187" i="5"/>
  <c r="Q2187" i="5" s="1"/>
  <c r="O2188" i="5"/>
  <c r="Q2188" i="5" s="1"/>
  <c r="O2189" i="5"/>
  <c r="Q2189" i="5" s="1"/>
  <c r="O2190" i="5"/>
  <c r="Q2190" i="5" s="1"/>
  <c r="O2191" i="5"/>
  <c r="Q2191" i="5" s="1"/>
  <c r="O2192" i="5"/>
  <c r="Q2192" i="5" s="1"/>
  <c r="O2193" i="5"/>
  <c r="Q2193" i="5" s="1"/>
  <c r="O2194" i="5"/>
  <c r="Q2194" i="5" s="1"/>
  <c r="O2195" i="5"/>
  <c r="Q2195" i="5" s="1"/>
  <c r="O2196" i="5"/>
  <c r="Q2196" i="5" s="1"/>
  <c r="O2197" i="5"/>
  <c r="Q2197" i="5" s="1"/>
  <c r="O2198" i="5"/>
  <c r="Q2198" i="5" s="1"/>
  <c r="O2199" i="5"/>
  <c r="Q2199" i="5" s="1"/>
  <c r="O2200" i="5"/>
  <c r="Q2200" i="5" s="1"/>
  <c r="O2201" i="5"/>
  <c r="Q2201" i="5" s="1"/>
  <c r="O2202" i="5"/>
  <c r="Q2202" i="5" s="1"/>
  <c r="O2203" i="5"/>
  <c r="Q2203" i="5" s="1"/>
  <c r="O2204" i="5"/>
  <c r="Q2204" i="5" s="1"/>
  <c r="O2205" i="5"/>
  <c r="Q2205" i="5" s="1"/>
  <c r="O2206" i="5"/>
  <c r="Q2206" i="5" s="1"/>
  <c r="O2207" i="5"/>
  <c r="Q2207" i="5" s="1"/>
  <c r="O2208" i="5"/>
  <c r="Q2208" i="5" s="1"/>
  <c r="O2209" i="5"/>
  <c r="Q2209" i="5" s="1"/>
  <c r="O2210" i="5"/>
  <c r="Q2210" i="5" s="1"/>
  <c r="O2211" i="5"/>
  <c r="Q2211" i="5" s="1"/>
  <c r="O2212" i="5"/>
  <c r="Q2212" i="5" s="1"/>
  <c r="O2213" i="5"/>
  <c r="Q2213" i="5" s="1"/>
  <c r="O2214" i="5"/>
  <c r="Q2214" i="5" s="1"/>
  <c r="O2215" i="5"/>
  <c r="Q2215" i="5" s="1"/>
  <c r="O2216" i="5"/>
  <c r="Q2216" i="5" s="1"/>
  <c r="O2217" i="5"/>
  <c r="Q2217" i="5" s="1"/>
  <c r="O2218" i="5"/>
  <c r="Q2218" i="5" s="1"/>
  <c r="O2219" i="5"/>
  <c r="Q2219" i="5" s="1"/>
  <c r="O2220" i="5"/>
  <c r="Q2220" i="5" s="1"/>
  <c r="O2221" i="5"/>
  <c r="Q2221" i="5" s="1"/>
  <c r="O2222" i="5"/>
  <c r="Q2222" i="5" s="1"/>
  <c r="O2223" i="5"/>
  <c r="Q2223" i="5" s="1"/>
  <c r="O2224" i="5"/>
  <c r="Q2224" i="5" s="1"/>
  <c r="O2225" i="5"/>
  <c r="Q2225" i="5" s="1"/>
  <c r="O2226" i="5"/>
  <c r="Q2226" i="5" s="1"/>
  <c r="O2227" i="5"/>
  <c r="Q2227" i="5" s="1"/>
  <c r="O2228" i="5"/>
  <c r="Q2228" i="5" s="1"/>
  <c r="O2229" i="5"/>
  <c r="Q2229" i="5" s="1"/>
  <c r="O2230" i="5"/>
  <c r="Q2230" i="5" s="1"/>
  <c r="O2231" i="5"/>
  <c r="Q2231" i="5" s="1"/>
  <c r="O2232" i="5"/>
  <c r="Q2232" i="5" s="1"/>
  <c r="O2233" i="5"/>
  <c r="Q2233" i="5" s="1"/>
  <c r="O2234" i="5"/>
  <c r="Q2234" i="5" s="1"/>
  <c r="O2235" i="5"/>
  <c r="Q2235" i="5" s="1"/>
  <c r="O2236" i="5"/>
  <c r="Q2236" i="5" s="1"/>
  <c r="O2237" i="5"/>
  <c r="Q2237" i="5" s="1"/>
  <c r="O2238" i="5"/>
  <c r="Q2238" i="5" s="1"/>
  <c r="O2239" i="5"/>
  <c r="Q2239" i="5" s="1"/>
  <c r="O2240" i="5"/>
  <c r="Q2240" i="5" s="1"/>
  <c r="O2241" i="5"/>
  <c r="Q2241" i="5" s="1"/>
  <c r="O2242" i="5"/>
  <c r="Q2242" i="5" s="1"/>
  <c r="O2243" i="5"/>
  <c r="Q2243" i="5" s="1"/>
  <c r="O2244" i="5"/>
  <c r="Q2244" i="5" s="1"/>
  <c r="O2245" i="5"/>
  <c r="Q2245" i="5" s="1"/>
  <c r="O2246" i="5"/>
  <c r="Q2246" i="5" s="1"/>
  <c r="O2247" i="5"/>
  <c r="Q2247" i="5" s="1"/>
  <c r="O2248" i="5"/>
  <c r="Q2248" i="5" s="1"/>
  <c r="O2249" i="5"/>
  <c r="Q2249" i="5" s="1"/>
  <c r="O2250" i="5"/>
  <c r="Q2250" i="5" s="1"/>
  <c r="O2251" i="5"/>
  <c r="Q2251" i="5" s="1"/>
  <c r="O2252" i="5"/>
  <c r="Q2252" i="5" s="1"/>
  <c r="O2253" i="5"/>
  <c r="Q2253" i="5" s="1"/>
  <c r="O2254" i="5"/>
  <c r="Q2254" i="5" s="1"/>
  <c r="O2255" i="5"/>
  <c r="Q2255" i="5" s="1"/>
  <c r="O2256" i="5"/>
  <c r="Q2256" i="5" s="1"/>
  <c r="O2257" i="5"/>
  <c r="Q2257" i="5" s="1"/>
  <c r="O2258" i="5"/>
  <c r="Q2258" i="5" s="1"/>
  <c r="O2259" i="5"/>
  <c r="Q2259" i="5" s="1"/>
  <c r="O2260" i="5"/>
  <c r="Q2260" i="5" s="1"/>
  <c r="O2261" i="5"/>
  <c r="Q2261" i="5" s="1"/>
  <c r="O2262" i="5"/>
  <c r="Q2262" i="5" s="1"/>
  <c r="O2263" i="5"/>
  <c r="Q2263" i="5" s="1"/>
  <c r="O2264" i="5"/>
  <c r="Q2264" i="5" s="1"/>
  <c r="O2265" i="5"/>
  <c r="Q2265" i="5" s="1"/>
  <c r="O2266" i="5"/>
  <c r="Q2266" i="5" s="1"/>
  <c r="O2267" i="5"/>
  <c r="Q2267" i="5" s="1"/>
  <c r="O2268" i="5"/>
  <c r="Q2268" i="5" s="1"/>
  <c r="O2269" i="5"/>
  <c r="Q2269" i="5" s="1"/>
  <c r="O2270" i="5"/>
  <c r="Q2270" i="5" s="1"/>
  <c r="O2271" i="5"/>
  <c r="Q2271" i="5" s="1"/>
  <c r="O2272" i="5"/>
  <c r="Q2272" i="5" s="1"/>
  <c r="O2273" i="5"/>
  <c r="Q2273" i="5" s="1"/>
  <c r="O2274" i="5"/>
  <c r="Q2274" i="5" s="1"/>
  <c r="O2275" i="5"/>
  <c r="Q2275" i="5" s="1"/>
  <c r="O2276" i="5"/>
  <c r="Q2276" i="5" s="1"/>
  <c r="O2277" i="5"/>
  <c r="Q2277" i="5" s="1"/>
  <c r="O2278" i="5"/>
  <c r="Q2278" i="5" s="1"/>
  <c r="O2279" i="5"/>
  <c r="Q2279" i="5" s="1"/>
  <c r="O2280" i="5"/>
  <c r="Q2280" i="5" s="1"/>
  <c r="O2281" i="5"/>
  <c r="Q2281" i="5" s="1"/>
  <c r="O2282" i="5"/>
  <c r="Q2282" i="5" s="1"/>
  <c r="O2283" i="5"/>
  <c r="Q2283" i="5" s="1"/>
  <c r="O2284" i="5"/>
  <c r="Q2284" i="5" s="1"/>
  <c r="O2285" i="5"/>
  <c r="Q2285" i="5" s="1"/>
  <c r="O2286" i="5"/>
  <c r="Q2286" i="5" s="1"/>
  <c r="O2287" i="5"/>
  <c r="Q2287" i="5" s="1"/>
  <c r="O2288" i="5"/>
  <c r="Q2288" i="5" s="1"/>
  <c r="O2289" i="5"/>
  <c r="Q2289" i="5" s="1"/>
  <c r="O2290" i="5"/>
  <c r="Q2290" i="5" s="1"/>
  <c r="O2291" i="5"/>
  <c r="Q2291" i="5" s="1"/>
  <c r="O2292" i="5"/>
  <c r="Q2292" i="5" s="1"/>
  <c r="O2293" i="5"/>
  <c r="Q2293" i="5" s="1"/>
  <c r="O2294" i="5"/>
  <c r="Q2294" i="5" s="1"/>
  <c r="O2295" i="5"/>
  <c r="Q2295" i="5" s="1"/>
  <c r="O2296" i="5"/>
  <c r="Q2296" i="5" s="1"/>
  <c r="O2297" i="5"/>
  <c r="Q2297" i="5" s="1"/>
  <c r="O2298" i="5"/>
  <c r="Q2298" i="5" s="1"/>
  <c r="O2299" i="5"/>
  <c r="Q2299" i="5" s="1"/>
  <c r="O2300" i="5"/>
  <c r="Q2300" i="5" s="1"/>
  <c r="O2301" i="5"/>
  <c r="Q2301" i="5" s="1"/>
  <c r="O2302" i="5"/>
  <c r="Q2302" i="5" s="1"/>
  <c r="O2303" i="5"/>
  <c r="Q2303" i="5" s="1"/>
  <c r="O2304" i="5"/>
  <c r="Q2304" i="5" s="1"/>
  <c r="O2305" i="5"/>
  <c r="Q2305" i="5" s="1"/>
  <c r="O2306" i="5"/>
  <c r="Q2306" i="5" s="1"/>
  <c r="O2307" i="5"/>
  <c r="Q2307" i="5" s="1"/>
  <c r="O2308" i="5"/>
  <c r="Q2308" i="5" s="1"/>
  <c r="O2309" i="5"/>
  <c r="Q2309" i="5" s="1"/>
  <c r="O2310" i="5"/>
  <c r="Q2310" i="5" s="1"/>
  <c r="O2311" i="5"/>
  <c r="Q2311" i="5" s="1"/>
  <c r="O2312" i="5"/>
  <c r="Q2312" i="5" s="1"/>
  <c r="O2313" i="5"/>
  <c r="Q2313" i="5" s="1"/>
  <c r="O2314" i="5"/>
  <c r="Q2314" i="5" s="1"/>
  <c r="O2315" i="5"/>
  <c r="Q2315" i="5" s="1"/>
  <c r="O2316" i="5"/>
  <c r="Q2316" i="5" s="1"/>
  <c r="O2317" i="5"/>
  <c r="Q2317" i="5" s="1"/>
  <c r="O2318" i="5"/>
  <c r="Q2318" i="5" s="1"/>
  <c r="O2319" i="5"/>
  <c r="Q2319" i="5" s="1"/>
  <c r="O2320" i="5"/>
  <c r="Q2320" i="5" s="1"/>
  <c r="O2321" i="5"/>
  <c r="Q2321" i="5" s="1"/>
  <c r="O2322" i="5"/>
  <c r="Q2322" i="5" s="1"/>
  <c r="O2323" i="5"/>
  <c r="Q2323" i="5" s="1"/>
  <c r="O2324" i="5"/>
  <c r="Q2324" i="5" s="1"/>
  <c r="O2325" i="5"/>
  <c r="Q2325" i="5" s="1"/>
  <c r="O2326" i="5"/>
  <c r="Q2326" i="5" s="1"/>
  <c r="O2327" i="5"/>
  <c r="Q2327" i="5" s="1"/>
  <c r="O2328" i="5"/>
  <c r="Q2328" i="5" s="1"/>
  <c r="O2329" i="5"/>
  <c r="Q2329" i="5" s="1"/>
  <c r="O2330" i="5"/>
  <c r="Q2330" i="5" s="1"/>
  <c r="O2331" i="5"/>
  <c r="Q2331" i="5" s="1"/>
  <c r="O2332" i="5"/>
  <c r="Q2332" i="5" s="1"/>
  <c r="O2333" i="5"/>
  <c r="Q2333" i="5" s="1"/>
  <c r="O2334" i="5"/>
  <c r="Q2334" i="5" s="1"/>
  <c r="O2335" i="5"/>
  <c r="Q2335" i="5" s="1"/>
  <c r="O2336" i="5"/>
  <c r="Q2336" i="5" s="1"/>
  <c r="O2337" i="5"/>
  <c r="Q2337" i="5" s="1"/>
  <c r="O2338" i="5"/>
  <c r="Q2338" i="5" s="1"/>
  <c r="O2339" i="5"/>
  <c r="Q2339" i="5" s="1"/>
  <c r="O2340" i="5"/>
  <c r="Q2340" i="5" s="1"/>
  <c r="O2341" i="5"/>
  <c r="Q2341" i="5" s="1"/>
  <c r="O2342" i="5"/>
  <c r="Q2342" i="5" s="1"/>
  <c r="O2343" i="5"/>
  <c r="Q2343" i="5" s="1"/>
  <c r="O2344" i="5"/>
  <c r="Q2344" i="5" s="1"/>
  <c r="O2345" i="5"/>
  <c r="Q2345" i="5" s="1"/>
  <c r="O2346" i="5"/>
  <c r="Q2346" i="5" s="1"/>
  <c r="O2347" i="5"/>
  <c r="Q2347" i="5" s="1"/>
  <c r="O2348" i="5"/>
  <c r="Q2348" i="5" s="1"/>
  <c r="O2349" i="5"/>
  <c r="Q2349" i="5" s="1"/>
  <c r="O2350" i="5"/>
  <c r="Q2350" i="5" s="1"/>
  <c r="O2351" i="5"/>
  <c r="Q2351" i="5" s="1"/>
  <c r="O2352" i="5"/>
  <c r="Q2352" i="5" s="1"/>
  <c r="O2353" i="5"/>
  <c r="Q2353" i="5" s="1"/>
  <c r="O2354" i="5"/>
  <c r="Q2354" i="5" s="1"/>
  <c r="O2355" i="5"/>
  <c r="Q2355" i="5" s="1"/>
  <c r="O2356" i="5"/>
  <c r="Q2356" i="5" s="1"/>
  <c r="O2357" i="5"/>
  <c r="Q2357" i="5" s="1"/>
  <c r="O2358" i="5"/>
  <c r="Q2358" i="5" s="1"/>
  <c r="O2359" i="5"/>
  <c r="Q2359" i="5" s="1"/>
  <c r="O2360" i="5"/>
  <c r="Q2360" i="5" s="1"/>
  <c r="O2361" i="5"/>
  <c r="Q2361" i="5" s="1"/>
  <c r="O2362" i="5"/>
  <c r="Q2362" i="5" s="1"/>
  <c r="O2363" i="5"/>
  <c r="Q2363" i="5" s="1"/>
  <c r="O2364" i="5"/>
  <c r="Q2364" i="5" s="1"/>
  <c r="O2365" i="5"/>
  <c r="Q2365" i="5" s="1"/>
  <c r="O2366" i="5"/>
  <c r="Q2366" i="5" s="1"/>
  <c r="O2367" i="5"/>
  <c r="Q2367" i="5" s="1"/>
  <c r="O2368" i="5"/>
  <c r="Q2368" i="5" s="1"/>
  <c r="O2369" i="5"/>
  <c r="Q2369" i="5" s="1"/>
  <c r="O2370" i="5"/>
  <c r="Q2370" i="5" s="1"/>
  <c r="O2371" i="5"/>
  <c r="Q2371" i="5" s="1"/>
  <c r="O2372" i="5"/>
  <c r="Q2372" i="5" s="1"/>
  <c r="O2373" i="5"/>
  <c r="Q2373" i="5" s="1"/>
  <c r="O2374" i="5"/>
  <c r="Q2374" i="5" s="1"/>
  <c r="O2375" i="5"/>
  <c r="Q2375" i="5" s="1"/>
  <c r="O2376" i="5"/>
  <c r="Q2376" i="5" s="1"/>
  <c r="O2377" i="5"/>
  <c r="Q2377" i="5" s="1"/>
  <c r="O2378" i="5"/>
  <c r="Q2378" i="5" s="1"/>
  <c r="O2379" i="5"/>
  <c r="Q2379" i="5" s="1"/>
  <c r="O2380" i="5"/>
  <c r="Q2380" i="5" s="1"/>
  <c r="O2381" i="5"/>
  <c r="Q2381" i="5" s="1"/>
  <c r="O2382" i="5"/>
  <c r="Q2382" i="5" s="1"/>
  <c r="O2383" i="5"/>
  <c r="Q2383" i="5" s="1"/>
  <c r="O2384" i="5"/>
  <c r="Q2384" i="5" s="1"/>
  <c r="O2385" i="5"/>
  <c r="Q2385" i="5" s="1"/>
  <c r="O2386" i="5"/>
  <c r="Q2386" i="5" s="1"/>
  <c r="O2387" i="5"/>
  <c r="Q2387" i="5" s="1"/>
  <c r="O2388" i="5"/>
  <c r="Q2388" i="5" s="1"/>
  <c r="O2389" i="5"/>
  <c r="Q2389" i="5" s="1"/>
  <c r="O2390" i="5"/>
  <c r="Q2390" i="5" s="1"/>
  <c r="O2391" i="5"/>
  <c r="Q2391" i="5" s="1"/>
  <c r="O2392" i="5"/>
  <c r="Q2392" i="5" s="1"/>
  <c r="O2393" i="5"/>
  <c r="Q2393" i="5" s="1"/>
  <c r="O2394" i="5"/>
  <c r="Q2394" i="5" s="1"/>
  <c r="O2395" i="5"/>
  <c r="Q2395" i="5" s="1"/>
  <c r="O2396" i="5"/>
  <c r="Q2396" i="5" s="1"/>
  <c r="O2397" i="5"/>
  <c r="Q2397" i="5" s="1"/>
  <c r="O2398" i="5"/>
  <c r="Q2398" i="5" s="1"/>
  <c r="O2399" i="5"/>
  <c r="Q2399" i="5" s="1"/>
  <c r="O2400" i="5"/>
  <c r="Q2400" i="5" s="1"/>
  <c r="O2401" i="5"/>
  <c r="Q2401" i="5" s="1"/>
  <c r="O2402" i="5"/>
  <c r="Q2402" i="5" s="1"/>
  <c r="O2403" i="5"/>
  <c r="Q2403" i="5" s="1"/>
  <c r="O2404" i="5"/>
  <c r="Q2404" i="5" s="1"/>
  <c r="O2405" i="5"/>
  <c r="Q2405" i="5" s="1"/>
  <c r="O2406" i="5"/>
  <c r="Q2406" i="5" s="1"/>
  <c r="O2407" i="5"/>
  <c r="Q2407" i="5" s="1"/>
  <c r="O2408" i="5"/>
  <c r="Q2408" i="5" s="1"/>
  <c r="O2409" i="5"/>
  <c r="Q2409" i="5" s="1"/>
  <c r="O2410" i="5"/>
  <c r="Q2410" i="5" s="1"/>
  <c r="O2411" i="5"/>
  <c r="Q2411" i="5" s="1"/>
  <c r="O2412" i="5"/>
  <c r="Q2412" i="5" s="1"/>
  <c r="O2413" i="5"/>
  <c r="Q2413" i="5" s="1"/>
  <c r="O2414" i="5"/>
  <c r="Q2414" i="5" s="1"/>
  <c r="O2415" i="5"/>
  <c r="Q2415" i="5" s="1"/>
  <c r="O2416" i="5"/>
  <c r="Q2416" i="5" s="1"/>
  <c r="O2417" i="5"/>
  <c r="Q2417" i="5" s="1"/>
  <c r="O2418" i="5"/>
  <c r="Q2418" i="5" s="1"/>
  <c r="O2419" i="5"/>
  <c r="Q2419" i="5" s="1"/>
  <c r="O2420" i="5"/>
  <c r="Q2420" i="5" s="1"/>
  <c r="O2421" i="5"/>
  <c r="Q2421" i="5" s="1"/>
  <c r="O2422" i="5"/>
  <c r="Q2422" i="5" s="1"/>
  <c r="O2423" i="5"/>
  <c r="Q2423" i="5" s="1"/>
  <c r="O2424" i="5"/>
  <c r="Q2424" i="5" s="1"/>
  <c r="O2425" i="5"/>
  <c r="Q2425" i="5" s="1"/>
  <c r="O2426" i="5"/>
  <c r="Q2426" i="5" s="1"/>
  <c r="O2427" i="5"/>
  <c r="Q2427" i="5" s="1"/>
  <c r="O2428" i="5"/>
  <c r="Q2428" i="5" s="1"/>
  <c r="O2429" i="5"/>
  <c r="Q2429" i="5" s="1"/>
  <c r="O2430" i="5"/>
  <c r="Q2430" i="5" s="1"/>
  <c r="O2431" i="5"/>
  <c r="Q2431" i="5" s="1"/>
  <c r="O2432" i="5"/>
  <c r="Q2432" i="5" s="1"/>
  <c r="O2433" i="5"/>
  <c r="Q2433" i="5" s="1"/>
  <c r="O2434" i="5"/>
  <c r="Q2434" i="5" s="1"/>
  <c r="O2435" i="5"/>
  <c r="Q2435" i="5" s="1"/>
  <c r="O2436" i="5"/>
  <c r="Q2436" i="5" s="1"/>
  <c r="O2437" i="5"/>
  <c r="Q2437" i="5" s="1"/>
  <c r="O2438" i="5"/>
  <c r="Q2438" i="5" s="1"/>
  <c r="O2439" i="5"/>
  <c r="Q2439" i="5" s="1"/>
  <c r="O2440" i="5"/>
  <c r="Q2440" i="5" s="1"/>
  <c r="O2441" i="5"/>
  <c r="Q2441" i="5" s="1"/>
  <c r="O2442" i="5"/>
  <c r="Q2442" i="5" s="1"/>
  <c r="O2443" i="5"/>
  <c r="Q2443" i="5" s="1"/>
  <c r="O2444" i="5"/>
  <c r="Q2444" i="5" s="1"/>
  <c r="O2445" i="5"/>
  <c r="Q2445" i="5" s="1"/>
  <c r="O2446" i="5"/>
  <c r="Q2446" i="5" s="1"/>
  <c r="O2447" i="5"/>
  <c r="Q2447" i="5" s="1"/>
  <c r="O2448" i="5"/>
  <c r="Q2448" i="5" s="1"/>
  <c r="O2449" i="5"/>
  <c r="Q2449" i="5" s="1"/>
  <c r="O2450" i="5"/>
  <c r="Q2450" i="5" s="1"/>
  <c r="O2451" i="5"/>
  <c r="Q2451" i="5" s="1"/>
  <c r="O2452" i="5"/>
  <c r="Q2452" i="5" s="1"/>
  <c r="O2453" i="5"/>
  <c r="Q2453" i="5" s="1"/>
  <c r="O2454" i="5"/>
  <c r="Q2454" i="5" s="1"/>
  <c r="O2455" i="5"/>
  <c r="Q2455" i="5" s="1"/>
  <c r="O2456" i="5"/>
  <c r="Q2456" i="5" s="1"/>
  <c r="O2457" i="5"/>
  <c r="Q2457" i="5" s="1"/>
  <c r="O2458" i="5"/>
  <c r="Q2458" i="5" s="1"/>
  <c r="O2459" i="5"/>
  <c r="Q2459" i="5" s="1"/>
  <c r="O2460" i="5"/>
  <c r="Q2460" i="5" s="1"/>
  <c r="O2461" i="5"/>
  <c r="Q2461" i="5" s="1"/>
  <c r="O2462" i="5"/>
  <c r="Q2462" i="5" s="1"/>
  <c r="O2463" i="5"/>
  <c r="Q2463" i="5" s="1"/>
  <c r="O2464" i="5"/>
  <c r="Q2464" i="5" s="1"/>
  <c r="O2465" i="5"/>
  <c r="Q2465" i="5" s="1"/>
  <c r="O2466" i="5"/>
  <c r="Q2466" i="5" s="1"/>
  <c r="O2467" i="5"/>
  <c r="Q2467" i="5" s="1"/>
  <c r="O2468" i="5"/>
  <c r="Q2468" i="5" s="1"/>
  <c r="O2469" i="5"/>
  <c r="Q2469" i="5" s="1"/>
  <c r="O2470" i="5"/>
  <c r="Q2470" i="5" s="1"/>
  <c r="O2471" i="5"/>
  <c r="Q2471" i="5" s="1"/>
  <c r="O2472" i="5"/>
  <c r="Q2472" i="5" s="1"/>
  <c r="O2473" i="5"/>
  <c r="Q2473" i="5" s="1"/>
  <c r="O2474" i="5"/>
  <c r="Q2474" i="5" s="1"/>
  <c r="O2475" i="5"/>
  <c r="Q2475" i="5" s="1"/>
  <c r="O2476" i="5"/>
  <c r="Q2476" i="5" s="1"/>
  <c r="O2477" i="5"/>
  <c r="Q2477" i="5" s="1"/>
  <c r="O2478" i="5"/>
  <c r="Q2478" i="5" s="1"/>
  <c r="O2479" i="5"/>
  <c r="Q2479" i="5" s="1"/>
  <c r="O2480" i="5"/>
  <c r="Q2480" i="5" s="1"/>
  <c r="O2481" i="5"/>
  <c r="Q2481" i="5" s="1"/>
  <c r="O2482" i="5"/>
  <c r="Q2482" i="5" s="1"/>
  <c r="O2483" i="5"/>
  <c r="Q2483" i="5" s="1"/>
  <c r="O2484" i="5"/>
  <c r="Q2484" i="5" s="1"/>
  <c r="O2485" i="5"/>
  <c r="Q2485" i="5" s="1"/>
  <c r="O2486" i="5"/>
  <c r="Q2486" i="5" s="1"/>
  <c r="O2487" i="5"/>
  <c r="Q2487" i="5" s="1"/>
  <c r="O2488" i="5"/>
  <c r="Q2488" i="5" s="1"/>
  <c r="O2489" i="5"/>
  <c r="Q2489" i="5" s="1"/>
  <c r="O2490" i="5"/>
  <c r="Q2490" i="5" s="1"/>
  <c r="O2491" i="5"/>
  <c r="Q2491" i="5" s="1"/>
  <c r="O2492" i="5"/>
  <c r="Q2492" i="5" s="1"/>
  <c r="O2493" i="5"/>
  <c r="Q2493" i="5" s="1"/>
  <c r="O2494" i="5"/>
  <c r="Q2494" i="5" s="1"/>
  <c r="O2495" i="5"/>
  <c r="Q2495" i="5" s="1"/>
  <c r="O2496" i="5"/>
  <c r="Q2496" i="5" s="1"/>
  <c r="O2497" i="5"/>
  <c r="Q2497" i="5" s="1"/>
  <c r="O2498" i="5"/>
  <c r="Q2498" i="5" s="1"/>
  <c r="O2499" i="5"/>
  <c r="Q2499" i="5" s="1"/>
  <c r="O2500" i="5"/>
  <c r="Q2500" i="5" s="1"/>
  <c r="O2501" i="5"/>
  <c r="Q2501" i="5" s="1"/>
  <c r="O2502" i="5"/>
  <c r="Q2502" i="5" s="1"/>
  <c r="O2503" i="5"/>
  <c r="Q2503" i="5" s="1"/>
  <c r="O2504" i="5"/>
  <c r="Q2504" i="5" s="1"/>
  <c r="O2505" i="5"/>
  <c r="Q2505" i="5" s="1"/>
  <c r="O2506" i="5"/>
  <c r="Q2506" i="5" s="1"/>
  <c r="O2507" i="5"/>
  <c r="Q2507" i="5" s="1"/>
  <c r="O2508" i="5"/>
  <c r="Q2508" i="5" s="1"/>
  <c r="O2509" i="5"/>
  <c r="Q2509" i="5" s="1"/>
  <c r="O2510" i="5"/>
  <c r="Q2510" i="5" s="1"/>
  <c r="O2511" i="5"/>
  <c r="Q2511" i="5" s="1"/>
  <c r="O2512" i="5"/>
  <c r="Q2512" i="5" s="1"/>
  <c r="O2513" i="5"/>
  <c r="Q2513" i="5" s="1"/>
  <c r="O2514" i="5"/>
  <c r="Q2514" i="5" s="1"/>
  <c r="O2515" i="5"/>
  <c r="Q2515" i="5" s="1"/>
  <c r="O2516" i="5"/>
  <c r="Q2516" i="5" s="1"/>
  <c r="O2517" i="5"/>
  <c r="Q2517" i="5" s="1"/>
  <c r="O2518" i="5"/>
  <c r="Q2518" i="5" s="1"/>
  <c r="O2519" i="5"/>
  <c r="Q2519" i="5" s="1"/>
  <c r="O2520" i="5"/>
  <c r="Q2520" i="5" s="1"/>
  <c r="O2521" i="5"/>
  <c r="Q2521" i="5" s="1"/>
  <c r="O2522" i="5"/>
  <c r="Q2522" i="5" s="1"/>
  <c r="O2523" i="5"/>
  <c r="Q2523" i="5" s="1"/>
  <c r="O2524" i="5"/>
  <c r="Q2524" i="5" s="1"/>
  <c r="O2525" i="5"/>
  <c r="Q2525" i="5" s="1"/>
  <c r="O2526" i="5"/>
  <c r="Q2526" i="5" s="1"/>
  <c r="O2527" i="5"/>
  <c r="Q2527" i="5" s="1"/>
  <c r="O2528" i="5"/>
  <c r="Q2528" i="5" s="1"/>
  <c r="O2529" i="5"/>
  <c r="Q2529" i="5" s="1"/>
  <c r="O2530" i="5"/>
  <c r="Q2530" i="5" s="1"/>
  <c r="O2531" i="5"/>
  <c r="Q2531" i="5" s="1"/>
  <c r="O2532" i="5"/>
  <c r="Q2532" i="5" s="1"/>
  <c r="O2533" i="5"/>
  <c r="Q2533" i="5" s="1"/>
  <c r="O2534" i="5"/>
  <c r="Q2534" i="5" s="1"/>
  <c r="O2535" i="5"/>
  <c r="Q2535" i="5" s="1"/>
  <c r="O2536" i="5"/>
  <c r="Q2536" i="5" s="1"/>
  <c r="O2537" i="5"/>
  <c r="Q2537" i="5" s="1"/>
  <c r="O2538" i="5"/>
  <c r="Q2538" i="5" s="1"/>
  <c r="O2539" i="5"/>
  <c r="Q2539" i="5" s="1"/>
  <c r="O2540" i="5"/>
  <c r="Q2540" i="5" s="1"/>
  <c r="O2541" i="5"/>
  <c r="Q2541" i="5" s="1"/>
  <c r="O2542" i="5"/>
  <c r="Q2542" i="5" s="1"/>
  <c r="O2543" i="5"/>
  <c r="Q2543" i="5" s="1"/>
  <c r="O2544" i="5"/>
  <c r="Q2544" i="5" s="1"/>
  <c r="O2545" i="5"/>
  <c r="Q2545" i="5" s="1"/>
  <c r="O2546" i="5"/>
  <c r="Q2546" i="5" s="1"/>
  <c r="O2547" i="5"/>
  <c r="Q2547" i="5" s="1"/>
  <c r="O2548" i="5"/>
  <c r="Q2548" i="5" s="1"/>
  <c r="O2549" i="5"/>
  <c r="Q2549" i="5" s="1"/>
  <c r="O2550" i="5"/>
  <c r="Q2550" i="5" s="1"/>
  <c r="O2551" i="5"/>
  <c r="Q2551" i="5" s="1"/>
  <c r="O2552" i="5"/>
  <c r="Q2552" i="5" s="1"/>
  <c r="O2553" i="5"/>
  <c r="Q2553" i="5" s="1"/>
  <c r="O2554" i="5"/>
  <c r="Q2554" i="5" s="1"/>
  <c r="O2555" i="5"/>
  <c r="Q2555" i="5" s="1"/>
  <c r="O2556" i="5"/>
  <c r="Q2556" i="5" s="1"/>
  <c r="O2557" i="5"/>
  <c r="Q2557" i="5" s="1"/>
  <c r="O2558" i="5"/>
  <c r="Q2558" i="5" s="1"/>
  <c r="O2559" i="5"/>
  <c r="Q2559" i="5" s="1"/>
  <c r="O2560" i="5"/>
  <c r="Q2560" i="5" s="1"/>
  <c r="O2561" i="5"/>
  <c r="Q2561" i="5" s="1"/>
  <c r="O2562" i="5"/>
  <c r="Q2562" i="5" s="1"/>
  <c r="O2563" i="5"/>
  <c r="Q2563" i="5" s="1"/>
  <c r="O2564" i="5"/>
  <c r="Q2564" i="5" s="1"/>
  <c r="O2565" i="5"/>
  <c r="Q2565" i="5" s="1"/>
  <c r="O2566" i="5"/>
  <c r="Q2566" i="5" s="1"/>
  <c r="O2567" i="5"/>
  <c r="Q2567" i="5" s="1"/>
  <c r="O2568" i="5"/>
  <c r="Q2568" i="5" s="1"/>
  <c r="O2569" i="5"/>
  <c r="Q2569" i="5" s="1"/>
  <c r="O2570" i="5"/>
  <c r="Q2570" i="5" s="1"/>
  <c r="O2571" i="5"/>
  <c r="Q2571" i="5" s="1"/>
  <c r="O2572" i="5"/>
  <c r="Q2572" i="5" s="1"/>
  <c r="O2573" i="5"/>
  <c r="Q2573" i="5" s="1"/>
  <c r="O2574" i="5"/>
  <c r="Q2574" i="5" s="1"/>
  <c r="O2575" i="5"/>
  <c r="Q2575" i="5" s="1"/>
  <c r="O2576" i="5"/>
  <c r="Q2576" i="5" s="1"/>
  <c r="O2577" i="5"/>
  <c r="Q2577" i="5" s="1"/>
  <c r="O2578" i="5"/>
  <c r="Q2578" i="5" s="1"/>
  <c r="O2579" i="5"/>
  <c r="Q2579" i="5" s="1"/>
  <c r="O2580" i="5"/>
  <c r="Q2580" i="5" s="1"/>
  <c r="O2581" i="5"/>
  <c r="Q2581" i="5" s="1"/>
  <c r="O2582" i="5"/>
  <c r="Q2582" i="5" s="1"/>
  <c r="O2583" i="5"/>
  <c r="Q2583" i="5" s="1"/>
  <c r="O2584" i="5"/>
  <c r="Q2584" i="5" s="1"/>
  <c r="O2585" i="5"/>
  <c r="Q2585" i="5" s="1"/>
  <c r="O2586" i="5"/>
  <c r="Q2586" i="5" s="1"/>
  <c r="O2587" i="5"/>
  <c r="Q2587" i="5" s="1"/>
  <c r="O2588" i="5"/>
  <c r="Q2588" i="5" s="1"/>
  <c r="O2589" i="5"/>
  <c r="Q2589" i="5" s="1"/>
  <c r="O2590" i="5"/>
  <c r="Q2590" i="5" s="1"/>
  <c r="O2591" i="5"/>
  <c r="Q2591" i="5" s="1"/>
  <c r="O2592" i="5"/>
  <c r="Q2592" i="5" s="1"/>
  <c r="O2593" i="5"/>
  <c r="Q2593" i="5" s="1"/>
  <c r="O2594" i="5"/>
  <c r="Q2594" i="5" s="1"/>
  <c r="O2595" i="5"/>
  <c r="Q2595" i="5" s="1"/>
  <c r="O2596" i="5"/>
  <c r="Q2596" i="5" s="1"/>
  <c r="O2597" i="5"/>
  <c r="Q2597" i="5" s="1"/>
  <c r="O2598" i="5"/>
  <c r="Q2598" i="5" s="1"/>
  <c r="O2599" i="5"/>
  <c r="Q2599" i="5" s="1"/>
  <c r="O2600" i="5"/>
  <c r="Q2600" i="5" s="1"/>
  <c r="O2601" i="5"/>
  <c r="Q2601" i="5" s="1"/>
  <c r="O2602" i="5"/>
  <c r="Q2602" i="5" s="1"/>
  <c r="O2603" i="5"/>
  <c r="Q2603" i="5" s="1"/>
  <c r="O2604" i="5"/>
  <c r="Q2604" i="5" s="1"/>
  <c r="O2605" i="5"/>
  <c r="Q2605" i="5" s="1"/>
  <c r="O2606" i="5"/>
  <c r="Q2606" i="5" s="1"/>
  <c r="O2607" i="5"/>
  <c r="Q2607" i="5" s="1"/>
  <c r="O2608" i="5"/>
  <c r="Q2608" i="5" s="1"/>
  <c r="O2609" i="5"/>
  <c r="Q2609" i="5" s="1"/>
  <c r="O2610" i="5"/>
  <c r="Q2610" i="5" s="1"/>
  <c r="O2611" i="5"/>
  <c r="Q2611" i="5" s="1"/>
  <c r="O2612" i="5"/>
  <c r="Q2612" i="5" s="1"/>
  <c r="O2613" i="5"/>
  <c r="Q2613" i="5" s="1"/>
  <c r="O2614" i="5"/>
  <c r="Q2614" i="5" s="1"/>
  <c r="O2615" i="5"/>
  <c r="Q2615" i="5" s="1"/>
  <c r="O2616" i="5"/>
  <c r="Q2616" i="5" s="1"/>
  <c r="O2617" i="5"/>
  <c r="Q2617" i="5" s="1"/>
  <c r="O2618" i="5"/>
  <c r="Q2618" i="5" s="1"/>
  <c r="O2619" i="5"/>
  <c r="Q2619" i="5" s="1"/>
  <c r="O2620" i="5"/>
  <c r="Q2620" i="5" s="1"/>
  <c r="O2621" i="5"/>
  <c r="Q2621" i="5" s="1"/>
  <c r="O2622" i="5"/>
  <c r="Q2622" i="5" s="1"/>
  <c r="O2623" i="5"/>
  <c r="Q2623" i="5" s="1"/>
  <c r="O2624" i="5"/>
  <c r="Q2624" i="5" s="1"/>
  <c r="O2625" i="5"/>
  <c r="Q2625" i="5" s="1"/>
  <c r="O2626" i="5"/>
  <c r="Q2626" i="5" s="1"/>
  <c r="O2627" i="5"/>
  <c r="Q2627" i="5" s="1"/>
  <c r="O2628" i="5"/>
  <c r="Q2628" i="5" s="1"/>
  <c r="O2629" i="5"/>
  <c r="Q2629" i="5" s="1"/>
  <c r="O2630" i="5"/>
  <c r="Q2630" i="5" s="1"/>
  <c r="O2631" i="5"/>
  <c r="Q2631" i="5" s="1"/>
  <c r="O2632" i="5"/>
  <c r="Q2632" i="5" s="1"/>
  <c r="O2633" i="5"/>
  <c r="Q2633" i="5" s="1"/>
  <c r="O2634" i="5"/>
  <c r="Q2634" i="5" s="1"/>
  <c r="O2635" i="5"/>
  <c r="Q2635" i="5" s="1"/>
  <c r="O2636" i="5"/>
  <c r="Q2636" i="5" s="1"/>
  <c r="O2637" i="5"/>
  <c r="Q2637" i="5" s="1"/>
  <c r="O2638" i="5"/>
  <c r="Q2638" i="5" s="1"/>
  <c r="O2639" i="5"/>
  <c r="Q2639" i="5" s="1"/>
  <c r="O2640" i="5"/>
  <c r="Q2640" i="5" s="1"/>
  <c r="O2641" i="5"/>
  <c r="Q2641" i="5" s="1"/>
  <c r="O2642" i="5"/>
  <c r="Q2642" i="5" s="1"/>
  <c r="O2643" i="5"/>
  <c r="Q2643" i="5" s="1"/>
  <c r="O2644" i="5"/>
  <c r="Q2644" i="5" s="1"/>
  <c r="O2645" i="5"/>
  <c r="Q2645" i="5" s="1"/>
  <c r="O2646" i="5"/>
  <c r="Q2646" i="5" s="1"/>
  <c r="O2647" i="5"/>
  <c r="Q2647" i="5" s="1"/>
  <c r="O2648" i="5"/>
  <c r="Q2648" i="5" s="1"/>
  <c r="O2649" i="5"/>
  <c r="Q2649" i="5" s="1"/>
  <c r="O2650" i="5"/>
  <c r="Q2650" i="5" s="1"/>
  <c r="O2651" i="5"/>
  <c r="Q2651" i="5" s="1"/>
  <c r="O2652" i="5"/>
  <c r="Q2652" i="5" s="1"/>
  <c r="O2653" i="5"/>
  <c r="Q2653" i="5" s="1"/>
  <c r="O2654" i="5"/>
  <c r="Q2654" i="5" s="1"/>
  <c r="O2655" i="5"/>
  <c r="Q2655" i="5" s="1"/>
  <c r="O2656" i="5"/>
  <c r="Q2656" i="5" s="1"/>
  <c r="O2657" i="5"/>
  <c r="Q2657" i="5" s="1"/>
  <c r="O2658" i="5"/>
  <c r="Q2658" i="5" s="1"/>
  <c r="O2659" i="5"/>
  <c r="Q2659" i="5" s="1"/>
  <c r="O2660" i="5"/>
  <c r="Q2660" i="5" s="1"/>
  <c r="O2661" i="5"/>
  <c r="Q2661" i="5" s="1"/>
  <c r="O2662" i="5"/>
  <c r="Q2662" i="5" s="1"/>
  <c r="O2663" i="5"/>
  <c r="Q2663" i="5" s="1"/>
  <c r="O2664" i="5"/>
  <c r="Q2664" i="5" s="1"/>
  <c r="O2665" i="5"/>
  <c r="Q2665" i="5" s="1"/>
  <c r="O2666" i="5"/>
  <c r="Q2666" i="5" s="1"/>
  <c r="O2667" i="5"/>
  <c r="Q2667" i="5" s="1"/>
  <c r="O2668" i="5"/>
  <c r="Q2668" i="5" s="1"/>
  <c r="O2669" i="5"/>
  <c r="Q2669" i="5" s="1"/>
  <c r="O2670" i="5"/>
  <c r="Q2670" i="5" s="1"/>
  <c r="O2671" i="5"/>
  <c r="Q2671" i="5" s="1"/>
  <c r="O2672" i="5"/>
  <c r="Q2672" i="5" s="1"/>
  <c r="O2673" i="5"/>
  <c r="Q2673" i="5" s="1"/>
  <c r="O2674" i="5"/>
  <c r="Q2674" i="5" s="1"/>
  <c r="O2675" i="5"/>
  <c r="Q2675" i="5" s="1"/>
  <c r="O2676" i="5"/>
  <c r="Q2676" i="5" s="1"/>
  <c r="O2677" i="5"/>
  <c r="Q2677" i="5" s="1"/>
  <c r="O2678" i="5"/>
  <c r="Q2678" i="5" s="1"/>
  <c r="O2679" i="5"/>
  <c r="Q2679" i="5" s="1"/>
  <c r="O2680" i="5"/>
  <c r="Q2680" i="5" s="1"/>
  <c r="O2681" i="5"/>
  <c r="Q2681" i="5" s="1"/>
  <c r="O2682" i="5"/>
  <c r="Q2682" i="5" s="1"/>
  <c r="O2683" i="5"/>
  <c r="Q2683" i="5" s="1"/>
  <c r="O2684" i="5"/>
  <c r="Q2684" i="5" s="1"/>
  <c r="O2685" i="5"/>
  <c r="Q2685" i="5" s="1"/>
  <c r="O2686" i="5"/>
  <c r="Q2686" i="5" s="1"/>
  <c r="O2687" i="5"/>
  <c r="Q2687" i="5" s="1"/>
  <c r="O2688" i="5"/>
  <c r="Q2688" i="5" s="1"/>
  <c r="O2689" i="5"/>
  <c r="Q2689" i="5" s="1"/>
  <c r="O2690" i="5"/>
  <c r="Q2690" i="5" s="1"/>
  <c r="O2691" i="5"/>
  <c r="Q2691" i="5" s="1"/>
  <c r="O2692" i="5"/>
  <c r="Q2692" i="5" s="1"/>
  <c r="O2693" i="5"/>
  <c r="Q2693" i="5" s="1"/>
  <c r="O2694" i="5"/>
  <c r="Q2694" i="5" s="1"/>
  <c r="O2695" i="5"/>
  <c r="Q2695" i="5" s="1"/>
  <c r="O2696" i="5"/>
  <c r="Q2696" i="5" s="1"/>
  <c r="O2697" i="5"/>
  <c r="Q2697" i="5" s="1"/>
  <c r="O2698" i="5"/>
  <c r="Q2698" i="5" s="1"/>
  <c r="O2699" i="5"/>
  <c r="Q2699" i="5" s="1"/>
  <c r="O2700" i="5"/>
  <c r="Q2700" i="5" s="1"/>
  <c r="O2701" i="5"/>
  <c r="Q2701" i="5" s="1"/>
  <c r="O2702" i="5"/>
  <c r="Q2702" i="5" s="1"/>
  <c r="O2703" i="5"/>
  <c r="Q2703" i="5" s="1"/>
  <c r="O2704" i="5"/>
  <c r="Q2704" i="5" s="1"/>
  <c r="O2705" i="5"/>
  <c r="Q2705" i="5" s="1"/>
  <c r="O2706" i="5"/>
  <c r="Q2706" i="5" s="1"/>
  <c r="O2707" i="5"/>
  <c r="Q2707" i="5" s="1"/>
  <c r="O2708" i="5"/>
  <c r="Q2708" i="5" s="1"/>
  <c r="O2709" i="5"/>
  <c r="Q2709" i="5" s="1"/>
  <c r="O2710" i="5"/>
  <c r="Q2710" i="5" s="1"/>
  <c r="O2711" i="5"/>
  <c r="Q2711" i="5" s="1"/>
  <c r="O2712" i="5"/>
  <c r="Q2712" i="5" s="1"/>
  <c r="O2713" i="5"/>
  <c r="Q2713" i="5" s="1"/>
  <c r="O2714" i="5"/>
  <c r="Q2714" i="5" s="1"/>
  <c r="O2715" i="5"/>
  <c r="Q2715" i="5" s="1"/>
  <c r="O2716" i="5"/>
  <c r="Q2716" i="5" s="1"/>
  <c r="O2717" i="5"/>
  <c r="Q2717" i="5" s="1"/>
  <c r="O2718" i="5"/>
  <c r="Q2718" i="5" s="1"/>
  <c r="O2719" i="5"/>
  <c r="Q2719" i="5" s="1"/>
  <c r="O2720" i="5"/>
  <c r="Q2720" i="5" s="1"/>
  <c r="O2721" i="5"/>
  <c r="Q2721" i="5" s="1"/>
  <c r="O2722" i="5"/>
  <c r="Q2722" i="5" s="1"/>
  <c r="O2723" i="5"/>
  <c r="Q2723" i="5" s="1"/>
  <c r="O2724" i="5"/>
  <c r="Q2724" i="5" s="1"/>
  <c r="O2725" i="5"/>
  <c r="Q2725" i="5" s="1"/>
  <c r="O2726" i="5"/>
  <c r="Q2726" i="5" s="1"/>
  <c r="O2727" i="5"/>
  <c r="Q2727" i="5" s="1"/>
  <c r="O2728" i="5"/>
  <c r="Q2728" i="5" s="1"/>
  <c r="O2729" i="5"/>
  <c r="Q2729" i="5" s="1"/>
  <c r="O2730" i="5"/>
  <c r="Q2730" i="5" s="1"/>
  <c r="O2731" i="5"/>
  <c r="Q2731" i="5" s="1"/>
  <c r="O2732" i="5"/>
  <c r="Q2732" i="5" s="1"/>
  <c r="O2733" i="5"/>
  <c r="Q2733" i="5" s="1"/>
  <c r="O2734" i="5"/>
  <c r="Q2734" i="5" s="1"/>
  <c r="O2735" i="5"/>
  <c r="Q2735" i="5" s="1"/>
  <c r="O2736" i="5"/>
  <c r="Q2736" i="5" s="1"/>
  <c r="O2737" i="5"/>
  <c r="Q2737" i="5" s="1"/>
  <c r="O2738" i="5"/>
  <c r="Q2738" i="5" s="1"/>
  <c r="O2739" i="5"/>
  <c r="Q2739" i="5" s="1"/>
  <c r="O2740" i="5"/>
  <c r="Q2740" i="5" s="1"/>
  <c r="O2741" i="5"/>
  <c r="Q2741" i="5" s="1"/>
  <c r="O2742" i="5"/>
  <c r="Q2742" i="5" s="1"/>
  <c r="O2743" i="5"/>
  <c r="Q2743" i="5" s="1"/>
  <c r="O2744" i="5"/>
  <c r="Q2744" i="5" s="1"/>
  <c r="O2745" i="5"/>
  <c r="Q2745" i="5" s="1"/>
  <c r="O2746" i="5"/>
  <c r="Q2746" i="5" s="1"/>
  <c r="O2747" i="5"/>
  <c r="Q2747" i="5" s="1"/>
  <c r="O2748" i="5"/>
  <c r="Q2748" i="5" s="1"/>
  <c r="O2749" i="5"/>
  <c r="Q2749" i="5" s="1"/>
  <c r="O2750" i="5"/>
  <c r="Q2750" i="5" s="1"/>
  <c r="O2751" i="5"/>
  <c r="Q2751" i="5" s="1"/>
  <c r="O2752" i="5"/>
  <c r="Q2752" i="5" s="1"/>
  <c r="O2753" i="5"/>
  <c r="Q2753" i="5" s="1"/>
  <c r="O2754" i="5"/>
  <c r="Q2754" i="5" s="1"/>
  <c r="O2755" i="5"/>
  <c r="Q2755" i="5" s="1"/>
  <c r="O2756" i="5"/>
  <c r="Q2756" i="5" s="1"/>
  <c r="O2757" i="5"/>
  <c r="Q2757" i="5" s="1"/>
  <c r="O2758" i="5"/>
  <c r="Q2758" i="5" s="1"/>
  <c r="O2759" i="5"/>
  <c r="Q2759" i="5" s="1"/>
  <c r="O2760" i="5"/>
  <c r="Q2760" i="5" s="1"/>
  <c r="O2761" i="5"/>
  <c r="Q2761" i="5" s="1"/>
  <c r="O2762" i="5"/>
  <c r="Q2762" i="5" s="1"/>
  <c r="O2763" i="5"/>
  <c r="Q2763" i="5" s="1"/>
  <c r="O2764" i="5"/>
  <c r="Q2764" i="5" s="1"/>
  <c r="O2765" i="5"/>
  <c r="Q2765" i="5" s="1"/>
  <c r="O2766" i="5"/>
  <c r="Q2766" i="5" s="1"/>
  <c r="O2767" i="5"/>
  <c r="Q2767" i="5" s="1"/>
  <c r="O2768" i="5"/>
  <c r="Q2768" i="5" s="1"/>
  <c r="O2769" i="5"/>
  <c r="Q2769" i="5" s="1"/>
  <c r="O2770" i="5"/>
  <c r="Q2770" i="5" s="1"/>
  <c r="O2771" i="5"/>
  <c r="Q2771" i="5" s="1"/>
  <c r="O2772" i="5"/>
  <c r="Q2772" i="5" s="1"/>
  <c r="O2773" i="5"/>
  <c r="Q2773" i="5" s="1"/>
  <c r="O2774" i="5"/>
  <c r="Q2774" i="5" s="1"/>
  <c r="O2775" i="5"/>
  <c r="Q2775" i="5" s="1"/>
  <c r="O2776" i="5"/>
  <c r="Q2776" i="5" s="1"/>
  <c r="O2777" i="5"/>
  <c r="Q2777" i="5" s="1"/>
  <c r="O2778" i="5"/>
  <c r="Q2778" i="5" s="1"/>
  <c r="O2779" i="5"/>
  <c r="Q2779" i="5" s="1"/>
  <c r="O2780" i="5"/>
  <c r="Q2780" i="5" s="1"/>
  <c r="O2781" i="5"/>
  <c r="Q2781" i="5" s="1"/>
  <c r="O2782" i="5"/>
  <c r="Q2782" i="5" s="1"/>
  <c r="O2783" i="5"/>
  <c r="Q2783" i="5" s="1"/>
  <c r="O2784" i="5"/>
  <c r="Q2784" i="5" s="1"/>
  <c r="O2785" i="5"/>
  <c r="Q2785" i="5" s="1"/>
  <c r="O2786" i="5"/>
  <c r="Q2786" i="5" s="1"/>
  <c r="O2787" i="5"/>
  <c r="Q2787" i="5" s="1"/>
  <c r="O2788" i="5"/>
  <c r="Q2788" i="5" s="1"/>
  <c r="O2789" i="5"/>
  <c r="Q2789" i="5" s="1"/>
  <c r="O2790" i="5"/>
  <c r="Q2790" i="5" s="1"/>
  <c r="O2791" i="5"/>
  <c r="Q2791" i="5" s="1"/>
  <c r="O2792" i="5"/>
  <c r="Q2792" i="5" s="1"/>
  <c r="O2793" i="5"/>
  <c r="Q2793" i="5" s="1"/>
  <c r="O2794" i="5"/>
  <c r="Q2794" i="5" s="1"/>
  <c r="O2795" i="5"/>
  <c r="Q2795" i="5" s="1"/>
  <c r="O2796" i="5"/>
  <c r="Q2796" i="5" s="1"/>
  <c r="O2797" i="5"/>
  <c r="Q2797" i="5" s="1"/>
  <c r="O2798" i="5"/>
  <c r="Q2798" i="5" s="1"/>
  <c r="O2799" i="5"/>
  <c r="Q2799" i="5" s="1"/>
  <c r="O2800" i="5"/>
  <c r="Q2800" i="5" s="1"/>
  <c r="O2801" i="5"/>
  <c r="Q2801" i="5" s="1"/>
  <c r="O2802" i="5"/>
  <c r="Q2802" i="5" s="1"/>
  <c r="O2803" i="5"/>
  <c r="Q2803" i="5" s="1"/>
  <c r="O2804" i="5"/>
  <c r="Q2804" i="5" s="1"/>
  <c r="O2805" i="5"/>
  <c r="Q2805" i="5" s="1"/>
  <c r="O2806" i="5"/>
  <c r="Q2806" i="5" s="1"/>
  <c r="O2807" i="5"/>
  <c r="Q2807" i="5" s="1"/>
  <c r="O2808" i="5"/>
  <c r="Q2808" i="5" s="1"/>
  <c r="O2809" i="5"/>
  <c r="Q2809" i="5" s="1"/>
  <c r="O2810" i="5"/>
  <c r="Q2810" i="5" s="1"/>
  <c r="O2811" i="5"/>
  <c r="Q2811" i="5" s="1"/>
  <c r="O2812" i="5"/>
  <c r="Q2812" i="5" s="1"/>
  <c r="O2813" i="5"/>
  <c r="Q2813" i="5" s="1"/>
  <c r="O2814" i="5"/>
  <c r="Q2814" i="5" s="1"/>
  <c r="O2815" i="5"/>
  <c r="Q2815" i="5" s="1"/>
  <c r="O2816" i="5"/>
  <c r="Q2816" i="5" s="1"/>
  <c r="O2817" i="5"/>
  <c r="Q2817" i="5" s="1"/>
  <c r="O2818" i="5"/>
  <c r="Q2818" i="5" s="1"/>
  <c r="O2819" i="5"/>
  <c r="Q2819" i="5" s="1"/>
  <c r="O2820" i="5"/>
  <c r="Q2820" i="5" s="1"/>
  <c r="O2821" i="5"/>
  <c r="Q2821" i="5" s="1"/>
  <c r="O2822" i="5"/>
  <c r="Q2822" i="5" s="1"/>
  <c r="O2823" i="5"/>
  <c r="Q2823" i="5" s="1"/>
  <c r="O2824" i="5"/>
  <c r="Q2824" i="5" s="1"/>
  <c r="O2825" i="5"/>
  <c r="Q2825" i="5" s="1"/>
  <c r="O2826" i="5"/>
  <c r="Q2826" i="5" s="1"/>
  <c r="O2827" i="5"/>
  <c r="Q2827" i="5" s="1"/>
  <c r="O2828" i="5"/>
  <c r="Q2828" i="5" s="1"/>
  <c r="O2829" i="5"/>
  <c r="Q2829" i="5" s="1"/>
  <c r="O2830" i="5"/>
  <c r="Q2830" i="5" s="1"/>
  <c r="O2831" i="5"/>
  <c r="Q2831" i="5" s="1"/>
  <c r="O2832" i="5"/>
  <c r="Q2832" i="5" s="1"/>
  <c r="O2833" i="5"/>
  <c r="Q2833" i="5" s="1"/>
  <c r="O2834" i="5"/>
  <c r="Q2834" i="5" s="1"/>
  <c r="O2835" i="5"/>
  <c r="Q2835" i="5" s="1"/>
  <c r="O2836" i="5"/>
  <c r="Q2836" i="5" s="1"/>
  <c r="O2837" i="5"/>
  <c r="Q2837" i="5" s="1"/>
  <c r="O2838" i="5"/>
  <c r="Q2838" i="5" s="1"/>
  <c r="O2839" i="5"/>
  <c r="Q2839" i="5" s="1"/>
  <c r="O2840" i="5"/>
  <c r="Q2840" i="5" s="1"/>
  <c r="O2841" i="5"/>
  <c r="Q2841" i="5" s="1"/>
  <c r="O2842" i="5"/>
  <c r="Q2842" i="5" s="1"/>
  <c r="O2843" i="5"/>
  <c r="Q2843" i="5" s="1"/>
  <c r="O2844" i="5"/>
  <c r="Q2844" i="5" s="1"/>
  <c r="O2845" i="5"/>
  <c r="Q2845" i="5" s="1"/>
  <c r="O2846" i="5"/>
  <c r="Q2846" i="5" s="1"/>
  <c r="O2847" i="5"/>
  <c r="Q2847" i="5" s="1"/>
  <c r="O2848" i="5"/>
  <c r="Q2848" i="5" s="1"/>
  <c r="O2849" i="5"/>
  <c r="Q2849" i="5" s="1"/>
  <c r="O2850" i="5"/>
  <c r="Q2850" i="5" s="1"/>
  <c r="O2851" i="5"/>
  <c r="Q2851" i="5" s="1"/>
  <c r="O2852" i="5"/>
  <c r="Q2852" i="5" s="1"/>
  <c r="O2853" i="5"/>
  <c r="Q2853" i="5" s="1"/>
  <c r="O2854" i="5"/>
  <c r="Q2854" i="5" s="1"/>
  <c r="O2855" i="5"/>
  <c r="Q2855" i="5" s="1"/>
  <c r="O2856" i="5"/>
  <c r="Q2856" i="5" s="1"/>
  <c r="O2857" i="5"/>
  <c r="Q2857" i="5" s="1"/>
  <c r="O2858" i="5"/>
  <c r="Q2858" i="5" s="1"/>
  <c r="O2859" i="5"/>
  <c r="Q2859" i="5" s="1"/>
  <c r="O2860" i="5"/>
  <c r="Q2860" i="5" s="1"/>
  <c r="O2861" i="5"/>
  <c r="Q2861" i="5" s="1"/>
  <c r="O2862" i="5"/>
  <c r="Q2862" i="5" s="1"/>
  <c r="O2863" i="5"/>
  <c r="Q2863" i="5" s="1"/>
  <c r="O2864" i="5"/>
  <c r="Q2864" i="5" s="1"/>
  <c r="O2865" i="5"/>
  <c r="Q2865" i="5" s="1"/>
  <c r="O2866" i="5"/>
  <c r="Q2866" i="5" s="1"/>
  <c r="O2867" i="5"/>
  <c r="Q2867" i="5" s="1"/>
  <c r="O2868" i="5"/>
  <c r="Q2868" i="5" s="1"/>
  <c r="O2869" i="5"/>
  <c r="Q2869" i="5" s="1"/>
  <c r="O2870" i="5"/>
  <c r="Q2870" i="5" s="1"/>
  <c r="O2871" i="5"/>
  <c r="Q2871" i="5" s="1"/>
  <c r="O2872" i="5"/>
  <c r="Q2872" i="5" s="1"/>
  <c r="O2873" i="5"/>
  <c r="Q2873" i="5" s="1"/>
  <c r="O2874" i="5"/>
  <c r="Q2874" i="5" s="1"/>
  <c r="O2875" i="5"/>
  <c r="Q2875" i="5" s="1"/>
  <c r="O2876" i="5"/>
  <c r="Q2876" i="5" s="1"/>
  <c r="O2877" i="5"/>
  <c r="Q2877" i="5" s="1"/>
  <c r="O2878" i="5"/>
  <c r="Q2878" i="5" s="1"/>
  <c r="O2879" i="5"/>
  <c r="Q2879" i="5" s="1"/>
  <c r="O2880" i="5"/>
  <c r="Q2880" i="5" s="1"/>
  <c r="O2881" i="5"/>
  <c r="Q2881" i="5" s="1"/>
  <c r="O2882" i="5"/>
  <c r="Q2882" i="5" s="1"/>
  <c r="O2883" i="5"/>
  <c r="Q2883" i="5" s="1"/>
  <c r="O2884" i="5"/>
  <c r="Q2884" i="5" s="1"/>
  <c r="O2885" i="5"/>
  <c r="Q2885" i="5" s="1"/>
  <c r="O2886" i="5"/>
  <c r="Q2886" i="5" s="1"/>
  <c r="O2887" i="5"/>
  <c r="Q2887" i="5" s="1"/>
  <c r="O2888" i="5"/>
  <c r="Q2888" i="5" s="1"/>
  <c r="O2889" i="5"/>
  <c r="Q2889" i="5" s="1"/>
  <c r="O2890" i="5"/>
  <c r="Q2890" i="5" s="1"/>
  <c r="O2891" i="5"/>
  <c r="Q2891" i="5" s="1"/>
  <c r="O2892" i="5"/>
  <c r="Q2892" i="5" s="1"/>
  <c r="O2893" i="5"/>
  <c r="Q2893" i="5" s="1"/>
  <c r="O2894" i="5"/>
  <c r="Q2894" i="5" s="1"/>
  <c r="O2895" i="5"/>
  <c r="Q2895" i="5" s="1"/>
  <c r="O2896" i="5"/>
  <c r="Q2896" i="5" s="1"/>
  <c r="O2897" i="5"/>
  <c r="Q2897" i="5" s="1"/>
  <c r="O2898" i="5"/>
  <c r="Q2898" i="5" s="1"/>
  <c r="O2899" i="5"/>
  <c r="Q2899" i="5" s="1"/>
  <c r="O2900" i="5"/>
  <c r="Q2900" i="5" s="1"/>
  <c r="O2901" i="5"/>
  <c r="Q2901" i="5" s="1"/>
  <c r="O2902" i="5"/>
  <c r="Q2902" i="5" s="1"/>
  <c r="O2903" i="5"/>
  <c r="Q2903" i="5" s="1"/>
  <c r="O2904" i="5"/>
  <c r="Q2904" i="5" s="1"/>
  <c r="O2905" i="5"/>
  <c r="Q2905" i="5" s="1"/>
  <c r="O2906" i="5"/>
  <c r="Q2906" i="5" s="1"/>
  <c r="O2907" i="5"/>
  <c r="Q2907" i="5" s="1"/>
  <c r="O2908" i="5"/>
  <c r="Q2908" i="5" s="1"/>
  <c r="O2909" i="5"/>
  <c r="Q2909" i="5" s="1"/>
  <c r="O2910" i="5"/>
  <c r="Q2910" i="5" s="1"/>
  <c r="O2911" i="5"/>
  <c r="Q2911" i="5" s="1"/>
  <c r="O2912" i="5"/>
  <c r="Q2912" i="5" s="1"/>
  <c r="O2913" i="5"/>
  <c r="Q2913" i="5" s="1"/>
  <c r="O2914" i="5"/>
  <c r="Q2914" i="5" s="1"/>
  <c r="O2915" i="5"/>
  <c r="Q2915" i="5" s="1"/>
  <c r="O2916" i="5"/>
  <c r="Q2916" i="5" s="1"/>
  <c r="O2917" i="5"/>
  <c r="Q2917" i="5" s="1"/>
  <c r="O2918" i="5"/>
  <c r="Q2918" i="5" s="1"/>
  <c r="O2919" i="5"/>
  <c r="Q2919" i="5" s="1"/>
  <c r="O2920" i="5"/>
  <c r="Q2920" i="5" s="1"/>
  <c r="O2921" i="5"/>
  <c r="Q2921" i="5" s="1"/>
  <c r="O2922" i="5"/>
  <c r="Q2922" i="5" s="1"/>
  <c r="O2923" i="5"/>
  <c r="Q2923" i="5" s="1"/>
  <c r="O2924" i="5"/>
  <c r="Q2924" i="5" s="1"/>
  <c r="O2925" i="5"/>
  <c r="Q2925" i="5" s="1"/>
  <c r="O2926" i="5"/>
  <c r="Q2926" i="5" s="1"/>
  <c r="O2927" i="5"/>
  <c r="Q2927" i="5" s="1"/>
  <c r="O2928" i="5"/>
  <c r="Q2928" i="5" s="1"/>
  <c r="O2929" i="5"/>
  <c r="Q2929" i="5" s="1"/>
  <c r="O2930" i="5"/>
  <c r="Q2930" i="5" s="1"/>
  <c r="O2931" i="5"/>
  <c r="Q2931" i="5" s="1"/>
  <c r="O2932" i="5"/>
  <c r="Q2932" i="5" s="1"/>
  <c r="O2933" i="5"/>
  <c r="Q2933" i="5" s="1"/>
  <c r="O2934" i="5"/>
  <c r="Q2934" i="5" s="1"/>
  <c r="O2935" i="5"/>
  <c r="Q2935" i="5" s="1"/>
  <c r="O2936" i="5"/>
  <c r="Q2936" i="5" s="1"/>
  <c r="O2937" i="5"/>
  <c r="Q2937" i="5" s="1"/>
  <c r="O2938" i="5"/>
  <c r="Q2938" i="5" s="1"/>
  <c r="O2939" i="5"/>
  <c r="Q2939" i="5" s="1"/>
  <c r="O2940" i="5"/>
  <c r="Q2940" i="5" s="1"/>
  <c r="O2941" i="5"/>
  <c r="Q2941" i="5" s="1"/>
  <c r="O2942" i="5"/>
  <c r="Q2942" i="5" s="1"/>
  <c r="O2943" i="5"/>
  <c r="Q2943" i="5" s="1"/>
  <c r="O2944" i="5"/>
  <c r="Q2944" i="5" s="1"/>
  <c r="O2945" i="5"/>
  <c r="Q2945" i="5" s="1"/>
  <c r="O2946" i="5"/>
  <c r="Q2946" i="5" s="1"/>
  <c r="O2947" i="5"/>
  <c r="Q2947" i="5" s="1"/>
  <c r="O2948" i="5"/>
  <c r="Q2948" i="5" s="1"/>
  <c r="O2949" i="5"/>
  <c r="Q2949" i="5" s="1"/>
  <c r="O2950" i="5"/>
  <c r="Q2950" i="5" s="1"/>
  <c r="O2951" i="5"/>
  <c r="Q2951" i="5" s="1"/>
  <c r="O2952" i="5"/>
  <c r="Q2952" i="5" s="1"/>
  <c r="O2953" i="5"/>
  <c r="Q2953" i="5" s="1"/>
  <c r="O2954" i="5"/>
  <c r="Q2954" i="5" s="1"/>
  <c r="O2955" i="5"/>
  <c r="Q2955" i="5" s="1"/>
  <c r="O2956" i="5"/>
  <c r="Q2956" i="5" s="1"/>
  <c r="O2957" i="5"/>
  <c r="Q2957" i="5" s="1"/>
  <c r="O2958" i="5"/>
  <c r="Q2958" i="5" s="1"/>
  <c r="O2959" i="5"/>
  <c r="Q2959" i="5" s="1"/>
  <c r="O2960" i="5"/>
  <c r="Q2960" i="5" s="1"/>
  <c r="O2961" i="5"/>
  <c r="Q2961" i="5" s="1"/>
  <c r="O2962" i="5"/>
  <c r="Q2962" i="5" s="1"/>
  <c r="O2963" i="5"/>
  <c r="Q2963" i="5" s="1"/>
  <c r="O2964" i="5"/>
  <c r="Q2964" i="5" s="1"/>
  <c r="O2965" i="5"/>
  <c r="Q2965" i="5" s="1"/>
  <c r="O2966" i="5"/>
  <c r="Q2966" i="5" s="1"/>
  <c r="O2967" i="5"/>
  <c r="Q2967" i="5" s="1"/>
  <c r="O2968" i="5"/>
  <c r="Q2968" i="5" s="1"/>
  <c r="O2969" i="5"/>
  <c r="Q2969" i="5" s="1"/>
  <c r="O2970" i="5"/>
  <c r="Q2970" i="5" s="1"/>
  <c r="O2971" i="5"/>
  <c r="Q2971" i="5" s="1"/>
  <c r="O2972" i="5"/>
  <c r="Q2972" i="5" s="1"/>
  <c r="O2973" i="5"/>
  <c r="Q2973" i="5" s="1"/>
  <c r="O2974" i="5"/>
  <c r="Q2974" i="5" s="1"/>
  <c r="O2975" i="5"/>
  <c r="Q2975" i="5" s="1"/>
  <c r="O2976" i="5"/>
  <c r="Q2976" i="5" s="1"/>
  <c r="O2977" i="5"/>
  <c r="Q2977" i="5" s="1"/>
  <c r="O2978" i="5"/>
  <c r="Q2978" i="5" s="1"/>
  <c r="O2979" i="5"/>
  <c r="Q2979" i="5" s="1"/>
  <c r="O2980" i="5"/>
  <c r="Q2980" i="5" s="1"/>
  <c r="O2981" i="5"/>
  <c r="Q2981" i="5" s="1"/>
  <c r="O2982" i="5"/>
  <c r="Q2982" i="5" s="1"/>
  <c r="O2983" i="5"/>
  <c r="Q2983" i="5" s="1"/>
  <c r="O2984" i="5"/>
  <c r="Q2984" i="5" s="1"/>
  <c r="O2985" i="5"/>
  <c r="Q2985" i="5" s="1"/>
  <c r="O2986" i="5"/>
  <c r="Q2986" i="5" s="1"/>
  <c r="O2987" i="5"/>
  <c r="Q2987" i="5" s="1"/>
  <c r="O2988" i="5"/>
  <c r="Q2988" i="5" s="1"/>
  <c r="O2989" i="5"/>
  <c r="Q2989" i="5" s="1"/>
  <c r="O2990" i="5"/>
  <c r="Q2990" i="5" s="1"/>
  <c r="O2991" i="5"/>
  <c r="Q2991" i="5" s="1"/>
  <c r="O2992" i="5"/>
  <c r="Q2992" i="5" s="1"/>
  <c r="O2993" i="5"/>
  <c r="Q2993" i="5" s="1"/>
  <c r="O2994" i="5"/>
  <c r="Q2994" i="5" s="1"/>
  <c r="O2995" i="5"/>
  <c r="Q2995" i="5" s="1"/>
  <c r="O2996" i="5"/>
  <c r="Q2996" i="5" s="1"/>
  <c r="O2997" i="5"/>
  <c r="Q2997" i="5" s="1"/>
  <c r="O2998" i="5"/>
  <c r="Q2998" i="5" s="1"/>
  <c r="O2999" i="5"/>
  <c r="Q2999" i="5" s="1"/>
  <c r="O3000" i="5"/>
  <c r="Q3000" i="5" s="1"/>
  <c r="O3001" i="5"/>
  <c r="Q3001" i="5" s="1"/>
  <c r="O3002" i="5"/>
  <c r="Q3002" i="5" s="1"/>
  <c r="O3003" i="5"/>
  <c r="Q3003" i="5" s="1"/>
  <c r="O3004" i="5"/>
  <c r="Q3004" i="5" s="1"/>
  <c r="O3005" i="5"/>
  <c r="Q3005" i="5" s="1"/>
  <c r="O3006" i="5"/>
  <c r="Q3006" i="5" s="1"/>
  <c r="O3007" i="5"/>
  <c r="Q3007" i="5" s="1"/>
  <c r="O3008" i="5"/>
  <c r="Q3008" i="5" s="1"/>
  <c r="O3009" i="5"/>
  <c r="Q3009" i="5" s="1"/>
  <c r="O3010" i="5"/>
  <c r="Q3010" i="5" s="1"/>
  <c r="O3011" i="5"/>
  <c r="Q3011" i="5" s="1"/>
  <c r="O3012" i="5"/>
  <c r="Q3012" i="5" s="1"/>
  <c r="O3013" i="5"/>
  <c r="Q3013" i="5" s="1"/>
  <c r="O3014" i="5"/>
  <c r="Q3014" i="5" s="1"/>
  <c r="O3015" i="5"/>
  <c r="Q3015" i="5" s="1"/>
  <c r="O3016" i="5"/>
  <c r="Q3016" i="5" s="1"/>
  <c r="O3017" i="5"/>
  <c r="Q3017" i="5" s="1"/>
  <c r="O3018" i="5"/>
  <c r="Q3018" i="5" s="1"/>
  <c r="O3019" i="5"/>
  <c r="Q3019" i="5" s="1"/>
  <c r="O3020" i="5"/>
  <c r="Q3020" i="5" s="1"/>
  <c r="O3021" i="5"/>
  <c r="Q3021" i="5" s="1"/>
  <c r="O3022" i="5"/>
  <c r="Q3022" i="5" s="1"/>
  <c r="O3023" i="5"/>
  <c r="Q3023" i="5" s="1"/>
  <c r="O3024" i="5"/>
  <c r="Q3024" i="5" s="1"/>
  <c r="O3025" i="5"/>
  <c r="Q3025" i="5" s="1"/>
  <c r="O3026" i="5"/>
  <c r="Q3026" i="5" s="1"/>
  <c r="O3027" i="5"/>
  <c r="Q3027" i="5" s="1"/>
  <c r="O3028" i="5"/>
  <c r="Q3028" i="5" s="1"/>
  <c r="O3029" i="5"/>
  <c r="Q3029" i="5" s="1"/>
  <c r="O3030" i="5"/>
  <c r="Q3030" i="5" s="1"/>
  <c r="O3031" i="5"/>
  <c r="Q3031" i="5" s="1"/>
  <c r="O3032" i="5"/>
  <c r="Q3032" i="5" s="1"/>
  <c r="O3033" i="5"/>
  <c r="Q3033" i="5" s="1"/>
  <c r="O3034" i="5"/>
  <c r="Q3034" i="5" s="1"/>
  <c r="O3035" i="5"/>
  <c r="Q3035" i="5" s="1"/>
  <c r="O3036" i="5"/>
  <c r="Q3036" i="5" s="1"/>
  <c r="O3037" i="5"/>
  <c r="Q3037" i="5" s="1"/>
  <c r="O3038" i="5"/>
  <c r="Q3038" i="5" s="1"/>
  <c r="O3039" i="5"/>
  <c r="Q3039" i="5" s="1"/>
  <c r="O3040" i="5"/>
  <c r="Q3040" i="5" s="1"/>
  <c r="O3041" i="5"/>
  <c r="Q3041" i="5" s="1"/>
  <c r="O3042" i="5"/>
  <c r="Q3042" i="5" s="1"/>
  <c r="O3043" i="5"/>
  <c r="Q3043" i="5" s="1"/>
  <c r="O3044" i="5"/>
  <c r="Q3044" i="5" s="1"/>
  <c r="O3045" i="5"/>
  <c r="Q3045" i="5" s="1"/>
  <c r="O3046" i="5"/>
  <c r="Q3046" i="5" s="1"/>
  <c r="O3047" i="5"/>
  <c r="Q3047" i="5" s="1"/>
  <c r="O3048" i="5"/>
  <c r="Q3048" i="5" s="1"/>
  <c r="O3049" i="5"/>
  <c r="Q3049" i="5" s="1"/>
  <c r="O3050" i="5"/>
  <c r="Q3050" i="5" s="1"/>
  <c r="O3051" i="5"/>
  <c r="Q3051" i="5" s="1"/>
  <c r="O3052" i="5"/>
  <c r="Q3052" i="5" s="1"/>
  <c r="O3053" i="5"/>
  <c r="Q3053" i="5" s="1"/>
  <c r="O3054" i="5"/>
  <c r="Q3054" i="5" s="1"/>
  <c r="O3055" i="5"/>
  <c r="Q3055" i="5" s="1"/>
  <c r="O3056" i="5"/>
  <c r="Q3056" i="5" s="1"/>
  <c r="O3057" i="5"/>
  <c r="Q3057" i="5" s="1"/>
  <c r="O3058" i="5"/>
  <c r="Q3058" i="5" s="1"/>
  <c r="O3059" i="5"/>
  <c r="Q3059" i="5" s="1"/>
  <c r="O3060" i="5"/>
  <c r="Q3060" i="5" s="1"/>
  <c r="O3061" i="5"/>
  <c r="Q3061" i="5" s="1"/>
  <c r="O3062" i="5"/>
  <c r="Q3062" i="5" s="1"/>
  <c r="O3063" i="5"/>
  <c r="Q3063" i="5" s="1"/>
  <c r="O3064" i="5"/>
  <c r="Q3064" i="5" s="1"/>
  <c r="O3065" i="5"/>
  <c r="Q3065" i="5" s="1"/>
  <c r="O3066" i="5"/>
  <c r="Q3066" i="5" s="1"/>
  <c r="O3067" i="5"/>
  <c r="Q3067" i="5" s="1"/>
  <c r="O3068" i="5"/>
  <c r="Q3068" i="5" s="1"/>
  <c r="O3069" i="5"/>
  <c r="Q3069" i="5" s="1"/>
  <c r="O3070" i="5"/>
  <c r="Q3070" i="5" s="1"/>
  <c r="O3071" i="5"/>
  <c r="Q3071" i="5" s="1"/>
  <c r="O3072" i="5"/>
  <c r="Q3072" i="5" s="1"/>
  <c r="O3073" i="5"/>
  <c r="Q3073" i="5" s="1"/>
  <c r="O3074" i="5"/>
  <c r="Q3074" i="5" s="1"/>
  <c r="O3075" i="5"/>
  <c r="Q3075" i="5" s="1"/>
  <c r="O3076" i="5"/>
  <c r="Q3076" i="5" s="1"/>
  <c r="O3077" i="5"/>
  <c r="Q3077" i="5" s="1"/>
  <c r="O3078" i="5"/>
  <c r="Q3078" i="5" s="1"/>
  <c r="O3079" i="5"/>
  <c r="Q3079" i="5" s="1"/>
  <c r="O3080" i="5"/>
  <c r="Q3080" i="5" s="1"/>
  <c r="O3081" i="5"/>
  <c r="Q3081" i="5" s="1"/>
  <c r="O3082" i="5"/>
  <c r="Q3082" i="5" s="1"/>
  <c r="O3083" i="5"/>
  <c r="Q3083" i="5" s="1"/>
  <c r="O3084" i="5"/>
  <c r="Q3084" i="5" s="1"/>
  <c r="O3085" i="5"/>
  <c r="Q3085" i="5" s="1"/>
  <c r="O3086" i="5"/>
  <c r="Q3086" i="5" s="1"/>
  <c r="O3087" i="5"/>
  <c r="Q3087" i="5" s="1"/>
  <c r="O3088" i="5"/>
  <c r="Q3088" i="5" s="1"/>
  <c r="O3089" i="5"/>
  <c r="Q3089" i="5" s="1"/>
  <c r="O3090" i="5"/>
  <c r="Q3090" i="5" s="1"/>
  <c r="O3091" i="5"/>
  <c r="Q3091" i="5" s="1"/>
  <c r="O3092" i="5"/>
  <c r="Q3092" i="5" s="1"/>
  <c r="O3093" i="5"/>
  <c r="Q3093" i="5" s="1"/>
  <c r="O3094" i="5"/>
  <c r="Q3094" i="5" s="1"/>
  <c r="O3095" i="5"/>
  <c r="Q3095" i="5" s="1"/>
  <c r="O3096" i="5"/>
  <c r="Q3096" i="5" s="1"/>
  <c r="O3097" i="5"/>
  <c r="Q3097" i="5" s="1"/>
  <c r="O3098" i="5"/>
  <c r="Q3098" i="5" s="1"/>
  <c r="O3099" i="5"/>
  <c r="Q3099" i="5" s="1"/>
  <c r="O3100" i="5"/>
  <c r="Q3100" i="5" s="1"/>
  <c r="O3101" i="5"/>
  <c r="Q3101" i="5" s="1"/>
  <c r="O3102" i="5"/>
  <c r="Q3102" i="5" s="1"/>
  <c r="O3103" i="5"/>
  <c r="Q3103" i="5" s="1"/>
  <c r="O3104" i="5"/>
  <c r="Q3104" i="5" s="1"/>
  <c r="O3105" i="5"/>
  <c r="Q3105" i="5" s="1"/>
  <c r="O3106" i="5"/>
  <c r="Q3106" i="5" s="1"/>
  <c r="O3107" i="5"/>
  <c r="Q3107" i="5" s="1"/>
  <c r="O3108" i="5"/>
  <c r="Q3108" i="5" s="1"/>
  <c r="O3109" i="5"/>
  <c r="Q3109" i="5" s="1"/>
  <c r="O3110" i="5"/>
  <c r="Q3110" i="5" s="1"/>
  <c r="O3111" i="5"/>
  <c r="Q3111" i="5" s="1"/>
  <c r="O3112" i="5"/>
  <c r="Q3112" i="5" s="1"/>
  <c r="O3113" i="5"/>
  <c r="Q3113" i="5" s="1"/>
  <c r="O3114" i="5"/>
  <c r="Q3114" i="5" s="1"/>
  <c r="O3115" i="5"/>
  <c r="Q3115" i="5" s="1"/>
  <c r="O3116" i="5"/>
  <c r="Q3116" i="5" s="1"/>
  <c r="O3117" i="5"/>
  <c r="Q3117" i="5" s="1"/>
  <c r="O3118" i="5"/>
  <c r="Q3118" i="5" s="1"/>
  <c r="O3119" i="5"/>
  <c r="Q3119" i="5" s="1"/>
  <c r="O3120" i="5"/>
  <c r="Q3120" i="5" s="1"/>
  <c r="O3121" i="5"/>
  <c r="Q3121" i="5" s="1"/>
  <c r="O3122" i="5"/>
  <c r="Q3122" i="5" s="1"/>
  <c r="O3123" i="5"/>
  <c r="Q3123" i="5" s="1"/>
  <c r="O3124" i="5"/>
  <c r="Q3124" i="5" s="1"/>
  <c r="O3125" i="5"/>
  <c r="Q3125" i="5" s="1"/>
  <c r="O3126" i="5"/>
  <c r="Q3126" i="5" s="1"/>
  <c r="O3127" i="5"/>
  <c r="Q3127" i="5" s="1"/>
  <c r="O3128" i="5"/>
  <c r="Q3128" i="5" s="1"/>
  <c r="O3129" i="5"/>
  <c r="Q3129" i="5" s="1"/>
  <c r="O3130" i="5"/>
  <c r="Q3130" i="5" s="1"/>
  <c r="O3131" i="5"/>
  <c r="Q3131" i="5" s="1"/>
  <c r="O3132" i="5"/>
  <c r="Q3132" i="5" s="1"/>
  <c r="O3133" i="5"/>
  <c r="Q3133" i="5" s="1"/>
  <c r="O3134" i="5"/>
  <c r="Q3134" i="5" s="1"/>
  <c r="O3135" i="5"/>
  <c r="Q3135" i="5" s="1"/>
  <c r="O3136" i="5"/>
  <c r="Q3136" i="5" s="1"/>
  <c r="O3137" i="5"/>
  <c r="Q3137" i="5" s="1"/>
  <c r="O3138" i="5"/>
  <c r="Q3138" i="5" s="1"/>
  <c r="O3139" i="5"/>
  <c r="Q3139" i="5" s="1"/>
  <c r="O3140" i="5"/>
  <c r="Q3140" i="5" s="1"/>
  <c r="O3141" i="5"/>
  <c r="Q3141" i="5" s="1"/>
  <c r="O3142" i="5"/>
  <c r="Q3142" i="5" s="1"/>
  <c r="O3143" i="5"/>
  <c r="Q3143" i="5" s="1"/>
  <c r="O3144" i="5"/>
  <c r="Q3144" i="5" s="1"/>
  <c r="O3145" i="5"/>
  <c r="Q3145" i="5" s="1"/>
  <c r="O3146" i="5"/>
  <c r="Q3146" i="5" s="1"/>
  <c r="O3147" i="5"/>
  <c r="Q3147" i="5" s="1"/>
  <c r="O3148" i="5"/>
  <c r="Q3148" i="5" s="1"/>
  <c r="O3149" i="5"/>
  <c r="Q3149" i="5" s="1"/>
  <c r="O3150" i="5"/>
  <c r="Q3150" i="5" s="1"/>
  <c r="O3151" i="5"/>
  <c r="Q3151" i="5" s="1"/>
  <c r="O3152" i="5"/>
  <c r="Q3152" i="5" s="1"/>
  <c r="O3153" i="5"/>
  <c r="Q3153" i="5" s="1"/>
  <c r="O3154" i="5"/>
  <c r="Q3154" i="5" s="1"/>
  <c r="O3155" i="5"/>
  <c r="Q3155" i="5" s="1"/>
  <c r="O3156" i="5"/>
  <c r="Q3156" i="5" s="1"/>
  <c r="O3157" i="5"/>
  <c r="Q3157" i="5" s="1"/>
  <c r="O3158" i="5"/>
  <c r="Q3158" i="5" s="1"/>
  <c r="O3159" i="5"/>
  <c r="Q3159" i="5" s="1"/>
  <c r="O3160" i="5"/>
  <c r="Q3160" i="5" s="1"/>
  <c r="O3161" i="5"/>
  <c r="Q3161" i="5" s="1"/>
  <c r="O3162" i="5"/>
  <c r="Q3162" i="5" s="1"/>
  <c r="O3163" i="5"/>
  <c r="Q3163" i="5" s="1"/>
  <c r="O3164" i="5"/>
  <c r="Q3164" i="5" s="1"/>
  <c r="O3165" i="5"/>
  <c r="Q3165" i="5" s="1"/>
  <c r="O3166" i="5"/>
  <c r="Q3166" i="5" s="1"/>
  <c r="O3167" i="5"/>
  <c r="Q3167" i="5" s="1"/>
  <c r="O3168" i="5"/>
  <c r="Q3168" i="5" s="1"/>
  <c r="O3169" i="5"/>
  <c r="Q3169" i="5" s="1"/>
  <c r="O3170" i="5"/>
  <c r="Q3170" i="5" s="1"/>
  <c r="O3171" i="5"/>
  <c r="Q3171" i="5" s="1"/>
  <c r="O3172" i="5"/>
  <c r="Q3172" i="5" s="1"/>
  <c r="O3173" i="5"/>
  <c r="Q3173" i="5" s="1"/>
  <c r="O3174" i="5"/>
  <c r="Q3174" i="5" s="1"/>
  <c r="O3175" i="5"/>
  <c r="Q3175" i="5" s="1"/>
  <c r="O3176" i="5"/>
  <c r="Q3176" i="5" s="1"/>
  <c r="O3177" i="5"/>
  <c r="Q3177" i="5" s="1"/>
  <c r="O3178" i="5"/>
  <c r="Q3178" i="5" s="1"/>
  <c r="O3179" i="5"/>
  <c r="Q3179" i="5" s="1"/>
  <c r="O3180" i="5"/>
  <c r="Q3180" i="5" s="1"/>
  <c r="O3181" i="5"/>
  <c r="Q3181" i="5" s="1"/>
  <c r="O3182" i="5"/>
  <c r="Q3182" i="5" s="1"/>
  <c r="O3183" i="5"/>
  <c r="Q3183" i="5" s="1"/>
  <c r="O3184" i="5"/>
  <c r="Q3184" i="5" s="1"/>
  <c r="O3185" i="5"/>
  <c r="Q3185" i="5" s="1"/>
  <c r="O3186" i="5"/>
  <c r="Q3186" i="5" s="1"/>
  <c r="O3187" i="5"/>
  <c r="Q3187" i="5" s="1"/>
  <c r="O3188" i="5"/>
  <c r="Q3188" i="5" s="1"/>
  <c r="O3189" i="5"/>
  <c r="Q3189" i="5" s="1"/>
  <c r="O3190" i="5"/>
  <c r="Q3190" i="5" s="1"/>
  <c r="O3191" i="5"/>
  <c r="Q3191" i="5" s="1"/>
  <c r="O3192" i="5"/>
  <c r="Q3192" i="5" s="1"/>
  <c r="O3193" i="5"/>
  <c r="Q3193" i="5" s="1"/>
  <c r="O3194" i="5"/>
  <c r="Q3194" i="5" s="1"/>
  <c r="O3195" i="5"/>
  <c r="Q3195" i="5" s="1"/>
  <c r="O3196" i="5"/>
  <c r="Q3196" i="5" s="1"/>
  <c r="O3197" i="5"/>
  <c r="Q3197" i="5" s="1"/>
  <c r="O3198" i="5"/>
  <c r="Q3198" i="5" s="1"/>
  <c r="O3199" i="5"/>
  <c r="Q3199" i="5" s="1"/>
  <c r="O3200" i="5"/>
  <c r="Q3200" i="5" s="1"/>
  <c r="O3201" i="5"/>
  <c r="Q3201" i="5" s="1"/>
  <c r="O3202" i="5"/>
  <c r="Q3202" i="5" s="1"/>
  <c r="O3203" i="5"/>
  <c r="Q3203" i="5" s="1"/>
  <c r="O3204" i="5"/>
  <c r="Q3204" i="5" s="1"/>
  <c r="O3205" i="5"/>
  <c r="Q3205" i="5" s="1"/>
  <c r="O3206" i="5"/>
  <c r="Q3206" i="5" s="1"/>
  <c r="O3207" i="5"/>
  <c r="Q3207" i="5" s="1"/>
  <c r="O3208" i="5"/>
  <c r="Q3208" i="5" s="1"/>
  <c r="O3209" i="5"/>
  <c r="Q3209" i="5" s="1"/>
  <c r="O3210" i="5"/>
  <c r="Q3210" i="5" s="1"/>
  <c r="O3211" i="5"/>
  <c r="Q3211" i="5" s="1"/>
  <c r="O3212" i="5"/>
  <c r="Q3212" i="5" s="1"/>
  <c r="O3213" i="5"/>
  <c r="Q3213" i="5" s="1"/>
  <c r="O3214" i="5"/>
  <c r="Q3214" i="5" s="1"/>
  <c r="O3215" i="5"/>
  <c r="Q3215" i="5" s="1"/>
  <c r="O3216" i="5"/>
  <c r="Q3216" i="5" s="1"/>
  <c r="O3217" i="5"/>
  <c r="Q3217" i="5" s="1"/>
  <c r="O3218" i="5"/>
  <c r="Q3218" i="5" s="1"/>
  <c r="O3219" i="5"/>
  <c r="Q3219" i="5" s="1"/>
  <c r="O3220" i="5"/>
  <c r="Q3220" i="5" s="1"/>
  <c r="O3221" i="5"/>
  <c r="Q3221" i="5" s="1"/>
  <c r="O3222" i="5"/>
  <c r="Q3222" i="5" s="1"/>
  <c r="O3223" i="5"/>
  <c r="Q3223" i="5" s="1"/>
  <c r="O3224" i="5"/>
  <c r="Q3224" i="5" s="1"/>
  <c r="O3225" i="5"/>
  <c r="Q3225" i="5" s="1"/>
  <c r="O3226" i="5"/>
  <c r="Q3226" i="5" s="1"/>
  <c r="O3227" i="5"/>
  <c r="Q3227" i="5" s="1"/>
  <c r="O3228" i="5"/>
  <c r="Q3228" i="5" s="1"/>
  <c r="O3229" i="5"/>
  <c r="Q3229" i="5" s="1"/>
  <c r="O3230" i="5"/>
  <c r="Q3230" i="5" s="1"/>
  <c r="O3231" i="5"/>
  <c r="Q3231" i="5" s="1"/>
  <c r="O3232" i="5"/>
  <c r="Q3232" i="5" s="1"/>
  <c r="O3233" i="5"/>
  <c r="Q3233" i="5" s="1"/>
  <c r="O3234" i="5"/>
  <c r="Q3234" i="5" s="1"/>
  <c r="O3235" i="5"/>
  <c r="Q3235" i="5" s="1"/>
  <c r="O3236" i="5"/>
  <c r="Q3236" i="5" s="1"/>
  <c r="O3237" i="5"/>
  <c r="Q3237" i="5" s="1"/>
  <c r="O3238" i="5"/>
  <c r="Q3238" i="5" s="1"/>
  <c r="O3239" i="5"/>
  <c r="Q3239" i="5" s="1"/>
  <c r="O3240" i="5"/>
  <c r="Q3240" i="5" s="1"/>
  <c r="O3241" i="5"/>
  <c r="Q3241" i="5" s="1"/>
  <c r="O3242" i="5"/>
  <c r="Q3242" i="5" s="1"/>
  <c r="O3243" i="5"/>
  <c r="Q3243" i="5" s="1"/>
  <c r="O3244" i="5"/>
  <c r="Q3244" i="5" s="1"/>
  <c r="O3245" i="5"/>
  <c r="Q3245" i="5" s="1"/>
  <c r="O3246" i="5"/>
  <c r="Q3246" i="5" s="1"/>
  <c r="O3247" i="5"/>
  <c r="Q3247" i="5" s="1"/>
  <c r="O3248" i="5"/>
  <c r="Q3248" i="5" s="1"/>
  <c r="O3249" i="5"/>
  <c r="Q3249" i="5" s="1"/>
  <c r="O3250" i="5"/>
  <c r="Q3250" i="5" s="1"/>
  <c r="O3251" i="5"/>
  <c r="Q3251" i="5" s="1"/>
  <c r="O3252" i="5"/>
  <c r="Q3252" i="5" s="1"/>
  <c r="O3253" i="5"/>
  <c r="Q3253" i="5" s="1"/>
  <c r="O3254" i="5"/>
  <c r="Q3254" i="5" s="1"/>
  <c r="O3255" i="5"/>
  <c r="Q3255" i="5" s="1"/>
  <c r="O3256" i="5"/>
  <c r="Q3256" i="5" s="1"/>
  <c r="O3257" i="5"/>
  <c r="Q3257" i="5" s="1"/>
  <c r="O3258" i="5"/>
  <c r="Q3258" i="5" s="1"/>
  <c r="O3259" i="5"/>
  <c r="Q3259" i="5" s="1"/>
  <c r="O3260" i="5"/>
  <c r="Q3260" i="5" s="1"/>
  <c r="O3261" i="5"/>
  <c r="Q3261" i="5" s="1"/>
  <c r="O3262" i="5"/>
  <c r="Q3262" i="5" s="1"/>
  <c r="O3263" i="5"/>
  <c r="Q3263" i="5" s="1"/>
  <c r="O3264" i="5"/>
  <c r="Q3264" i="5" s="1"/>
  <c r="O3265" i="5"/>
  <c r="Q3265" i="5" s="1"/>
  <c r="O3266" i="5"/>
  <c r="Q3266" i="5" s="1"/>
  <c r="O3267" i="5"/>
  <c r="Q3267" i="5" s="1"/>
  <c r="O3268" i="5"/>
  <c r="Q3268" i="5" s="1"/>
  <c r="O3269" i="5"/>
  <c r="Q3269" i="5" s="1"/>
  <c r="O3270" i="5"/>
  <c r="Q3270" i="5" s="1"/>
  <c r="O3271" i="5"/>
  <c r="Q3271" i="5" s="1"/>
  <c r="O3272" i="5"/>
  <c r="Q3272" i="5" s="1"/>
  <c r="O3273" i="5"/>
  <c r="Q3273" i="5" s="1"/>
  <c r="O3274" i="5"/>
  <c r="Q3274" i="5" s="1"/>
  <c r="O3275" i="5"/>
  <c r="Q3275" i="5" s="1"/>
  <c r="O3276" i="5"/>
  <c r="Q3276" i="5" s="1"/>
  <c r="O3277" i="5"/>
  <c r="Q3277" i="5" s="1"/>
  <c r="O3278" i="5"/>
  <c r="Q3278" i="5" s="1"/>
  <c r="O3279" i="5"/>
  <c r="Q3279" i="5" s="1"/>
  <c r="O3280" i="5"/>
  <c r="Q3280" i="5" s="1"/>
  <c r="O3281" i="5"/>
  <c r="Q3281" i="5" s="1"/>
  <c r="O3282" i="5"/>
  <c r="Q3282" i="5" s="1"/>
  <c r="O3283" i="5"/>
  <c r="Q3283" i="5" s="1"/>
  <c r="O3284" i="5"/>
  <c r="Q3284" i="5" s="1"/>
  <c r="O3285" i="5"/>
  <c r="Q3285" i="5" s="1"/>
  <c r="O3286" i="5"/>
  <c r="Q3286" i="5" s="1"/>
  <c r="O3287" i="5"/>
  <c r="Q3287" i="5" s="1"/>
  <c r="O3288" i="5"/>
  <c r="Q3288" i="5" s="1"/>
  <c r="O3289" i="5"/>
  <c r="Q3289" i="5" s="1"/>
  <c r="O3290" i="5"/>
  <c r="Q3290" i="5" s="1"/>
  <c r="O3291" i="5"/>
  <c r="Q3291" i="5" s="1"/>
  <c r="O3292" i="5"/>
  <c r="Q3292" i="5" s="1"/>
  <c r="O3293" i="5"/>
  <c r="Q3293" i="5" s="1"/>
  <c r="O3294" i="5"/>
  <c r="Q3294" i="5" s="1"/>
  <c r="O3295" i="5"/>
  <c r="Q3295" i="5" s="1"/>
  <c r="O3296" i="5"/>
  <c r="Q3296" i="5" s="1"/>
  <c r="O3297" i="5"/>
  <c r="Q3297" i="5" s="1"/>
  <c r="O3298" i="5"/>
  <c r="Q3298" i="5" s="1"/>
  <c r="O3299" i="5"/>
  <c r="Q3299" i="5" s="1"/>
  <c r="O3300" i="5"/>
  <c r="Q3300" i="5" s="1"/>
  <c r="O3301" i="5"/>
  <c r="Q3301" i="5" s="1"/>
  <c r="O3302" i="5"/>
  <c r="Q3302" i="5" s="1"/>
  <c r="O3303" i="5"/>
  <c r="Q3303" i="5" s="1"/>
  <c r="O3304" i="5"/>
  <c r="Q3304" i="5" s="1"/>
  <c r="O3305" i="5"/>
  <c r="Q3305" i="5" s="1"/>
  <c r="O3306" i="5"/>
  <c r="Q3306" i="5" s="1"/>
  <c r="O3307" i="5"/>
  <c r="Q3307" i="5" s="1"/>
  <c r="O3308" i="5"/>
  <c r="Q3308" i="5" s="1"/>
  <c r="O3309" i="5"/>
  <c r="Q3309" i="5" s="1"/>
  <c r="O3310" i="5"/>
  <c r="Q3310" i="5" s="1"/>
  <c r="O3311" i="5"/>
  <c r="Q3311" i="5" s="1"/>
  <c r="O3312" i="5"/>
  <c r="Q3312" i="5" s="1"/>
  <c r="O3313" i="5"/>
  <c r="Q3313" i="5" s="1"/>
  <c r="O3314" i="5"/>
  <c r="Q3314" i="5" s="1"/>
  <c r="O3315" i="5"/>
  <c r="Q3315" i="5" s="1"/>
  <c r="O3316" i="5"/>
  <c r="Q3316" i="5" s="1"/>
  <c r="O3317" i="5"/>
  <c r="Q3317" i="5" s="1"/>
  <c r="O3318" i="5"/>
  <c r="Q3318" i="5" s="1"/>
  <c r="O3319" i="5"/>
  <c r="Q3319" i="5" s="1"/>
  <c r="O3320" i="5"/>
  <c r="Q3320" i="5" s="1"/>
  <c r="O3321" i="5"/>
  <c r="Q3321" i="5" s="1"/>
  <c r="O3322" i="5"/>
  <c r="Q3322" i="5" s="1"/>
  <c r="O3323" i="5"/>
  <c r="Q3323" i="5" s="1"/>
  <c r="O3324" i="5"/>
  <c r="Q3324" i="5" s="1"/>
  <c r="O3325" i="5"/>
  <c r="Q3325" i="5" s="1"/>
  <c r="O3326" i="5"/>
  <c r="Q3326" i="5" s="1"/>
  <c r="O3327" i="5"/>
  <c r="Q3327" i="5" s="1"/>
  <c r="O3328" i="5"/>
  <c r="Q3328" i="5" s="1"/>
  <c r="O3329" i="5"/>
  <c r="Q3329" i="5" s="1"/>
  <c r="O3330" i="5"/>
  <c r="Q3330" i="5" s="1"/>
  <c r="O3331" i="5"/>
  <c r="Q3331" i="5" s="1"/>
  <c r="O3332" i="5"/>
  <c r="Q3332" i="5" s="1"/>
  <c r="O3333" i="5"/>
  <c r="Q3333" i="5" s="1"/>
  <c r="O3334" i="5"/>
  <c r="Q3334" i="5" s="1"/>
  <c r="O3335" i="5"/>
  <c r="Q3335" i="5" s="1"/>
  <c r="O3336" i="5"/>
  <c r="Q3336" i="5" s="1"/>
  <c r="O3337" i="5"/>
  <c r="Q3337" i="5" s="1"/>
  <c r="O3338" i="5"/>
  <c r="Q3338" i="5" s="1"/>
  <c r="O3339" i="5"/>
  <c r="Q3339" i="5" s="1"/>
  <c r="O3340" i="5"/>
  <c r="Q3340" i="5" s="1"/>
  <c r="O3341" i="5"/>
  <c r="Q3341" i="5" s="1"/>
  <c r="O3342" i="5"/>
  <c r="Q3342" i="5" s="1"/>
  <c r="O3343" i="5"/>
  <c r="Q3343" i="5" s="1"/>
  <c r="O3344" i="5"/>
  <c r="Q3344" i="5" s="1"/>
  <c r="O3345" i="5"/>
  <c r="Q3345" i="5" s="1"/>
  <c r="O3346" i="5"/>
  <c r="Q3346" i="5" s="1"/>
  <c r="O3347" i="5"/>
  <c r="Q3347" i="5" s="1"/>
  <c r="O3348" i="5"/>
  <c r="Q3348" i="5" s="1"/>
  <c r="O3349" i="5"/>
  <c r="Q3349" i="5" s="1"/>
  <c r="O3350" i="5"/>
  <c r="Q3350" i="5" s="1"/>
  <c r="O3351" i="5"/>
  <c r="Q3351" i="5" s="1"/>
  <c r="O3352" i="5"/>
  <c r="Q3352" i="5" s="1"/>
  <c r="O3353" i="5"/>
  <c r="Q3353" i="5" s="1"/>
  <c r="O3354" i="5"/>
  <c r="Q3354" i="5" s="1"/>
  <c r="O3355" i="5"/>
  <c r="Q3355" i="5" s="1"/>
  <c r="O3356" i="5"/>
  <c r="Q3356" i="5" s="1"/>
  <c r="O3357" i="5"/>
  <c r="Q3357" i="5" s="1"/>
  <c r="O3358" i="5"/>
  <c r="Q3358" i="5" s="1"/>
  <c r="O3359" i="5"/>
  <c r="Q3359" i="5" s="1"/>
  <c r="O3360" i="5"/>
  <c r="Q3360" i="5" s="1"/>
  <c r="O3361" i="5"/>
  <c r="Q3361" i="5" s="1"/>
  <c r="O3362" i="5"/>
  <c r="Q3362" i="5" s="1"/>
  <c r="O3363" i="5"/>
  <c r="Q3363" i="5" s="1"/>
  <c r="O3364" i="5"/>
  <c r="Q3364" i="5" s="1"/>
  <c r="O3365" i="5"/>
  <c r="Q3365" i="5" s="1"/>
  <c r="O3366" i="5"/>
  <c r="Q3366" i="5" s="1"/>
  <c r="O3367" i="5"/>
  <c r="Q3367" i="5" s="1"/>
  <c r="O3368" i="5"/>
  <c r="Q3368" i="5" s="1"/>
  <c r="O3369" i="5"/>
  <c r="Q3369" i="5" s="1"/>
  <c r="O3370" i="5"/>
  <c r="Q3370" i="5" s="1"/>
  <c r="O3371" i="5"/>
  <c r="Q3371" i="5" s="1"/>
  <c r="O3372" i="5"/>
  <c r="Q3372" i="5" s="1"/>
  <c r="O3373" i="5"/>
  <c r="Q3373" i="5" s="1"/>
  <c r="O3374" i="5"/>
  <c r="Q3374" i="5" s="1"/>
  <c r="O3375" i="5"/>
  <c r="Q3375" i="5" s="1"/>
  <c r="O3376" i="5"/>
  <c r="Q3376" i="5" s="1"/>
  <c r="O3377" i="5"/>
  <c r="Q3377" i="5" s="1"/>
  <c r="O3378" i="5"/>
  <c r="Q3378" i="5" s="1"/>
  <c r="O3379" i="5"/>
  <c r="Q3379" i="5" s="1"/>
  <c r="O3380" i="5"/>
  <c r="Q3380" i="5" s="1"/>
  <c r="O3381" i="5"/>
  <c r="Q3381" i="5" s="1"/>
  <c r="O3382" i="5"/>
  <c r="Q3382" i="5" s="1"/>
  <c r="O3383" i="5"/>
  <c r="Q3383" i="5" s="1"/>
  <c r="O3384" i="5"/>
  <c r="Q3384" i="5" s="1"/>
  <c r="O3385" i="5"/>
  <c r="Q3385" i="5" s="1"/>
  <c r="O3386" i="5"/>
  <c r="Q3386" i="5" s="1"/>
  <c r="O3387" i="5"/>
  <c r="Q3387" i="5" s="1"/>
  <c r="O3388" i="5"/>
  <c r="Q3388" i="5" s="1"/>
  <c r="O3389" i="5"/>
  <c r="Q3389" i="5" s="1"/>
  <c r="O3390" i="5"/>
  <c r="Q3390" i="5" s="1"/>
  <c r="O3391" i="5"/>
  <c r="Q3391" i="5" s="1"/>
  <c r="O3392" i="5"/>
  <c r="Q3392" i="5" s="1"/>
  <c r="O3393" i="5"/>
  <c r="Q3393" i="5" s="1"/>
  <c r="O3394" i="5"/>
  <c r="Q3394" i="5" s="1"/>
  <c r="O3395" i="5"/>
  <c r="Q3395" i="5" s="1"/>
  <c r="O3396" i="5"/>
  <c r="Q3396" i="5" s="1"/>
  <c r="O3397" i="5"/>
  <c r="Q3397" i="5" s="1"/>
  <c r="O3398" i="5"/>
  <c r="Q3398" i="5" s="1"/>
  <c r="O3399" i="5"/>
  <c r="Q3399" i="5" s="1"/>
  <c r="O3400" i="5"/>
  <c r="Q3400" i="5" s="1"/>
  <c r="O3401" i="5"/>
  <c r="Q3401" i="5" s="1"/>
  <c r="O3402" i="5"/>
  <c r="Q3402" i="5" s="1"/>
  <c r="O3403" i="5"/>
  <c r="Q3403" i="5" s="1"/>
  <c r="O3404" i="5"/>
  <c r="Q3404" i="5" s="1"/>
  <c r="O3405" i="5"/>
  <c r="Q3405" i="5" s="1"/>
  <c r="O3406" i="5"/>
  <c r="Q3406" i="5" s="1"/>
  <c r="O3407" i="5"/>
  <c r="Q3407" i="5" s="1"/>
  <c r="O3408" i="5"/>
  <c r="Q3408" i="5" s="1"/>
  <c r="O3409" i="5"/>
  <c r="Q3409" i="5" s="1"/>
  <c r="O3410" i="5"/>
  <c r="Q3410" i="5" s="1"/>
  <c r="O3411" i="5"/>
  <c r="Q3411" i="5" s="1"/>
  <c r="O3412" i="5"/>
  <c r="Q3412" i="5" s="1"/>
  <c r="O3413" i="5"/>
  <c r="Q3413" i="5" s="1"/>
  <c r="O3414" i="5"/>
  <c r="Q3414" i="5" s="1"/>
  <c r="O3415" i="5"/>
  <c r="Q3415" i="5" s="1"/>
  <c r="O3416" i="5"/>
  <c r="Q3416" i="5" s="1"/>
  <c r="O3417" i="5"/>
  <c r="Q3417" i="5" s="1"/>
  <c r="O3418" i="5"/>
  <c r="Q3418" i="5" s="1"/>
  <c r="O3419" i="5"/>
  <c r="Q3419" i="5" s="1"/>
  <c r="O3420" i="5"/>
  <c r="Q3420" i="5" s="1"/>
  <c r="O3421" i="5"/>
  <c r="Q3421" i="5" s="1"/>
  <c r="O3422" i="5"/>
  <c r="Q3422" i="5" s="1"/>
  <c r="O3423" i="5"/>
  <c r="Q3423" i="5" s="1"/>
  <c r="O3424" i="5"/>
  <c r="Q3424" i="5" s="1"/>
  <c r="O3425" i="5"/>
  <c r="Q3425" i="5" s="1"/>
  <c r="O3426" i="5"/>
  <c r="Q3426" i="5" s="1"/>
  <c r="O3427" i="5"/>
  <c r="Q3427" i="5" s="1"/>
  <c r="O3428" i="5"/>
  <c r="Q3428" i="5" s="1"/>
  <c r="O3429" i="5"/>
  <c r="Q3429" i="5" s="1"/>
  <c r="O3430" i="5"/>
  <c r="Q3430" i="5" s="1"/>
  <c r="O3431" i="5"/>
  <c r="Q3431" i="5" s="1"/>
  <c r="O3432" i="5"/>
  <c r="Q3432" i="5" s="1"/>
  <c r="O3433" i="5"/>
  <c r="Q3433" i="5" s="1"/>
  <c r="O3434" i="5"/>
  <c r="Q3434" i="5" s="1"/>
  <c r="O3435" i="5"/>
  <c r="Q3435" i="5" s="1"/>
  <c r="O3436" i="5"/>
  <c r="Q3436" i="5" s="1"/>
  <c r="O3437" i="5"/>
  <c r="Q3437" i="5" s="1"/>
  <c r="O3438" i="5"/>
  <c r="Q3438" i="5" s="1"/>
  <c r="O3439" i="5"/>
  <c r="Q3439" i="5" s="1"/>
  <c r="O3440" i="5"/>
  <c r="Q3440" i="5" s="1"/>
  <c r="O3441" i="5"/>
  <c r="Q3441" i="5" s="1"/>
  <c r="O3442" i="5"/>
  <c r="Q3442" i="5" s="1"/>
  <c r="O3443" i="5"/>
  <c r="Q3443" i="5" s="1"/>
  <c r="O3444" i="5"/>
  <c r="Q3444" i="5" s="1"/>
  <c r="O3445" i="5"/>
  <c r="Q3445" i="5" s="1"/>
  <c r="O3446" i="5"/>
  <c r="Q3446" i="5" s="1"/>
  <c r="O3447" i="5"/>
  <c r="Q3447" i="5" s="1"/>
  <c r="O3448" i="5"/>
  <c r="Q3448" i="5" s="1"/>
  <c r="O3449" i="5"/>
  <c r="Q3449" i="5" s="1"/>
  <c r="O3450" i="5"/>
  <c r="Q3450" i="5" s="1"/>
  <c r="O3451" i="5"/>
  <c r="Q3451" i="5" s="1"/>
  <c r="O3452" i="5"/>
  <c r="Q3452" i="5" s="1"/>
  <c r="O3453" i="5"/>
  <c r="Q3453" i="5" s="1"/>
  <c r="O3454" i="5"/>
  <c r="Q3454" i="5" s="1"/>
  <c r="O3455" i="5"/>
  <c r="Q3455" i="5" s="1"/>
  <c r="O3456" i="5"/>
  <c r="Q3456" i="5" s="1"/>
  <c r="O3457" i="5"/>
  <c r="Q3457" i="5" s="1"/>
  <c r="O3458" i="5"/>
  <c r="Q3458" i="5" s="1"/>
  <c r="O3459" i="5"/>
  <c r="Q3459" i="5" s="1"/>
  <c r="O3460" i="5"/>
  <c r="Q3460" i="5" s="1"/>
  <c r="O3461" i="5"/>
  <c r="Q3461" i="5" s="1"/>
  <c r="O3462" i="5"/>
  <c r="Q3462" i="5" s="1"/>
  <c r="O3463" i="5"/>
  <c r="Q3463" i="5" s="1"/>
  <c r="O3464" i="5"/>
  <c r="Q3464" i="5" s="1"/>
  <c r="O3465" i="5"/>
  <c r="Q3465" i="5" s="1"/>
  <c r="O3466" i="5"/>
  <c r="Q3466" i="5" s="1"/>
  <c r="O3467" i="5"/>
  <c r="Q3467" i="5" s="1"/>
  <c r="O3468" i="5"/>
  <c r="Q3468" i="5" s="1"/>
  <c r="O3469" i="5"/>
  <c r="Q3469" i="5" s="1"/>
  <c r="O3470" i="5"/>
  <c r="Q3470" i="5" s="1"/>
  <c r="O3471" i="5"/>
  <c r="Q3471" i="5" s="1"/>
  <c r="O3472" i="5"/>
  <c r="Q3472" i="5" s="1"/>
  <c r="O3473" i="5"/>
  <c r="Q3473" i="5" s="1"/>
  <c r="O3474" i="5"/>
  <c r="Q3474" i="5" s="1"/>
  <c r="O3475" i="5"/>
  <c r="Q3475" i="5" s="1"/>
  <c r="O3476" i="5"/>
  <c r="Q3476" i="5" s="1"/>
  <c r="O3477" i="5"/>
  <c r="Q3477" i="5" s="1"/>
  <c r="O3478" i="5"/>
  <c r="Q3478" i="5" s="1"/>
  <c r="O3479" i="5"/>
  <c r="Q3479" i="5" s="1"/>
  <c r="O3480" i="5"/>
  <c r="Q3480" i="5" s="1"/>
  <c r="O3481" i="5"/>
  <c r="Q3481" i="5" s="1"/>
  <c r="O3482" i="5"/>
  <c r="Q3482" i="5" s="1"/>
  <c r="O3483" i="5"/>
  <c r="Q3483" i="5" s="1"/>
  <c r="O3484" i="5"/>
  <c r="Q3484" i="5" s="1"/>
  <c r="O3485" i="5"/>
  <c r="Q3485" i="5" s="1"/>
  <c r="O3486" i="5"/>
  <c r="Q3486" i="5" s="1"/>
  <c r="O3487" i="5"/>
  <c r="Q3487" i="5" s="1"/>
  <c r="O3488" i="5"/>
  <c r="Q3488" i="5" s="1"/>
  <c r="O3489" i="5"/>
  <c r="Q3489" i="5" s="1"/>
  <c r="O3490" i="5"/>
  <c r="Q3490" i="5" s="1"/>
  <c r="O3491" i="5"/>
  <c r="Q3491" i="5" s="1"/>
  <c r="O3492" i="5"/>
  <c r="Q3492" i="5" s="1"/>
  <c r="O3493" i="5"/>
  <c r="Q3493" i="5" s="1"/>
  <c r="O3494" i="5"/>
  <c r="Q3494" i="5" s="1"/>
  <c r="O3495" i="5"/>
  <c r="Q3495" i="5" s="1"/>
  <c r="O3496" i="5"/>
  <c r="Q3496" i="5" s="1"/>
  <c r="O3497" i="5"/>
  <c r="Q3497" i="5" s="1"/>
  <c r="O3498" i="5"/>
  <c r="Q3498" i="5" s="1"/>
  <c r="O3499" i="5"/>
  <c r="Q3499" i="5" s="1"/>
  <c r="O3500" i="5"/>
  <c r="Q3500" i="5" s="1"/>
  <c r="O3501" i="5"/>
  <c r="Q3501" i="5" s="1"/>
  <c r="O3502" i="5"/>
  <c r="Q3502" i="5" s="1"/>
  <c r="O3503" i="5"/>
  <c r="Q3503" i="5" s="1"/>
  <c r="O3504" i="5"/>
  <c r="Q3504" i="5" s="1"/>
  <c r="O3505" i="5"/>
  <c r="Q3505" i="5" s="1"/>
  <c r="O3506" i="5"/>
  <c r="Q3506" i="5" s="1"/>
  <c r="O3507" i="5"/>
  <c r="Q3507" i="5" s="1"/>
  <c r="O3508" i="5"/>
  <c r="Q3508" i="5" s="1"/>
  <c r="O3509" i="5"/>
  <c r="Q3509" i="5" s="1"/>
  <c r="O3510" i="5"/>
  <c r="Q3510" i="5" s="1"/>
  <c r="O3511" i="5"/>
  <c r="Q3511" i="5" s="1"/>
  <c r="O3512" i="5"/>
  <c r="Q3512" i="5" s="1"/>
  <c r="O3513" i="5"/>
  <c r="Q3513" i="5" s="1"/>
  <c r="O3514" i="5"/>
  <c r="Q3514" i="5" s="1"/>
  <c r="O3515" i="5"/>
  <c r="Q3515" i="5" s="1"/>
  <c r="O3516" i="5"/>
  <c r="Q3516" i="5" s="1"/>
  <c r="O3517" i="5"/>
  <c r="Q3517" i="5" s="1"/>
  <c r="O3518" i="5"/>
  <c r="Q3518" i="5" s="1"/>
  <c r="O3519" i="5"/>
  <c r="Q3519" i="5" s="1"/>
  <c r="O3520" i="5"/>
  <c r="Q3520" i="5" s="1"/>
  <c r="O3521" i="5"/>
  <c r="Q3521" i="5" s="1"/>
  <c r="O3522" i="5"/>
  <c r="Q3522" i="5" s="1"/>
  <c r="O3523" i="5"/>
  <c r="Q3523" i="5" s="1"/>
  <c r="O3524" i="5"/>
  <c r="Q3524" i="5" s="1"/>
  <c r="O3525" i="5"/>
  <c r="Q3525" i="5" s="1"/>
  <c r="O3526" i="5"/>
  <c r="Q3526" i="5" s="1"/>
  <c r="O3527" i="5"/>
  <c r="Q3527" i="5" s="1"/>
  <c r="O3528" i="5"/>
  <c r="Q3528" i="5" s="1"/>
  <c r="O3529" i="5"/>
  <c r="Q3529" i="5" s="1"/>
  <c r="O3530" i="5"/>
  <c r="Q3530" i="5" s="1"/>
  <c r="O3531" i="5"/>
  <c r="Q3531" i="5" s="1"/>
  <c r="O3532" i="5"/>
  <c r="Q3532" i="5" s="1"/>
  <c r="O3533" i="5"/>
  <c r="Q3533" i="5" s="1"/>
  <c r="O3534" i="5"/>
  <c r="Q3534" i="5" s="1"/>
  <c r="O3535" i="5"/>
  <c r="Q3535" i="5" s="1"/>
  <c r="O3536" i="5"/>
  <c r="Q3536" i="5" s="1"/>
  <c r="O3537" i="5"/>
  <c r="Q3537" i="5" s="1"/>
  <c r="O3538" i="5"/>
  <c r="Q3538" i="5" s="1"/>
  <c r="O3539" i="5"/>
  <c r="Q3539" i="5" s="1"/>
  <c r="O3540" i="5"/>
  <c r="Q3540" i="5" s="1"/>
  <c r="O3541" i="5"/>
  <c r="Q3541" i="5" s="1"/>
  <c r="O3542" i="5"/>
  <c r="Q3542" i="5" s="1"/>
  <c r="O3543" i="5"/>
  <c r="Q3543" i="5" s="1"/>
  <c r="O3544" i="5"/>
  <c r="Q3544" i="5" s="1"/>
  <c r="O3545" i="5"/>
  <c r="Q3545" i="5" s="1"/>
  <c r="O3546" i="5"/>
  <c r="Q3546" i="5" s="1"/>
  <c r="O3547" i="5"/>
  <c r="Q3547" i="5" s="1"/>
  <c r="O3548" i="5"/>
  <c r="Q3548" i="5" s="1"/>
  <c r="O3549" i="5"/>
  <c r="Q3549" i="5" s="1"/>
  <c r="O3550" i="5"/>
  <c r="Q3550" i="5" s="1"/>
  <c r="O3551" i="5"/>
  <c r="Q3551" i="5" s="1"/>
  <c r="O3552" i="5"/>
  <c r="Q3552" i="5" s="1"/>
  <c r="O3553" i="5"/>
  <c r="Q3553" i="5" s="1"/>
  <c r="O3554" i="5"/>
  <c r="Q3554" i="5" s="1"/>
  <c r="O3555" i="5"/>
  <c r="Q3555" i="5" s="1"/>
  <c r="O3556" i="5"/>
  <c r="Q3556" i="5" s="1"/>
  <c r="O3557" i="5"/>
  <c r="Q3557" i="5" s="1"/>
  <c r="O3558" i="5"/>
  <c r="Q3558" i="5" s="1"/>
  <c r="O3559" i="5"/>
  <c r="Q3559" i="5" s="1"/>
  <c r="O3560" i="5"/>
  <c r="Q3560" i="5" s="1"/>
  <c r="O3561" i="5"/>
  <c r="Q3561" i="5" s="1"/>
  <c r="O3562" i="5"/>
  <c r="Q3562" i="5" s="1"/>
  <c r="O3563" i="5"/>
  <c r="Q3563" i="5" s="1"/>
  <c r="O3564" i="5"/>
  <c r="Q3564" i="5" s="1"/>
  <c r="O3565" i="5"/>
  <c r="Q3565" i="5" s="1"/>
  <c r="O3566" i="5"/>
  <c r="Q3566" i="5" s="1"/>
  <c r="O3567" i="5"/>
  <c r="Q3567" i="5" s="1"/>
  <c r="O3568" i="5"/>
  <c r="Q3568" i="5" s="1"/>
  <c r="O3569" i="5"/>
  <c r="Q3569" i="5" s="1"/>
  <c r="O3570" i="5"/>
  <c r="Q3570" i="5" s="1"/>
  <c r="O3571" i="5"/>
  <c r="Q3571" i="5" s="1"/>
  <c r="O3572" i="5"/>
  <c r="Q3572" i="5" s="1"/>
  <c r="O3573" i="5"/>
  <c r="Q3573" i="5" s="1"/>
  <c r="O3574" i="5"/>
  <c r="Q3574" i="5" s="1"/>
  <c r="O3575" i="5"/>
  <c r="Q3575" i="5" s="1"/>
  <c r="O3576" i="5"/>
  <c r="Q3576" i="5" s="1"/>
  <c r="O3577" i="5"/>
  <c r="Q3577" i="5" s="1"/>
  <c r="O3578" i="5"/>
  <c r="Q3578" i="5" s="1"/>
  <c r="O3579" i="5"/>
  <c r="Q3579" i="5" s="1"/>
  <c r="O3580" i="5"/>
  <c r="Q3580" i="5" s="1"/>
  <c r="O3581" i="5"/>
  <c r="Q3581" i="5" s="1"/>
  <c r="O3582" i="5"/>
  <c r="Q3582" i="5" s="1"/>
  <c r="O3583" i="5"/>
  <c r="Q3583" i="5" s="1"/>
  <c r="O3584" i="5"/>
  <c r="Q3584" i="5" s="1"/>
  <c r="O3585" i="5"/>
  <c r="Q3585" i="5" s="1"/>
  <c r="O3586" i="5"/>
  <c r="Q3586" i="5" s="1"/>
  <c r="O3587" i="5"/>
  <c r="Q3587" i="5" s="1"/>
  <c r="O3588" i="5"/>
  <c r="Q3588" i="5" s="1"/>
  <c r="O3589" i="5"/>
  <c r="Q3589" i="5" s="1"/>
  <c r="O3590" i="5"/>
  <c r="Q3590" i="5" s="1"/>
  <c r="O3591" i="5"/>
  <c r="Q3591" i="5" s="1"/>
  <c r="O3592" i="5"/>
  <c r="Q3592" i="5" s="1"/>
  <c r="O3593" i="5"/>
  <c r="Q3593" i="5" s="1"/>
  <c r="O3594" i="5"/>
  <c r="Q3594" i="5" s="1"/>
  <c r="O3595" i="5"/>
  <c r="Q3595" i="5" s="1"/>
  <c r="O3596" i="5"/>
  <c r="Q3596" i="5" s="1"/>
  <c r="O3597" i="5"/>
  <c r="Q3597" i="5" s="1"/>
  <c r="O3598" i="5"/>
  <c r="Q3598" i="5" s="1"/>
  <c r="O3599" i="5"/>
  <c r="Q3599" i="5" s="1"/>
  <c r="O3600" i="5"/>
  <c r="Q3600" i="5" s="1"/>
  <c r="O3601" i="5"/>
  <c r="Q3601" i="5" s="1"/>
  <c r="O3602" i="5"/>
  <c r="Q3602" i="5" s="1"/>
  <c r="O3603" i="5"/>
  <c r="Q3603" i="5" s="1"/>
  <c r="O3604" i="5"/>
  <c r="Q3604" i="5" s="1"/>
  <c r="O3605" i="5"/>
  <c r="Q3605" i="5" s="1"/>
  <c r="O3606" i="5"/>
  <c r="Q3606" i="5" s="1"/>
  <c r="O3607" i="5"/>
  <c r="Q3607" i="5" s="1"/>
  <c r="O3608" i="5"/>
  <c r="Q3608" i="5" s="1"/>
  <c r="O3609" i="5"/>
  <c r="Q3609" i="5" s="1"/>
  <c r="O3610" i="5"/>
  <c r="Q3610" i="5" s="1"/>
  <c r="O3611" i="5"/>
  <c r="Q3611" i="5" s="1"/>
  <c r="O3612" i="5"/>
  <c r="Q3612" i="5" s="1"/>
  <c r="O3613" i="5"/>
  <c r="Q3613" i="5" s="1"/>
  <c r="O3614" i="5"/>
  <c r="Q3614" i="5" s="1"/>
  <c r="O3615" i="5"/>
  <c r="Q3615" i="5" s="1"/>
  <c r="O3616" i="5"/>
  <c r="Q3616" i="5" s="1"/>
  <c r="O3617" i="5"/>
  <c r="Q3617" i="5" s="1"/>
  <c r="O3618" i="5"/>
  <c r="Q3618" i="5" s="1"/>
  <c r="O3619" i="5"/>
  <c r="Q3619" i="5" s="1"/>
  <c r="O3620" i="5"/>
  <c r="Q3620" i="5" s="1"/>
  <c r="O3621" i="5"/>
  <c r="Q3621" i="5" s="1"/>
  <c r="O3622" i="5"/>
  <c r="Q3622" i="5" s="1"/>
  <c r="O3623" i="5"/>
  <c r="Q3623" i="5" s="1"/>
  <c r="O3624" i="5"/>
  <c r="Q3624" i="5" s="1"/>
  <c r="O3625" i="5"/>
  <c r="Q3625" i="5" s="1"/>
  <c r="O3626" i="5"/>
  <c r="Q3626" i="5" s="1"/>
  <c r="O3627" i="5"/>
  <c r="Q3627" i="5" s="1"/>
  <c r="O3628" i="5"/>
  <c r="Q3628" i="5" s="1"/>
  <c r="O3629" i="5"/>
  <c r="Q3629" i="5" s="1"/>
  <c r="O3630" i="5"/>
  <c r="Q3630" i="5" s="1"/>
  <c r="O3631" i="5"/>
  <c r="Q3631" i="5" s="1"/>
  <c r="O3632" i="5"/>
  <c r="Q3632" i="5" s="1"/>
  <c r="O3633" i="5"/>
  <c r="Q3633" i="5" s="1"/>
  <c r="O3634" i="5"/>
  <c r="Q3634" i="5" s="1"/>
  <c r="O3635" i="5"/>
  <c r="Q3635" i="5" s="1"/>
  <c r="O3636" i="5"/>
  <c r="Q3636" i="5" s="1"/>
  <c r="O3637" i="5"/>
  <c r="Q3637" i="5" s="1"/>
  <c r="O3638" i="5"/>
  <c r="Q3638" i="5" s="1"/>
  <c r="O3639" i="5"/>
  <c r="Q3639" i="5" s="1"/>
  <c r="O3640" i="5"/>
  <c r="Q3640" i="5" s="1"/>
  <c r="O3641" i="5"/>
  <c r="Q3641" i="5" s="1"/>
  <c r="O3642" i="5"/>
  <c r="Q3642" i="5" s="1"/>
  <c r="O3643" i="5"/>
  <c r="Q3643" i="5" s="1"/>
  <c r="O3644" i="5"/>
  <c r="Q3644" i="5" s="1"/>
  <c r="O3645" i="5"/>
  <c r="Q3645" i="5" s="1"/>
  <c r="O3646" i="5"/>
  <c r="Q3646" i="5" s="1"/>
  <c r="O3647" i="5"/>
  <c r="Q3647" i="5" s="1"/>
  <c r="O3648" i="5"/>
  <c r="Q3648" i="5" s="1"/>
  <c r="O3649" i="5"/>
  <c r="Q3649" i="5" s="1"/>
  <c r="O3650" i="5"/>
  <c r="Q3650" i="5" s="1"/>
  <c r="O3651" i="5"/>
  <c r="Q3651" i="5" s="1"/>
  <c r="O3652" i="5"/>
  <c r="Q3652" i="5" s="1"/>
  <c r="O3653" i="5"/>
  <c r="Q3653" i="5" s="1"/>
  <c r="O3654" i="5"/>
  <c r="Q3654" i="5" s="1"/>
  <c r="O3655" i="5"/>
  <c r="Q3655" i="5" s="1"/>
  <c r="O3656" i="5"/>
  <c r="Q3656" i="5" s="1"/>
  <c r="O3657" i="5"/>
  <c r="Q3657" i="5" s="1"/>
  <c r="O3658" i="5"/>
  <c r="Q3658" i="5" s="1"/>
  <c r="O3659" i="5"/>
  <c r="Q3659" i="5" s="1"/>
  <c r="O3660" i="5"/>
  <c r="Q3660" i="5" s="1"/>
  <c r="O3661" i="5"/>
  <c r="Q3661" i="5" s="1"/>
  <c r="O3662" i="5"/>
  <c r="Q3662" i="5" s="1"/>
  <c r="O3663" i="5"/>
  <c r="Q3663" i="5" s="1"/>
  <c r="O3664" i="5"/>
  <c r="Q3664" i="5" s="1"/>
  <c r="O3665" i="5"/>
  <c r="Q3665" i="5" s="1"/>
  <c r="O3666" i="5"/>
  <c r="Q3666" i="5" s="1"/>
  <c r="O3667" i="5"/>
  <c r="Q3667" i="5" s="1"/>
  <c r="O3668" i="5"/>
  <c r="Q3668" i="5" s="1"/>
  <c r="O3669" i="5"/>
  <c r="Q3669" i="5" s="1"/>
  <c r="O3670" i="5"/>
  <c r="Q3670" i="5" s="1"/>
  <c r="O3671" i="5"/>
  <c r="Q3671" i="5" s="1"/>
  <c r="O3672" i="5"/>
  <c r="Q3672" i="5" s="1"/>
  <c r="O3673" i="5"/>
  <c r="Q3673" i="5" s="1"/>
  <c r="O3674" i="5"/>
  <c r="Q3674" i="5" s="1"/>
  <c r="O3675" i="5"/>
  <c r="Q3675" i="5" s="1"/>
  <c r="O3676" i="5"/>
  <c r="Q3676" i="5" s="1"/>
  <c r="O3677" i="5"/>
  <c r="Q3677" i="5" s="1"/>
  <c r="O3678" i="5"/>
  <c r="Q3678" i="5" s="1"/>
  <c r="O3679" i="5"/>
  <c r="Q3679" i="5" s="1"/>
  <c r="O3680" i="5"/>
  <c r="Q3680" i="5" s="1"/>
  <c r="O3681" i="5"/>
  <c r="Q3681" i="5" s="1"/>
  <c r="O3682" i="5"/>
  <c r="Q3682" i="5" s="1"/>
  <c r="O3683" i="5"/>
  <c r="Q3683" i="5" s="1"/>
  <c r="O3684" i="5"/>
  <c r="Q3684" i="5" s="1"/>
  <c r="O3685" i="5"/>
  <c r="Q3685" i="5" s="1"/>
  <c r="O3686" i="5"/>
  <c r="Q3686" i="5" s="1"/>
  <c r="O3687" i="5"/>
  <c r="Q3687" i="5" s="1"/>
  <c r="O3688" i="5"/>
  <c r="Q3688" i="5" s="1"/>
  <c r="O3689" i="5"/>
  <c r="Q3689" i="5" s="1"/>
  <c r="O3690" i="5"/>
  <c r="Q3690" i="5" s="1"/>
  <c r="O3691" i="5"/>
  <c r="Q3691" i="5" s="1"/>
  <c r="O3692" i="5"/>
  <c r="Q3692" i="5" s="1"/>
  <c r="O3693" i="5"/>
  <c r="Q3693" i="5" s="1"/>
  <c r="O3694" i="5"/>
  <c r="Q3694" i="5" s="1"/>
  <c r="O3695" i="5"/>
  <c r="Q3695" i="5" s="1"/>
  <c r="O3696" i="5"/>
  <c r="Q3696" i="5" s="1"/>
  <c r="O3697" i="5"/>
  <c r="Q3697" i="5" s="1"/>
  <c r="O3698" i="5"/>
  <c r="Q3698" i="5" s="1"/>
  <c r="O3699" i="5"/>
  <c r="Q3699" i="5" s="1"/>
  <c r="O3700" i="5"/>
  <c r="Q3700" i="5" s="1"/>
  <c r="O3701" i="5"/>
  <c r="Q3701" i="5" s="1"/>
  <c r="O3702" i="5"/>
  <c r="Q3702" i="5" s="1"/>
  <c r="O3703" i="5"/>
  <c r="Q3703" i="5" s="1"/>
  <c r="O3704" i="5"/>
  <c r="Q3704" i="5" s="1"/>
  <c r="O3705" i="5"/>
  <c r="Q3705" i="5" s="1"/>
  <c r="O3706" i="5"/>
  <c r="Q3706" i="5" s="1"/>
  <c r="O3707" i="5"/>
  <c r="Q3707" i="5" s="1"/>
  <c r="O3708" i="5"/>
  <c r="Q3708" i="5" s="1"/>
  <c r="O3709" i="5"/>
  <c r="Q3709" i="5" s="1"/>
  <c r="O3710" i="5"/>
  <c r="Q3710" i="5" s="1"/>
  <c r="O3711" i="5"/>
  <c r="Q3711" i="5" s="1"/>
  <c r="O3712" i="5"/>
  <c r="Q3712" i="5" s="1"/>
  <c r="O3713" i="5"/>
  <c r="Q3713" i="5" s="1"/>
  <c r="O3714" i="5"/>
  <c r="Q3714" i="5" s="1"/>
  <c r="O3715" i="5"/>
  <c r="Q3715" i="5" s="1"/>
  <c r="O3716" i="5"/>
  <c r="Q3716" i="5" s="1"/>
  <c r="O3717" i="5"/>
  <c r="Q3717" i="5" s="1"/>
  <c r="O3718" i="5"/>
  <c r="Q3718" i="5" s="1"/>
  <c r="O3719" i="5"/>
  <c r="Q3719" i="5" s="1"/>
  <c r="O3720" i="5"/>
  <c r="Q3720" i="5" s="1"/>
  <c r="O3721" i="5"/>
  <c r="Q3721" i="5" s="1"/>
  <c r="O3722" i="5"/>
  <c r="Q3722" i="5" s="1"/>
  <c r="O3723" i="5"/>
  <c r="Q3723" i="5" s="1"/>
  <c r="O3724" i="5"/>
  <c r="Q3724" i="5" s="1"/>
  <c r="O3725" i="5"/>
  <c r="Q3725" i="5" s="1"/>
  <c r="O3726" i="5"/>
  <c r="Q3726" i="5" s="1"/>
  <c r="O3727" i="5"/>
  <c r="Q3727" i="5" s="1"/>
  <c r="O3728" i="5"/>
  <c r="Q3728" i="5" s="1"/>
  <c r="O3729" i="5"/>
  <c r="Q3729" i="5" s="1"/>
  <c r="O3730" i="5"/>
  <c r="Q3730" i="5" s="1"/>
  <c r="O3731" i="5"/>
  <c r="Q3731" i="5" s="1"/>
  <c r="O3732" i="5"/>
  <c r="Q3732" i="5" s="1"/>
  <c r="O3733" i="5"/>
  <c r="Q3733" i="5" s="1"/>
  <c r="O3734" i="5"/>
  <c r="Q3734" i="5" s="1"/>
  <c r="O3735" i="5"/>
  <c r="Q3735" i="5" s="1"/>
  <c r="O3736" i="5"/>
  <c r="Q3736" i="5" s="1"/>
  <c r="O3737" i="5"/>
  <c r="Q3737" i="5" s="1"/>
  <c r="O3738" i="5"/>
  <c r="Q3738" i="5" s="1"/>
  <c r="O3739" i="5"/>
  <c r="Q3739" i="5" s="1"/>
  <c r="O3740" i="5"/>
  <c r="Q3740" i="5" s="1"/>
  <c r="O3741" i="5"/>
  <c r="Q3741" i="5" s="1"/>
  <c r="O3742" i="5"/>
  <c r="Q3742" i="5" s="1"/>
  <c r="O3743" i="5"/>
  <c r="Q3743" i="5" s="1"/>
  <c r="O3744" i="5"/>
  <c r="Q3744" i="5" s="1"/>
  <c r="O3745" i="5"/>
  <c r="Q3745" i="5" s="1"/>
  <c r="O3746" i="5"/>
  <c r="Q3746" i="5" s="1"/>
  <c r="O3747" i="5"/>
  <c r="Q3747" i="5" s="1"/>
  <c r="O3748" i="5"/>
  <c r="Q3748" i="5" s="1"/>
  <c r="O3749" i="5"/>
  <c r="Q3749" i="5" s="1"/>
  <c r="O3750" i="5"/>
  <c r="Q3750" i="5" s="1"/>
  <c r="O3751" i="5"/>
  <c r="Q3751" i="5" s="1"/>
  <c r="O3752" i="5"/>
  <c r="Q3752" i="5" s="1"/>
  <c r="O3753" i="5"/>
  <c r="Q3753" i="5" s="1"/>
  <c r="O3754" i="5"/>
  <c r="Q3754" i="5" s="1"/>
  <c r="O3755" i="5"/>
  <c r="Q3755" i="5" s="1"/>
  <c r="O3756" i="5"/>
  <c r="Q3756" i="5" s="1"/>
  <c r="O3757" i="5"/>
  <c r="Q3757" i="5" s="1"/>
  <c r="O3758" i="5"/>
  <c r="Q3758" i="5" s="1"/>
  <c r="O3759" i="5"/>
  <c r="Q3759" i="5" s="1"/>
  <c r="O3760" i="5"/>
  <c r="Q3760" i="5" s="1"/>
  <c r="O3761" i="5"/>
  <c r="Q3761" i="5" s="1"/>
  <c r="O3762" i="5"/>
  <c r="Q3762" i="5" s="1"/>
  <c r="O3763" i="5"/>
  <c r="Q3763" i="5" s="1"/>
  <c r="O3764" i="5"/>
  <c r="Q3764" i="5" s="1"/>
  <c r="O3765" i="5"/>
  <c r="Q3765" i="5" s="1"/>
  <c r="O3766" i="5"/>
  <c r="Q3766" i="5" s="1"/>
  <c r="O3767" i="5"/>
  <c r="Q3767" i="5" s="1"/>
  <c r="O3768" i="5"/>
  <c r="Q3768" i="5" s="1"/>
  <c r="O3769" i="5"/>
  <c r="Q3769" i="5" s="1"/>
  <c r="O3770" i="5"/>
  <c r="Q3770" i="5" s="1"/>
  <c r="O3771" i="5"/>
  <c r="Q3771" i="5" s="1"/>
  <c r="O3772" i="5"/>
  <c r="Q3772" i="5" s="1"/>
  <c r="O3773" i="5"/>
  <c r="Q3773" i="5" s="1"/>
  <c r="O3774" i="5"/>
  <c r="Q3774" i="5" s="1"/>
  <c r="O3775" i="5"/>
  <c r="Q3775" i="5" s="1"/>
  <c r="O3776" i="5"/>
  <c r="Q3776" i="5" s="1"/>
  <c r="O3777" i="5"/>
  <c r="Q3777" i="5" s="1"/>
  <c r="O3778" i="5"/>
  <c r="Q3778" i="5" s="1"/>
  <c r="O3779" i="5"/>
  <c r="Q3779" i="5" s="1"/>
  <c r="O3780" i="5"/>
  <c r="Q3780" i="5" s="1"/>
  <c r="O3781" i="5"/>
  <c r="Q3781" i="5" s="1"/>
  <c r="O3782" i="5"/>
  <c r="Q3782" i="5" s="1"/>
  <c r="O3783" i="5"/>
  <c r="Q3783" i="5" s="1"/>
  <c r="O3784" i="5"/>
  <c r="Q3784" i="5" s="1"/>
  <c r="O3785" i="5"/>
  <c r="Q3785" i="5" s="1"/>
  <c r="O3786" i="5"/>
  <c r="Q3786" i="5" s="1"/>
  <c r="O3787" i="5"/>
  <c r="Q3787" i="5" s="1"/>
  <c r="O3788" i="5"/>
  <c r="Q3788" i="5" s="1"/>
  <c r="O3789" i="5"/>
  <c r="Q3789" i="5" s="1"/>
  <c r="O3790" i="5"/>
  <c r="Q3790" i="5" s="1"/>
  <c r="O3791" i="5"/>
  <c r="Q3791" i="5" s="1"/>
  <c r="O3792" i="5"/>
  <c r="Q3792" i="5" s="1"/>
  <c r="O3793" i="5"/>
  <c r="Q3793" i="5" s="1"/>
  <c r="O3794" i="5"/>
  <c r="Q3794" i="5" s="1"/>
  <c r="O3795" i="5"/>
  <c r="Q3795" i="5" s="1"/>
  <c r="O3796" i="5"/>
  <c r="Q3796" i="5" s="1"/>
  <c r="O3797" i="5"/>
  <c r="Q3797" i="5" s="1"/>
  <c r="O3798" i="5"/>
  <c r="Q3798" i="5" s="1"/>
  <c r="O3799" i="5"/>
  <c r="Q3799" i="5" s="1"/>
  <c r="O3800" i="5"/>
  <c r="Q3800" i="5" s="1"/>
  <c r="O3801" i="5"/>
  <c r="Q3801" i="5" s="1"/>
  <c r="O3802" i="5"/>
  <c r="Q3802" i="5" s="1"/>
  <c r="O3803" i="5"/>
  <c r="Q3803" i="5" s="1"/>
  <c r="O3804" i="5"/>
  <c r="Q3804" i="5" s="1"/>
  <c r="O3805" i="5"/>
  <c r="Q3805" i="5" s="1"/>
  <c r="O3806" i="5"/>
  <c r="Q3806" i="5" s="1"/>
  <c r="O3807" i="5"/>
  <c r="Q3807" i="5" s="1"/>
  <c r="O3808" i="5"/>
  <c r="Q3808" i="5" s="1"/>
  <c r="O3809" i="5"/>
  <c r="Q3809" i="5" s="1"/>
  <c r="O3810" i="5"/>
  <c r="Q3810" i="5" s="1"/>
  <c r="O3811" i="5"/>
  <c r="Q3811" i="5" s="1"/>
  <c r="O3812" i="5"/>
  <c r="Q3812" i="5" s="1"/>
  <c r="O3813" i="5"/>
  <c r="Q3813" i="5" s="1"/>
  <c r="O3814" i="5"/>
  <c r="Q3814" i="5" s="1"/>
  <c r="O3815" i="5"/>
  <c r="Q3815" i="5" s="1"/>
  <c r="O3816" i="5"/>
  <c r="Q3816" i="5" s="1"/>
  <c r="O3817" i="5"/>
  <c r="Q3817" i="5" s="1"/>
  <c r="O3818" i="5"/>
  <c r="Q3818" i="5" s="1"/>
  <c r="O3819" i="5"/>
  <c r="Q3819" i="5" s="1"/>
  <c r="O3820" i="5"/>
  <c r="Q3820" i="5" s="1"/>
  <c r="O3821" i="5"/>
  <c r="Q3821" i="5" s="1"/>
  <c r="O3822" i="5"/>
  <c r="Q3822" i="5" s="1"/>
  <c r="O3823" i="5"/>
  <c r="Q3823" i="5" s="1"/>
  <c r="O3824" i="5"/>
  <c r="Q3824" i="5" s="1"/>
  <c r="O3825" i="5"/>
  <c r="Q3825" i="5" s="1"/>
  <c r="O3826" i="5"/>
  <c r="Q3826" i="5" s="1"/>
  <c r="O3827" i="5"/>
  <c r="Q3827" i="5" s="1"/>
  <c r="O3828" i="5"/>
  <c r="Q3828" i="5" s="1"/>
  <c r="O3829" i="5"/>
  <c r="Q3829" i="5" s="1"/>
  <c r="O3830" i="5"/>
  <c r="Q3830" i="5" s="1"/>
  <c r="O3831" i="5"/>
  <c r="Q3831" i="5" s="1"/>
  <c r="O3832" i="5"/>
  <c r="Q3832" i="5" s="1"/>
  <c r="O3833" i="5"/>
  <c r="Q3833" i="5" s="1"/>
  <c r="O3834" i="5"/>
  <c r="Q3834" i="5" s="1"/>
  <c r="O3835" i="5"/>
  <c r="Q3835" i="5" s="1"/>
  <c r="O3836" i="5"/>
  <c r="Q3836" i="5" s="1"/>
  <c r="O3837" i="5"/>
  <c r="Q3837" i="5" s="1"/>
  <c r="O3838" i="5"/>
  <c r="Q3838" i="5" s="1"/>
  <c r="O3839" i="5"/>
  <c r="Q3839" i="5" s="1"/>
  <c r="O3840" i="5"/>
  <c r="Q3840" i="5" s="1"/>
  <c r="O3841" i="5"/>
  <c r="Q3841" i="5" s="1"/>
  <c r="O3842" i="5"/>
  <c r="Q3842" i="5" s="1"/>
  <c r="O3843" i="5"/>
  <c r="Q3843" i="5" s="1"/>
  <c r="O3844" i="5"/>
  <c r="Q3844" i="5" s="1"/>
  <c r="O3845" i="5"/>
  <c r="Q3845" i="5" s="1"/>
  <c r="O3846" i="5"/>
  <c r="Q3846" i="5" s="1"/>
  <c r="O3847" i="5"/>
  <c r="Q3847" i="5" s="1"/>
  <c r="O3848" i="5"/>
  <c r="Q3848" i="5" s="1"/>
  <c r="O3849" i="5"/>
  <c r="Q3849" i="5" s="1"/>
  <c r="O3850" i="5"/>
  <c r="Q3850" i="5" s="1"/>
  <c r="O3851" i="5"/>
  <c r="Q3851" i="5" s="1"/>
  <c r="O3852" i="5"/>
  <c r="Q3852" i="5" s="1"/>
  <c r="O3853" i="5"/>
  <c r="Q3853" i="5" s="1"/>
  <c r="O3854" i="5"/>
  <c r="Q3854" i="5" s="1"/>
  <c r="O3855" i="5"/>
  <c r="Q3855" i="5" s="1"/>
  <c r="O3856" i="5"/>
  <c r="Q3856" i="5" s="1"/>
  <c r="O3857" i="5"/>
  <c r="Q3857" i="5" s="1"/>
  <c r="O3858" i="5"/>
  <c r="Q3858" i="5" s="1"/>
  <c r="O3859" i="5"/>
  <c r="Q3859" i="5" s="1"/>
  <c r="O3860" i="5"/>
  <c r="Q3860" i="5" s="1"/>
  <c r="O3861" i="5"/>
  <c r="Q3861" i="5" s="1"/>
  <c r="O3862" i="5"/>
  <c r="Q3862" i="5" s="1"/>
  <c r="O3863" i="5"/>
  <c r="Q3863" i="5" s="1"/>
  <c r="O3864" i="5"/>
  <c r="Q3864" i="5" s="1"/>
  <c r="O3865" i="5"/>
  <c r="Q3865" i="5" s="1"/>
  <c r="O3866" i="5"/>
  <c r="Q3866" i="5" s="1"/>
  <c r="O3867" i="5"/>
  <c r="Q3867" i="5" s="1"/>
  <c r="O3868" i="5"/>
  <c r="Q3868" i="5" s="1"/>
  <c r="O3869" i="5"/>
  <c r="Q3869" i="5" s="1"/>
  <c r="O3870" i="5"/>
  <c r="Q3870" i="5" s="1"/>
  <c r="O3871" i="5"/>
  <c r="Q3871" i="5" s="1"/>
  <c r="O3872" i="5"/>
  <c r="Q3872" i="5" s="1"/>
  <c r="O3873" i="5"/>
  <c r="Q3873" i="5" s="1"/>
  <c r="O3874" i="5"/>
  <c r="Q3874" i="5" s="1"/>
  <c r="O3875" i="5"/>
  <c r="Q3875" i="5" s="1"/>
  <c r="O3876" i="5"/>
  <c r="Q3876" i="5" s="1"/>
  <c r="O3877" i="5"/>
  <c r="Q3877" i="5" s="1"/>
  <c r="O3878" i="5"/>
  <c r="Q3878" i="5" s="1"/>
  <c r="O3879" i="5"/>
  <c r="Q3879" i="5" s="1"/>
  <c r="O3880" i="5"/>
  <c r="Q3880" i="5" s="1"/>
  <c r="O3881" i="5"/>
  <c r="Q3881" i="5" s="1"/>
  <c r="O3882" i="5"/>
  <c r="Q3882" i="5" s="1"/>
  <c r="O3883" i="5"/>
  <c r="Q3883" i="5" s="1"/>
  <c r="O3884" i="5"/>
  <c r="Q3884" i="5" s="1"/>
  <c r="O3885" i="5"/>
  <c r="Q3885" i="5" s="1"/>
  <c r="O3886" i="5"/>
  <c r="Q3886" i="5" s="1"/>
  <c r="O3887" i="5"/>
  <c r="Q3887" i="5" s="1"/>
  <c r="O3888" i="5"/>
  <c r="Q3888" i="5" s="1"/>
  <c r="O3889" i="5"/>
  <c r="Q3889" i="5" s="1"/>
  <c r="O3890" i="5"/>
  <c r="Q3890" i="5" s="1"/>
  <c r="O3891" i="5"/>
  <c r="Q3891" i="5" s="1"/>
  <c r="O3892" i="5"/>
  <c r="Q3892" i="5" s="1"/>
  <c r="O3893" i="5"/>
  <c r="Q3893" i="5" s="1"/>
  <c r="O3894" i="5"/>
  <c r="Q3894" i="5" s="1"/>
  <c r="O3895" i="5"/>
  <c r="Q3895" i="5" s="1"/>
  <c r="O3896" i="5"/>
  <c r="Q3896" i="5" s="1"/>
  <c r="O3897" i="5"/>
  <c r="Q3897" i="5" s="1"/>
  <c r="O3898" i="5"/>
  <c r="Q3898" i="5" s="1"/>
  <c r="O3899" i="5"/>
  <c r="Q3899" i="5" s="1"/>
  <c r="O3900" i="5"/>
  <c r="Q3900" i="5" s="1"/>
  <c r="O3901" i="5"/>
  <c r="Q3901" i="5" s="1"/>
  <c r="O3902" i="5"/>
  <c r="Q3902" i="5" s="1"/>
  <c r="O3903" i="5"/>
  <c r="Q3903" i="5" s="1"/>
  <c r="O3904" i="5"/>
  <c r="Q3904" i="5" s="1"/>
  <c r="O3905" i="5"/>
  <c r="Q3905" i="5" s="1"/>
  <c r="O3906" i="5"/>
  <c r="Q3906" i="5" s="1"/>
  <c r="O3907" i="5"/>
  <c r="Q3907" i="5" s="1"/>
  <c r="O3908" i="5"/>
  <c r="Q3908" i="5" s="1"/>
  <c r="O3909" i="5"/>
  <c r="Q3909" i="5" s="1"/>
  <c r="O3910" i="5"/>
  <c r="Q3910" i="5" s="1"/>
  <c r="O3911" i="5"/>
  <c r="Q3911" i="5" s="1"/>
  <c r="O3912" i="5"/>
  <c r="Q3912" i="5" s="1"/>
  <c r="O3913" i="5"/>
  <c r="Q3913" i="5" s="1"/>
  <c r="O3914" i="5"/>
  <c r="Q3914" i="5" s="1"/>
  <c r="O3915" i="5"/>
  <c r="Q3915" i="5" s="1"/>
  <c r="O3916" i="5"/>
  <c r="Q3916" i="5" s="1"/>
  <c r="O3917" i="5"/>
  <c r="Q3917" i="5" s="1"/>
  <c r="O3918" i="5"/>
  <c r="Q3918" i="5" s="1"/>
  <c r="O3919" i="5"/>
  <c r="Q3919" i="5" s="1"/>
  <c r="O3920" i="5"/>
  <c r="Q3920" i="5" s="1"/>
  <c r="O3921" i="5"/>
  <c r="Q3921" i="5" s="1"/>
  <c r="O3922" i="5"/>
  <c r="Q3922" i="5" s="1"/>
  <c r="O3923" i="5"/>
  <c r="Q3923" i="5" s="1"/>
  <c r="O3924" i="5"/>
  <c r="Q3924" i="5" s="1"/>
  <c r="O3925" i="5"/>
  <c r="Q3925" i="5" s="1"/>
  <c r="O3926" i="5"/>
  <c r="Q3926" i="5" s="1"/>
  <c r="O3927" i="5"/>
  <c r="Q3927" i="5" s="1"/>
  <c r="O3928" i="5"/>
  <c r="Q3928" i="5" s="1"/>
  <c r="O3929" i="5"/>
  <c r="Q3929" i="5" s="1"/>
  <c r="O3930" i="5"/>
  <c r="Q3930" i="5" s="1"/>
  <c r="O3931" i="5"/>
  <c r="Q3931" i="5" s="1"/>
  <c r="O3932" i="5"/>
  <c r="Q3932" i="5" s="1"/>
  <c r="O3933" i="5"/>
  <c r="Q3933" i="5" s="1"/>
  <c r="O3934" i="5"/>
  <c r="Q3934" i="5" s="1"/>
  <c r="O3935" i="5"/>
  <c r="Q3935" i="5" s="1"/>
  <c r="O3936" i="5"/>
  <c r="Q3936" i="5" s="1"/>
  <c r="O3937" i="5"/>
  <c r="Q3937" i="5" s="1"/>
  <c r="O3938" i="5"/>
  <c r="Q3938" i="5" s="1"/>
  <c r="O3939" i="5"/>
  <c r="Q3939" i="5" s="1"/>
  <c r="O3940" i="5"/>
  <c r="Q3940" i="5" s="1"/>
  <c r="O3941" i="5"/>
  <c r="Q3941" i="5" s="1"/>
  <c r="O3942" i="5"/>
  <c r="Q3942" i="5" s="1"/>
  <c r="O3943" i="5"/>
  <c r="Q3943" i="5" s="1"/>
  <c r="O3944" i="5"/>
  <c r="Q3944" i="5" s="1"/>
  <c r="O3945" i="5"/>
  <c r="Q3945" i="5" s="1"/>
  <c r="O3946" i="5"/>
  <c r="Q3946" i="5" s="1"/>
  <c r="O3947" i="5"/>
  <c r="Q3947" i="5" s="1"/>
  <c r="O3948" i="5"/>
  <c r="Q3948" i="5" s="1"/>
  <c r="O3949" i="5"/>
  <c r="Q3949" i="5" s="1"/>
  <c r="O3950" i="5"/>
  <c r="Q3950" i="5" s="1"/>
  <c r="O3951" i="5"/>
  <c r="Q3951" i="5" s="1"/>
  <c r="O3952" i="5"/>
  <c r="Q3952" i="5" s="1"/>
  <c r="O3953" i="5"/>
  <c r="Q3953" i="5" s="1"/>
  <c r="O3954" i="5"/>
  <c r="Q3954" i="5" s="1"/>
  <c r="O3955" i="5"/>
  <c r="Q3955" i="5" s="1"/>
  <c r="O3956" i="5"/>
  <c r="Q3956" i="5" s="1"/>
  <c r="O3957" i="5"/>
  <c r="Q3957" i="5" s="1"/>
  <c r="O3958" i="5"/>
  <c r="Q3958" i="5" s="1"/>
  <c r="O3959" i="5"/>
  <c r="Q3959" i="5" s="1"/>
  <c r="O3960" i="5"/>
  <c r="Q3960" i="5" s="1"/>
  <c r="O3961" i="5"/>
  <c r="Q3961" i="5" s="1"/>
  <c r="O3962" i="5"/>
  <c r="Q3962" i="5" s="1"/>
  <c r="O3963" i="5"/>
  <c r="Q3963" i="5" s="1"/>
  <c r="O3964" i="5"/>
  <c r="Q3964" i="5" s="1"/>
  <c r="O3965" i="5"/>
  <c r="Q3965" i="5" s="1"/>
  <c r="O3966" i="5"/>
  <c r="Q3966" i="5" s="1"/>
  <c r="O3967" i="5"/>
  <c r="Q3967" i="5" s="1"/>
  <c r="O3968" i="5"/>
  <c r="Q3968" i="5" s="1"/>
  <c r="O3969" i="5"/>
  <c r="Q3969" i="5" s="1"/>
  <c r="O3970" i="5"/>
  <c r="Q3970" i="5" s="1"/>
  <c r="O3971" i="5"/>
  <c r="Q3971" i="5" s="1"/>
  <c r="O3972" i="5"/>
  <c r="Q3972" i="5" s="1"/>
  <c r="O3973" i="5"/>
  <c r="Q3973" i="5" s="1"/>
  <c r="O3974" i="5"/>
  <c r="Q3974" i="5" s="1"/>
  <c r="O3975" i="5"/>
  <c r="Q3975" i="5" s="1"/>
  <c r="O3976" i="5"/>
  <c r="Q3976" i="5" s="1"/>
  <c r="O3977" i="5"/>
  <c r="Q3977" i="5" s="1"/>
  <c r="O3978" i="5"/>
  <c r="Q3978" i="5" s="1"/>
  <c r="O3979" i="5"/>
  <c r="Q3979" i="5" s="1"/>
  <c r="O3980" i="5"/>
  <c r="Q3980" i="5" s="1"/>
  <c r="O3981" i="5"/>
  <c r="Q3981" i="5" s="1"/>
  <c r="O3982" i="5"/>
  <c r="Q3982" i="5" s="1"/>
  <c r="O3983" i="5"/>
  <c r="Q3983" i="5" s="1"/>
  <c r="O3984" i="5"/>
  <c r="Q3984" i="5" s="1"/>
  <c r="O3985" i="5"/>
  <c r="Q3985" i="5" s="1"/>
  <c r="O3986" i="5"/>
  <c r="Q3986" i="5" s="1"/>
  <c r="O3987" i="5"/>
  <c r="Q3987" i="5" s="1"/>
  <c r="O3988" i="5"/>
  <c r="Q3988" i="5" s="1"/>
  <c r="O3989" i="5"/>
  <c r="Q3989" i="5" s="1"/>
  <c r="O3990" i="5"/>
  <c r="Q3990" i="5" s="1"/>
  <c r="O3991" i="5"/>
  <c r="Q3991" i="5" s="1"/>
  <c r="O3992" i="5"/>
  <c r="Q3992" i="5" s="1"/>
  <c r="O3993" i="5"/>
  <c r="Q3993" i="5" s="1"/>
  <c r="O3994" i="5"/>
  <c r="Q3994" i="5" s="1"/>
  <c r="O3995" i="5"/>
  <c r="Q3995" i="5" s="1"/>
  <c r="O3996" i="5"/>
  <c r="Q3996" i="5" s="1"/>
  <c r="O3997" i="5"/>
  <c r="Q3997" i="5" s="1"/>
  <c r="O3998" i="5"/>
  <c r="Q3998" i="5" s="1"/>
  <c r="O3999" i="5"/>
  <c r="Q3999" i="5" s="1"/>
  <c r="O4000" i="5"/>
  <c r="Q4000" i="5" s="1"/>
  <c r="O4001" i="5"/>
  <c r="Q4001" i="5" s="1"/>
  <c r="O4002" i="5"/>
  <c r="Q4002" i="5" s="1"/>
  <c r="O4003" i="5"/>
  <c r="Q4003" i="5" s="1"/>
  <c r="O4004" i="5"/>
  <c r="Q4004" i="5" s="1"/>
  <c r="O4005" i="5"/>
  <c r="Q4005" i="5" s="1"/>
  <c r="O4006" i="5"/>
  <c r="Q4006" i="5" s="1"/>
  <c r="O4007" i="5"/>
  <c r="Q4007" i="5" s="1"/>
  <c r="O4008" i="5"/>
  <c r="Q4008" i="5" s="1"/>
  <c r="O4009" i="5"/>
  <c r="Q4009" i="5" s="1"/>
  <c r="O4010" i="5"/>
  <c r="Q4010" i="5" s="1"/>
  <c r="O4011" i="5"/>
  <c r="Q4011" i="5" s="1"/>
  <c r="O4012" i="5"/>
  <c r="Q4012" i="5" s="1"/>
  <c r="O4013" i="5"/>
  <c r="Q4013" i="5" s="1"/>
  <c r="O4014" i="5"/>
  <c r="Q4014" i="5" s="1"/>
  <c r="O4015" i="5"/>
  <c r="Q4015" i="5" s="1"/>
  <c r="O4016" i="5"/>
  <c r="Q4016" i="5" s="1"/>
  <c r="O4017" i="5"/>
  <c r="Q4017" i="5" s="1"/>
  <c r="O4018" i="5"/>
  <c r="Q4018" i="5" s="1"/>
  <c r="O4019" i="5"/>
  <c r="Q4019" i="5" s="1"/>
  <c r="O4020" i="5"/>
  <c r="Q4020" i="5" s="1"/>
  <c r="O4021" i="5"/>
  <c r="Q4021" i="5" s="1"/>
  <c r="O4022" i="5"/>
  <c r="Q4022" i="5" s="1"/>
  <c r="O4023" i="5"/>
  <c r="Q4023" i="5" s="1"/>
  <c r="O4024" i="5"/>
  <c r="Q4024" i="5" s="1"/>
  <c r="O4025" i="5"/>
  <c r="Q4025" i="5" s="1"/>
  <c r="O4026" i="5"/>
  <c r="Q4026" i="5" s="1"/>
  <c r="O4027" i="5"/>
  <c r="Q4027" i="5" s="1"/>
  <c r="O4028" i="5"/>
  <c r="Q4028" i="5" s="1"/>
  <c r="O4029" i="5"/>
  <c r="Q4029" i="5" s="1"/>
  <c r="O4030" i="5"/>
  <c r="Q4030" i="5" s="1"/>
  <c r="O4031" i="5"/>
  <c r="Q4031" i="5" s="1"/>
  <c r="O4032" i="5"/>
  <c r="Q4032" i="5" s="1"/>
  <c r="O4033" i="5"/>
  <c r="Q4033" i="5" s="1"/>
  <c r="O4034" i="5"/>
  <c r="Q4034" i="5" s="1"/>
  <c r="O4035" i="5"/>
  <c r="Q4035" i="5" s="1"/>
  <c r="O4036" i="5"/>
  <c r="Q4036" i="5" s="1"/>
  <c r="O4037" i="5"/>
  <c r="Q4037" i="5" s="1"/>
  <c r="O4038" i="5"/>
  <c r="Q4038" i="5" s="1"/>
  <c r="O4039" i="5"/>
  <c r="Q4039" i="5" s="1"/>
  <c r="O4040" i="5"/>
  <c r="Q4040" i="5" s="1"/>
  <c r="O4041" i="5"/>
  <c r="Q4041" i="5" s="1"/>
  <c r="O4042" i="5"/>
  <c r="Q4042" i="5" s="1"/>
  <c r="O4043" i="5"/>
  <c r="Q4043" i="5" s="1"/>
  <c r="O4044" i="5"/>
  <c r="Q4044" i="5" s="1"/>
  <c r="O4045" i="5"/>
  <c r="Q4045" i="5" s="1"/>
  <c r="O4046" i="5"/>
  <c r="Q4046" i="5" s="1"/>
  <c r="O4047" i="5"/>
  <c r="Q4047" i="5" s="1"/>
  <c r="O4048" i="5"/>
  <c r="Q4048" i="5" s="1"/>
  <c r="O4049" i="5"/>
  <c r="Q4049" i="5" s="1"/>
  <c r="O4050" i="5"/>
  <c r="Q4050" i="5" s="1"/>
  <c r="O4051" i="5"/>
  <c r="Q4051" i="5" s="1"/>
  <c r="O4052" i="5"/>
  <c r="Q4052" i="5" s="1"/>
  <c r="O4053" i="5"/>
  <c r="Q4053" i="5" s="1"/>
  <c r="O4054" i="5"/>
  <c r="Q4054" i="5" s="1"/>
  <c r="O4055" i="5"/>
  <c r="Q4055" i="5" s="1"/>
  <c r="O4056" i="5"/>
  <c r="Q4056" i="5" s="1"/>
  <c r="O4057" i="5"/>
  <c r="Q4057" i="5" s="1"/>
  <c r="O4058" i="5"/>
  <c r="Q4058" i="5" s="1"/>
  <c r="O4059" i="5"/>
  <c r="Q4059" i="5" s="1"/>
  <c r="O4060" i="5"/>
  <c r="Q4060" i="5" s="1"/>
  <c r="O4061" i="5"/>
  <c r="Q4061" i="5" s="1"/>
  <c r="O4062" i="5"/>
  <c r="Q4062" i="5" s="1"/>
  <c r="O4063" i="5"/>
  <c r="Q4063" i="5" s="1"/>
  <c r="O4064" i="5"/>
  <c r="Q4064" i="5" s="1"/>
  <c r="O4065" i="5"/>
  <c r="Q4065" i="5" s="1"/>
  <c r="O4066" i="5"/>
  <c r="Q4066" i="5" s="1"/>
  <c r="O4067" i="5"/>
  <c r="Q4067" i="5" s="1"/>
  <c r="O4068" i="5"/>
  <c r="Q4068" i="5" s="1"/>
  <c r="O4069" i="5"/>
  <c r="Q4069" i="5" s="1"/>
  <c r="O4070" i="5"/>
  <c r="Q4070" i="5" s="1"/>
  <c r="O4071" i="5"/>
  <c r="Q4071" i="5" s="1"/>
  <c r="O4072" i="5"/>
  <c r="Q4072" i="5" s="1"/>
  <c r="O4073" i="5"/>
  <c r="Q4073" i="5" s="1"/>
  <c r="O4074" i="5"/>
  <c r="Q4074" i="5" s="1"/>
  <c r="O4075" i="5"/>
  <c r="Q4075" i="5" s="1"/>
  <c r="O4076" i="5"/>
  <c r="Q4076" i="5" s="1"/>
  <c r="O4077" i="5"/>
  <c r="Q4077" i="5" s="1"/>
  <c r="O4078" i="5"/>
  <c r="Q4078" i="5" s="1"/>
  <c r="O4079" i="5"/>
  <c r="Q4079" i="5" s="1"/>
  <c r="O4080" i="5"/>
  <c r="Q4080" i="5" s="1"/>
  <c r="O4081" i="5"/>
  <c r="Q4081" i="5" s="1"/>
  <c r="O4082" i="5"/>
  <c r="Q4082" i="5" s="1"/>
  <c r="O4083" i="5"/>
  <c r="Q4083" i="5" s="1"/>
  <c r="O4084" i="5"/>
  <c r="Q4084" i="5" s="1"/>
  <c r="O4085" i="5"/>
  <c r="Q4085" i="5" s="1"/>
  <c r="O4086" i="5"/>
  <c r="Q4086" i="5" s="1"/>
  <c r="O4087" i="5"/>
  <c r="Q4087" i="5" s="1"/>
  <c r="O4088" i="5"/>
  <c r="Q4088" i="5" s="1"/>
  <c r="O4089" i="5"/>
  <c r="Q4089" i="5" s="1"/>
  <c r="O4090" i="5"/>
  <c r="Q4090" i="5" s="1"/>
  <c r="O4091" i="5"/>
  <c r="Q4091" i="5" s="1"/>
  <c r="O4092" i="5"/>
  <c r="Q4092" i="5" s="1"/>
  <c r="O4093" i="5"/>
  <c r="Q4093" i="5" s="1"/>
  <c r="O4094" i="5"/>
  <c r="Q4094" i="5" s="1"/>
  <c r="O4095" i="5"/>
  <c r="Q4095" i="5" s="1"/>
  <c r="O4096" i="5"/>
  <c r="Q4096" i="5" s="1"/>
  <c r="O4097" i="5"/>
  <c r="Q4097" i="5" s="1"/>
  <c r="O4098" i="5"/>
  <c r="Q4098" i="5" s="1"/>
  <c r="O4099" i="5"/>
  <c r="Q4099" i="5" s="1"/>
  <c r="O4100" i="5"/>
  <c r="Q4100" i="5" s="1"/>
  <c r="O4101" i="5"/>
  <c r="Q4101" i="5" s="1"/>
  <c r="O4102" i="5"/>
  <c r="Q4102" i="5" s="1"/>
  <c r="O4103" i="5"/>
  <c r="Q4103" i="5" s="1"/>
  <c r="O4104" i="5"/>
  <c r="Q4104" i="5" s="1"/>
  <c r="O4105" i="5"/>
  <c r="Q4105" i="5" s="1"/>
  <c r="O4106" i="5"/>
  <c r="Q4106" i="5" s="1"/>
  <c r="O4107" i="5"/>
  <c r="Q4107" i="5" s="1"/>
  <c r="O4108" i="5"/>
  <c r="Q4108" i="5" s="1"/>
  <c r="O4109" i="5"/>
  <c r="Q4109" i="5" s="1"/>
  <c r="O4110" i="5"/>
  <c r="Q4110" i="5" s="1"/>
  <c r="O4111" i="5"/>
  <c r="Q4111" i="5" s="1"/>
  <c r="O4112" i="5"/>
  <c r="Q4112" i="5" s="1"/>
  <c r="O4113" i="5"/>
  <c r="Q4113" i="5" s="1"/>
  <c r="O4114" i="5"/>
  <c r="Q4114" i="5" s="1"/>
  <c r="O4115" i="5"/>
  <c r="Q4115" i="5" s="1"/>
  <c r="O4116" i="5"/>
  <c r="Q4116" i="5" s="1"/>
  <c r="O4117" i="5"/>
  <c r="Q4117" i="5" s="1"/>
  <c r="O4118" i="5"/>
  <c r="Q4118" i="5" s="1"/>
  <c r="O4119" i="5"/>
  <c r="Q4119" i="5" s="1"/>
  <c r="O4120" i="5"/>
  <c r="Q4120" i="5" s="1"/>
  <c r="O4121" i="5"/>
  <c r="Q4121" i="5" s="1"/>
  <c r="O4122" i="5"/>
  <c r="Q4122" i="5" s="1"/>
  <c r="O4123" i="5"/>
  <c r="Q4123" i="5" s="1"/>
  <c r="O4124" i="5"/>
  <c r="Q4124" i="5" s="1"/>
  <c r="O4125" i="5"/>
  <c r="Q4125" i="5" s="1"/>
  <c r="O4126" i="5"/>
  <c r="Q4126" i="5" s="1"/>
  <c r="O4127" i="5"/>
  <c r="Q4127" i="5" s="1"/>
  <c r="O4128" i="5"/>
  <c r="Q4128" i="5" s="1"/>
  <c r="O4129" i="5"/>
  <c r="Q4129" i="5" s="1"/>
  <c r="O4130" i="5"/>
  <c r="Q4130" i="5" s="1"/>
  <c r="O4131" i="5"/>
  <c r="Q4131" i="5" s="1"/>
  <c r="O4132" i="5"/>
  <c r="Q4132" i="5" s="1"/>
  <c r="O4133" i="5"/>
  <c r="Q4133" i="5" s="1"/>
  <c r="O4134" i="5"/>
  <c r="Q4134" i="5" s="1"/>
  <c r="O4135" i="5"/>
  <c r="Q4135" i="5" s="1"/>
  <c r="O4136" i="5"/>
  <c r="Q4136" i="5" s="1"/>
  <c r="O4137" i="5"/>
  <c r="Q4137" i="5" s="1"/>
  <c r="O4138" i="5"/>
  <c r="Q4138" i="5" s="1"/>
  <c r="O4139" i="5"/>
  <c r="Q4139" i="5" s="1"/>
  <c r="O4140" i="5"/>
  <c r="Q4140" i="5" s="1"/>
  <c r="O4141" i="5"/>
  <c r="Q4141" i="5" s="1"/>
  <c r="O4142" i="5"/>
  <c r="Q4142" i="5" s="1"/>
  <c r="O4143" i="5"/>
  <c r="Q4143" i="5" s="1"/>
  <c r="O4144" i="5"/>
  <c r="Q4144" i="5" s="1"/>
  <c r="O4145" i="5"/>
  <c r="Q4145" i="5" s="1"/>
  <c r="O4146" i="5"/>
  <c r="Q4146" i="5" s="1"/>
  <c r="O4147" i="5"/>
  <c r="Q4147" i="5" s="1"/>
  <c r="O4148" i="5"/>
  <c r="Q4148" i="5" s="1"/>
  <c r="O4149" i="5"/>
  <c r="Q4149" i="5" s="1"/>
  <c r="O4150" i="5"/>
  <c r="Q4150" i="5" s="1"/>
  <c r="O4151" i="5"/>
  <c r="Q4151" i="5" s="1"/>
  <c r="O4152" i="5"/>
  <c r="Q4152" i="5" s="1"/>
  <c r="O4153" i="5"/>
  <c r="Q4153" i="5" s="1"/>
  <c r="O4154" i="5"/>
  <c r="Q4154" i="5" s="1"/>
  <c r="O4155" i="5"/>
  <c r="Q4155" i="5" s="1"/>
  <c r="O4156" i="5"/>
  <c r="Q4156" i="5" s="1"/>
  <c r="O4157" i="5"/>
  <c r="Q4157" i="5" s="1"/>
  <c r="O4158" i="5"/>
  <c r="Q4158" i="5" s="1"/>
  <c r="O4159" i="5"/>
  <c r="Q4159" i="5" s="1"/>
  <c r="O4160" i="5"/>
  <c r="Q4160" i="5" s="1"/>
  <c r="O4161" i="5"/>
  <c r="Q4161" i="5" s="1"/>
  <c r="O4162" i="5"/>
  <c r="Q4162" i="5" s="1"/>
  <c r="O4163" i="5"/>
  <c r="Q4163" i="5" s="1"/>
  <c r="O4164" i="5"/>
  <c r="Q4164" i="5" s="1"/>
  <c r="O4165" i="5"/>
  <c r="Q4165" i="5" s="1"/>
  <c r="O4166" i="5"/>
  <c r="Q4166" i="5" s="1"/>
  <c r="O4167" i="5"/>
  <c r="Q4167" i="5" s="1"/>
  <c r="O4168" i="5"/>
  <c r="Q4168" i="5" s="1"/>
  <c r="O4169" i="5"/>
  <c r="Q4169" i="5" s="1"/>
  <c r="O4170" i="5"/>
  <c r="Q4170" i="5" s="1"/>
  <c r="O4171" i="5"/>
  <c r="Q4171" i="5" s="1"/>
  <c r="O4172" i="5"/>
  <c r="Q4172" i="5" s="1"/>
  <c r="O4173" i="5"/>
  <c r="Q4173" i="5" s="1"/>
  <c r="O4174" i="5"/>
  <c r="Q4174" i="5" s="1"/>
  <c r="O4175" i="5"/>
  <c r="Q4175" i="5" s="1"/>
  <c r="O4176" i="5"/>
  <c r="Q4176" i="5" s="1"/>
  <c r="O4177" i="5"/>
  <c r="Q4177" i="5" s="1"/>
  <c r="O4178" i="5"/>
  <c r="Q4178" i="5" s="1"/>
  <c r="O4179" i="5"/>
  <c r="Q4179" i="5" s="1"/>
  <c r="O4180" i="5"/>
  <c r="Q4180" i="5" s="1"/>
  <c r="O4181" i="5"/>
  <c r="Q4181" i="5" s="1"/>
  <c r="O4182" i="5"/>
  <c r="Q4182" i="5" s="1"/>
  <c r="O4183" i="5"/>
  <c r="Q4183" i="5" s="1"/>
  <c r="O4184" i="5"/>
  <c r="Q4184" i="5" s="1"/>
  <c r="O4185" i="5"/>
  <c r="Q4185" i="5" s="1"/>
  <c r="O4186" i="5"/>
  <c r="Q4186" i="5" s="1"/>
  <c r="O4187" i="5"/>
  <c r="Q4187" i="5" s="1"/>
  <c r="O4188" i="5"/>
  <c r="Q4188" i="5" s="1"/>
  <c r="O4189" i="5"/>
  <c r="Q4189" i="5" s="1"/>
  <c r="O4190" i="5"/>
  <c r="Q4190" i="5" s="1"/>
  <c r="O4191" i="5"/>
  <c r="Q4191" i="5" s="1"/>
  <c r="O4192" i="5"/>
  <c r="Q4192" i="5" s="1"/>
  <c r="O4193" i="5"/>
  <c r="Q4193" i="5" s="1"/>
  <c r="O4194" i="5"/>
  <c r="Q4194" i="5" s="1"/>
  <c r="O4195" i="5"/>
  <c r="Q4195" i="5" s="1"/>
  <c r="O4196" i="5"/>
  <c r="Q4196" i="5" s="1"/>
  <c r="O4197" i="5"/>
  <c r="Q4197" i="5" s="1"/>
  <c r="O4198" i="5"/>
  <c r="Q4198" i="5" s="1"/>
  <c r="O4199" i="5"/>
  <c r="Q4199" i="5" s="1"/>
  <c r="O4200" i="5"/>
  <c r="Q4200" i="5" s="1"/>
  <c r="O4201" i="5"/>
  <c r="Q4201" i="5" s="1"/>
  <c r="O4202" i="5"/>
  <c r="Q4202" i="5" s="1"/>
  <c r="O4203" i="5"/>
  <c r="Q4203" i="5" s="1"/>
  <c r="O4204" i="5"/>
  <c r="Q4204" i="5" s="1"/>
  <c r="O4205" i="5"/>
  <c r="Q4205" i="5" s="1"/>
  <c r="O4206" i="5"/>
  <c r="Q4206" i="5" s="1"/>
  <c r="O4207" i="5"/>
  <c r="Q4207" i="5" s="1"/>
  <c r="O4208" i="5"/>
  <c r="Q4208" i="5" s="1"/>
  <c r="O4209" i="5"/>
  <c r="Q4209" i="5" s="1"/>
  <c r="O4210" i="5"/>
  <c r="Q4210" i="5" s="1"/>
  <c r="O4211" i="5"/>
  <c r="Q4211" i="5" s="1"/>
  <c r="O4212" i="5"/>
  <c r="Q4212" i="5" s="1"/>
  <c r="O4213" i="5"/>
  <c r="Q4213" i="5" s="1"/>
  <c r="O4214" i="5"/>
  <c r="Q4214" i="5" s="1"/>
  <c r="O4215" i="5"/>
  <c r="Q4215" i="5" s="1"/>
  <c r="O4216" i="5"/>
  <c r="Q4216" i="5" s="1"/>
  <c r="O4217" i="5"/>
  <c r="Q4217" i="5" s="1"/>
  <c r="O4218" i="5"/>
  <c r="Q4218" i="5" s="1"/>
  <c r="O4219" i="5"/>
  <c r="Q4219" i="5" s="1"/>
  <c r="O4220" i="5"/>
  <c r="Q4220" i="5" s="1"/>
  <c r="O4221" i="5"/>
  <c r="Q4221" i="5" s="1"/>
  <c r="O4222" i="5"/>
  <c r="Q4222" i="5" s="1"/>
  <c r="O4223" i="5"/>
  <c r="Q4223" i="5" s="1"/>
  <c r="O4224" i="5"/>
  <c r="Q4224" i="5" s="1"/>
  <c r="O4225" i="5"/>
  <c r="Q4225" i="5" s="1"/>
  <c r="O4226" i="5"/>
  <c r="Q4226" i="5" s="1"/>
  <c r="O4227" i="5"/>
  <c r="Q4227" i="5" s="1"/>
  <c r="O4228" i="5"/>
  <c r="Q4228" i="5" s="1"/>
  <c r="O4229" i="5"/>
  <c r="Q4229" i="5" s="1"/>
  <c r="O4230" i="5"/>
  <c r="Q4230" i="5" s="1"/>
  <c r="O4231" i="5"/>
  <c r="Q4231" i="5" s="1"/>
  <c r="O4232" i="5"/>
  <c r="Q4232" i="5" s="1"/>
  <c r="O4233" i="5"/>
  <c r="Q4233" i="5" s="1"/>
  <c r="O4234" i="5"/>
  <c r="Q4234" i="5" s="1"/>
  <c r="O4235" i="5"/>
  <c r="Q4235" i="5" s="1"/>
  <c r="O4236" i="5"/>
  <c r="Q4236" i="5" s="1"/>
  <c r="O4237" i="5"/>
  <c r="Q4237" i="5" s="1"/>
  <c r="O4238" i="5"/>
  <c r="Q4238" i="5" s="1"/>
  <c r="O4239" i="5"/>
  <c r="Q4239" i="5" s="1"/>
  <c r="O4240" i="5"/>
  <c r="Q4240" i="5" s="1"/>
  <c r="O4241" i="5"/>
  <c r="Q4241" i="5" s="1"/>
  <c r="O4242" i="5"/>
  <c r="Q4242" i="5" s="1"/>
  <c r="O4243" i="5"/>
  <c r="Q4243" i="5" s="1"/>
  <c r="O4244" i="5"/>
  <c r="Q4244" i="5" s="1"/>
  <c r="O4245" i="5"/>
  <c r="Q4245" i="5" s="1"/>
  <c r="O4246" i="5"/>
  <c r="Q4246" i="5" s="1"/>
  <c r="O4247" i="5"/>
  <c r="Q4247" i="5" s="1"/>
  <c r="O4248" i="5"/>
  <c r="Q4248" i="5" s="1"/>
  <c r="O4249" i="5"/>
  <c r="Q4249" i="5" s="1"/>
  <c r="O4250" i="5"/>
  <c r="Q4250" i="5" s="1"/>
  <c r="O4251" i="5"/>
  <c r="Q4251" i="5" s="1"/>
  <c r="O4252" i="5"/>
  <c r="Q4252" i="5" s="1"/>
  <c r="O4253" i="5"/>
  <c r="Q4253" i="5" s="1"/>
  <c r="O4254" i="5"/>
  <c r="Q4254" i="5" s="1"/>
  <c r="O4255" i="5"/>
  <c r="Q4255" i="5" s="1"/>
  <c r="O4256" i="5"/>
  <c r="Q4256" i="5" s="1"/>
  <c r="O4257" i="5"/>
  <c r="Q4257" i="5" s="1"/>
  <c r="O4258" i="5"/>
  <c r="Q4258" i="5" s="1"/>
  <c r="O4259" i="5"/>
  <c r="Q4259" i="5" s="1"/>
  <c r="O4260" i="5"/>
  <c r="Q4260" i="5" s="1"/>
  <c r="O4261" i="5"/>
  <c r="Q4261" i="5" s="1"/>
  <c r="O4262" i="5"/>
  <c r="Q4262" i="5" s="1"/>
  <c r="O4263" i="5"/>
  <c r="Q4263" i="5" s="1"/>
  <c r="O4264" i="5"/>
  <c r="Q4264" i="5" s="1"/>
  <c r="O4265" i="5"/>
  <c r="Q4265" i="5" s="1"/>
  <c r="O4266" i="5"/>
  <c r="Q4266" i="5" s="1"/>
  <c r="O4267" i="5"/>
  <c r="Q4267" i="5" s="1"/>
  <c r="O4268" i="5"/>
  <c r="Q4268" i="5" s="1"/>
  <c r="O4269" i="5"/>
  <c r="Q4269" i="5" s="1"/>
  <c r="O4270" i="5"/>
  <c r="Q4270" i="5" s="1"/>
  <c r="O4271" i="5"/>
  <c r="Q4271" i="5" s="1"/>
  <c r="O4272" i="5"/>
  <c r="Q4272" i="5" s="1"/>
  <c r="O4273" i="5"/>
  <c r="Q4273" i="5" s="1"/>
  <c r="O4274" i="5"/>
  <c r="Q4274" i="5" s="1"/>
  <c r="O4275" i="5"/>
  <c r="Q4275" i="5" s="1"/>
  <c r="O4276" i="5"/>
  <c r="Q4276" i="5" s="1"/>
  <c r="O4277" i="5"/>
  <c r="Q4277" i="5" s="1"/>
  <c r="O4278" i="5"/>
  <c r="Q4278" i="5" s="1"/>
  <c r="O4279" i="5"/>
  <c r="Q4279" i="5" s="1"/>
  <c r="O4280" i="5"/>
  <c r="Q4280" i="5" s="1"/>
  <c r="O4281" i="5"/>
  <c r="Q4281" i="5" s="1"/>
  <c r="O4282" i="5"/>
  <c r="Q4282" i="5" s="1"/>
  <c r="O4283" i="5"/>
  <c r="Q4283" i="5" s="1"/>
  <c r="O4284" i="5"/>
  <c r="Q4284" i="5" s="1"/>
  <c r="O4285" i="5"/>
  <c r="Q4285" i="5" s="1"/>
  <c r="O4286" i="5"/>
  <c r="Q4286" i="5" s="1"/>
  <c r="O4287" i="5"/>
  <c r="Q4287" i="5" s="1"/>
  <c r="O4288" i="5"/>
  <c r="Q4288" i="5" s="1"/>
  <c r="O4289" i="5"/>
  <c r="Q4289" i="5" s="1"/>
  <c r="O4290" i="5"/>
  <c r="Q4290" i="5" s="1"/>
  <c r="O4291" i="5"/>
  <c r="Q4291" i="5" s="1"/>
  <c r="O4292" i="5"/>
  <c r="Q4292" i="5" s="1"/>
  <c r="O4293" i="5"/>
  <c r="Q4293" i="5" s="1"/>
  <c r="O4294" i="5"/>
  <c r="Q4294" i="5" s="1"/>
  <c r="O4295" i="5"/>
  <c r="Q4295" i="5" s="1"/>
  <c r="O4296" i="5"/>
  <c r="Q4296" i="5" s="1"/>
  <c r="O4297" i="5"/>
  <c r="Q4297" i="5" s="1"/>
  <c r="O4298" i="5"/>
  <c r="Q4298" i="5" s="1"/>
  <c r="O4299" i="5"/>
  <c r="Q4299" i="5" s="1"/>
  <c r="O4300" i="5"/>
  <c r="Q4300" i="5" s="1"/>
  <c r="O4301" i="5"/>
  <c r="Q4301" i="5" s="1"/>
  <c r="O4302" i="5"/>
  <c r="Q4302" i="5" s="1"/>
  <c r="O4303" i="5"/>
  <c r="Q4303" i="5" s="1"/>
  <c r="O4304" i="5"/>
  <c r="Q4304" i="5" s="1"/>
  <c r="O4305" i="5"/>
  <c r="Q4305" i="5" s="1"/>
  <c r="O4306" i="5"/>
  <c r="Q4306" i="5" s="1"/>
  <c r="O4307" i="5"/>
  <c r="Q4307" i="5" s="1"/>
  <c r="O4308" i="5"/>
  <c r="Q4308" i="5" s="1"/>
  <c r="O4309" i="5"/>
  <c r="Q4309" i="5" s="1"/>
  <c r="O4310" i="5"/>
  <c r="Q4310" i="5" s="1"/>
  <c r="O4311" i="5"/>
  <c r="Q4311" i="5" s="1"/>
  <c r="O4312" i="5"/>
  <c r="Q4312" i="5" s="1"/>
  <c r="O4313" i="5"/>
  <c r="Q4313" i="5" s="1"/>
  <c r="O4314" i="5"/>
  <c r="Q4314" i="5" s="1"/>
  <c r="O4315" i="5"/>
  <c r="Q4315" i="5" s="1"/>
  <c r="O4316" i="5"/>
  <c r="Q4316" i="5" s="1"/>
  <c r="O4317" i="5"/>
  <c r="Q4317" i="5" s="1"/>
  <c r="O4318" i="5"/>
  <c r="Q4318" i="5" s="1"/>
  <c r="O4319" i="5"/>
  <c r="Q4319" i="5" s="1"/>
  <c r="O4320" i="5"/>
  <c r="Q4320" i="5" s="1"/>
  <c r="O4321" i="5"/>
  <c r="Q4321" i="5" s="1"/>
  <c r="O4322" i="5"/>
  <c r="Q4322" i="5" s="1"/>
  <c r="O4323" i="5"/>
  <c r="Q4323" i="5" s="1"/>
  <c r="O4324" i="5"/>
  <c r="Q4324" i="5" s="1"/>
  <c r="O4325" i="5"/>
  <c r="Q4325" i="5" s="1"/>
  <c r="O4326" i="5"/>
  <c r="Q4326" i="5" s="1"/>
  <c r="O4327" i="5"/>
  <c r="Q4327" i="5" s="1"/>
  <c r="O4328" i="5"/>
  <c r="Q4328" i="5" s="1"/>
  <c r="O4329" i="5"/>
  <c r="Q4329" i="5" s="1"/>
  <c r="O4330" i="5"/>
  <c r="Q4330" i="5" s="1"/>
  <c r="O4331" i="5"/>
  <c r="Q4331" i="5" s="1"/>
  <c r="O4332" i="5"/>
  <c r="Q4332" i="5" s="1"/>
  <c r="O4333" i="5"/>
  <c r="Q4333" i="5" s="1"/>
  <c r="O4334" i="5"/>
  <c r="Q4334" i="5" s="1"/>
  <c r="O4335" i="5"/>
  <c r="Q4335" i="5" s="1"/>
  <c r="O4336" i="5"/>
  <c r="Q4336" i="5" s="1"/>
  <c r="O4337" i="5"/>
  <c r="Q4337" i="5" s="1"/>
  <c r="O4338" i="5"/>
  <c r="Q4338" i="5" s="1"/>
  <c r="O4339" i="5"/>
  <c r="Q4339" i="5" s="1"/>
  <c r="O4340" i="5"/>
  <c r="Q4340" i="5" s="1"/>
  <c r="O4341" i="5"/>
  <c r="Q4341" i="5" s="1"/>
  <c r="O4342" i="5"/>
  <c r="Q4342" i="5" s="1"/>
  <c r="O4343" i="5"/>
  <c r="Q4343" i="5" s="1"/>
  <c r="O4344" i="5"/>
  <c r="Q4344" i="5" s="1"/>
  <c r="O4345" i="5"/>
  <c r="Q4345" i="5" s="1"/>
  <c r="O4346" i="5"/>
  <c r="Q4346" i="5" s="1"/>
  <c r="O4347" i="5"/>
  <c r="Q4347" i="5" s="1"/>
  <c r="O4348" i="5"/>
  <c r="Q4348" i="5" s="1"/>
  <c r="O4349" i="5"/>
  <c r="Q4349" i="5" s="1"/>
  <c r="O4350" i="5"/>
  <c r="Q4350" i="5" s="1"/>
  <c r="O4351" i="5"/>
  <c r="Q4351" i="5" s="1"/>
  <c r="O4352" i="5"/>
  <c r="Q4352" i="5" s="1"/>
  <c r="O4353" i="5"/>
  <c r="Q4353" i="5" s="1"/>
  <c r="O4354" i="5"/>
  <c r="Q4354" i="5" s="1"/>
  <c r="O4355" i="5"/>
  <c r="Q4355" i="5" s="1"/>
  <c r="O4356" i="5"/>
  <c r="Q4356" i="5" s="1"/>
  <c r="O4357" i="5"/>
  <c r="Q4357" i="5" s="1"/>
  <c r="O4358" i="5"/>
  <c r="Q4358" i="5" s="1"/>
  <c r="O4359" i="5"/>
  <c r="Q4359" i="5" s="1"/>
  <c r="O4360" i="5"/>
  <c r="Q4360" i="5" s="1"/>
  <c r="O4361" i="5"/>
  <c r="Q4361" i="5" s="1"/>
  <c r="O4362" i="5"/>
  <c r="Q4362" i="5" s="1"/>
  <c r="O4363" i="5"/>
  <c r="Q4363" i="5" s="1"/>
  <c r="O4364" i="5"/>
  <c r="Q4364" i="5" s="1"/>
  <c r="O4365" i="5"/>
  <c r="Q4365" i="5" s="1"/>
  <c r="O4366" i="5"/>
  <c r="Q4366" i="5" s="1"/>
  <c r="O4367" i="5"/>
  <c r="Q4367" i="5" s="1"/>
  <c r="O4368" i="5"/>
  <c r="Q4368" i="5" s="1"/>
  <c r="O4369" i="5"/>
  <c r="Q4369" i="5" s="1"/>
  <c r="O4370" i="5"/>
  <c r="Q4370" i="5" s="1"/>
  <c r="O4371" i="5"/>
  <c r="Q4371" i="5" s="1"/>
  <c r="O4372" i="5"/>
  <c r="Q4372" i="5" s="1"/>
  <c r="O4373" i="5"/>
  <c r="Q4373" i="5" s="1"/>
  <c r="O4374" i="5"/>
  <c r="Q4374" i="5" s="1"/>
  <c r="O4375" i="5"/>
  <c r="Q4375" i="5" s="1"/>
  <c r="O4376" i="5"/>
  <c r="Q4376" i="5" s="1"/>
  <c r="O4377" i="5"/>
  <c r="Q4377" i="5" s="1"/>
  <c r="O4378" i="5"/>
  <c r="Q4378" i="5" s="1"/>
  <c r="O4379" i="5"/>
  <c r="Q4379" i="5" s="1"/>
  <c r="O4380" i="5"/>
  <c r="Q4380" i="5" s="1"/>
  <c r="O4381" i="5"/>
  <c r="Q4381" i="5" s="1"/>
  <c r="O4382" i="5"/>
  <c r="Q4382" i="5" s="1"/>
  <c r="O4383" i="5"/>
  <c r="Q4383" i="5" s="1"/>
  <c r="O4384" i="5"/>
  <c r="Q4384" i="5" s="1"/>
  <c r="O4385" i="5"/>
  <c r="Q4385" i="5" s="1"/>
  <c r="O4386" i="5"/>
  <c r="Q4386" i="5" s="1"/>
  <c r="O4387" i="5"/>
  <c r="Q4387" i="5" s="1"/>
  <c r="O4388" i="5"/>
  <c r="Q4388" i="5" s="1"/>
  <c r="O4389" i="5"/>
  <c r="Q4389" i="5" s="1"/>
  <c r="O4390" i="5"/>
  <c r="Q4390" i="5" s="1"/>
  <c r="O4391" i="5"/>
  <c r="Q4391" i="5" s="1"/>
  <c r="O4392" i="5"/>
  <c r="Q4392" i="5" s="1"/>
  <c r="O4393" i="5"/>
  <c r="Q4393" i="5" s="1"/>
  <c r="O4394" i="5"/>
  <c r="Q4394" i="5" s="1"/>
  <c r="O4395" i="5"/>
  <c r="Q4395" i="5" s="1"/>
  <c r="O4396" i="5"/>
  <c r="Q4396" i="5" s="1"/>
  <c r="O4397" i="5"/>
  <c r="Q4397" i="5" s="1"/>
  <c r="O4398" i="5"/>
  <c r="Q4398" i="5" s="1"/>
  <c r="O4399" i="5"/>
  <c r="Q4399" i="5" s="1"/>
  <c r="O4400" i="5"/>
  <c r="Q4400" i="5" s="1"/>
  <c r="O4401" i="5"/>
  <c r="Q4401" i="5" s="1"/>
  <c r="O4402" i="5"/>
  <c r="Q4402" i="5" s="1"/>
  <c r="O4403" i="5"/>
  <c r="Q4403" i="5" s="1"/>
  <c r="O4404" i="5"/>
  <c r="Q4404" i="5" s="1"/>
  <c r="O4405" i="5"/>
  <c r="Q4405" i="5" s="1"/>
  <c r="O4406" i="5"/>
  <c r="Q4406" i="5" s="1"/>
  <c r="O4407" i="5"/>
  <c r="Q4407" i="5" s="1"/>
  <c r="O4408" i="5"/>
  <c r="Q4408" i="5" s="1"/>
  <c r="O4409" i="5"/>
  <c r="Q4409" i="5" s="1"/>
  <c r="O4410" i="5"/>
  <c r="Q4410" i="5" s="1"/>
  <c r="O4411" i="5"/>
  <c r="Q4411" i="5" s="1"/>
  <c r="O4412" i="5"/>
  <c r="Q4412" i="5" s="1"/>
  <c r="O4413" i="5"/>
  <c r="Q4413" i="5" s="1"/>
  <c r="O4414" i="5"/>
  <c r="Q4414" i="5" s="1"/>
  <c r="O4415" i="5"/>
  <c r="Q4415" i="5" s="1"/>
  <c r="O4416" i="5"/>
  <c r="Q4416" i="5" s="1"/>
  <c r="O4417" i="5"/>
  <c r="Q4417" i="5" s="1"/>
  <c r="O4418" i="5"/>
  <c r="Q4418" i="5" s="1"/>
  <c r="O4419" i="5"/>
  <c r="Q4419" i="5" s="1"/>
  <c r="O4420" i="5"/>
  <c r="Q4420" i="5" s="1"/>
  <c r="O4421" i="5"/>
  <c r="Q4421" i="5" s="1"/>
  <c r="O4422" i="5"/>
  <c r="Q4422" i="5" s="1"/>
  <c r="O4423" i="5"/>
  <c r="Q4423" i="5" s="1"/>
  <c r="O4424" i="5"/>
  <c r="Q4424" i="5" s="1"/>
  <c r="O4425" i="5"/>
  <c r="Q4425" i="5" s="1"/>
  <c r="O4426" i="5"/>
  <c r="Q4426" i="5" s="1"/>
  <c r="O4427" i="5"/>
  <c r="Q4427" i="5" s="1"/>
  <c r="O4428" i="5"/>
  <c r="Q4428" i="5" s="1"/>
  <c r="O4429" i="5"/>
  <c r="Q4429" i="5" s="1"/>
  <c r="O4430" i="5"/>
  <c r="Q4430" i="5" s="1"/>
  <c r="O4431" i="5"/>
  <c r="Q4431" i="5" s="1"/>
  <c r="O4432" i="5"/>
  <c r="Q4432" i="5" s="1"/>
  <c r="O4433" i="5"/>
  <c r="Q4433" i="5" s="1"/>
  <c r="O4434" i="5"/>
  <c r="Q4434" i="5" s="1"/>
  <c r="O4435" i="5"/>
  <c r="Q4435" i="5" s="1"/>
  <c r="O4436" i="5"/>
  <c r="Q4436" i="5" s="1"/>
  <c r="O4437" i="5"/>
  <c r="Q4437" i="5" s="1"/>
  <c r="O4438" i="5"/>
  <c r="Q4438" i="5" s="1"/>
  <c r="O4439" i="5"/>
  <c r="Q4439" i="5" s="1"/>
  <c r="O4440" i="5"/>
  <c r="Q4440" i="5" s="1"/>
  <c r="O4441" i="5"/>
  <c r="Q4441" i="5" s="1"/>
  <c r="O4442" i="5"/>
  <c r="Q4442" i="5" s="1"/>
  <c r="O4443" i="5"/>
  <c r="Q4443" i="5" s="1"/>
  <c r="O4444" i="5"/>
  <c r="Q4444" i="5" s="1"/>
  <c r="O4445" i="5"/>
  <c r="Q4445" i="5" s="1"/>
  <c r="O4446" i="5"/>
  <c r="Q4446" i="5" s="1"/>
  <c r="O4447" i="5"/>
  <c r="Q4447" i="5" s="1"/>
  <c r="O4448" i="5"/>
  <c r="Q4448" i="5" s="1"/>
  <c r="O4449" i="5"/>
  <c r="Q4449" i="5" s="1"/>
  <c r="O4450" i="5"/>
  <c r="Q4450" i="5" s="1"/>
  <c r="O4451" i="5"/>
  <c r="Q4451" i="5" s="1"/>
  <c r="O4452" i="5"/>
  <c r="Q4452" i="5" s="1"/>
  <c r="O4453" i="5"/>
  <c r="Q4453" i="5" s="1"/>
  <c r="O4454" i="5"/>
  <c r="Q4454" i="5" s="1"/>
  <c r="O4455" i="5"/>
  <c r="Q4455" i="5" s="1"/>
  <c r="O4456" i="5"/>
  <c r="Q4456" i="5" s="1"/>
  <c r="O4457" i="5"/>
  <c r="Q4457" i="5" s="1"/>
  <c r="O4458" i="5"/>
  <c r="Q4458" i="5" s="1"/>
  <c r="O4459" i="5"/>
  <c r="Q4459" i="5" s="1"/>
  <c r="O4460" i="5"/>
  <c r="Q4460" i="5" s="1"/>
  <c r="O4461" i="5"/>
  <c r="Q4461" i="5" s="1"/>
  <c r="O4462" i="5"/>
  <c r="Q4462" i="5" s="1"/>
  <c r="O4463" i="5"/>
  <c r="Q4463" i="5" s="1"/>
  <c r="O4464" i="5"/>
  <c r="Q4464" i="5" s="1"/>
  <c r="O4465" i="5"/>
  <c r="Q4465" i="5" s="1"/>
  <c r="O4466" i="5"/>
  <c r="Q4466" i="5" s="1"/>
  <c r="O4467" i="5"/>
  <c r="Q4467" i="5" s="1"/>
  <c r="O4468" i="5"/>
  <c r="Q4468" i="5" s="1"/>
  <c r="O4469" i="5"/>
  <c r="Q4469" i="5" s="1"/>
  <c r="O4470" i="5"/>
  <c r="Q4470" i="5" s="1"/>
  <c r="O4471" i="5"/>
  <c r="Q4471" i="5" s="1"/>
  <c r="O4472" i="5"/>
  <c r="Q4472" i="5" s="1"/>
  <c r="O4473" i="5"/>
  <c r="Q4473" i="5" s="1"/>
  <c r="O4474" i="5"/>
  <c r="Q4474" i="5" s="1"/>
  <c r="O4475" i="5"/>
  <c r="Q4475" i="5" s="1"/>
  <c r="O4476" i="5"/>
  <c r="Q4476" i="5" s="1"/>
  <c r="O4477" i="5"/>
  <c r="Q4477" i="5" s="1"/>
  <c r="O4478" i="5"/>
  <c r="Q4478" i="5" s="1"/>
  <c r="O4479" i="5"/>
  <c r="Q4479" i="5" s="1"/>
  <c r="O4480" i="5"/>
  <c r="Q4480" i="5" s="1"/>
  <c r="O4481" i="5"/>
  <c r="Q4481" i="5" s="1"/>
  <c r="O4482" i="5"/>
  <c r="Q4482" i="5" s="1"/>
  <c r="O4483" i="5"/>
  <c r="Q4483" i="5" s="1"/>
  <c r="O4484" i="5"/>
  <c r="Q4484" i="5" s="1"/>
  <c r="O4485" i="5"/>
  <c r="Q4485" i="5" s="1"/>
  <c r="O4486" i="5"/>
  <c r="Q4486" i="5" s="1"/>
  <c r="O4487" i="5"/>
  <c r="Q4487" i="5" s="1"/>
  <c r="O4488" i="5"/>
  <c r="Q4488" i="5" s="1"/>
  <c r="O4489" i="5"/>
  <c r="Q4489" i="5" s="1"/>
  <c r="O4490" i="5"/>
  <c r="Q4490" i="5" s="1"/>
  <c r="O4491" i="5"/>
  <c r="Q4491" i="5" s="1"/>
  <c r="O4492" i="5"/>
  <c r="Q4492" i="5" s="1"/>
  <c r="O4493" i="5"/>
  <c r="Q4493" i="5" s="1"/>
  <c r="O4494" i="5"/>
  <c r="Q4494" i="5" s="1"/>
  <c r="O4495" i="5"/>
  <c r="Q4495" i="5" s="1"/>
  <c r="O4496" i="5"/>
  <c r="Q4496" i="5" s="1"/>
  <c r="O4497" i="5"/>
  <c r="Q4497" i="5" s="1"/>
  <c r="O4498" i="5"/>
  <c r="Q4498" i="5" s="1"/>
  <c r="O4499" i="5"/>
  <c r="Q4499" i="5" s="1"/>
  <c r="O4500" i="5"/>
  <c r="Q4500" i="5" s="1"/>
  <c r="O4501" i="5"/>
  <c r="Q4501" i="5" s="1"/>
  <c r="O4502" i="5"/>
  <c r="Q4502" i="5" s="1"/>
  <c r="O4503" i="5"/>
  <c r="Q4503" i="5" s="1"/>
  <c r="O4504" i="5"/>
  <c r="Q4504" i="5" s="1"/>
  <c r="O4505" i="5"/>
  <c r="Q4505" i="5" s="1"/>
  <c r="O4506" i="5"/>
  <c r="Q4506" i="5" s="1"/>
  <c r="O4507" i="5"/>
  <c r="Q4507" i="5" s="1"/>
  <c r="O4508" i="5"/>
  <c r="Q4508" i="5" s="1"/>
  <c r="O4509" i="5"/>
  <c r="Q4509" i="5" s="1"/>
  <c r="O4510" i="5"/>
  <c r="Q4510" i="5" s="1"/>
  <c r="O4511" i="5"/>
  <c r="Q4511" i="5" s="1"/>
  <c r="O4512" i="5"/>
  <c r="Q4512" i="5" s="1"/>
  <c r="O4513" i="5"/>
  <c r="Q4513" i="5" s="1"/>
  <c r="O4514" i="5"/>
  <c r="Q4514" i="5" s="1"/>
  <c r="O4515" i="5"/>
  <c r="Q4515" i="5" s="1"/>
  <c r="O4516" i="5"/>
  <c r="Q4516" i="5" s="1"/>
  <c r="O4517" i="5"/>
  <c r="Q4517" i="5" s="1"/>
  <c r="O4518" i="5"/>
  <c r="Q4518" i="5" s="1"/>
  <c r="O4519" i="5"/>
  <c r="Q4519" i="5" s="1"/>
  <c r="O4520" i="5"/>
  <c r="Q4520" i="5" s="1"/>
  <c r="O4521" i="5"/>
  <c r="Q4521" i="5" s="1"/>
  <c r="O4522" i="5"/>
  <c r="Q4522" i="5" s="1"/>
  <c r="O4523" i="5"/>
  <c r="Q4523" i="5" s="1"/>
  <c r="O4524" i="5"/>
  <c r="Q4524" i="5" s="1"/>
  <c r="O4525" i="5"/>
  <c r="Q4525" i="5" s="1"/>
  <c r="O4526" i="5"/>
  <c r="Q4526" i="5" s="1"/>
  <c r="O4527" i="5"/>
  <c r="Q4527" i="5" s="1"/>
  <c r="O4528" i="5"/>
  <c r="Q4528" i="5" s="1"/>
  <c r="O4529" i="5"/>
  <c r="Q4529" i="5" s="1"/>
  <c r="O4530" i="5"/>
  <c r="Q4530" i="5" s="1"/>
  <c r="O4531" i="5"/>
  <c r="Q4531" i="5" s="1"/>
  <c r="O4532" i="5"/>
  <c r="Q4532" i="5" s="1"/>
  <c r="O4533" i="5"/>
  <c r="Q4533" i="5" s="1"/>
  <c r="O4534" i="5"/>
  <c r="Q4534" i="5" s="1"/>
  <c r="O4535" i="5"/>
  <c r="Q4535" i="5" s="1"/>
  <c r="O4536" i="5"/>
  <c r="Q4536" i="5" s="1"/>
  <c r="O4537" i="5"/>
  <c r="Q4537" i="5" s="1"/>
  <c r="O4538" i="5"/>
  <c r="Q4538" i="5" s="1"/>
  <c r="O4539" i="5"/>
  <c r="Q4539" i="5" s="1"/>
  <c r="O4540" i="5"/>
  <c r="Q4540" i="5" s="1"/>
  <c r="O4541" i="5"/>
  <c r="Q4541" i="5" s="1"/>
  <c r="O4542" i="5"/>
  <c r="Q4542" i="5" s="1"/>
  <c r="O4543" i="5"/>
  <c r="Q4543" i="5" s="1"/>
  <c r="O4544" i="5"/>
  <c r="Q4544" i="5" s="1"/>
  <c r="O4545" i="5"/>
  <c r="Q4545" i="5" s="1"/>
  <c r="O4546" i="5"/>
  <c r="Q4546" i="5" s="1"/>
  <c r="O4547" i="5"/>
  <c r="Q4547" i="5" s="1"/>
  <c r="O4548" i="5"/>
  <c r="Q4548" i="5" s="1"/>
  <c r="O4549" i="5"/>
  <c r="Q4549" i="5" s="1"/>
  <c r="O4550" i="5"/>
  <c r="Q4550" i="5" s="1"/>
  <c r="O4551" i="5"/>
  <c r="Q4551" i="5" s="1"/>
  <c r="O4552" i="5"/>
  <c r="Q4552" i="5" s="1"/>
  <c r="O4553" i="5"/>
  <c r="Q4553" i="5" s="1"/>
  <c r="O4554" i="5"/>
  <c r="Q4554" i="5" s="1"/>
  <c r="O4555" i="5"/>
  <c r="Q4555" i="5" s="1"/>
  <c r="O4556" i="5"/>
  <c r="Q4556" i="5" s="1"/>
  <c r="O4557" i="5"/>
  <c r="Q4557" i="5" s="1"/>
  <c r="O4558" i="5"/>
  <c r="Q4558" i="5" s="1"/>
  <c r="O4559" i="5"/>
  <c r="Q4559" i="5" s="1"/>
  <c r="O4560" i="5"/>
  <c r="Q4560" i="5" s="1"/>
  <c r="O4561" i="5"/>
  <c r="Q4561" i="5" s="1"/>
  <c r="O4562" i="5"/>
  <c r="Q4562" i="5" s="1"/>
  <c r="O4563" i="5"/>
  <c r="Q4563" i="5" s="1"/>
  <c r="O4564" i="5"/>
  <c r="Q4564" i="5" s="1"/>
  <c r="O4565" i="5"/>
  <c r="Q4565" i="5" s="1"/>
  <c r="O4566" i="5"/>
  <c r="Q4566" i="5" s="1"/>
  <c r="O4567" i="5"/>
  <c r="Q4567" i="5" s="1"/>
  <c r="O4568" i="5"/>
  <c r="Q4568" i="5" s="1"/>
  <c r="O4569" i="5"/>
  <c r="Q4569" i="5" s="1"/>
  <c r="O4570" i="5"/>
  <c r="Q4570" i="5" s="1"/>
  <c r="O4571" i="5"/>
  <c r="Q4571" i="5" s="1"/>
  <c r="O4572" i="5"/>
  <c r="Q4572" i="5" s="1"/>
  <c r="O4573" i="5"/>
  <c r="Q4573" i="5" s="1"/>
  <c r="O4574" i="5"/>
  <c r="Q4574" i="5" s="1"/>
  <c r="O4575" i="5"/>
  <c r="Q4575" i="5" s="1"/>
  <c r="O4576" i="5"/>
  <c r="Q4576" i="5" s="1"/>
  <c r="O4577" i="5"/>
  <c r="Q4577" i="5" s="1"/>
  <c r="O4578" i="5"/>
  <c r="Q4578" i="5" s="1"/>
  <c r="O4579" i="5"/>
  <c r="Q4579" i="5" s="1"/>
  <c r="O4580" i="5"/>
  <c r="Q4580" i="5" s="1"/>
  <c r="O4581" i="5"/>
  <c r="Q4581" i="5" s="1"/>
  <c r="O4582" i="5"/>
  <c r="Q4582" i="5" s="1"/>
  <c r="O4583" i="5"/>
  <c r="Q4583" i="5" s="1"/>
  <c r="O4584" i="5"/>
  <c r="Q4584" i="5" s="1"/>
  <c r="O4585" i="5"/>
  <c r="Q4585" i="5" s="1"/>
  <c r="O4586" i="5"/>
  <c r="Q4586" i="5" s="1"/>
  <c r="O4587" i="5"/>
  <c r="Q4587" i="5" s="1"/>
  <c r="O4588" i="5"/>
  <c r="Q4588" i="5" s="1"/>
  <c r="O4589" i="5"/>
  <c r="Q4589" i="5" s="1"/>
  <c r="O4590" i="5"/>
  <c r="Q4590" i="5" s="1"/>
  <c r="O4591" i="5"/>
  <c r="Q4591" i="5" s="1"/>
  <c r="O4592" i="5"/>
  <c r="Q4592" i="5" s="1"/>
  <c r="O4593" i="5"/>
  <c r="Q4593" i="5" s="1"/>
  <c r="O4594" i="5"/>
  <c r="Q4594" i="5" s="1"/>
  <c r="O4595" i="5"/>
  <c r="Q4595" i="5" s="1"/>
  <c r="O4596" i="5"/>
  <c r="Q4596" i="5" s="1"/>
  <c r="O4597" i="5"/>
  <c r="Q4597" i="5" s="1"/>
  <c r="O4598" i="5"/>
  <c r="Q4598" i="5" s="1"/>
  <c r="O4599" i="5"/>
  <c r="Q4599" i="5" s="1"/>
  <c r="O4600" i="5"/>
  <c r="Q4600" i="5" s="1"/>
  <c r="O4601" i="5"/>
  <c r="Q4601" i="5" s="1"/>
  <c r="O4602" i="5"/>
  <c r="Q4602" i="5" s="1"/>
  <c r="O4603" i="5"/>
  <c r="Q4603" i="5" s="1"/>
  <c r="O4604" i="5"/>
  <c r="Q4604" i="5" s="1"/>
  <c r="O4605" i="5"/>
  <c r="Q4605" i="5" s="1"/>
  <c r="O4606" i="5"/>
  <c r="Q4606" i="5" s="1"/>
  <c r="O4607" i="5"/>
  <c r="Q4607" i="5" s="1"/>
  <c r="O4608" i="5"/>
  <c r="Q4608" i="5" s="1"/>
  <c r="O4609" i="5"/>
  <c r="Q4609" i="5" s="1"/>
  <c r="O4610" i="5"/>
  <c r="Q4610" i="5" s="1"/>
  <c r="O4611" i="5"/>
  <c r="Q4611" i="5" s="1"/>
  <c r="O4612" i="5"/>
  <c r="Q4612" i="5" s="1"/>
  <c r="O4613" i="5"/>
  <c r="Q4613" i="5" s="1"/>
  <c r="O4614" i="5"/>
  <c r="Q4614" i="5" s="1"/>
  <c r="O4615" i="5"/>
  <c r="Q4615" i="5" s="1"/>
  <c r="O4616" i="5"/>
  <c r="Q4616" i="5" s="1"/>
  <c r="O4617" i="5"/>
  <c r="Q4617" i="5" s="1"/>
  <c r="O4618" i="5"/>
  <c r="Q4618" i="5" s="1"/>
  <c r="O4619" i="5"/>
  <c r="Q4619" i="5" s="1"/>
  <c r="O4620" i="5"/>
  <c r="Q4620" i="5" s="1"/>
  <c r="O4621" i="5"/>
  <c r="Q4621" i="5" s="1"/>
  <c r="O4622" i="5"/>
  <c r="Q4622" i="5" s="1"/>
  <c r="O4623" i="5"/>
  <c r="Q4623" i="5" s="1"/>
  <c r="O4624" i="5"/>
  <c r="Q4624" i="5" s="1"/>
  <c r="O4625" i="5"/>
  <c r="Q4625" i="5" s="1"/>
  <c r="O4626" i="5"/>
  <c r="Q4626" i="5" s="1"/>
  <c r="O4627" i="5"/>
  <c r="Q4627" i="5" s="1"/>
  <c r="O4628" i="5"/>
  <c r="Q4628" i="5" s="1"/>
  <c r="O4629" i="5"/>
  <c r="Q4629" i="5" s="1"/>
  <c r="O4630" i="5"/>
  <c r="Q4630" i="5" s="1"/>
  <c r="O4631" i="5"/>
  <c r="Q4631" i="5" s="1"/>
  <c r="O4632" i="5"/>
  <c r="Q4632" i="5" s="1"/>
  <c r="O4633" i="5"/>
  <c r="Q4633" i="5" s="1"/>
  <c r="O4634" i="5"/>
  <c r="Q4634" i="5" s="1"/>
  <c r="O4635" i="5"/>
  <c r="Q4635" i="5" s="1"/>
  <c r="O4636" i="5"/>
  <c r="Q4636" i="5" s="1"/>
  <c r="O4637" i="5"/>
  <c r="Q4637" i="5" s="1"/>
  <c r="O4638" i="5"/>
  <c r="Q4638" i="5" s="1"/>
  <c r="O4639" i="5"/>
  <c r="Q4639" i="5" s="1"/>
  <c r="O4640" i="5"/>
  <c r="Q4640" i="5" s="1"/>
  <c r="O4641" i="5"/>
  <c r="Q4641" i="5" s="1"/>
  <c r="O4642" i="5"/>
  <c r="Q4642" i="5" s="1"/>
  <c r="O4643" i="5"/>
  <c r="Q4643" i="5" s="1"/>
  <c r="O4644" i="5"/>
  <c r="Q4644" i="5" s="1"/>
  <c r="O4645" i="5"/>
  <c r="Q4645" i="5" s="1"/>
  <c r="O4646" i="5"/>
  <c r="Q4646" i="5" s="1"/>
  <c r="O4647" i="5"/>
  <c r="Q4647" i="5" s="1"/>
  <c r="O4648" i="5"/>
  <c r="Q4648" i="5" s="1"/>
  <c r="O4649" i="5"/>
  <c r="Q4649" i="5" s="1"/>
  <c r="O4650" i="5"/>
  <c r="Q4650" i="5" s="1"/>
  <c r="O4651" i="5"/>
  <c r="Q4651" i="5" s="1"/>
  <c r="O4652" i="5"/>
  <c r="Q4652" i="5" s="1"/>
  <c r="O4653" i="5"/>
  <c r="Q4653" i="5" s="1"/>
  <c r="O4654" i="5"/>
  <c r="Q4654" i="5" s="1"/>
  <c r="O4655" i="5"/>
  <c r="Q4655" i="5" s="1"/>
  <c r="O4656" i="5"/>
  <c r="Q4656" i="5" s="1"/>
  <c r="O4657" i="5"/>
  <c r="Q4657" i="5" s="1"/>
  <c r="O4658" i="5"/>
  <c r="Q4658" i="5" s="1"/>
  <c r="O4659" i="5"/>
  <c r="Q4659" i="5" s="1"/>
  <c r="O4660" i="5"/>
  <c r="Q4660" i="5" s="1"/>
  <c r="O4661" i="5"/>
  <c r="Q4661" i="5" s="1"/>
  <c r="O4662" i="5"/>
  <c r="Q4662" i="5" s="1"/>
  <c r="O4663" i="5"/>
  <c r="Q4663" i="5" s="1"/>
  <c r="O4664" i="5"/>
  <c r="Q4664" i="5" s="1"/>
  <c r="O4665" i="5"/>
  <c r="Q4665" i="5" s="1"/>
  <c r="O4666" i="5"/>
  <c r="Q4666" i="5" s="1"/>
  <c r="O4667" i="5"/>
  <c r="Q4667" i="5" s="1"/>
  <c r="O4668" i="5"/>
  <c r="Q4668" i="5" s="1"/>
  <c r="O4669" i="5"/>
  <c r="Q4669" i="5" s="1"/>
  <c r="O4670" i="5"/>
  <c r="Q4670" i="5" s="1"/>
  <c r="O4671" i="5"/>
  <c r="Q4671" i="5" s="1"/>
  <c r="O4672" i="5"/>
  <c r="Q4672" i="5" s="1"/>
  <c r="O4673" i="5"/>
  <c r="Q4673" i="5" s="1"/>
  <c r="O4674" i="5"/>
  <c r="Q4674" i="5" s="1"/>
  <c r="O4675" i="5"/>
  <c r="Q4675" i="5" s="1"/>
  <c r="O4676" i="5"/>
  <c r="Q4676" i="5" s="1"/>
  <c r="O4677" i="5"/>
  <c r="Q4677" i="5" s="1"/>
  <c r="O4678" i="5"/>
  <c r="Q4678" i="5" s="1"/>
  <c r="O4679" i="5"/>
  <c r="Q4679" i="5" s="1"/>
  <c r="O4680" i="5"/>
  <c r="Q4680" i="5" s="1"/>
  <c r="O4681" i="5"/>
  <c r="Q4681" i="5" s="1"/>
  <c r="O4682" i="5"/>
  <c r="Q4682" i="5" s="1"/>
  <c r="O4683" i="5"/>
  <c r="Q4683" i="5" s="1"/>
  <c r="O4684" i="5"/>
  <c r="Q4684" i="5" s="1"/>
  <c r="O4685" i="5"/>
  <c r="Q4685" i="5" s="1"/>
  <c r="O4686" i="5"/>
  <c r="Q4686" i="5" s="1"/>
  <c r="O4687" i="5"/>
  <c r="Q4687" i="5" s="1"/>
  <c r="O4688" i="5"/>
  <c r="Q4688" i="5" s="1"/>
  <c r="O4689" i="5"/>
  <c r="Q4689" i="5" s="1"/>
  <c r="O4690" i="5"/>
  <c r="Q4690" i="5" s="1"/>
  <c r="O4691" i="5"/>
  <c r="Q4691" i="5" s="1"/>
  <c r="O4692" i="5"/>
  <c r="Q4692" i="5" s="1"/>
  <c r="O4693" i="5"/>
  <c r="Q4693" i="5" s="1"/>
  <c r="O4694" i="5"/>
  <c r="Q4694" i="5" s="1"/>
  <c r="O4695" i="5"/>
  <c r="Q4695" i="5" s="1"/>
  <c r="O4696" i="5"/>
  <c r="Q4696" i="5" s="1"/>
  <c r="O4697" i="5"/>
  <c r="Q4697" i="5" s="1"/>
  <c r="O4698" i="5"/>
  <c r="Q4698" i="5" s="1"/>
  <c r="O4699" i="5"/>
  <c r="Q4699" i="5" s="1"/>
  <c r="O4700" i="5"/>
  <c r="Q4700" i="5" s="1"/>
  <c r="O4701" i="5"/>
  <c r="Q4701" i="5" s="1"/>
  <c r="O4702" i="5"/>
  <c r="Q4702" i="5" s="1"/>
  <c r="O4703" i="5"/>
  <c r="Q4703" i="5" s="1"/>
  <c r="O4704" i="5"/>
  <c r="Q4704" i="5" s="1"/>
  <c r="O4705" i="5"/>
  <c r="Q4705" i="5" s="1"/>
  <c r="O4706" i="5"/>
  <c r="Q4706" i="5" s="1"/>
  <c r="O4707" i="5"/>
  <c r="Q4707" i="5" s="1"/>
  <c r="O4708" i="5"/>
  <c r="Q4708" i="5" s="1"/>
  <c r="O4709" i="5"/>
  <c r="Q4709" i="5" s="1"/>
  <c r="O4710" i="5"/>
  <c r="Q4710" i="5" s="1"/>
  <c r="O4711" i="5"/>
  <c r="Q4711" i="5" s="1"/>
  <c r="O4712" i="5"/>
  <c r="Q4712" i="5" s="1"/>
  <c r="O4713" i="5"/>
  <c r="Q4713" i="5" s="1"/>
  <c r="O4714" i="5"/>
  <c r="Q4714" i="5" s="1"/>
  <c r="O4715" i="5"/>
  <c r="Q4715" i="5" s="1"/>
  <c r="O4716" i="5"/>
  <c r="Q4716" i="5" s="1"/>
  <c r="O4717" i="5"/>
  <c r="Q4717" i="5" s="1"/>
  <c r="O4718" i="5"/>
  <c r="Q4718" i="5" s="1"/>
  <c r="O4719" i="5"/>
  <c r="Q4719" i="5" s="1"/>
  <c r="O4720" i="5"/>
  <c r="Q4720" i="5" s="1"/>
  <c r="O4721" i="5"/>
  <c r="Q4721" i="5" s="1"/>
  <c r="O4722" i="5"/>
  <c r="Q4722" i="5" s="1"/>
  <c r="O4723" i="5"/>
  <c r="Q4723" i="5" s="1"/>
  <c r="O4724" i="5"/>
  <c r="Q4724" i="5" s="1"/>
  <c r="O4725" i="5"/>
  <c r="Q4725" i="5" s="1"/>
  <c r="O4726" i="5"/>
  <c r="Q4726" i="5" s="1"/>
  <c r="O4727" i="5"/>
  <c r="Q4727" i="5" s="1"/>
  <c r="O4728" i="5"/>
  <c r="Q4728" i="5" s="1"/>
  <c r="O4729" i="5"/>
  <c r="Q4729" i="5" s="1"/>
  <c r="O4730" i="5"/>
  <c r="Q4730" i="5" s="1"/>
  <c r="O4731" i="5"/>
  <c r="Q4731" i="5" s="1"/>
  <c r="O4732" i="5"/>
  <c r="Q4732" i="5" s="1"/>
  <c r="O4733" i="5"/>
  <c r="Q4733" i="5" s="1"/>
  <c r="O4734" i="5"/>
  <c r="Q4734" i="5" s="1"/>
  <c r="O4735" i="5"/>
  <c r="Q4735" i="5" s="1"/>
  <c r="O4736" i="5"/>
  <c r="Q4736" i="5" s="1"/>
  <c r="O4737" i="5"/>
  <c r="Q4737" i="5" s="1"/>
  <c r="O4738" i="5"/>
  <c r="Q4738" i="5" s="1"/>
  <c r="O4739" i="5"/>
  <c r="Q4739" i="5" s="1"/>
  <c r="O4740" i="5"/>
  <c r="Q4740" i="5" s="1"/>
  <c r="O4741" i="5"/>
  <c r="Q4741" i="5" s="1"/>
  <c r="O4742" i="5"/>
  <c r="Q4742" i="5" s="1"/>
  <c r="O4743" i="5"/>
  <c r="Q4743" i="5" s="1"/>
  <c r="O4744" i="5"/>
  <c r="Q4744" i="5" s="1"/>
  <c r="O4745" i="5"/>
  <c r="Q4745" i="5" s="1"/>
  <c r="O4746" i="5"/>
  <c r="Q4746" i="5" s="1"/>
  <c r="O4747" i="5"/>
  <c r="Q4747" i="5" s="1"/>
  <c r="O4748" i="5"/>
  <c r="Q4748" i="5" s="1"/>
  <c r="O4749" i="5"/>
  <c r="Q4749" i="5" s="1"/>
  <c r="O4750" i="5"/>
  <c r="Q4750" i="5" s="1"/>
  <c r="O4751" i="5"/>
  <c r="Q4751" i="5" s="1"/>
  <c r="O4752" i="5"/>
  <c r="Q4752" i="5" s="1"/>
  <c r="O4753" i="5"/>
  <c r="Q4753" i="5" s="1"/>
  <c r="O4754" i="5"/>
  <c r="Q4754" i="5" s="1"/>
  <c r="O4755" i="5"/>
  <c r="Q4755" i="5" s="1"/>
  <c r="O4756" i="5"/>
  <c r="Q4756" i="5" s="1"/>
  <c r="O4757" i="5"/>
  <c r="Q4757" i="5" s="1"/>
  <c r="O4758" i="5"/>
  <c r="Q4758" i="5" s="1"/>
  <c r="O4759" i="5"/>
  <c r="Q4759" i="5" s="1"/>
  <c r="O4760" i="5"/>
  <c r="Q4760" i="5" s="1"/>
  <c r="O4761" i="5"/>
  <c r="Q4761" i="5" s="1"/>
  <c r="O4762" i="5"/>
  <c r="Q4762" i="5" s="1"/>
  <c r="O4763" i="5"/>
  <c r="Q4763" i="5" s="1"/>
  <c r="O4764" i="5"/>
  <c r="Q4764" i="5" s="1"/>
  <c r="O4765" i="5"/>
  <c r="Q4765" i="5" s="1"/>
  <c r="O4766" i="5"/>
  <c r="Q4766" i="5" s="1"/>
  <c r="O4767" i="5"/>
  <c r="Q4767" i="5" s="1"/>
  <c r="O4768" i="5"/>
  <c r="Q4768" i="5" s="1"/>
  <c r="O4769" i="5"/>
  <c r="Q4769" i="5" s="1"/>
  <c r="O4770" i="5"/>
  <c r="Q4770" i="5" s="1"/>
  <c r="O4771" i="5"/>
  <c r="Q4771" i="5" s="1"/>
  <c r="O4772" i="5"/>
  <c r="Q4772" i="5" s="1"/>
  <c r="O4773" i="5"/>
  <c r="Q4773" i="5" s="1"/>
  <c r="O4774" i="5"/>
  <c r="Q4774" i="5" s="1"/>
  <c r="O4775" i="5"/>
  <c r="Q4775" i="5" s="1"/>
  <c r="O4776" i="5"/>
  <c r="Q4776" i="5" s="1"/>
  <c r="O4777" i="5"/>
  <c r="Q4777" i="5" s="1"/>
  <c r="O4778" i="5"/>
  <c r="Q4778" i="5" s="1"/>
  <c r="O4779" i="5"/>
  <c r="Q4779" i="5" s="1"/>
  <c r="O4780" i="5"/>
  <c r="Q4780" i="5" s="1"/>
  <c r="O4781" i="5"/>
  <c r="Q4781" i="5" s="1"/>
  <c r="O4782" i="5"/>
  <c r="Q4782" i="5" s="1"/>
  <c r="O4783" i="5"/>
  <c r="Q4783" i="5" s="1"/>
  <c r="O4784" i="5"/>
  <c r="Q4784" i="5" s="1"/>
  <c r="O4785" i="5"/>
  <c r="Q4785" i="5" s="1"/>
  <c r="O4786" i="5"/>
  <c r="Q4786" i="5" s="1"/>
  <c r="O4787" i="5"/>
  <c r="Q4787" i="5" s="1"/>
  <c r="O4788" i="5"/>
  <c r="Q4788" i="5" s="1"/>
  <c r="O4789" i="5"/>
  <c r="Q4789" i="5" s="1"/>
  <c r="O4790" i="5"/>
  <c r="Q4790" i="5" s="1"/>
  <c r="O4791" i="5"/>
  <c r="Q4791" i="5" s="1"/>
  <c r="O4792" i="5"/>
  <c r="Q4792" i="5" s="1"/>
  <c r="O4793" i="5"/>
  <c r="Q4793" i="5" s="1"/>
  <c r="O4794" i="5"/>
  <c r="Q4794" i="5" s="1"/>
  <c r="O4795" i="5"/>
  <c r="Q4795" i="5" s="1"/>
  <c r="O4796" i="5"/>
  <c r="Q4796" i="5" s="1"/>
  <c r="O4797" i="5"/>
  <c r="Q4797" i="5" s="1"/>
  <c r="O4798" i="5"/>
  <c r="Q4798" i="5" s="1"/>
  <c r="O4799" i="5"/>
  <c r="Q4799" i="5" s="1"/>
  <c r="O4800" i="5"/>
  <c r="Q4800" i="5" s="1"/>
  <c r="O4801" i="5"/>
  <c r="Q4801" i="5" s="1"/>
  <c r="O4802" i="5"/>
  <c r="Q4802" i="5" s="1"/>
  <c r="O4803" i="5"/>
  <c r="Q4803" i="5" s="1"/>
  <c r="O4804" i="5"/>
  <c r="Q4804" i="5" s="1"/>
  <c r="O4805" i="5"/>
  <c r="Q4805" i="5" s="1"/>
  <c r="O4806" i="5"/>
  <c r="Q4806" i="5" s="1"/>
  <c r="O4807" i="5"/>
  <c r="Q4807" i="5" s="1"/>
  <c r="O4808" i="5"/>
  <c r="Q4808" i="5" s="1"/>
  <c r="O4809" i="5"/>
  <c r="Q4809" i="5" s="1"/>
  <c r="O4810" i="5"/>
  <c r="Q4810" i="5" s="1"/>
  <c r="O4811" i="5"/>
  <c r="Q4811" i="5" s="1"/>
  <c r="O4812" i="5"/>
  <c r="Q4812" i="5" s="1"/>
  <c r="O4813" i="5"/>
  <c r="Q4813" i="5" s="1"/>
  <c r="O4814" i="5"/>
  <c r="Q4814" i="5" s="1"/>
  <c r="O4815" i="5"/>
  <c r="Q4815" i="5" s="1"/>
  <c r="O4816" i="5"/>
  <c r="Q4816" i="5" s="1"/>
  <c r="O4817" i="5"/>
  <c r="Q4817" i="5" s="1"/>
  <c r="O4818" i="5"/>
  <c r="Q4818" i="5" s="1"/>
  <c r="O4819" i="5"/>
  <c r="Q4819" i="5" s="1"/>
  <c r="O4820" i="5"/>
  <c r="Q4820" i="5" s="1"/>
  <c r="O4821" i="5"/>
  <c r="Q4821" i="5" s="1"/>
  <c r="O4822" i="5"/>
  <c r="Q4822" i="5" s="1"/>
  <c r="O4823" i="5"/>
  <c r="Q4823" i="5" s="1"/>
  <c r="O4824" i="5"/>
  <c r="Q4824" i="5" s="1"/>
  <c r="O4825" i="5"/>
  <c r="Q4825" i="5" s="1"/>
  <c r="O4826" i="5"/>
  <c r="Q4826" i="5" s="1"/>
  <c r="O4827" i="5"/>
  <c r="Q4827" i="5" s="1"/>
  <c r="O4828" i="5"/>
  <c r="Q4828" i="5" s="1"/>
  <c r="O4829" i="5"/>
  <c r="Q4829" i="5" s="1"/>
  <c r="O4830" i="5"/>
  <c r="Q4830" i="5" s="1"/>
  <c r="O4831" i="5"/>
  <c r="Q4831" i="5" s="1"/>
  <c r="O4832" i="5"/>
  <c r="Q4832" i="5" s="1"/>
  <c r="O4833" i="5"/>
  <c r="Q4833" i="5" s="1"/>
  <c r="O4834" i="5"/>
  <c r="Q4834" i="5" s="1"/>
  <c r="O4835" i="5"/>
  <c r="Q4835" i="5" s="1"/>
  <c r="O4836" i="5"/>
  <c r="Q4836" i="5" s="1"/>
  <c r="O4837" i="5"/>
  <c r="Q4837" i="5" s="1"/>
  <c r="O4838" i="5"/>
  <c r="Q4838" i="5" s="1"/>
  <c r="O4839" i="5"/>
  <c r="Q4839" i="5" s="1"/>
  <c r="O4840" i="5"/>
  <c r="Q4840" i="5" s="1"/>
  <c r="O4841" i="5"/>
  <c r="Q4841" i="5" s="1"/>
  <c r="O4842" i="5"/>
  <c r="Q4842" i="5" s="1"/>
  <c r="O4843" i="5"/>
  <c r="Q4843" i="5" s="1"/>
  <c r="O4844" i="5"/>
  <c r="Q4844" i="5" s="1"/>
  <c r="O4845" i="5"/>
  <c r="Q4845" i="5" s="1"/>
  <c r="O4846" i="5"/>
  <c r="Q4846" i="5" s="1"/>
  <c r="O4847" i="5"/>
  <c r="Q4847" i="5" s="1"/>
  <c r="O4848" i="5"/>
  <c r="Q4848" i="5" s="1"/>
  <c r="O4849" i="5"/>
  <c r="Q4849" i="5" s="1"/>
  <c r="O4850" i="5"/>
  <c r="Q4850" i="5" s="1"/>
  <c r="O4851" i="5"/>
  <c r="Q4851" i="5" s="1"/>
  <c r="O4852" i="5"/>
  <c r="Q4852" i="5" s="1"/>
  <c r="O4853" i="5"/>
  <c r="Q4853" i="5" s="1"/>
  <c r="O4854" i="5"/>
  <c r="Q4854" i="5" s="1"/>
  <c r="O4855" i="5"/>
  <c r="Q4855" i="5" s="1"/>
  <c r="O4856" i="5"/>
  <c r="Q4856" i="5" s="1"/>
  <c r="O4857" i="5"/>
  <c r="Q4857" i="5" s="1"/>
  <c r="O4858" i="5"/>
  <c r="Q4858" i="5" s="1"/>
  <c r="O4859" i="5"/>
  <c r="Q4859" i="5" s="1"/>
  <c r="O4860" i="5"/>
  <c r="Q4860" i="5" s="1"/>
  <c r="O4861" i="5"/>
  <c r="Q4861" i="5" s="1"/>
  <c r="O4862" i="5"/>
  <c r="Q4862" i="5" s="1"/>
  <c r="O4863" i="5"/>
  <c r="Q4863" i="5" s="1"/>
  <c r="O4864" i="5"/>
  <c r="Q4864" i="5" s="1"/>
  <c r="O4865" i="5"/>
  <c r="Q4865" i="5" s="1"/>
  <c r="O4866" i="5"/>
  <c r="Q4866" i="5" s="1"/>
  <c r="O4867" i="5"/>
  <c r="Q4867" i="5" s="1"/>
  <c r="O4868" i="5"/>
  <c r="Q4868" i="5" s="1"/>
  <c r="O4869" i="5"/>
  <c r="Q4869" i="5" s="1"/>
  <c r="O4870" i="5"/>
  <c r="Q4870" i="5" s="1"/>
  <c r="O4871" i="5"/>
  <c r="Q4871" i="5" s="1"/>
  <c r="O4872" i="5"/>
  <c r="Q4872" i="5" s="1"/>
  <c r="O4873" i="5"/>
  <c r="Q4873" i="5" s="1"/>
  <c r="O4874" i="5"/>
  <c r="Q4874" i="5" s="1"/>
  <c r="O4875" i="5"/>
  <c r="Q4875" i="5" s="1"/>
  <c r="O4876" i="5"/>
  <c r="Q4876" i="5" s="1"/>
  <c r="O4877" i="5"/>
  <c r="Q4877" i="5" s="1"/>
  <c r="O4878" i="5"/>
  <c r="Q4878" i="5" s="1"/>
  <c r="O4879" i="5"/>
  <c r="Q4879" i="5" s="1"/>
  <c r="O4880" i="5"/>
  <c r="Q4880" i="5" s="1"/>
  <c r="O4881" i="5"/>
  <c r="Q4881" i="5" s="1"/>
  <c r="O4882" i="5"/>
  <c r="Q4882" i="5" s="1"/>
  <c r="O4883" i="5"/>
  <c r="Q4883" i="5" s="1"/>
  <c r="O4884" i="5"/>
  <c r="Q4884" i="5" s="1"/>
  <c r="O4885" i="5"/>
  <c r="Q4885" i="5" s="1"/>
  <c r="O4886" i="5"/>
  <c r="Q4886" i="5" s="1"/>
  <c r="O4887" i="5"/>
  <c r="Q4887" i="5" s="1"/>
  <c r="O4888" i="5"/>
  <c r="Q4888" i="5" s="1"/>
  <c r="O4889" i="5"/>
  <c r="Q4889" i="5" s="1"/>
  <c r="O4890" i="5"/>
  <c r="Q4890" i="5" s="1"/>
  <c r="O4891" i="5"/>
  <c r="Q4891" i="5" s="1"/>
  <c r="O4892" i="5"/>
  <c r="Q4892" i="5" s="1"/>
  <c r="O4893" i="5"/>
  <c r="Q4893" i="5" s="1"/>
  <c r="O4894" i="5"/>
  <c r="Q4894" i="5" s="1"/>
  <c r="O4895" i="5"/>
  <c r="Q4895" i="5" s="1"/>
  <c r="O4896" i="5"/>
  <c r="Q4896" i="5" s="1"/>
  <c r="O4897" i="5"/>
  <c r="Q4897" i="5" s="1"/>
  <c r="O4898" i="5"/>
  <c r="Q4898" i="5" s="1"/>
  <c r="O4899" i="5"/>
  <c r="Q4899" i="5" s="1"/>
  <c r="O4900" i="5"/>
  <c r="Q4900" i="5" s="1"/>
  <c r="O4901" i="5"/>
  <c r="Q4901" i="5" s="1"/>
  <c r="O4902" i="5"/>
  <c r="Q4902" i="5" s="1"/>
  <c r="O4903" i="5"/>
  <c r="Q4903" i="5" s="1"/>
  <c r="O4904" i="5"/>
  <c r="Q4904" i="5" s="1"/>
  <c r="O4905" i="5"/>
  <c r="Q4905" i="5" s="1"/>
  <c r="O4906" i="5"/>
  <c r="Q4906" i="5" s="1"/>
  <c r="O4907" i="5"/>
  <c r="Q4907" i="5" s="1"/>
  <c r="O4908" i="5"/>
  <c r="Q4908" i="5" s="1"/>
  <c r="O4909" i="5"/>
  <c r="Q4909" i="5" s="1"/>
  <c r="O4910" i="5"/>
  <c r="Q4910" i="5" s="1"/>
  <c r="O4911" i="5"/>
  <c r="Q4911" i="5" s="1"/>
  <c r="O4912" i="5"/>
  <c r="Q4912" i="5" s="1"/>
  <c r="O4913" i="5"/>
  <c r="Q4913" i="5" s="1"/>
  <c r="O4914" i="5"/>
  <c r="Q4914" i="5" s="1"/>
  <c r="O4915" i="5"/>
  <c r="Q4915" i="5" s="1"/>
  <c r="O4916" i="5"/>
  <c r="Q4916" i="5" s="1"/>
  <c r="O4917" i="5"/>
  <c r="Q4917" i="5" s="1"/>
  <c r="O4918" i="5"/>
  <c r="Q4918" i="5" s="1"/>
  <c r="O4919" i="5"/>
  <c r="Q4919" i="5" s="1"/>
  <c r="O4920" i="5"/>
  <c r="Q4920" i="5" s="1"/>
  <c r="O4921" i="5"/>
  <c r="Q4921" i="5" s="1"/>
  <c r="O4922" i="5"/>
  <c r="Q4922" i="5" s="1"/>
  <c r="O4923" i="5"/>
  <c r="Q4923" i="5" s="1"/>
  <c r="O4924" i="5"/>
  <c r="Q4924" i="5" s="1"/>
  <c r="O4925" i="5"/>
  <c r="Q4925" i="5" s="1"/>
  <c r="O4926" i="5"/>
  <c r="Q4926" i="5" s="1"/>
  <c r="O4927" i="5"/>
  <c r="Q4927" i="5" s="1"/>
  <c r="O4928" i="5"/>
  <c r="Q4928" i="5" s="1"/>
  <c r="O4929" i="5"/>
  <c r="Q4929" i="5" s="1"/>
  <c r="O4930" i="5"/>
  <c r="Q4930" i="5" s="1"/>
  <c r="O4931" i="5"/>
  <c r="Q4931" i="5" s="1"/>
  <c r="O4932" i="5"/>
  <c r="Q4932" i="5" s="1"/>
  <c r="O4933" i="5"/>
  <c r="Q4933" i="5" s="1"/>
  <c r="O4934" i="5"/>
  <c r="Q4934" i="5" s="1"/>
  <c r="O4935" i="5"/>
  <c r="Q4935" i="5" s="1"/>
  <c r="O4936" i="5"/>
  <c r="Q4936" i="5" s="1"/>
  <c r="O4937" i="5"/>
  <c r="Q4937" i="5" s="1"/>
  <c r="O4938" i="5"/>
  <c r="Q4938" i="5" s="1"/>
  <c r="O4939" i="5"/>
  <c r="Q4939" i="5" s="1"/>
  <c r="O4940" i="5"/>
  <c r="Q4940" i="5" s="1"/>
  <c r="O4941" i="5"/>
  <c r="Q4941" i="5" s="1"/>
  <c r="O4942" i="5"/>
  <c r="Q4942" i="5" s="1"/>
  <c r="O4943" i="5"/>
  <c r="Q4943" i="5" s="1"/>
  <c r="O4944" i="5"/>
  <c r="Q4944" i="5" s="1"/>
  <c r="O4945" i="5"/>
  <c r="Q4945" i="5" s="1"/>
  <c r="O4946" i="5"/>
  <c r="Q4946" i="5" s="1"/>
  <c r="O4947" i="5"/>
  <c r="Q4947" i="5" s="1"/>
  <c r="O4948" i="5"/>
  <c r="Q4948" i="5" s="1"/>
  <c r="O4949" i="5"/>
  <c r="Q4949" i="5" s="1"/>
  <c r="O4950" i="5"/>
  <c r="Q4950" i="5" s="1"/>
  <c r="O4951" i="5"/>
  <c r="Q4951" i="5" s="1"/>
  <c r="O4952" i="5"/>
  <c r="Q4952" i="5" s="1"/>
  <c r="O4953" i="5"/>
  <c r="Q4953" i="5" s="1"/>
  <c r="O4954" i="5"/>
  <c r="Q4954" i="5" s="1"/>
  <c r="O4955" i="5"/>
  <c r="Q4955" i="5" s="1"/>
  <c r="O4956" i="5"/>
  <c r="Q4956" i="5" s="1"/>
  <c r="O4957" i="5"/>
  <c r="Q4957" i="5" s="1"/>
  <c r="O4958" i="5"/>
  <c r="Q4958" i="5" s="1"/>
  <c r="O4959" i="5"/>
  <c r="Q4959" i="5" s="1"/>
  <c r="O4960" i="5"/>
  <c r="Q4960" i="5" s="1"/>
  <c r="O4961" i="5"/>
  <c r="Q4961" i="5" s="1"/>
  <c r="O4962" i="5"/>
  <c r="Q4962" i="5" s="1"/>
  <c r="O4963" i="5"/>
  <c r="Q4963" i="5" s="1"/>
  <c r="O4964" i="5"/>
  <c r="Q4964" i="5" s="1"/>
  <c r="O4965" i="5"/>
  <c r="Q4965" i="5" s="1"/>
  <c r="O4966" i="5"/>
  <c r="Q4966" i="5" s="1"/>
  <c r="O4967" i="5"/>
  <c r="Q4967" i="5" s="1"/>
  <c r="O4968" i="5"/>
  <c r="Q4968" i="5" s="1"/>
  <c r="O4969" i="5"/>
  <c r="Q4969" i="5" s="1"/>
  <c r="O4970" i="5"/>
  <c r="Q4970" i="5" s="1"/>
  <c r="O4971" i="5"/>
  <c r="Q4971" i="5" s="1"/>
  <c r="O4972" i="5"/>
  <c r="Q4972" i="5" s="1"/>
  <c r="O4973" i="5"/>
  <c r="Q4973" i="5" s="1"/>
  <c r="O4974" i="5"/>
  <c r="Q4974" i="5" s="1"/>
  <c r="O4975" i="5"/>
  <c r="Q4975" i="5" s="1"/>
  <c r="O4976" i="5"/>
  <c r="Q4976" i="5" s="1"/>
  <c r="O4977" i="5"/>
  <c r="Q4977" i="5" s="1"/>
  <c r="O4978" i="5"/>
  <c r="Q4978" i="5" s="1"/>
  <c r="O4979" i="5"/>
  <c r="Q4979" i="5" s="1"/>
  <c r="O4980" i="5"/>
  <c r="Q4980" i="5" s="1"/>
  <c r="O4981" i="5"/>
  <c r="Q4981" i="5" s="1"/>
  <c r="O4982" i="5"/>
  <c r="Q4982" i="5" s="1"/>
  <c r="O4983" i="5"/>
  <c r="Q4983" i="5" s="1"/>
  <c r="O4984" i="5"/>
  <c r="Q4984" i="5" s="1"/>
  <c r="O4985" i="5"/>
  <c r="Q4985" i="5" s="1"/>
  <c r="O4986" i="5"/>
  <c r="Q4986" i="5" s="1"/>
  <c r="G7" i="3" a="1"/>
  <c r="G7" i="3" s="1"/>
  <c r="D21" i="3"/>
  <c r="D20" i="3"/>
  <c r="D19" i="3"/>
  <c r="D7" i="3" a="1"/>
  <c r="D7" i="3" s="1"/>
  <c r="C21" i="3"/>
  <c r="C20" i="3"/>
  <c r="C19" i="3"/>
  <c r="D9" i="8" l="1" a="1"/>
  <c r="D9" i="8" s="1"/>
  <c r="C4" i="8"/>
  <c r="C3" i="8"/>
  <c r="V1829" i="5"/>
  <c r="X1829" i="5"/>
  <c r="V1830" i="5"/>
  <c r="X1830" i="5" s="1"/>
  <c r="V1831" i="5"/>
  <c r="X1831" i="5"/>
  <c r="V1832" i="5"/>
  <c r="X1832" i="5"/>
  <c r="V1833" i="5"/>
  <c r="X1833" i="5"/>
  <c r="V1834" i="5"/>
  <c r="X1834" i="5"/>
  <c r="V1835" i="5"/>
  <c r="X1835" i="5"/>
  <c r="V1836" i="5"/>
  <c r="X1836" i="5" s="1"/>
  <c r="V1837" i="5"/>
  <c r="X1837" i="5"/>
  <c r="V1838" i="5"/>
  <c r="X1838" i="5"/>
  <c r="V1839" i="5"/>
  <c r="X1839" i="5" s="1"/>
  <c r="V1840" i="5"/>
  <c r="X1840" i="5" s="1"/>
  <c r="V1841" i="5"/>
  <c r="X1841" i="5"/>
  <c r="V1842" i="5"/>
  <c r="X1842" i="5"/>
  <c r="V1843" i="5"/>
  <c r="X1843" i="5" s="1"/>
  <c r="V1844" i="5"/>
  <c r="X1844" i="5"/>
  <c r="V1845" i="5"/>
  <c r="X1845" i="5"/>
  <c r="V1846" i="5"/>
  <c r="X1846" i="5" s="1"/>
  <c r="V1847" i="5"/>
  <c r="X1847" i="5"/>
  <c r="V1848" i="5"/>
  <c r="X1848" i="5"/>
  <c r="V1849" i="5"/>
  <c r="X1849" i="5"/>
  <c r="V1850" i="5"/>
  <c r="X1850" i="5" s="1"/>
  <c r="V1851" i="5"/>
  <c r="X1851" i="5" s="1"/>
  <c r="V1852" i="5"/>
  <c r="X1852" i="5"/>
  <c r="V1853" i="5"/>
  <c r="X1853" i="5"/>
  <c r="V1854" i="5"/>
  <c r="X1854" i="5"/>
  <c r="V1855" i="5"/>
  <c r="X1855" i="5" s="1"/>
  <c r="V1856" i="5"/>
  <c r="X1856" i="5"/>
  <c r="V1857" i="5"/>
  <c r="X1857" i="5"/>
  <c r="V1858" i="5"/>
  <c r="X1858" i="5"/>
  <c r="V1859" i="5"/>
  <c r="X1859" i="5" s="1"/>
  <c r="V1860" i="5"/>
  <c r="X1860" i="5"/>
  <c r="V1861" i="5"/>
  <c r="X1861" i="5"/>
  <c r="V1862" i="5"/>
  <c r="X1862" i="5"/>
  <c r="V1863" i="5"/>
  <c r="X1863" i="5"/>
  <c r="V1864" i="5"/>
  <c r="X1864" i="5"/>
  <c r="V1865" i="5"/>
  <c r="X1865" i="5"/>
  <c r="V1866" i="5"/>
  <c r="X1866" i="5"/>
  <c r="V1867" i="5"/>
  <c r="X1867" i="5"/>
  <c r="V1868" i="5"/>
  <c r="X1868" i="5"/>
  <c r="V1869" i="5"/>
  <c r="X1869" i="5"/>
  <c r="V1870" i="5"/>
  <c r="X1870" i="5"/>
  <c r="V1871" i="5"/>
  <c r="X1871" i="5"/>
  <c r="V1872" i="5"/>
  <c r="X1872" i="5"/>
  <c r="V1873" i="5"/>
  <c r="X1873" i="5"/>
  <c r="V1874" i="5"/>
  <c r="X1874" i="5"/>
  <c r="V1875" i="5"/>
  <c r="X1875" i="5" s="1"/>
  <c r="V1876" i="5"/>
  <c r="X1876" i="5"/>
  <c r="V1877" i="5"/>
  <c r="X1877" i="5"/>
  <c r="V1878" i="5"/>
  <c r="X1878" i="5"/>
  <c r="V1879" i="5"/>
  <c r="X1879" i="5"/>
  <c r="V1880" i="5"/>
  <c r="X1880" i="5"/>
  <c r="V1881" i="5"/>
  <c r="X1881" i="5"/>
  <c r="V1882" i="5"/>
  <c r="X1882" i="5"/>
  <c r="V1883" i="5"/>
  <c r="X1883" i="5"/>
  <c r="V1884" i="5"/>
  <c r="X1884" i="5"/>
  <c r="V1885" i="5"/>
  <c r="X1885" i="5" s="1"/>
  <c r="V1886" i="5"/>
  <c r="X1886" i="5"/>
  <c r="V1887" i="5"/>
  <c r="X1887" i="5"/>
  <c r="V1888" i="5"/>
  <c r="X1888" i="5"/>
  <c r="V1889" i="5"/>
  <c r="X1889" i="5" s="1"/>
  <c r="V1890" i="5"/>
  <c r="X1890" i="5" s="1"/>
  <c r="V1891" i="5"/>
  <c r="X1891" i="5"/>
  <c r="V1892" i="5"/>
  <c r="X1892" i="5" s="1"/>
  <c r="V1893" i="5"/>
  <c r="X1893" i="5"/>
  <c r="V1894" i="5"/>
  <c r="X1894" i="5"/>
  <c r="V1895" i="5"/>
  <c r="X1895" i="5" s="1"/>
  <c r="V1896" i="5"/>
  <c r="X1896" i="5"/>
  <c r="V1897" i="5"/>
  <c r="X1897" i="5" s="1"/>
  <c r="V1898" i="5"/>
  <c r="X1898" i="5" s="1"/>
  <c r="V1899" i="5"/>
  <c r="X1899" i="5" s="1"/>
  <c r="V1900" i="5"/>
  <c r="X1900" i="5"/>
  <c r="V1901" i="5"/>
  <c r="X1901" i="5" s="1"/>
  <c r="V1902" i="5"/>
  <c r="X1902" i="5"/>
  <c r="V1903" i="5"/>
  <c r="X1903" i="5" s="1"/>
  <c r="V1904" i="5"/>
  <c r="X1904" i="5"/>
  <c r="V1905" i="5"/>
  <c r="X1905" i="5"/>
  <c r="V1906" i="5"/>
  <c r="X1906" i="5"/>
  <c r="V1907" i="5"/>
  <c r="X1907" i="5"/>
  <c r="V1908" i="5"/>
  <c r="X1908" i="5" s="1"/>
  <c r="V1909" i="5"/>
  <c r="X1909" i="5" s="1"/>
  <c r="V1910" i="5"/>
  <c r="X1910" i="5" s="1"/>
  <c r="V1911" i="5"/>
  <c r="X1911" i="5"/>
  <c r="V1912" i="5"/>
  <c r="X1912" i="5"/>
  <c r="V1913" i="5"/>
  <c r="X1913" i="5" s="1"/>
  <c r="V1914" i="5"/>
  <c r="X1914" i="5" s="1"/>
  <c r="V1915" i="5"/>
  <c r="X1915" i="5"/>
  <c r="V1916" i="5"/>
  <c r="X1916" i="5" s="1"/>
  <c r="V1917" i="5"/>
  <c r="X1917" i="5"/>
  <c r="V1918" i="5"/>
  <c r="X1918" i="5" s="1"/>
  <c r="V1919" i="5"/>
  <c r="X1919" i="5"/>
  <c r="V1920" i="5"/>
  <c r="X1920" i="5"/>
  <c r="V1921" i="5"/>
  <c r="X1921" i="5" s="1"/>
  <c r="V1922" i="5"/>
  <c r="X1922" i="5" s="1"/>
  <c r="V1923" i="5"/>
  <c r="X1923" i="5"/>
  <c r="V1924" i="5"/>
  <c r="X1924" i="5"/>
  <c r="V1925" i="5"/>
  <c r="X1925" i="5" s="1"/>
  <c r="V1926" i="5"/>
  <c r="X1926" i="5"/>
  <c r="V1927" i="5"/>
  <c r="X1927" i="5" s="1"/>
  <c r="V1928" i="5"/>
  <c r="X1928" i="5"/>
  <c r="V1929" i="5"/>
  <c r="X1929" i="5"/>
  <c r="V1930" i="5"/>
  <c r="X1930" i="5"/>
  <c r="V1931" i="5"/>
  <c r="X1931" i="5"/>
  <c r="V1932" i="5"/>
  <c r="X1932" i="5" s="1"/>
  <c r="V1933" i="5"/>
  <c r="X1933" i="5" s="1"/>
  <c r="V1934" i="5"/>
  <c r="X1934" i="5"/>
  <c r="V1935" i="5"/>
  <c r="X1935" i="5"/>
  <c r="V1936" i="5"/>
  <c r="X1936" i="5" s="1"/>
  <c r="V1937" i="5"/>
  <c r="X1937" i="5"/>
  <c r="V1938" i="5"/>
  <c r="X1938" i="5"/>
  <c r="V1939" i="5"/>
  <c r="X1939" i="5" s="1"/>
  <c r="V1940" i="5"/>
  <c r="X1940" i="5"/>
  <c r="V4031" i="5"/>
  <c r="X4031" i="5" s="1"/>
  <c r="V694" i="5"/>
  <c r="X694" i="5"/>
  <c r="V2220" i="5"/>
  <c r="X2220" i="5" s="1"/>
  <c r="V2221" i="5"/>
  <c r="X2221" i="5"/>
  <c r="V2222" i="5"/>
  <c r="X2222" i="5"/>
  <c r="V2223" i="5"/>
  <c r="X2223" i="5"/>
  <c r="V2224" i="5"/>
  <c r="X2224" i="5"/>
  <c r="V2225" i="5"/>
  <c r="X2225" i="5" s="1"/>
  <c r="V2226" i="5"/>
  <c r="X2226" i="5"/>
  <c r="V2227" i="5"/>
  <c r="X2227" i="5"/>
  <c r="V2228" i="5"/>
  <c r="X2228" i="5"/>
  <c r="V2229" i="5"/>
  <c r="X2229" i="5" s="1"/>
  <c r="V2230" i="5"/>
  <c r="X2230" i="5" s="1"/>
  <c r="V2231" i="5"/>
  <c r="X2231" i="5"/>
  <c r="V2232" i="5"/>
  <c r="X2232" i="5" s="1"/>
  <c r="V2233" i="5"/>
  <c r="X2233" i="5"/>
  <c r="V2234" i="5"/>
  <c r="X2234" i="5"/>
  <c r="V2235" i="5"/>
  <c r="X2235" i="5"/>
  <c r="V2236" i="5"/>
  <c r="X2236" i="5"/>
  <c r="V2237" i="5"/>
  <c r="X2237" i="5" s="1"/>
  <c r="V2238" i="5"/>
  <c r="X2238" i="5" s="1"/>
  <c r="V2239" i="5"/>
  <c r="X2239" i="5" s="1"/>
  <c r="V2240" i="5"/>
  <c r="X2240" i="5"/>
  <c r="V2241" i="5"/>
  <c r="X2241" i="5" s="1"/>
  <c r="V2242" i="5"/>
  <c r="X2242" i="5"/>
  <c r="V2243" i="5"/>
  <c r="X2243" i="5"/>
  <c r="V2244" i="5"/>
  <c r="X2244" i="5" s="1"/>
  <c r="V2245" i="5"/>
  <c r="X2245" i="5" s="1"/>
  <c r="V2246" i="5"/>
  <c r="X2246" i="5" s="1"/>
  <c r="V2247" i="5"/>
  <c r="X2247" i="5"/>
  <c r="V2248" i="5"/>
  <c r="X2248" i="5"/>
  <c r="V2249" i="5"/>
  <c r="X2249" i="5"/>
  <c r="V2250" i="5"/>
  <c r="X2250" i="5" s="1"/>
  <c r="V2251" i="5"/>
  <c r="X2251" i="5"/>
  <c r="V2252" i="5"/>
  <c r="X2252" i="5" s="1"/>
  <c r="V2253" i="5"/>
  <c r="X2253" i="5"/>
  <c r="V2254" i="5"/>
  <c r="X2254" i="5"/>
  <c r="V2255" i="5"/>
  <c r="X2255" i="5"/>
  <c r="V2256" i="5"/>
  <c r="X2256" i="5"/>
  <c r="V2257" i="5"/>
  <c r="X2257" i="5"/>
  <c r="V2258" i="5"/>
  <c r="X2258" i="5" s="1"/>
  <c r="V2259" i="5"/>
  <c r="X2259" i="5"/>
  <c r="V2260" i="5"/>
  <c r="X2260" i="5"/>
  <c r="V2261" i="5"/>
  <c r="X2261" i="5"/>
  <c r="V2262" i="5"/>
  <c r="X2262" i="5"/>
  <c r="V2263" i="5"/>
  <c r="X2263" i="5"/>
  <c r="V2264" i="5"/>
  <c r="X2264" i="5"/>
  <c r="V2265" i="5"/>
  <c r="X2265" i="5" s="1"/>
  <c r="V2266" i="5"/>
  <c r="X2266" i="5" s="1"/>
  <c r="V2267" i="5"/>
  <c r="X2267" i="5"/>
  <c r="V2268" i="5"/>
  <c r="X2268" i="5" s="1"/>
  <c r="V2269" i="5"/>
  <c r="X2269" i="5" s="1"/>
  <c r="V2270" i="5"/>
  <c r="X2270" i="5"/>
  <c r="V2271" i="5"/>
  <c r="X2271" i="5"/>
  <c r="V2272" i="5"/>
  <c r="X2272" i="5"/>
  <c r="V2273" i="5"/>
  <c r="X2273" i="5" s="1"/>
  <c r="V2274" i="5"/>
  <c r="X2274" i="5"/>
  <c r="V2275" i="5"/>
  <c r="X2275" i="5"/>
  <c r="V2276" i="5"/>
  <c r="X2276" i="5" s="1"/>
  <c r="V2277" i="5"/>
  <c r="X2277" i="5"/>
  <c r="V2278" i="5"/>
  <c r="X2278" i="5"/>
  <c r="V2279" i="5"/>
  <c r="X2279" i="5"/>
  <c r="V2280" i="5"/>
  <c r="X2280" i="5" s="1"/>
  <c r="V2281" i="5"/>
  <c r="X2281" i="5"/>
  <c r="V2282" i="5"/>
  <c r="X2282" i="5"/>
  <c r="V2283" i="5"/>
  <c r="X2283" i="5"/>
  <c r="V2284" i="5"/>
  <c r="X2284" i="5"/>
  <c r="V2285" i="5"/>
  <c r="X2285" i="5"/>
  <c r="V2286" i="5"/>
  <c r="X2286" i="5"/>
  <c r="V2287" i="5"/>
  <c r="X2287" i="5" s="1"/>
  <c r="V2288" i="5"/>
  <c r="X2288" i="5"/>
  <c r="V2289" i="5"/>
  <c r="X2289" i="5"/>
  <c r="V2290" i="5"/>
  <c r="X2290" i="5"/>
  <c r="V2291" i="5"/>
  <c r="X2291" i="5"/>
  <c r="V2292" i="5"/>
  <c r="X2292" i="5"/>
  <c r="V2293" i="5"/>
  <c r="X2293" i="5" s="1"/>
  <c r="V2294" i="5"/>
  <c r="X2294" i="5"/>
  <c r="V2295" i="5"/>
  <c r="X2295" i="5" s="1"/>
  <c r="V2296" i="5"/>
  <c r="X2296" i="5"/>
  <c r="V2297" i="5"/>
  <c r="X2297" i="5" s="1"/>
  <c r="V2298" i="5"/>
  <c r="X2298" i="5"/>
  <c r="V2299" i="5"/>
  <c r="X2299" i="5" s="1"/>
  <c r="V2300" i="5"/>
  <c r="X2300" i="5"/>
  <c r="V2301" i="5"/>
  <c r="X2301" i="5"/>
  <c r="V2302" i="5"/>
  <c r="X2302" i="5"/>
  <c r="V2303" i="5"/>
  <c r="X2303" i="5"/>
  <c r="V2304" i="5"/>
  <c r="X2304" i="5"/>
  <c r="V2305" i="5"/>
  <c r="X2305" i="5"/>
  <c r="V2306" i="5"/>
  <c r="X2306" i="5"/>
  <c r="V2307" i="5"/>
  <c r="X2307" i="5"/>
  <c r="V2308" i="5"/>
  <c r="X2308" i="5"/>
  <c r="V2309" i="5"/>
  <c r="X2309" i="5"/>
  <c r="V2310" i="5"/>
  <c r="X2310" i="5" s="1"/>
  <c r="V2311" i="5"/>
  <c r="X2311" i="5"/>
  <c r="V2312" i="5"/>
  <c r="X2312" i="5"/>
  <c r="V2313" i="5"/>
  <c r="X2313" i="5"/>
  <c r="V2314" i="5"/>
  <c r="X2314" i="5"/>
  <c r="V2315" i="5"/>
  <c r="X2315" i="5"/>
  <c r="V2316" i="5"/>
  <c r="X2316" i="5"/>
  <c r="V2317" i="5"/>
  <c r="X2317" i="5"/>
  <c r="V2318" i="5"/>
  <c r="X2318" i="5"/>
  <c r="V2319" i="5"/>
  <c r="X2319" i="5" s="1"/>
  <c r="V2320" i="5"/>
  <c r="X2320" i="5" s="1"/>
  <c r="V2321" i="5"/>
  <c r="X2321" i="5"/>
  <c r="V2322" i="5"/>
  <c r="X2322" i="5"/>
  <c r="V2323" i="5"/>
  <c r="X2323" i="5"/>
  <c r="V2324" i="5"/>
  <c r="X2324" i="5"/>
  <c r="V2325" i="5"/>
  <c r="X2325" i="5"/>
  <c r="V2326" i="5"/>
  <c r="X2326" i="5"/>
  <c r="V2327" i="5"/>
  <c r="X2327" i="5"/>
  <c r="V2328" i="5"/>
  <c r="X2328" i="5"/>
  <c r="V2329" i="5"/>
  <c r="X2329" i="5" s="1"/>
  <c r="V2330" i="5"/>
  <c r="X2330" i="5"/>
  <c r="V2331" i="5"/>
  <c r="X2331" i="5"/>
  <c r="V2332" i="5"/>
  <c r="X2332" i="5" s="1"/>
  <c r="V2333" i="5"/>
  <c r="X2333" i="5" s="1"/>
  <c r="V2334" i="5"/>
  <c r="X2334" i="5"/>
  <c r="V2335" i="5"/>
  <c r="X2335" i="5" s="1"/>
  <c r="V2336" i="5"/>
  <c r="X2336" i="5"/>
  <c r="V2337" i="5"/>
  <c r="X2337" i="5" s="1"/>
  <c r="V2338" i="5"/>
  <c r="X2338" i="5"/>
  <c r="V2339" i="5"/>
  <c r="X2339" i="5"/>
  <c r="V2340" i="5"/>
  <c r="X2340" i="5" s="1"/>
  <c r="V2341" i="5"/>
  <c r="X2341" i="5"/>
  <c r="V2342" i="5"/>
  <c r="X2342" i="5" s="1"/>
  <c r="V2343" i="5"/>
  <c r="X2343" i="5" s="1"/>
  <c r="V2344" i="5"/>
  <c r="X2344" i="5"/>
  <c r="V2345" i="5"/>
  <c r="X2345" i="5"/>
  <c r="V2346" i="5"/>
  <c r="X2346" i="5"/>
  <c r="V2347" i="5"/>
  <c r="X2347" i="5"/>
  <c r="V2348" i="5"/>
  <c r="X2348" i="5"/>
  <c r="V2349" i="5"/>
  <c r="X2349" i="5"/>
  <c r="V2350" i="5"/>
  <c r="X2350" i="5" s="1"/>
  <c r="V2351" i="5"/>
  <c r="X2351" i="5"/>
  <c r="V2352" i="5"/>
  <c r="X2352" i="5"/>
  <c r="V2353" i="5"/>
  <c r="X2353" i="5"/>
  <c r="V2354" i="5"/>
  <c r="X2354" i="5" s="1"/>
  <c r="V2355" i="5"/>
  <c r="X2355" i="5" s="1"/>
  <c r="V2356" i="5"/>
  <c r="X2356" i="5"/>
  <c r="V2357" i="5"/>
  <c r="X2357" i="5" s="1"/>
  <c r="V2358" i="5"/>
  <c r="X2358" i="5"/>
  <c r="V2359" i="5"/>
  <c r="X2359" i="5" s="1"/>
  <c r="V2360" i="5"/>
  <c r="X2360" i="5"/>
  <c r="V2361" i="5"/>
  <c r="X2361" i="5"/>
  <c r="V2362" i="5"/>
  <c r="X2362" i="5"/>
  <c r="V2363" i="5"/>
  <c r="X2363" i="5"/>
  <c r="V2364" i="5"/>
  <c r="X2364" i="5" s="1"/>
  <c r="V2365" i="5"/>
  <c r="X2365" i="5"/>
  <c r="V2366" i="5"/>
  <c r="X2366" i="5"/>
  <c r="V2367" i="5"/>
  <c r="X2367" i="5" s="1"/>
  <c r="V2368" i="5"/>
  <c r="X2368" i="5" s="1"/>
  <c r="V2369" i="5"/>
  <c r="X2369" i="5"/>
  <c r="V2370" i="5"/>
  <c r="X2370" i="5"/>
  <c r="V2371" i="5"/>
  <c r="X2371" i="5"/>
  <c r="V2372" i="5"/>
  <c r="X2372" i="5"/>
  <c r="V2373" i="5"/>
  <c r="X2373" i="5"/>
  <c r="V2374" i="5"/>
  <c r="X2374" i="5"/>
  <c r="V2375" i="5"/>
  <c r="X2375" i="5"/>
  <c r="V2376" i="5"/>
  <c r="X2376" i="5"/>
  <c r="V2377" i="5"/>
  <c r="X2377" i="5" s="1"/>
  <c r="V2378" i="5"/>
  <c r="X2378" i="5" s="1"/>
  <c r="V2379" i="5"/>
  <c r="X2379" i="5" s="1"/>
  <c r="V2380" i="5"/>
  <c r="X2380" i="5"/>
  <c r="V2381" i="5"/>
  <c r="X2381" i="5" s="1"/>
  <c r="V2382" i="5"/>
  <c r="X2382" i="5"/>
  <c r="V2383" i="5"/>
  <c r="X2383" i="5" s="1"/>
  <c r="V2384" i="5"/>
  <c r="X2384" i="5" s="1"/>
  <c r="V2385" i="5"/>
  <c r="X2385" i="5"/>
  <c r="V2386" i="5"/>
  <c r="X2386" i="5"/>
  <c r="V2387" i="5"/>
  <c r="X2387" i="5"/>
  <c r="V2388" i="5"/>
  <c r="X2388" i="5"/>
  <c r="V2389" i="5"/>
  <c r="X2389" i="5"/>
  <c r="V2390" i="5"/>
  <c r="X2390" i="5" s="1"/>
  <c r="V2391" i="5"/>
  <c r="X2391" i="5" s="1"/>
  <c r="V2392" i="5"/>
  <c r="X2392" i="5" s="1"/>
  <c r="V2393" i="5"/>
  <c r="X2393" i="5" s="1"/>
  <c r="V2787" i="5"/>
  <c r="X2787" i="5" s="1"/>
  <c r="V4434" i="5"/>
  <c r="X4434" i="5"/>
  <c r="V4435" i="5"/>
  <c r="X4435" i="5"/>
  <c r="V4436" i="5"/>
  <c r="X4436" i="5"/>
  <c r="V4437" i="5"/>
  <c r="X4437" i="5" s="1"/>
  <c r="V4438" i="5"/>
  <c r="X4438" i="5" s="1"/>
  <c r="V4439" i="5"/>
  <c r="X4439" i="5"/>
  <c r="V4440" i="5"/>
  <c r="X4440" i="5" s="1"/>
  <c r="V4441" i="5"/>
  <c r="X4441" i="5" s="1"/>
  <c r="V4442" i="5"/>
  <c r="X4442" i="5"/>
  <c r="V4443" i="5"/>
  <c r="X4443" i="5"/>
  <c r="V4444" i="5"/>
  <c r="X4444" i="5" s="1"/>
  <c r="V4445" i="5"/>
  <c r="X4445" i="5"/>
  <c r="V4446" i="5"/>
  <c r="X4446" i="5"/>
  <c r="V4447" i="5"/>
  <c r="X4447" i="5"/>
  <c r="V4448" i="5"/>
  <c r="X4448" i="5"/>
  <c r="V4449" i="5"/>
  <c r="X4449" i="5" s="1"/>
  <c r="V4450" i="5"/>
  <c r="X4450" i="5" s="1"/>
  <c r="V4451" i="5"/>
  <c r="X4451" i="5" s="1"/>
  <c r="V4452" i="5"/>
  <c r="X4452" i="5"/>
  <c r="V4453" i="5"/>
  <c r="X4453" i="5"/>
  <c r="V4454" i="5"/>
  <c r="X4454" i="5"/>
  <c r="V4455" i="5"/>
  <c r="X4455" i="5"/>
  <c r="V4456" i="5"/>
  <c r="X4456" i="5" s="1"/>
  <c r="V4457" i="5"/>
  <c r="X4457" i="5" s="1"/>
  <c r="V4458" i="5"/>
  <c r="X4458" i="5"/>
  <c r="V4459" i="5"/>
  <c r="X4459" i="5"/>
  <c r="V4460" i="5"/>
  <c r="X4460" i="5" s="1"/>
  <c r="V4461" i="5"/>
  <c r="X4461" i="5" s="1"/>
  <c r="V4462" i="5"/>
  <c r="X4462" i="5" s="1"/>
  <c r="V4463" i="5"/>
  <c r="X4463" i="5"/>
  <c r="V4464" i="5"/>
  <c r="X4464" i="5"/>
  <c r="V4465" i="5"/>
  <c r="X4465" i="5" s="1"/>
  <c r="V4466" i="5"/>
  <c r="X4466" i="5"/>
  <c r="V4467" i="5"/>
  <c r="X4467" i="5"/>
  <c r="V4468" i="5"/>
  <c r="X4468" i="5"/>
  <c r="V4469" i="5"/>
  <c r="X4469" i="5"/>
  <c r="V4470" i="5"/>
  <c r="X4470" i="5"/>
  <c r="V4471" i="5"/>
  <c r="X4471" i="5"/>
  <c r="V4472" i="5"/>
  <c r="X4472" i="5"/>
  <c r="V4473" i="5"/>
  <c r="X4473" i="5"/>
  <c r="V4474" i="5"/>
  <c r="X4474" i="5"/>
  <c r="V4475" i="5"/>
  <c r="X4475" i="5"/>
  <c r="V4476" i="5"/>
  <c r="X4476" i="5"/>
  <c r="V4477" i="5"/>
  <c r="X4477" i="5" s="1"/>
  <c r="V4478" i="5"/>
  <c r="X4478" i="5"/>
  <c r="V4479" i="5"/>
  <c r="X4479" i="5"/>
  <c r="V4480" i="5"/>
  <c r="X4480" i="5" s="1"/>
  <c r="V4481" i="5"/>
  <c r="X4481" i="5"/>
  <c r="V4482" i="5"/>
  <c r="X4482" i="5" s="1"/>
  <c r="V4483" i="5"/>
  <c r="X4483" i="5"/>
  <c r="V4484" i="5"/>
  <c r="X4484" i="5"/>
  <c r="V4485" i="5"/>
  <c r="X4485" i="5"/>
  <c r="V4486" i="5"/>
  <c r="X4486" i="5" s="1"/>
  <c r="V4487" i="5"/>
  <c r="X4487" i="5"/>
  <c r="V4488" i="5"/>
  <c r="X4488" i="5"/>
  <c r="V4489" i="5"/>
  <c r="X4489" i="5"/>
  <c r="V4490" i="5"/>
  <c r="X4490" i="5"/>
  <c r="V4491" i="5"/>
  <c r="X4491" i="5"/>
  <c r="V4492" i="5"/>
  <c r="X4492" i="5"/>
  <c r="V4493" i="5"/>
  <c r="X4493" i="5"/>
  <c r="V4494" i="5"/>
  <c r="X4494" i="5"/>
  <c r="V4495" i="5"/>
  <c r="X4495" i="5" s="1"/>
  <c r="V4496" i="5"/>
  <c r="X4496" i="5"/>
  <c r="V4497" i="5"/>
  <c r="X4497" i="5"/>
  <c r="V4498" i="5"/>
  <c r="X4498" i="5" s="1"/>
  <c r="V4499" i="5"/>
  <c r="X4499" i="5"/>
  <c r="V4500" i="5"/>
  <c r="X4500" i="5" s="1"/>
  <c r="V4501" i="5"/>
  <c r="X4501" i="5"/>
  <c r="V4502" i="5"/>
  <c r="X4502" i="5"/>
  <c r="V4503" i="5"/>
  <c r="X4503" i="5" s="1"/>
  <c r="V4504" i="5"/>
  <c r="X4504" i="5"/>
  <c r="V4505" i="5"/>
  <c r="X4505" i="5"/>
  <c r="V4506" i="5"/>
  <c r="X4506" i="5"/>
  <c r="V4507" i="5"/>
  <c r="X4507" i="5"/>
  <c r="V4508" i="5"/>
  <c r="X4508" i="5"/>
  <c r="V4509" i="5"/>
  <c r="X4509" i="5"/>
  <c r="V4510" i="5"/>
  <c r="X4510" i="5"/>
  <c r="V4601" i="5"/>
  <c r="X4601" i="5"/>
  <c r="V118" i="5"/>
  <c r="X118" i="5" s="1"/>
  <c r="V119" i="5"/>
  <c r="X119" i="5" s="1"/>
  <c r="V120" i="5"/>
  <c r="X120" i="5" s="1"/>
  <c r="V121" i="5"/>
  <c r="X121" i="5" s="1"/>
  <c r="V122" i="5"/>
  <c r="X122" i="5" s="1"/>
  <c r="V123" i="5"/>
  <c r="X123" i="5" s="1"/>
  <c r="V124" i="5"/>
  <c r="X124" i="5" s="1"/>
  <c r="V125" i="5"/>
  <c r="X125" i="5" s="1"/>
  <c r="V126" i="5"/>
  <c r="X126" i="5" s="1"/>
  <c r="V127" i="5"/>
  <c r="X127" i="5" s="1"/>
  <c r="V128" i="5"/>
  <c r="X128" i="5" s="1"/>
  <c r="V129" i="5"/>
  <c r="X129" i="5" s="1"/>
  <c r="V130" i="5"/>
  <c r="X130" i="5" s="1"/>
  <c r="V131" i="5"/>
  <c r="X131" i="5" s="1"/>
  <c r="V132" i="5"/>
  <c r="X132" i="5" s="1"/>
  <c r="V133" i="5"/>
  <c r="X133" i="5" s="1"/>
  <c r="V134" i="5"/>
  <c r="X134" i="5" s="1"/>
  <c r="V135" i="5"/>
  <c r="X135" i="5" s="1"/>
  <c r="V136" i="5"/>
  <c r="X136" i="5" s="1"/>
  <c r="V137" i="5"/>
  <c r="X137" i="5" s="1"/>
  <c r="V138" i="5"/>
  <c r="X138" i="5" s="1"/>
  <c r="V139" i="5"/>
  <c r="X139" i="5" s="1"/>
  <c r="V140" i="5"/>
  <c r="X140" i="5" s="1"/>
  <c r="V141" i="5"/>
  <c r="X141" i="5" s="1"/>
  <c r="V142" i="5"/>
  <c r="X142" i="5" s="1"/>
  <c r="V143" i="5"/>
  <c r="X143" i="5" s="1"/>
  <c r="V144" i="5"/>
  <c r="X144" i="5" s="1"/>
  <c r="V145" i="5"/>
  <c r="X145" i="5" s="1"/>
  <c r="V146" i="5"/>
  <c r="X146" i="5" s="1"/>
  <c r="V147" i="5"/>
  <c r="X147" i="5" s="1"/>
  <c r="V148" i="5"/>
  <c r="X148" i="5" s="1"/>
  <c r="V149" i="5"/>
  <c r="X149" i="5" s="1"/>
  <c r="V150" i="5"/>
  <c r="X150" i="5" s="1"/>
  <c r="V151" i="5"/>
  <c r="X151" i="5" s="1"/>
  <c r="V152" i="5"/>
  <c r="X152" i="5" s="1"/>
  <c r="V153" i="5"/>
  <c r="X153" i="5" s="1"/>
  <c r="V154" i="5"/>
  <c r="X154" i="5" s="1"/>
  <c r="V155" i="5"/>
  <c r="X155" i="5" s="1"/>
  <c r="V156" i="5"/>
  <c r="X156" i="5" s="1"/>
  <c r="V157" i="5"/>
  <c r="X157" i="5" s="1"/>
  <c r="V158" i="5"/>
  <c r="X158" i="5" s="1"/>
  <c r="V159" i="5"/>
  <c r="X159" i="5" s="1"/>
  <c r="V160" i="5"/>
  <c r="X160" i="5" s="1"/>
  <c r="V161" i="5"/>
  <c r="X161" i="5" s="1"/>
  <c r="V162" i="5"/>
  <c r="X162" i="5" s="1"/>
  <c r="V163" i="5"/>
  <c r="X163" i="5" s="1"/>
  <c r="V164" i="5"/>
  <c r="X164" i="5" s="1"/>
  <c r="V165" i="5"/>
  <c r="X165" i="5" s="1"/>
  <c r="V166" i="5"/>
  <c r="X166" i="5" s="1"/>
  <c r="V167" i="5"/>
  <c r="X167" i="5" s="1"/>
  <c r="V168" i="5"/>
  <c r="X168" i="5" s="1"/>
  <c r="V169" i="5"/>
  <c r="X169" i="5" s="1"/>
  <c r="V170" i="5"/>
  <c r="X170" i="5" s="1"/>
  <c r="V171" i="5"/>
  <c r="X171" i="5" s="1"/>
  <c r="V172" i="5"/>
  <c r="X172" i="5" s="1"/>
  <c r="V173" i="5"/>
  <c r="X173" i="5" s="1"/>
  <c r="V174" i="5"/>
  <c r="X174" i="5" s="1"/>
  <c r="V175" i="5"/>
  <c r="X175" i="5" s="1"/>
  <c r="V176" i="5"/>
  <c r="X176" i="5" s="1"/>
  <c r="V177" i="5"/>
  <c r="X177" i="5" s="1"/>
  <c r="V178" i="5"/>
  <c r="X178" i="5" s="1"/>
  <c r="V179" i="5"/>
  <c r="X179" i="5" s="1"/>
  <c r="V180" i="5"/>
  <c r="X180" i="5" s="1"/>
  <c r="V181" i="5"/>
  <c r="X181" i="5" s="1"/>
  <c r="V182" i="5"/>
  <c r="X182" i="5" s="1"/>
  <c r="V183" i="5"/>
  <c r="X183" i="5" s="1"/>
  <c r="V184" i="5"/>
  <c r="X184" i="5" s="1"/>
  <c r="V185" i="5"/>
  <c r="X185" i="5" s="1"/>
  <c r="V186" i="5"/>
  <c r="X186" i="5" s="1"/>
  <c r="V187" i="5"/>
  <c r="X187" i="5" s="1"/>
  <c r="V188" i="5"/>
  <c r="X188" i="5" s="1"/>
  <c r="V189" i="5"/>
  <c r="X189" i="5" s="1"/>
  <c r="V190" i="5"/>
  <c r="X190" i="5" s="1"/>
  <c r="V191" i="5"/>
  <c r="X191" i="5" s="1"/>
  <c r="V192" i="5"/>
  <c r="X192" i="5" s="1"/>
  <c r="V193" i="5"/>
  <c r="X193" i="5" s="1"/>
  <c r="V194" i="5"/>
  <c r="X194" i="5" s="1"/>
  <c r="V195" i="5"/>
  <c r="X195" i="5" s="1"/>
  <c r="V196" i="5"/>
  <c r="X196" i="5" s="1"/>
  <c r="V197" i="5"/>
  <c r="X197" i="5" s="1"/>
  <c r="V198" i="5"/>
  <c r="X198" i="5" s="1"/>
  <c r="V199" i="5"/>
  <c r="X199" i="5" s="1"/>
  <c r="V200" i="5"/>
  <c r="X200" i="5" s="1"/>
  <c r="V201" i="5"/>
  <c r="X201" i="5" s="1"/>
  <c r="V202" i="5"/>
  <c r="X202" i="5" s="1"/>
  <c r="V203" i="5"/>
  <c r="X203" i="5" s="1"/>
  <c r="V204" i="5"/>
  <c r="X204" i="5" s="1"/>
  <c r="V205" i="5"/>
  <c r="X205" i="5" s="1"/>
  <c r="V206" i="5"/>
  <c r="X206" i="5" s="1"/>
  <c r="V207" i="5"/>
  <c r="X207" i="5" s="1"/>
  <c r="V208" i="5"/>
  <c r="X208" i="5" s="1"/>
  <c r="V209" i="5"/>
  <c r="X209" i="5" s="1"/>
  <c r="V210" i="5"/>
  <c r="X210" i="5" s="1"/>
  <c r="V211" i="5"/>
  <c r="X211" i="5" s="1"/>
  <c r="V212" i="5"/>
  <c r="X212" i="5" s="1"/>
  <c r="V213" i="5"/>
  <c r="X213" i="5" s="1"/>
  <c r="V214" i="5"/>
  <c r="X214" i="5" s="1"/>
  <c r="V215" i="5"/>
  <c r="X215" i="5" s="1"/>
  <c r="V216" i="5"/>
  <c r="X216" i="5" s="1"/>
  <c r="V217" i="5"/>
  <c r="X217" i="5" s="1"/>
  <c r="V218" i="5"/>
  <c r="X218" i="5" s="1"/>
  <c r="V219" i="5"/>
  <c r="X219" i="5" s="1"/>
  <c r="V220" i="5"/>
  <c r="X220" i="5" s="1"/>
  <c r="V221" i="5"/>
  <c r="X221" i="5" s="1"/>
  <c r="V222" i="5"/>
  <c r="X222" i="5" s="1"/>
  <c r="V223" i="5"/>
  <c r="X223" i="5" s="1"/>
  <c r="V224" i="5"/>
  <c r="X224" i="5" s="1"/>
  <c r="V225" i="5"/>
  <c r="X225" i="5" s="1"/>
  <c r="V226" i="5"/>
  <c r="X226" i="5" s="1"/>
  <c r="V227" i="5"/>
  <c r="X227" i="5" s="1"/>
  <c r="V228" i="5"/>
  <c r="X228" i="5" s="1"/>
  <c r="V229" i="5"/>
  <c r="X229" i="5" s="1"/>
  <c r="V230" i="5"/>
  <c r="X230" i="5" s="1"/>
  <c r="V231" i="5"/>
  <c r="X231" i="5" s="1"/>
  <c r="V232" i="5"/>
  <c r="X232" i="5" s="1"/>
  <c r="V233" i="5"/>
  <c r="X233" i="5" s="1"/>
  <c r="V234" i="5"/>
  <c r="X234" i="5" s="1"/>
  <c r="V235" i="5"/>
  <c r="X235" i="5" s="1"/>
  <c r="V236" i="5"/>
  <c r="X236" i="5" s="1"/>
  <c r="V237" i="5"/>
  <c r="X237" i="5" s="1"/>
  <c r="V238" i="5"/>
  <c r="X238" i="5" s="1"/>
  <c r="V239" i="5"/>
  <c r="X239" i="5" s="1"/>
  <c r="V240" i="5"/>
  <c r="X240" i="5" s="1"/>
  <c r="V241" i="5"/>
  <c r="X241" i="5" s="1"/>
  <c r="V242" i="5"/>
  <c r="X242" i="5" s="1"/>
  <c r="V243" i="5"/>
  <c r="X243" i="5" s="1"/>
  <c r="V244" i="5"/>
  <c r="X244" i="5" s="1"/>
  <c r="V245" i="5"/>
  <c r="X245" i="5" s="1"/>
  <c r="V246" i="5"/>
  <c r="X246" i="5" s="1"/>
  <c r="V247" i="5"/>
  <c r="X247" i="5" s="1"/>
  <c r="V248" i="5"/>
  <c r="X248" i="5" s="1"/>
  <c r="V249" i="5"/>
  <c r="X249" i="5" s="1"/>
  <c r="V250" i="5"/>
  <c r="X250" i="5" s="1"/>
  <c r="V251" i="5"/>
  <c r="X251" i="5" s="1"/>
  <c r="V252" i="5"/>
  <c r="X252" i="5" s="1"/>
  <c r="V253" i="5"/>
  <c r="X253" i="5" s="1"/>
  <c r="V254" i="5"/>
  <c r="X254" i="5" s="1"/>
  <c r="V255" i="5"/>
  <c r="X255" i="5" s="1"/>
  <c r="V256" i="5"/>
  <c r="X256" i="5" s="1"/>
  <c r="V257" i="5"/>
  <c r="X257" i="5" s="1"/>
  <c r="V258" i="5"/>
  <c r="X258" i="5" s="1"/>
  <c r="V259" i="5"/>
  <c r="X259" i="5" s="1"/>
  <c r="V260" i="5"/>
  <c r="X260" i="5" s="1"/>
  <c r="V261" i="5"/>
  <c r="X261" i="5" s="1"/>
  <c r="V262" i="5"/>
  <c r="X262" i="5" s="1"/>
  <c r="V263" i="5"/>
  <c r="X263" i="5" s="1"/>
  <c r="V264" i="5"/>
  <c r="X264" i="5" s="1"/>
  <c r="V265" i="5"/>
  <c r="X265" i="5" s="1"/>
  <c r="V266" i="5"/>
  <c r="X266" i="5" s="1"/>
  <c r="V267" i="5"/>
  <c r="X267" i="5" s="1"/>
  <c r="V268" i="5"/>
  <c r="X268" i="5" s="1"/>
  <c r="V269" i="5"/>
  <c r="X269" i="5" s="1"/>
  <c r="V270" i="5"/>
  <c r="X270" i="5" s="1"/>
  <c r="V271" i="5"/>
  <c r="X271" i="5" s="1"/>
  <c r="V272" i="5"/>
  <c r="X272" i="5" s="1"/>
  <c r="V273" i="5"/>
  <c r="X273" i="5" s="1"/>
  <c r="V274" i="5"/>
  <c r="X274" i="5" s="1"/>
  <c r="V275" i="5"/>
  <c r="X275" i="5" s="1"/>
  <c r="V276" i="5"/>
  <c r="X276" i="5" s="1"/>
  <c r="V277" i="5"/>
  <c r="X277" i="5" s="1"/>
  <c r="V278" i="5"/>
  <c r="X278" i="5" s="1"/>
  <c r="V279" i="5"/>
  <c r="X279" i="5" s="1"/>
  <c r="V280" i="5"/>
  <c r="X280" i="5" s="1"/>
  <c r="V281" i="5"/>
  <c r="X281" i="5" s="1"/>
  <c r="V282" i="5"/>
  <c r="X282" i="5" s="1"/>
  <c r="V283" i="5"/>
  <c r="X283" i="5" s="1"/>
  <c r="V284" i="5"/>
  <c r="X284" i="5" s="1"/>
  <c r="V285" i="5"/>
  <c r="X285" i="5" s="1"/>
  <c r="V286" i="5"/>
  <c r="X286" i="5" s="1"/>
  <c r="V287" i="5"/>
  <c r="X287" i="5" s="1"/>
  <c r="V288" i="5"/>
  <c r="X288" i="5" s="1"/>
  <c r="V289" i="5"/>
  <c r="X289" i="5" s="1"/>
  <c r="V290" i="5"/>
  <c r="X290" i="5" s="1"/>
  <c r="V291" i="5"/>
  <c r="X291" i="5" s="1"/>
  <c r="V292" i="5"/>
  <c r="X292" i="5" s="1"/>
  <c r="V293" i="5"/>
  <c r="X293" i="5" s="1"/>
  <c r="V294" i="5"/>
  <c r="X294" i="5" s="1"/>
  <c r="V295" i="5"/>
  <c r="X295" i="5" s="1"/>
  <c r="V296" i="5"/>
  <c r="X296" i="5" s="1"/>
  <c r="V297" i="5"/>
  <c r="X297" i="5" s="1"/>
  <c r="V298" i="5"/>
  <c r="X298" i="5" s="1"/>
  <c r="V299" i="5"/>
  <c r="X299" i="5" s="1"/>
  <c r="V300" i="5"/>
  <c r="X300" i="5" s="1"/>
  <c r="V301" i="5"/>
  <c r="X301" i="5" s="1"/>
  <c r="V302" i="5"/>
  <c r="X302" i="5" s="1"/>
  <c r="V303" i="5"/>
  <c r="X303" i="5" s="1"/>
  <c r="V304" i="5"/>
  <c r="X304" i="5" s="1"/>
  <c r="V305" i="5"/>
  <c r="X305" i="5" s="1"/>
  <c r="V306" i="5"/>
  <c r="X306" i="5" s="1"/>
  <c r="V307" i="5"/>
  <c r="X307" i="5" s="1"/>
  <c r="V308" i="5"/>
  <c r="X308" i="5" s="1"/>
  <c r="V309" i="5"/>
  <c r="X309" i="5" s="1"/>
  <c r="V310" i="5"/>
  <c r="X310" i="5" s="1"/>
  <c r="V311" i="5"/>
  <c r="X311" i="5" s="1"/>
  <c r="V312" i="5"/>
  <c r="X312" i="5" s="1"/>
  <c r="V313" i="5"/>
  <c r="X313" i="5" s="1"/>
  <c r="V314" i="5"/>
  <c r="X314" i="5" s="1"/>
  <c r="V315" i="5"/>
  <c r="X315" i="5" s="1"/>
  <c r="V316" i="5"/>
  <c r="X316" i="5" s="1"/>
  <c r="V317" i="5"/>
  <c r="X317" i="5" s="1"/>
  <c r="V318" i="5"/>
  <c r="X318" i="5" s="1"/>
  <c r="V319" i="5"/>
  <c r="X319" i="5" s="1"/>
  <c r="V320" i="5"/>
  <c r="X320" i="5" s="1"/>
  <c r="V321" i="5"/>
  <c r="X321" i="5" s="1"/>
  <c r="V322" i="5"/>
  <c r="X322" i="5" s="1"/>
  <c r="V323" i="5"/>
  <c r="X323" i="5" s="1"/>
  <c r="V324" i="5"/>
  <c r="X324" i="5" s="1"/>
  <c r="V325" i="5"/>
  <c r="X325" i="5" s="1"/>
  <c r="V326" i="5"/>
  <c r="X326" i="5" s="1"/>
  <c r="V327" i="5"/>
  <c r="X327" i="5" s="1"/>
  <c r="V328" i="5"/>
  <c r="X328" i="5" s="1"/>
  <c r="V329" i="5"/>
  <c r="X329" i="5" s="1"/>
  <c r="V330" i="5"/>
  <c r="X330" i="5" s="1"/>
  <c r="V331" i="5"/>
  <c r="X331" i="5" s="1"/>
  <c r="V332" i="5"/>
  <c r="X332" i="5" s="1"/>
  <c r="V333" i="5"/>
  <c r="X333" i="5" s="1"/>
  <c r="V334" i="5"/>
  <c r="X334" i="5" s="1"/>
  <c r="V335" i="5"/>
  <c r="X335" i="5" s="1"/>
  <c r="V336" i="5"/>
  <c r="X336" i="5" s="1"/>
  <c r="V337" i="5"/>
  <c r="X337" i="5" s="1"/>
  <c r="V338" i="5"/>
  <c r="X338" i="5" s="1"/>
  <c r="V339" i="5"/>
  <c r="X339" i="5" s="1"/>
  <c r="V340" i="5"/>
  <c r="X340" i="5" s="1"/>
  <c r="V341" i="5"/>
  <c r="X341" i="5" s="1"/>
  <c r="V342" i="5"/>
  <c r="X342" i="5" s="1"/>
  <c r="V343" i="5"/>
  <c r="X343" i="5" s="1"/>
  <c r="V344" i="5"/>
  <c r="X344" i="5" s="1"/>
  <c r="V345" i="5"/>
  <c r="X345" i="5" s="1"/>
  <c r="V346" i="5"/>
  <c r="X346" i="5" s="1"/>
  <c r="V347" i="5"/>
  <c r="X347" i="5" s="1"/>
  <c r="V348" i="5"/>
  <c r="X348" i="5" s="1"/>
  <c r="V349" i="5"/>
  <c r="X349" i="5" s="1"/>
  <c r="V350" i="5"/>
  <c r="X350" i="5" s="1"/>
  <c r="V351" i="5"/>
  <c r="X351" i="5" s="1"/>
  <c r="V352" i="5"/>
  <c r="X352" i="5" s="1"/>
  <c r="V353" i="5"/>
  <c r="X353" i="5" s="1"/>
  <c r="V354" i="5"/>
  <c r="X354" i="5" s="1"/>
  <c r="V355" i="5"/>
  <c r="X355" i="5" s="1"/>
  <c r="V356" i="5"/>
  <c r="X356" i="5" s="1"/>
  <c r="V357" i="5"/>
  <c r="X357" i="5" s="1"/>
  <c r="V358" i="5"/>
  <c r="X358" i="5" s="1"/>
  <c r="V359" i="5"/>
  <c r="X359" i="5" s="1"/>
  <c r="V360" i="5"/>
  <c r="X360" i="5" s="1"/>
  <c r="V361" i="5"/>
  <c r="X361" i="5" s="1"/>
  <c r="V362" i="5"/>
  <c r="X362" i="5" s="1"/>
  <c r="V363" i="5"/>
  <c r="X363" i="5" s="1"/>
  <c r="V364" i="5"/>
  <c r="X364" i="5" s="1"/>
  <c r="V365" i="5"/>
  <c r="X365" i="5" s="1"/>
  <c r="V366" i="5"/>
  <c r="X366" i="5" s="1"/>
  <c r="V367" i="5"/>
  <c r="X367" i="5" s="1"/>
  <c r="V368" i="5"/>
  <c r="X368" i="5" s="1"/>
  <c r="V369" i="5"/>
  <c r="X369" i="5" s="1"/>
  <c r="V370" i="5"/>
  <c r="X370" i="5" s="1"/>
  <c r="V371" i="5"/>
  <c r="X371" i="5" s="1"/>
  <c r="V372" i="5"/>
  <c r="X372" i="5" s="1"/>
  <c r="V373" i="5"/>
  <c r="X373" i="5" s="1"/>
  <c r="V445" i="5"/>
  <c r="X445" i="5" s="1"/>
  <c r="V446" i="5"/>
  <c r="X446" i="5" s="1"/>
  <c r="V447" i="5"/>
  <c r="X447" i="5" s="1"/>
  <c r="V448" i="5"/>
  <c r="X448" i="5" s="1"/>
  <c r="V449" i="5"/>
  <c r="X449" i="5" s="1"/>
  <c r="V450" i="5"/>
  <c r="X450" i="5" s="1"/>
  <c r="V451" i="5"/>
  <c r="X451" i="5" s="1"/>
  <c r="V452" i="5"/>
  <c r="X452" i="5" s="1"/>
  <c r="V453" i="5"/>
  <c r="X453" i="5" s="1"/>
  <c r="V454" i="5"/>
  <c r="X454" i="5" s="1"/>
  <c r="V455" i="5"/>
  <c r="X455" i="5" s="1"/>
  <c r="V456" i="5"/>
  <c r="X456" i="5" s="1"/>
  <c r="V457" i="5"/>
  <c r="X457" i="5" s="1"/>
  <c r="V458" i="5"/>
  <c r="X458" i="5" s="1"/>
  <c r="V459" i="5"/>
  <c r="X459" i="5" s="1"/>
  <c r="V460" i="5"/>
  <c r="X460" i="5" s="1"/>
  <c r="V461" i="5"/>
  <c r="X461" i="5" s="1"/>
  <c r="V462" i="5"/>
  <c r="X462" i="5" s="1"/>
  <c r="V463" i="5"/>
  <c r="X463" i="5" s="1"/>
  <c r="V464" i="5"/>
  <c r="X464" i="5" s="1"/>
  <c r="V465" i="5"/>
  <c r="X465" i="5" s="1"/>
  <c r="V466" i="5"/>
  <c r="X466" i="5" s="1"/>
  <c r="V467" i="5"/>
  <c r="X467" i="5" s="1"/>
  <c r="V468" i="5"/>
  <c r="X468" i="5" s="1"/>
  <c r="V469" i="5"/>
  <c r="X469" i="5" s="1"/>
  <c r="V470" i="5"/>
  <c r="X470" i="5" s="1"/>
  <c r="V471" i="5"/>
  <c r="X471" i="5" s="1"/>
  <c r="V472" i="5"/>
  <c r="X472" i="5" s="1"/>
  <c r="V473" i="5"/>
  <c r="X473" i="5" s="1"/>
  <c r="V474" i="5"/>
  <c r="X474" i="5" s="1"/>
  <c r="V475" i="5"/>
  <c r="X475" i="5" s="1"/>
  <c r="V476" i="5"/>
  <c r="X476" i="5" s="1"/>
  <c r="V477" i="5"/>
  <c r="X477" i="5" s="1"/>
  <c r="V478" i="5"/>
  <c r="X478" i="5" s="1"/>
  <c r="V479" i="5"/>
  <c r="X479" i="5" s="1"/>
  <c r="V480" i="5"/>
  <c r="X480" i="5" s="1"/>
  <c r="V481" i="5"/>
  <c r="X481" i="5" s="1"/>
  <c r="V482" i="5"/>
  <c r="X482" i="5" s="1"/>
  <c r="V483" i="5"/>
  <c r="X483" i="5" s="1"/>
  <c r="V484" i="5"/>
  <c r="X484" i="5" s="1"/>
  <c r="V485" i="5"/>
  <c r="X485" i="5" s="1"/>
  <c r="V486" i="5"/>
  <c r="X486" i="5" s="1"/>
  <c r="V487" i="5"/>
  <c r="X487" i="5" s="1"/>
  <c r="V488" i="5"/>
  <c r="X488" i="5" s="1"/>
  <c r="V489" i="5"/>
  <c r="X489" i="5" s="1"/>
  <c r="V490" i="5"/>
  <c r="X490" i="5" s="1"/>
  <c r="V491" i="5"/>
  <c r="X491" i="5" s="1"/>
  <c r="V492" i="5"/>
  <c r="X492" i="5" s="1"/>
  <c r="V493" i="5"/>
  <c r="X493" i="5" s="1"/>
  <c r="V494" i="5"/>
  <c r="X494" i="5" s="1"/>
  <c r="V495" i="5"/>
  <c r="X495" i="5" s="1"/>
  <c r="V496" i="5"/>
  <c r="X496" i="5" s="1"/>
  <c r="V497" i="5"/>
  <c r="X497" i="5" s="1"/>
  <c r="V498" i="5"/>
  <c r="X498" i="5" s="1"/>
  <c r="V499" i="5"/>
  <c r="X499" i="5" s="1"/>
  <c r="V500" i="5"/>
  <c r="X500" i="5" s="1"/>
  <c r="V501" i="5"/>
  <c r="X501" i="5" s="1"/>
  <c r="V502" i="5"/>
  <c r="X502" i="5" s="1"/>
  <c r="V503" i="5"/>
  <c r="X503" i="5" s="1"/>
  <c r="V504" i="5"/>
  <c r="X504" i="5" s="1"/>
  <c r="V505" i="5"/>
  <c r="X505" i="5" s="1"/>
  <c r="V506" i="5"/>
  <c r="X506" i="5" s="1"/>
  <c r="V507" i="5"/>
  <c r="X507" i="5" s="1"/>
  <c r="V508" i="5"/>
  <c r="X508" i="5" s="1"/>
  <c r="V509" i="5"/>
  <c r="X509" i="5" s="1"/>
  <c r="V510" i="5"/>
  <c r="X510" i="5" s="1"/>
  <c r="V511" i="5"/>
  <c r="X511" i="5" s="1"/>
  <c r="V512" i="5"/>
  <c r="X512" i="5" s="1"/>
  <c r="V513" i="5"/>
  <c r="X513" i="5" s="1"/>
  <c r="V514" i="5"/>
  <c r="X514" i="5" s="1"/>
  <c r="V515" i="5"/>
  <c r="X515" i="5" s="1"/>
  <c r="V516" i="5"/>
  <c r="X516" i="5" s="1"/>
  <c r="V517" i="5"/>
  <c r="X517" i="5" s="1"/>
  <c r="V518" i="5"/>
  <c r="X518" i="5" s="1"/>
  <c r="V519" i="5"/>
  <c r="X519" i="5" s="1"/>
  <c r="V520" i="5"/>
  <c r="X520" i="5" s="1"/>
  <c r="V521" i="5"/>
  <c r="X521" i="5" s="1"/>
  <c r="V522" i="5"/>
  <c r="X522" i="5" s="1"/>
  <c r="V523" i="5"/>
  <c r="X523" i="5" s="1"/>
  <c r="V524" i="5"/>
  <c r="X524" i="5" s="1"/>
  <c r="V525" i="5"/>
  <c r="X525" i="5" s="1"/>
  <c r="V526" i="5"/>
  <c r="X526" i="5" s="1"/>
  <c r="V527" i="5"/>
  <c r="X527" i="5" s="1"/>
  <c r="V528" i="5"/>
  <c r="X528" i="5" s="1"/>
  <c r="V529" i="5"/>
  <c r="X529" i="5" s="1"/>
  <c r="V530" i="5"/>
  <c r="X530" i="5" s="1"/>
  <c r="V531" i="5"/>
  <c r="X531" i="5" s="1"/>
  <c r="V532" i="5"/>
  <c r="X532" i="5" s="1"/>
  <c r="V533" i="5"/>
  <c r="X533" i="5" s="1"/>
  <c r="V534" i="5"/>
  <c r="X534" i="5" s="1"/>
  <c r="V535" i="5"/>
  <c r="X535" i="5" s="1"/>
  <c r="V536" i="5"/>
  <c r="X536" i="5" s="1"/>
  <c r="V537" i="5"/>
  <c r="X537" i="5" s="1"/>
  <c r="V538" i="5"/>
  <c r="X538" i="5" s="1"/>
  <c r="V539" i="5"/>
  <c r="X539" i="5" s="1"/>
  <c r="V540" i="5"/>
  <c r="X540" i="5" s="1"/>
  <c r="V541" i="5"/>
  <c r="X541" i="5" s="1"/>
  <c r="V542" i="5"/>
  <c r="X542" i="5" s="1"/>
  <c r="V543" i="5"/>
  <c r="X543" i="5" s="1"/>
  <c r="V544" i="5"/>
  <c r="X544" i="5" s="1"/>
  <c r="V545" i="5"/>
  <c r="X545" i="5" s="1"/>
  <c r="V546" i="5"/>
  <c r="X546" i="5" s="1"/>
  <c r="V547" i="5"/>
  <c r="X547" i="5" s="1"/>
  <c r="V548" i="5"/>
  <c r="X548" i="5" s="1"/>
  <c r="V549" i="5"/>
  <c r="X549" i="5" s="1"/>
  <c r="V550" i="5"/>
  <c r="X550" i="5" s="1"/>
  <c r="V551" i="5"/>
  <c r="X551" i="5" s="1"/>
  <c r="V552" i="5"/>
  <c r="X552" i="5" s="1"/>
  <c r="V553" i="5"/>
  <c r="X553" i="5" s="1"/>
  <c r="V554" i="5"/>
  <c r="X554" i="5" s="1"/>
  <c r="V555" i="5"/>
  <c r="X555" i="5" s="1"/>
  <c r="V556" i="5"/>
  <c r="X556" i="5" s="1"/>
  <c r="V557" i="5"/>
  <c r="X557" i="5" s="1"/>
  <c r="V558" i="5"/>
  <c r="X558" i="5" s="1"/>
  <c r="V559" i="5"/>
  <c r="X559" i="5" s="1"/>
  <c r="V560" i="5"/>
  <c r="X560" i="5" s="1"/>
  <c r="V561" i="5"/>
  <c r="X561" i="5" s="1"/>
  <c r="V562" i="5"/>
  <c r="X562" i="5" s="1"/>
  <c r="V563" i="5"/>
  <c r="X563" i="5" s="1"/>
  <c r="V564" i="5"/>
  <c r="X564" i="5" s="1"/>
  <c r="V565" i="5"/>
  <c r="X565" i="5" s="1"/>
  <c r="V566" i="5"/>
  <c r="X566" i="5" s="1"/>
  <c r="V567" i="5"/>
  <c r="X567" i="5" s="1"/>
  <c r="V568" i="5"/>
  <c r="X568" i="5" s="1"/>
  <c r="V569" i="5"/>
  <c r="X569" i="5" s="1"/>
  <c r="V570" i="5"/>
  <c r="X570" i="5" s="1"/>
  <c r="V571" i="5"/>
  <c r="X571" i="5" s="1"/>
  <c r="V572" i="5"/>
  <c r="X572" i="5" s="1"/>
  <c r="V573" i="5"/>
  <c r="X573" i="5" s="1"/>
  <c r="V574" i="5"/>
  <c r="X574" i="5" s="1"/>
  <c r="V575" i="5"/>
  <c r="X575" i="5" s="1"/>
  <c r="V576" i="5"/>
  <c r="X576" i="5" s="1"/>
  <c r="V577" i="5"/>
  <c r="X577" i="5" s="1"/>
  <c r="V578" i="5"/>
  <c r="X578" i="5" s="1"/>
  <c r="V579" i="5"/>
  <c r="X579" i="5" s="1"/>
  <c r="V580" i="5"/>
  <c r="X580" i="5" s="1"/>
  <c r="V581" i="5"/>
  <c r="X581" i="5" s="1"/>
  <c r="V582" i="5"/>
  <c r="X582" i="5" s="1"/>
  <c r="V583" i="5"/>
  <c r="X583" i="5" s="1"/>
  <c r="V584" i="5"/>
  <c r="X584" i="5" s="1"/>
  <c r="V585" i="5"/>
  <c r="X585" i="5" s="1"/>
  <c r="V586" i="5"/>
  <c r="X586" i="5" s="1"/>
  <c r="V587" i="5"/>
  <c r="X587" i="5" s="1"/>
  <c r="V588" i="5"/>
  <c r="X588" i="5" s="1"/>
  <c r="V589" i="5"/>
  <c r="X589" i="5" s="1"/>
  <c r="V590" i="5"/>
  <c r="X590" i="5" s="1"/>
  <c r="V591" i="5"/>
  <c r="X591" i="5" s="1"/>
  <c r="V592" i="5"/>
  <c r="X592" i="5" s="1"/>
  <c r="V593" i="5"/>
  <c r="X593" i="5" s="1"/>
  <c r="V594" i="5"/>
  <c r="X594" i="5" s="1"/>
  <c r="V595" i="5"/>
  <c r="X595" i="5" s="1"/>
  <c r="V596" i="5"/>
  <c r="X596" i="5" s="1"/>
  <c r="V597" i="5"/>
  <c r="X597" i="5" s="1"/>
  <c r="V598" i="5"/>
  <c r="X598" i="5" s="1"/>
  <c r="V599" i="5"/>
  <c r="X599" i="5" s="1"/>
  <c r="V600" i="5"/>
  <c r="X600" i="5" s="1"/>
  <c r="V601" i="5"/>
  <c r="X601" i="5" s="1"/>
  <c r="V602" i="5"/>
  <c r="X602" i="5" s="1"/>
  <c r="V603" i="5"/>
  <c r="X603" i="5" s="1"/>
  <c r="V604" i="5"/>
  <c r="X604" i="5" s="1"/>
  <c r="V605" i="5"/>
  <c r="X605" i="5" s="1"/>
  <c r="V606" i="5"/>
  <c r="X606" i="5" s="1"/>
  <c r="V607" i="5"/>
  <c r="X607" i="5" s="1"/>
  <c r="V608" i="5"/>
  <c r="X608" i="5" s="1"/>
  <c r="V609" i="5"/>
  <c r="X609" i="5" s="1"/>
  <c r="V610" i="5"/>
  <c r="X610" i="5" s="1"/>
  <c r="V611" i="5"/>
  <c r="X611" i="5" s="1"/>
  <c r="V612" i="5"/>
  <c r="X612" i="5" s="1"/>
  <c r="V613" i="5"/>
  <c r="X613" i="5" s="1"/>
  <c r="V614" i="5"/>
  <c r="X614" i="5" s="1"/>
  <c r="V615" i="5"/>
  <c r="X615" i="5" s="1"/>
  <c r="V616" i="5"/>
  <c r="X616" i="5" s="1"/>
  <c r="V617" i="5"/>
  <c r="X617" i="5" s="1"/>
  <c r="V618" i="5"/>
  <c r="X618" i="5" s="1"/>
  <c r="V619" i="5"/>
  <c r="X619" i="5" s="1"/>
  <c r="V620" i="5"/>
  <c r="X620" i="5" s="1"/>
  <c r="V621" i="5"/>
  <c r="X621" i="5" s="1"/>
  <c r="V622" i="5"/>
  <c r="X622" i="5" s="1"/>
  <c r="V623" i="5"/>
  <c r="X623" i="5" s="1"/>
  <c r="V624" i="5"/>
  <c r="X624" i="5" s="1"/>
  <c r="V625" i="5"/>
  <c r="X625" i="5" s="1"/>
  <c r="V626" i="5"/>
  <c r="X626" i="5" s="1"/>
  <c r="V627" i="5"/>
  <c r="X627" i="5" s="1"/>
  <c r="V628" i="5"/>
  <c r="X628" i="5" s="1"/>
  <c r="V629" i="5"/>
  <c r="X629" i="5" s="1"/>
  <c r="V630" i="5"/>
  <c r="X630" i="5" s="1"/>
  <c r="V631" i="5"/>
  <c r="X631" i="5" s="1"/>
  <c r="V632" i="5"/>
  <c r="X632" i="5" s="1"/>
  <c r="V633" i="5"/>
  <c r="X633" i="5" s="1"/>
  <c r="V634" i="5"/>
  <c r="X634" i="5" s="1"/>
  <c r="V635" i="5"/>
  <c r="X635" i="5" s="1"/>
  <c r="V636" i="5"/>
  <c r="X636" i="5" s="1"/>
  <c r="V637" i="5"/>
  <c r="X637" i="5" s="1"/>
  <c r="V638" i="5"/>
  <c r="X638" i="5" s="1"/>
  <c r="V639" i="5"/>
  <c r="X639" i="5" s="1"/>
  <c r="V640" i="5"/>
  <c r="X640" i="5" s="1"/>
  <c r="V641" i="5"/>
  <c r="X641" i="5" s="1"/>
  <c r="V642" i="5"/>
  <c r="X642" i="5" s="1"/>
  <c r="V643" i="5"/>
  <c r="X643" i="5" s="1"/>
  <c r="V644" i="5"/>
  <c r="X644" i="5" s="1"/>
  <c r="V645" i="5"/>
  <c r="X645" i="5" s="1"/>
  <c r="V646" i="5"/>
  <c r="X646" i="5" s="1"/>
  <c r="V647" i="5"/>
  <c r="X647" i="5" s="1"/>
  <c r="V648" i="5"/>
  <c r="X648" i="5" s="1"/>
  <c r="V649" i="5"/>
  <c r="X649" i="5" s="1"/>
  <c r="V650" i="5"/>
  <c r="X650" i="5" s="1"/>
  <c r="V651" i="5"/>
  <c r="X651" i="5" s="1"/>
  <c r="V652" i="5"/>
  <c r="X652" i="5" s="1"/>
  <c r="V653" i="5"/>
  <c r="X653" i="5" s="1"/>
  <c r="V654" i="5"/>
  <c r="X654" i="5" s="1"/>
  <c r="V655" i="5"/>
  <c r="X655" i="5" s="1"/>
  <c r="V656" i="5"/>
  <c r="X656" i="5" s="1"/>
  <c r="V657" i="5"/>
  <c r="X657" i="5" s="1"/>
  <c r="V658" i="5"/>
  <c r="X658" i="5" s="1"/>
  <c r="V659" i="5"/>
  <c r="X659" i="5" s="1"/>
  <c r="V660" i="5"/>
  <c r="X660" i="5" s="1"/>
  <c r="V661" i="5"/>
  <c r="X661" i="5" s="1"/>
  <c r="V662" i="5"/>
  <c r="X662" i="5" s="1"/>
  <c r="V663" i="5"/>
  <c r="X663" i="5" s="1"/>
  <c r="V664" i="5"/>
  <c r="X664" i="5" s="1"/>
  <c r="V665" i="5"/>
  <c r="X665" i="5" s="1"/>
  <c r="V666" i="5"/>
  <c r="X666" i="5" s="1"/>
  <c r="V667" i="5"/>
  <c r="X667" i="5" s="1"/>
  <c r="V668" i="5"/>
  <c r="X668" i="5" s="1"/>
  <c r="V669" i="5"/>
  <c r="X669" i="5" s="1"/>
  <c r="V670" i="5"/>
  <c r="X670" i="5" s="1"/>
  <c r="V671" i="5"/>
  <c r="X671" i="5" s="1"/>
  <c r="V672" i="5"/>
  <c r="X672" i="5" s="1"/>
  <c r="V673" i="5"/>
  <c r="X673" i="5" s="1"/>
  <c r="V674" i="5"/>
  <c r="X674" i="5" s="1"/>
  <c r="V675" i="5"/>
  <c r="X675" i="5" s="1"/>
  <c r="V676" i="5"/>
  <c r="X676" i="5" s="1"/>
  <c r="V677" i="5"/>
  <c r="X677" i="5" s="1"/>
  <c r="V678" i="5"/>
  <c r="X678" i="5" s="1"/>
  <c r="V679" i="5"/>
  <c r="X679" i="5" s="1"/>
  <c r="V680" i="5"/>
  <c r="X680" i="5" s="1"/>
  <c r="V681" i="5"/>
  <c r="X681" i="5" s="1"/>
  <c r="V682" i="5"/>
  <c r="X682" i="5" s="1"/>
  <c r="V683" i="5"/>
  <c r="X683" i="5" s="1"/>
  <c r="V684" i="5"/>
  <c r="X684" i="5" s="1"/>
  <c r="V685" i="5"/>
  <c r="X685" i="5" s="1"/>
  <c r="V686" i="5"/>
  <c r="X686" i="5" s="1"/>
  <c r="V687" i="5"/>
  <c r="X687" i="5" s="1"/>
  <c r="V688" i="5"/>
  <c r="X688" i="5" s="1"/>
  <c r="V689" i="5"/>
  <c r="X689" i="5" s="1"/>
  <c r="V690" i="5"/>
  <c r="X690" i="5" s="1"/>
  <c r="V691" i="5"/>
  <c r="X691" i="5" s="1"/>
  <c r="V692" i="5"/>
  <c r="X692" i="5" s="1"/>
  <c r="V693" i="5"/>
  <c r="X693" i="5" s="1"/>
  <c r="V1422" i="5"/>
  <c r="X1422" i="5" s="1"/>
  <c r="V1423" i="5"/>
  <c r="X1423" i="5" s="1"/>
  <c r="V1424" i="5"/>
  <c r="X1424" i="5" s="1"/>
  <c r="V1425" i="5"/>
  <c r="X1425" i="5" s="1"/>
  <c r="V1426" i="5"/>
  <c r="X1426" i="5" s="1"/>
  <c r="V1427" i="5"/>
  <c r="X1427" i="5" s="1"/>
  <c r="V1428" i="5"/>
  <c r="X1428" i="5" s="1"/>
  <c r="V1429" i="5"/>
  <c r="X1429" i="5" s="1"/>
  <c r="V1430" i="5"/>
  <c r="X1430" i="5" s="1"/>
  <c r="V1431" i="5"/>
  <c r="X1431" i="5" s="1"/>
  <c r="V1432" i="5"/>
  <c r="X1432" i="5" s="1"/>
  <c r="V1433" i="5"/>
  <c r="X1433" i="5" s="1"/>
  <c r="V1434" i="5"/>
  <c r="X1434" i="5" s="1"/>
  <c r="V1435" i="5"/>
  <c r="X1435" i="5" s="1"/>
  <c r="V1436" i="5"/>
  <c r="X1436" i="5" s="1"/>
  <c r="V1437" i="5"/>
  <c r="X1437" i="5" s="1"/>
  <c r="V1438" i="5"/>
  <c r="X1438" i="5" s="1"/>
  <c r="V1439" i="5"/>
  <c r="X1439" i="5" s="1"/>
  <c r="V1440" i="5"/>
  <c r="X1440" i="5" s="1"/>
  <c r="V1441" i="5"/>
  <c r="X1441" i="5" s="1"/>
  <c r="V1442" i="5"/>
  <c r="X1442" i="5" s="1"/>
  <c r="V1443" i="5"/>
  <c r="X1443" i="5" s="1"/>
  <c r="V1444" i="5"/>
  <c r="X1444" i="5" s="1"/>
  <c r="V1445" i="5"/>
  <c r="X1445" i="5" s="1"/>
  <c r="V1446" i="5"/>
  <c r="X1446" i="5" s="1"/>
  <c r="V1447" i="5"/>
  <c r="X1447" i="5" s="1"/>
  <c r="V1448" i="5"/>
  <c r="X1448" i="5" s="1"/>
  <c r="V1449" i="5"/>
  <c r="X1449" i="5" s="1"/>
  <c r="V1450" i="5"/>
  <c r="X1450" i="5" s="1"/>
  <c r="V1451" i="5"/>
  <c r="X1451" i="5" s="1"/>
  <c r="V1452" i="5"/>
  <c r="X1452" i="5" s="1"/>
  <c r="V1453" i="5"/>
  <c r="X1453" i="5" s="1"/>
  <c r="V1454" i="5"/>
  <c r="X1454" i="5" s="1"/>
  <c r="V1455" i="5"/>
  <c r="X1455" i="5" s="1"/>
  <c r="V1456" i="5"/>
  <c r="X1456" i="5" s="1"/>
  <c r="V1457" i="5"/>
  <c r="X1457" i="5" s="1"/>
  <c r="V1458" i="5"/>
  <c r="X1458" i="5" s="1"/>
  <c r="V1459" i="5"/>
  <c r="X1459" i="5" s="1"/>
  <c r="V1460" i="5"/>
  <c r="X1460" i="5" s="1"/>
  <c r="V1461" i="5"/>
  <c r="X1461" i="5" s="1"/>
  <c r="V1462" i="5"/>
  <c r="X1462" i="5" s="1"/>
  <c r="V1463" i="5"/>
  <c r="X1463" i="5" s="1"/>
  <c r="V1464" i="5"/>
  <c r="X1464" i="5" s="1"/>
  <c r="V1465" i="5"/>
  <c r="X1465" i="5" s="1"/>
  <c r="V1466" i="5"/>
  <c r="X1466" i="5" s="1"/>
  <c r="V1467" i="5"/>
  <c r="X1467" i="5" s="1"/>
  <c r="V1468" i="5"/>
  <c r="X1468" i="5" s="1"/>
  <c r="V1469" i="5"/>
  <c r="X1469" i="5" s="1"/>
  <c r="V1470" i="5"/>
  <c r="X1470" i="5" s="1"/>
  <c r="V1471" i="5"/>
  <c r="X1471" i="5" s="1"/>
  <c r="V1472" i="5"/>
  <c r="X1472" i="5" s="1"/>
  <c r="V1473" i="5"/>
  <c r="X1473" i="5" s="1"/>
  <c r="V1474" i="5"/>
  <c r="X1474" i="5" s="1"/>
  <c r="V1475" i="5"/>
  <c r="X1475" i="5" s="1"/>
  <c r="V1476" i="5"/>
  <c r="X1476" i="5" s="1"/>
  <c r="V1477" i="5"/>
  <c r="X1477" i="5" s="1"/>
  <c r="V1478" i="5"/>
  <c r="X1478" i="5" s="1"/>
  <c r="V1479" i="5"/>
  <c r="X1479" i="5" s="1"/>
  <c r="V1480" i="5"/>
  <c r="X1480" i="5" s="1"/>
  <c r="V1481" i="5"/>
  <c r="X1481" i="5" s="1"/>
  <c r="V1482" i="5"/>
  <c r="X1482" i="5" s="1"/>
  <c r="V1483" i="5"/>
  <c r="X1483" i="5" s="1"/>
  <c r="V1484" i="5"/>
  <c r="X1484" i="5" s="1"/>
  <c r="V1485" i="5"/>
  <c r="X1485" i="5" s="1"/>
  <c r="V1486" i="5"/>
  <c r="X1486" i="5" s="1"/>
  <c r="V1487" i="5"/>
  <c r="X1487" i="5" s="1"/>
  <c r="V1488" i="5"/>
  <c r="X1488" i="5" s="1"/>
  <c r="V1489" i="5"/>
  <c r="X1489" i="5" s="1"/>
  <c r="V1490" i="5"/>
  <c r="X1490" i="5" s="1"/>
  <c r="V1491" i="5"/>
  <c r="X1491" i="5" s="1"/>
  <c r="V1492" i="5"/>
  <c r="X1492" i="5" s="1"/>
  <c r="V1493" i="5"/>
  <c r="X1493" i="5" s="1"/>
  <c r="V1494" i="5"/>
  <c r="X1494" i="5" s="1"/>
  <c r="V1495" i="5"/>
  <c r="X1495" i="5" s="1"/>
  <c r="V1496" i="5"/>
  <c r="X1496" i="5" s="1"/>
  <c r="V1497" i="5"/>
  <c r="X1497" i="5" s="1"/>
  <c r="V1498" i="5"/>
  <c r="X1498" i="5" s="1"/>
  <c r="V1499" i="5"/>
  <c r="X1499" i="5" s="1"/>
  <c r="V1500" i="5"/>
  <c r="X1500" i="5" s="1"/>
  <c r="V1501" i="5"/>
  <c r="X1501" i="5" s="1"/>
  <c r="V1502" i="5"/>
  <c r="X1502" i="5" s="1"/>
  <c r="V1503" i="5"/>
  <c r="X1503" i="5" s="1"/>
  <c r="V1504" i="5"/>
  <c r="X1504" i="5" s="1"/>
  <c r="V1505" i="5"/>
  <c r="X1505" i="5" s="1"/>
  <c r="V1506" i="5"/>
  <c r="X1506" i="5" s="1"/>
  <c r="V1507" i="5"/>
  <c r="X1507" i="5" s="1"/>
  <c r="V1508" i="5"/>
  <c r="X1508" i="5" s="1"/>
  <c r="V1509" i="5"/>
  <c r="X1509" i="5" s="1"/>
  <c r="V1510" i="5"/>
  <c r="X1510" i="5" s="1"/>
  <c r="V1511" i="5"/>
  <c r="X1511" i="5" s="1"/>
  <c r="V1512" i="5"/>
  <c r="X1512" i="5" s="1"/>
  <c r="V1513" i="5"/>
  <c r="X1513" i="5" s="1"/>
  <c r="V1514" i="5"/>
  <c r="X1514" i="5" s="1"/>
  <c r="V1515" i="5"/>
  <c r="X1515" i="5" s="1"/>
  <c r="V1516" i="5"/>
  <c r="X1516" i="5" s="1"/>
  <c r="V1517" i="5"/>
  <c r="X1517" i="5" s="1"/>
  <c r="V1518" i="5"/>
  <c r="X1518" i="5" s="1"/>
  <c r="V1519" i="5"/>
  <c r="X1519" i="5" s="1"/>
  <c r="V1520" i="5"/>
  <c r="X1520" i="5" s="1"/>
  <c r="V1521" i="5"/>
  <c r="X1521" i="5" s="1"/>
  <c r="V1522" i="5"/>
  <c r="X1522" i="5" s="1"/>
  <c r="V1523" i="5"/>
  <c r="X1523" i="5" s="1"/>
  <c r="V1524" i="5"/>
  <c r="X1524" i="5" s="1"/>
  <c r="V1525" i="5"/>
  <c r="X1525" i="5" s="1"/>
  <c r="V1526" i="5"/>
  <c r="X1526" i="5" s="1"/>
  <c r="V1527" i="5"/>
  <c r="X1527" i="5" s="1"/>
  <c r="V1528" i="5"/>
  <c r="X1528" i="5" s="1"/>
  <c r="V1529" i="5"/>
  <c r="X1529" i="5" s="1"/>
  <c r="V1530" i="5"/>
  <c r="X1530" i="5" s="1"/>
  <c r="V1531" i="5"/>
  <c r="X1531" i="5" s="1"/>
  <c r="V1532" i="5"/>
  <c r="X1532" i="5" s="1"/>
  <c r="V1533" i="5"/>
  <c r="X1533" i="5" s="1"/>
  <c r="V1534" i="5"/>
  <c r="X1534" i="5" s="1"/>
  <c r="V1535" i="5"/>
  <c r="X1535" i="5" s="1"/>
  <c r="V1536" i="5"/>
  <c r="X1536" i="5" s="1"/>
  <c r="V1537" i="5"/>
  <c r="X1537" i="5" s="1"/>
  <c r="V1538" i="5"/>
  <c r="X1538" i="5" s="1"/>
  <c r="V1539" i="5"/>
  <c r="X1539" i="5" s="1"/>
  <c r="V1540" i="5"/>
  <c r="X1540" i="5" s="1"/>
  <c r="V1541" i="5"/>
  <c r="X1541" i="5" s="1"/>
  <c r="V1542" i="5"/>
  <c r="X1542" i="5" s="1"/>
  <c r="V1543" i="5"/>
  <c r="X1543" i="5" s="1"/>
  <c r="V1544" i="5"/>
  <c r="X1544" i="5" s="1"/>
  <c r="V1545" i="5"/>
  <c r="X1545" i="5" s="1"/>
  <c r="V1546" i="5"/>
  <c r="X1546" i="5" s="1"/>
  <c r="V1547" i="5"/>
  <c r="X1547" i="5" s="1"/>
  <c r="V1548" i="5"/>
  <c r="X1548" i="5" s="1"/>
  <c r="V1549" i="5"/>
  <c r="X1549" i="5" s="1"/>
  <c r="V1550" i="5"/>
  <c r="X1550" i="5" s="1"/>
  <c r="V1551" i="5"/>
  <c r="X1551" i="5" s="1"/>
  <c r="V1552" i="5"/>
  <c r="X1552" i="5" s="1"/>
  <c r="V1553" i="5"/>
  <c r="X1553" i="5" s="1"/>
  <c r="V1554" i="5"/>
  <c r="X1554" i="5" s="1"/>
  <c r="V1555" i="5"/>
  <c r="X1555" i="5" s="1"/>
  <c r="V1556" i="5"/>
  <c r="X1556" i="5" s="1"/>
  <c r="V1557" i="5"/>
  <c r="X1557" i="5" s="1"/>
  <c r="V1558" i="5"/>
  <c r="X1558" i="5" s="1"/>
  <c r="V1559" i="5"/>
  <c r="X1559" i="5" s="1"/>
  <c r="V1560" i="5"/>
  <c r="X1560" i="5" s="1"/>
  <c r="V1561" i="5"/>
  <c r="X1561" i="5" s="1"/>
  <c r="V1562" i="5"/>
  <c r="X1562" i="5" s="1"/>
  <c r="V1563" i="5"/>
  <c r="X1563" i="5" s="1"/>
  <c r="V1564" i="5"/>
  <c r="X1564" i="5" s="1"/>
  <c r="V1565" i="5"/>
  <c r="X1565" i="5" s="1"/>
  <c r="V4576" i="5"/>
  <c r="X4576" i="5" s="1"/>
  <c r="V4577" i="5"/>
  <c r="X4577" i="5" s="1"/>
  <c r="V4578" i="5"/>
  <c r="X4578" i="5" s="1"/>
  <c r="V4579" i="5"/>
  <c r="X4579" i="5" s="1"/>
  <c r="V4580" i="5"/>
  <c r="X4580" i="5" s="1"/>
  <c r="V4581" i="5"/>
  <c r="X4581" i="5" s="1"/>
  <c r="V4582" i="5"/>
  <c r="X4582" i="5" s="1"/>
  <c r="V4583" i="5"/>
  <c r="X4583" i="5" s="1"/>
  <c r="V4584" i="5"/>
  <c r="X4584" i="5" s="1"/>
  <c r="V4585" i="5"/>
  <c r="X4585" i="5" s="1"/>
  <c r="V4586" i="5"/>
  <c r="X4586" i="5" s="1"/>
  <c r="V4587" i="5"/>
  <c r="X4587" i="5" s="1"/>
  <c r="V4588" i="5"/>
  <c r="X4588" i="5" s="1"/>
  <c r="V4589" i="5"/>
  <c r="X4589" i="5" s="1"/>
  <c r="V4590" i="5"/>
  <c r="X4590" i="5" s="1"/>
  <c r="V4591" i="5"/>
  <c r="X4591" i="5" s="1"/>
  <c r="V4592" i="5"/>
  <c r="X4592" i="5" s="1"/>
  <c r="V4593" i="5"/>
  <c r="X4593" i="5" s="1"/>
  <c r="V4594" i="5"/>
  <c r="X4594" i="5" s="1"/>
  <c r="V4595" i="5"/>
  <c r="X4595" i="5" s="1"/>
  <c r="V4596" i="5"/>
  <c r="X4596" i="5" s="1"/>
  <c r="V4597" i="5"/>
  <c r="X4597" i="5" s="1"/>
  <c r="V4598" i="5"/>
  <c r="X4598" i="5" s="1"/>
  <c r="V4599" i="5"/>
  <c r="X4599" i="5" s="1"/>
  <c r="V4600" i="5"/>
  <c r="X4600" i="5" s="1"/>
  <c r="V4648" i="5"/>
  <c r="X4648" i="5" s="1"/>
  <c r="V4649" i="5"/>
  <c r="X4649" i="5" s="1"/>
  <c r="V4650" i="5"/>
  <c r="X4650" i="5" s="1"/>
  <c r="V4651" i="5"/>
  <c r="X4651" i="5" s="1"/>
  <c r="V4652" i="5"/>
  <c r="X4652" i="5" s="1"/>
  <c r="V4653" i="5"/>
  <c r="X4653" i="5" s="1"/>
  <c r="V4654" i="5"/>
  <c r="X4654" i="5" s="1"/>
  <c r="V4655" i="5"/>
  <c r="X4655" i="5" s="1"/>
  <c r="V4656" i="5"/>
  <c r="X4656" i="5" s="1"/>
  <c r="V4657" i="5"/>
  <c r="X4657" i="5" s="1"/>
  <c r="V4658" i="5"/>
  <c r="X4658" i="5" s="1"/>
  <c r="V4659" i="5"/>
  <c r="X4659" i="5" s="1"/>
  <c r="V4660" i="5"/>
  <c r="X4660" i="5" s="1"/>
  <c r="V4661" i="5"/>
  <c r="X4661" i="5" s="1"/>
  <c r="V4662" i="5"/>
  <c r="X4662" i="5" s="1"/>
  <c r="V4663" i="5"/>
  <c r="X4663" i="5" s="1"/>
  <c r="V4664" i="5"/>
  <c r="X4664" i="5" s="1"/>
  <c r="V4665" i="5"/>
  <c r="X4665" i="5" s="1"/>
  <c r="V4666" i="5"/>
  <c r="X4666" i="5" s="1"/>
  <c r="V4667" i="5"/>
  <c r="X4667" i="5" s="1"/>
  <c r="V4668" i="5"/>
  <c r="X4668" i="5" s="1"/>
  <c r="V4669" i="5"/>
  <c r="X4669" i="5" s="1"/>
  <c r="V4670" i="5"/>
  <c r="X4670" i="5" s="1"/>
  <c r="V4671" i="5"/>
  <c r="X4671" i="5" s="1"/>
  <c r="V4672" i="5"/>
  <c r="X4672" i="5" s="1"/>
  <c r="V4673" i="5"/>
  <c r="X4673" i="5" s="1"/>
  <c r="V4674" i="5"/>
  <c r="X4674" i="5" s="1"/>
  <c r="V4675" i="5"/>
  <c r="X4675" i="5" s="1"/>
  <c r="V4676" i="5"/>
  <c r="X4676" i="5" s="1"/>
  <c r="V4677" i="5"/>
  <c r="X4677" i="5" s="1"/>
  <c r="V4678" i="5"/>
  <c r="X4678" i="5" s="1"/>
  <c r="V4679" i="5"/>
  <c r="X4679" i="5" s="1"/>
  <c r="V4680" i="5"/>
  <c r="X4680" i="5" s="1"/>
  <c r="V4681" i="5"/>
  <c r="X4681" i="5" s="1"/>
  <c r="V4682" i="5"/>
  <c r="X4682" i="5" s="1"/>
  <c r="V4683" i="5"/>
  <c r="X4683" i="5" s="1"/>
  <c r="V4684" i="5"/>
  <c r="X4684" i="5" s="1"/>
  <c r="V4685" i="5"/>
  <c r="X4685" i="5" s="1"/>
  <c r="V4686" i="5"/>
  <c r="X4686" i="5" s="1"/>
  <c r="V4687" i="5"/>
  <c r="X4687" i="5" s="1"/>
  <c r="V4688" i="5"/>
  <c r="X4688" i="5" s="1"/>
  <c r="V4689" i="5"/>
  <c r="X4689" i="5" s="1"/>
  <c r="V4690" i="5"/>
  <c r="X4690" i="5" s="1"/>
  <c r="V4691" i="5"/>
  <c r="X4691" i="5" s="1"/>
  <c r="V4692" i="5"/>
  <c r="X4692" i="5" s="1"/>
  <c r="V4693" i="5"/>
  <c r="X4693" i="5" s="1"/>
  <c r="V4694" i="5"/>
  <c r="X4694" i="5" s="1"/>
  <c r="V4695" i="5"/>
  <c r="X4695" i="5" s="1"/>
  <c r="V4696" i="5"/>
  <c r="X4696" i="5" s="1"/>
  <c r="V4697" i="5"/>
  <c r="X4697" i="5" s="1"/>
  <c r="V4698" i="5"/>
  <c r="X4698" i="5" s="1"/>
  <c r="V4699" i="5"/>
  <c r="X4699" i="5" s="1"/>
  <c r="V4700" i="5"/>
  <c r="X4700" i="5" s="1"/>
  <c r="V4701" i="5"/>
  <c r="X4701" i="5" s="1"/>
  <c r="V4702" i="5"/>
  <c r="X4702" i="5" s="1"/>
  <c r="V4703" i="5"/>
  <c r="X4703" i="5" s="1"/>
  <c r="V4704" i="5"/>
  <c r="X4704" i="5" s="1"/>
  <c r="V4705" i="5"/>
  <c r="X4705" i="5" s="1"/>
  <c r="V4706" i="5"/>
  <c r="X4706" i="5" s="1"/>
  <c r="V4707" i="5"/>
  <c r="X4707" i="5" s="1"/>
  <c r="V4708" i="5"/>
  <c r="X4708" i="5" s="1"/>
  <c r="V4709" i="5"/>
  <c r="X4709" i="5" s="1"/>
  <c r="V4710" i="5"/>
  <c r="X4710" i="5" s="1"/>
  <c r="V4711" i="5"/>
  <c r="X4711" i="5" s="1"/>
  <c r="V4712" i="5"/>
  <c r="X4712" i="5" s="1"/>
  <c r="V4713" i="5"/>
  <c r="X4713" i="5" s="1"/>
  <c r="V4714" i="5"/>
  <c r="X4714" i="5" s="1"/>
  <c r="V4715" i="5"/>
  <c r="X4715" i="5" s="1"/>
  <c r="V4716" i="5"/>
  <c r="X4716" i="5" s="1"/>
  <c r="V4717" i="5"/>
  <c r="X4717" i="5" s="1"/>
  <c r="V4718" i="5"/>
  <c r="X4718" i="5" s="1"/>
  <c r="V4719" i="5"/>
  <c r="X4719" i="5" s="1"/>
  <c r="V4720" i="5"/>
  <c r="X4720" i="5" s="1"/>
  <c r="V4721" i="5"/>
  <c r="X4721" i="5" s="1"/>
  <c r="V4722" i="5"/>
  <c r="X4722" i="5" s="1"/>
  <c r="V4723" i="5"/>
  <c r="X4723" i="5" s="1"/>
  <c r="V4724" i="5"/>
  <c r="X4724" i="5" s="1"/>
  <c r="V4725" i="5"/>
  <c r="X4725" i="5" s="1"/>
  <c r="V4726" i="5"/>
  <c r="X4726" i="5" s="1"/>
  <c r="V4727" i="5"/>
  <c r="X4727" i="5" s="1"/>
  <c r="V4728" i="5"/>
  <c r="X4728" i="5" s="1"/>
  <c r="V4729" i="5"/>
  <c r="X4729" i="5" s="1"/>
  <c r="V4730" i="5"/>
  <c r="X4730" i="5" s="1"/>
  <c r="V4731" i="5"/>
  <c r="X4731" i="5" s="1"/>
  <c r="V4732" i="5"/>
  <c r="X4732" i="5" s="1"/>
  <c r="V4733" i="5"/>
  <c r="X4733" i="5" s="1"/>
  <c r="V4734" i="5"/>
  <c r="X4734" i="5" s="1"/>
  <c r="V4735" i="5"/>
  <c r="X4735" i="5" s="1"/>
  <c r="V4736" i="5"/>
  <c r="X4736" i="5" s="1"/>
  <c r="V4737" i="5"/>
  <c r="X4737" i="5" s="1"/>
  <c r="V4738" i="5"/>
  <c r="X4738" i="5" s="1"/>
  <c r="V4739" i="5"/>
  <c r="X4739" i="5" s="1"/>
  <c r="V4740" i="5"/>
  <c r="X4740" i="5" s="1"/>
  <c r="V4741" i="5"/>
  <c r="X4741" i="5" s="1"/>
  <c r="V4742" i="5"/>
  <c r="X4742" i="5" s="1"/>
  <c r="V4743" i="5"/>
  <c r="X4743" i="5" s="1"/>
  <c r="V4744" i="5"/>
  <c r="X4744" i="5" s="1"/>
  <c r="V4745" i="5"/>
  <c r="X4745" i="5" s="1"/>
  <c r="V4746" i="5"/>
  <c r="X4746" i="5" s="1"/>
  <c r="V4747" i="5"/>
  <c r="X4747" i="5" s="1"/>
  <c r="V4748" i="5"/>
  <c r="X4748" i="5" s="1"/>
  <c r="V4749" i="5"/>
  <c r="X4749" i="5" s="1"/>
  <c r="V4750" i="5"/>
  <c r="X4750" i="5" s="1"/>
  <c r="V4751" i="5"/>
  <c r="X4751" i="5" s="1"/>
  <c r="V4752" i="5"/>
  <c r="X4752" i="5" s="1"/>
  <c r="V4753" i="5"/>
  <c r="X4753" i="5" s="1"/>
  <c r="V4754" i="5"/>
  <c r="X4754" i="5" s="1"/>
  <c r="V4755" i="5"/>
  <c r="X4755" i="5" s="1"/>
  <c r="V4756" i="5"/>
  <c r="X4756" i="5" s="1"/>
  <c r="V4757" i="5"/>
  <c r="X4757" i="5" s="1"/>
  <c r="V4758" i="5"/>
  <c r="X4758" i="5" s="1"/>
  <c r="V4759" i="5"/>
  <c r="X4759" i="5" s="1"/>
  <c r="V4760" i="5"/>
  <c r="X4760" i="5" s="1"/>
  <c r="V4761" i="5"/>
  <c r="X4761" i="5" s="1"/>
  <c r="V4762" i="5"/>
  <c r="X4762" i="5" s="1"/>
  <c r="V4763" i="5"/>
  <c r="X4763" i="5" s="1"/>
  <c r="V4764" i="5"/>
  <c r="X4764" i="5" s="1"/>
  <c r="V4765" i="5"/>
  <c r="X4765" i="5" s="1"/>
  <c r="V4766" i="5"/>
  <c r="X4766" i="5" s="1"/>
  <c r="V4767" i="5"/>
  <c r="X4767" i="5" s="1"/>
  <c r="V4768" i="5"/>
  <c r="X4768" i="5" s="1"/>
  <c r="V4769" i="5"/>
  <c r="X4769" i="5" s="1"/>
  <c r="V4770" i="5"/>
  <c r="X4770" i="5" s="1"/>
  <c r="V4771" i="5"/>
  <c r="X4771" i="5" s="1"/>
  <c r="V4772" i="5"/>
  <c r="X4772" i="5" s="1"/>
  <c r="V4773" i="5"/>
  <c r="X4773" i="5" s="1"/>
  <c r="V4774" i="5"/>
  <c r="X4774" i="5" s="1"/>
  <c r="V4775" i="5"/>
  <c r="X4775" i="5" s="1"/>
  <c r="V4776" i="5"/>
  <c r="X4776" i="5" s="1"/>
  <c r="V4777" i="5"/>
  <c r="X4777" i="5" s="1"/>
  <c r="V4778" i="5"/>
  <c r="X4778" i="5" s="1"/>
  <c r="V4779" i="5"/>
  <c r="X4779" i="5" s="1"/>
  <c r="V4780" i="5"/>
  <c r="X4780" i="5" s="1"/>
  <c r="V4781" i="5"/>
  <c r="X4781" i="5" s="1"/>
  <c r="V4782" i="5"/>
  <c r="X4782" i="5" s="1"/>
  <c r="V4783" i="5"/>
  <c r="X4783" i="5" s="1"/>
  <c r="V4784" i="5"/>
  <c r="X4784" i="5" s="1"/>
  <c r="V4785" i="5"/>
  <c r="X4785" i="5" s="1"/>
  <c r="V4786" i="5"/>
  <c r="X4786" i="5" s="1"/>
  <c r="V4787" i="5"/>
  <c r="X4787" i="5" s="1"/>
  <c r="V4788" i="5"/>
  <c r="X4788" i="5" s="1"/>
  <c r="V4789" i="5"/>
  <c r="X4789" i="5" s="1"/>
  <c r="V4790" i="5"/>
  <c r="X4790" i="5" s="1"/>
  <c r="V4791" i="5"/>
  <c r="X4791" i="5" s="1"/>
  <c r="V4792" i="5"/>
  <c r="X4792" i="5" s="1"/>
  <c r="V4793" i="5"/>
  <c r="X4793" i="5" s="1"/>
  <c r="V4794" i="5"/>
  <c r="X4794" i="5" s="1"/>
  <c r="V4795" i="5"/>
  <c r="X4795" i="5" s="1"/>
  <c r="V4796" i="5"/>
  <c r="X4796" i="5" s="1"/>
  <c r="V4797" i="5"/>
  <c r="X4797" i="5" s="1"/>
  <c r="V4798" i="5"/>
  <c r="X4798" i="5" s="1"/>
  <c r="V4799" i="5"/>
  <c r="X4799" i="5" s="1"/>
  <c r="V4800" i="5"/>
  <c r="X4800" i="5" s="1"/>
  <c r="V4801" i="5"/>
  <c r="X4801" i="5" s="1"/>
  <c r="V4802" i="5"/>
  <c r="X4802" i="5" s="1"/>
  <c r="V4803" i="5"/>
  <c r="X4803" i="5" s="1"/>
  <c r="V4804" i="5"/>
  <c r="X4804" i="5" s="1"/>
  <c r="V4805" i="5"/>
  <c r="X4805" i="5" s="1"/>
  <c r="V4806" i="5"/>
  <c r="X4806" i="5" s="1"/>
  <c r="V4807" i="5"/>
  <c r="X4807" i="5" s="1"/>
  <c r="V4808" i="5"/>
  <c r="X4808" i="5" s="1"/>
  <c r="V4809" i="5"/>
  <c r="X4809" i="5" s="1"/>
  <c r="V4810" i="5"/>
  <c r="X4810" i="5" s="1"/>
  <c r="V4811" i="5"/>
  <c r="X4811" i="5" s="1"/>
  <c r="V4812" i="5"/>
  <c r="X4812" i="5" s="1"/>
  <c r="V4813" i="5"/>
  <c r="X4813" i="5" s="1"/>
  <c r="V4814" i="5"/>
  <c r="X4814" i="5" s="1"/>
  <c r="V4815" i="5"/>
  <c r="X4815" i="5" s="1"/>
  <c r="V4816" i="5"/>
  <c r="X4816" i="5" s="1"/>
  <c r="V4817" i="5"/>
  <c r="X4817" i="5" s="1"/>
  <c r="V4818" i="5"/>
  <c r="X4818" i="5" s="1"/>
  <c r="V4819" i="5"/>
  <c r="X4819" i="5" s="1"/>
  <c r="V4820" i="5"/>
  <c r="X4820" i="5" s="1"/>
  <c r="V4821" i="5"/>
  <c r="X4821" i="5" s="1"/>
  <c r="V4822" i="5"/>
  <c r="X4822" i="5" s="1"/>
  <c r="V4823" i="5"/>
  <c r="X4823" i="5" s="1"/>
  <c r="V4824" i="5"/>
  <c r="X4824" i="5" s="1"/>
  <c r="V4825" i="5"/>
  <c r="X4825" i="5" s="1"/>
  <c r="V4826" i="5"/>
  <c r="X4826" i="5" s="1"/>
  <c r="V4827" i="5"/>
  <c r="X4827" i="5" s="1"/>
  <c r="V4828" i="5"/>
  <c r="X4828" i="5" s="1"/>
  <c r="V4829" i="5"/>
  <c r="X4829" i="5" s="1"/>
  <c r="V4830" i="5"/>
  <c r="X4830" i="5" s="1"/>
  <c r="V4831" i="5"/>
  <c r="X4831" i="5" s="1"/>
  <c r="V4832" i="5"/>
  <c r="X4832" i="5" s="1"/>
  <c r="V4833" i="5"/>
  <c r="X4833" i="5" s="1"/>
  <c r="V4834" i="5"/>
  <c r="X4834" i="5" s="1"/>
  <c r="V4835" i="5"/>
  <c r="X4835" i="5" s="1"/>
  <c r="V4836" i="5"/>
  <c r="X4836" i="5" s="1"/>
  <c r="V4837" i="5"/>
  <c r="X4837" i="5" s="1"/>
  <c r="V4838" i="5"/>
  <c r="X4838" i="5" s="1"/>
  <c r="V4839" i="5"/>
  <c r="X4839" i="5" s="1"/>
  <c r="V4840" i="5"/>
  <c r="X4840" i="5" s="1"/>
  <c r="V4841" i="5"/>
  <c r="X4841" i="5" s="1"/>
  <c r="V4842" i="5"/>
  <c r="X4842" i="5" s="1"/>
  <c r="V4843" i="5"/>
  <c r="X4843" i="5" s="1"/>
  <c r="V4844" i="5"/>
  <c r="X4844" i="5" s="1"/>
  <c r="V4845" i="5"/>
  <c r="X4845" i="5" s="1"/>
  <c r="V4846" i="5"/>
  <c r="X4846" i="5" s="1"/>
  <c r="V4847" i="5"/>
  <c r="X4847" i="5" s="1"/>
  <c r="V4848" i="5"/>
  <c r="X4848" i="5" s="1"/>
  <c r="V4849" i="5"/>
  <c r="X4849" i="5" s="1"/>
  <c r="V4850" i="5"/>
  <c r="X4850" i="5" s="1"/>
  <c r="V4851" i="5"/>
  <c r="X4851" i="5" s="1"/>
  <c r="V4852" i="5"/>
  <c r="X4852" i="5" s="1"/>
  <c r="V4853" i="5"/>
  <c r="X4853" i="5" s="1"/>
  <c r="V4854" i="5"/>
  <c r="X4854" i="5" s="1"/>
  <c r="V4855" i="5"/>
  <c r="X4855" i="5" s="1"/>
  <c r="V4856" i="5"/>
  <c r="X4856" i="5" s="1"/>
  <c r="V4857" i="5"/>
  <c r="X4857" i="5" s="1"/>
  <c r="V4858" i="5"/>
  <c r="X4858" i="5" s="1"/>
  <c r="V4859" i="5"/>
  <c r="X4859" i="5" s="1"/>
  <c r="V4860" i="5"/>
  <c r="X4860" i="5" s="1"/>
  <c r="V4861" i="5"/>
  <c r="X4861" i="5" s="1"/>
  <c r="V4862" i="5"/>
  <c r="X4862" i="5" s="1"/>
  <c r="V4863" i="5"/>
  <c r="X4863" i="5" s="1"/>
  <c r="V4864" i="5"/>
  <c r="X4864" i="5" s="1"/>
  <c r="V4865" i="5"/>
  <c r="X4865" i="5" s="1"/>
  <c r="V4866" i="5"/>
  <c r="X4866" i="5" s="1"/>
  <c r="V4867" i="5"/>
  <c r="X4867" i="5" s="1"/>
  <c r="V4868" i="5"/>
  <c r="X4868" i="5" s="1"/>
  <c r="V4869" i="5"/>
  <c r="X4869" i="5" s="1"/>
  <c r="V4870" i="5"/>
  <c r="X4870" i="5" s="1"/>
  <c r="V4871" i="5"/>
  <c r="X4871" i="5" s="1"/>
  <c r="V4872" i="5"/>
  <c r="X4872" i="5" s="1"/>
  <c r="V4873" i="5"/>
  <c r="X4873" i="5" s="1"/>
  <c r="V4874" i="5"/>
  <c r="X4874" i="5" s="1"/>
  <c r="V4875" i="5"/>
  <c r="X4875" i="5" s="1"/>
  <c r="V4876" i="5"/>
  <c r="X4876" i="5" s="1"/>
  <c r="V4877" i="5"/>
  <c r="X4877" i="5" s="1"/>
  <c r="V4878" i="5"/>
  <c r="X4878" i="5" s="1"/>
  <c r="V4879" i="5"/>
  <c r="X4879" i="5" s="1"/>
  <c r="V4880" i="5"/>
  <c r="X4880" i="5" s="1"/>
  <c r="V4881" i="5"/>
  <c r="X4881" i="5" s="1"/>
  <c r="V4882" i="5"/>
  <c r="X4882" i="5" s="1"/>
  <c r="V4883" i="5"/>
  <c r="X4883" i="5" s="1"/>
  <c r="V4884" i="5"/>
  <c r="X4884" i="5" s="1"/>
  <c r="V4885" i="5"/>
  <c r="X4885" i="5" s="1"/>
  <c r="V4886" i="5"/>
  <c r="X4886" i="5" s="1"/>
  <c r="V4887" i="5"/>
  <c r="X4887" i="5" s="1"/>
  <c r="V4888" i="5"/>
  <c r="X4888" i="5" s="1"/>
  <c r="V4889" i="5"/>
  <c r="X4889" i="5" s="1"/>
  <c r="V4890" i="5"/>
  <c r="X4890" i="5" s="1"/>
  <c r="V4891" i="5"/>
  <c r="X4891" i="5" s="1"/>
  <c r="V4892" i="5"/>
  <c r="X4892" i="5" s="1"/>
  <c r="V4893" i="5"/>
  <c r="X4893" i="5" s="1"/>
  <c r="V4894" i="5"/>
  <c r="X4894" i="5" s="1"/>
  <c r="V4895" i="5"/>
  <c r="X4895" i="5" s="1"/>
  <c r="V4896" i="5"/>
  <c r="X4896" i="5" s="1"/>
  <c r="V4897" i="5"/>
  <c r="X4897" i="5" s="1"/>
  <c r="V4898" i="5"/>
  <c r="X4898" i="5" s="1"/>
  <c r="V4899" i="5"/>
  <c r="X4899" i="5" s="1"/>
  <c r="V4900" i="5"/>
  <c r="X4900" i="5" s="1"/>
  <c r="V4901" i="5"/>
  <c r="X4901" i="5" s="1"/>
  <c r="V4902" i="5"/>
  <c r="X4902" i="5" s="1"/>
  <c r="V4903" i="5"/>
  <c r="X4903" i="5" s="1"/>
  <c r="V4904" i="5"/>
  <c r="X4904" i="5" s="1"/>
  <c r="V4905" i="5"/>
  <c r="X4905" i="5" s="1"/>
  <c r="V4906" i="5"/>
  <c r="X4906" i="5" s="1"/>
  <c r="V4907" i="5"/>
  <c r="X4907" i="5" s="1"/>
  <c r="V4908" i="5"/>
  <c r="X4908" i="5" s="1"/>
  <c r="V4909" i="5"/>
  <c r="X4909" i="5" s="1"/>
  <c r="V4910" i="5"/>
  <c r="X4910" i="5" s="1"/>
  <c r="V4911" i="5"/>
  <c r="X4911" i="5" s="1"/>
  <c r="V4912" i="5"/>
  <c r="X4912" i="5" s="1"/>
  <c r="V4913" i="5"/>
  <c r="X4913" i="5" s="1"/>
  <c r="V4914" i="5"/>
  <c r="X4914" i="5" s="1"/>
  <c r="V4915" i="5"/>
  <c r="X4915" i="5" s="1"/>
  <c r="V4916" i="5"/>
  <c r="X4916" i="5" s="1"/>
  <c r="V4917" i="5"/>
  <c r="X4917" i="5" s="1"/>
  <c r="V4918" i="5"/>
  <c r="X4918" i="5" s="1"/>
  <c r="V4919" i="5"/>
  <c r="X4919" i="5" s="1"/>
  <c r="V4920" i="5"/>
  <c r="X4920" i="5" s="1"/>
  <c r="V4921" i="5"/>
  <c r="X4921" i="5" s="1"/>
  <c r="V4922" i="5"/>
  <c r="X4922" i="5" s="1"/>
  <c r="V4923" i="5"/>
  <c r="X4923" i="5" s="1"/>
  <c r="V4924" i="5"/>
  <c r="X4924" i="5" s="1"/>
  <c r="V4925" i="5"/>
  <c r="X4925" i="5" s="1"/>
  <c r="V4926" i="5"/>
  <c r="X4926" i="5" s="1"/>
  <c r="V4927" i="5"/>
  <c r="X4927" i="5" s="1"/>
  <c r="V4928" i="5"/>
  <c r="X4928" i="5" s="1"/>
  <c r="V4929" i="5"/>
  <c r="X4929" i="5" s="1"/>
  <c r="V4930" i="5"/>
  <c r="X4930" i="5" s="1"/>
  <c r="V4931" i="5"/>
  <c r="X4931" i="5" s="1"/>
  <c r="V4932" i="5"/>
  <c r="X4932" i="5" s="1"/>
  <c r="V4933" i="5"/>
  <c r="X4933" i="5" s="1"/>
  <c r="V4934" i="5"/>
  <c r="X4934" i="5" s="1"/>
  <c r="V4935" i="5"/>
  <c r="X4935" i="5" s="1"/>
  <c r="V4936" i="5"/>
  <c r="X4936" i="5" s="1"/>
  <c r="V4937" i="5"/>
  <c r="X4937" i="5" s="1"/>
  <c r="V4938" i="5"/>
  <c r="X4938" i="5" s="1"/>
  <c r="V4939" i="5"/>
  <c r="X4939" i="5" s="1"/>
  <c r="V4940" i="5"/>
  <c r="X4940" i="5" s="1"/>
  <c r="V4941" i="5"/>
  <c r="X4941" i="5" s="1"/>
  <c r="V4942" i="5"/>
  <c r="X4942" i="5" s="1"/>
  <c r="V4943" i="5"/>
  <c r="X4943" i="5" s="1"/>
  <c r="V4944" i="5"/>
  <c r="X4944" i="5" s="1"/>
  <c r="V4945" i="5"/>
  <c r="X4945" i="5" s="1"/>
  <c r="V4946" i="5"/>
  <c r="X4946" i="5" s="1"/>
  <c r="V4947" i="5"/>
  <c r="X4947" i="5" s="1"/>
  <c r="V4948" i="5"/>
  <c r="X4948" i="5" s="1"/>
  <c r="V4949" i="5"/>
  <c r="X4949" i="5" s="1"/>
  <c r="V4950" i="5"/>
  <c r="X4950" i="5" s="1"/>
  <c r="V4951" i="5"/>
  <c r="X4951" i="5" s="1"/>
  <c r="V4952" i="5"/>
  <c r="X4952" i="5" s="1"/>
  <c r="V4953" i="5"/>
  <c r="X4953" i="5" s="1"/>
  <c r="V4954" i="5"/>
  <c r="X4954" i="5" s="1"/>
  <c r="V4955" i="5"/>
  <c r="X4955" i="5" s="1"/>
  <c r="V4956" i="5"/>
  <c r="X4956" i="5" s="1"/>
  <c r="V4957" i="5"/>
  <c r="X4957" i="5" s="1"/>
  <c r="V4958" i="5"/>
  <c r="X4958" i="5" s="1"/>
  <c r="V4959" i="5"/>
  <c r="X4959" i="5" s="1"/>
  <c r="V4960" i="5"/>
  <c r="X4960" i="5" s="1"/>
  <c r="V4961" i="5"/>
  <c r="X4961" i="5" s="1"/>
  <c r="V4962" i="5"/>
  <c r="X4962" i="5" s="1"/>
  <c r="V4963" i="5"/>
  <c r="X4963" i="5" s="1"/>
  <c r="V4964" i="5"/>
  <c r="X4964" i="5" s="1"/>
  <c r="V4965" i="5"/>
  <c r="X4965" i="5" s="1"/>
  <c r="V4966" i="5"/>
  <c r="X4966" i="5" s="1"/>
  <c r="V4967" i="5"/>
  <c r="X4967" i="5" s="1"/>
  <c r="V4968" i="5"/>
  <c r="X4968" i="5" s="1"/>
  <c r="V4969" i="5"/>
  <c r="X4969" i="5" s="1"/>
  <c r="V4970" i="5"/>
  <c r="X4970" i="5" s="1"/>
  <c r="V4971" i="5"/>
  <c r="X4971" i="5" s="1"/>
  <c r="V4972" i="5"/>
  <c r="X4972" i="5" s="1"/>
  <c r="V4973" i="5"/>
  <c r="X4973" i="5" s="1"/>
  <c r="V4974" i="5"/>
  <c r="X4974" i="5" s="1"/>
  <c r="V4975" i="5"/>
  <c r="X4975" i="5" s="1"/>
  <c r="V4976" i="5"/>
  <c r="X4976" i="5" s="1"/>
  <c r="V4977" i="5"/>
  <c r="X4977" i="5" s="1"/>
  <c r="V4978" i="5"/>
  <c r="X4978" i="5" s="1"/>
  <c r="V4979" i="5"/>
  <c r="X4979" i="5" s="1"/>
  <c r="V4980" i="5"/>
  <c r="X4980" i="5" s="1"/>
  <c r="V4981" i="5"/>
  <c r="X4981" i="5" s="1"/>
  <c r="V4982" i="5"/>
  <c r="X4982" i="5" s="1"/>
  <c r="V4983" i="5"/>
  <c r="X4983" i="5" s="1"/>
  <c r="V4984" i="5"/>
  <c r="X4984" i="5" s="1"/>
  <c r="V4985" i="5"/>
  <c r="X4985" i="5" s="1"/>
  <c r="V4986" i="5"/>
  <c r="X4986" i="5" s="1"/>
  <c r="V1566" i="5"/>
  <c r="X1566" i="5" s="1"/>
  <c r="V1567" i="5"/>
  <c r="X1567" i="5" s="1"/>
  <c r="V1568" i="5"/>
  <c r="X1568" i="5" s="1"/>
  <c r="V1569" i="5"/>
  <c r="X1569" i="5" s="1"/>
  <c r="V1570" i="5"/>
  <c r="X1570" i="5" s="1"/>
  <c r="V1571" i="5"/>
  <c r="X1571" i="5" s="1"/>
  <c r="V1572" i="5"/>
  <c r="X1572" i="5" s="1"/>
  <c r="V1573" i="5"/>
  <c r="X1573" i="5" s="1"/>
  <c r="V1574" i="5"/>
  <c r="X1574" i="5" s="1"/>
  <c r="V1575" i="5"/>
  <c r="X1575" i="5" s="1"/>
  <c r="V1576" i="5"/>
  <c r="X1576" i="5" s="1"/>
  <c r="V1577" i="5"/>
  <c r="X1577" i="5" s="1"/>
  <c r="V1578" i="5"/>
  <c r="X1578" i="5" s="1"/>
  <c r="V1579" i="5"/>
  <c r="X1579" i="5" s="1"/>
  <c r="V1580" i="5"/>
  <c r="X1580" i="5" s="1"/>
  <c r="V1581" i="5"/>
  <c r="X1581" i="5" s="1"/>
  <c r="V1582" i="5"/>
  <c r="X1582" i="5" s="1"/>
  <c r="V1583" i="5"/>
  <c r="X1583" i="5" s="1"/>
  <c r="V1584" i="5"/>
  <c r="X1584" i="5" s="1"/>
  <c r="V1585" i="5"/>
  <c r="X1585" i="5" s="1"/>
  <c r="V1586" i="5"/>
  <c r="X1586" i="5" s="1"/>
  <c r="V1587" i="5"/>
  <c r="X1587" i="5" s="1"/>
  <c r="V1588" i="5"/>
  <c r="X1588" i="5" s="1"/>
  <c r="V1589" i="5"/>
  <c r="X1589" i="5" s="1"/>
  <c r="V1590" i="5"/>
  <c r="X1590" i="5" s="1"/>
  <c r="V1591" i="5"/>
  <c r="X1591" i="5" s="1"/>
  <c r="V1592" i="5"/>
  <c r="X1592" i="5" s="1"/>
  <c r="V1593" i="5"/>
  <c r="X1593" i="5" s="1"/>
  <c r="V1594" i="5"/>
  <c r="X1594" i="5" s="1"/>
  <c r="V1595" i="5"/>
  <c r="X1595" i="5" s="1"/>
  <c r="V1596" i="5"/>
  <c r="X1596" i="5" s="1"/>
  <c r="V1597" i="5"/>
  <c r="X1597" i="5" s="1"/>
  <c r="V1598" i="5"/>
  <c r="X1598" i="5" s="1"/>
  <c r="V1599" i="5"/>
  <c r="X1599" i="5" s="1"/>
  <c r="V1600" i="5"/>
  <c r="X1600" i="5" s="1"/>
  <c r="V1601" i="5"/>
  <c r="X1601" i="5" s="1"/>
  <c r="V1602" i="5"/>
  <c r="X1602" i="5" s="1"/>
  <c r="V1603" i="5"/>
  <c r="X1603" i="5" s="1"/>
  <c r="V1604" i="5"/>
  <c r="X1604" i="5" s="1"/>
  <c r="V1615" i="5"/>
  <c r="X1615" i="5" s="1"/>
  <c r="V1616" i="5"/>
  <c r="X1616" i="5" s="1"/>
  <c r="V1617" i="5"/>
  <c r="X1617" i="5" s="1"/>
  <c r="V1618" i="5"/>
  <c r="X1618" i="5" s="1"/>
  <c r="V1619" i="5"/>
  <c r="X1619" i="5" s="1"/>
  <c r="V1620" i="5"/>
  <c r="X1620" i="5" s="1"/>
  <c r="V1621" i="5"/>
  <c r="X1621" i="5" s="1"/>
  <c r="V1622" i="5"/>
  <c r="X1622" i="5" s="1"/>
  <c r="V1623" i="5"/>
  <c r="X1623" i="5" s="1"/>
  <c r="V1624" i="5"/>
  <c r="X1624" i="5" s="1"/>
  <c r="V1625" i="5"/>
  <c r="X1625" i="5" s="1"/>
  <c r="V1626" i="5"/>
  <c r="X1626" i="5" s="1"/>
  <c r="V1627" i="5"/>
  <c r="X1627" i="5" s="1"/>
  <c r="V1628" i="5"/>
  <c r="X1628" i="5" s="1"/>
  <c r="V1629" i="5"/>
  <c r="X1629" i="5" s="1"/>
  <c r="V1630" i="5"/>
  <c r="X1630" i="5" s="1"/>
  <c r="V1631" i="5"/>
  <c r="X1631" i="5" s="1"/>
  <c r="V1632" i="5"/>
  <c r="X1632" i="5" s="1"/>
  <c r="V1633" i="5"/>
  <c r="X1633" i="5" s="1"/>
  <c r="V1634" i="5"/>
  <c r="X1634" i="5" s="1"/>
  <c r="V1635" i="5"/>
  <c r="X1635" i="5" s="1"/>
  <c r="V1636" i="5"/>
  <c r="X1636" i="5" s="1"/>
  <c r="V1637" i="5"/>
  <c r="X1637" i="5" s="1"/>
  <c r="V1638" i="5"/>
  <c r="X1638" i="5" s="1"/>
  <c r="V1639" i="5"/>
  <c r="X1639" i="5" s="1"/>
  <c r="V1640" i="5"/>
  <c r="X1640" i="5" s="1"/>
  <c r="V1641" i="5"/>
  <c r="X1641" i="5" s="1"/>
  <c r="V1642" i="5"/>
  <c r="X1642" i="5" s="1"/>
  <c r="V1643" i="5"/>
  <c r="X1643" i="5" s="1"/>
  <c r="V1644" i="5"/>
  <c r="X1644" i="5" s="1"/>
  <c r="V1645" i="5"/>
  <c r="X1645" i="5" s="1"/>
  <c r="V1646" i="5"/>
  <c r="X1646" i="5" s="1"/>
  <c r="V1647" i="5"/>
  <c r="X1647" i="5" s="1"/>
  <c r="V1648" i="5"/>
  <c r="X1648" i="5" s="1"/>
  <c r="V1649" i="5"/>
  <c r="X1649" i="5" s="1"/>
  <c r="V1650" i="5"/>
  <c r="X1650" i="5" s="1"/>
  <c r="V1651" i="5"/>
  <c r="X1651" i="5" s="1"/>
  <c r="V1652" i="5"/>
  <c r="X1652" i="5" s="1"/>
  <c r="V1653" i="5"/>
  <c r="X1653" i="5" s="1"/>
  <c r="V1654" i="5"/>
  <c r="X1654" i="5" s="1"/>
  <c r="V1655" i="5"/>
  <c r="X1655" i="5" s="1"/>
  <c r="V1656" i="5"/>
  <c r="X1656" i="5" s="1"/>
  <c r="V1657" i="5"/>
  <c r="X1657" i="5" s="1"/>
  <c r="V1658" i="5"/>
  <c r="X1658" i="5" s="1"/>
  <c r="V1659" i="5"/>
  <c r="X1659" i="5" s="1"/>
  <c r="V1660" i="5"/>
  <c r="X1660" i="5" s="1"/>
  <c r="V1661" i="5"/>
  <c r="X1661" i="5" s="1"/>
  <c r="V1662" i="5"/>
  <c r="X1662" i="5" s="1"/>
  <c r="V1663" i="5"/>
  <c r="X1663" i="5" s="1"/>
  <c r="V1664" i="5"/>
  <c r="X1664" i="5" s="1"/>
  <c r="V1665" i="5"/>
  <c r="X1665" i="5" s="1"/>
  <c r="V1666" i="5"/>
  <c r="X1666" i="5" s="1"/>
  <c r="V1667" i="5"/>
  <c r="X1667" i="5" s="1"/>
  <c r="V1668" i="5"/>
  <c r="X1668" i="5" s="1"/>
  <c r="V1669" i="5"/>
  <c r="X1669" i="5" s="1"/>
  <c r="V1670" i="5"/>
  <c r="X1670" i="5" s="1"/>
  <c r="V1671" i="5"/>
  <c r="X1671" i="5" s="1"/>
  <c r="V1672" i="5"/>
  <c r="X1672" i="5" s="1"/>
  <c r="V1673" i="5"/>
  <c r="X1673" i="5" s="1"/>
  <c r="V1674" i="5"/>
  <c r="X1674" i="5" s="1"/>
  <c r="V1675" i="5"/>
  <c r="X1675" i="5" s="1"/>
  <c r="V1676" i="5"/>
  <c r="X1676" i="5" s="1"/>
  <c r="V1677" i="5"/>
  <c r="X1677" i="5" s="1"/>
  <c r="V1678" i="5"/>
  <c r="X1678" i="5" s="1"/>
  <c r="V1679" i="5"/>
  <c r="X1679" i="5" s="1"/>
  <c r="V1680" i="5"/>
  <c r="X1680" i="5" s="1"/>
  <c r="V1681" i="5"/>
  <c r="X1681" i="5" s="1"/>
  <c r="V1682" i="5"/>
  <c r="X1682" i="5" s="1"/>
  <c r="V1683" i="5"/>
  <c r="X1683" i="5" s="1"/>
  <c r="V1684" i="5"/>
  <c r="X1684" i="5" s="1"/>
  <c r="V1685" i="5"/>
  <c r="X1685" i="5" s="1"/>
  <c r="V1686" i="5"/>
  <c r="X1686" i="5" s="1"/>
  <c r="V1687" i="5"/>
  <c r="X1687" i="5" s="1"/>
  <c r="V1688" i="5"/>
  <c r="X1688" i="5" s="1"/>
  <c r="V1689" i="5"/>
  <c r="X1689" i="5" s="1"/>
  <c r="V1690" i="5"/>
  <c r="X1690" i="5" s="1"/>
  <c r="V1691" i="5"/>
  <c r="X1691" i="5" s="1"/>
  <c r="V1692" i="5"/>
  <c r="X1692" i="5" s="1"/>
  <c r="V1693" i="5"/>
  <c r="X1693" i="5" s="1"/>
  <c r="V1694" i="5"/>
  <c r="X1694" i="5" s="1"/>
  <c r="V1695" i="5"/>
  <c r="X1695" i="5" s="1"/>
  <c r="V1696" i="5"/>
  <c r="X1696" i="5" s="1"/>
  <c r="V1697" i="5"/>
  <c r="X1697" i="5" s="1"/>
  <c r="V1698" i="5"/>
  <c r="X1698" i="5" s="1"/>
  <c r="V1699" i="5"/>
  <c r="X1699" i="5" s="1"/>
  <c r="V1700" i="5"/>
  <c r="X1700" i="5" s="1"/>
  <c r="V1701" i="5"/>
  <c r="X1701" i="5" s="1"/>
  <c r="V1702" i="5"/>
  <c r="X1702" i="5" s="1"/>
  <c r="V1703" i="5"/>
  <c r="X1703" i="5" s="1"/>
  <c r="V1704" i="5"/>
  <c r="X1704" i="5" s="1"/>
  <c r="V1705" i="5"/>
  <c r="X1705" i="5" s="1"/>
  <c r="V1706" i="5"/>
  <c r="X1706" i="5" s="1"/>
  <c r="V1707" i="5"/>
  <c r="X1707" i="5" s="1"/>
  <c r="V1708" i="5"/>
  <c r="X1708" i="5" s="1"/>
  <c r="V1709" i="5"/>
  <c r="X1709" i="5" s="1"/>
  <c r="V1710" i="5"/>
  <c r="X1710" i="5" s="1"/>
  <c r="V1711" i="5"/>
  <c r="X1711" i="5" s="1"/>
  <c r="V1712" i="5"/>
  <c r="X1712" i="5" s="1"/>
  <c r="V1713" i="5"/>
  <c r="X1713" i="5" s="1"/>
  <c r="V1714" i="5"/>
  <c r="X1714" i="5" s="1"/>
  <c r="V1715" i="5"/>
  <c r="X1715" i="5" s="1"/>
  <c r="V1716" i="5"/>
  <c r="X1716" i="5" s="1"/>
  <c r="V1717" i="5"/>
  <c r="X1717" i="5" s="1"/>
  <c r="V1718" i="5"/>
  <c r="X1718" i="5" s="1"/>
  <c r="V1719" i="5"/>
  <c r="X1719" i="5" s="1"/>
  <c r="V1720" i="5"/>
  <c r="X1720" i="5" s="1"/>
  <c r="V1721" i="5"/>
  <c r="X1721" i="5" s="1"/>
  <c r="V1722" i="5"/>
  <c r="X1722" i="5" s="1"/>
  <c r="V1723" i="5"/>
  <c r="X1723" i="5" s="1"/>
  <c r="V1724" i="5"/>
  <c r="X1724" i="5" s="1"/>
  <c r="V1725" i="5"/>
  <c r="X1725" i="5" s="1"/>
  <c r="V1726" i="5"/>
  <c r="X1726" i="5" s="1"/>
  <c r="V1727" i="5"/>
  <c r="X1727" i="5" s="1"/>
  <c r="V1728" i="5"/>
  <c r="X1728" i="5" s="1"/>
  <c r="V1729" i="5"/>
  <c r="X1729" i="5" s="1"/>
  <c r="V1730" i="5"/>
  <c r="X1730" i="5" s="1"/>
  <c r="V1731" i="5"/>
  <c r="X1731" i="5" s="1"/>
  <c r="V1732" i="5"/>
  <c r="X1732" i="5" s="1"/>
  <c r="V1733" i="5"/>
  <c r="X1733" i="5" s="1"/>
  <c r="V1734" i="5"/>
  <c r="X1734" i="5" s="1"/>
  <c r="V1735" i="5"/>
  <c r="X1735" i="5" s="1"/>
  <c r="V1736" i="5"/>
  <c r="X1736" i="5" s="1"/>
  <c r="V1737" i="5"/>
  <c r="X1737" i="5" s="1"/>
  <c r="V1738" i="5"/>
  <c r="X1738" i="5" s="1"/>
  <c r="V1739" i="5"/>
  <c r="X1739" i="5" s="1"/>
  <c r="V1740" i="5"/>
  <c r="X1740" i="5" s="1"/>
  <c r="V1741" i="5"/>
  <c r="X1741" i="5" s="1"/>
  <c r="V1742" i="5"/>
  <c r="X1742" i="5" s="1"/>
  <c r="V1743" i="5"/>
  <c r="X1743" i="5" s="1"/>
  <c r="V1744" i="5"/>
  <c r="X1744" i="5" s="1"/>
  <c r="V1745" i="5"/>
  <c r="X1745" i="5" s="1"/>
  <c r="V1746" i="5"/>
  <c r="X1746" i="5" s="1"/>
  <c r="V1747" i="5"/>
  <c r="X1747" i="5" s="1"/>
  <c r="V1748" i="5"/>
  <c r="X1748" i="5" s="1"/>
  <c r="V1749" i="5"/>
  <c r="X1749" i="5" s="1"/>
  <c r="V1750" i="5"/>
  <c r="X1750" i="5" s="1"/>
  <c r="V1751" i="5"/>
  <c r="X1751" i="5" s="1"/>
  <c r="V1752" i="5"/>
  <c r="X1752" i="5" s="1"/>
  <c r="V1753" i="5"/>
  <c r="X1753" i="5" s="1"/>
  <c r="V1754" i="5"/>
  <c r="X1754" i="5" s="1"/>
  <c r="V1755" i="5"/>
  <c r="X1755" i="5" s="1"/>
  <c r="V1756" i="5"/>
  <c r="X1756" i="5" s="1"/>
  <c r="V1757" i="5"/>
  <c r="X1757" i="5" s="1"/>
  <c r="V1758" i="5"/>
  <c r="X1758" i="5" s="1"/>
  <c r="V1759" i="5"/>
  <c r="X1759" i="5" s="1"/>
  <c r="V1760" i="5"/>
  <c r="X1760" i="5" s="1"/>
  <c r="V1761" i="5"/>
  <c r="X1761" i="5" s="1"/>
  <c r="V1762" i="5"/>
  <c r="X1762" i="5" s="1"/>
  <c r="V1763" i="5"/>
  <c r="X1763" i="5" s="1"/>
  <c r="V1764" i="5"/>
  <c r="X1764" i="5" s="1"/>
  <c r="V1765" i="5"/>
  <c r="X1765" i="5" s="1"/>
  <c r="V1766" i="5"/>
  <c r="X1766" i="5" s="1"/>
  <c r="V1767" i="5"/>
  <c r="X1767" i="5" s="1"/>
  <c r="V1768" i="5"/>
  <c r="X1768" i="5" s="1"/>
  <c r="V1769" i="5"/>
  <c r="X1769" i="5" s="1"/>
  <c r="V1770" i="5"/>
  <c r="X1770" i="5" s="1"/>
  <c r="V1771" i="5"/>
  <c r="X1771" i="5" s="1"/>
  <c r="V1772" i="5"/>
  <c r="X1772" i="5" s="1"/>
  <c r="V1773" i="5"/>
  <c r="X1773" i="5" s="1"/>
  <c r="V1774" i="5"/>
  <c r="X1774" i="5" s="1"/>
  <c r="V1775" i="5"/>
  <c r="X1775" i="5" s="1"/>
  <c r="V1776" i="5"/>
  <c r="X1776" i="5" s="1"/>
  <c r="V1777" i="5"/>
  <c r="X1777" i="5" s="1"/>
  <c r="V1778" i="5"/>
  <c r="X1778" i="5" s="1"/>
  <c r="V1779" i="5"/>
  <c r="X1779" i="5" s="1"/>
  <c r="V1780" i="5"/>
  <c r="X1780" i="5" s="1"/>
  <c r="V1781" i="5"/>
  <c r="X1781" i="5" s="1"/>
  <c r="V1782" i="5"/>
  <c r="X1782" i="5" s="1"/>
  <c r="V1783" i="5"/>
  <c r="X1783" i="5" s="1"/>
  <c r="V1784" i="5"/>
  <c r="X1784" i="5" s="1"/>
  <c r="V1785" i="5"/>
  <c r="X1785" i="5" s="1"/>
  <c r="V1786" i="5"/>
  <c r="X1786" i="5" s="1"/>
  <c r="V1787" i="5"/>
  <c r="X1787" i="5" s="1"/>
  <c r="V1788" i="5"/>
  <c r="X1788" i="5" s="1"/>
  <c r="V1789" i="5"/>
  <c r="X1789" i="5" s="1"/>
  <c r="V1790" i="5"/>
  <c r="X1790" i="5" s="1"/>
  <c r="V1791" i="5"/>
  <c r="X1791" i="5" s="1"/>
  <c r="V1792" i="5"/>
  <c r="X1792" i="5" s="1"/>
  <c r="V1793" i="5"/>
  <c r="X1793" i="5" s="1"/>
  <c r="V1794" i="5"/>
  <c r="X1794" i="5" s="1"/>
  <c r="V1795" i="5"/>
  <c r="X1795" i="5" s="1"/>
  <c r="V1796" i="5"/>
  <c r="X1796" i="5" s="1"/>
  <c r="V1797" i="5"/>
  <c r="X1797" i="5" s="1"/>
  <c r="V1798" i="5"/>
  <c r="X1798" i="5" s="1"/>
  <c r="V1799" i="5"/>
  <c r="X1799" i="5" s="1"/>
  <c r="V1800" i="5"/>
  <c r="X1800" i="5" s="1"/>
  <c r="V1801" i="5"/>
  <c r="X1801" i="5" s="1"/>
  <c r="V1802" i="5"/>
  <c r="X1802" i="5" s="1"/>
  <c r="V1803" i="5"/>
  <c r="X1803" i="5" s="1"/>
  <c r="V1804" i="5"/>
  <c r="X1804" i="5" s="1"/>
  <c r="V1805" i="5"/>
  <c r="X1805" i="5" s="1"/>
  <c r="V1806" i="5"/>
  <c r="X1806" i="5" s="1"/>
  <c r="V1807" i="5"/>
  <c r="X1807" i="5" s="1"/>
  <c r="V1808" i="5"/>
  <c r="X1808" i="5" s="1"/>
  <c r="V1809" i="5"/>
  <c r="X1809" i="5" s="1"/>
  <c r="V1810" i="5"/>
  <c r="X1810" i="5" s="1"/>
  <c r="V1811" i="5"/>
  <c r="X1811" i="5" s="1"/>
  <c r="V1812" i="5"/>
  <c r="X1812" i="5" s="1"/>
  <c r="V1813" i="5"/>
  <c r="X1813" i="5" s="1"/>
  <c r="V1814" i="5"/>
  <c r="X1814" i="5" s="1"/>
  <c r="V1815" i="5"/>
  <c r="X1815" i="5" s="1"/>
  <c r="V1816" i="5"/>
  <c r="X1816" i="5" s="1"/>
  <c r="V1817" i="5"/>
  <c r="X1817" i="5" s="1"/>
  <c r="V1818" i="5"/>
  <c r="X1818" i="5" s="1"/>
  <c r="V1819" i="5"/>
  <c r="X1819" i="5" s="1"/>
  <c r="V1820" i="5"/>
  <c r="X1820" i="5" s="1"/>
  <c r="V1821" i="5"/>
  <c r="X1821" i="5" s="1"/>
  <c r="V1822" i="5"/>
  <c r="X1822" i="5" s="1"/>
  <c r="V1823" i="5"/>
  <c r="X1823" i="5" s="1"/>
  <c r="V1824" i="5"/>
  <c r="X1824" i="5" s="1"/>
  <c r="V1825" i="5"/>
  <c r="X1825" i="5" s="1"/>
  <c r="V1826" i="5"/>
  <c r="X1826" i="5" s="1"/>
  <c r="V1827" i="5"/>
  <c r="X1827" i="5" s="1"/>
  <c r="V1828" i="5"/>
  <c r="X1828" i="5" s="1"/>
  <c r="V1941" i="5"/>
  <c r="X1941" i="5" s="1"/>
  <c r="V1942" i="5"/>
  <c r="X1942" i="5" s="1"/>
  <c r="V1943" i="5"/>
  <c r="X1943" i="5" s="1"/>
  <c r="V1944" i="5"/>
  <c r="X1944" i="5" s="1"/>
  <c r="V1945" i="5"/>
  <c r="X1945" i="5" s="1"/>
  <c r="V1946" i="5"/>
  <c r="X1946" i="5" s="1"/>
  <c r="V1947" i="5"/>
  <c r="X1947" i="5" s="1"/>
  <c r="V1948" i="5"/>
  <c r="X1948" i="5" s="1"/>
  <c r="V1949" i="5"/>
  <c r="X1949" i="5" s="1"/>
  <c r="V1950" i="5"/>
  <c r="X1950" i="5" s="1"/>
  <c r="V1951" i="5"/>
  <c r="X1951" i="5" s="1"/>
  <c r="V1952" i="5"/>
  <c r="X1952" i="5" s="1"/>
  <c r="V1953" i="5"/>
  <c r="X1953" i="5" s="1"/>
  <c r="V1954" i="5"/>
  <c r="X1954" i="5" s="1"/>
  <c r="V1955" i="5"/>
  <c r="X1955" i="5" s="1"/>
  <c r="V1956" i="5"/>
  <c r="X1956" i="5" s="1"/>
  <c r="V1957" i="5"/>
  <c r="X1957" i="5" s="1"/>
  <c r="V1958" i="5"/>
  <c r="X1958" i="5" s="1"/>
  <c r="V1959" i="5"/>
  <c r="X1959" i="5" s="1"/>
  <c r="V1960" i="5"/>
  <c r="X1960" i="5" s="1"/>
  <c r="V1961" i="5"/>
  <c r="X1961" i="5" s="1"/>
  <c r="V1962" i="5"/>
  <c r="X1962" i="5" s="1"/>
  <c r="V1963" i="5"/>
  <c r="X1963" i="5" s="1"/>
  <c r="V1964" i="5"/>
  <c r="X1964" i="5" s="1"/>
  <c r="V1965" i="5"/>
  <c r="X1965" i="5" s="1"/>
  <c r="V1966" i="5"/>
  <c r="X1966" i="5" s="1"/>
  <c r="V1967" i="5"/>
  <c r="X1967" i="5" s="1"/>
  <c r="V1968" i="5"/>
  <c r="X1968" i="5" s="1"/>
  <c r="V1969" i="5"/>
  <c r="X1969" i="5" s="1"/>
  <c r="V1970" i="5"/>
  <c r="X1970" i="5" s="1"/>
  <c r="V1971" i="5"/>
  <c r="X1971" i="5" s="1"/>
  <c r="V1972" i="5"/>
  <c r="X1972" i="5" s="1"/>
  <c r="V1973" i="5"/>
  <c r="X1973" i="5" s="1"/>
  <c r="V1974" i="5"/>
  <c r="X1974" i="5" s="1"/>
  <c r="V1975" i="5"/>
  <c r="X1975" i="5" s="1"/>
  <c r="V1976" i="5"/>
  <c r="X1976" i="5" s="1"/>
  <c r="V1977" i="5"/>
  <c r="X1977" i="5" s="1"/>
  <c r="V1978" i="5"/>
  <c r="X1978" i="5" s="1"/>
  <c r="V1979" i="5"/>
  <c r="X1979" i="5" s="1"/>
  <c r="V1980" i="5"/>
  <c r="X1980" i="5" s="1"/>
  <c r="V1981" i="5"/>
  <c r="X1981" i="5" s="1"/>
  <c r="V1982" i="5"/>
  <c r="X1982" i="5" s="1"/>
  <c r="V1983" i="5"/>
  <c r="X1983" i="5" s="1"/>
  <c r="V1984" i="5"/>
  <c r="X1984" i="5" s="1"/>
  <c r="V1985" i="5"/>
  <c r="X1985" i="5" s="1"/>
  <c r="V1986" i="5"/>
  <c r="X1986" i="5" s="1"/>
  <c r="V1987" i="5"/>
  <c r="X1987" i="5" s="1"/>
  <c r="V1988" i="5"/>
  <c r="X1988" i="5" s="1"/>
  <c r="V1989" i="5"/>
  <c r="X1989" i="5" s="1"/>
  <c r="V1990" i="5"/>
  <c r="X1990" i="5" s="1"/>
  <c r="V1991" i="5"/>
  <c r="X1991" i="5" s="1"/>
  <c r="V1992" i="5"/>
  <c r="X1992" i="5" s="1"/>
  <c r="V1993" i="5"/>
  <c r="X1993" i="5" s="1"/>
  <c r="V1994" i="5"/>
  <c r="X1994" i="5" s="1"/>
  <c r="V1995" i="5"/>
  <c r="X1995" i="5" s="1"/>
  <c r="V1996" i="5"/>
  <c r="X1996" i="5" s="1"/>
  <c r="V1997" i="5"/>
  <c r="X1997" i="5" s="1"/>
  <c r="V1998" i="5"/>
  <c r="X1998" i="5" s="1"/>
  <c r="V1999" i="5"/>
  <c r="X1999" i="5" s="1"/>
  <c r="V2000" i="5"/>
  <c r="X2000" i="5" s="1"/>
  <c r="V2001" i="5"/>
  <c r="X2001" i="5" s="1"/>
  <c r="V2002" i="5"/>
  <c r="X2002" i="5" s="1"/>
  <c r="V2003" i="5"/>
  <c r="X2003" i="5" s="1"/>
  <c r="V2004" i="5"/>
  <c r="X2004" i="5" s="1"/>
  <c r="V2005" i="5"/>
  <c r="X2005" i="5" s="1"/>
  <c r="V2006" i="5"/>
  <c r="X2006" i="5" s="1"/>
  <c r="V2007" i="5"/>
  <c r="X2007" i="5" s="1"/>
  <c r="V2008" i="5"/>
  <c r="X2008" i="5" s="1"/>
  <c r="V2009" i="5"/>
  <c r="X2009" i="5" s="1"/>
  <c r="V2010" i="5"/>
  <c r="X2010" i="5" s="1"/>
  <c r="V2011" i="5"/>
  <c r="X2011" i="5" s="1"/>
  <c r="V2012" i="5"/>
  <c r="X2012" i="5" s="1"/>
  <c r="V2013" i="5"/>
  <c r="X2013" i="5" s="1"/>
  <c r="V2014" i="5"/>
  <c r="X2014" i="5" s="1"/>
  <c r="V2015" i="5"/>
  <c r="X2015" i="5" s="1"/>
  <c r="V2016" i="5"/>
  <c r="X2016" i="5" s="1"/>
  <c r="V2017" i="5"/>
  <c r="X2017" i="5" s="1"/>
  <c r="V2018" i="5"/>
  <c r="X2018" i="5" s="1"/>
  <c r="V2019" i="5"/>
  <c r="X2019" i="5" s="1"/>
  <c r="V2020" i="5"/>
  <c r="X2020" i="5" s="1"/>
  <c r="V2021" i="5"/>
  <c r="X2021" i="5" s="1"/>
  <c r="V2022" i="5"/>
  <c r="X2022" i="5" s="1"/>
  <c r="V2023" i="5"/>
  <c r="X2023" i="5" s="1"/>
  <c r="V2024" i="5"/>
  <c r="X2024" i="5" s="1"/>
  <c r="V2025" i="5"/>
  <c r="X2025" i="5" s="1"/>
  <c r="V2026" i="5"/>
  <c r="X2026" i="5" s="1"/>
  <c r="V2027" i="5"/>
  <c r="X2027" i="5" s="1"/>
  <c r="V2028" i="5"/>
  <c r="X2028" i="5" s="1"/>
  <c r="V2029" i="5"/>
  <c r="X2029" i="5" s="1"/>
  <c r="V2030" i="5"/>
  <c r="X2030" i="5" s="1"/>
  <c r="V2031" i="5"/>
  <c r="X2031" i="5" s="1"/>
  <c r="V2032" i="5"/>
  <c r="X2032" i="5" s="1"/>
  <c r="V2033" i="5"/>
  <c r="X2033" i="5" s="1"/>
  <c r="V2034" i="5"/>
  <c r="X2034" i="5" s="1"/>
  <c r="V2035" i="5"/>
  <c r="X2035" i="5" s="1"/>
  <c r="V2036" i="5"/>
  <c r="X2036" i="5" s="1"/>
  <c r="V2037" i="5"/>
  <c r="X2037" i="5" s="1"/>
  <c r="V2038" i="5"/>
  <c r="X2038" i="5" s="1"/>
  <c r="V2039" i="5"/>
  <c r="X2039" i="5" s="1"/>
  <c r="V2040" i="5"/>
  <c r="X2040" i="5" s="1"/>
  <c r="V2041" i="5"/>
  <c r="X2041" i="5" s="1"/>
  <c r="V2042" i="5"/>
  <c r="X2042" i="5" s="1"/>
  <c r="V2043" i="5"/>
  <c r="X2043" i="5" s="1"/>
  <c r="V2044" i="5"/>
  <c r="X2044" i="5" s="1"/>
  <c r="V2045" i="5"/>
  <c r="X2045" i="5" s="1"/>
  <c r="V2046" i="5"/>
  <c r="X2046" i="5" s="1"/>
  <c r="V2047" i="5"/>
  <c r="X2047" i="5" s="1"/>
  <c r="V2048" i="5"/>
  <c r="X2048" i="5" s="1"/>
  <c r="V2049" i="5"/>
  <c r="X2049" i="5" s="1"/>
  <c r="V2050" i="5"/>
  <c r="X2050" i="5" s="1"/>
  <c r="V2051" i="5"/>
  <c r="X2051" i="5" s="1"/>
  <c r="V2052" i="5"/>
  <c r="X2052" i="5" s="1"/>
  <c r="V2053" i="5"/>
  <c r="X2053" i="5" s="1"/>
  <c r="V2054" i="5"/>
  <c r="X2054" i="5" s="1"/>
  <c r="V2055" i="5"/>
  <c r="X2055" i="5" s="1"/>
  <c r="V2056" i="5"/>
  <c r="X2056" i="5" s="1"/>
  <c r="V2057" i="5"/>
  <c r="X2057" i="5" s="1"/>
  <c r="V2058" i="5"/>
  <c r="X2058" i="5" s="1"/>
  <c r="V2059" i="5"/>
  <c r="X2059" i="5" s="1"/>
  <c r="V2060" i="5"/>
  <c r="X2060" i="5" s="1"/>
  <c r="V2061" i="5"/>
  <c r="X2061" i="5" s="1"/>
  <c r="V2062" i="5"/>
  <c r="X2062" i="5" s="1"/>
  <c r="V2063" i="5"/>
  <c r="X2063" i="5" s="1"/>
  <c r="V2064" i="5"/>
  <c r="X2064" i="5" s="1"/>
  <c r="V2065" i="5"/>
  <c r="X2065" i="5" s="1"/>
  <c r="V2066" i="5"/>
  <c r="X2066" i="5" s="1"/>
  <c r="V2067" i="5"/>
  <c r="X2067" i="5" s="1"/>
  <c r="V2068" i="5"/>
  <c r="X2068" i="5" s="1"/>
  <c r="V2069" i="5"/>
  <c r="X2069" i="5" s="1"/>
  <c r="V2070" i="5"/>
  <c r="X2070" i="5" s="1"/>
  <c r="V2071" i="5"/>
  <c r="X2071" i="5" s="1"/>
  <c r="V2072" i="5"/>
  <c r="X2072" i="5" s="1"/>
  <c r="V2073" i="5"/>
  <c r="X2073" i="5" s="1"/>
  <c r="V2074" i="5"/>
  <c r="X2074" i="5" s="1"/>
  <c r="V2075" i="5"/>
  <c r="X2075" i="5" s="1"/>
  <c r="V2076" i="5"/>
  <c r="X2076" i="5" s="1"/>
  <c r="V2077" i="5"/>
  <c r="X2077" i="5" s="1"/>
  <c r="V2078" i="5"/>
  <c r="X2078" i="5" s="1"/>
  <c r="V2079" i="5"/>
  <c r="X2079" i="5" s="1"/>
  <c r="V2080" i="5"/>
  <c r="X2080" i="5" s="1"/>
  <c r="V2081" i="5"/>
  <c r="X2081" i="5" s="1"/>
  <c r="V2082" i="5"/>
  <c r="X2082" i="5" s="1"/>
  <c r="V2083" i="5"/>
  <c r="X2083" i="5" s="1"/>
  <c r="V2084" i="5"/>
  <c r="X2084" i="5" s="1"/>
  <c r="V2085" i="5"/>
  <c r="X2085" i="5" s="1"/>
  <c r="V2086" i="5"/>
  <c r="X2086" i="5" s="1"/>
  <c r="V2087" i="5"/>
  <c r="X2087" i="5" s="1"/>
  <c r="V2088" i="5"/>
  <c r="X2088" i="5" s="1"/>
  <c r="V2089" i="5"/>
  <c r="X2089" i="5" s="1"/>
  <c r="V2090" i="5"/>
  <c r="X2090" i="5" s="1"/>
  <c r="V2091" i="5"/>
  <c r="X2091" i="5" s="1"/>
  <c r="V2092" i="5"/>
  <c r="X2092" i="5" s="1"/>
  <c r="V2093" i="5"/>
  <c r="X2093" i="5" s="1"/>
  <c r="V2094" i="5"/>
  <c r="X2094" i="5" s="1"/>
  <c r="V2095" i="5"/>
  <c r="X2095" i="5" s="1"/>
  <c r="V2096" i="5"/>
  <c r="X2096" i="5" s="1"/>
  <c r="V2097" i="5"/>
  <c r="X2097" i="5" s="1"/>
  <c r="V2098" i="5"/>
  <c r="X2098" i="5" s="1"/>
  <c r="V2099" i="5"/>
  <c r="X2099" i="5" s="1"/>
  <c r="V2100" i="5"/>
  <c r="X2100" i="5" s="1"/>
  <c r="V2101" i="5"/>
  <c r="X2101" i="5" s="1"/>
  <c r="V2102" i="5"/>
  <c r="X2102" i="5" s="1"/>
  <c r="V2103" i="5"/>
  <c r="X2103" i="5" s="1"/>
  <c r="V2104" i="5"/>
  <c r="X2104" i="5" s="1"/>
  <c r="V2105" i="5"/>
  <c r="X2105" i="5" s="1"/>
  <c r="V2106" i="5"/>
  <c r="X2106" i="5" s="1"/>
  <c r="V2107" i="5"/>
  <c r="X2107" i="5" s="1"/>
  <c r="V2108" i="5"/>
  <c r="X2108" i="5" s="1"/>
  <c r="V2109" i="5"/>
  <c r="X2109" i="5" s="1"/>
  <c r="V2110" i="5"/>
  <c r="X2110" i="5" s="1"/>
  <c r="V2111" i="5"/>
  <c r="X2111" i="5" s="1"/>
  <c r="V2112" i="5"/>
  <c r="X2112" i="5" s="1"/>
  <c r="V2113" i="5"/>
  <c r="X2113" i="5" s="1"/>
  <c r="V2114" i="5"/>
  <c r="X2114" i="5" s="1"/>
  <c r="V2115" i="5"/>
  <c r="X2115" i="5" s="1"/>
  <c r="V2116" i="5"/>
  <c r="X2116" i="5" s="1"/>
  <c r="V2117" i="5"/>
  <c r="X2117" i="5" s="1"/>
  <c r="V2118" i="5"/>
  <c r="X2118" i="5" s="1"/>
  <c r="V2119" i="5"/>
  <c r="X2119" i="5" s="1"/>
  <c r="V2120" i="5"/>
  <c r="X2120" i="5" s="1"/>
  <c r="V2121" i="5"/>
  <c r="X2121" i="5" s="1"/>
  <c r="V2122" i="5"/>
  <c r="X2122" i="5" s="1"/>
  <c r="V2123" i="5"/>
  <c r="X2123" i="5" s="1"/>
  <c r="V2124" i="5"/>
  <c r="X2124" i="5" s="1"/>
  <c r="V2125" i="5"/>
  <c r="X2125" i="5" s="1"/>
  <c r="V2126" i="5"/>
  <c r="X2126" i="5" s="1"/>
  <c r="V2127" i="5"/>
  <c r="X2127" i="5" s="1"/>
  <c r="V2128" i="5"/>
  <c r="X2128" i="5" s="1"/>
  <c r="V2129" i="5"/>
  <c r="X2129" i="5" s="1"/>
  <c r="V2130" i="5"/>
  <c r="X2130" i="5" s="1"/>
  <c r="V2131" i="5"/>
  <c r="X2131" i="5" s="1"/>
  <c r="V2132" i="5"/>
  <c r="X2132" i="5" s="1"/>
  <c r="V2133" i="5"/>
  <c r="X2133" i="5" s="1"/>
  <c r="V2134" i="5"/>
  <c r="X2134" i="5" s="1"/>
  <c r="V2135" i="5"/>
  <c r="X2135" i="5" s="1"/>
  <c r="V2136" i="5"/>
  <c r="X2136" i="5" s="1"/>
  <c r="V2137" i="5"/>
  <c r="X2137" i="5" s="1"/>
  <c r="V2138" i="5"/>
  <c r="X2138" i="5" s="1"/>
  <c r="V2139" i="5"/>
  <c r="X2139" i="5" s="1"/>
  <c r="V2140" i="5"/>
  <c r="X2140" i="5" s="1"/>
  <c r="V2141" i="5"/>
  <c r="X2141" i="5" s="1"/>
  <c r="V2142" i="5"/>
  <c r="X2142" i="5" s="1"/>
  <c r="V2143" i="5"/>
  <c r="X2143" i="5" s="1"/>
  <c r="V2144" i="5"/>
  <c r="X2144" i="5" s="1"/>
  <c r="V2145" i="5"/>
  <c r="X2145" i="5" s="1"/>
  <c r="V2146" i="5"/>
  <c r="X2146" i="5" s="1"/>
  <c r="V2147" i="5"/>
  <c r="X2147" i="5" s="1"/>
  <c r="V2148" i="5"/>
  <c r="X2148" i="5" s="1"/>
  <c r="V2149" i="5"/>
  <c r="X2149" i="5" s="1"/>
  <c r="V2150" i="5"/>
  <c r="X2150" i="5" s="1"/>
  <c r="V2151" i="5"/>
  <c r="X2151" i="5" s="1"/>
  <c r="V2152" i="5"/>
  <c r="X2152" i="5" s="1"/>
  <c r="V2153" i="5"/>
  <c r="X2153" i="5" s="1"/>
  <c r="V2154" i="5"/>
  <c r="X2154" i="5" s="1"/>
  <c r="V2155" i="5"/>
  <c r="X2155" i="5" s="1"/>
  <c r="V2156" i="5"/>
  <c r="X2156" i="5" s="1"/>
  <c r="V2157" i="5"/>
  <c r="X2157" i="5" s="1"/>
  <c r="V2158" i="5"/>
  <c r="X2158" i="5" s="1"/>
  <c r="V2159" i="5"/>
  <c r="X2159" i="5" s="1"/>
  <c r="V2160" i="5"/>
  <c r="X2160" i="5" s="1"/>
  <c r="V2161" i="5"/>
  <c r="X2161" i="5" s="1"/>
  <c r="V2162" i="5"/>
  <c r="X2162" i="5" s="1"/>
  <c r="V2163" i="5"/>
  <c r="X2163" i="5" s="1"/>
  <c r="V2164" i="5"/>
  <c r="X2164" i="5" s="1"/>
  <c r="V2165" i="5"/>
  <c r="X2165" i="5" s="1"/>
  <c r="V2166" i="5"/>
  <c r="X2166" i="5" s="1"/>
  <c r="V2167" i="5"/>
  <c r="X2167" i="5" s="1"/>
  <c r="V2168" i="5"/>
  <c r="X2168" i="5" s="1"/>
  <c r="V2169" i="5"/>
  <c r="X2169" i="5" s="1"/>
  <c r="V2170" i="5"/>
  <c r="X2170" i="5" s="1"/>
  <c r="V2171" i="5"/>
  <c r="X2171" i="5" s="1"/>
  <c r="V2172" i="5"/>
  <c r="X2172" i="5" s="1"/>
  <c r="V2173" i="5"/>
  <c r="X2173" i="5" s="1"/>
  <c r="V2174" i="5"/>
  <c r="X2174" i="5" s="1"/>
  <c r="V2175" i="5"/>
  <c r="X2175" i="5" s="1"/>
  <c r="V2176" i="5"/>
  <c r="X2176" i="5" s="1"/>
  <c r="V2177" i="5"/>
  <c r="X2177" i="5" s="1"/>
  <c r="V2178" i="5"/>
  <c r="X2178" i="5" s="1"/>
  <c r="V2179" i="5"/>
  <c r="X2179" i="5" s="1"/>
  <c r="V2180" i="5"/>
  <c r="X2180" i="5" s="1"/>
  <c r="V2181" i="5"/>
  <c r="X2181" i="5" s="1"/>
  <c r="V2182" i="5"/>
  <c r="X2182" i="5" s="1"/>
  <c r="V2183" i="5"/>
  <c r="X2183" i="5" s="1"/>
  <c r="V2184" i="5"/>
  <c r="X2184" i="5" s="1"/>
  <c r="V2185" i="5"/>
  <c r="X2185" i="5" s="1"/>
  <c r="V2186" i="5"/>
  <c r="X2186" i="5" s="1"/>
  <c r="V2187" i="5"/>
  <c r="X2187" i="5" s="1"/>
  <c r="V2188" i="5"/>
  <c r="X2188" i="5" s="1"/>
  <c r="V2189" i="5"/>
  <c r="X2189" i="5" s="1"/>
  <c r="V2190" i="5"/>
  <c r="X2190" i="5" s="1"/>
  <c r="V2191" i="5"/>
  <c r="X2191" i="5" s="1"/>
  <c r="V2192" i="5"/>
  <c r="X2192" i="5" s="1"/>
  <c r="V2193" i="5"/>
  <c r="X2193" i="5" s="1"/>
  <c r="V2194" i="5"/>
  <c r="X2194" i="5" s="1"/>
  <c r="V2195" i="5"/>
  <c r="X2195" i="5" s="1"/>
  <c r="V2196" i="5"/>
  <c r="X2196" i="5" s="1"/>
  <c r="V2197" i="5"/>
  <c r="X2197" i="5" s="1"/>
  <c r="V2198" i="5"/>
  <c r="X2198" i="5" s="1"/>
  <c r="V2199" i="5"/>
  <c r="X2199" i="5" s="1"/>
  <c r="V2200" i="5"/>
  <c r="X2200" i="5" s="1"/>
  <c r="V2201" i="5"/>
  <c r="X2201" i="5" s="1"/>
  <c r="V2202" i="5"/>
  <c r="X2202" i="5" s="1"/>
  <c r="V2203" i="5"/>
  <c r="X2203" i="5" s="1"/>
  <c r="V2204" i="5"/>
  <c r="X2204" i="5" s="1"/>
  <c r="V2205" i="5"/>
  <c r="X2205" i="5" s="1"/>
  <c r="V2206" i="5"/>
  <c r="X2206" i="5" s="1"/>
  <c r="V2207" i="5"/>
  <c r="X2207" i="5" s="1"/>
  <c r="V2208" i="5"/>
  <c r="X2208" i="5" s="1"/>
  <c r="V2209" i="5"/>
  <c r="X2209" i="5" s="1"/>
  <c r="V2210" i="5"/>
  <c r="X2210" i="5" s="1"/>
  <c r="V2211" i="5"/>
  <c r="X2211" i="5" s="1"/>
  <c r="V2212" i="5"/>
  <c r="X2212" i="5" s="1"/>
  <c r="V2213" i="5"/>
  <c r="X2213" i="5" s="1"/>
  <c r="V2214" i="5"/>
  <c r="X2214" i="5" s="1"/>
  <c r="V2215" i="5"/>
  <c r="X2215" i="5" s="1"/>
  <c r="V2216" i="5"/>
  <c r="X2216" i="5" s="1"/>
  <c r="V2217" i="5"/>
  <c r="X2217" i="5" s="1"/>
  <c r="V2218" i="5"/>
  <c r="X2218" i="5" s="1"/>
  <c r="V2219" i="5"/>
  <c r="X2219" i="5" s="1"/>
  <c r="V2394" i="5"/>
  <c r="X2394" i="5" s="1"/>
  <c r="V2395" i="5"/>
  <c r="X2395" i="5" s="1"/>
  <c r="V2396" i="5"/>
  <c r="X2396" i="5" s="1"/>
  <c r="V2397" i="5"/>
  <c r="X2397" i="5" s="1"/>
  <c r="V2398" i="5"/>
  <c r="X2398" i="5" s="1"/>
  <c r="V2399" i="5"/>
  <c r="X2399" i="5" s="1"/>
  <c r="V2400" i="5"/>
  <c r="X2400" i="5" s="1"/>
  <c r="V2401" i="5"/>
  <c r="X2401" i="5" s="1"/>
  <c r="V2402" i="5"/>
  <c r="X2402" i="5" s="1"/>
  <c r="V2403" i="5"/>
  <c r="X2403" i="5" s="1"/>
  <c r="V2404" i="5"/>
  <c r="X2404" i="5" s="1"/>
  <c r="V2405" i="5"/>
  <c r="X2405" i="5" s="1"/>
  <c r="V2406" i="5"/>
  <c r="X2406" i="5" s="1"/>
  <c r="V2407" i="5"/>
  <c r="X2407" i="5" s="1"/>
  <c r="V2408" i="5"/>
  <c r="X2408" i="5" s="1"/>
  <c r="V2409" i="5"/>
  <c r="X2409" i="5" s="1"/>
  <c r="V2410" i="5"/>
  <c r="X2410" i="5" s="1"/>
  <c r="V2411" i="5"/>
  <c r="X2411" i="5" s="1"/>
  <c r="V2412" i="5"/>
  <c r="X2412" i="5" s="1"/>
  <c r="V2413" i="5"/>
  <c r="X2413" i="5" s="1"/>
  <c r="V2414" i="5"/>
  <c r="X2414" i="5" s="1"/>
  <c r="V2415" i="5"/>
  <c r="X2415" i="5" s="1"/>
  <c r="V2727" i="5"/>
  <c r="X2727" i="5" s="1"/>
  <c r="V2728" i="5"/>
  <c r="X2728" i="5" s="1"/>
  <c r="V2729" i="5"/>
  <c r="X2729" i="5" s="1"/>
  <c r="V2730" i="5"/>
  <c r="X2730" i="5" s="1"/>
  <c r="V2731" i="5"/>
  <c r="X2731" i="5" s="1"/>
  <c r="V2732" i="5"/>
  <c r="X2732" i="5" s="1"/>
  <c r="V2733" i="5"/>
  <c r="X2733" i="5" s="1"/>
  <c r="V2734" i="5"/>
  <c r="X2734" i="5" s="1"/>
  <c r="V2735" i="5"/>
  <c r="X2735" i="5" s="1"/>
  <c r="V2736" i="5"/>
  <c r="X2736" i="5" s="1"/>
  <c r="V2737" i="5"/>
  <c r="X2737" i="5" s="1"/>
  <c r="V2738" i="5"/>
  <c r="X2738" i="5" s="1"/>
  <c r="V2739" i="5"/>
  <c r="X2739" i="5" s="1"/>
  <c r="V2740" i="5"/>
  <c r="X2740" i="5" s="1"/>
  <c r="V2741" i="5"/>
  <c r="X2741" i="5" s="1"/>
  <c r="V2742" i="5"/>
  <c r="X2742" i="5" s="1"/>
  <c r="V2743" i="5"/>
  <c r="X2743" i="5" s="1"/>
  <c r="V2744" i="5"/>
  <c r="X2744" i="5" s="1"/>
  <c r="V2745" i="5"/>
  <c r="X2745" i="5" s="1"/>
  <c r="V2746" i="5"/>
  <c r="X2746" i="5" s="1"/>
  <c r="V2747" i="5"/>
  <c r="X2747" i="5" s="1"/>
  <c r="V2748" i="5"/>
  <c r="X2748" i="5" s="1"/>
  <c r="V2749" i="5"/>
  <c r="X2749" i="5" s="1"/>
  <c r="V2750" i="5"/>
  <c r="X2750" i="5" s="1"/>
  <c r="V2751" i="5"/>
  <c r="X2751" i="5" s="1"/>
  <c r="V2752" i="5"/>
  <c r="X2752" i="5" s="1"/>
  <c r="V2753" i="5"/>
  <c r="X2753" i="5" s="1"/>
  <c r="V2754" i="5"/>
  <c r="X2754" i="5" s="1"/>
  <c r="V2755" i="5"/>
  <c r="X2755" i="5" s="1"/>
  <c r="V2756" i="5"/>
  <c r="X2756" i="5" s="1"/>
  <c r="V2757" i="5"/>
  <c r="X2757" i="5" s="1"/>
  <c r="V2758" i="5"/>
  <c r="X2758" i="5" s="1"/>
  <c r="V2759" i="5"/>
  <c r="X2759" i="5" s="1"/>
  <c r="V2760" i="5"/>
  <c r="X2760" i="5" s="1"/>
  <c r="V2761" i="5"/>
  <c r="X2761" i="5" s="1"/>
  <c r="V2762" i="5"/>
  <c r="X2762" i="5" s="1"/>
  <c r="V2763" i="5"/>
  <c r="X2763" i="5" s="1"/>
  <c r="V2764" i="5"/>
  <c r="X2764" i="5" s="1"/>
  <c r="V2765" i="5"/>
  <c r="X2765" i="5" s="1"/>
  <c r="V2766" i="5"/>
  <c r="X2766" i="5" s="1"/>
  <c r="V2767" i="5"/>
  <c r="X2767" i="5" s="1"/>
  <c r="V2768" i="5"/>
  <c r="X2768" i="5" s="1"/>
  <c r="V2769" i="5"/>
  <c r="X2769" i="5" s="1"/>
  <c r="V2770" i="5"/>
  <c r="X2770" i="5" s="1"/>
  <c r="V2771" i="5"/>
  <c r="X2771" i="5" s="1"/>
  <c r="V2772" i="5"/>
  <c r="X2772" i="5" s="1"/>
  <c r="V2773" i="5"/>
  <c r="X2773" i="5" s="1"/>
  <c r="V2774" i="5"/>
  <c r="X2774" i="5" s="1"/>
  <c r="V2775" i="5"/>
  <c r="X2775" i="5" s="1"/>
  <c r="V2776" i="5"/>
  <c r="X2776" i="5" s="1"/>
  <c r="V2777" i="5"/>
  <c r="X2777" i="5" s="1"/>
  <c r="V2778" i="5"/>
  <c r="X2778" i="5" s="1"/>
  <c r="V2779" i="5"/>
  <c r="X2779" i="5" s="1"/>
  <c r="V2780" i="5"/>
  <c r="X2780" i="5" s="1"/>
  <c r="V2781" i="5"/>
  <c r="X2781" i="5" s="1"/>
  <c r="V2782" i="5"/>
  <c r="X2782" i="5" s="1"/>
  <c r="V2783" i="5"/>
  <c r="X2783" i="5" s="1"/>
  <c r="V2784" i="5"/>
  <c r="X2784" i="5" s="1"/>
  <c r="V2785" i="5"/>
  <c r="X2785" i="5" s="1"/>
  <c r="V2786" i="5"/>
  <c r="X2786" i="5" s="1"/>
  <c r="V4032" i="5"/>
  <c r="X4032" i="5" s="1"/>
  <c r="V4033" i="5"/>
  <c r="X4033" i="5" s="1"/>
  <c r="V4034" i="5"/>
  <c r="X4034" i="5" s="1"/>
  <c r="V4035" i="5"/>
  <c r="X4035" i="5" s="1"/>
  <c r="V4036" i="5"/>
  <c r="X4036" i="5" s="1"/>
  <c r="V4037" i="5"/>
  <c r="X4037" i="5" s="1"/>
  <c r="V4038" i="5"/>
  <c r="X4038" i="5" s="1"/>
  <c r="V4039" i="5"/>
  <c r="X4039" i="5" s="1"/>
  <c r="V4040" i="5"/>
  <c r="X4040" i="5" s="1"/>
  <c r="V4041" i="5"/>
  <c r="X4041" i="5" s="1"/>
  <c r="V4042" i="5"/>
  <c r="X4042" i="5" s="1"/>
  <c r="V4043" i="5"/>
  <c r="X4043" i="5" s="1"/>
  <c r="V4044" i="5"/>
  <c r="X4044" i="5" s="1"/>
  <c r="V4045" i="5"/>
  <c r="X4045" i="5" s="1"/>
  <c r="V4046" i="5"/>
  <c r="X4046" i="5" s="1"/>
  <c r="V4047" i="5"/>
  <c r="X4047" i="5" s="1"/>
  <c r="V4048" i="5"/>
  <c r="X4048" i="5" s="1"/>
  <c r="V4049" i="5"/>
  <c r="X4049" i="5" s="1"/>
  <c r="V4050" i="5"/>
  <c r="X4050" i="5" s="1"/>
  <c r="V4051" i="5"/>
  <c r="X4051" i="5" s="1"/>
  <c r="V4052" i="5"/>
  <c r="X4052" i="5" s="1"/>
  <c r="V4053" i="5"/>
  <c r="X4053" i="5" s="1"/>
  <c r="V4054" i="5"/>
  <c r="X4054" i="5" s="1"/>
  <c r="V4055" i="5"/>
  <c r="X4055" i="5" s="1"/>
  <c r="V4056" i="5"/>
  <c r="X4056" i="5" s="1"/>
  <c r="V4057" i="5"/>
  <c r="X4057" i="5" s="1"/>
  <c r="V4058" i="5"/>
  <c r="X4058" i="5" s="1"/>
  <c r="V4059" i="5"/>
  <c r="X4059" i="5" s="1"/>
  <c r="V4060" i="5"/>
  <c r="X4060" i="5" s="1"/>
  <c r="V4061" i="5"/>
  <c r="X4061" i="5" s="1"/>
  <c r="V4062" i="5"/>
  <c r="X4062" i="5" s="1"/>
  <c r="V4063" i="5"/>
  <c r="X4063" i="5" s="1"/>
  <c r="V4064" i="5"/>
  <c r="X4064" i="5" s="1"/>
  <c r="V4065" i="5"/>
  <c r="X4065" i="5" s="1"/>
  <c r="V4066" i="5"/>
  <c r="X4066" i="5" s="1"/>
  <c r="V4067" i="5"/>
  <c r="X4067" i="5" s="1"/>
  <c r="V4068" i="5"/>
  <c r="X4068" i="5" s="1"/>
  <c r="V4069" i="5"/>
  <c r="X4069" i="5" s="1"/>
  <c r="V4070" i="5"/>
  <c r="X4070" i="5" s="1"/>
  <c r="V4071" i="5"/>
  <c r="X4071" i="5" s="1"/>
  <c r="V4072" i="5"/>
  <c r="X4072" i="5" s="1"/>
  <c r="V4073" i="5"/>
  <c r="X4073" i="5" s="1"/>
  <c r="V4074" i="5"/>
  <c r="X4074" i="5" s="1"/>
  <c r="V4075" i="5"/>
  <c r="X4075" i="5" s="1"/>
  <c r="V4076" i="5"/>
  <c r="X4076" i="5" s="1"/>
  <c r="V4077" i="5"/>
  <c r="X4077" i="5" s="1"/>
  <c r="V4078" i="5"/>
  <c r="X4078" i="5" s="1"/>
  <c r="V4079" i="5"/>
  <c r="X4079" i="5" s="1"/>
  <c r="V4080" i="5"/>
  <c r="X4080" i="5" s="1"/>
  <c r="V4081" i="5"/>
  <c r="X4081" i="5" s="1"/>
  <c r="V4082" i="5"/>
  <c r="X4082" i="5" s="1"/>
  <c r="V4083" i="5"/>
  <c r="X4083" i="5" s="1"/>
  <c r="V4084" i="5"/>
  <c r="X4084" i="5" s="1"/>
  <c r="V4085" i="5"/>
  <c r="X4085" i="5" s="1"/>
  <c r="V4086" i="5"/>
  <c r="X4086" i="5" s="1"/>
  <c r="V4087" i="5"/>
  <c r="X4087" i="5" s="1"/>
  <c r="V4088" i="5"/>
  <c r="X4088" i="5" s="1"/>
  <c r="V4089" i="5"/>
  <c r="X4089" i="5" s="1"/>
  <c r="V4090" i="5"/>
  <c r="X4090" i="5" s="1"/>
  <c r="V4091" i="5"/>
  <c r="X4091" i="5" s="1"/>
  <c r="V4092" i="5"/>
  <c r="X4092" i="5" s="1"/>
  <c r="V4093" i="5"/>
  <c r="X4093" i="5" s="1"/>
  <c r="V4094" i="5"/>
  <c r="X4094" i="5" s="1"/>
  <c r="V4095" i="5"/>
  <c r="X4095" i="5" s="1"/>
  <c r="V4096" i="5"/>
  <c r="X4096" i="5" s="1"/>
  <c r="V4097" i="5"/>
  <c r="X4097" i="5" s="1"/>
  <c r="V4098" i="5"/>
  <c r="X4098" i="5" s="1"/>
  <c r="V4099" i="5"/>
  <c r="X4099" i="5" s="1"/>
  <c r="V4100" i="5"/>
  <c r="X4100" i="5" s="1"/>
  <c r="V4101" i="5"/>
  <c r="X4101" i="5" s="1"/>
  <c r="V4102" i="5"/>
  <c r="X4102" i="5" s="1"/>
  <c r="V4103" i="5"/>
  <c r="X4103" i="5" s="1"/>
  <c r="V4104" i="5"/>
  <c r="X4104" i="5" s="1"/>
  <c r="V4105" i="5"/>
  <c r="X4105" i="5" s="1"/>
  <c r="V4106" i="5"/>
  <c r="X4106" i="5" s="1"/>
  <c r="V4107" i="5"/>
  <c r="X4107" i="5" s="1"/>
  <c r="V4108" i="5"/>
  <c r="X4108" i="5" s="1"/>
  <c r="V4109" i="5"/>
  <c r="X4109" i="5" s="1"/>
  <c r="V4110" i="5"/>
  <c r="X4110" i="5" s="1"/>
  <c r="V4111" i="5"/>
  <c r="X4111" i="5" s="1"/>
  <c r="V4112" i="5"/>
  <c r="X4112" i="5" s="1"/>
  <c r="V4113" i="5"/>
  <c r="X4113" i="5" s="1"/>
  <c r="V4114" i="5"/>
  <c r="X4114" i="5" s="1"/>
  <c r="V4115" i="5"/>
  <c r="X4115" i="5" s="1"/>
  <c r="V4116" i="5"/>
  <c r="X4116" i="5" s="1"/>
  <c r="V4117" i="5"/>
  <c r="X4117" i="5" s="1"/>
  <c r="V4118" i="5"/>
  <c r="X4118" i="5" s="1"/>
  <c r="V4119" i="5"/>
  <c r="X4119" i="5" s="1"/>
  <c r="V4120" i="5"/>
  <c r="X4120" i="5" s="1"/>
  <c r="V4121" i="5"/>
  <c r="X4121" i="5" s="1"/>
  <c r="V4122" i="5"/>
  <c r="X4122" i="5" s="1"/>
  <c r="V4123" i="5"/>
  <c r="X4123" i="5" s="1"/>
  <c r="V4124" i="5"/>
  <c r="X4124" i="5" s="1"/>
  <c r="V4125" i="5"/>
  <c r="X4125" i="5" s="1"/>
  <c r="V4126" i="5"/>
  <c r="X4126" i="5" s="1"/>
  <c r="V4127" i="5"/>
  <c r="X4127" i="5" s="1"/>
  <c r="V4128" i="5"/>
  <c r="X4128" i="5" s="1"/>
  <c r="V4129" i="5"/>
  <c r="X4129" i="5" s="1"/>
  <c r="V4130" i="5"/>
  <c r="X4130" i="5" s="1"/>
  <c r="V4131" i="5"/>
  <c r="X4131" i="5" s="1"/>
  <c r="V4132" i="5"/>
  <c r="X4132" i="5" s="1"/>
  <c r="V4133" i="5"/>
  <c r="X4133" i="5" s="1"/>
  <c r="V4134" i="5"/>
  <c r="X4134" i="5" s="1"/>
  <c r="V4135" i="5"/>
  <c r="X4135" i="5" s="1"/>
  <c r="V4136" i="5"/>
  <c r="X4136" i="5" s="1"/>
  <c r="V4137" i="5"/>
  <c r="X4137" i="5" s="1"/>
  <c r="V4138" i="5"/>
  <c r="X4138" i="5" s="1"/>
  <c r="V4139" i="5"/>
  <c r="X4139" i="5" s="1"/>
  <c r="V4140" i="5"/>
  <c r="X4140" i="5" s="1"/>
  <c r="V4141" i="5"/>
  <c r="X4141" i="5" s="1"/>
  <c r="V4142" i="5"/>
  <c r="X4142" i="5" s="1"/>
  <c r="V4143" i="5"/>
  <c r="X4143" i="5" s="1"/>
  <c r="V4144" i="5"/>
  <c r="X4144" i="5" s="1"/>
  <c r="V4145" i="5"/>
  <c r="X4145" i="5" s="1"/>
  <c r="V4146" i="5"/>
  <c r="X4146" i="5" s="1"/>
  <c r="V4147" i="5"/>
  <c r="X4147" i="5" s="1"/>
  <c r="V4148" i="5"/>
  <c r="X4148" i="5" s="1"/>
  <c r="V4149" i="5"/>
  <c r="X4149" i="5" s="1"/>
  <c r="V4150" i="5"/>
  <c r="X4150" i="5" s="1"/>
  <c r="V4151" i="5"/>
  <c r="X4151" i="5" s="1"/>
  <c r="V4152" i="5"/>
  <c r="X4152" i="5" s="1"/>
  <c r="V4153" i="5"/>
  <c r="X4153" i="5" s="1"/>
  <c r="V4154" i="5"/>
  <c r="X4154" i="5" s="1"/>
  <c r="V4155" i="5"/>
  <c r="X4155" i="5" s="1"/>
  <c r="V4156" i="5"/>
  <c r="X4156" i="5" s="1"/>
  <c r="V4157" i="5"/>
  <c r="X4157" i="5" s="1"/>
  <c r="V4158" i="5"/>
  <c r="X4158" i="5" s="1"/>
  <c r="V4159" i="5"/>
  <c r="X4159" i="5" s="1"/>
  <c r="V4160" i="5"/>
  <c r="X4160" i="5" s="1"/>
  <c r="V4161" i="5"/>
  <c r="X4161" i="5" s="1"/>
  <c r="V4162" i="5"/>
  <c r="X4162" i="5" s="1"/>
  <c r="V4163" i="5"/>
  <c r="X4163" i="5" s="1"/>
  <c r="V4164" i="5"/>
  <c r="X4164" i="5" s="1"/>
  <c r="V4165" i="5"/>
  <c r="X4165" i="5" s="1"/>
  <c r="V4166" i="5"/>
  <c r="X4166" i="5" s="1"/>
  <c r="V4167" i="5"/>
  <c r="X4167" i="5" s="1"/>
  <c r="V4168" i="5"/>
  <c r="X4168" i="5" s="1"/>
  <c r="V4169" i="5"/>
  <c r="X4169" i="5" s="1"/>
  <c r="V4170" i="5"/>
  <c r="X4170" i="5" s="1"/>
  <c r="V4171" i="5"/>
  <c r="X4171" i="5" s="1"/>
  <c r="V4172" i="5"/>
  <c r="X4172" i="5" s="1"/>
  <c r="V4173" i="5"/>
  <c r="X4173" i="5" s="1"/>
  <c r="V4174" i="5"/>
  <c r="X4174" i="5" s="1"/>
  <c r="V4175" i="5"/>
  <c r="X4175" i="5" s="1"/>
  <c r="V4176" i="5"/>
  <c r="X4176" i="5" s="1"/>
  <c r="V4177" i="5"/>
  <c r="X4177" i="5" s="1"/>
  <c r="V4178" i="5"/>
  <c r="X4178" i="5" s="1"/>
  <c r="V4179" i="5"/>
  <c r="X4179" i="5" s="1"/>
  <c r="V4180" i="5"/>
  <c r="X4180" i="5" s="1"/>
  <c r="V4181" i="5"/>
  <c r="X4181" i="5" s="1"/>
  <c r="V4182" i="5"/>
  <c r="X4182" i="5" s="1"/>
  <c r="V4183" i="5"/>
  <c r="X4183" i="5" s="1"/>
  <c r="V4184" i="5"/>
  <c r="X4184" i="5" s="1"/>
  <c r="V4185" i="5"/>
  <c r="X4185" i="5" s="1"/>
  <c r="V4186" i="5"/>
  <c r="X4186" i="5" s="1"/>
  <c r="V4187" i="5"/>
  <c r="X4187" i="5" s="1"/>
  <c r="V4188" i="5"/>
  <c r="X4188" i="5" s="1"/>
  <c r="V4189" i="5"/>
  <c r="X4189" i="5" s="1"/>
  <c r="V4190" i="5"/>
  <c r="X4190" i="5" s="1"/>
  <c r="V4191" i="5"/>
  <c r="X4191" i="5" s="1"/>
  <c r="V4192" i="5"/>
  <c r="X4192" i="5" s="1"/>
  <c r="V4193" i="5"/>
  <c r="X4193" i="5" s="1"/>
  <c r="V4194" i="5"/>
  <c r="X4194" i="5" s="1"/>
  <c r="V4195" i="5"/>
  <c r="X4195" i="5" s="1"/>
  <c r="V4196" i="5"/>
  <c r="X4196" i="5" s="1"/>
  <c r="V4197" i="5"/>
  <c r="X4197" i="5" s="1"/>
  <c r="V4198" i="5"/>
  <c r="X4198" i="5" s="1"/>
  <c r="V4199" i="5"/>
  <c r="X4199" i="5" s="1"/>
  <c r="V4200" i="5"/>
  <c r="X4200" i="5" s="1"/>
  <c r="V4201" i="5"/>
  <c r="X4201" i="5" s="1"/>
  <c r="V4202" i="5"/>
  <c r="X4202" i="5" s="1"/>
  <c r="V4203" i="5"/>
  <c r="X4203" i="5" s="1"/>
  <c r="V4204" i="5"/>
  <c r="X4204" i="5" s="1"/>
  <c r="V4205" i="5"/>
  <c r="X4205" i="5" s="1"/>
  <c r="V4206" i="5"/>
  <c r="X4206" i="5" s="1"/>
  <c r="V4207" i="5"/>
  <c r="X4207" i="5" s="1"/>
  <c r="V4208" i="5"/>
  <c r="X4208" i="5" s="1"/>
  <c r="V4209" i="5"/>
  <c r="X4209" i="5" s="1"/>
  <c r="V4210" i="5"/>
  <c r="X4210" i="5" s="1"/>
  <c r="V4211" i="5"/>
  <c r="X4211" i="5" s="1"/>
  <c r="V4212" i="5"/>
  <c r="X4212" i="5" s="1"/>
  <c r="V4213" i="5"/>
  <c r="X4213" i="5" s="1"/>
  <c r="V4214" i="5"/>
  <c r="X4214" i="5" s="1"/>
  <c r="V4215" i="5"/>
  <c r="X4215" i="5" s="1"/>
  <c r="V4216" i="5"/>
  <c r="X4216" i="5" s="1"/>
  <c r="V4217" i="5"/>
  <c r="X4217" i="5" s="1"/>
  <c r="V4218" i="5"/>
  <c r="X4218" i="5" s="1"/>
  <c r="V4219" i="5"/>
  <c r="X4219" i="5" s="1"/>
  <c r="V4220" i="5"/>
  <c r="X4220" i="5" s="1"/>
  <c r="V4221" i="5"/>
  <c r="X4221" i="5" s="1"/>
  <c r="V4222" i="5"/>
  <c r="X4222" i="5" s="1"/>
  <c r="V4223" i="5"/>
  <c r="X4223" i="5" s="1"/>
  <c r="V4224" i="5"/>
  <c r="X4224" i="5" s="1"/>
  <c r="V4225" i="5"/>
  <c r="X4225" i="5" s="1"/>
  <c r="V4226" i="5"/>
  <c r="X4226" i="5" s="1"/>
  <c r="V4227" i="5"/>
  <c r="X4227" i="5" s="1"/>
  <c r="V4228" i="5"/>
  <c r="X4228" i="5" s="1"/>
  <c r="V4229" i="5"/>
  <c r="X4229" i="5" s="1"/>
  <c r="V4230" i="5"/>
  <c r="X4230" i="5" s="1"/>
  <c r="V4231" i="5"/>
  <c r="X4231" i="5" s="1"/>
  <c r="V4232" i="5"/>
  <c r="X4232" i="5" s="1"/>
  <c r="V4233" i="5"/>
  <c r="X4233" i="5" s="1"/>
  <c r="V4234" i="5"/>
  <c r="X4234" i="5" s="1"/>
  <c r="V4235" i="5"/>
  <c r="X4235" i="5" s="1"/>
  <c r="V4236" i="5"/>
  <c r="X4236" i="5" s="1"/>
  <c r="V4237" i="5"/>
  <c r="X4237" i="5" s="1"/>
  <c r="V4238" i="5"/>
  <c r="X4238" i="5" s="1"/>
  <c r="V4239" i="5"/>
  <c r="X4239" i="5" s="1"/>
  <c r="V4240" i="5"/>
  <c r="X4240" i="5" s="1"/>
  <c r="V4241" i="5"/>
  <c r="X4241" i="5" s="1"/>
  <c r="V4242" i="5"/>
  <c r="X4242" i="5" s="1"/>
  <c r="V4243" i="5"/>
  <c r="X4243" i="5" s="1"/>
  <c r="V4244" i="5"/>
  <c r="X4244" i="5" s="1"/>
  <c r="V4245" i="5"/>
  <c r="X4245" i="5" s="1"/>
  <c r="V4246" i="5"/>
  <c r="X4246" i="5" s="1"/>
  <c r="V4247" i="5"/>
  <c r="X4247" i="5" s="1"/>
  <c r="V4248" i="5"/>
  <c r="X4248" i="5" s="1"/>
  <c r="V4249" i="5"/>
  <c r="X4249" i="5" s="1"/>
  <c r="V4250" i="5"/>
  <c r="X4250" i="5" s="1"/>
  <c r="V4251" i="5"/>
  <c r="X4251" i="5" s="1"/>
  <c r="V4252" i="5"/>
  <c r="X4252" i="5" s="1"/>
  <c r="V4253" i="5"/>
  <c r="X4253" i="5" s="1"/>
  <c r="V4254" i="5"/>
  <c r="X4254" i="5" s="1"/>
  <c r="V4255" i="5"/>
  <c r="X4255" i="5" s="1"/>
  <c r="V4256" i="5"/>
  <c r="X4256" i="5" s="1"/>
  <c r="V4257" i="5"/>
  <c r="X4257" i="5" s="1"/>
  <c r="V4258" i="5"/>
  <c r="X4258" i="5" s="1"/>
  <c r="V4259" i="5"/>
  <c r="X4259" i="5" s="1"/>
  <c r="V4260" i="5"/>
  <c r="X4260" i="5" s="1"/>
  <c r="V4261" i="5"/>
  <c r="X4261" i="5" s="1"/>
  <c r="V4262" i="5"/>
  <c r="X4262" i="5" s="1"/>
  <c r="V4263" i="5"/>
  <c r="X4263" i="5" s="1"/>
  <c r="V4264" i="5"/>
  <c r="X4264" i="5" s="1"/>
  <c r="V4265" i="5"/>
  <c r="X4265" i="5" s="1"/>
  <c r="V4266" i="5"/>
  <c r="X4266" i="5" s="1"/>
  <c r="V4267" i="5"/>
  <c r="X4267" i="5" s="1"/>
  <c r="V4268" i="5"/>
  <c r="X4268" i="5" s="1"/>
  <c r="V4269" i="5"/>
  <c r="X4269" i="5" s="1"/>
  <c r="V4270" i="5"/>
  <c r="X4270" i="5" s="1"/>
  <c r="V4271" i="5"/>
  <c r="X4271" i="5" s="1"/>
  <c r="V4272" i="5"/>
  <c r="X4272" i="5" s="1"/>
  <c r="V4273" i="5"/>
  <c r="X4273" i="5" s="1"/>
  <c r="V4274" i="5"/>
  <c r="X4274" i="5" s="1"/>
  <c r="V4275" i="5"/>
  <c r="X4275" i="5" s="1"/>
  <c r="V4276" i="5"/>
  <c r="X4276" i="5" s="1"/>
  <c r="V4277" i="5"/>
  <c r="X4277" i="5" s="1"/>
  <c r="V4511" i="5"/>
  <c r="X4511" i="5" s="1"/>
  <c r="V4512" i="5"/>
  <c r="X4512" i="5" s="1"/>
  <c r="V4513" i="5"/>
  <c r="X4513" i="5" s="1"/>
  <c r="V4514" i="5"/>
  <c r="X4514" i="5" s="1"/>
  <c r="V4515" i="5"/>
  <c r="X4515" i="5" s="1"/>
  <c r="V4516" i="5"/>
  <c r="X4516" i="5" s="1"/>
  <c r="V4517" i="5"/>
  <c r="X4517" i="5" s="1"/>
  <c r="V4518" i="5"/>
  <c r="X4518" i="5" s="1"/>
  <c r="V4519" i="5"/>
  <c r="X4519" i="5" s="1"/>
  <c r="V4520" i="5"/>
  <c r="X4520" i="5" s="1"/>
  <c r="V4521" i="5"/>
  <c r="X4521" i="5" s="1"/>
  <c r="V4522" i="5"/>
  <c r="X4522" i="5" s="1"/>
  <c r="V4523" i="5"/>
  <c r="X4523" i="5" s="1"/>
  <c r="V4524" i="5"/>
  <c r="X4524" i="5" s="1"/>
  <c r="V4525" i="5"/>
  <c r="X4525" i="5" s="1"/>
  <c r="V4526" i="5"/>
  <c r="X4526" i="5" s="1"/>
  <c r="V4527" i="5"/>
  <c r="X4527" i="5" s="1"/>
  <c r="V4528" i="5"/>
  <c r="X4528" i="5" s="1"/>
  <c r="V4529" i="5"/>
  <c r="X4529" i="5" s="1"/>
  <c r="V4530" i="5"/>
  <c r="X4530" i="5" s="1"/>
  <c r="V4531" i="5"/>
  <c r="X4531" i="5" s="1"/>
  <c r="V4532" i="5"/>
  <c r="X4532" i="5" s="1"/>
  <c r="V4533" i="5"/>
  <c r="X4533" i="5" s="1"/>
  <c r="V4534" i="5"/>
  <c r="X4534" i="5" s="1"/>
  <c r="V4535" i="5"/>
  <c r="X4535" i="5" s="1"/>
  <c r="V4536" i="5"/>
  <c r="X4536" i="5" s="1"/>
  <c r="V4537" i="5"/>
  <c r="X4537" i="5" s="1"/>
  <c r="V4538" i="5"/>
  <c r="X4538" i="5" s="1"/>
  <c r="V4539" i="5"/>
  <c r="X4539" i="5" s="1"/>
  <c r="V4540" i="5"/>
  <c r="X4540" i="5" s="1"/>
  <c r="V4541" i="5"/>
  <c r="X4541" i="5" s="1"/>
  <c r="V4542" i="5"/>
  <c r="X4542" i="5" s="1"/>
  <c r="V4543" i="5"/>
  <c r="X4543" i="5" s="1"/>
  <c r="V4544" i="5"/>
  <c r="X4544" i="5" s="1"/>
  <c r="V4545" i="5"/>
  <c r="X4545" i="5" s="1"/>
  <c r="V4546" i="5"/>
  <c r="X4546" i="5" s="1"/>
  <c r="V4547" i="5"/>
  <c r="X4547" i="5" s="1"/>
  <c r="V4548" i="5"/>
  <c r="X4548" i="5" s="1"/>
  <c r="V4549" i="5"/>
  <c r="X4549" i="5" s="1"/>
  <c r="V4550" i="5"/>
  <c r="X4550" i="5" s="1"/>
  <c r="V4551" i="5"/>
  <c r="X4551" i="5" s="1"/>
  <c r="V4552" i="5"/>
  <c r="X4552" i="5" s="1"/>
  <c r="V4553" i="5"/>
  <c r="X4553" i="5" s="1"/>
  <c r="V4554" i="5"/>
  <c r="X4554" i="5" s="1"/>
  <c r="V4555" i="5"/>
  <c r="X4555" i="5" s="1"/>
  <c r="V4556" i="5"/>
  <c r="X4556" i="5" s="1"/>
  <c r="V4557" i="5"/>
  <c r="X4557" i="5" s="1"/>
  <c r="V4558" i="5"/>
  <c r="X4558" i="5" s="1"/>
  <c r="V4559" i="5"/>
  <c r="X4559" i="5" s="1"/>
  <c r="V4560" i="5"/>
  <c r="X4560" i="5" s="1"/>
  <c r="V4561" i="5"/>
  <c r="X4561" i="5" s="1"/>
  <c r="V4562" i="5"/>
  <c r="X4562" i="5" s="1"/>
  <c r="V4563" i="5"/>
  <c r="X4563" i="5" s="1"/>
  <c r="V4564" i="5"/>
  <c r="X4564" i="5" s="1"/>
  <c r="V4565" i="5"/>
  <c r="X4565" i="5" s="1"/>
  <c r="V4566" i="5"/>
  <c r="X4566" i="5" s="1"/>
  <c r="V4567" i="5"/>
  <c r="X4567" i="5" s="1"/>
  <c r="V4568" i="5"/>
  <c r="X4568" i="5" s="1"/>
  <c r="V4569" i="5"/>
  <c r="X4569" i="5" s="1"/>
  <c r="V4570" i="5"/>
  <c r="X4570" i="5" s="1"/>
  <c r="V4571" i="5"/>
  <c r="X4571" i="5" s="1"/>
  <c r="V4572" i="5"/>
  <c r="X4572" i="5" s="1"/>
  <c r="V4573" i="5"/>
  <c r="X4573" i="5" s="1"/>
  <c r="V4574" i="5"/>
  <c r="X4574" i="5" s="1"/>
  <c r="V4575" i="5"/>
  <c r="X4575" i="5" s="1"/>
  <c r="V2" i="5"/>
  <c r="X2" i="5" s="1"/>
  <c r="V3" i="5"/>
  <c r="X3" i="5" s="1"/>
  <c r="V4" i="5"/>
  <c r="X4" i="5" s="1"/>
  <c r="V5" i="5"/>
  <c r="X5" i="5" s="1"/>
  <c r="V6" i="5"/>
  <c r="X6" i="5" s="1"/>
  <c r="V7" i="5"/>
  <c r="X7" i="5" s="1"/>
  <c r="V8" i="5"/>
  <c r="X8" i="5" s="1"/>
  <c r="V9" i="5"/>
  <c r="X9" i="5" s="1"/>
  <c r="V10" i="5"/>
  <c r="X10" i="5" s="1"/>
  <c r="V11" i="5"/>
  <c r="X11" i="5" s="1"/>
  <c r="V12" i="5"/>
  <c r="X12" i="5" s="1"/>
  <c r="V13" i="5"/>
  <c r="X13" i="5" s="1"/>
  <c r="V14" i="5"/>
  <c r="X14" i="5" s="1"/>
  <c r="V15" i="5"/>
  <c r="X15" i="5" s="1"/>
  <c r="V16" i="5"/>
  <c r="X16" i="5" s="1"/>
  <c r="V17" i="5"/>
  <c r="X17" i="5" s="1"/>
  <c r="V18" i="5"/>
  <c r="X18" i="5" s="1"/>
  <c r="V19" i="5"/>
  <c r="X19" i="5" s="1"/>
  <c r="V20" i="5"/>
  <c r="X20" i="5" s="1"/>
  <c r="V21" i="5"/>
  <c r="X21" i="5" s="1"/>
  <c r="V22" i="5"/>
  <c r="X22" i="5" s="1"/>
  <c r="V23" i="5"/>
  <c r="X23" i="5" s="1"/>
  <c r="V24" i="5"/>
  <c r="X24" i="5" s="1"/>
  <c r="V25" i="5"/>
  <c r="X25" i="5" s="1"/>
  <c r="V26" i="5"/>
  <c r="X26" i="5" s="1"/>
  <c r="V27" i="5"/>
  <c r="X27" i="5" s="1"/>
  <c r="V28" i="5"/>
  <c r="X28" i="5" s="1"/>
  <c r="V29" i="5"/>
  <c r="X29" i="5" s="1"/>
  <c r="V30" i="5"/>
  <c r="X30" i="5" s="1"/>
  <c r="V31" i="5"/>
  <c r="X31" i="5" s="1"/>
  <c r="V32" i="5"/>
  <c r="X32" i="5" s="1"/>
  <c r="V33" i="5"/>
  <c r="X33" i="5" s="1"/>
  <c r="V34" i="5"/>
  <c r="X34" i="5" s="1"/>
  <c r="V35" i="5"/>
  <c r="X35" i="5" s="1"/>
  <c r="V36" i="5"/>
  <c r="X36" i="5" s="1"/>
  <c r="V37" i="5"/>
  <c r="X37" i="5" s="1"/>
  <c r="V38" i="5"/>
  <c r="X38" i="5" s="1"/>
  <c r="V39" i="5"/>
  <c r="X39" i="5" s="1"/>
  <c r="V40" i="5"/>
  <c r="X40" i="5" s="1"/>
  <c r="V41" i="5"/>
  <c r="X41" i="5" s="1"/>
  <c r="V42" i="5"/>
  <c r="X42" i="5" s="1"/>
  <c r="V43" i="5"/>
  <c r="X43" i="5" s="1"/>
  <c r="V44" i="5"/>
  <c r="X44" i="5" s="1"/>
  <c r="V45" i="5"/>
  <c r="X45" i="5" s="1"/>
  <c r="V46" i="5"/>
  <c r="X46" i="5" s="1"/>
  <c r="V47" i="5"/>
  <c r="X47" i="5" s="1"/>
  <c r="V48" i="5"/>
  <c r="X48" i="5" s="1"/>
  <c r="V49" i="5"/>
  <c r="X49" i="5" s="1"/>
  <c r="V50" i="5"/>
  <c r="X50" i="5" s="1"/>
  <c r="V51" i="5"/>
  <c r="X51" i="5" s="1"/>
  <c r="V52" i="5"/>
  <c r="X52" i="5" s="1"/>
  <c r="V53" i="5"/>
  <c r="X53" i="5" s="1"/>
  <c r="V54" i="5"/>
  <c r="X54" i="5" s="1"/>
  <c r="V55" i="5"/>
  <c r="X55" i="5" s="1"/>
  <c r="V56" i="5"/>
  <c r="X56" i="5" s="1"/>
  <c r="V57" i="5"/>
  <c r="X57" i="5" s="1"/>
  <c r="V58" i="5"/>
  <c r="X58" i="5" s="1"/>
  <c r="V59" i="5"/>
  <c r="X59" i="5" s="1"/>
  <c r="V60" i="5"/>
  <c r="X60" i="5" s="1"/>
  <c r="V61" i="5"/>
  <c r="X61" i="5" s="1"/>
  <c r="V62" i="5"/>
  <c r="X62" i="5" s="1"/>
  <c r="V63" i="5"/>
  <c r="X63" i="5" s="1"/>
  <c r="V64" i="5"/>
  <c r="X64" i="5" s="1"/>
  <c r="V65" i="5"/>
  <c r="X65" i="5" s="1"/>
  <c r="V66" i="5"/>
  <c r="X66" i="5" s="1"/>
  <c r="V67" i="5"/>
  <c r="X67" i="5" s="1"/>
  <c r="V68" i="5"/>
  <c r="X68" i="5" s="1"/>
  <c r="V69" i="5"/>
  <c r="X69" i="5" s="1"/>
  <c r="V70" i="5"/>
  <c r="X70" i="5" s="1"/>
  <c r="V71" i="5"/>
  <c r="X71" i="5" s="1"/>
  <c r="V72" i="5"/>
  <c r="X72" i="5" s="1"/>
  <c r="V73" i="5"/>
  <c r="X73" i="5" s="1"/>
  <c r="V74" i="5"/>
  <c r="X74" i="5" s="1"/>
  <c r="V75" i="5"/>
  <c r="X75" i="5" s="1"/>
  <c r="V76" i="5"/>
  <c r="X76" i="5" s="1"/>
  <c r="V77" i="5"/>
  <c r="X77" i="5" s="1"/>
  <c r="V78" i="5"/>
  <c r="X78" i="5" s="1"/>
  <c r="V79" i="5"/>
  <c r="X79" i="5" s="1"/>
  <c r="V80" i="5"/>
  <c r="X80" i="5" s="1"/>
  <c r="V81" i="5"/>
  <c r="X81" i="5" s="1"/>
  <c r="V82" i="5"/>
  <c r="X82" i="5" s="1"/>
  <c r="V83" i="5"/>
  <c r="X83" i="5" s="1"/>
  <c r="V84" i="5"/>
  <c r="X84" i="5" s="1"/>
  <c r="V85" i="5"/>
  <c r="X85" i="5" s="1"/>
  <c r="V86" i="5"/>
  <c r="X86" i="5" s="1"/>
  <c r="V87" i="5"/>
  <c r="X87" i="5" s="1"/>
  <c r="V88" i="5"/>
  <c r="X88" i="5" s="1"/>
  <c r="V89" i="5"/>
  <c r="X89" i="5" s="1"/>
  <c r="V90" i="5"/>
  <c r="X90" i="5" s="1"/>
  <c r="V91" i="5"/>
  <c r="X91" i="5" s="1"/>
  <c r="V92" i="5"/>
  <c r="X92" i="5" s="1"/>
  <c r="V93" i="5"/>
  <c r="X93" i="5" s="1"/>
  <c r="V94" i="5"/>
  <c r="X94" i="5" s="1"/>
  <c r="V95" i="5"/>
  <c r="X95" i="5" s="1"/>
  <c r="V96" i="5"/>
  <c r="X96" i="5" s="1"/>
  <c r="V97" i="5"/>
  <c r="X97" i="5" s="1"/>
  <c r="V98" i="5"/>
  <c r="X98" i="5" s="1"/>
  <c r="V99" i="5"/>
  <c r="X99" i="5" s="1"/>
  <c r="V100" i="5"/>
  <c r="X100" i="5" s="1"/>
  <c r="V101" i="5"/>
  <c r="X101" i="5" s="1"/>
  <c r="V102" i="5"/>
  <c r="X102" i="5" s="1"/>
  <c r="V103" i="5"/>
  <c r="X103" i="5" s="1"/>
  <c r="V104" i="5"/>
  <c r="X104" i="5" s="1"/>
  <c r="V105" i="5"/>
  <c r="X105" i="5" s="1"/>
  <c r="V106" i="5"/>
  <c r="X106" i="5" s="1"/>
  <c r="V107" i="5"/>
  <c r="X107" i="5" s="1"/>
  <c r="V108" i="5"/>
  <c r="X108" i="5" s="1"/>
  <c r="V109" i="5"/>
  <c r="X109" i="5" s="1"/>
  <c r="V110" i="5"/>
  <c r="X110" i="5" s="1"/>
  <c r="V111" i="5"/>
  <c r="X111" i="5" s="1"/>
  <c r="V112" i="5"/>
  <c r="X112" i="5" s="1"/>
  <c r="V113" i="5"/>
  <c r="X113" i="5" s="1"/>
  <c r="V114" i="5"/>
  <c r="X114" i="5" s="1"/>
  <c r="V115" i="5"/>
  <c r="X115" i="5" s="1"/>
  <c r="V116" i="5"/>
  <c r="X116" i="5" s="1"/>
  <c r="V117" i="5"/>
  <c r="X117" i="5" s="1"/>
  <c r="V2610" i="5"/>
  <c r="X2610" i="5" s="1"/>
  <c r="V2611" i="5"/>
  <c r="X2611" i="5" s="1"/>
  <c r="V2612" i="5"/>
  <c r="X2612" i="5" s="1"/>
  <c r="V2613" i="5"/>
  <c r="X2613" i="5" s="1"/>
  <c r="V2614" i="5"/>
  <c r="X2614" i="5" s="1"/>
  <c r="V2615" i="5"/>
  <c r="X2615" i="5" s="1"/>
  <c r="V2616" i="5"/>
  <c r="X2616" i="5" s="1"/>
  <c r="V2617" i="5"/>
  <c r="X2617" i="5" s="1"/>
  <c r="V2618" i="5"/>
  <c r="X2618" i="5" s="1"/>
  <c r="V2619" i="5"/>
  <c r="X2619" i="5" s="1"/>
  <c r="V2620" i="5"/>
  <c r="X2620" i="5" s="1"/>
  <c r="V2621" i="5"/>
  <c r="X2621" i="5" s="1"/>
  <c r="V2622" i="5"/>
  <c r="X2622" i="5" s="1"/>
  <c r="V2623" i="5"/>
  <c r="X2623" i="5" s="1"/>
  <c r="V2624" i="5"/>
  <c r="X2624" i="5" s="1"/>
  <c r="V2625" i="5"/>
  <c r="X2625" i="5" s="1"/>
  <c r="V2626" i="5"/>
  <c r="X2626" i="5" s="1"/>
  <c r="V2627" i="5"/>
  <c r="X2627" i="5" s="1"/>
  <c r="V2628" i="5"/>
  <c r="X2628" i="5" s="1"/>
  <c r="V2629" i="5"/>
  <c r="X2629" i="5" s="1"/>
  <c r="V2630" i="5"/>
  <c r="X2630" i="5" s="1"/>
  <c r="V2631" i="5"/>
  <c r="X2631" i="5" s="1"/>
  <c r="V2632" i="5"/>
  <c r="X2632" i="5" s="1"/>
  <c r="V2633" i="5"/>
  <c r="X2633" i="5" s="1"/>
  <c r="V2634" i="5"/>
  <c r="X2634" i="5" s="1"/>
  <c r="V2635" i="5"/>
  <c r="X2635" i="5" s="1"/>
  <c r="V2636" i="5"/>
  <c r="X2636" i="5" s="1"/>
  <c r="V2637" i="5"/>
  <c r="X2637" i="5" s="1"/>
  <c r="V2638" i="5"/>
  <c r="X2638" i="5" s="1"/>
  <c r="V2639" i="5"/>
  <c r="X2639" i="5" s="1"/>
  <c r="V2640" i="5"/>
  <c r="X2640" i="5" s="1"/>
  <c r="V2641" i="5"/>
  <c r="X2641" i="5" s="1"/>
  <c r="V2642" i="5"/>
  <c r="X2642" i="5" s="1"/>
  <c r="V2643" i="5"/>
  <c r="X2643" i="5" s="1"/>
  <c r="V2644" i="5"/>
  <c r="X2644" i="5" s="1"/>
  <c r="V2645" i="5"/>
  <c r="X2645" i="5" s="1"/>
  <c r="V2646" i="5"/>
  <c r="X2646" i="5" s="1"/>
  <c r="V2647" i="5"/>
  <c r="X2647" i="5" s="1"/>
  <c r="V2648" i="5"/>
  <c r="X2648" i="5" s="1"/>
  <c r="V2649" i="5"/>
  <c r="X2649" i="5" s="1"/>
  <c r="V2650" i="5"/>
  <c r="X2650" i="5" s="1"/>
  <c r="V2651" i="5"/>
  <c r="X2651" i="5" s="1"/>
  <c r="V2652" i="5"/>
  <c r="X2652" i="5" s="1"/>
  <c r="V2653" i="5"/>
  <c r="X2653" i="5" s="1"/>
  <c r="V2654" i="5"/>
  <c r="X2654" i="5" s="1"/>
  <c r="V2655" i="5"/>
  <c r="X2655" i="5" s="1"/>
  <c r="V2656" i="5"/>
  <c r="X2656" i="5" s="1"/>
  <c r="V2657" i="5"/>
  <c r="X2657" i="5" s="1"/>
  <c r="V2658" i="5"/>
  <c r="X2658" i="5" s="1"/>
  <c r="V2659" i="5"/>
  <c r="X2659" i="5" s="1"/>
  <c r="V2660" i="5"/>
  <c r="X2660" i="5" s="1"/>
  <c r="V2661" i="5"/>
  <c r="X2661" i="5" s="1"/>
  <c r="V2662" i="5"/>
  <c r="X2662" i="5" s="1"/>
  <c r="V2663" i="5"/>
  <c r="X2663" i="5" s="1"/>
  <c r="V2664" i="5"/>
  <c r="X2664" i="5" s="1"/>
  <c r="V2665" i="5"/>
  <c r="X2665" i="5" s="1"/>
  <c r="V2666" i="5"/>
  <c r="X2666" i="5" s="1"/>
  <c r="V2667" i="5"/>
  <c r="X2667" i="5" s="1"/>
  <c r="V2668" i="5"/>
  <c r="X2668" i="5" s="1"/>
  <c r="V2669" i="5"/>
  <c r="X2669" i="5" s="1"/>
  <c r="V2670" i="5"/>
  <c r="X2670" i="5" s="1"/>
  <c r="V2671" i="5"/>
  <c r="X2671" i="5" s="1"/>
  <c r="V2672" i="5"/>
  <c r="X2672" i="5" s="1"/>
  <c r="V2673" i="5"/>
  <c r="X2673" i="5" s="1"/>
  <c r="V2674" i="5"/>
  <c r="X2674" i="5" s="1"/>
  <c r="V2675" i="5"/>
  <c r="X2675" i="5" s="1"/>
  <c r="V2676" i="5"/>
  <c r="X2676" i="5" s="1"/>
  <c r="V2677" i="5"/>
  <c r="X2677" i="5" s="1"/>
  <c r="V2678" i="5"/>
  <c r="X2678" i="5" s="1"/>
  <c r="V2679" i="5"/>
  <c r="X2679" i="5" s="1"/>
  <c r="V2680" i="5"/>
  <c r="X2680" i="5" s="1"/>
  <c r="V2681" i="5"/>
  <c r="X2681" i="5" s="1"/>
  <c r="V2682" i="5"/>
  <c r="X2682" i="5" s="1"/>
  <c r="V2683" i="5"/>
  <c r="X2683" i="5" s="1"/>
  <c r="V2684" i="5"/>
  <c r="X2684" i="5" s="1"/>
  <c r="V2685" i="5"/>
  <c r="X2685" i="5" s="1"/>
  <c r="V2686" i="5"/>
  <c r="X2686" i="5" s="1"/>
  <c r="V2687" i="5"/>
  <c r="X2687" i="5" s="1"/>
  <c r="V2688" i="5"/>
  <c r="X2688" i="5" s="1"/>
  <c r="V2689" i="5"/>
  <c r="X2689" i="5" s="1"/>
  <c r="V2690" i="5"/>
  <c r="X2690" i="5" s="1"/>
  <c r="V2691" i="5"/>
  <c r="X2691" i="5" s="1"/>
  <c r="V2692" i="5"/>
  <c r="X2692" i="5" s="1"/>
  <c r="V2693" i="5"/>
  <c r="X2693" i="5" s="1"/>
  <c r="V2694" i="5"/>
  <c r="X2694" i="5" s="1"/>
  <c r="V2695" i="5"/>
  <c r="X2695" i="5" s="1"/>
  <c r="V2696" i="5"/>
  <c r="X2696" i="5" s="1"/>
  <c r="V2697" i="5"/>
  <c r="X2697" i="5" s="1"/>
  <c r="V2698" i="5"/>
  <c r="X2698" i="5" s="1"/>
  <c r="V2699" i="5"/>
  <c r="X2699" i="5" s="1"/>
  <c r="V2700" i="5"/>
  <c r="X2700" i="5" s="1"/>
  <c r="V2701" i="5"/>
  <c r="X2701" i="5" s="1"/>
  <c r="V2702" i="5"/>
  <c r="X2702" i="5" s="1"/>
  <c r="V2703" i="5"/>
  <c r="X2703" i="5" s="1"/>
  <c r="V2704" i="5"/>
  <c r="X2704" i="5" s="1"/>
  <c r="V2705" i="5"/>
  <c r="X2705" i="5" s="1"/>
  <c r="V2706" i="5"/>
  <c r="X2706" i="5" s="1"/>
  <c r="V2707" i="5"/>
  <c r="X2707" i="5" s="1"/>
  <c r="V2708" i="5"/>
  <c r="X2708" i="5" s="1"/>
  <c r="V2709" i="5"/>
  <c r="X2709" i="5" s="1"/>
  <c r="V2710" i="5"/>
  <c r="X2710" i="5" s="1"/>
  <c r="V2711" i="5"/>
  <c r="X2711" i="5" s="1"/>
  <c r="V2712" i="5"/>
  <c r="X2712" i="5" s="1"/>
  <c r="V2713" i="5"/>
  <c r="X2713" i="5" s="1"/>
  <c r="V2714" i="5"/>
  <c r="X2714" i="5" s="1"/>
  <c r="V2715" i="5"/>
  <c r="X2715" i="5" s="1"/>
  <c r="V2716" i="5"/>
  <c r="X2716" i="5" s="1"/>
  <c r="V2717" i="5"/>
  <c r="X2717" i="5" s="1"/>
  <c r="V2718" i="5"/>
  <c r="X2718" i="5" s="1"/>
  <c r="V2719" i="5"/>
  <c r="X2719" i="5" s="1"/>
  <c r="V2720" i="5"/>
  <c r="X2720" i="5" s="1"/>
  <c r="V2721" i="5"/>
  <c r="X2721" i="5" s="1"/>
  <c r="V2722" i="5"/>
  <c r="X2722" i="5" s="1"/>
  <c r="V2723" i="5"/>
  <c r="X2723" i="5" s="1"/>
  <c r="V2724" i="5"/>
  <c r="X2724" i="5" s="1"/>
  <c r="V2725" i="5"/>
  <c r="X2725" i="5" s="1"/>
  <c r="V2726" i="5"/>
  <c r="X2726" i="5" s="1"/>
  <c r="V2788" i="5"/>
  <c r="X2788" i="5" s="1"/>
  <c r="V2789" i="5"/>
  <c r="X2789" i="5" s="1"/>
  <c r="V2790" i="5"/>
  <c r="X2790" i="5" s="1"/>
  <c r="V2791" i="5"/>
  <c r="X2791" i="5" s="1"/>
  <c r="V2792" i="5"/>
  <c r="X2792" i="5" s="1"/>
  <c r="V2793" i="5"/>
  <c r="X2793" i="5" s="1"/>
  <c r="V2794" i="5"/>
  <c r="X2794" i="5" s="1"/>
  <c r="V2795" i="5"/>
  <c r="X2795" i="5" s="1"/>
  <c r="V2796" i="5"/>
  <c r="X2796" i="5" s="1"/>
  <c r="V2797" i="5"/>
  <c r="X2797" i="5" s="1"/>
  <c r="V2798" i="5"/>
  <c r="X2798" i="5" s="1"/>
  <c r="V2799" i="5"/>
  <c r="X2799" i="5" s="1"/>
  <c r="V2800" i="5"/>
  <c r="X2800" i="5" s="1"/>
  <c r="V2801" i="5"/>
  <c r="X2801" i="5" s="1"/>
  <c r="V2802" i="5"/>
  <c r="X2802" i="5" s="1"/>
  <c r="V2803" i="5"/>
  <c r="X2803" i="5" s="1"/>
  <c r="V2804" i="5"/>
  <c r="X2804" i="5" s="1"/>
  <c r="V2805" i="5"/>
  <c r="X2805" i="5" s="1"/>
  <c r="V2806" i="5"/>
  <c r="X2806" i="5" s="1"/>
  <c r="V2807" i="5"/>
  <c r="X2807" i="5" s="1"/>
  <c r="V2808" i="5"/>
  <c r="X2808" i="5" s="1"/>
  <c r="V2809" i="5"/>
  <c r="X2809" i="5" s="1"/>
  <c r="V2810" i="5"/>
  <c r="X2810" i="5" s="1"/>
  <c r="V2811" i="5"/>
  <c r="X2811" i="5" s="1"/>
  <c r="V2812" i="5"/>
  <c r="X2812" i="5" s="1"/>
  <c r="V2813" i="5"/>
  <c r="X2813" i="5" s="1"/>
  <c r="V2814" i="5"/>
  <c r="X2814" i="5" s="1"/>
  <c r="V2815" i="5"/>
  <c r="X2815" i="5" s="1"/>
  <c r="V2816" i="5"/>
  <c r="X2816" i="5" s="1"/>
  <c r="V2817" i="5"/>
  <c r="X2817" i="5" s="1"/>
  <c r="V2818" i="5"/>
  <c r="X2818" i="5" s="1"/>
  <c r="V2819" i="5"/>
  <c r="X2819" i="5" s="1"/>
  <c r="V2820" i="5"/>
  <c r="X2820" i="5" s="1"/>
  <c r="V2821" i="5"/>
  <c r="X2821" i="5" s="1"/>
  <c r="V2822" i="5"/>
  <c r="X2822" i="5" s="1"/>
  <c r="V2823" i="5"/>
  <c r="X2823" i="5" s="1"/>
  <c r="V2824" i="5"/>
  <c r="X2824" i="5" s="1"/>
  <c r="V2825" i="5"/>
  <c r="X2825" i="5" s="1"/>
  <c r="V2826" i="5"/>
  <c r="X2826" i="5" s="1"/>
  <c r="V2827" i="5"/>
  <c r="X2827" i="5" s="1"/>
  <c r="V2828" i="5"/>
  <c r="X2828" i="5" s="1"/>
  <c r="V2829" i="5"/>
  <c r="X2829" i="5" s="1"/>
  <c r="V2830" i="5"/>
  <c r="X2830" i="5" s="1"/>
  <c r="V2831" i="5"/>
  <c r="X2831" i="5" s="1"/>
  <c r="V2832" i="5"/>
  <c r="X2832" i="5" s="1"/>
  <c r="V2833" i="5"/>
  <c r="X2833" i="5" s="1"/>
  <c r="V2834" i="5"/>
  <c r="X2834" i="5" s="1"/>
  <c r="V2835" i="5"/>
  <c r="X2835" i="5" s="1"/>
  <c r="V2836" i="5"/>
  <c r="X2836" i="5" s="1"/>
  <c r="V2837" i="5"/>
  <c r="X2837" i="5" s="1"/>
  <c r="V2838" i="5"/>
  <c r="X2838" i="5" s="1"/>
  <c r="V2839" i="5"/>
  <c r="X2839" i="5" s="1"/>
  <c r="V2840" i="5"/>
  <c r="X2840" i="5" s="1"/>
  <c r="V2841" i="5"/>
  <c r="X2841" i="5" s="1"/>
  <c r="V2842" i="5"/>
  <c r="X2842" i="5" s="1"/>
  <c r="V2843" i="5"/>
  <c r="X2843" i="5" s="1"/>
  <c r="V2844" i="5"/>
  <c r="X2844" i="5" s="1"/>
  <c r="V2845" i="5"/>
  <c r="X2845" i="5" s="1"/>
  <c r="V2846" i="5"/>
  <c r="X2846" i="5" s="1"/>
  <c r="V2847" i="5"/>
  <c r="X2847" i="5" s="1"/>
  <c r="V2848" i="5"/>
  <c r="X2848" i="5" s="1"/>
  <c r="V2849" i="5"/>
  <c r="X2849" i="5" s="1"/>
  <c r="V2850" i="5"/>
  <c r="X2850" i="5" s="1"/>
  <c r="V2851" i="5"/>
  <c r="X2851" i="5" s="1"/>
  <c r="V2852" i="5"/>
  <c r="X2852" i="5" s="1"/>
  <c r="V2853" i="5"/>
  <c r="X2853" i="5" s="1"/>
  <c r="V2854" i="5"/>
  <c r="X2854" i="5" s="1"/>
  <c r="V2855" i="5"/>
  <c r="X2855" i="5" s="1"/>
  <c r="V2856" i="5"/>
  <c r="X2856" i="5" s="1"/>
  <c r="V2857" i="5"/>
  <c r="X2857" i="5" s="1"/>
  <c r="V2858" i="5"/>
  <c r="X2858" i="5" s="1"/>
  <c r="V2859" i="5"/>
  <c r="X2859" i="5" s="1"/>
  <c r="V2860" i="5"/>
  <c r="X2860" i="5" s="1"/>
  <c r="V2861" i="5"/>
  <c r="X2861" i="5" s="1"/>
  <c r="V2862" i="5"/>
  <c r="X2862" i="5" s="1"/>
  <c r="V2863" i="5"/>
  <c r="X2863" i="5" s="1"/>
  <c r="V2864" i="5"/>
  <c r="X2864" i="5" s="1"/>
  <c r="V2865" i="5"/>
  <c r="X2865" i="5" s="1"/>
  <c r="V2866" i="5"/>
  <c r="X2866" i="5" s="1"/>
  <c r="V2867" i="5"/>
  <c r="X2867" i="5" s="1"/>
  <c r="V2868" i="5"/>
  <c r="X2868" i="5" s="1"/>
  <c r="V2869" i="5"/>
  <c r="X2869" i="5" s="1"/>
  <c r="V2870" i="5"/>
  <c r="X2870" i="5" s="1"/>
  <c r="V2871" i="5"/>
  <c r="X2871" i="5" s="1"/>
  <c r="V2872" i="5"/>
  <c r="X2872" i="5" s="1"/>
  <c r="V2873" i="5"/>
  <c r="X2873" i="5" s="1"/>
  <c r="V2874" i="5"/>
  <c r="X2874" i="5" s="1"/>
  <c r="V2875" i="5"/>
  <c r="X2875" i="5" s="1"/>
  <c r="V2876" i="5"/>
  <c r="X2876" i="5" s="1"/>
  <c r="V2877" i="5"/>
  <c r="X2877" i="5" s="1"/>
  <c r="V2878" i="5"/>
  <c r="X2878" i="5" s="1"/>
  <c r="V2879" i="5"/>
  <c r="X2879" i="5" s="1"/>
  <c r="V2880" i="5"/>
  <c r="X2880" i="5" s="1"/>
  <c r="V2881" i="5"/>
  <c r="X2881" i="5" s="1"/>
  <c r="V2882" i="5"/>
  <c r="X2882" i="5" s="1"/>
  <c r="V2883" i="5"/>
  <c r="X2883" i="5" s="1"/>
  <c r="V2884" i="5"/>
  <c r="X2884" i="5" s="1"/>
  <c r="V2885" i="5"/>
  <c r="X2885" i="5" s="1"/>
  <c r="V2886" i="5"/>
  <c r="X2886" i="5" s="1"/>
  <c r="V2887" i="5"/>
  <c r="X2887" i="5" s="1"/>
  <c r="V2888" i="5"/>
  <c r="X2888" i="5" s="1"/>
  <c r="V2889" i="5"/>
  <c r="X2889" i="5" s="1"/>
  <c r="V2890" i="5"/>
  <c r="X2890" i="5" s="1"/>
  <c r="V2891" i="5"/>
  <c r="X2891" i="5" s="1"/>
  <c r="V2892" i="5"/>
  <c r="X2892" i="5" s="1"/>
  <c r="V2893" i="5"/>
  <c r="X2893" i="5" s="1"/>
  <c r="V2894" i="5"/>
  <c r="X2894" i="5" s="1"/>
  <c r="V2895" i="5"/>
  <c r="X2895" i="5" s="1"/>
  <c r="V2896" i="5"/>
  <c r="X2896" i="5" s="1"/>
  <c r="V2897" i="5"/>
  <c r="X2897" i="5" s="1"/>
  <c r="V2898" i="5"/>
  <c r="X2898" i="5" s="1"/>
  <c r="V2899" i="5"/>
  <c r="X2899" i="5" s="1"/>
  <c r="V2900" i="5"/>
  <c r="X2900" i="5" s="1"/>
  <c r="V2901" i="5"/>
  <c r="X2901" i="5" s="1"/>
  <c r="V2902" i="5"/>
  <c r="X2902" i="5" s="1"/>
  <c r="V2903" i="5"/>
  <c r="X2903" i="5" s="1"/>
  <c r="V2904" i="5"/>
  <c r="X2904" i="5" s="1"/>
  <c r="V2905" i="5"/>
  <c r="X2905" i="5" s="1"/>
  <c r="V2906" i="5"/>
  <c r="X2906" i="5" s="1"/>
  <c r="V2907" i="5"/>
  <c r="X2907" i="5" s="1"/>
  <c r="V2908" i="5"/>
  <c r="X2908" i="5" s="1"/>
  <c r="V2909" i="5"/>
  <c r="X2909" i="5" s="1"/>
  <c r="V2910" i="5"/>
  <c r="X2910" i="5" s="1"/>
  <c r="V2911" i="5"/>
  <c r="X2911" i="5" s="1"/>
  <c r="V2912" i="5"/>
  <c r="X2912" i="5" s="1"/>
  <c r="V2913" i="5"/>
  <c r="X2913" i="5" s="1"/>
  <c r="V2914" i="5"/>
  <c r="X2914" i="5" s="1"/>
  <c r="V2915" i="5"/>
  <c r="X2915" i="5" s="1"/>
  <c r="V2916" i="5"/>
  <c r="X2916" i="5" s="1"/>
  <c r="V2917" i="5"/>
  <c r="X2917" i="5" s="1"/>
  <c r="V2918" i="5"/>
  <c r="X2918" i="5" s="1"/>
  <c r="V2919" i="5"/>
  <c r="X2919" i="5" s="1"/>
  <c r="V2920" i="5"/>
  <c r="X2920" i="5" s="1"/>
  <c r="V2921" i="5"/>
  <c r="X2921" i="5" s="1"/>
  <c r="V2922" i="5"/>
  <c r="X2922" i="5" s="1"/>
  <c r="V2923" i="5"/>
  <c r="X2923" i="5" s="1"/>
  <c r="V2924" i="5"/>
  <c r="X2924" i="5" s="1"/>
  <c r="V2925" i="5"/>
  <c r="X2925" i="5" s="1"/>
  <c r="V2926" i="5"/>
  <c r="X2926" i="5" s="1"/>
  <c r="V2927" i="5"/>
  <c r="X2927" i="5" s="1"/>
  <c r="V2928" i="5"/>
  <c r="X2928" i="5" s="1"/>
  <c r="V2929" i="5"/>
  <c r="X2929" i="5" s="1"/>
  <c r="V2930" i="5"/>
  <c r="X2930" i="5" s="1"/>
  <c r="V2931" i="5"/>
  <c r="X2931" i="5" s="1"/>
  <c r="V2932" i="5"/>
  <c r="X2932" i="5" s="1"/>
  <c r="V2933" i="5"/>
  <c r="X2933" i="5" s="1"/>
  <c r="V2934" i="5"/>
  <c r="X2934" i="5" s="1"/>
  <c r="V2935" i="5"/>
  <c r="X2935" i="5" s="1"/>
  <c r="V2936" i="5"/>
  <c r="X2936" i="5" s="1"/>
  <c r="V2937" i="5"/>
  <c r="X2937" i="5" s="1"/>
  <c r="V2938" i="5"/>
  <c r="X2938" i="5" s="1"/>
  <c r="V2939" i="5"/>
  <c r="X2939" i="5" s="1"/>
  <c r="V2940" i="5"/>
  <c r="X2940" i="5" s="1"/>
  <c r="V2941" i="5"/>
  <c r="X2941" i="5" s="1"/>
  <c r="V2942" i="5"/>
  <c r="X2942" i="5" s="1"/>
  <c r="V2943" i="5"/>
  <c r="X2943" i="5" s="1"/>
  <c r="V2944" i="5"/>
  <c r="X2944" i="5" s="1"/>
  <c r="V2945" i="5"/>
  <c r="X2945" i="5" s="1"/>
  <c r="V2946" i="5"/>
  <c r="X2946" i="5" s="1"/>
  <c r="V2947" i="5"/>
  <c r="X2947" i="5" s="1"/>
  <c r="V2948" i="5"/>
  <c r="X2948" i="5" s="1"/>
  <c r="V2949" i="5"/>
  <c r="X2949" i="5" s="1"/>
  <c r="V2950" i="5"/>
  <c r="X2950" i="5" s="1"/>
  <c r="V2951" i="5"/>
  <c r="X2951" i="5" s="1"/>
  <c r="V2952" i="5"/>
  <c r="X2952" i="5" s="1"/>
  <c r="V2953" i="5"/>
  <c r="X2953" i="5" s="1"/>
  <c r="V2954" i="5"/>
  <c r="X2954" i="5" s="1"/>
  <c r="V2955" i="5"/>
  <c r="X2955" i="5" s="1"/>
  <c r="V2956" i="5"/>
  <c r="X2956" i="5" s="1"/>
  <c r="V2957" i="5"/>
  <c r="X2957" i="5" s="1"/>
  <c r="V2958" i="5"/>
  <c r="X2958" i="5" s="1"/>
  <c r="V2959" i="5"/>
  <c r="X2959" i="5" s="1"/>
  <c r="V2960" i="5"/>
  <c r="X2960" i="5" s="1"/>
  <c r="V2961" i="5"/>
  <c r="X2961" i="5" s="1"/>
  <c r="V2962" i="5"/>
  <c r="X2962" i="5" s="1"/>
  <c r="V2963" i="5"/>
  <c r="X2963" i="5" s="1"/>
  <c r="V2964" i="5"/>
  <c r="X2964" i="5" s="1"/>
  <c r="V2965" i="5"/>
  <c r="X2965" i="5" s="1"/>
  <c r="V2966" i="5"/>
  <c r="X2966" i="5" s="1"/>
  <c r="V2967" i="5"/>
  <c r="X2967" i="5" s="1"/>
  <c r="V2968" i="5"/>
  <c r="X2968" i="5" s="1"/>
  <c r="V2969" i="5"/>
  <c r="X2969" i="5" s="1"/>
  <c r="V2970" i="5"/>
  <c r="X2970" i="5" s="1"/>
  <c r="V2971" i="5"/>
  <c r="X2971" i="5" s="1"/>
  <c r="V2972" i="5"/>
  <c r="X2972" i="5" s="1"/>
  <c r="V2973" i="5"/>
  <c r="X2973" i="5" s="1"/>
  <c r="V2974" i="5"/>
  <c r="X2974" i="5" s="1"/>
  <c r="V2975" i="5"/>
  <c r="X2975" i="5" s="1"/>
  <c r="V2976" i="5"/>
  <c r="X2976" i="5" s="1"/>
  <c r="V2977" i="5"/>
  <c r="X2977" i="5" s="1"/>
  <c r="V2978" i="5"/>
  <c r="X2978" i="5" s="1"/>
  <c r="V2979" i="5"/>
  <c r="X2979" i="5" s="1"/>
  <c r="V2980" i="5"/>
  <c r="X2980" i="5" s="1"/>
  <c r="V2981" i="5"/>
  <c r="X2981" i="5" s="1"/>
  <c r="V2982" i="5"/>
  <c r="X2982" i="5" s="1"/>
  <c r="V2983" i="5"/>
  <c r="X2983" i="5" s="1"/>
  <c r="V2984" i="5"/>
  <c r="X2984" i="5" s="1"/>
  <c r="V2985" i="5"/>
  <c r="X2985" i="5" s="1"/>
  <c r="V2986" i="5"/>
  <c r="X2986" i="5" s="1"/>
  <c r="V2987" i="5"/>
  <c r="X2987" i="5" s="1"/>
  <c r="V2988" i="5"/>
  <c r="X2988" i="5" s="1"/>
  <c r="V2989" i="5"/>
  <c r="X2989" i="5" s="1"/>
  <c r="V2990" i="5"/>
  <c r="X2990" i="5" s="1"/>
  <c r="V2991" i="5"/>
  <c r="X2991" i="5" s="1"/>
  <c r="V2992" i="5"/>
  <c r="X2992" i="5" s="1"/>
  <c r="V2993" i="5"/>
  <c r="X2993" i="5" s="1"/>
  <c r="V2994" i="5"/>
  <c r="X2994" i="5" s="1"/>
  <c r="V2995" i="5"/>
  <c r="X2995" i="5" s="1"/>
  <c r="V2996" i="5"/>
  <c r="X2996" i="5" s="1"/>
  <c r="V2997" i="5"/>
  <c r="X2997" i="5" s="1"/>
  <c r="V2998" i="5"/>
  <c r="X2998" i="5" s="1"/>
  <c r="V2999" i="5"/>
  <c r="X2999" i="5" s="1"/>
  <c r="V3000" i="5"/>
  <c r="X3000" i="5" s="1"/>
  <c r="V3001" i="5"/>
  <c r="X3001" i="5" s="1"/>
  <c r="V3002" i="5"/>
  <c r="X3002" i="5" s="1"/>
  <c r="V3003" i="5"/>
  <c r="X3003" i="5" s="1"/>
  <c r="V3004" i="5"/>
  <c r="X3004" i="5" s="1"/>
  <c r="V3005" i="5"/>
  <c r="X3005" i="5" s="1"/>
  <c r="V3006" i="5"/>
  <c r="X3006" i="5" s="1"/>
  <c r="V3007" i="5"/>
  <c r="X3007" i="5" s="1"/>
  <c r="V3008" i="5"/>
  <c r="X3008" i="5" s="1"/>
  <c r="V3009" i="5"/>
  <c r="X3009" i="5" s="1"/>
  <c r="V3010" i="5"/>
  <c r="X3010" i="5" s="1"/>
  <c r="V3011" i="5"/>
  <c r="X3011" i="5" s="1"/>
  <c r="V3012" i="5"/>
  <c r="X3012" i="5" s="1"/>
  <c r="V3013" i="5"/>
  <c r="X3013" i="5" s="1"/>
  <c r="V3014" i="5"/>
  <c r="X3014" i="5" s="1"/>
  <c r="V3015" i="5"/>
  <c r="X3015" i="5" s="1"/>
  <c r="V3016" i="5"/>
  <c r="X3016" i="5" s="1"/>
  <c r="V3017" i="5"/>
  <c r="X3017" i="5" s="1"/>
  <c r="V3018" i="5"/>
  <c r="X3018" i="5" s="1"/>
  <c r="V3019" i="5"/>
  <c r="X3019" i="5" s="1"/>
  <c r="V3020" i="5"/>
  <c r="X3020" i="5" s="1"/>
  <c r="V3021" i="5"/>
  <c r="X3021" i="5" s="1"/>
  <c r="V3022" i="5"/>
  <c r="X3022" i="5" s="1"/>
  <c r="V3023" i="5"/>
  <c r="X3023" i="5" s="1"/>
  <c r="V3024" i="5"/>
  <c r="X3024" i="5" s="1"/>
  <c r="V3025" i="5"/>
  <c r="X3025" i="5" s="1"/>
  <c r="V3026" i="5"/>
  <c r="X3026" i="5" s="1"/>
  <c r="V3027" i="5"/>
  <c r="X3027" i="5" s="1"/>
  <c r="V3028" i="5"/>
  <c r="X3028" i="5" s="1"/>
  <c r="V3029" i="5"/>
  <c r="X3029" i="5" s="1"/>
  <c r="V3030" i="5"/>
  <c r="X3030" i="5" s="1"/>
  <c r="V3031" i="5"/>
  <c r="X3031" i="5" s="1"/>
  <c r="V3032" i="5"/>
  <c r="X3032" i="5" s="1"/>
  <c r="V3033" i="5"/>
  <c r="X3033" i="5" s="1"/>
  <c r="V3034" i="5"/>
  <c r="X3034" i="5" s="1"/>
  <c r="V3035" i="5"/>
  <c r="X3035" i="5" s="1"/>
  <c r="V3036" i="5"/>
  <c r="X3036" i="5" s="1"/>
  <c r="V3037" i="5"/>
  <c r="X3037" i="5" s="1"/>
  <c r="V3038" i="5"/>
  <c r="X3038" i="5" s="1"/>
  <c r="V3039" i="5"/>
  <c r="X3039" i="5" s="1"/>
  <c r="V3040" i="5"/>
  <c r="X3040" i="5" s="1"/>
  <c r="V3041" i="5"/>
  <c r="X3041" i="5" s="1"/>
  <c r="V3042" i="5"/>
  <c r="X3042" i="5" s="1"/>
  <c r="V3043" i="5"/>
  <c r="X3043" i="5" s="1"/>
  <c r="V3044" i="5"/>
  <c r="X3044" i="5" s="1"/>
  <c r="V3045" i="5"/>
  <c r="X3045" i="5" s="1"/>
  <c r="V3046" i="5"/>
  <c r="X3046" i="5" s="1"/>
  <c r="V3047" i="5"/>
  <c r="X3047" i="5" s="1"/>
  <c r="V3048" i="5"/>
  <c r="X3048" i="5" s="1"/>
  <c r="V3049" i="5"/>
  <c r="X3049" i="5" s="1"/>
  <c r="V3050" i="5"/>
  <c r="X3050" i="5" s="1"/>
  <c r="V3051" i="5"/>
  <c r="X3051" i="5" s="1"/>
  <c r="V3052" i="5"/>
  <c r="X3052" i="5" s="1"/>
  <c r="V3053" i="5"/>
  <c r="X3053" i="5" s="1"/>
  <c r="V3054" i="5"/>
  <c r="X3054" i="5" s="1"/>
  <c r="V3055" i="5"/>
  <c r="X3055" i="5" s="1"/>
  <c r="V3056" i="5"/>
  <c r="X3056" i="5" s="1"/>
  <c r="V3057" i="5"/>
  <c r="X3057" i="5" s="1"/>
  <c r="V3058" i="5"/>
  <c r="X3058" i="5" s="1"/>
  <c r="V3059" i="5"/>
  <c r="X3059" i="5" s="1"/>
  <c r="V3060" i="5"/>
  <c r="X3060" i="5" s="1"/>
  <c r="V3061" i="5"/>
  <c r="X3061" i="5" s="1"/>
  <c r="V3062" i="5"/>
  <c r="X3062" i="5" s="1"/>
  <c r="V3063" i="5"/>
  <c r="X3063" i="5" s="1"/>
  <c r="V3064" i="5"/>
  <c r="X3064" i="5" s="1"/>
  <c r="V3065" i="5"/>
  <c r="X3065" i="5" s="1"/>
  <c r="V3066" i="5"/>
  <c r="X3066" i="5" s="1"/>
  <c r="V3067" i="5"/>
  <c r="X3067" i="5" s="1"/>
  <c r="V3068" i="5"/>
  <c r="X3068" i="5" s="1"/>
  <c r="V3069" i="5"/>
  <c r="X3069" i="5" s="1"/>
  <c r="V3070" i="5"/>
  <c r="X3070" i="5" s="1"/>
  <c r="V3071" i="5"/>
  <c r="X3071" i="5" s="1"/>
  <c r="V3072" i="5"/>
  <c r="X3072" i="5" s="1"/>
  <c r="V3073" i="5"/>
  <c r="X3073" i="5" s="1"/>
  <c r="V3074" i="5"/>
  <c r="X3074" i="5" s="1"/>
  <c r="V3075" i="5"/>
  <c r="X3075" i="5" s="1"/>
  <c r="V3076" i="5"/>
  <c r="X3076" i="5" s="1"/>
  <c r="V3077" i="5"/>
  <c r="X3077" i="5" s="1"/>
  <c r="V3078" i="5"/>
  <c r="X3078" i="5" s="1"/>
  <c r="V3079" i="5"/>
  <c r="X3079" i="5" s="1"/>
  <c r="V3080" i="5"/>
  <c r="X3080" i="5" s="1"/>
  <c r="V3081" i="5"/>
  <c r="X3081" i="5" s="1"/>
  <c r="V3082" i="5"/>
  <c r="X3082" i="5" s="1"/>
  <c r="V3083" i="5"/>
  <c r="X3083" i="5" s="1"/>
  <c r="V3084" i="5"/>
  <c r="X3084" i="5" s="1"/>
  <c r="V3085" i="5"/>
  <c r="X3085" i="5" s="1"/>
  <c r="V3086" i="5"/>
  <c r="X3086" i="5" s="1"/>
  <c r="V3087" i="5"/>
  <c r="X3087" i="5" s="1"/>
  <c r="V3088" i="5"/>
  <c r="X3088" i="5" s="1"/>
  <c r="V3089" i="5"/>
  <c r="X3089" i="5" s="1"/>
  <c r="V3090" i="5"/>
  <c r="X3090" i="5" s="1"/>
  <c r="V3091" i="5"/>
  <c r="X3091" i="5" s="1"/>
  <c r="V3092" i="5"/>
  <c r="X3092" i="5" s="1"/>
  <c r="V3093" i="5"/>
  <c r="X3093" i="5" s="1"/>
  <c r="V3094" i="5"/>
  <c r="X3094" i="5" s="1"/>
  <c r="V3095" i="5"/>
  <c r="X3095" i="5" s="1"/>
  <c r="V3096" i="5"/>
  <c r="X3096" i="5" s="1"/>
  <c r="V3097" i="5"/>
  <c r="X3097" i="5" s="1"/>
  <c r="V3098" i="5"/>
  <c r="X3098" i="5" s="1"/>
  <c r="V3099" i="5"/>
  <c r="X3099" i="5" s="1"/>
  <c r="V3100" i="5"/>
  <c r="X3100" i="5" s="1"/>
  <c r="V3101" i="5"/>
  <c r="X3101" i="5" s="1"/>
  <c r="V3102" i="5"/>
  <c r="X3102" i="5" s="1"/>
  <c r="V3103" i="5"/>
  <c r="X3103" i="5" s="1"/>
  <c r="V3104" i="5"/>
  <c r="X3104" i="5" s="1"/>
  <c r="V3105" i="5"/>
  <c r="X3105" i="5" s="1"/>
  <c r="V3106" i="5"/>
  <c r="X3106" i="5" s="1"/>
  <c r="V3107" i="5"/>
  <c r="X3107" i="5" s="1"/>
  <c r="V3108" i="5"/>
  <c r="X3108" i="5" s="1"/>
  <c r="V3109" i="5"/>
  <c r="X3109" i="5" s="1"/>
  <c r="V3110" i="5"/>
  <c r="X3110" i="5" s="1"/>
  <c r="V3111" i="5"/>
  <c r="X3111" i="5" s="1"/>
  <c r="V3112" i="5"/>
  <c r="X3112" i="5" s="1"/>
  <c r="V3113" i="5"/>
  <c r="X3113" i="5" s="1"/>
  <c r="V3114" i="5"/>
  <c r="X3114" i="5" s="1"/>
  <c r="V3115" i="5"/>
  <c r="X3115" i="5" s="1"/>
  <c r="V3116" i="5"/>
  <c r="X3116" i="5" s="1"/>
  <c r="V3117" i="5"/>
  <c r="X3117" i="5" s="1"/>
  <c r="V3118" i="5"/>
  <c r="X3118" i="5" s="1"/>
  <c r="V3119" i="5"/>
  <c r="X3119" i="5" s="1"/>
  <c r="V3120" i="5"/>
  <c r="X3120" i="5" s="1"/>
  <c r="V3121" i="5"/>
  <c r="X3121" i="5" s="1"/>
  <c r="V3122" i="5"/>
  <c r="X3122" i="5" s="1"/>
  <c r="V3123" i="5"/>
  <c r="X3123" i="5" s="1"/>
  <c r="V3124" i="5"/>
  <c r="X3124" i="5" s="1"/>
  <c r="V3125" i="5"/>
  <c r="X3125" i="5" s="1"/>
  <c r="V3126" i="5"/>
  <c r="X3126" i="5" s="1"/>
  <c r="V3127" i="5"/>
  <c r="X3127" i="5" s="1"/>
  <c r="V3128" i="5"/>
  <c r="X3128" i="5" s="1"/>
  <c r="V3129" i="5"/>
  <c r="X3129" i="5" s="1"/>
  <c r="V3130" i="5"/>
  <c r="X3130" i="5" s="1"/>
  <c r="V3131" i="5"/>
  <c r="X3131" i="5" s="1"/>
  <c r="V3132" i="5"/>
  <c r="X3132" i="5" s="1"/>
  <c r="V3133" i="5"/>
  <c r="X3133" i="5" s="1"/>
  <c r="V3134" i="5"/>
  <c r="X3134" i="5" s="1"/>
  <c r="V3135" i="5"/>
  <c r="X3135" i="5" s="1"/>
  <c r="V3136" i="5"/>
  <c r="X3136" i="5" s="1"/>
  <c r="V3137" i="5"/>
  <c r="X3137" i="5" s="1"/>
  <c r="V3138" i="5"/>
  <c r="X3138" i="5" s="1"/>
  <c r="V3139" i="5"/>
  <c r="X3139" i="5" s="1"/>
  <c r="V3140" i="5"/>
  <c r="X3140" i="5" s="1"/>
  <c r="V3141" i="5"/>
  <c r="X3141" i="5" s="1"/>
  <c r="V3142" i="5"/>
  <c r="X3142" i="5" s="1"/>
  <c r="V3143" i="5"/>
  <c r="X3143" i="5" s="1"/>
  <c r="V3144" i="5"/>
  <c r="X3144" i="5" s="1"/>
  <c r="V3145" i="5"/>
  <c r="X3145" i="5" s="1"/>
  <c r="V3146" i="5"/>
  <c r="X3146" i="5" s="1"/>
  <c r="V3147" i="5"/>
  <c r="X3147" i="5" s="1"/>
  <c r="V3148" i="5"/>
  <c r="X3148" i="5" s="1"/>
  <c r="V3149" i="5"/>
  <c r="X3149" i="5" s="1"/>
  <c r="V3150" i="5"/>
  <c r="X3150" i="5" s="1"/>
  <c r="V3151" i="5"/>
  <c r="X3151" i="5" s="1"/>
  <c r="V3152" i="5"/>
  <c r="X3152" i="5" s="1"/>
  <c r="V3153" i="5"/>
  <c r="X3153" i="5" s="1"/>
  <c r="V3154" i="5"/>
  <c r="X3154" i="5" s="1"/>
  <c r="V3155" i="5"/>
  <c r="X3155" i="5" s="1"/>
  <c r="V3156" i="5"/>
  <c r="X3156" i="5" s="1"/>
  <c r="V3157" i="5"/>
  <c r="X3157" i="5" s="1"/>
  <c r="V3158" i="5"/>
  <c r="X3158" i="5" s="1"/>
  <c r="V3159" i="5"/>
  <c r="X3159" i="5" s="1"/>
  <c r="V3160" i="5"/>
  <c r="X3160" i="5" s="1"/>
  <c r="V3161" i="5"/>
  <c r="X3161" i="5" s="1"/>
  <c r="V3162" i="5"/>
  <c r="X3162" i="5" s="1"/>
  <c r="V3163" i="5"/>
  <c r="X3163" i="5" s="1"/>
  <c r="V3164" i="5"/>
  <c r="X3164" i="5" s="1"/>
  <c r="V3165" i="5"/>
  <c r="X3165" i="5" s="1"/>
  <c r="V3166" i="5"/>
  <c r="X3166" i="5" s="1"/>
  <c r="V3167" i="5"/>
  <c r="X3167" i="5" s="1"/>
  <c r="V3168" i="5"/>
  <c r="X3168" i="5" s="1"/>
  <c r="V3169" i="5"/>
  <c r="X3169" i="5" s="1"/>
  <c r="V3170" i="5"/>
  <c r="X3170" i="5" s="1"/>
  <c r="V3171" i="5"/>
  <c r="X3171" i="5" s="1"/>
  <c r="V3172" i="5"/>
  <c r="X3172" i="5" s="1"/>
  <c r="V3173" i="5"/>
  <c r="X3173" i="5" s="1"/>
  <c r="V3174" i="5"/>
  <c r="X3174" i="5" s="1"/>
  <c r="V3175" i="5"/>
  <c r="X3175" i="5" s="1"/>
  <c r="V3176" i="5"/>
  <c r="X3176" i="5" s="1"/>
  <c r="V3177" i="5"/>
  <c r="X3177" i="5" s="1"/>
  <c r="V3178" i="5"/>
  <c r="X3178" i="5" s="1"/>
  <c r="V3179" i="5"/>
  <c r="X3179" i="5" s="1"/>
  <c r="V3180" i="5"/>
  <c r="X3180" i="5" s="1"/>
  <c r="V3181" i="5"/>
  <c r="X3181" i="5" s="1"/>
  <c r="V3182" i="5"/>
  <c r="X3182" i="5" s="1"/>
  <c r="V3183" i="5"/>
  <c r="X3183" i="5" s="1"/>
  <c r="V3184" i="5"/>
  <c r="X3184" i="5" s="1"/>
  <c r="V3185" i="5"/>
  <c r="X3185" i="5" s="1"/>
  <c r="V3186" i="5"/>
  <c r="X3186" i="5" s="1"/>
  <c r="V3187" i="5"/>
  <c r="X3187" i="5" s="1"/>
  <c r="V3188" i="5"/>
  <c r="X3188" i="5" s="1"/>
  <c r="V3189" i="5"/>
  <c r="X3189" i="5" s="1"/>
  <c r="V3190" i="5"/>
  <c r="X3190" i="5" s="1"/>
  <c r="V3191" i="5"/>
  <c r="X3191" i="5" s="1"/>
  <c r="V3192" i="5"/>
  <c r="X3192" i="5" s="1"/>
  <c r="V3193" i="5"/>
  <c r="X3193" i="5" s="1"/>
  <c r="V3194" i="5"/>
  <c r="X3194" i="5" s="1"/>
  <c r="V3195" i="5"/>
  <c r="X3195" i="5" s="1"/>
  <c r="V3196" i="5"/>
  <c r="X3196" i="5" s="1"/>
  <c r="V3197" i="5"/>
  <c r="X3197" i="5" s="1"/>
  <c r="V3198" i="5"/>
  <c r="X3198" i="5" s="1"/>
  <c r="V3199" i="5"/>
  <c r="X3199" i="5" s="1"/>
  <c r="V3200" i="5"/>
  <c r="X3200" i="5" s="1"/>
  <c r="V3201" i="5"/>
  <c r="X3201" i="5" s="1"/>
  <c r="V3202" i="5"/>
  <c r="X3202" i="5" s="1"/>
  <c r="V3203" i="5"/>
  <c r="X3203" i="5" s="1"/>
  <c r="V3204" i="5"/>
  <c r="X3204" i="5" s="1"/>
  <c r="V3205" i="5"/>
  <c r="X3205" i="5" s="1"/>
  <c r="V3206" i="5"/>
  <c r="X3206" i="5" s="1"/>
  <c r="V3207" i="5"/>
  <c r="X3207" i="5" s="1"/>
  <c r="V3208" i="5"/>
  <c r="X3208" i="5" s="1"/>
  <c r="V3209" i="5"/>
  <c r="X3209" i="5" s="1"/>
  <c r="V3210" i="5"/>
  <c r="X3210" i="5" s="1"/>
  <c r="V3211" i="5"/>
  <c r="X3211" i="5" s="1"/>
  <c r="V3212" i="5"/>
  <c r="X3212" i="5" s="1"/>
  <c r="V3213" i="5"/>
  <c r="X3213" i="5" s="1"/>
  <c r="V3214" i="5"/>
  <c r="X3214" i="5" s="1"/>
  <c r="V3215" i="5"/>
  <c r="X3215" i="5" s="1"/>
  <c r="V3216" i="5"/>
  <c r="X3216" i="5" s="1"/>
  <c r="V3217" i="5"/>
  <c r="X3217" i="5" s="1"/>
  <c r="V3218" i="5"/>
  <c r="X3218" i="5" s="1"/>
  <c r="V3219" i="5"/>
  <c r="X3219" i="5" s="1"/>
  <c r="V3220" i="5"/>
  <c r="X3220" i="5" s="1"/>
  <c r="V3221" i="5"/>
  <c r="X3221" i="5" s="1"/>
  <c r="V3222" i="5"/>
  <c r="X3222" i="5" s="1"/>
  <c r="V3223" i="5"/>
  <c r="X3223" i="5" s="1"/>
  <c r="V3224" i="5"/>
  <c r="X3224" i="5" s="1"/>
  <c r="V3225" i="5"/>
  <c r="X3225" i="5" s="1"/>
  <c r="V3226" i="5"/>
  <c r="X3226" i="5" s="1"/>
  <c r="V3227" i="5"/>
  <c r="X3227" i="5" s="1"/>
  <c r="V3228" i="5"/>
  <c r="X3228" i="5" s="1"/>
  <c r="V3229" i="5"/>
  <c r="X3229" i="5" s="1"/>
  <c r="V3230" i="5"/>
  <c r="X3230" i="5" s="1"/>
  <c r="V3231" i="5"/>
  <c r="X3231" i="5" s="1"/>
  <c r="V3232" i="5"/>
  <c r="X3232" i="5" s="1"/>
  <c r="V3233" i="5"/>
  <c r="X3233" i="5" s="1"/>
  <c r="V3234" i="5"/>
  <c r="X3234" i="5" s="1"/>
  <c r="V3235" i="5"/>
  <c r="X3235" i="5" s="1"/>
  <c r="V3236" i="5"/>
  <c r="X3236" i="5" s="1"/>
  <c r="V3237" i="5"/>
  <c r="X3237" i="5" s="1"/>
  <c r="V3238" i="5"/>
  <c r="X3238" i="5" s="1"/>
  <c r="V3239" i="5"/>
  <c r="X3239" i="5" s="1"/>
  <c r="V3240" i="5"/>
  <c r="X3240" i="5" s="1"/>
  <c r="V3241" i="5"/>
  <c r="X3241" i="5" s="1"/>
  <c r="V3242" i="5"/>
  <c r="X3242" i="5" s="1"/>
  <c r="V3243" i="5"/>
  <c r="X3243" i="5" s="1"/>
  <c r="V3244" i="5"/>
  <c r="X3244" i="5" s="1"/>
  <c r="V3245" i="5"/>
  <c r="X3245" i="5" s="1"/>
  <c r="V3246" i="5"/>
  <c r="X3246" i="5" s="1"/>
  <c r="V3247" i="5"/>
  <c r="X3247" i="5" s="1"/>
  <c r="V3248" i="5"/>
  <c r="X3248" i="5" s="1"/>
  <c r="V3249" i="5"/>
  <c r="X3249" i="5" s="1"/>
  <c r="V3250" i="5"/>
  <c r="X3250" i="5" s="1"/>
  <c r="V3251" i="5"/>
  <c r="X3251" i="5" s="1"/>
  <c r="V3252" i="5"/>
  <c r="X3252" i="5" s="1"/>
  <c r="V3253" i="5"/>
  <c r="X3253" i="5" s="1"/>
  <c r="V3254" i="5"/>
  <c r="X3254" i="5" s="1"/>
  <c r="V3255" i="5"/>
  <c r="X3255" i="5" s="1"/>
  <c r="V3256" i="5"/>
  <c r="X3256" i="5" s="1"/>
  <c r="V3257" i="5"/>
  <c r="X3257" i="5" s="1"/>
  <c r="V3258" i="5"/>
  <c r="X3258" i="5" s="1"/>
  <c r="V3259" i="5"/>
  <c r="X3259" i="5" s="1"/>
  <c r="V3260" i="5"/>
  <c r="X3260" i="5" s="1"/>
  <c r="V3261" i="5"/>
  <c r="X3261" i="5" s="1"/>
  <c r="V3262" i="5"/>
  <c r="X3262" i="5" s="1"/>
  <c r="V3263" i="5"/>
  <c r="X3263" i="5" s="1"/>
  <c r="V3264" i="5"/>
  <c r="X3264" i="5" s="1"/>
  <c r="V3265" i="5"/>
  <c r="X3265" i="5" s="1"/>
  <c r="V3266" i="5"/>
  <c r="X3266" i="5" s="1"/>
  <c r="V3267" i="5"/>
  <c r="X3267" i="5" s="1"/>
  <c r="V3268" i="5"/>
  <c r="X3268" i="5" s="1"/>
  <c r="V3269" i="5"/>
  <c r="X3269" i="5" s="1"/>
  <c r="V3270" i="5"/>
  <c r="X3270" i="5" s="1"/>
  <c r="V3271" i="5"/>
  <c r="X3271" i="5" s="1"/>
  <c r="V3272" i="5"/>
  <c r="X3272" i="5" s="1"/>
  <c r="V3273" i="5"/>
  <c r="X3273" i="5" s="1"/>
  <c r="V3274" i="5"/>
  <c r="X3274" i="5" s="1"/>
  <c r="V3275" i="5"/>
  <c r="X3275" i="5" s="1"/>
  <c r="V3276" i="5"/>
  <c r="X3276" i="5" s="1"/>
  <c r="V3277" i="5"/>
  <c r="X3277" i="5" s="1"/>
  <c r="V3278" i="5"/>
  <c r="X3278" i="5" s="1"/>
  <c r="V3279" i="5"/>
  <c r="X3279" i="5" s="1"/>
  <c r="V3280" i="5"/>
  <c r="X3280" i="5" s="1"/>
  <c r="V3281" i="5"/>
  <c r="X3281" i="5" s="1"/>
  <c r="V3282" i="5"/>
  <c r="X3282" i="5" s="1"/>
  <c r="V3283" i="5"/>
  <c r="X3283" i="5" s="1"/>
  <c r="V3284" i="5"/>
  <c r="X3284" i="5" s="1"/>
  <c r="V3285" i="5"/>
  <c r="X3285" i="5" s="1"/>
  <c r="V3286" i="5"/>
  <c r="X3286" i="5" s="1"/>
  <c r="V3287" i="5"/>
  <c r="X3287" i="5" s="1"/>
  <c r="V3288" i="5"/>
  <c r="X3288" i="5" s="1"/>
  <c r="V3289" i="5"/>
  <c r="X3289" i="5" s="1"/>
  <c r="V3290" i="5"/>
  <c r="X3290" i="5" s="1"/>
  <c r="V3291" i="5"/>
  <c r="X3291" i="5" s="1"/>
  <c r="V3292" i="5"/>
  <c r="X3292" i="5" s="1"/>
  <c r="V3293" i="5"/>
  <c r="X3293" i="5" s="1"/>
  <c r="V3294" i="5"/>
  <c r="X3294" i="5" s="1"/>
  <c r="V3295" i="5"/>
  <c r="X3295" i="5" s="1"/>
  <c r="V3296" i="5"/>
  <c r="X3296" i="5" s="1"/>
  <c r="V3297" i="5"/>
  <c r="X3297" i="5" s="1"/>
  <c r="V3298" i="5"/>
  <c r="X3298" i="5" s="1"/>
  <c r="V3299" i="5"/>
  <c r="X3299" i="5" s="1"/>
  <c r="V3300" i="5"/>
  <c r="X3300" i="5" s="1"/>
  <c r="V3301" i="5"/>
  <c r="X3301" i="5" s="1"/>
  <c r="V3302" i="5"/>
  <c r="X3302" i="5" s="1"/>
  <c r="V3303" i="5"/>
  <c r="X3303" i="5" s="1"/>
  <c r="V3304" i="5"/>
  <c r="X3304" i="5" s="1"/>
  <c r="V3305" i="5"/>
  <c r="X3305" i="5" s="1"/>
  <c r="V3306" i="5"/>
  <c r="X3306" i="5" s="1"/>
  <c r="V3307" i="5"/>
  <c r="X3307" i="5" s="1"/>
  <c r="V3308" i="5"/>
  <c r="X3308" i="5" s="1"/>
  <c r="V3309" i="5"/>
  <c r="X3309" i="5" s="1"/>
  <c r="V3310" i="5"/>
  <c r="X3310" i="5" s="1"/>
  <c r="V3311" i="5"/>
  <c r="X3311" i="5" s="1"/>
  <c r="V3312" i="5"/>
  <c r="X3312" i="5" s="1"/>
  <c r="V3313" i="5"/>
  <c r="X3313" i="5" s="1"/>
  <c r="V3314" i="5"/>
  <c r="X3314" i="5" s="1"/>
  <c r="V3315" i="5"/>
  <c r="X3315" i="5" s="1"/>
  <c r="V3316" i="5"/>
  <c r="X3316" i="5" s="1"/>
  <c r="V3317" i="5"/>
  <c r="X3317" i="5" s="1"/>
  <c r="V3318" i="5"/>
  <c r="X3318" i="5" s="1"/>
  <c r="V3319" i="5"/>
  <c r="X3319" i="5" s="1"/>
  <c r="V3320" i="5"/>
  <c r="X3320" i="5" s="1"/>
  <c r="V3321" i="5"/>
  <c r="X3321" i="5" s="1"/>
  <c r="V3322" i="5"/>
  <c r="X3322" i="5" s="1"/>
  <c r="V3323" i="5"/>
  <c r="X3323" i="5" s="1"/>
  <c r="V3324" i="5"/>
  <c r="X3324" i="5" s="1"/>
  <c r="V3325" i="5"/>
  <c r="X3325" i="5" s="1"/>
  <c r="V3326" i="5"/>
  <c r="X3326" i="5" s="1"/>
  <c r="V3327" i="5"/>
  <c r="X3327" i="5" s="1"/>
  <c r="V3328" i="5"/>
  <c r="X3328" i="5" s="1"/>
  <c r="V3329" i="5"/>
  <c r="X3329" i="5" s="1"/>
  <c r="V3330" i="5"/>
  <c r="X3330" i="5" s="1"/>
  <c r="V3331" i="5"/>
  <c r="X3331" i="5" s="1"/>
  <c r="V3332" i="5"/>
  <c r="X3332" i="5" s="1"/>
  <c r="V3333" i="5"/>
  <c r="X3333" i="5" s="1"/>
  <c r="V3334" i="5"/>
  <c r="X3334" i="5" s="1"/>
  <c r="V3335" i="5"/>
  <c r="X3335" i="5" s="1"/>
  <c r="V3336" i="5"/>
  <c r="X3336" i="5" s="1"/>
  <c r="V3337" i="5"/>
  <c r="X3337" i="5" s="1"/>
  <c r="V3338" i="5"/>
  <c r="X3338" i="5" s="1"/>
  <c r="V3339" i="5"/>
  <c r="X3339" i="5" s="1"/>
  <c r="V3340" i="5"/>
  <c r="X3340" i="5" s="1"/>
  <c r="V3341" i="5"/>
  <c r="X3341" i="5" s="1"/>
  <c r="V3342" i="5"/>
  <c r="X3342" i="5" s="1"/>
  <c r="V3343" i="5"/>
  <c r="X3343" i="5" s="1"/>
  <c r="V3344" i="5"/>
  <c r="X3344" i="5" s="1"/>
  <c r="V3345" i="5"/>
  <c r="X3345" i="5" s="1"/>
  <c r="V3346" i="5"/>
  <c r="X3346" i="5" s="1"/>
  <c r="V3347" i="5"/>
  <c r="X3347" i="5" s="1"/>
  <c r="V3348" i="5"/>
  <c r="X3348" i="5" s="1"/>
  <c r="V3349" i="5"/>
  <c r="X3349" i="5" s="1"/>
  <c r="V3350" i="5"/>
  <c r="X3350" i="5" s="1"/>
  <c r="V3351" i="5"/>
  <c r="X3351" i="5" s="1"/>
  <c r="V3352" i="5"/>
  <c r="X3352" i="5" s="1"/>
  <c r="V3353" i="5"/>
  <c r="X3353" i="5" s="1"/>
  <c r="V3354" i="5"/>
  <c r="X3354" i="5" s="1"/>
  <c r="V3355" i="5"/>
  <c r="X3355" i="5" s="1"/>
  <c r="V3356" i="5"/>
  <c r="X3356" i="5" s="1"/>
  <c r="V3357" i="5"/>
  <c r="X3357" i="5" s="1"/>
  <c r="V3358" i="5"/>
  <c r="X3358" i="5" s="1"/>
  <c r="V3359" i="5"/>
  <c r="X3359" i="5" s="1"/>
  <c r="V3360" i="5"/>
  <c r="X3360" i="5" s="1"/>
  <c r="V3361" i="5"/>
  <c r="X3361" i="5" s="1"/>
  <c r="V3362" i="5"/>
  <c r="X3362" i="5" s="1"/>
  <c r="V3363" i="5"/>
  <c r="X3363" i="5" s="1"/>
  <c r="V3364" i="5"/>
  <c r="X3364" i="5" s="1"/>
  <c r="V3365" i="5"/>
  <c r="X3365" i="5" s="1"/>
  <c r="V3366" i="5"/>
  <c r="X3366" i="5" s="1"/>
  <c r="V3367" i="5"/>
  <c r="X3367" i="5" s="1"/>
  <c r="V3368" i="5"/>
  <c r="X3368" i="5" s="1"/>
  <c r="V3369" i="5"/>
  <c r="X3369" i="5" s="1"/>
  <c r="V3370" i="5"/>
  <c r="X3370" i="5" s="1"/>
  <c r="V3371" i="5"/>
  <c r="X3371" i="5" s="1"/>
  <c r="V3372" i="5"/>
  <c r="X3372" i="5" s="1"/>
  <c r="V3373" i="5"/>
  <c r="X3373" i="5" s="1"/>
  <c r="V3374" i="5"/>
  <c r="X3374" i="5" s="1"/>
  <c r="V3375" i="5"/>
  <c r="X3375" i="5" s="1"/>
  <c r="V3376" i="5"/>
  <c r="X3376" i="5" s="1"/>
  <c r="V3377" i="5"/>
  <c r="X3377" i="5" s="1"/>
  <c r="V3378" i="5"/>
  <c r="X3378" i="5" s="1"/>
  <c r="V3379" i="5"/>
  <c r="X3379" i="5" s="1"/>
  <c r="V3380" i="5"/>
  <c r="X3380" i="5" s="1"/>
  <c r="V3381" i="5"/>
  <c r="X3381" i="5" s="1"/>
  <c r="V3382" i="5"/>
  <c r="X3382" i="5" s="1"/>
  <c r="V3383" i="5"/>
  <c r="X3383" i="5" s="1"/>
  <c r="V3384" i="5"/>
  <c r="X3384" i="5" s="1"/>
  <c r="V3385" i="5"/>
  <c r="X3385" i="5" s="1"/>
  <c r="V3386" i="5"/>
  <c r="X3386" i="5" s="1"/>
  <c r="V3387" i="5"/>
  <c r="X3387" i="5" s="1"/>
  <c r="V3388" i="5"/>
  <c r="X3388" i="5" s="1"/>
  <c r="V3389" i="5"/>
  <c r="X3389" i="5" s="1"/>
  <c r="V3390" i="5"/>
  <c r="X3390" i="5" s="1"/>
  <c r="V3391" i="5"/>
  <c r="X3391" i="5" s="1"/>
  <c r="V3392" i="5"/>
  <c r="X3392" i="5" s="1"/>
  <c r="V3393" i="5"/>
  <c r="X3393" i="5" s="1"/>
  <c r="V3394" i="5"/>
  <c r="X3394" i="5" s="1"/>
  <c r="V3395" i="5"/>
  <c r="X3395" i="5" s="1"/>
  <c r="V3396" i="5"/>
  <c r="X3396" i="5" s="1"/>
  <c r="V3397" i="5"/>
  <c r="X3397" i="5" s="1"/>
  <c r="V3398" i="5"/>
  <c r="X3398" i="5" s="1"/>
  <c r="V3399" i="5"/>
  <c r="X3399" i="5" s="1"/>
  <c r="V3400" i="5"/>
  <c r="X3400" i="5" s="1"/>
  <c r="V3401" i="5"/>
  <c r="X3401" i="5" s="1"/>
  <c r="V3402" i="5"/>
  <c r="X3402" i="5" s="1"/>
  <c r="V3403" i="5"/>
  <c r="X3403" i="5" s="1"/>
  <c r="V3404" i="5"/>
  <c r="X3404" i="5" s="1"/>
  <c r="V3405" i="5"/>
  <c r="X3405" i="5" s="1"/>
  <c r="V3406" i="5"/>
  <c r="X3406" i="5" s="1"/>
  <c r="V3407" i="5"/>
  <c r="X3407" i="5" s="1"/>
  <c r="V3408" i="5"/>
  <c r="X3408" i="5" s="1"/>
  <c r="V3409" i="5"/>
  <c r="X3409" i="5" s="1"/>
  <c r="V3410" i="5"/>
  <c r="X3410" i="5" s="1"/>
  <c r="V3411" i="5"/>
  <c r="X3411" i="5" s="1"/>
  <c r="V3412" i="5"/>
  <c r="X3412" i="5" s="1"/>
  <c r="V3413" i="5"/>
  <c r="X3413" i="5" s="1"/>
  <c r="V3414" i="5"/>
  <c r="X3414" i="5" s="1"/>
  <c r="V3415" i="5"/>
  <c r="X3415" i="5" s="1"/>
  <c r="V3416" i="5"/>
  <c r="X3416" i="5" s="1"/>
  <c r="V3417" i="5"/>
  <c r="X3417" i="5" s="1"/>
  <c r="V3418" i="5"/>
  <c r="X3418" i="5" s="1"/>
  <c r="V3419" i="5"/>
  <c r="X3419" i="5" s="1"/>
  <c r="V3420" i="5"/>
  <c r="X3420" i="5" s="1"/>
  <c r="V3421" i="5"/>
  <c r="X3421" i="5" s="1"/>
  <c r="V3422" i="5"/>
  <c r="X3422" i="5" s="1"/>
  <c r="V3423" i="5"/>
  <c r="X3423" i="5" s="1"/>
  <c r="V3424" i="5"/>
  <c r="X3424" i="5" s="1"/>
  <c r="V3425" i="5"/>
  <c r="X3425" i="5" s="1"/>
  <c r="V3426" i="5"/>
  <c r="X3426" i="5" s="1"/>
  <c r="V3427" i="5"/>
  <c r="X3427" i="5" s="1"/>
  <c r="V3428" i="5"/>
  <c r="X3428" i="5" s="1"/>
  <c r="V3429" i="5"/>
  <c r="X3429" i="5" s="1"/>
  <c r="V3430" i="5"/>
  <c r="X3430" i="5" s="1"/>
  <c r="V3431" i="5"/>
  <c r="X3431" i="5" s="1"/>
  <c r="V3432" i="5"/>
  <c r="X3432" i="5" s="1"/>
  <c r="V3433" i="5"/>
  <c r="X3433" i="5" s="1"/>
  <c r="V3434" i="5"/>
  <c r="X3434" i="5" s="1"/>
  <c r="V3435" i="5"/>
  <c r="X3435" i="5" s="1"/>
  <c r="V3436" i="5"/>
  <c r="X3436" i="5" s="1"/>
  <c r="V3437" i="5"/>
  <c r="X3437" i="5" s="1"/>
  <c r="V3438" i="5"/>
  <c r="X3438" i="5" s="1"/>
  <c r="V3439" i="5"/>
  <c r="X3439" i="5" s="1"/>
  <c r="V3440" i="5"/>
  <c r="X3440" i="5" s="1"/>
  <c r="V3441" i="5"/>
  <c r="X3441" i="5" s="1"/>
  <c r="V3442" i="5"/>
  <c r="X3442" i="5" s="1"/>
  <c r="V3443" i="5"/>
  <c r="X3443" i="5" s="1"/>
  <c r="V3444" i="5"/>
  <c r="X3444" i="5" s="1"/>
  <c r="V3445" i="5"/>
  <c r="X3445" i="5" s="1"/>
  <c r="V3446" i="5"/>
  <c r="X3446" i="5" s="1"/>
  <c r="V3447" i="5"/>
  <c r="X3447" i="5" s="1"/>
  <c r="V3448" i="5"/>
  <c r="X3448" i="5" s="1"/>
  <c r="V3449" i="5"/>
  <c r="X3449" i="5" s="1"/>
  <c r="V3450" i="5"/>
  <c r="X3450" i="5" s="1"/>
  <c r="V3451" i="5"/>
  <c r="X3451" i="5" s="1"/>
  <c r="V3452" i="5"/>
  <c r="X3452" i="5" s="1"/>
  <c r="V3453" i="5"/>
  <c r="X3453" i="5" s="1"/>
  <c r="V3454" i="5"/>
  <c r="X3454" i="5" s="1"/>
  <c r="V3455" i="5"/>
  <c r="X3455" i="5" s="1"/>
  <c r="V3456" i="5"/>
  <c r="X3456" i="5" s="1"/>
  <c r="V3457" i="5"/>
  <c r="X3457" i="5" s="1"/>
  <c r="V3458" i="5"/>
  <c r="X3458" i="5" s="1"/>
  <c r="V3459" i="5"/>
  <c r="X3459" i="5" s="1"/>
  <c r="V3460" i="5"/>
  <c r="X3460" i="5" s="1"/>
  <c r="V3461" i="5"/>
  <c r="X3461" i="5" s="1"/>
  <c r="V3462" i="5"/>
  <c r="X3462" i="5" s="1"/>
  <c r="V3463" i="5"/>
  <c r="X3463" i="5" s="1"/>
  <c r="V3464" i="5"/>
  <c r="X3464" i="5" s="1"/>
  <c r="V3465" i="5"/>
  <c r="X3465" i="5" s="1"/>
  <c r="V3466" i="5"/>
  <c r="X3466" i="5" s="1"/>
  <c r="V3467" i="5"/>
  <c r="X3467" i="5" s="1"/>
  <c r="V3468" i="5"/>
  <c r="X3468" i="5" s="1"/>
  <c r="V3469" i="5"/>
  <c r="X3469" i="5" s="1"/>
  <c r="V3470" i="5"/>
  <c r="X3470" i="5" s="1"/>
  <c r="V3471" i="5"/>
  <c r="X3471" i="5" s="1"/>
  <c r="V3472" i="5"/>
  <c r="X3472" i="5" s="1"/>
  <c r="V3473" i="5"/>
  <c r="X3473" i="5" s="1"/>
  <c r="V3474" i="5"/>
  <c r="X3474" i="5" s="1"/>
  <c r="V3475" i="5"/>
  <c r="X3475" i="5" s="1"/>
  <c r="V3476" i="5"/>
  <c r="X3476" i="5" s="1"/>
  <c r="V3477" i="5"/>
  <c r="X3477" i="5" s="1"/>
  <c r="V3478" i="5"/>
  <c r="X3478" i="5" s="1"/>
  <c r="V3479" i="5"/>
  <c r="X3479" i="5" s="1"/>
  <c r="V3480" i="5"/>
  <c r="X3480" i="5" s="1"/>
  <c r="V3481" i="5"/>
  <c r="X3481" i="5" s="1"/>
  <c r="V3482" i="5"/>
  <c r="X3482" i="5" s="1"/>
  <c r="V3483" i="5"/>
  <c r="X3483" i="5" s="1"/>
  <c r="V3484" i="5"/>
  <c r="X3484" i="5" s="1"/>
  <c r="V3485" i="5"/>
  <c r="X3485" i="5" s="1"/>
  <c r="V3486" i="5"/>
  <c r="X3486" i="5" s="1"/>
  <c r="V3487" i="5"/>
  <c r="X3487" i="5" s="1"/>
  <c r="V3488" i="5"/>
  <c r="X3488" i="5" s="1"/>
  <c r="V3489" i="5"/>
  <c r="X3489" i="5" s="1"/>
  <c r="V3490" i="5"/>
  <c r="X3490" i="5" s="1"/>
  <c r="V3491" i="5"/>
  <c r="X3491" i="5" s="1"/>
  <c r="V3492" i="5"/>
  <c r="X3492" i="5" s="1"/>
  <c r="V3493" i="5"/>
  <c r="X3493" i="5" s="1"/>
  <c r="V3494" i="5"/>
  <c r="X3494" i="5" s="1"/>
  <c r="V3495" i="5"/>
  <c r="X3495" i="5" s="1"/>
  <c r="V3496" i="5"/>
  <c r="X3496" i="5" s="1"/>
  <c r="V3497" i="5"/>
  <c r="X3497" i="5" s="1"/>
  <c r="V3498" i="5"/>
  <c r="X3498" i="5" s="1"/>
  <c r="V3499" i="5"/>
  <c r="X3499" i="5" s="1"/>
  <c r="V3500" i="5"/>
  <c r="X3500" i="5" s="1"/>
  <c r="V3501" i="5"/>
  <c r="X3501" i="5" s="1"/>
  <c r="V3502" i="5"/>
  <c r="X3502" i="5" s="1"/>
  <c r="V3503" i="5"/>
  <c r="X3503" i="5" s="1"/>
  <c r="V3504" i="5"/>
  <c r="X3504" i="5" s="1"/>
  <c r="V3505" i="5"/>
  <c r="X3505" i="5" s="1"/>
  <c r="V3506" i="5"/>
  <c r="X3506" i="5" s="1"/>
  <c r="V3507" i="5"/>
  <c r="X3507" i="5" s="1"/>
  <c r="V3508" i="5"/>
  <c r="X3508" i="5" s="1"/>
  <c r="V3509" i="5"/>
  <c r="X3509" i="5" s="1"/>
  <c r="V3510" i="5"/>
  <c r="X3510" i="5" s="1"/>
  <c r="V3511" i="5"/>
  <c r="X3511" i="5" s="1"/>
  <c r="V3512" i="5"/>
  <c r="X3512" i="5" s="1"/>
  <c r="V3513" i="5"/>
  <c r="X3513" i="5" s="1"/>
  <c r="V3514" i="5"/>
  <c r="X3514" i="5" s="1"/>
  <c r="V3515" i="5"/>
  <c r="X3515" i="5" s="1"/>
  <c r="V3516" i="5"/>
  <c r="X3516" i="5" s="1"/>
  <c r="V3517" i="5"/>
  <c r="X3517" i="5" s="1"/>
  <c r="V3518" i="5"/>
  <c r="X3518" i="5" s="1"/>
  <c r="V3519" i="5"/>
  <c r="X3519" i="5" s="1"/>
  <c r="V3520" i="5"/>
  <c r="X3520" i="5" s="1"/>
  <c r="V3521" i="5"/>
  <c r="X3521" i="5" s="1"/>
  <c r="V3522" i="5"/>
  <c r="X3522" i="5" s="1"/>
  <c r="V3523" i="5"/>
  <c r="X3523" i="5" s="1"/>
  <c r="V3524" i="5"/>
  <c r="X3524" i="5" s="1"/>
  <c r="V3525" i="5"/>
  <c r="X3525" i="5" s="1"/>
  <c r="V3526" i="5"/>
  <c r="X3526" i="5" s="1"/>
  <c r="V3527" i="5"/>
  <c r="X3527" i="5" s="1"/>
  <c r="V3528" i="5"/>
  <c r="X3528" i="5" s="1"/>
  <c r="V3529" i="5"/>
  <c r="X3529" i="5" s="1"/>
  <c r="V3530" i="5"/>
  <c r="X3530" i="5" s="1"/>
  <c r="V3531" i="5"/>
  <c r="X3531" i="5" s="1"/>
  <c r="V3532" i="5"/>
  <c r="X3532" i="5" s="1"/>
  <c r="V3533" i="5"/>
  <c r="X3533" i="5" s="1"/>
  <c r="V3534" i="5"/>
  <c r="X3534" i="5" s="1"/>
  <c r="V3535" i="5"/>
  <c r="X3535" i="5" s="1"/>
  <c r="V3536" i="5"/>
  <c r="X3536" i="5" s="1"/>
  <c r="V3537" i="5"/>
  <c r="X3537" i="5" s="1"/>
  <c r="V3538" i="5"/>
  <c r="X3538" i="5" s="1"/>
  <c r="V3539" i="5"/>
  <c r="X3539" i="5" s="1"/>
  <c r="V3540" i="5"/>
  <c r="X3540" i="5" s="1"/>
  <c r="V3541" i="5"/>
  <c r="X3541" i="5" s="1"/>
  <c r="V3542" i="5"/>
  <c r="X3542" i="5" s="1"/>
  <c r="V3543" i="5"/>
  <c r="X3543" i="5" s="1"/>
  <c r="V3544" i="5"/>
  <c r="X3544" i="5" s="1"/>
  <c r="V3545" i="5"/>
  <c r="X3545" i="5" s="1"/>
  <c r="V3546" i="5"/>
  <c r="X3546" i="5" s="1"/>
  <c r="V3547" i="5"/>
  <c r="X3547" i="5" s="1"/>
  <c r="V3548" i="5"/>
  <c r="X3548" i="5" s="1"/>
  <c r="V3549" i="5"/>
  <c r="X3549" i="5" s="1"/>
  <c r="V3550" i="5"/>
  <c r="X3550" i="5" s="1"/>
  <c r="V3551" i="5"/>
  <c r="X3551" i="5" s="1"/>
  <c r="V3552" i="5"/>
  <c r="X3552" i="5" s="1"/>
  <c r="V3553" i="5"/>
  <c r="X3553" i="5" s="1"/>
  <c r="V3554" i="5"/>
  <c r="X3554" i="5" s="1"/>
  <c r="V3555" i="5"/>
  <c r="X3555" i="5" s="1"/>
  <c r="V3556" i="5"/>
  <c r="X3556" i="5" s="1"/>
  <c r="V3557" i="5"/>
  <c r="X3557" i="5" s="1"/>
  <c r="V3558" i="5"/>
  <c r="X3558" i="5" s="1"/>
  <c r="V3559" i="5"/>
  <c r="X3559" i="5" s="1"/>
  <c r="V3560" i="5"/>
  <c r="X3560" i="5" s="1"/>
  <c r="V3561" i="5"/>
  <c r="X3561" i="5" s="1"/>
  <c r="V3562" i="5"/>
  <c r="X3562" i="5" s="1"/>
  <c r="V3563" i="5"/>
  <c r="X3563" i="5" s="1"/>
  <c r="V3564" i="5"/>
  <c r="X3564" i="5" s="1"/>
  <c r="V3565" i="5"/>
  <c r="X3565" i="5" s="1"/>
  <c r="V3566" i="5"/>
  <c r="X3566" i="5" s="1"/>
  <c r="V3567" i="5"/>
  <c r="X3567" i="5" s="1"/>
  <c r="V3568" i="5"/>
  <c r="X3568" i="5" s="1"/>
  <c r="V3569" i="5"/>
  <c r="X3569" i="5" s="1"/>
  <c r="V3570" i="5"/>
  <c r="X3570" i="5" s="1"/>
  <c r="V3571" i="5"/>
  <c r="X3571" i="5" s="1"/>
  <c r="V3572" i="5"/>
  <c r="X3572" i="5" s="1"/>
  <c r="V3573" i="5"/>
  <c r="X3573" i="5" s="1"/>
  <c r="V3574" i="5"/>
  <c r="X3574" i="5" s="1"/>
  <c r="V3575" i="5"/>
  <c r="X3575" i="5" s="1"/>
  <c r="V3576" i="5"/>
  <c r="X3576" i="5" s="1"/>
  <c r="V3577" i="5"/>
  <c r="X3577" i="5" s="1"/>
  <c r="V3578" i="5"/>
  <c r="X3578" i="5" s="1"/>
  <c r="V3579" i="5"/>
  <c r="X3579" i="5" s="1"/>
  <c r="V3580" i="5"/>
  <c r="X3580" i="5" s="1"/>
  <c r="V3581" i="5"/>
  <c r="X3581" i="5" s="1"/>
  <c r="V3582" i="5"/>
  <c r="X3582" i="5" s="1"/>
  <c r="V3583" i="5"/>
  <c r="X3583" i="5" s="1"/>
  <c r="V3584" i="5"/>
  <c r="X3584" i="5" s="1"/>
  <c r="V3585" i="5"/>
  <c r="X3585" i="5" s="1"/>
  <c r="V3586" i="5"/>
  <c r="X3586" i="5" s="1"/>
  <c r="V3587" i="5"/>
  <c r="X3587" i="5" s="1"/>
  <c r="V3588" i="5"/>
  <c r="X3588" i="5" s="1"/>
  <c r="V3589" i="5"/>
  <c r="X3589" i="5" s="1"/>
  <c r="V3590" i="5"/>
  <c r="X3590" i="5" s="1"/>
  <c r="V3591" i="5"/>
  <c r="X3591" i="5" s="1"/>
  <c r="V3592" i="5"/>
  <c r="X3592" i="5" s="1"/>
  <c r="V3593" i="5"/>
  <c r="X3593" i="5" s="1"/>
  <c r="V3594" i="5"/>
  <c r="X3594" i="5" s="1"/>
  <c r="V3595" i="5"/>
  <c r="X3595" i="5" s="1"/>
  <c r="V3596" i="5"/>
  <c r="X3596" i="5" s="1"/>
  <c r="V3597" i="5"/>
  <c r="X3597" i="5" s="1"/>
  <c r="V3598" i="5"/>
  <c r="X3598" i="5" s="1"/>
  <c r="V3599" i="5"/>
  <c r="X3599" i="5" s="1"/>
  <c r="V3600" i="5"/>
  <c r="X3600" i="5" s="1"/>
  <c r="V3601" i="5"/>
  <c r="X3601" i="5" s="1"/>
  <c r="V3602" i="5"/>
  <c r="X3602" i="5" s="1"/>
  <c r="V3603" i="5"/>
  <c r="X3603" i="5" s="1"/>
  <c r="V3604" i="5"/>
  <c r="X3604" i="5" s="1"/>
  <c r="V3605" i="5"/>
  <c r="X3605" i="5" s="1"/>
  <c r="V3606" i="5"/>
  <c r="X3606" i="5" s="1"/>
  <c r="V3607" i="5"/>
  <c r="X3607" i="5" s="1"/>
  <c r="V3608" i="5"/>
  <c r="X3608" i="5" s="1"/>
  <c r="V3609" i="5"/>
  <c r="X3609" i="5" s="1"/>
  <c r="V3610" i="5"/>
  <c r="X3610" i="5" s="1"/>
  <c r="V3611" i="5"/>
  <c r="X3611" i="5" s="1"/>
  <c r="V3612" i="5"/>
  <c r="X3612" i="5" s="1"/>
  <c r="V3613" i="5"/>
  <c r="X3613" i="5" s="1"/>
  <c r="V3614" i="5"/>
  <c r="X3614" i="5" s="1"/>
  <c r="V3615" i="5"/>
  <c r="X3615" i="5" s="1"/>
  <c r="V3616" i="5"/>
  <c r="X3616" i="5" s="1"/>
  <c r="V3617" i="5"/>
  <c r="X3617" i="5" s="1"/>
  <c r="V3618" i="5"/>
  <c r="X3618" i="5" s="1"/>
  <c r="V3619" i="5"/>
  <c r="X3619" i="5" s="1"/>
  <c r="V3620" i="5"/>
  <c r="X3620" i="5" s="1"/>
  <c r="V3621" i="5"/>
  <c r="X3621" i="5" s="1"/>
  <c r="V3622" i="5"/>
  <c r="X3622" i="5" s="1"/>
  <c r="V3623" i="5"/>
  <c r="X3623" i="5" s="1"/>
  <c r="V3624" i="5"/>
  <c r="X3624" i="5" s="1"/>
  <c r="V3625" i="5"/>
  <c r="X3625" i="5" s="1"/>
  <c r="V3626" i="5"/>
  <c r="X3626" i="5" s="1"/>
  <c r="V3627" i="5"/>
  <c r="X3627" i="5" s="1"/>
  <c r="V3628" i="5"/>
  <c r="X3628" i="5" s="1"/>
  <c r="V374" i="5"/>
  <c r="X374" i="5" s="1"/>
  <c r="V375" i="5"/>
  <c r="X375" i="5" s="1"/>
  <c r="V376" i="5"/>
  <c r="X376" i="5" s="1"/>
  <c r="V377" i="5"/>
  <c r="X377" i="5" s="1"/>
  <c r="V378" i="5"/>
  <c r="X378" i="5" s="1"/>
  <c r="V379" i="5"/>
  <c r="X379" i="5" s="1"/>
  <c r="V380" i="5"/>
  <c r="X380" i="5" s="1"/>
  <c r="V381" i="5"/>
  <c r="X381" i="5" s="1"/>
  <c r="V382" i="5"/>
  <c r="X382" i="5" s="1"/>
  <c r="V383" i="5"/>
  <c r="X383" i="5" s="1"/>
  <c r="V384" i="5"/>
  <c r="X384" i="5" s="1"/>
  <c r="V385" i="5"/>
  <c r="X385" i="5" s="1"/>
  <c r="V386" i="5"/>
  <c r="X386" i="5" s="1"/>
  <c r="V387" i="5"/>
  <c r="X387" i="5" s="1"/>
  <c r="V388" i="5"/>
  <c r="X388" i="5" s="1"/>
  <c r="V389" i="5"/>
  <c r="X389" i="5" s="1"/>
  <c r="V390" i="5"/>
  <c r="X390" i="5" s="1"/>
  <c r="V391" i="5"/>
  <c r="X391" i="5" s="1"/>
  <c r="V392" i="5"/>
  <c r="X392" i="5" s="1"/>
  <c r="V393" i="5"/>
  <c r="X393" i="5" s="1"/>
  <c r="V394" i="5"/>
  <c r="X394" i="5" s="1"/>
  <c r="V395" i="5"/>
  <c r="X395" i="5" s="1"/>
  <c r="V396" i="5"/>
  <c r="X396" i="5" s="1"/>
  <c r="V397" i="5"/>
  <c r="X397" i="5" s="1"/>
  <c r="V398" i="5"/>
  <c r="X398" i="5" s="1"/>
  <c r="V399" i="5"/>
  <c r="X399" i="5" s="1"/>
  <c r="V400" i="5"/>
  <c r="X400" i="5" s="1"/>
  <c r="V401" i="5"/>
  <c r="X401" i="5" s="1"/>
  <c r="V402" i="5"/>
  <c r="X402" i="5" s="1"/>
  <c r="V403" i="5"/>
  <c r="X403" i="5" s="1"/>
  <c r="V404" i="5"/>
  <c r="X404" i="5" s="1"/>
  <c r="V405" i="5"/>
  <c r="X405" i="5" s="1"/>
  <c r="V406" i="5"/>
  <c r="X406" i="5" s="1"/>
  <c r="V407" i="5"/>
  <c r="X407" i="5" s="1"/>
  <c r="V408" i="5"/>
  <c r="X408" i="5" s="1"/>
  <c r="V409" i="5"/>
  <c r="X409" i="5" s="1"/>
  <c r="V410" i="5"/>
  <c r="X410" i="5" s="1"/>
  <c r="V411" i="5"/>
  <c r="X411" i="5" s="1"/>
  <c r="V412" i="5"/>
  <c r="X412" i="5" s="1"/>
  <c r="V413" i="5"/>
  <c r="X413" i="5" s="1"/>
  <c r="V414" i="5"/>
  <c r="X414" i="5" s="1"/>
  <c r="V415" i="5"/>
  <c r="X415" i="5" s="1"/>
  <c r="V416" i="5"/>
  <c r="X416" i="5" s="1"/>
  <c r="V417" i="5"/>
  <c r="X417" i="5" s="1"/>
  <c r="V418" i="5"/>
  <c r="X418" i="5" s="1"/>
  <c r="V419" i="5"/>
  <c r="X419" i="5" s="1"/>
  <c r="V420" i="5"/>
  <c r="X420" i="5" s="1"/>
  <c r="V421" i="5"/>
  <c r="X421" i="5" s="1"/>
  <c r="V422" i="5"/>
  <c r="X422" i="5" s="1"/>
  <c r="V423" i="5"/>
  <c r="X423" i="5" s="1"/>
  <c r="V424" i="5"/>
  <c r="X424" i="5" s="1"/>
  <c r="V425" i="5"/>
  <c r="X425" i="5" s="1"/>
  <c r="V426" i="5"/>
  <c r="X426" i="5" s="1"/>
  <c r="V427" i="5"/>
  <c r="X427" i="5" s="1"/>
  <c r="V428" i="5"/>
  <c r="X428" i="5" s="1"/>
  <c r="V429" i="5"/>
  <c r="X429" i="5" s="1"/>
  <c r="V430" i="5"/>
  <c r="X430" i="5" s="1"/>
  <c r="V431" i="5"/>
  <c r="X431" i="5" s="1"/>
  <c r="V432" i="5"/>
  <c r="X432" i="5" s="1"/>
  <c r="V433" i="5"/>
  <c r="X433" i="5" s="1"/>
  <c r="V434" i="5"/>
  <c r="X434" i="5" s="1"/>
  <c r="V435" i="5"/>
  <c r="X435" i="5" s="1"/>
  <c r="V436" i="5"/>
  <c r="X436" i="5" s="1"/>
  <c r="V437" i="5"/>
  <c r="X437" i="5" s="1"/>
  <c r="V438" i="5"/>
  <c r="X438" i="5" s="1"/>
  <c r="V439" i="5"/>
  <c r="X439" i="5" s="1"/>
  <c r="V440" i="5"/>
  <c r="X440" i="5" s="1"/>
  <c r="V441" i="5"/>
  <c r="X441" i="5" s="1"/>
  <c r="V442" i="5"/>
  <c r="X442" i="5" s="1"/>
  <c r="V443" i="5"/>
  <c r="X443" i="5" s="1"/>
  <c r="V444" i="5"/>
  <c r="X444" i="5" s="1"/>
  <c r="V695" i="5"/>
  <c r="X695" i="5" s="1"/>
  <c r="V696" i="5"/>
  <c r="X696" i="5" s="1"/>
  <c r="V697" i="5"/>
  <c r="X697" i="5" s="1"/>
  <c r="V698" i="5"/>
  <c r="X698" i="5" s="1"/>
  <c r="V699" i="5"/>
  <c r="X699" i="5" s="1"/>
  <c r="V700" i="5"/>
  <c r="X700" i="5" s="1"/>
  <c r="V701" i="5"/>
  <c r="X701" i="5" s="1"/>
  <c r="V702" i="5"/>
  <c r="X702" i="5" s="1"/>
  <c r="V703" i="5"/>
  <c r="X703" i="5" s="1"/>
  <c r="V704" i="5"/>
  <c r="X704" i="5" s="1"/>
  <c r="V705" i="5"/>
  <c r="X705" i="5" s="1"/>
  <c r="V706" i="5"/>
  <c r="X706" i="5" s="1"/>
  <c r="V707" i="5"/>
  <c r="X707" i="5" s="1"/>
  <c r="V708" i="5"/>
  <c r="X708" i="5" s="1"/>
  <c r="V709" i="5"/>
  <c r="X709" i="5" s="1"/>
  <c r="V710" i="5"/>
  <c r="X710" i="5" s="1"/>
  <c r="V711" i="5"/>
  <c r="X711" i="5" s="1"/>
  <c r="V712" i="5"/>
  <c r="X712" i="5" s="1"/>
  <c r="V713" i="5"/>
  <c r="X713" i="5" s="1"/>
  <c r="V714" i="5"/>
  <c r="X714" i="5" s="1"/>
  <c r="V715" i="5"/>
  <c r="X715" i="5" s="1"/>
  <c r="V716" i="5"/>
  <c r="X716" i="5" s="1"/>
  <c r="V717" i="5"/>
  <c r="X717" i="5" s="1"/>
  <c r="V718" i="5"/>
  <c r="X718" i="5" s="1"/>
  <c r="V719" i="5"/>
  <c r="X719" i="5" s="1"/>
  <c r="V720" i="5"/>
  <c r="X720" i="5" s="1"/>
  <c r="V721" i="5"/>
  <c r="X721" i="5" s="1"/>
  <c r="V722" i="5"/>
  <c r="X722" i="5" s="1"/>
  <c r="V723" i="5"/>
  <c r="X723" i="5" s="1"/>
  <c r="V2458" i="5"/>
  <c r="X2458" i="5" s="1"/>
  <c r="V2459" i="5"/>
  <c r="X2459" i="5" s="1"/>
  <c r="V2460" i="5"/>
  <c r="X2460" i="5" s="1"/>
  <c r="V2461" i="5"/>
  <c r="X2461" i="5" s="1"/>
  <c r="V2462" i="5"/>
  <c r="X2462" i="5" s="1"/>
  <c r="V2463" i="5"/>
  <c r="X2463" i="5" s="1"/>
  <c r="V2464" i="5"/>
  <c r="X2464" i="5" s="1"/>
  <c r="V2465" i="5"/>
  <c r="X2465" i="5" s="1"/>
  <c r="V2466" i="5"/>
  <c r="X2466" i="5" s="1"/>
  <c r="V2467" i="5"/>
  <c r="X2467" i="5" s="1"/>
  <c r="V2468" i="5"/>
  <c r="X2468" i="5" s="1"/>
  <c r="V2469" i="5"/>
  <c r="X2469" i="5" s="1"/>
  <c r="V2470" i="5"/>
  <c r="X2470" i="5" s="1"/>
  <c r="V2471" i="5"/>
  <c r="X2471" i="5" s="1"/>
  <c r="V2472" i="5"/>
  <c r="X2472" i="5" s="1"/>
  <c r="V2473" i="5"/>
  <c r="X2473" i="5" s="1"/>
  <c r="V2474" i="5"/>
  <c r="X2474" i="5" s="1"/>
  <c r="V2475" i="5"/>
  <c r="X2475" i="5" s="1"/>
  <c r="V2476" i="5"/>
  <c r="X2476" i="5" s="1"/>
  <c r="V2477" i="5"/>
  <c r="X2477" i="5" s="1"/>
  <c r="V2478" i="5"/>
  <c r="X2478" i="5" s="1"/>
  <c r="V2479" i="5"/>
  <c r="X2479" i="5" s="1"/>
  <c r="V2480" i="5"/>
  <c r="X2480" i="5" s="1"/>
  <c r="V2481" i="5"/>
  <c r="X2481" i="5" s="1"/>
  <c r="V2482" i="5"/>
  <c r="X2482" i="5" s="1"/>
  <c r="V2483" i="5"/>
  <c r="X2483" i="5" s="1"/>
  <c r="V2484" i="5"/>
  <c r="X2484" i="5" s="1"/>
  <c r="V2485" i="5"/>
  <c r="X2485" i="5" s="1"/>
  <c r="V2486" i="5"/>
  <c r="X2486" i="5" s="1"/>
  <c r="V2487" i="5"/>
  <c r="X2487" i="5" s="1"/>
  <c r="V2488" i="5"/>
  <c r="X2488" i="5" s="1"/>
  <c r="V2489" i="5"/>
  <c r="X2489" i="5" s="1"/>
  <c r="V2490" i="5"/>
  <c r="X2490" i="5" s="1"/>
  <c r="V2491" i="5"/>
  <c r="X2491" i="5" s="1"/>
  <c r="V2492" i="5"/>
  <c r="X2492" i="5" s="1"/>
  <c r="V2493" i="5"/>
  <c r="X2493" i="5" s="1"/>
  <c r="V2494" i="5"/>
  <c r="X2494" i="5" s="1"/>
  <c r="V2495" i="5"/>
  <c r="X2495" i="5" s="1"/>
  <c r="V2496" i="5"/>
  <c r="X2496" i="5" s="1"/>
  <c r="V2497" i="5"/>
  <c r="X2497" i="5" s="1"/>
  <c r="V2498" i="5"/>
  <c r="X2498" i="5" s="1"/>
  <c r="V2499" i="5"/>
  <c r="X2499" i="5" s="1"/>
  <c r="V2500" i="5"/>
  <c r="X2500" i="5" s="1"/>
  <c r="V2501" i="5"/>
  <c r="X2501" i="5" s="1"/>
  <c r="V2502" i="5"/>
  <c r="X2502" i="5" s="1"/>
  <c r="V2503" i="5"/>
  <c r="X2503" i="5" s="1"/>
  <c r="V2504" i="5"/>
  <c r="X2504" i="5" s="1"/>
  <c r="V2505" i="5"/>
  <c r="X2505" i="5" s="1"/>
  <c r="V2506" i="5"/>
  <c r="X2506" i="5" s="1"/>
  <c r="V2507" i="5"/>
  <c r="X2507" i="5" s="1"/>
  <c r="V2508" i="5"/>
  <c r="X2508" i="5" s="1"/>
  <c r="V2509" i="5"/>
  <c r="X2509" i="5" s="1"/>
  <c r="V2510" i="5"/>
  <c r="X2510" i="5" s="1"/>
  <c r="V2511" i="5"/>
  <c r="X2511" i="5" s="1"/>
  <c r="V2512" i="5"/>
  <c r="X2512" i="5" s="1"/>
  <c r="V2513" i="5"/>
  <c r="X2513" i="5" s="1"/>
  <c r="V2514" i="5"/>
  <c r="X2514" i="5" s="1"/>
  <c r="V2515" i="5"/>
  <c r="X2515" i="5" s="1"/>
  <c r="V2516" i="5"/>
  <c r="X2516" i="5" s="1"/>
  <c r="V2517" i="5"/>
  <c r="X2517" i="5" s="1"/>
  <c r="V2518" i="5"/>
  <c r="X2518" i="5" s="1"/>
  <c r="V2519" i="5"/>
  <c r="X2519" i="5" s="1"/>
  <c r="V2520" i="5"/>
  <c r="X2520" i="5" s="1"/>
  <c r="V2521" i="5"/>
  <c r="X2521" i="5" s="1"/>
  <c r="V2522" i="5"/>
  <c r="X2522" i="5" s="1"/>
  <c r="V2523" i="5"/>
  <c r="X2523" i="5" s="1"/>
  <c r="V2524" i="5"/>
  <c r="X2524" i="5" s="1"/>
  <c r="V2525" i="5"/>
  <c r="X2525" i="5" s="1"/>
  <c r="V2526" i="5"/>
  <c r="X2526" i="5" s="1"/>
  <c r="V2527" i="5"/>
  <c r="X2527" i="5" s="1"/>
  <c r="V2528" i="5"/>
  <c r="X2528" i="5" s="1"/>
  <c r="V2529" i="5"/>
  <c r="X2529" i="5" s="1"/>
  <c r="V2530" i="5"/>
  <c r="X2530" i="5" s="1"/>
  <c r="V2531" i="5"/>
  <c r="X2531" i="5" s="1"/>
  <c r="V2532" i="5"/>
  <c r="X2532" i="5" s="1"/>
  <c r="V2533" i="5"/>
  <c r="X2533" i="5" s="1"/>
  <c r="V2534" i="5"/>
  <c r="X2534" i="5" s="1"/>
  <c r="V2535" i="5"/>
  <c r="X2535" i="5" s="1"/>
  <c r="V2536" i="5"/>
  <c r="X2536" i="5" s="1"/>
  <c r="V2537" i="5"/>
  <c r="X2537" i="5" s="1"/>
  <c r="V2538" i="5"/>
  <c r="X2538" i="5" s="1"/>
  <c r="V2539" i="5"/>
  <c r="X2539" i="5" s="1"/>
  <c r="V2540" i="5"/>
  <c r="X2540" i="5" s="1"/>
  <c r="V2541" i="5"/>
  <c r="X2541" i="5" s="1"/>
  <c r="V2542" i="5"/>
  <c r="X2542" i="5" s="1"/>
  <c r="V2543" i="5"/>
  <c r="X2543" i="5" s="1"/>
  <c r="V2544" i="5"/>
  <c r="X2544" i="5" s="1"/>
  <c r="V2545" i="5"/>
  <c r="X2545" i="5" s="1"/>
  <c r="V2546" i="5"/>
  <c r="X2546" i="5" s="1"/>
  <c r="V2547" i="5"/>
  <c r="X2547" i="5" s="1"/>
  <c r="V2548" i="5"/>
  <c r="X2548" i="5" s="1"/>
  <c r="V2549" i="5"/>
  <c r="X2549" i="5" s="1"/>
  <c r="V2550" i="5"/>
  <c r="X2550" i="5" s="1"/>
  <c r="V2551" i="5"/>
  <c r="X2551" i="5" s="1"/>
  <c r="V2552" i="5"/>
  <c r="X2552" i="5" s="1"/>
  <c r="V2553" i="5"/>
  <c r="X2553" i="5" s="1"/>
  <c r="V2554" i="5"/>
  <c r="X2554" i="5" s="1"/>
  <c r="V2555" i="5"/>
  <c r="X2555" i="5" s="1"/>
  <c r="V2556" i="5"/>
  <c r="X2556" i="5" s="1"/>
  <c r="V2557" i="5"/>
  <c r="X2557" i="5" s="1"/>
  <c r="V2558" i="5"/>
  <c r="X2558" i="5" s="1"/>
  <c r="V2559" i="5"/>
  <c r="X2559" i="5" s="1"/>
  <c r="V2560" i="5"/>
  <c r="X2560" i="5" s="1"/>
  <c r="V2561" i="5"/>
  <c r="X2561" i="5" s="1"/>
  <c r="V2562" i="5"/>
  <c r="X2562" i="5" s="1"/>
  <c r="V2563" i="5"/>
  <c r="X2563" i="5" s="1"/>
  <c r="V2564" i="5"/>
  <c r="X2564" i="5" s="1"/>
  <c r="V2565" i="5"/>
  <c r="X2565" i="5" s="1"/>
  <c r="V2566" i="5"/>
  <c r="X2566" i="5" s="1"/>
  <c r="V2567" i="5"/>
  <c r="X2567" i="5" s="1"/>
  <c r="V2568" i="5"/>
  <c r="X2568" i="5" s="1"/>
  <c r="V2569" i="5"/>
  <c r="X2569" i="5" s="1"/>
  <c r="V2570" i="5"/>
  <c r="X2570" i="5" s="1"/>
  <c r="V2571" i="5"/>
  <c r="X2571" i="5" s="1"/>
  <c r="V2572" i="5"/>
  <c r="X2572" i="5" s="1"/>
  <c r="V2573" i="5"/>
  <c r="X2573" i="5" s="1"/>
  <c r="V2574" i="5"/>
  <c r="X2574" i="5" s="1"/>
  <c r="V2575" i="5"/>
  <c r="X2575" i="5" s="1"/>
  <c r="V2576" i="5"/>
  <c r="X2576" i="5" s="1"/>
  <c r="V2577" i="5"/>
  <c r="X2577" i="5" s="1"/>
  <c r="V2578" i="5"/>
  <c r="X2578" i="5" s="1"/>
  <c r="V2579" i="5"/>
  <c r="X2579" i="5" s="1"/>
  <c r="V2580" i="5"/>
  <c r="X2580" i="5" s="1"/>
  <c r="V2581" i="5"/>
  <c r="X2581" i="5" s="1"/>
  <c r="V2582" i="5"/>
  <c r="X2582" i="5" s="1"/>
  <c r="V2583" i="5"/>
  <c r="X2583" i="5" s="1"/>
  <c r="V2584" i="5"/>
  <c r="X2584" i="5" s="1"/>
  <c r="V2585" i="5"/>
  <c r="X2585" i="5" s="1"/>
  <c r="V2586" i="5"/>
  <c r="X2586" i="5" s="1"/>
  <c r="V2587" i="5"/>
  <c r="X2587" i="5" s="1"/>
  <c r="V2588" i="5"/>
  <c r="X2588" i="5" s="1"/>
  <c r="V2589" i="5"/>
  <c r="X2589" i="5" s="1"/>
  <c r="V2590" i="5"/>
  <c r="X2590" i="5" s="1"/>
  <c r="V2591" i="5"/>
  <c r="X2591" i="5" s="1"/>
  <c r="V2592" i="5"/>
  <c r="X2592" i="5" s="1"/>
  <c r="V2593" i="5"/>
  <c r="X2593" i="5" s="1"/>
  <c r="V2594" i="5"/>
  <c r="X2594" i="5" s="1"/>
  <c r="V2595" i="5"/>
  <c r="X2595" i="5" s="1"/>
  <c r="V2596" i="5"/>
  <c r="X2596" i="5" s="1"/>
  <c r="V2597" i="5"/>
  <c r="X2597" i="5" s="1"/>
  <c r="V2598" i="5"/>
  <c r="X2598" i="5" s="1"/>
  <c r="V2599" i="5"/>
  <c r="X2599" i="5" s="1"/>
  <c r="V2600" i="5"/>
  <c r="X2600" i="5" s="1"/>
  <c r="V2601" i="5"/>
  <c r="X2601" i="5" s="1"/>
  <c r="V2602" i="5"/>
  <c r="X2602" i="5" s="1"/>
  <c r="V2603" i="5"/>
  <c r="X2603" i="5" s="1"/>
  <c r="V2604" i="5"/>
  <c r="X2604" i="5" s="1"/>
  <c r="V2605" i="5"/>
  <c r="X2605" i="5" s="1"/>
  <c r="V2606" i="5"/>
  <c r="X2606" i="5" s="1"/>
  <c r="V2607" i="5"/>
  <c r="X2607" i="5" s="1"/>
  <c r="V2608" i="5"/>
  <c r="X2608" i="5" s="1"/>
  <c r="V2609" i="5"/>
  <c r="X2609" i="5" s="1"/>
  <c r="V3629" i="5"/>
  <c r="X3629" i="5" s="1"/>
  <c r="V3630" i="5"/>
  <c r="X3630" i="5" s="1"/>
  <c r="V3631" i="5"/>
  <c r="X3631" i="5" s="1"/>
  <c r="V3632" i="5"/>
  <c r="X3632" i="5" s="1"/>
  <c r="V3633" i="5"/>
  <c r="X3633" i="5" s="1"/>
  <c r="V3634" i="5"/>
  <c r="X3634" i="5" s="1"/>
  <c r="V3635" i="5"/>
  <c r="X3635" i="5" s="1"/>
  <c r="V3636" i="5"/>
  <c r="X3636" i="5" s="1"/>
  <c r="V3637" i="5"/>
  <c r="X3637" i="5" s="1"/>
  <c r="V3638" i="5"/>
  <c r="X3638" i="5" s="1"/>
  <c r="V3639" i="5"/>
  <c r="X3639" i="5" s="1"/>
  <c r="V3640" i="5"/>
  <c r="X3640" i="5" s="1"/>
  <c r="V3641" i="5"/>
  <c r="X3641" i="5" s="1"/>
  <c r="V3642" i="5"/>
  <c r="X3642" i="5" s="1"/>
  <c r="V3643" i="5"/>
  <c r="X3643" i="5" s="1"/>
  <c r="V3644" i="5"/>
  <c r="X3644" i="5" s="1"/>
  <c r="V3645" i="5"/>
  <c r="X3645" i="5" s="1"/>
  <c r="V3646" i="5"/>
  <c r="X3646" i="5" s="1"/>
  <c r="V3647" i="5"/>
  <c r="X3647" i="5" s="1"/>
  <c r="V3648" i="5"/>
  <c r="X3648" i="5" s="1"/>
  <c r="V3649" i="5"/>
  <c r="X3649" i="5" s="1"/>
  <c r="V3650" i="5"/>
  <c r="X3650" i="5" s="1"/>
  <c r="V3651" i="5"/>
  <c r="X3651" i="5" s="1"/>
  <c r="V3652" i="5"/>
  <c r="X3652" i="5" s="1"/>
  <c r="V3653" i="5"/>
  <c r="X3653" i="5" s="1"/>
  <c r="V3654" i="5"/>
  <c r="X3654" i="5" s="1"/>
  <c r="V3655" i="5"/>
  <c r="X3655" i="5" s="1"/>
  <c r="V3656" i="5"/>
  <c r="X3656" i="5" s="1"/>
  <c r="V3657" i="5"/>
  <c r="X3657" i="5" s="1"/>
  <c r="V3658" i="5"/>
  <c r="X3658" i="5" s="1"/>
  <c r="V3659" i="5"/>
  <c r="X3659" i="5" s="1"/>
  <c r="V3660" i="5"/>
  <c r="X3660" i="5" s="1"/>
  <c r="V3661" i="5"/>
  <c r="X3661" i="5" s="1"/>
  <c r="V3662" i="5"/>
  <c r="X3662" i="5" s="1"/>
  <c r="V3663" i="5"/>
  <c r="X3663" i="5" s="1"/>
  <c r="V3664" i="5"/>
  <c r="X3664" i="5" s="1"/>
  <c r="V3665" i="5"/>
  <c r="X3665" i="5" s="1"/>
  <c r="V3666" i="5"/>
  <c r="X3666" i="5" s="1"/>
  <c r="V3667" i="5"/>
  <c r="X3667" i="5" s="1"/>
  <c r="V3668" i="5"/>
  <c r="X3668" i="5" s="1"/>
  <c r="V3669" i="5"/>
  <c r="X3669" i="5" s="1"/>
  <c r="V3670" i="5"/>
  <c r="X3670" i="5" s="1"/>
  <c r="V3671" i="5"/>
  <c r="X3671" i="5" s="1"/>
  <c r="V3672" i="5"/>
  <c r="X3672" i="5" s="1"/>
  <c r="V3673" i="5"/>
  <c r="X3673" i="5" s="1"/>
  <c r="V3674" i="5"/>
  <c r="X3674" i="5" s="1"/>
  <c r="V3675" i="5"/>
  <c r="X3675" i="5" s="1"/>
  <c r="V3676" i="5"/>
  <c r="X3676" i="5" s="1"/>
  <c r="V3677" i="5"/>
  <c r="X3677" i="5" s="1"/>
  <c r="V3678" i="5"/>
  <c r="X3678" i="5" s="1"/>
  <c r="V3679" i="5"/>
  <c r="X3679" i="5" s="1"/>
  <c r="V3680" i="5"/>
  <c r="X3680" i="5" s="1"/>
  <c r="V3681" i="5"/>
  <c r="X3681" i="5" s="1"/>
  <c r="V3682" i="5"/>
  <c r="X3682" i="5" s="1"/>
  <c r="V3683" i="5"/>
  <c r="X3683" i="5" s="1"/>
  <c r="V3684" i="5"/>
  <c r="X3684" i="5" s="1"/>
  <c r="V3685" i="5"/>
  <c r="X3685" i="5" s="1"/>
  <c r="V3686" i="5"/>
  <c r="X3686" i="5" s="1"/>
  <c r="V3687" i="5"/>
  <c r="X3687" i="5" s="1"/>
  <c r="V3688" i="5"/>
  <c r="X3688" i="5" s="1"/>
  <c r="V3689" i="5"/>
  <c r="X3689" i="5" s="1"/>
  <c r="V3690" i="5"/>
  <c r="X3690" i="5" s="1"/>
  <c r="V3691" i="5"/>
  <c r="X3691" i="5" s="1"/>
  <c r="V3692" i="5"/>
  <c r="X3692" i="5" s="1"/>
  <c r="V3693" i="5"/>
  <c r="X3693" i="5" s="1"/>
  <c r="V3694" i="5"/>
  <c r="X3694" i="5" s="1"/>
  <c r="V3695" i="5"/>
  <c r="X3695" i="5" s="1"/>
  <c r="V3696" i="5"/>
  <c r="X3696" i="5" s="1"/>
  <c r="V3697" i="5"/>
  <c r="X3697" i="5" s="1"/>
  <c r="V3698" i="5"/>
  <c r="X3698" i="5" s="1"/>
  <c r="V3699" i="5"/>
  <c r="X3699" i="5" s="1"/>
  <c r="V3700" i="5"/>
  <c r="X3700" i="5" s="1"/>
  <c r="V3701" i="5"/>
  <c r="X3701" i="5" s="1"/>
  <c r="V3702" i="5"/>
  <c r="X3702" i="5" s="1"/>
  <c r="V3703" i="5"/>
  <c r="X3703" i="5" s="1"/>
  <c r="V3704" i="5"/>
  <c r="X3704" i="5" s="1"/>
  <c r="V3705" i="5"/>
  <c r="X3705" i="5" s="1"/>
  <c r="V3706" i="5"/>
  <c r="X3706" i="5" s="1"/>
  <c r="V3707" i="5"/>
  <c r="X3707" i="5" s="1"/>
  <c r="V3708" i="5"/>
  <c r="X3708" i="5" s="1"/>
  <c r="V3709" i="5"/>
  <c r="X3709" i="5" s="1"/>
  <c r="V3710" i="5"/>
  <c r="X3710" i="5" s="1"/>
  <c r="V3711" i="5"/>
  <c r="X3711" i="5" s="1"/>
  <c r="V3712" i="5"/>
  <c r="X3712" i="5" s="1"/>
  <c r="V3713" i="5"/>
  <c r="X3713" i="5" s="1"/>
  <c r="V3714" i="5"/>
  <c r="X3714" i="5" s="1"/>
  <c r="V3715" i="5"/>
  <c r="X3715" i="5" s="1"/>
  <c r="V3716" i="5"/>
  <c r="X3716" i="5" s="1"/>
  <c r="V3717" i="5"/>
  <c r="X3717" i="5" s="1"/>
  <c r="V3718" i="5"/>
  <c r="X3718" i="5" s="1"/>
  <c r="V3719" i="5"/>
  <c r="X3719" i="5" s="1"/>
  <c r="V3720" i="5"/>
  <c r="X3720" i="5" s="1"/>
  <c r="V3721" i="5"/>
  <c r="X3721" i="5" s="1"/>
  <c r="V3722" i="5"/>
  <c r="X3722" i="5" s="1"/>
  <c r="V3723" i="5"/>
  <c r="X3723" i="5" s="1"/>
  <c r="V3724" i="5"/>
  <c r="X3724" i="5" s="1"/>
  <c r="V3725" i="5"/>
  <c r="X3725" i="5" s="1"/>
  <c r="V3726" i="5"/>
  <c r="X3726" i="5" s="1"/>
  <c r="V3727" i="5"/>
  <c r="X3727" i="5" s="1"/>
  <c r="V3728" i="5"/>
  <c r="X3728" i="5" s="1"/>
  <c r="V3729" i="5"/>
  <c r="X3729" i="5" s="1"/>
  <c r="V3730" i="5"/>
  <c r="X3730" i="5" s="1"/>
  <c r="V3731" i="5"/>
  <c r="X3731" i="5" s="1"/>
  <c r="V3732" i="5"/>
  <c r="X3732" i="5" s="1"/>
  <c r="V3733" i="5"/>
  <c r="X3733" i="5" s="1"/>
  <c r="V3734" i="5"/>
  <c r="X3734" i="5" s="1"/>
  <c r="V3735" i="5"/>
  <c r="X3735" i="5" s="1"/>
  <c r="V3736" i="5"/>
  <c r="X3736" i="5" s="1"/>
  <c r="V3737" i="5"/>
  <c r="X3737" i="5" s="1"/>
  <c r="V3738" i="5"/>
  <c r="X3738" i="5" s="1"/>
  <c r="V3739" i="5"/>
  <c r="X3739" i="5" s="1"/>
  <c r="V3740" i="5"/>
  <c r="X3740" i="5" s="1"/>
  <c r="V3741" i="5"/>
  <c r="X3741" i="5" s="1"/>
  <c r="V3742" i="5"/>
  <c r="X3742" i="5" s="1"/>
  <c r="V3743" i="5"/>
  <c r="X3743" i="5" s="1"/>
  <c r="V3744" i="5"/>
  <c r="X3744" i="5" s="1"/>
  <c r="V3745" i="5"/>
  <c r="X3745" i="5" s="1"/>
  <c r="V3746" i="5"/>
  <c r="X3746" i="5" s="1"/>
  <c r="V3747" i="5"/>
  <c r="X3747" i="5" s="1"/>
  <c r="V3748" i="5"/>
  <c r="X3748" i="5" s="1"/>
  <c r="V3749" i="5"/>
  <c r="X3749" i="5" s="1"/>
  <c r="V3750" i="5"/>
  <c r="X3750" i="5" s="1"/>
  <c r="V3751" i="5"/>
  <c r="X3751" i="5" s="1"/>
  <c r="V3752" i="5"/>
  <c r="X3752" i="5" s="1"/>
  <c r="V3753" i="5"/>
  <c r="X3753" i="5" s="1"/>
  <c r="V3754" i="5"/>
  <c r="X3754" i="5" s="1"/>
  <c r="V3755" i="5"/>
  <c r="X3755" i="5" s="1"/>
  <c r="V3756" i="5"/>
  <c r="X3756" i="5" s="1"/>
  <c r="V3757" i="5"/>
  <c r="X3757" i="5" s="1"/>
  <c r="V3758" i="5"/>
  <c r="X3758" i="5" s="1"/>
  <c r="V3759" i="5"/>
  <c r="X3759" i="5" s="1"/>
  <c r="V3760" i="5"/>
  <c r="X3760" i="5" s="1"/>
  <c r="V3761" i="5"/>
  <c r="X3761" i="5" s="1"/>
  <c r="V3762" i="5"/>
  <c r="X3762" i="5" s="1"/>
  <c r="V3763" i="5"/>
  <c r="X3763" i="5" s="1"/>
  <c r="V3764" i="5"/>
  <c r="X3764" i="5" s="1"/>
  <c r="V3765" i="5"/>
  <c r="X3765" i="5" s="1"/>
  <c r="V3766" i="5"/>
  <c r="X3766" i="5" s="1"/>
  <c r="V3767" i="5"/>
  <c r="X3767" i="5" s="1"/>
  <c r="V3768" i="5"/>
  <c r="X3768" i="5" s="1"/>
  <c r="V3769" i="5"/>
  <c r="X3769" i="5" s="1"/>
  <c r="V3770" i="5"/>
  <c r="X3770" i="5" s="1"/>
  <c r="V3771" i="5"/>
  <c r="X3771" i="5" s="1"/>
  <c r="V3772" i="5"/>
  <c r="X3772" i="5" s="1"/>
  <c r="V3773" i="5"/>
  <c r="X3773" i="5" s="1"/>
  <c r="V3774" i="5"/>
  <c r="X3774" i="5" s="1"/>
  <c r="V3775" i="5"/>
  <c r="X3775" i="5" s="1"/>
  <c r="V3776" i="5"/>
  <c r="X3776" i="5" s="1"/>
  <c r="V3777" i="5"/>
  <c r="X3777" i="5" s="1"/>
  <c r="V3778" i="5"/>
  <c r="X3778" i="5" s="1"/>
  <c r="V3779" i="5"/>
  <c r="X3779" i="5" s="1"/>
  <c r="V3780" i="5"/>
  <c r="X3780" i="5" s="1"/>
  <c r="V3781" i="5"/>
  <c r="X3781" i="5" s="1"/>
  <c r="V3782" i="5"/>
  <c r="X3782" i="5" s="1"/>
  <c r="V3783" i="5"/>
  <c r="X3783" i="5" s="1"/>
  <c r="V3784" i="5"/>
  <c r="X3784" i="5" s="1"/>
  <c r="V3785" i="5"/>
  <c r="X3785" i="5" s="1"/>
  <c r="V3786" i="5"/>
  <c r="X3786" i="5" s="1"/>
  <c r="V3787" i="5"/>
  <c r="X3787" i="5" s="1"/>
  <c r="V3788" i="5"/>
  <c r="X3788" i="5" s="1"/>
  <c r="V3789" i="5"/>
  <c r="X3789" i="5" s="1"/>
  <c r="V3790" i="5"/>
  <c r="X3790" i="5" s="1"/>
  <c r="V3791" i="5"/>
  <c r="X3791" i="5" s="1"/>
  <c r="V3792" i="5"/>
  <c r="X3792" i="5" s="1"/>
  <c r="V3793" i="5"/>
  <c r="X3793" i="5" s="1"/>
  <c r="V3794" i="5"/>
  <c r="X3794" i="5" s="1"/>
  <c r="V3795" i="5"/>
  <c r="X3795" i="5" s="1"/>
  <c r="V3796" i="5"/>
  <c r="X3796" i="5" s="1"/>
  <c r="V3797" i="5"/>
  <c r="X3797" i="5" s="1"/>
  <c r="V3798" i="5"/>
  <c r="X3798" i="5" s="1"/>
  <c r="V3799" i="5"/>
  <c r="X3799" i="5" s="1"/>
  <c r="V3800" i="5"/>
  <c r="X3800" i="5" s="1"/>
  <c r="V3801" i="5"/>
  <c r="X3801" i="5" s="1"/>
  <c r="V3802" i="5"/>
  <c r="X3802" i="5" s="1"/>
  <c r="V3803" i="5"/>
  <c r="X3803" i="5" s="1"/>
  <c r="V3804" i="5"/>
  <c r="X3804" i="5" s="1"/>
  <c r="V3805" i="5"/>
  <c r="X3805" i="5" s="1"/>
  <c r="V3806" i="5"/>
  <c r="X3806" i="5" s="1"/>
  <c r="V3807" i="5"/>
  <c r="X3807" i="5" s="1"/>
  <c r="V3808" i="5"/>
  <c r="X3808" i="5" s="1"/>
  <c r="V3809" i="5"/>
  <c r="X3809" i="5" s="1"/>
  <c r="V3810" i="5"/>
  <c r="X3810" i="5" s="1"/>
  <c r="V3811" i="5"/>
  <c r="X3811" i="5" s="1"/>
  <c r="V3812" i="5"/>
  <c r="X3812" i="5" s="1"/>
  <c r="V3813" i="5"/>
  <c r="X3813" i="5" s="1"/>
  <c r="V3814" i="5"/>
  <c r="X3814" i="5" s="1"/>
  <c r="V3815" i="5"/>
  <c r="X3815" i="5" s="1"/>
  <c r="V3816" i="5"/>
  <c r="X3816" i="5" s="1"/>
  <c r="V3817" i="5"/>
  <c r="X3817" i="5" s="1"/>
  <c r="V3818" i="5"/>
  <c r="X3818" i="5" s="1"/>
  <c r="V3819" i="5"/>
  <c r="X3819" i="5" s="1"/>
  <c r="V3820" i="5"/>
  <c r="X3820" i="5" s="1"/>
  <c r="V3821" i="5"/>
  <c r="X3821" i="5" s="1"/>
  <c r="V3822" i="5"/>
  <c r="X3822" i="5" s="1"/>
  <c r="V3823" i="5"/>
  <c r="X3823" i="5" s="1"/>
  <c r="V3824" i="5"/>
  <c r="X3824" i="5" s="1"/>
  <c r="V3825" i="5"/>
  <c r="X3825" i="5" s="1"/>
  <c r="V3826" i="5"/>
  <c r="X3826" i="5" s="1"/>
  <c r="V3827" i="5"/>
  <c r="X3827" i="5" s="1"/>
  <c r="V3828" i="5"/>
  <c r="X3828" i="5" s="1"/>
  <c r="V3829" i="5"/>
  <c r="X3829" i="5" s="1"/>
  <c r="V3830" i="5"/>
  <c r="X3830" i="5" s="1"/>
  <c r="V3831" i="5"/>
  <c r="X3831" i="5" s="1"/>
  <c r="V3832" i="5"/>
  <c r="X3832" i="5" s="1"/>
  <c r="V3833" i="5"/>
  <c r="X3833" i="5" s="1"/>
  <c r="V3834" i="5"/>
  <c r="X3834" i="5" s="1"/>
  <c r="V3835" i="5"/>
  <c r="X3835" i="5" s="1"/>
  <c r="V3836" i="5"/>
  <c r="X3836" i="5" s="1"/>
  <c r="V3837" i="5"/>
  <c r="X3837" i="5" s="1"/>
  <c r="V3838" i="5"/>
  <c r="X3838" i="5" s="1"/>
  <c r="V3839" i="5"/>
  <c r="X3839" i="5" s="1"/>
  <c r="V3840" i="5"/>
  <c r="X3840" i="5" s="1"/>
  <c r="V3841" i="5"/>
  <c r="X3841" i="5" s="1"/>
  <c r="V3842" i="5"/>
  <c r="X3842" i="5" s="1"/>
  <c r="V3843" i="5"/>
  <c r="X3843" i="5" s="1"/>
  <c r="V3844" i="5"/>
  <c r="X3844" i="5" s="1"/>
  <c r="V3845" i="5"/>
  <c r="X3845" i="5" s="1"/>
  <c r="V3846" i="5"/>
  <c r="X3846" i="5" s="1"/>
  <c r="V3847" i="5"/>
  <c r="X3847" i="5" s="1"/>
  <c r="V3848" i="5"/>
  <c r="X3848" i="5" s="1"/>
  <c r="V3849" i="5"/>
  <c r="X3849" i="5" s="1"/>
  <c r="V3850" i="5"/>
  <c r="X3850" i="5" s="1"/>
  <c r="V3851" i="5"/>
  <c r="X3851" i="5" s="1"/>
  <c r="V3852" i="5"/>
  <c r="X3852" i="5" s="1"/>
  <c r="V3853" i="5"/>
  <c r="X3853" i="5" s="1"/>
  <c r="V3854" i="5"/>
  <c r="X3854" i="5" s="1"/>
  <c r="V3855" i="5"/>
  <c r="X3855" i="5" s="1"/>
  <c r="V3856" i="5"/>
  <c r="X3856" i="5" s="1"/>
  <c r="V3857" i="5"/>
  <c r="X3857" i="5" s="1"/>
  <c r="V3858" i="5"/>
  <c r="X3858" i="5" s="1"/>
  <c r="V3859" i="5"/>
  <c r="X3859" i="5" s="1"/>
  <c r="V3860" i="5"/>
  <c r="X3860" i="5" s="1"/>
  <c r="V3861" i="5"/>
  <c r="X3861" i="5" s="1"/>
  <c r="V3862" i="5"/>
  <c r="X3862" i="5" s="1"/>
  <c r="V3863" i="5"/>
  <c r="X3863" i="5" s="1"/>
  <c r="V3864" i="5"/>
  <c r="X3864" i="5" s="1"/>
  <c r="V3865" i="5"/>
  <c r="X3865" i="5" s="1"/>
  <c r="V3866" i="5"/>
  <c r="X3866" i="5" s="1"/>
  <c r="V3867" i="5"/>
  <c r="X3867" i="5" s="1"/>
  <c r="V3868" i="5"/>
  <c r="X3868" i="5" s="1"/>
  <c r="V3869" i="5"/>
  <c r="X3869" i="5" s="1"/>
  <c r="V3870" i="5"/>
  <c r="X3870" i="5" s="1"/>
  <c r="V3871" i="5"/>
  <c r="X3871" i="5" s="1"/>
  <c r="V3872" i="5"/>
  <c r="X3872" i="5" s="1"/>
  <c r="V3873" i="5"/>
  <c r="X3873" i="5" s="1"/>
  <c r="V3874" i="5"/>
  <c r="X3874" i="5" s="1"/>
  <c r="V3875" i="5"/>
  <c r="X3875" i="5" s="1"/>
  <c r="V3876" i="5"/>
  <c r="X3876" i="5" s="1"/>
  <c r="V3877" i="5"/>
  <c r="X3877" i="5" s="1"/>
  <c r="V3878" i="5"/>
  <c r="X3878" i="5" s="1"/>
  <c r="V3879" i="5"/>
  <c r="X3879" i="5" s="1"/>
  <c r="V3880" i="5"/>
  <c r="X3880" i="5" s="1"/>
  <c r="V3881" i="5"/>
  <c r="X3881" i="5" s="1"/>
  <c r="V3882" i="5"/>
  <c r="X3882" i="5" s="1"/>
  <c r="V3883" i="5"/>
  <c r="X3883" i="5" s="1"/>
  <c r="V3884" i="5"/>
  <c r="X3884" i="5" s="1"/>
  <c r="V3885" i="5"/>
  <c r="X3885" i="5" s="1"/>
  <c r="V3886" i="5"/>
  <c r="X3886" i="5" s="1"/>
  <c r="V3887" i="5"/>
  <c r="X3887" i="5" s="1"/>
  <c r="V3888" i="5"/>
  <c r="X3888" i="5" s="1"/>
  <c r="V3889" i="5"/>
  <c r="X3889" i="5" s="1"/>
  <c r="V3890" i="5"/>
  <c r="X3890" i="5" s="1"/>
  <c r="V3891" i="5"/>
  <c r="X3891" i="5" s="1"/>
  <c r="V3892" i="5"/>
  <c r="X3892" i="5" s="1"/>
  <c r="V3893" i="5"/>
  <c r="X3893" i="5" s="1"/>
  <c r="V3894" i="5"/>
  <c r="X3894" i="5" s="1"/>
  <c r="V3895" i="5"/>
  <c r="X3895" i="5" s="1"/>
  <c r="V3896" i="5"/>
  <c r="X3896" i="5" s="1"/>
  <c r="V3897" i="5"/>
  <c r="X3897" i="5" s="1"/>
  <c r="V3898" i="5"/>
  <c r="X3898" i="5" s="1"/>
  <c r="V3899" i="5"/>
  <c r="X3899" i="5" s="1"/>
  <c r="V3900" i="5"/>
  <c r="X3900" i="5" s="1"/>
  <c r="V3901" i="5"/>
  <c r="X3901" i="5" s="1"/>
  <c r="V3902" i="5"/>
  <c r="X3902" i="5" s="1"/>
  <c r="V3903" i="5"/>
  <c r="X3903" i="5" s="1"/>
  <c r="V3904" i="5"/>
  <c r="X3904" i="5" s="1"/>
  <c r="V3905" i="5"/>
  <c r="X3905" i="5" s="1"/>
  <c r="V3906" i="5"/>
  <c r="X3906" i="5" s="1"/>
  <c r="V3907" i="5"/>
  <c r="X3907" i="5" s="1"/>
  <c r="V3908" i="5"/>
  <c r="X3908" i="5" s="1"/>
  <c r="V3909" i="5"/>
  <c r="X3909" i="5" s="1"/>
  <c r="V3910" i="5"/>
  <c r="X3910" i="5" s="1"/>
  <c r="V3911" i="5"/>
  <c r="X3911" i="5" s="1"/>
  <c r="V3912" i="5"/>
  <c r="X3912" i="5" s="1"/>
  <c r="V3913" i="5"/>
  <c r="X3913" i="5" s="1"/>
  <c r="V3914" i="5"/>
  <c r="X3914" i="5" s="1"/>
  <c r="V3915" i="5"/>
  <c r="X3915" i="5" s="1"/>
  <c r="V3916" i="5"/>
  <c r="X3916" i="5" s="1"/>
  <c r="V3917" i="5"/>
  <c r="X3917" i="5" s="1"/>
  <c r="V3918" i="5"/>
  <c r="X3918" i="5" s="1"/>
  <c r="V3919" i="5"/>
  <c r="X3919" i="5" s="1"/>
  <c r="V3920" i="5"/>
  <c r="X3920" i="5" s="1"/>
  <c r="V3921" i="5"/>
  <c r="X3921" i="5" s="1"/>
  <c r="V3922" i="5"/>
  <c r="X3922" i="5" s="1"/>
  <c r="V3923" i="5"/>
  <c r="X3923" i="5" s="1"/>
  <c r="V3924" i="5"/>
  <c r="X3924" i="5" s="1"/>
  <c r="V3925" i="5"/>
  <c r="X3925" i="5" s="1"/>
  <c r="V3926" i="5"/>
  <c r="X3926" i="5" s="1"/>
  <c r="V3927" i="5"/>
  <c r="X3927" i="5" s="1"/>
  <c r="V3928" i="5"/>
  <c r="X3928" i="5" s="1"/>
  <c r="V3929" i="5"/>
  <c r="X3929" i="5" s="1"/>
  <c r="V3930" i="5"/>
  <c r="X3930" i="5" s="1"/>
  <c r="V3931" i="5"/>
  <c r="X3931" i="5" s="1"/>
  <c r="V3932" i="5"/>
  <c r="X3932" i="5" s="1"/>
  <c r="V3933" i="5"/>
  <c r="X3933" i="5" s="1"/>
  <c r="V3934" i="5"/>
  <c r="X3934" i="5" s="1"/>
  <c r="V3935" i="5"/>
  <c r="X3935" i="5" s="1"/>
  <c r="V3936" i="5"/>
  <c r="X3936" i="5" s="1"/>
  <c r="V3937" i="5"/>
  <c r="X3937" i="5" s="1"/>
  <c r="V3938" i="5"/>
  <c r="X3938" i="5" s="1"/>
  <c r="V3939" i="5"/>
  <c r="X3939" i="5" s="1"/>
  <c r="V3940" i="5"/>
  <c r="X3940" i="5" s="1"/>
  <c r="V3941" i="5"/>
  <c r="X3941" i="5" s="1"/>
  <c r="V3942" i="5"/>
  <c r="X3942" i="5" s="1"/>
  <c r="V3943" i="5"/>
  <c r="X3943" i="5" s="1"/>
  <c r="V3944" i="5"/>
  <c r="X3944" i="5" s="1"/>
  <c r="V3945" i="5"/>
  <c r="X3945" i="5" s="1"/>
  <c r="V3946" i="5"/>
  <c r="X3946" i="5" s="1"/>
  <c r="V3947" i="5"/>
  <c r="X3947" i="5" s="1"/>
  <c r="V3948" i="5"/>
  <c r="X3948" i="5" s="1"/>
  <c r="V724" i="5"/>
  <c r="X724" i="5" s="1"/>
  <c r="V725" i="5"/>
  <c r="X725" i="5" s="1"/>
  <c r="V726" i="5"/>
  <c r="X726" i="5" s="1"/>
  <c r="V727" i="5"/>
  <c r="X727" i="5" s="1"/>
  <c r="V728" i="5"/>
  <c r="X728" i="5" s="1"/>
  <c r="V729" i="5"/>
  <c r="X729" i="5" s="1"/>
  <c r="V730" i="5"/>
  <c r="X730" i="5" s="1"/>
  <c r="V731" i="5"/>
  <c r="X731" i="5" s="1"/>
  <c r="V732" i="5"/>
  <c r="X732" i="5" s="1"/>
  <c r="V733" i="5"/>
  <c r="X733" i="5" s="1"/>
  <c r="V734" i="5"/>
  <c r="X734" i="5" s="1"/>
  <c r="V735" i="5"/>
  <c r="X735" i="5" s="1"/>
  <c r="V736" i="5"/>
  <c r="X736" i="5" s="1"/>
  <c r="V737" i="5"/>
  <c r="X737" i="5" s="1"/>
  <c r="V738" i="5"/>
  <c r="X738" i="5" s="1"/>
  <c r="V739" i="5"/>
  <c r="X739" i="5" s="1"/>
  <c r="V740" i="5"/>
  <c r="X740" i="5" s="1"/>
  <c r="V741" i="5"/>
  <c r="X741" i="5" s="1"/>
  <c r="V742" i="5"/>
  <c r="X742" i="5" s="1"/>
  <c r="V743" i="5"/>
  <c r="X743" i="5" s="1"/>
  <c r="V744" i="5"/>
  <c r="X744" i="5" s="1"/>
  <c r="V745" i="5"/>
  <c r="X745" i="5" s="1"/>
  <c r="V746" i="5"/>
  <c r="X746" i="5" s="1"/>
  <c r="V747" i="5"/>
  <c r="X747" i="5" s="1"/>
  <c r="V748" i="5"/>
  <c r="X748" i="5" s="1"/>
  <c r="V749" i="5"/>
  <c r="X749" i="5" s="1"/>
  <c r="V750" i="5"/>
  <c r="X750" i="5" s="1"/>
  <c r="V751" i="5"/>
  <c r="X751" i="5" s="1"/>
  <c r="V752" i="5"/>
  <c r="X752" i="5" s="1"/>
  <c r="V753" i="5"/>
  <c r="X753" i="5" s="1"/>
  <c r="V754" i="5"/>
  <c r="X754" i="5" s="1"/>
  <c r="V755" i="5"/>
  <c r="X755" i="5" s="1"/>
  <c r="V756" i="5"/>
  <c r="X756" i="5" s="1"/>
  <c r="V757" i="5"/>
  <c r="X757" i="5" s="1"/>
  <c r="V758" i="5"/>
  <c r="X758" i="5" s="1"/>
  <c r="V759" i="5"/>
  <c r="X759" i="5" s="1"/>
  <c r="V760" i="5"/>
  <c r="X760" i="5" s="1"/>
  <c r="V761" i="5"/>
  <c r="X761" i="5" s="1"/>
  <c r="V762" i="5"/>
  <c r="X762" i="5" s="1"/>
  <c r="V763" i="5"/>
  <c r="X763" i="5" s="1"/>
  <c r="V764" i="5"/>
  <c r="X764" i="5" s="1"/>
  <c r="V765" i="5"/>
  <c r="X765" i="5" s="1"/>
  <c r="V766" i="5"/>
  <c r="X766" i="5" s="1"/>
  <c r="V767" i="5"/>
  <c r="X767" i="5" s="1"/>
  <c r="V768" i="5"/>
  <c r="X768" i="5" s="1"/>
  <c r="V769" i="5"/>
  <c r="X769" i="5" s="1"/>
  <c r="V770" i="5"/>
  <c r="X770" i="5" s="1"/>
  <c r="V771" i="5"/>
  <c r="X771" i="5" s="1"/>
  <c r="V772" i="5"/>
  <c r="X772" i="5" s="1"/>
  <c r="V773" i="5"/>
  <c r="X773" i="5" s="1"/>
  <c r="V774" i="5"/>
  <c r="X774" i="5" s="1"/>
  <c r="V775" i="5"/>
  <c r="X775" i="5" s="1"/>
  <c r="V776" i="5"/>
  <c r="X776" i="5" s="1"/>
  <c r="V777" i="5"/>
  <c r="X777" i="5" s="1"/>
  <c r="V778" i="5"/>
  <c r="X778" i="5" s="1"/>
  <c r="V779" i="5"/>
  <c r="X779" i="5" s="1"/>
  <c r="V780" i="5"/>
  <c r="X780" i="5" s="1"/>
  <c r="V781" i="5"/>
  <c r="X781" i="5" s="1"/>
  <c r="V782" i="5"/>
  <c r="X782" i="5" s="1"/>
  <c r="V783" i="5"/>
  <c r="X783" i="5" s="1"/>
  <c r="V784" i="5"/>
  <c r="X784" i="5" s="1"/>
  <c r="V785" i="5"/>
  <c r="X785" i="5" s="1"/>
  <c r="V786" i="5"/>
  <c r="X786" i="5" s="1"/>
  <c r="V787" i="5"/>
  <c r="X787" i="5" s="1"/>
  <c r="V788" i="5"/>
  <c r="X788" i="5" s="1"/>
  <c r="V789" i="5"/>
  <c r="X789" i="5" s="1"/>
  <c r="V790" i="5"/>
  <c r="X790" i="5" s="1"/>
  <c r="V791" i="5"/>
  <c r="X791" i="5" s="1"/>
  <c r="V792" i="5"/>
  <c r="X792" i="5" s="1"/>
  <c r="V793" i="5"/>
  <c r="X793" i="5" s="1"/>
  <c r="V794" i="5"/>
  <c r="X794" i="5" s="1"/>
  <c r="V795" i="5"/>
  <c r="X795" i="5" s="1"/>
  <c r="V796" i="5"/>
  <c r="X796" i="5" s="1"/>
  <c r="V797" i="5"/>
  <c r="X797" i="5" s="1"/>
  <c r="V798" i="5"/>
  <c r="X798" i="5" s="1"/>
  <c r="V799" i="5"/>
  <c r="X799" i="5" s="1"/>
  <c r="V800" i="5"/>
  <c r="X800" i="5" s="1"/>
  <c r="V801" i="5"/>
  <c r="X801" i="5" s="1"/>
  <c r="V802" i="5"/>
  <c r="X802" i="5" s="1"/>
  <c r="V803" i="5"/>
  <c r="X803" i="5" s="1"/>
  <c r="V804" i="5"/>
  <c r="X804" i="5" s="1"/>
  <c r="V805" i="5"/>
  <c r="X805" i="5" s="1"/>
  <c r="V806" i="5"/>
  <c r="X806" i="5" s="1"/>
  <c r="V807" i="5"/>
  <c r="X807" i="5" s="1"/>
  <c r="V808" i="5"/>
  <c r="X808" i="5" s="1"/>
  <c r="V809" i="5"/>
  <c r="X809" i="5" s="1"/>
  <c r="V810" i="5"/>
  <c r="X810" i="5" s="1"/>
  <c r="V811" i="5"/>
  <c r="X811" i="5" s="1"/>
  <c r="V812" i="5"/>
  <c r="X812" i="5" s="1"/>
  <c r="V813" i="5"/>
  <c r="X813" i="5" s="1"/>
  <c r="V814" i="5"/>
  <c r="X814" i="5" s="1"/>
  <c r="V815" i="5"/>
  <c r="X815" i="5" s="1"/>
  <c r="V816" i="5"/>
  <c r="X816" i="5" s="1"/>
  <c r="V817" i="5"/>
  <c r="X817" i="5" s="1"/>
  <c r="V818" i="5"/>
  <c r="X818" i="5" s="1"/>
  <c r="V819" i="5"/>
  <c r="X819" i="5" s="1"/>
  <c r="V820" i="5"/>
  <c r="X820" i="5" s="1"/>
  <c r="V821" i="5"/>
  <c r="X821" i="5" s="1"/>
  <c r="V822" i="5"/>
  <c r="X822" i="5" s="1"/>
  <c r="V823" i="5"/>
  <c r="X823" i="5" s="1"/>
  <c r="V824" i="5"/>
  <c r="X824" i="5" s="1"/>
  <c r="V825" i="5"/>
  <c r="X825" i="5" s="1"/>
  <c r="V826" i="5"/>
  <c r="X826" i="5" s="1"/>
  <c r="V827" i="5"/>
  <c r="X827" i="5" s="1"/>
  <c r="V828" i="5"/>
  <c r="X828" i="5" s="1"/>
  <c r="V829" i="5"/>
  <c r="X829" i="5" s="1"/>
  <c r="V830" i="5"/>
  <c r="X830" i="5" s="1"/>
  <c r="V831" i="5"/>
  <c r="X831" i="5" s="1"/>
  <c r="V832" i="5"/>
  <c r="X832" i="5" s="1"/>
  <c r="V833" i="5"/>
  <c r="X833" i="5" s="1"/>
  <c r="V834" i="5"/>
  <c r="X834" i="5" s="1"/>
  <c r="V835" i="5"/>
  <c r="X835" i="5" s="1"/>
  <c r="V836" i="5"/>
  <c r="X836" i="5" s="1"/>
  <c r="V837" i="5"/>
  <c r="X837" i="5" s="1"/>
  <c r="V838" i="5"/>
  <c r="X838" i="5" s="1"/>
  <c r="V839" i="5"/>
  <c r="X839" i="5" s="1"/>
  <c r="V840" i="5"/>
  <c r="X840" i="5" s="1"/>
  <c r="V841" i="5"/>
  <c r="X841" i="5" s="1"/>
  <c r="V842" i="5"/>
  <c r="X842" i="5" s="1"/>
  <c r="V843" i="5"/>
  <c r="X843" i="5" s="1"/>
  <c r="V844" i="5"/>
  <c r="X844" i="5" s="1"/>
  <c r="V845" i="5"/>
  <c r="X845" i="5" s="1"/>
  <c r="V846" i="5"/>
  <c r="X846" i="5" s="1"/>
  <c r="V847" i="5"/>
  <c r="X847" i="5" s="1"/>
  <c r="V848" i="5"/>
  <c r="X848" i="5" s="1"/>
  <c r="V849" i="5"/>
  <c r="X849" i="5" s="1"/>
  <c r="V850" i="5"/>
  <c r="X850" i="5" s="1"/>
  <c r="V851" i="5"/>
  <c r="X851" i="5" s="1"/>
  <c r="V852" i="5"/>
  <c r="X852" i="5" s="1"/>
  <c r="V853" i="5"/>
  <c r="X853" i="5" s="1"/>
  <c r="V854" i="5"/>
  <c r="X854" i="5" s="1"/>
  <c r="V855" i="5"/>
  <c r="X855" i="5" s="1"/>
  <c r="V856" i="5"/>
  <c r="X856" i="5" s="1"/>
  <c r="V857" i="5"/>
  <c r="X857" i="5" s="1"/>
  <c r="V858" i="5"/>
  <c r="X858" i="5" s="1"/>
  <c r="V859" i="5"/>
  <c r="X859" i="5" s="1"/>
  <c r="V860" i="5"/>
  <c r="X860" i="5" s="1"/>
  <c r="V861" i="5"/>
  <c r="X861" i="5" s="1"/>
  <c r="V862" i="5"/>
  <c r="X862" i="5" s="1"/>
  <c r="V863" i="5"/>
  <c r="X863" i="5" s="1"/>
  <c r="V864" i="5"/>
  <c r="X864" i="5" s="1"/>
  <c r="V865" i="5"/>
  <c r="X865" i="5" s="1"/>
  <c r="V866" i="5"/>
  <c r="X866" i="5" s="1"/>
  <c r="V867" i="5"/>
  <c r="X867" i="5" s="1"/>
  <c r="V868" i="5"/>
  <c r="X868" i="5" s="1"/>
  <c r="V869" i="5"/>
  <c r="X869" i="5" s="1"/>
  <c r="V870" i="5"/>
  <c r="X870" i="5" s="1"/>
  <c r="V871" i="5"/>
  <c r="X871" i="5" s="1"/>
  <c r="V872" i="5"/>
  <c r="X872" i="5" s="1"/>
  <c r="V873" i="5"/>
  <c r="X873" i="5" s="1"/>
  <c r="V874" i="5"/>
  <c r="X874" i="5" s="1"/>
  <c r="V875" i="5"/>
  <c r="X875" i="5" s="1"/>
  <c r="V876" i="5"/>
  <c r="X876" i="5" s="1"/>
  <c r="V877" i="5"/>
  <c r="X877" i="5" s="1"/>
  <c r="V878" i="5"/>
  <c r="X878" i="5" s="1"/>
  <c r="V879" i="5"/>
  <c r="X879" i="5" s="1"/>
  <c r="V880" i="5"/>
  <c r="X880" i="5" s="1"/>
  <c r="V881" i="5"/>
  <c r="X881" i="5" s="1"/>
  <c r="V882" i="5"/>
  <c r="X882" i="5" s="1"/>
  <c r="V883" i="5"/>
  <c r="X883" i="5" s="1"/>
  <c r="V884" i="5"/>
  <c r="X884" i="5" s="1"/>
  <c r="V885" i="5"/>
  <c r="X885" i="5" s="1"/>
  <c r="V886" i="5"/>
  <c r="X886" i="5" s="1"/>
  <c r="V887" i="5"/>
  <c r="X887" i="5" s="1"/>
  <c r="V888" i="5"/>
  <c r="X888" i="5" s="1"/>
  <c r="V889" i="5"/>
  <c r="X889" i="5" s="1"/>
  <c r="V890" i="5"/>
  <c r="X890" i="5" s="1"/>
  <c r="V891" i="5"/>
  <c r="X891" i="5" s="1"/>
  <c r="V892" i="5"/>
  <c r="X892" i="5" s="1"/>
  <c r="V893" i="5"/>
  <c r="X893" i="5" s="1"/>
  <c r="V894" i="5"/>
  <c r="X894" i="5" s="1"/>
  <c r="V895" i="5"/>
  <c r="X895" i="5" s="1"/>
  <c r="V896" i="5"/>
  <c r="X896" i="5" s="1"/>
  <c r="V897" i="5"/>
  <c r="X897" i="5" s="1"/>
  <c r="V898" i="5"/>
  <c r="X898" i="5" s="1"/>
  <c r="V899" i="5"/>
  <c r="X899" i="5" s="1"/>
  <c r="V900" i="5"/>
  <c r="X900" i="5" s="1"/>
  <c r="V901" i="5"/>
  <c r="X901" i="5" s="1"/>
  <c r="V902" i="5"/>
  <c r="X902" i="5" s="1"/>
  <c r="V903" i="5"/>
  <c r="X903" i="5" s="1"/>
  <c r="V904" i="5"/>
  <c r="X904" i="5" s="1"/>
  <c r="V905" i="5"/>
  <c r="X905" i="5" s="1"/>
  <c r="V906" i="5"/>
  <c r="X906" i="5" s="1"/>
  <c r="V907" i="5"/>
  <c r="X907" i="5" s="1"/>
  <c r="V908" i="5"/>
  <c r="X908" i="5" s="1"/>
  <c r="V909" i="5"/>
  <c r="X909" i="5" s="1"/>
  <c r="V910" i="5"/>
  <c r="X910" i="5" s="1"/>
  <c r="V911" i="5"/>
  <c r="X911" i="5" s="1"/>
  <c r="V912" i="5"/>
  <c r="X912" i="5" s="1"/>
  <c r="V913" i="5"/>
  <c r="X913" i="5" s="1"/>
  <c r="V914" i="5"/>
  <c r="X914" i="5" s="1"/>
  <c r="V915" i="5"/>
  <c r="X915" i="5" s="1"/>
  <c r="V916" i="5"/>
  <c r="X916" i="5" s="1"/>
  <c r="V917" i="5"/>
  <c r="X917" i="5" s="1"/>
  <c r="V918" i="5"/>
  <c r="X918" i="5" s="1"/>
  <c r="V919" i="5"/>
  <c r="X919" i="5" s="1"/>
  <c r="V920" i="5"/>
  <c r="X920" i="5" s="1"/>
  <c r="V921" i="5"/>
  <c r="X921" i="5" s="1"/>
  <c r="V922" i="5"/>
  <c r="X922" i="5" s="1"/>
  <c r="V923" i="5"/>
  <c r="X923" i="5" s="1"/>
  <c r="V924" i="5"/>
  <c r="X924" i="5" s="1"/>
  <c r="V925" i="5"/>
  <c r="X925" i="5" s="1"/>
  <c r="V926" i="5"/>
  <c r="X926" i="5" s="1"/>
  <c r="V927" i="5"/>
  <c r="X927" i="5" s="1"/>
  <c r="V928" i="5"/>
  <c r="X928" i="5" s="1"/>
  <c r="V929" i="5"/>
  <c r="X929" i="5" s="1"/>
  <c r="V930" i="5"/>
  <c r="X930" i="5" s="1"/>
  <c r="V931" i="5"/>
  <c r="X931" i="5" s="1"/>
  <c r="V932" i="5"/>
  <c r="X932" i="5" s="1"/>
  <c r="V933" i="5"/>
  <c r="X933" i="5" s="1"/>
  <c r="V934" i="5"/>
  <c r="X934" i="5" s="1"/>
  <c r="V935" i="5"/>
  <c r="X935" i="5" s="1"/>
  <c r="V936" i="5"/>
  <c r="X936" i="5" s="1"/>
  <c r="V937" i="5"/>
  <c r="X937" i="5" s="1"/>
  <c r="V938" i="5"/>
  <c r="X938" i="5" s="1"/>
  <c r="V939" i="5"/>
  <c r="X939" i="5" s="1"/>
  <c r="V940" i="5"/>
  <c r="X940" i="5" s="1"/>
  <c r="V941" i="5"/>
  <c r="X941" i="5" s="1"/>
  <c r="V942" i="5"/>
  <c r="X942" i="5" s="1"/>
  <c r="V943" i="5"/>
  <c r="X943" i="5" s="1"/>
  <c r="V944" i="5"/>
  <c r="X944" i="5" s="1"/>
  <c r="V945" i="5"/>
  <c r="X945" i="5" s="1"/>
  <c r="V946" i="5"/>
  <c r="X946" i="5" s="1"/>
  <c r="V947" i="5"/>
  <c r="X947" i="5" s="1"/>
  <c r="V948" i="5"/>
  <c r="X948" i="5" s="1"/>
  <c r="V949" i="5"/>
  <c r="X949" i="5" s="1"/>
  <c r="V950" i="5"/>
  <c r="X950" i="5" s="1"/>
  <c r="V951" i="5"/>
  <c r="X951" i="5" s="1"/>
  <c r="V952" i="5"/>
  <c r="X952" i="5" s="1"/>
  <c r="V953" i="5"/>
  <c r="X953" i="5" s="1"/>
  <c r="V954" i="5"/>
  <c r="X954" i="5" s="1"/>
  <c r="V955" i="5"/>
  <c r="X955" i="5" s="1"/>
  <c r="V956" i="5"/>
  <c r="X956" i="5" s="1"/>
  <c r="V957" i="5"/>
  <c r="X957" i="5" s="1"/>
  <c r="V958" i="5"/>
  <c r="X958" i="5" s="1"/>
  <c r="V959" i="5"/>
  <c r="X959" i="5" s="1"/>
  <c r="V960" i="5"/>
  <c r="X960" i="5" s="1"/>
  <c r="V961" i="5"/>
  <c r="X961" i="5" s="1"/>
  <c r="V962" i="5"/>
  <c r="X962" i="5" s="1"/>
  <c r="V963" i="5"/>
  <c r="X963" i="5" s="1"/>
  <c r="V964" i="5"/>
  <c r="X964" i="5" s="1"/>
  <c r="V965" i="5"/>
  <c r="X965" i="5" s="1"/>
  <c r="V966" i="5"/>
  <c r="X966" i="5" s="1"/>
  <c r="V967" i="5"/>
  <c r="X967" i="5" s="1"/>
  <c r="V968" i="5"/>
  <c r="X968" i="5" s="1"/>
  <c r="V969" i="5"/>
  <c r="X969" i="5" s="1"/>
  <c r="V970" i="5"/>
  <c r="X970" i="5" s="1"/>
  <c r="V971" i="5"/>
  <c r="X971" i="5" s="1"/>
  <c r="V972" i="5"/>
  <c r="X972" i="5" s="1"/>
  <c r="V973" i="5"/>
  <c r="X973" i="5" s="1"/>
  <c r="V974" i="5"/>
  <c r="X974" i="5" s="1"/>
  <c r="V975" i="5"/>
  <c r="X975" i="5" s="1"/>
  <c r="V976" i="5"/>
  <c r="X976" i="5" s="1"/>
  <c r="V977" i="5"/>
  <c r="X977" i="5" s="1"/>
  <c r="V978" i="5"/>
  <c r="X978" i="5" s="1"/>
  <c r="V979" i="5"/>
  <c r="X979" i="5" s="1"/>
  <c r="V980" i="5"/>
  <c r="X980" i="5" s="1"/>
  <c r="V981" i="5"/>
  <c r="X981" i="5" s="1"/>
  <c r="V982" i="5"/>
  <c r="X982" i="5" s="1"/>
  <c r="V983" i="5"/>
  <c r="X983" i="5" s="1"/>
  <c r="V984" i="5"/>
  <c r="X984" i="5" s="1"/>
  <c r="V985" i="5"/>
  <c r="X985" i="5" s="1"/>
  <c r="V986" i="5"/>
  <c r="X986" i="5" s="1"/>
  <c r="V987" i="5"/>
  <c r="X987" i="5" s="1"/>
  <c r="V988" i="5"/>
  <c r="X988" i="5" s="1"/>
  <c r="V989" i="5"/>
  <c r="X989" i="5" s="1"/>
  <c r="V990" i="5"/>
  <c r="X990" i="5" s="1"/>
  <c r="V991" i="5"/>
  <c r="X991" i="5" s="1"/>
  <c r="V992" i="5"/>
  <c r="X992" i="5" s="1"/>
  <c r="V993" i="5"/>
  <c r="X993" i="5" s="1"/>
  <c r="V994" i="5"/>
  <c r="X994" i="5" s="1"/>
  <c r="V995" i="5"/>
  <c r="X995" i="5" s="1"/>
  <c r="V996" i="5"/>
  <c r="X996" i="5" s="1"/>
  <c r="V997" i="5"/>
  <c r="X997" i="5" s="1"/>
  <c r="V998" i="5"/>
  <c r="X998" i="5" s="1"/>
  <c r="V999" i="5"/>
  <c r="X999" i="5" s="1"/>
  <c r="V1000" i="5"/>
  <c r="X1000" i="5" s="1"/>
  <c r="V1001" i="5"/>
  <c r="X1001" i="5" s="1"/>
  <c r="V1002" i="5"/>
  <c r="X1002" i="5" s="1"/>
  <c r="V1003" i="5"/>
  <c r="X1003" i="5" s="1"/>
  <c r="V1004" i="5"/>
  <c r="X1004" i="5" s="1"/>
  <c r="V1005" i="5"/>
  <c r="X1005" i="5" s="1"/>
  <c r="V1006" i="5"/>
  <c r="X1006" i="5" s="1"/>
  <c r="V1007" i="5"/>
  <c r="X1007" i="5" s="1"/>
  <c r="V1008" i="5"/>
  <c r="X1008" i="5" s="1"/>
  <c r="V1009" i="5"/>
  <c r="X1009" i="5" s="1"/>
  <c r="V1010" i="5"/>
  <c r="X1010" i="5" s="1"/>
  <c r="V1011" i="5"/>
  <c r="X1011" i="5" s="1"/>
  <c r="V1012" i="5"/>
  <c r="X1012" i="5" s="1"/>
  <c r="V1013" i="5"/>
  <c r="X1013" i="5" s="1"/>
  <c r="V1014" i="5"/>
  <c r="X1014" i="5" s="1"/>
  <c r="V1015" i="5"/>
  <c r="X1015" i="5" s="1"/>
  <c r="V1016" i="5"/>
  <c r="X1016" i="5" s="1"/>
  <c r="V1017" i="5"/>
  <c r="X1017" i="5" s="1"/>
  <c r="V1018" i="5"/>
  <c r="X1018" i="5" s="1"/>
  <c r="V1019" i="5"/>
  <c r="X1019" i="5" s="1"/>
  <c r="V1020" i="5"/>
  <c r="X1020" i="5" s="1"/>
  <c r="V1021" i="5"/>
  <c r="X1021" i="5" s="1"/>
  <c r="V1022" i="5"/>
  <c r="X1022" i="5" s="1"/>
  <c r="V1023" i="5"/>
  <c r="X1023" i="5" s="1"/>
  <c r="V1024" i="5"/>
  <c r="X1024" i="5" s="1"/>
  <c r="V1025" i="5"/>
  <c r="X1025" i="5" s="1"/>
  <c r="V1026" i="5"/>
  <c r="X1026" i="5" s="1"/>
  <c r="V1027" i="5"/>
  <c r="X1027" i="5" s="1"/>
  <c r="V1028" i="5"/>
  <c r="X1028" i="5" s="1"/>
  <c r="V1029" i="5"/>
  <c r="X1029" i="5" s="1"/>
  <c r="V1030" i="5"/>
  <c r="X1030" i="5" s="1"/>
  <c r="V1031" i="5"/>
  <c r="X1031" i="5" s="1"/>
  <c r="V1032" i="5"/>
  <c r="X1032" i="5" s="1"/>
  <c r="V1033" i="5"/>
  <c r="X1033" i="5" s="1"/>
  <c r="V1034" i="5"/>
  <c r="X1034" i="5" s="1"/>
  <c r="V1035" i="5"/>
  <c r="X1035" i="5" s="1"/>
  <c r="V1036" i="5"/>
  <c r="X1036" i="5" s="1"/>
  <c r="V1037" i="5"/>
  <c r="X1037" i="5" s="1"/>
  <c r="V1038" i="5"/>
  <c r="X1038" i="5" s="1"/>
  <c r="V1039" i="5"/>
  <c r="X1039" i="5" s="1"/>
  <c r="V1040" i="5"/>
  <c r="X1040" i="5" s="1"/>
  <c r="V1041" i="5"/>
  <c r="X1041" i="5" s="1"/>
  <c r="V1042" i="5"/>
  <c r="X1042" i="5" s="1"/>
  <c r="V1043" i="5"/>
  <c r="X1043" i="5" s="1"/>
  <c r="V1044" i="5"/>
  <c r="X1044" i="5" s="1"/>
  <c r="V1045" i="5"/>
  <c r="X1045" i="5" s="1"/>
  <c r="V1046" i="5"/>
  <c r="X1046" i="5" s="1"/>
  <c r="V1047" i="5"/>
  <c r="X1047" i="5" s="1"/>
  <c r="V1048" i="5"/>
  <c r="X1048" i="5" s="1"/>
  <c r="V1049" i="5"/>
  <c r="X1049" i="5" s="1"/>
  <c r="V1050" i="5"/>
  <c r="X1050" i="5" s="1"/>
  <c r="V1051" i="5"/>
  <c r="X1051" i="5" s="1"/>
  <c r="V1052" i="5"/>
  <c r="X1052" i="5" s="1"/>
  <c r="V1053" i="5"/>
  <c r="X1053" i="5" s="1"/>
  <c r="V1054" i="5"/>
  <c r="X1054" i="5" s="1"/>
  <c r="V1055" i="5"/>
  <c r="X1055" i="5" s="1"/>
  <c r="V1056" i="5"/>
  <c r="X1056" i="5" s="1"/>
  <c r="V1057" i="5"/>
  <c r="X1057" i="5" s="1"/>
  <c r="V1058" i="5"/>
  <c r="X1058" i="5" s="1"/>
  <c r="V1059" i="5"/>
  <c r="X1059" i="5" s="1"/>
  <c r="V1060" i="5"/>
  <c r="X1060" i="5" s="1"/>
  <c r="V1061" i="5"/>
  <c r="X1061" i="5" s="1"/>
  <c r="V1062" i="5"/>
  <c r="X1062" i="5" s="1"/>
  <c r="V1063" i="5"/>
  <c r="X1063" i="5" s="1"/>
  <c r="V1064" i="5"/>
  <c r="X1064" i="5" s="1"/>
  <c r="V1065" i="5"/>
  <c r="X1065" i="5" s="1"/>
  <c r="V1066" i="5"/>
  <c r="X1066" i="5" s="1"/>
  <c r="V1067" i="5"/>
  <c r="X1067" i="5" s="1"/>
  <c r="V1068" i="5"/>
  <c r="X1068" i="5" s="1"/>
  <c r="V1069" i="5"/>
  <c r="X1069" i="5" s="1"/>
  <c r="V1070" i="5"/>
  <c r="X1070" i="5" s="1"/>
  <c r="V1071" i="5"/>
  <c r="X1071" i="5" s="1"/>
  <c r="V1072" i="5"/>
  <c r="X1072" i="5" s="1"/>
  <c r="V1073" i="5"/>
  <c r="X1073" i="5" s="1"/>
  <c r="V1074" i="5"/>
  <c r="X1074" i="5" s="1"/>
  <c r="V1075" i="5"/>
  <c r="X1075" i="5" s="1"/>
  <c r="V1076" i="5"/>
  <c r="X1076" i="5" s="1"/>
  <c r="V1077" i="5"/>
  <c r="X1077" i="5" s="1"/>
  <c r="V1078" i="5"/>
  <c r="X1078" i="5" s="1"/>
  <c r="V1079" i="5"/>
  <c r="X1079" i="5" s="1"/>
  <c r="V1080" i="5"/>
  <c r="X1080" i="5" s="1"/>
  <c r="V1081" i="5"/>
  <c r="X1081" i="5" s="1"/>
  <c r="V1082" i="5"/>
  <c r="X1082" i="5" s="1"/>
  <c r="V1083" i="5"/>
  <c r="X1083" i="5" s="1"/>
  <c r="V1084" i="5"/>
  <c r="X1084" i="5" s="1"/>
  <c r="V1085" i="5"/>
  <c r="X1085" i="5" s="1"/>
  <c r="V1086" i="5"/>
  <c r="X1086" i="5" s="1"/>
  <c r="V1087" i="5"/>
  <c r="X1087" i="5" s="1"/>
  <c r="V1088" i="5"/>
  <c r="X1088" i="5" s="1"/>
  <c r="V1089" i="5"/>
  <c r="X1089" i="5" s="1"/>
  <c r="V1090" i="5"/>
  <c r="X1090" i="5" s="1"/>
  <c r="V1091" i="5"/>
  <c r="X1091" i="5" s="1"/>
  <c r="V1092" i="5"/>
  <c r="X1092" i="5" s="1"/>
  <c r="V1093" i="5"/>
  <c r="X1093" i="5" s="1"/>
  <c r="V1094" i="5"/>
  <c r="X1094" i="5" s="1"/>
  <c r="V1095" i="5"/>
  <c r="X1095" i="5" s="1"/>
  <c r="V1096" i="5"/>
  <c r="X1096" i="5" s="1"/>
  <c r="V1097" i="5"/>
  <c r="X1097" i="5" s="1"/>
  <c r="V1098" i="5"/>
  <c r="X1098" i="5" s="1"/>
  <c r="V1099" i="5"/>
  <c r="X1099" i="5" s="1"/>
  <c r="V1100" i="5"/>
  <c r="X1100" i="5" s="1"/>
  <c r="V1101" i="5"/>
  <c r="X1101" i="5" s="1"/>
  <c r="V1102" i="5"/>
  <c r="X1102" i="5" s="1"/>
  <c r="V1103" i="5"/>
  <c r="X1103" i="5" s="1"/>
  <c r="V1104" i="5"/>
  <c r="X1104" i="5" s="1"/>
  <c r="V1105" i="5"/>
  <c r="X1105" i="5" s="1"/>
  <c r="V1106" i="5"/>
  <c r="X1106" i="5" s="1"/>
  <c r="V1107" i="5"/>
  <c r="X1107" i="5" s="1"/>
  <c r="V1108" i="5"/>
  <c r="X1108" i="5" s="1"/>
  <c r="V1109" i="5"/>
  <c r="X1109" i="5" s="1"/>
  <c r="V1110" i="5"/>
  <c r="X1110" i="5" s="1"/>
  <c r="V1111" i="5"/>
  <c r="X1111" i="5" s="1"/>
  <c r="V1112" i="5"/>
  <c r="X1112" i="5" s="1"/>
  <c r="V1113" i="5"/>
  <c r="X1113" i="5" s="1"/>
  <c r="V1114" i="5"/>
  <c r="X1114" i="5" s="1"/>
  <c r="V1115" i="5"/>
  <c r="X1115" i="5" s="1"/>
  <c r="V1116" i="5"/>
  <c r="X1116" i="5" s="1"/>
  <c r="V1117" i="5"/>
  <c r="X1117" i="5" s="1"/>
  <c r="V1118" i="5"/>
  <c r="X1118" i="5" s="1"/>
  <c r="V1119" i="5"/>
  <c r="X1119" i="5" s="1"/>
  <c r="V1120" i="5"/>
  <c r="X1120" i="5" s="1"/>
  <c r="V1121" i="5"/>
  <c r="X1121" i="5" s="1"/>
  <c r="V1122" i="5"/>
  <c r="X1122" i="5" s="1"/>
  <c r="V1123" i="5"/>
  <c r="X1123" i="5" s="1"/>
  <c r="V1124" i="5"/>
  <c r="X1124" i="5" s="1"/>
  <c r="V1125" i="5"/>
  <c r="X1125" i="5" s="1"/>
  <c r="V1126" i="5"/>
  <c r="X1126" i="5" s="1"/>
  <c r="V1127" i="5"/>
  <c r="X1127" i="5" s="1"/>
  <c r="V1128" i="5"/>
  <c r="X1128" i="5" s="1"/>
  <c r="V1129" i="5"/>
  <c r="X1129" i="5" s="1"/>
  <c r="V1130" i="5"/>
  <c r="X1130" i="5" s="1"/>
  <c r="V1131" i="5"/>
  <c r="X1131" i="5" s="1"/>
  <c r="V1132" i="5"/>
  <c r="X1132" i="5" s="1"/>
  <c r="V1133" i="5"/>
  <c r="X1133" i="5" s="1"/>
  <c r="V1134" i="5"/>
  <c r="X1134" i="5" s="1"/>
  <c r="V1135" i="5"/>
  <c r="X1135" i="5" s="1"/>
  <c r="V1136" i="5"/>
  <c r="X1136" i="5" s="1"/>
  <c r="V1137" i="5"/>
  <c r="X1137" i="5" s="1"/>
  <c r="V1138" i="5"/>
  <c r="X1138" i="5" s="1"/>
  <c r="V1139" i="5"/>
  <c r="X1139" i="5" s="1"/>
  <c r="V1140" i="5"/>
  <c r="X1140" i="5" s="1"/>
  <c r="V1141" i="5"/>
  <c r="X1141" i="5" s="1"/>
  <c r="V1142" i="5"/>
  <c r="X1142" i="5" s="1"/>
  <c r="V1143" i="5"/>
  <c r="X1143" i="5" s="1"/>
  <c r="V1144" i="5"/>
  <c r="X1144" i="5" s="1"/>
  <c r="V1145" i="5"/>
  <c r="X1145" i="5" s="1"/>
  <c r="V1146" i="5"/>
  <c r="X1146" i="5" s="1"/>
  <c r="V1147" i="5"/>
  <c r="X1147" i="5" s="1"/>
  <c r="V1148" i="5"/>
  <c r="X1148" i="5" s="1"/>
  <c r="V1149" i="5"/>
  <c r="X1149" i="5" s="1"/>
  <c r="V1150" i="5"/>
  <c r="X1150" i="5" s="1"/>
  <c r="V1151" i="5"/>
  <c r="X1151" i="5" s="1"/>
  <c r="V1152" i="5"/>
  <c r="X1152" i="5" s="1"/>
  <c r="V1153" i="5"/>
  <c r="X1153" i="5" s="1"/>
  <c r="V1154" i="5"/>
  <c r="X1154" i="5" s="1"/>
  <c r="V1155" i="5"/>
  <c r="X1155" i="5" s="1"/>
  <c r="V1156" i="5"/>
  <c r="X1156" i="5" s="1"/>
  <c r="V1157" i="5"/>
  <c r="X1157" i="5" s="1"/>
  <c r="V1158" i="5"/>
  <c r="X1158" i="5" s="1"/>
  <c r="V1159" i="5"/>
  <c r="X1159" i="5" s="1"/>
  <c r="V1160" i="5"/>
  <c r="X1160" i="5" s="1"/>
  <c r="V1161" i="5"/>
  <c r="X1161" i="5" s="1"/>
  <c r="V1162" i="5"/>
  <c r="X1162" i="5" s="1"/>
  <c r="V1163" i="5"/>
  <c r="X1163" i="5" s="1"/>
  <c r="V1164" i="5"/>
  <c r="X1164" i="5" s="1"/>
  <c r="V1165" i="5"/>
  <c r="X1165" i="5" s="1"/>
  <c r="V1166" i="5"/>
  <c r="X1166" i="5" s="1"/>
  <c r="V1167" i="5"/>
  <c r="X1167" i="5" s="1"/>
  <c r="V1168" i="5"/>
  <c r="X1168" i="5" s="1"/>
  <c r="V1169" i="5"/>
  <c r="X1169" i="5" s="1"/>
  <c r="V1170" i="5"/>
  <c r="X1170" i="5" s="1"/>
  <c r="V1171" i="5"/>
  <c r="X1171" i="5" s="1"/>
  <c r="V2416" i="5"/>
  <c r="X2416" i="5" s="1"/>
  <c r="V2417" i="5"/>
  <c r="X2417" i="5" s="1"/>
  <c r="V2418" i="5"/>
  <c r="X2418" i="5" s="1"/>
  <c r="V2419" i="5"/>
  <c r="X2419" i="5" s="1"/>
  <c r="V2420" i="5"/>
  <c r="X2420" i="5" s="1"/>
  <c r="V2421" i="5"/>
  <c r="X2421" i="5" s="1"/>
  <c r="V2422" i="5"/>
  <c r="X2422" i="5" s="1"/>
  <c r="V2423" i="5"/>
  <c r="X2423" i="5" s="1"/>
  <c r="V2424" i="5"/>
  <c r="X2424" i="5" s="1"/>
  <c r="V2425" i="5"/>
  <c r="X2425" i="5" s="1"/>
  <c r="V2426" i="5"/>
  <c r="X2426" i="5" s="1"/>
  <c r="V2427" i="5"/>
  <c r="X2427" i="5" s="1"/>
  <c r="V2428" i="5"/>
  <c r="X2428" i="5" s="1"/>
  <c r="V2429" i="5"/>
  <c r="X2429" i="5" s="1"/>
  <c r="V2430" i="5"/>
  <c r="X2430" i="5" s="1"/>
  <c r="V2431" i="5"/>
  <c r="X2431" i="5" s="1"/>
  <c r="V2432" i="5"/>
  <c r="X2432" i="5" s="1"/>
  <c r="V2433" i="5"/>
  <c r="X2433" i="5" s="1"/>
  <c r="V2434" i="5"/>
  <c r="X2434" i="5" s="1"/>
  <c r="V2435" i="5"/>
  <c r="X2435" i="5" s="1"/>
  <c r="V2436" i="5"/>
  <c r="X2436" i="5" s="1"/>
  <c r="V2437" i="5"/>
  <c r="X2437" i="5" s="1"/>
  <c r="V2438" i="5"/>
  <c r="X2438" i="5" s="1"/>
  <c r="V2439" i="5"/>
  <c r="X2439" i="5" s="1"/>
  <c r="V2440" i="5"/>
  <c r="X2440" i="5" s="1"/>
  <c r="V2441" i="5"/>
  <c r="X2441" i="5" s="1"/>
  <c r="V2442" i="5"/>
  <c r="X2442" i="5" s="1"/>
  <c r="V2443" i="5"/>
  <c r="X2443" i="5" s="1"/>
  <c r="V2444" i="5"/>
  <c r="X2444" i="5" s="1"/>
  <c r="V2445" i="5"/>
  <c r="X2445" i="5" s="1"/>
  <c r="V2446" i="5"/>
  <c r="X2446" i="5" s="1"/>
  <c r="V2447" i="5"/>
  <c r="X2447" i="5" s="1"/>
  <c r="V2448" i="5"/>
  <c r="X2448" i="5" s="1"/>
  <c r="V2449" i="5"/>
  <c r="X2449" i="5" s="1"/>
  <c r="V2450" i="5"/>
  <c r="X2450" i="5" s="1"/>
  <c r="V2451" i="5"/>
  <c r="X2451" i="5" s="1"/>
  <c r="V2452" i="5"/>
  <c r="X2452" i="5" s="1"/>
  <c r="V2453" i="5"/>
  <c r="X2453" i="5" s="1"/>
  <c r="V2454" i="5"/>
  <c r="X2454" i="5" s="1"/>
  <c r="V2455" i="5"/>
  <c r="X2455" i="5" s="1"/>
  <c r="V2456" i="5"/>
  <c r="X2456" i="5" s="1"/>
  <c r="V2457" i="5"/>
  <c r="X2457" i="5" s="1"/>
  <c r="V3949" i="5"/>
  <c r="X3949" i="5" s="1"/>
  <c r="V3950" i="5"/>
  <c r="X3950" i="5" s="1"/>
  <c r="V3951" i="5"/>
  <c r="X3951" i="5" s="1"/>
  <c r="V3952" i="5"/>
  <c r="X3952" i="5" s="1"/>
  <c r="V3953" i="5"/>
  <c r="X3953" i="5" s="1"/>
  <c r="V3954" i="5"/>
  <c r="X3954" i="5" s="1"/>
  <c r="V3955" i="5"/>
  <c r="X3955" i="5" s="1"/>
  <c r="V3956" i="5"/>
  <c r="X3956" i="5" s="1"/>
  <c r="V3957" i="5"/>
  <c r="X3957" i="5" s="1"/>
  <c r="V3958" i="5"/>
  <c r="X3958" i="5" s="1"/>
  <c r="V3959" i="5"/>
  <c r="X3959" i="5" s="1"/>
  <c r="V3960" i="5"/>
  <c r="X3960" i="5" s="1"/>
  <c r="V3961" i="5"/>
  <c r="X3961" i="5" s="1"/>
  <c r="V3962" i="5"/>
  <c r="X3962" i="5" s="1"/>
  <c r="V3963" i="5"/>
  <c r="X3963" i="5" s="1"/>
  <c r="V3964" i="5"/>
  <c r="X3964" i="5" s="1"/>
  <c r="V3965" i="5"/>
  <c r="X3965" i="5" s="1"/>
  <c r="V3966" i="5"/>
  <c r="X3966" i="5" s="1"/>
  <c r="V3967" i="5"/>
  <c r="X3967" i="5" s="1"/>
  <c r="V3968" i="5"/>
  <c r="X3968" i="5" s="1"/>
  <c r="V3969" i="5"/>
  <c r="X3969" i="5" s="1"/>
  <c r="V3970" i="5"/>
  <c r="X3970" i="5" s="1"/>
  <c r="V3971" i="5"/>
  <c r="X3971" i="5" s="1"/>
  <c r="V3972" i="5"/>
  <c r="X3972" i="5" s="1"/>
  <c r="V3973" i="5"/>
  <c r="X3973" i="5" s="1"/>
  <c r="V3974" i="5"/>
  <c r="X3974" i="5" s="1"/>
  <c r="V3975" i="5"/>
  <c r="X3975" i="5" s="1"/>
  <c r="V3976" i="5"/>
  <c r="X3976" i="5" s="1"/>
  <c r="V3977" i="5"/>
  <c r="X3977" i="5" s="1"/>
  <c r="V3978" i="5"/>
  <c r="X3978" i="5" s="1"/>
  <c r="V3979" i="5"/>
  <c r="X3979" i="5" s="1"/>
  <c r="V3980" i="5"/>
  <c r="X3980" i="5" s="1"/>
  <c r="V3981" i="5"/>
  <c r="X3981" i="5" s="1"/>
  <c r="V3982" i="5"/>
  <c r="X3982" i="5" s="1"/>
  <c r="V3983" i="5"/>
  <c r="X3983" i="5" s="1"/>
  <c r="V3984" i="5"/>
  <c r="X3984" i="5" s="1"/>
  <c r="V3985" i="5"/>
  <c r="X3985" i="5" s="1"/>
  <c r="V3986" i="5"/>
  <c r="X3986" i="5" s="1"/>
  <c r="V3987" i="5"/>
  <c r="X3987" i="5" s="1"/>
  <c r="V3988" i="5"/>
  <c r="X3988" i="5" s="1"/>
  <c r="V3989" i="5"/>
  <c r="X3989" i="5" s="1"/>
  <c r="V3990" i="5"/>
  <c r="X3990" i="5" s="1"/>
  <c r="V3991" i="5"/>
  <c r="X3991" i="5" s="1"/>
  <c r="V3992" i="5"/>
  <c r="X3992" i="5" s="1"/>
  <c r="V3993" i="5"/>
  <c r="X3993" i="5" s="1"/>
  <c r="V3994" i="5"/>
  <c r="X3994" i="5" s="1"/>
  <c r="V3995" i="5"/>
  <c r="X3995" i="5" s="1"/>
  <c r="V3996" i="5"/>
  <c r="X3996" i="5" s="1"/>
  <c r="V3997" i="5"/>
  <c r="X3997" i="5" s="1"/>
  <c r="V3998" i="5"/>
  <c r="X3998" i="5" s="1"/>
  <c r="V3999" i="5"/>
  <c r="X3999" i="5" s="1"/>
  <c r="V4000" i="5"/>
  <c r="X4000" i="5" s="1"/>
  <c r="V4001" i="5"/>
  <c r="X4001" i="5" s="1"/>
  <c r="V4002" i="5"/>
  <c r="X4002" i="5" s="1"/>
  <c r="V4003" i="5"/>
  <c r="X4003" i="5" s="1"/>
  <c r="V4004" i="5"/>
  <c r="X4004" i="5" s="1"/>
  <c r="V4005" i="5"/>
  <c r="X4005" i="5" s="1"/>
  <c r="V4006" i="5"/>
  <c r="X4006" i="5" s="1"/>
  <c r="V4007" i="5"/>
  <c r="X4007" i="5" s="1"/>
  <c r="V4008" i="5"/>
  <c r="X4008" i="5" s="1"/>
  <c r="V4009" i="5"/>
  <c r="X4009" i="5" s="1"/>
  <c r="V4010" i="5"/>
  <c r="X4010" i="5" s="1"/>
  <c r="V4011" i="5"/>
  <c r="X4011" i="5" s="1"/>
  <c r="V4012" i="5"/>
  <c r="X4012" i="5" s="1"/>
  <c r="V4013" i="5"/>
  <c r="X4013" i="5" s="1"/>
  <c r="V4014" i="5"/>
  <c r="X4014" i="5" s="1"/>
  <c r="V4015" i="5"/>
  <c r="X4015" i="5" s="1"/>
  <c r="V4016" i="5"/>
  <c r="X4016" i="5" s="1"/>
  <c r="V4017" i="5"/>
  <c r="X4017" i="5" s="1"/>
  <c r="V4018" i="5"/>
  <c r="X4018" i="5" s="1"/>
  <c r="V4019" i="5"/>
  <c r="X4019" i="5" s="1"/>
  <c r="V4020" i="5"/>
  <c r="X4020" i="5" s="1"/>
  <c r="V4021" i="5"/>
  <c r="X4021" i="5" s="1"/>
  <c r="V4022" i="5"/>
  <c r="X4022" i="5" s="1"/>
  <c r="V4023" i="5"/>
  <c r="X4023" i="5" s="1"/>
  <c r="V4024" i="5"/>
  <c r="X4024" i="5" s="1"/>
  <c r="V4025" i="5"/>
  <c r="X4025" i="5" s="1"/>
  <c r="V4026" i="5"/>
  <c r="X4026" i="5" s="1"/>
  <c r="V4027" i="5"/>
  <c r="X4027" i="5" s="1"/>
  <c r="V4028" i="5"/>
  <c r="X4028" i="5" s="1"/>
  <c r="V4029" i="5"/>
  <c r="X4029" i="5" s="1"/>
  <c r="V4030" i="5"/>
  <c r="X4030" i="5" s="1"/>
  <c r="V1172" i="5"/>
  <c r="X1172" i="5" s="1"/>
  <c r="V1173" i="5"/>
  <c r="X1173" i="5" s="1"/>
  <c r="V1174" i="5"/>
  <c r="X1174" i="5" s="1"/>
  <c r="V1175" i="5"/>
  <c r="X1175" i="5" s="1"/>
  <c r="V1176" i="5"/>
  <c r="X1176" i="5" s="1"/>
  <c r="V1177" i="5"/>
  <c r="X1177" i="5" s="1"/>
  <c r="V1178" i="5"/>
  <c r="X1178" i="5" s="1"/>
  <c r="V1179" i="5"/>
  <c r="X1179" i="5" s="1"/>
  <c r="V1180" i="5"/>
  <c r="X1180" i="5" s="1"/>
  <c r="V1181" i="5"/>
  <c r="X1181" i="5" s="1"/>
  <c r="V1182" i="5"/>
  <c r="X1182" i="5" s="1"/>
  <c r="V1183" i="5"/>
  <c r="X1183" i="5" s="1"/>
  <c r="V1184" i="5"/>
  <c r="X1184" i="5" s="1"/>
  <c r="V1185" i="5"/>
  <c r="X1185" i="5" s="1"/>
  <c r="V1186" i="5"/>
  <c r="X1186" i="5" s="1"/>
  <c r="V1187" i="5"/>
  <c r="X1187" i="5" s="1"/>
  <c r="V1188" i="5"/>
  <c r="X1188" i="5" s="1"/>
  <c r="V1189" i="5"/>
  <c r="X1189" i="5" s="1"/>
  <c r="V1190" i="5"/>
  <c r="X1190" i="5" s="1"/>
  <c r="V1191" i="5"/>
  <c r="X1191" i="5" s="1"/>
  <c r="V1192" i="5"/>
  <c r="X1192" i="5" s="1"/>
  <c r="V1193" i="5"/>
  <c r="X1193" i="5" s="1"/>
  <c r="V1194" i="5"/>
  <c r="X1194" i="5" s="1"/>
  <c r="V1195" i="5"/>
  <c r="X1195" i="5" s="1"/>
  <c r="V1196" i="5"/>
  <c r="X1196" i="5" s="1"/>
  <c r="V1197" i="5"/>
  <c r="X1197" i="5" s="1"/>
  <c r="V1198" i="5"/>
  <c r="X1198" i="5" s="1"/>
  <c r="V1199" i="5"/>
  <c r="X1199" i="5" s="1"/>
  <c r="V1200" i="5"/>
  <c r="X1200" i="5" s="1"/>
  <c r="V1201" i="5"/>
  <c r="X1201" i="5" s="1"/>
  <c r="V1202" i="5"/>
  <c r="X1202" i="5" s="1"/>
  <c r="V1203" i="5"/>
  <c r="X1203" i="5" s="1"/>
  <c r="V1204" i="5"/>
  <c r="X1204" i="5" s="1"/>
  <c r="V1205" i="5"/>
  <c r="X1205" i="5" s="1"/>
  <c r="V1206" i="5"/>
  <c r="X1206" i="5" s="1"/>
  <c r="V1207" i="5"/>
  <c r="X1207" i="5" s="1"/>
  <c r="V1208" i="5"/>
  <c r="X1208" i="5" s="1"/>
  <c r="V1209" i="5"/>
  <c r="X1209" i="5" s="1"/>
  <c r="V1210" i="5"/>
  <c r="X1210" i="5" s="1"/>
  <c r="V1211" i="5"/>
  <c r="X1211" i="5" s="1"/>
  <c r="V1212" i="5"/>
  <c r="X1212" i="5" s="1"/>
  <c r="V1213" i="5"/>
  <c r="X1213" i="5" s="1"/>
  <c r="V1214" i="5"/>
  <c r="X1214" i="5" s="1"/>
  <c r="V1215" i="5"/>
  <c r="X1215" i="5" s="1"/>
  <c r="V1216" i="5"/>
  <c r="X1216" i="5" s="1"/>
  <c r="V1217" i="5"/>
  <c r="X1217" i="5" s="1"/>
  <c r="V1218" i="5"/>
  <c r="X1218" i="5" s="1"/>
  <c r="V1219" i="5"/>
  <c r="X1219" i="5" s="1"/>
  <c r="V1220" i="5"/>
  <c r="X1220" i="5" s="1"/>
  <c r="V1221" i="5"/>
  <c r="X1221" i="5" s="1"/>
  <c r="V1222" i="5"/>
  <c r="X1222" i="5" s="1"/>
  <c r="V1223" i="5"/>
  <c r="X1223" i="5" s="1"/>
  <c r="V1224" i="5"/>
  <c r="X1224" i="5" s="1"/>
  <c r="V1225" i="5"/>
  <c r="X1225" i="5" s="1"/>
  <c r="V1226" i="5"/>
  <c r="X1226" i="5" s="1"/>
  <c r="V1227" i="5"/>
  <c r="X1227" i="5" s="1"/>
  <c r="V1228" i="5"/>
  <c r="X1228" i="5" s="1"/>
  <c r="V1229" i="5"/>
  <c r="X1229" i="5" s="1"/>
  <c r="V1230" i="5"/>
  <c r="X1230" i="5" s="1"/>
  <c r="V1231" i="5"/>
  <c r="X1231" i="5" s="1"/>
  <c r="V1232" i="5"/>
  <c r="X1232" i="5" s="1"/>
  <c r="V1233" i="5"/>
  <c r="X1233" i="5" s="1"/>
  <c r="V1234" i="5"/>
  <c r="X1234" i="5" s="1"/>
  <c r="V1235" i="5"/>
  <c r="X1235" i="5" s="1"/>
  <c r="V1236" i="5"/>
  <c r="X1236" i="5" s="1"/>
  <c r="V1237" i="5"/>
  <c r="X1237" i="5" s="1"/>
  <c r="V1238" i="5"/>
  <c r="X1238" i="5" s="1"/>
  <c r="V1239" i="5"/>
  <c r="X1239" i="5" s="1"/>
  <c r="V1240" i="5"/>
  <c r="X1240" i="5" s="1"/>
  <c r="V1241" i="5"/>
  <c r="X1241" i="5" s="1"/>
  <c r="V1242" i="5"/>
  <c r="X1242" i="5" s="1"/>
  <c r="V1243" i="5"/>
  <c r="X1243" i="5" s="1"/>
  <c r="V1244" i="5"/>
  <c r="X1244" i="5" s="1"/>
  <c r="V1245" i="5"/>
  <c r="X1245" i="5" s="1"/>
  <c r="V1246" i="5"/>
  <c r="X1246" i="5" s="1"/>
  <c r="V1247" i="5"/>
  <c r="X1247" i="5" s="1"/>
  <c r="V1248" i="5"/>
  <c r="X1248" i="5" s="1"/>
  <c r="V1249" i="5"/>
  <c r="X1249" i="5" s="1"/>
  <c r="V1250" i="5"/>
  <c r="X1250" i="5" s="1"/>
  <c r="V1251" i="5"/>
  <c r="X1251" i="5" s="1"/>
  <c r="V1252" i="5"/>
  <c r="X1252" i="5" s="1"/>
  <c r="V1253" i="5"/>
  <c r="X1253" i="5" s="1"/>
  <c r="V1254" i="5"/>
  <c r="X1254" i="5" s="1"/>
  <c r="V1255" i="5"/>
  <c r="X1255" i="5" s="1"/>
  <c r="V1256" i="5"/>
  <c r="X1256" i="5" s="1"/>
  <c r="V1257" i="5"/>
  <c r="X1257" i="5" s="1"/>
  <c r="V1258" i="5"/>
  <c r="X1258" i="5" s="1"/>
  <c r="V1259" i="5"/>
  <c r="X1259" i="5" s="1"/>
  <c r="V1260" i="5"/>
  <c r="X1260" i="5" s="1"/>
  <c r="V1261" i="5"/>
  <c r="X1261" i="5" s="1"/>
  <c r="V1262" i="5"/>
  <c r="X1262" i="5" s="1"/>
  <c r="V1263" i="5"/>
  <c r="X1263" i="5" s="1"/>
  <c r="V1264" i="5"/>
  <c r="X1264" i="5" s="1"/>
  <c r="V1265" i="5"/>
  <c r="X1265" i="5" s="1"/>
  <c r="V1266" i="5"/>
  <c r="X1266" i="5" s="1"/>
  <c r="V1267" i="5"/>
  <c r="X1267" i="5" s="1"/>
  <c r="V1268" i="5"/>
  <c r="X1268" i="5" s="1"/>
  <c r="V1269" i="5"/>
  <c r="X1269" i="5" s="1"/>
  <c r="V1270" i="5"/>
  <c r="X1270" i="5" s="1"/>
  <c r="V1271" i="5"/>
  <c r="X1271" i="5" s="1"/>
  <c r="V1272" i="5"/>
  <c r="X1272" i="5" s="1"/>
  <c r="V1273" i="5"/>
  <c r="X1273" i="5" s="1"/>
  <c r="V1274" i="5"/>
  <c r="X1274" i="5" s="1"/>
  <c r="V1275" i="5"/>
  <c r="X1275" i="5" s="1"/>
  <c r="V1276" i="5"/>
  <c r="X1276" i="5" s="1"/>
  <c r="V1277" i="5"/>
  <c r="X1277" i="5" s="1"/>
  <c r="V1278" i="5"/>
  <c r="X1278" i="5" s="1"/>
  <c r="V1279" i="5"/>
  <c r="X1279" i="5" s="1"/>
  <c r="V1280" i="5"/>
  <c r="X1280" i="5" s="1"/>
  <c r="V1281" i="5"/>
  <c r="X1281" i="5" s="1"/>
  <c r="V1282" i="5"/>
  <c r="X1282" i="5" s="1"/>
  <c r="V1283" i="5"/>
  <c r="X1283" i="5" s="1"/>
  <c r="V1284" i="5"/>
  <c r="X1284" i="5" s="1"/>
  <c r="V1285" i="5"/>
  <c r="X1285" i="5" s="1"/>
  <c r="V1286" i="5"/>
  <c r="X1286" i="5" s="1"/>
  <c r="V1287" i="5"/>
  <c r="X1287" i="5" s="1"/>
  <c r="V1288" i="5"/>
  <c r="X1288" i="5" s="1"/>
  <c r="V1289" i="5"/>
  <c r="X1289" i="5" s="1"/>
  <c r="V1290" i="5"/>
  <c r="X1290" i="5" s="1"/>
  <c r="V1291" i="5"/>
  <c r="X1291" i="5" s="1"/>
  <c r="V1292" i="5"/>
  <c r="X1292" i="5" s="1"/>
  <c r="V1293" i="5"/>
  <c r="X1293" i="5" s="1"/>
  <c r="V1294" i="5"/>
  <c r="X1294" i="5" s="1"/>
  <c r="V1295" i="5"/>
  <c r="X1295" i="5" s="1"/>
  <c r="V1296" i="5"/>
  <c r="X1296" i="5" s="1"/>
  <c r="V1297" i="5"/>
  <c r="X1297" i="5" s="1"/>
  <c r="V1298" i="5"/>
  <c r="X1298" i="5" s="1"/>
  <c r="V1299" i="5"/>
  <c r="X1299" i="5" s="1"/>
  <c r="V1300" i="5"/>
  <c r="X1300" i="5" s="1"/>
  <c r="V1301" i="5"/>
  <c r="X1301" i="5" s="1"/>
  <c r="V1302" i="5"/>
  <c r="X1302" i="5" s="1"/>
  <c r="V1303" i="5"/>
  <c r="X1303" i="5" s="1"/>
  <c r="V1304" i="5"/>
  <c r="X1304" i="5" s="1"/>
  <c r="V1305" i="5"/>
  <c r="X1305" i="5" s="1"/>
  <c r="V1306" i="5"/>
  <c r="X1306" i="5" s="1"/>
  <c r="V1307" i="5"/>
  <c r="X1307" i="5" s="1"/>
  <c r="V1308" i="5"/>
  <c r="X1308" i="5" s="1"/>
  <c r="V1309" i="5"/>
  <c r="X1309" i="5" s="1"/>
  <c r="V1310" i="5"/>
  <c r="X1310" i="5" s="1"/>
  <c r="V1311" i="5"/>
  <c r="X1311" i="5" s="1"/>
  <c r="V1312" i="5"/>
  <c r="X1312" i="5" s="1"/>
  <c r="V1313" i="5"/>
  <c r="X1313" i="5" s="1"/>
  <c r="V1314" i="5"/>
  <c r="X1314" i="5" s="1"/>
  <c r="V1315" i="5"/>
  <c r="X1315" i="5" s="1"/>
  <c r="V1316" i="5"/>
  <c r="X1316" i="5" s="1"/>
  <c r="V1317" i="5"/>
  <c r="X1317" i="5" s="1"/>
  <c r="V1318" i="5"/>
  <c r="X1318" i="5" s="1"/>
  <c r="V1319" i="5"/>
  <c r="X1319" i="5" s="1"/>
  <c r="V1320" i="5"/>
  <c r="X1320" i="5" s="1"/>
  <c r="V1321" i="5"/>
  <c r="X1321" i="5" s="1"/>
  <c r="V1322" i="5"/>
  <c r="X1322" i="5" s="1"/>
  <c r="V1323" i="5"/>
  <c r="X1323" i="5" s="1"/>
  <c r="V1324" i="5"/>
  <c r="X1324" i="5" s="1"/>
  <c r="V1325" i="5"/>
  <c r="X1325" i="5" s="1"/>
  <c r="V1326" i="5"/>
  <c r="X1326" i="5" s="1"/>
  <c r="V1327" i="5"/>
  <c r="X1327" i="5" s="1"/>
  <c r="V1328" i="5"/>
  <c r="X1328" i="5" s="1"/>
  <c r="V1329" i="5"/>
  <c r="X1329" i="5" s="1"/>
  <c r="V1330" i="5"/>
  <c r="X1330" i="5" s="1"/>
  <c r="V1331" i="5"/>
  <c r="X1331" i="5" s="1"/>
  <c r="V1332" i="5"/>
  <c r="X1332" i="5" s="1"/>
  <c r="V1333" i="5"/>
  <c r="X1333" i="5" s="1"/>
  <c r="V1334" i="5"/>
  <c r="X1334" i="5" s="1"/>
  <c r="V1335" i="5"/>
  <c r="X1335" i="5" s="1"/>
  <c r="V1336" i="5"/>
  <c r="X1336" i="5" s="1"/>
  <c r="V1337" i="5"/>
  <c r="X1337" i="5" s="1"/>
  <c r="V1338" i="5"/>
  <c r="X1338" i="5" s="1"/>
  <c r="V1339" i="5"/>
  <c r="X1339" i="5" s="1"/>
  <c r="V1340" i="5"/>
  <c r="X1340" i="5" s="1"/>
  <c r="V1341" i="5"/>
  <c r="X1341" i="5" s="1"/>
  <c r="V1342" i="5"/>
  <c r="X1342" i="5" s="1"/>
  <c r="V1343" i="5"/>
  <c r="X1343" i="5" s="1"/>
  <c r="V1344" i="5"/>
  <c r="X1344" i="5" s="1"/>
  <c r="V1345" i="5"/>
  <c r="X1345" i="5" s="1"/>
  <c r="V1346" i="5"/>
  <c r="X1346" i="5" s="1"/>
  <c r="V1347" i="5"/>
  <c r="X1347" i="5" s="1"/>
  <c r="V1348" i="5"/>
  <c r="X1348" i="5" s="1"/>
  <c r="V1349" i="5"/>
  <c r="X1349" i="5" s="1"/>
  <c r="V1350" i="5"/>
  <c r="X1350" i="5" s="1"/>
  <c r="V1351" i="5"/>
  <c r="X1351" i="5" s="1"/>
  <c r="V1352" i="5"/>
  <c r="X1352" i="5" s="1"/>
  <c r="V1353" i="5"/>
  <c r="X1353" i="5" s="1"/>
  <c r="V1354" i="5"/>
  <c r="X1354" i="5" s="1"/>
  <c r="V1355" i="5"/>
  <c r="X1355" i="5" s="1"/>
  <c r="V1356" i="5"/>
  <c r="X1356" i="5" s="1"/>
  <c r="V1357" i="5"/>
  <c r="X1357" i="5" s="1"/>
  <c r="V1358" i="5"/>
  <c r="X1358" i="5" s="1"/>
  <c r="V1359" i="5"/>
  <c r="X1359" i="5" s="1"/>
  <c r="V1360" i="5"/>
  <c r="X1360" i="5" s="1"/>
  <c r="V1361" i="5"/>
  <c r="X1361" i="5" s="1"/>
  <c r="V1362" i="5"/>
  <c r="X1362" i="5" s="1"/>
  <c r="V1363" i="5"/>
  <c r="X1363" i="5" s="1"/>
  <c r="V1364" i="5"/>
  <c r="X1364" i="5" s="1"/>
  <c r="V1365" i="5"/>
  <c r="X1365" i="5" s="1"/>
  <c r="V1366" i="5"/>
  <c r="X1366" i="5" s="1"/>
  <c r="V1367" i="5"/>
  <c r="X1367" i="5" s="1"/>
  <c r="V1368" i="5"/>
  <c r="X1368" i="5" s="1"/>
  <c r="V1369" i="5"/>
  <c r="X1369" i="5" s="1"/>
  <c r="V1370" i="5"/>
  <c r="X1370" i="5" s="1"/>
  <c r="V1371" i="5"/>
  <c r="X1371" i="5" s="1"/>
  <c r="V1372" i="5"/>
  <c r="X1372" i="5" s="1"/>
  <c r="V1373" i="5"/>
  <c r="X1373" i="5" s="1"/>
  <c r="V1374" i="5"/>
  <c r="X1374" i="5" s="1"/>
  <c r="V1375" i="5"/>
  <c r="X1375" i="5" s="1"/>
  <c r="V1376" i="5"/>
  <c r="X1376" i="5" s="1"/>
  <c r="V1377" i="5"/>
  <c r="X1377" i="5" s="1"/>
  <c r="V1378" i="5"/>
  <c r="X1378" i="5" s="1"/>
  <c r="V1379" i="5"/>
  <c r="X1379" i="5" s="1"/>
  <c r="V1380" i="5"/>
  <c r="X1380" i="5" s="1"/>
  <c r="V1381" i="5"/>
  <c r="X1381" i="5" s="1"/>
  <c r="V1382" i="5"/>
  <c r="X1382" i="5" s="1"/>
  <c r="V1383" i="5"/>
  <c r="X1383" i="5" s="1"/>
  <c r="V1384" i="5"/>
  <c r="X1384" i="5" s="1"/>
  <c r="V1385" i="5"/>
  <c r="X1385" i="5" s="1"/>
  <c r="V1386" i="5"/>
  <c r="X1386" i="5" s="1"/>
  <c r="V1387" i="5"/>
  <c r="X1387" i="5" s="1"/>
  <c r="V1388" i="5"/>
  <c r="X1388" i="5" s="1"/>
  <c r="V1389" i="5"/>
  <c r="X1389" i="5" s="1"/>
  <c r="V1390" i="5"/>
  <c r="X1390" i="5" s="1"/>
  <c r="V1391" i="5"/>
  <c r="X1391" i="5" s="1"/>
  <c r="V1392" i="5"/>
  <c r="X1392" i="5" s="1"/>
  <c r="V1393" i="5"/>
  <c r="X1393" i="5" s="1"/>
  <c r="V1394" i="5"/>
  <c r="X1394" i="5" s="1"/>
  <c r="V1395" i="5"/>
  <c r="X1395" i="5" s="1"/>
  <c r="V1396" i="5"/>
  <c r="X1396" i="5" s="1"/>
  <c r="V1397" i="5"/>
  <c r="X1397" i="5" s="1"/>
  <c r="V1398" i="5"/>
  <c r="X1398" i="5" s="1"/>
  <c r="V1399" i="5"/>
  <c r="X1399" i="5" s="1"/>
  <c r="V1400" i="5"/>
  <c r="X1400" i="5" s="1"/>
  <c r="V1401" i="5"/>
  <c r="X1401" i="5" s="1"/>
  <c r="V1402" i="5"/>
  <c r="X1402" i="5" s="1"/>
  <c r="V1403" i="5"/>
  <c r="X1403" i="5" s="1"/>
  <c r="V1404" i="5"/>
  <c r="X1404" i="5" s="1"/>
  <c r="V1405" i="5"/>
  <c r="X1405" i="5" s="1"/>
  <c r="V1406" i="5"/>
  <c r="X1406" i="5" s="1"/>
  <c r="V1407" i="5"/>
  <c r="X1407" i="5" s="1"/>
  <c r="V1408" i="5"/>
  <c r="X1408" i="5" s="1"/>
  <c r="V1409" i="5"/>
  <c r="X1409" i="5" s="1"/>
  <c r="V1410" i="5"/>
  <c r="X1410" i="5" s="1"/>
  <c r="V1411" i="5"/>
  <c r="X1411" i="5" s="1"/>
  <c r="V1412" i="5"/>
  <c r="X1412" i="5" s="1"/>
  <c r="V1413" i="5"/>
  <c r="X1413" i="5" s="1"/>
  <c r="V1414" i="5"/>
  <c r="X1414" i="5" s="1"/>
  <c r="V1415" i="5"/>
  <c r="X1415" i="5" s="1"/>
  <c r="V1416" i="5"/>
  <c r="X1416" i="5" s="1"/>
  <c r="V1417" i="5"/>
  <c r="X1417" i="5" s="1"/>
  <c r="V1418" i="5"/>
  <c r="X1418" i="5" s="1"/>
  <c r="V1419" i="5"/>
  <c r="X1419" i="5" s="1"/>
  <c r="V1420" i="5"/>
  <c r="X1420" i="5" s="1"/>
  <c r="V1421" i="5"/>
  <c r="X1421" i="5" s="1"/>
  <c r="V1605" i="5"/>
  <c r="X1605" i="5" s="1"/>
  <c r="V1606" i="5"/>
  <c r="X1606" i="5" s="1"/>
  <c r="V1607" i="5"/>
  <c r="X1607" i="5" s="1"/>
  <c r="V1608" i="5"/>
  <c r="X1608" i="5" s="1"/>
  <c r="V1609" i="5"/>
  <c r="X1609" i="5" s="1"/>
  <c r="V1610" i="5"/>
  <c r="X1610" i="5" s="1"/>
  <c r="V1611" i="5"/>
  <c r="X1611" i="5" s="1"/>
  <c r="V1612" i="5"/>
  <c r="X1612" i="5" s="1"/>
  <c r="V1613" i="5"/>
  <c r="X1613" i="5" s="1"/>
  <c r="V1614" i="5"/>
  <c r="X1614" i="5" s="1"/>
  <c r="V4278" i="5"/>
  <c r="X4278" i="5" s="1"/>
  <c r="V4279" i="5"/>
  <c r="X4279" i="5" s="1"/>
  <c r="V4280" i="5"/>
  <c r="X4280" i="5" s="1"/>
  <c r="V4281" i="5"/>
  <c r="X4281" i="5" s="1"/>
  <c r="V4282" i="5"/>
  <c r="X4282" i="5" s="1"/>
  <c r="V4283" i="5"/>
  <c r="X4283" i="5" s="1"/>
  <c r="V4284" i="5"/>
  <c r="X4284" i="5" s="1"/>
  <c r="V4285" i="5"/>
  <c r="X4285" i="5" s="1"/>
  <c r="V4286" i="5"/>
  <c r="X4286" i="5" s="1"/>
  <c r="V4287" i="5"/>
  <c r="X4287" i="5" s="1"/>
  <c r="V4288" i="5"/>
  <c r="X4288" i="5" s="1"/>
  <c r="V4289" i="5"/>
  <c r="X4289" i="5" s="1"/>
  <c r="V4290" i="5"/>
  <c r="X4290" i="5" s="1"/>
  <c r="V4291" i="5"/>
  <c r="X4291" i="5" s="1"/>
  <c r="V4292" i="5"/>
  <c r="X4292" i="5" s="1"/>
  <c r="V4293" i="5"/>
  <c r="X4293" i="5" s="1"/>
  <c r="V4294" i="5"/>
  <c r="X4294" i="5" s="1"/>
  <c r="V4295" i="5"/>
  <c r="X4295" i="5" s="1"/>
  <c r="V4296" i="5"/>
  <c r="X4296" i="5" s="1"/>
  <c r="V4297" i="5"/>
  <c r="X4297" i="5" s="1"/>
  <c r="V4298" i="5"/>
  <c r="X4298" i="5" s="1"/>
  <c r="V4299" i="5"/>
  <c r="X4299" i="5" s="1"/>
  <c r="V4300" i="5"/>
  <c r="X4300" i="5" s="1"/>
  <c r="V4301" i="5"/>
  <c r="X4301" i="5" s="1"/>
  <c r="V4302" i="5"/>
  <c r="X4302" i="5" s="1"/>
  <c r="V4303" i="5"/>
  <c r="X4303" i="5" s="1"/>
  <c r="V4304" i="5"/>
  <c r="X4304" i="5" s="1"/>
  <c r="V4305" i="5"/>
  <c r="X4305" i="5" s="1"/>
  <c r="V4306" i="5"/>
  <c r="X4306" i="5" s="1"/>
  <c r="V4307" i="5"/>
  <c r="X4307" i="5" s="1"/>
  <c r="V4308" i="5"/>
  <c r="X4308" i="5" s="1"/>
  <c r="V4309" i="5"/>
  <c r="X4309" i="5" s="1"/>
  <c r="V4310" i="5"/>
  <c r="X4310" i="5" s="1"/>
  <c r="V4311" i="5"/>
  <c r="X4311" i="5" s="1"/>
  <c r="V4312" i="5"/>
  <c r="X4312" i="5" s="1"/>
  <c r="V4313" i="5"/>
  <c r="X4313" i="5" s="1"/>
  <c r="V4314" i="5"/>
  <c r="X4314" i="5" s="1"/>
  <c r="V4315" i="5"/>
  <c r="X4315" i="5" s="1"/>
  <c r="V4316" i="5"/>
  <c r="X4316" i="5" s="1"/>
  <c r="V4317" i="5"/>
  <c r="X4317" i="5" s="1"/>
  <c r="V4318" i="5"/>
  <c r="X4318" i="5" s="1"/>
  <c r="V4319" i="5"/>
  <c r="X4319" i="5" s="1"/>
  <c r="V4320" i="5"/>
  <c r="X4320" i="5" s="1"/>
  <c r="V4321" i="5"/>
  <c r="X4321" i="5" s="1"/>
  <c r="V4322" i="5"/>
  <c r="X4322" i="5" s="1"/>
  <c r="V4323" i="5"/>
  <c r="X4323" i="5" s="1"/>
  <c r="V4324" i="5"/>
  <c r="X4324" i="5" s="1"/>
  <c r="V4325" i="5"/>
  <c r="X4325" i="5" s="1"/>
  <c r="V4326" i="5"/>
  <c r="X4326" i="5" s="1"/>
  <c r="V4327" i="5"/>
  <c r="X4327" i="5" s="1"/>
  <c r="V4328" i="5"/>
  <c r="X4328" i="5" s="1"/>
  <c r="V4329" i="5"/>
  <c r="X4329" i="5" s="1"/>
  <c r="V4330" i="5"/>
  <c r="X4330" i="5" s="1"/>
  <c r="V4331" i="5"/>
  <c r="X4331" i="5" s="1"/>
  <c r="V4332" i="5"/>
  <c r="X4332" i="5" s="1"/>
  <c r="V4333" i="5"/>
  <c r="X4333" i="5" s="1"/>
  <c r="V4334" i="5"/>
  <c r="X4334" i="5" s="1"/>
  <c r="V4335" i="5"/>
  <c r="X4335" i="5" s="1"/>
  <c r="V4336" i="5"/>
  <c r="X4336" i="5" s="1"/>
  <c r="V4337" i="5"/>
  <c r="X4337" i="5" s="1"/>
  <c r="V4338" i="5"/>
  <c r="X4338" i="5" s="1"/>
  <c r="V4339" i="5"/>
  <c r="X4339" i="5" s="1"/>
  <c r="V4340" i="5"/>
  <c r="X4340" i="5" s="1"/>
  <c r="V4341" i="5"/>
  <c r="X4341" i="5" s="1"/>
  <c r="V4342" i="5"/>
  <c r="X4342" i="5" s="1"/>
  <c r="V4343" i="5"/>
  <c r="X4343" i="5" s="1"/>
  <c r="V4344" i="5"/>
  <c r="X4344" i="5" s="1"/>
  <c r="V4345" i="5"/>
  <c r="X4345" i="5" s="1"/>
  <c r="V4346" i="5"/>
  <c r="X4346" i="5" s="1"/>
  <c r="V4347" i="5"/>
  <c r="X4347" i="5" s="1"/>
  <c r="V4348" i="5"/>
  <c r="X4348" i="5" s="1"/>
  <c r="V4349" i="5"/>
  <c r="X4349" i="5" s="1"/>
  <c r="V4350" i="5"/>
  <c r="X4350" i="5" s="1"/>
  <c r="V4351" i="5"/>
  <c r="X4351" i="5" s="1"/>
  <c r="V4352" i="5"/>
  <c r="X4352" i="5" s="1"/>
  <c r="V4353" i="5"/>
  <c r="X4353" i="5" s="1"/>
  <c r="V4354" i="5"/>
  <c r="X4354" i="5" s="1"/>
  <c r="V4355" i="5"/>
  <c r="X4355" i="5" s="1"/>
  <c r="V4356" i="5"/>
  <c r="X4356" i="5" s="1"/>
  <c r="V4357" i="5"/>
  <c r="X4357" i="5" s="1"/>
  <c r="V4358" i="5"/>
  <c r="X4358" i="5" s="1"/>
  <c r="V4359" i="5"/>
  <c r="X4359" i="5" s="1"/>
  <c r="V4360" i="5"/>
  <c r="X4360" i="5" s="1"/>
  <c r="V4361" i="5"/>
  <c r="X4361" i="5" s="1"/>
  <c r="V4362" i="5"/>
  <c r="X4362" i="5" s="1"/>
  <c r="V4363" i="5"/>
  <c r="X4363" i="5" s="1"/>
  <c r="V4364" i="5"/>
  <c r="X4364" i="5" s="1"/>
  <c r="V4365" i="5"/>
  <c r="X4365" i="5" s="1"/>
  <c r="V4366" i="5"/>
  <c r="X4366" i="5" s="1"/>
  <c r="V4367" i="5"/>
  <c r="X4367" i="5" s="1"/>
  <c r="V4368" i="5"/>
  <c r="X4368" i="5" s="1"/>
  <c r="V4369" i="5"/>
  <c r="X4369" i="5" s="1"/>
  <c r="V4370" i="5"/>
  <c r="X4370" i="5" s="1"/>
  <c r="V4371" i="5"/>
  <c r="X4371" i="5" s="1"/>
  <c r="V4372" i="5"/>
  <c r="X4372" i="5" s="1"/>
  <c r="V4373" i="5"/>
  <c r="X4373" i="5" s="1"/>
  <c r="V4374" i="5"/>
  <c r="X4374" i="5" s="1"/>
  <c r="V4375" i="5"/>
  <c r="X4375" i="5" s="1"/>
  <c r="V4376" i="5"/>
  <c r="X4376" i="5" s="1"/>
  <c r="V4377" i="5"/>
  <c r="X4377" i="5" s="1"/>
  <c r="V4378" i="5"/>
  <c r="X4378" i="5" s="1"/>
  <c r="V4379" i="5"/>
  <c r="X4379" i="5" s="1"/>
  <c r="V4380" i="5"/>
  <c r="X4380" i="5" s="1"/>
  <c r="V4381" i="5"/>
  <c r="X4381" i="5" s="1"/>
  <c r="V4382" i="5"/>
  <c r="X4382" i="5" s="1"/>
  <c r="V4383" i="5"/>
  <c r="X4383" i="5" s="1"/>
  <c r="V4384" i="5"/>
  <c r="X4384" i="5" s="1"/>
  <c r="V4385" i="5"/>
  <c r="X4385" i="5" s="1"/>
  <c r="V4386" i="5"/>
  <c r="X4386" i="5" s="1"/>
  <c r="V4387" i="5"/>
  <c r="X4387" i="5" s="1"/>
  <c r="V4388" i="5"/>
  <c r="X4388" i="5" s="1"/>
  <c r="V4389" i="5"/>
  <c r="X4389" i="5" s="1"/>
  <c r="V4390" i="5"/>
  <c r="X4390" i="5" s="1"/>
  <c r="V4391" i="5"/>
  <c r="X4391" i="5" s="1"/>
  <c r="V4392" i="5"/>
  <c r="X4392" i="5" s="1"/>
  <c r="V4393" i="5"/>
  <c r="X4393" i="5" s="1"/>
  <c r="V4394" i="5"/>
  <c r="X4394" i="5" s="1"/>
  <c r="V4395" i="5"/>
  <c r="X4395" i="5" s="1"/>
  <c r="V4396" i="5"/>
  <c r="X4396" i="5" s="1"/>
  <c r="V4397" i="5"/>
  <c r="X4397" i="5" s="1"/>
  <c r="V4398" i="5"/>
  <c r="X4398" i="5" s="1"/>
  <c r="V4399" i="5"/>
  <c r="X4399" i="5" s="1"/>
  <c r="V4400" i="5"/>
  <c r="X4400" i="5" s="1"/>
  <c r="V4401" i="5"/>
  <c r="X4401" i="5" s="1"/>
  <c r="V4402" i="5"/>
  <c r="X4402" i="5" s="1"/>
  <c r="V4403" i="5"/>
  <c r="X4403" i="5" s="1"/>
  <c r="V4404" i="5"/>
  <c r="X4404" i="5" s="1"/>
  <c r="V4405" i="5"/>
  <c r="X4405" i="5" s="1"/>
  <c r="V4406" i="5"/>
  <c r="X4406" i="5" s="1"/>
  <c r="V4407" i="5"/>
  <c r="X4407" i="5" s="1"/>
  <c r="V4408" i="5"/>
  <c r="X4408" i="5" s="1"/>
  <c r="V4409" i="5"/>
  <c r="X4409" i="5" s="1"/>
  <c r="V4410" i="5"/>
  <c r="X4410" i="5" s="1"/>
  <c r="V4411" i="5"/>
  <c r="X4411" i="5" s="1"/>
  <c r="V4412" i="5"/>
  <c r="X4412" i="5" s="1"/>
  <c r="V4413" i="5"/>
  <c r="X4413" i="5" s="1"/>
  <c r="V4414" i="5"/>
  <c r="X4414" i="5" s="1"/>
  <c r="V4415" i="5"/>
  <c r="X4415" i="5" s="1"/>
  <c r="V4416" i="5"/>
  <c r="X4416" i="5" s="1"/>
  <c r="V4417" i="5"/>
  <c r="X4417" i="5" s="1"/>
  <c r="V4418" i="5"/>
  <c r="X4418" i="5" s="1"/>
  <c r="V4419" i="5"/>
  <c r="X4419" i="5" s="1"/>
  <c r="V4420" i="5"/>
  <c r="X4420" i="5" s="1"/>
  <c r="V4421" i="5"/>
  <c r="X4421" i="5" s="1"/>
  <c r="V4422" i="5"/>
  <c r="X4422" i="5" s="1"/>
  <c r="V4423" i="5"/>
  <c r="X4423" i="5" s="1"/>
  <c r="V4424" i="5"/>
  <c r="X4424" i="5" s="1"/>
  <c r="V4425" i="5"/>
  <c r="X4425" i="5" s="1"/>
  <c r="V4426" i="5"/>
  <c r="X4426" i="5" s="1"/>
  <c r="V4427" i="5"/>
  <c r="X4427" i="5" s="1"/>
  <c r="V4428" i="5"/>
  <c r="X4428" i="5" s="1"/>
  <c r="V4429" i="5"/>
  <c r="X4429" i="5" s="1"/>
  <c r="V4430" i="5"/>
  <c r="X4430" i="5" s="1"/>
  <c r="V4431" i="5"/>
  <c r="X4431" i="5" s="1"/>
  <c r="V4432" i="5"/>
  <c r="X4432" i="5" s="1"/>
  <c r="V4433" i="5"/>
  <c r="X4433" i="5" s="1"/>
  <c r="V4602" i="5"/>
  <c r="X4602" i="5" s="1"/>
  <c r="V4603" i="5"/>
  <c r="X4603" i="5" s="1"/>
  <c r="V4604" i="5"/>
  <c r="X4604" i="5" s="1"/>
  <c r="V4605" i="5"/>
  <c r="X4605" i="5" s="1"/>
  <c r="V4606" i="5"/>
  <c r="X4606" i="5" s="1"/>
  <c r="V4607" i="5"/>
  <c r="X4607" i="5" s="1"/>
  <c r="V4608" i="5"/>
  <c r="X4608" i="5" s="1"/>
  <c r="V4609" i="5"/>
  <c r="X4609" i="5" s="1"/>
  <c r="V4610" i="5"/>
  <c r="X4610" i="5" s="1"/>
  <c r="V4611" i="5"/>
  <c r="X4611" i="5" s="1"/>
  <c r="V4612" i="5"/>
  <c r="X4612" i="5" s="1"/>
  <c r="V4613" i="5"/>
  <c r="X4613" i="5" s="1"/>
  <c r="V4614" i="5"/>
  <c r="X4614" i="5" s="1"/>
  <c r="V4615" i="5"/>
  <c r="X4615" i="5" s="1"/>
  <c r="V4616" i="5"/>
  <c r="X4616" i="5" s="1"/>
  <c r="V4617" i="5"/>
  <c r="X4617" i="5" s="1"/>
  <c r="V4618" i="5"/>
  <c r="X4618" i="5" s="1"/>
  <c r="V4619" i="5"/>
  <c r="X4619" i="5" s="1"/>
  <c r="V4620" i="5"/>
  <c r="X4620" i="5" s="1"/>
  <c r="V4621" i="5"/>
  <c r="X4621" i="5" s="1"/>
  <c r="V4622" i="5"/>
  <c r="X4622" i="5" s="1"/>
  <c r="V4623" i="5"/>
  <c r="X4623" i="5" s="1"/>
  <c r="V4624" i="5"/>
  <c r="X4624" i="5" s="1"/>
  <c r="V4625" i="5"/>
  <c r="X4625" i="5" s="1"/>
  <c r="V4626" i="5"/>
  <c r="X4626" i="5" s="1"/>
  <c r="V4627" i="5"/>
  <c r="X4627" i="5" s="1"/>
  <c r="V4628" i="5"/>
  <c r="X4628" i="5" s="1"/>
  <c r="V4629" i="5"/>
  <c r="X4629" i="5" s="1"/>
  <c r="V4630" i="5"/>
  <c r="X4630" i="5" s="1"/>
  <c r="V4631" i="5"/>
  <c r="X4631" i="5" s="1"/>
  <c r="V4632" i="5"/>
  <c r="X4632" i="5" s="1"/>
  <c r="V4633" i="5"/>
  <c r="X4633" i="5" s="1"/>
  <c r="V4634" i="5"/>
  <c r="X4634" i="5" s="1"/>
  <c r="V4635" i="5"/>
  <c r="X4635" i="5" s="1"/>
  <c r="V4636" i="5"/>
  <c r="X4636" i="5" s="1"/>
  <c r="V4637" i="5"/>
  <c r="X4637" i="5" s="1"/>
  <c r="V4638" i="5"/>
  <c r="X4638" i="5" s="1"/>
  <c r="V4639" i="5"/>
  <c r="X4639" i="5" s="1"/>
  <c r="V4640" i="5"/>
  <c r="X4640" i="5" s="1"/>
  <c r="V4641" i="5"/>
  <c r="X4641" i="5" s="1"/>
  <c r="V4642" i="5"/>
  <c r="X4642" i="5" s="1"/>
  <c r="V4643" i="5"/>
  <c r="X4643" i="5" s="1"/>
  <c r="V4644" i="5"/>
  <c r="X4644" i="5" s="1"/>
  <c r="V4645" i="5"/>
  <c r="X4645" i="5" s="1"/>
  <c r="V4646" i="5"/>
  <c r="X4646" i="5" s="1"/>
  <c r="V4647" i="5"/>
  <c r="X4647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<sst xmlns="http://schemas.openxmlformats.org/spreadsheetml/2006/main" count="20837" uniqueCount="2593">
  <si>
    <t>LAX</t>
  </si>
  <si>
    <t>PBI</t>
  </si>
  <si>
    <t>MIA</t>
  </si>
  <si>
    <t>DFW</t>
  </si>
  <si>
    <t>ORD</t>
  </si>
  <si>
    <t>STL</t>
  </si>
  <si>
    <t>BNA</t>
  </si>
  <si>
    <t>AUS</t>
  </si>
  <si>
    <t>Airline/Carrier</t>
  </si>
  <si>
    <t>SFO</t>
  </si>
  <si>
    <t>BOS</t>
  </si>
  <si>
    <t>Weather</t>
  </si>
  <si>
    <t>JFK</t>
  </si>
  <si>
    <t>MCO</t>
  </si>
  <si>
    <t>TPA</t>
  </si>
  <si>
    <t>LAS</t>
  </si>
  <si>
    <t>IAD</t>
  </si>
  <si>
    <t>HNL</t>
  </si>
  <si>
    <t>DCA</t>
  </si>
  <si>
    <t>KOA</t>
  </si>
  <si>
    <t>OGG</t>
  </si>
  <si>
    <t>LIH</t>
  </si>
  <si>
    <t>CMH</t>
  </si>
  <si>
    <t>IND</t>
  </si>
  <si>
    <t>PDX</t>
  </si>
  <si>
    <t>National Air System</t>
  </si>
  <si>
    <t>ATL</t>
  </si>
  <si>
    <t>CLT</t>
  </si>
  <si>
    <t>PHL</t>
  </si>
  <si>
    <t>PHX</t>
  </si>
  <si>
    <t>PIT</t>
  </si>
  <si>
    <t>RDU</t>
  </si>
  <si>
    <t>JAC</t>
  </si>
  <si>
    <t>AA258</t>
  </si>
  <si>
    <t>AA115</t>
  </si>
  <si>
    <t>AA2410</t>
  </si>
  <si>
    <t>AA1686</t>
  </si>
  <si>
    <t>AA2420</t>
  </si>
  <si>
    <t>AA387</t>
  </si>
  <si>
    <t>AA338</t>
  </si>
  <si>
    <t>AA2424</t>
  </si>
  <si>
    <t>AA222</t>
  </si>
  <si>
    <t>AA118</t>
  </si>
  <si>
    <t>AA2426</t>
  </si>
  <si>
    <t>AA306</t>
  </si>
  <si>
    <t>AA2381</t>
  </si>
  <si>
    <t>AA2428</t>
  </si>
  <si>
    <t>AA31</t>
  </si>
  <si>
    <t>AA240</t>
  </si>
  <si>
    <t>AA2430</t>
  </si>
  <si>
    <t>AA59</t>
  </si>
  <si>
    <t>AA208</t>
  </si>
  <si>
    <t>AA2</t>
  </si>
  <si>
    <t>AA253</t>
  </si>
  <si>
    <t>AA1200</t>
  </si>
  <si>
    <t>AA265</t>
  </si>
  <si>
    <t>AA224</t>
  </si>
  <si>
    <t>AA2442</t>
  </si>
  <si>
    <t>AA76</t>
  </si>
  <si>
    <t>AA1672</t>
  </si>
  <si>
    <t>AA2378</t>
  </si>
  <si>
    <t>AA172</t>
  </si>
  <si>
    <t>AA283</t>
  </si>
  <si>
    <t>AA2413</t>
  </si>
  <si>
    <t>AA271</t>
  </si>
  <si>
    <t>AA12</t>
  </si>
  <si>
    <t>AA1314</t>
  </si>
  <si>
    <t>AA1307</t>
  </si>
  <si>
    <t>AA2419</t>
  </si>
  <si>
    <t>AA4</t>
  </si>
  <si>
    <t>AA52</t>
  </si>
  <si>
    <t>AA170</t>
  </si>
  <si>
    <t>AA202</t>
  </si>
  <si>
    <t>AA124</t>
  </si>
  <si>
    <t>AA2425</t>
  </si>
  <si>
    <t>AA256</t>
  </si>
  <si>
    <t>AA1169</t>
  </si>
  <si>
    <t>AA2384</t>
  </si>
  <si>
    <t>AA32</t>
  </si>
  <si>
    <t>AA2433</t>
  </si>
  <si>
    <t>AA28</t>
  </si>
  <si>
    <t>AA1657</t>
  </si>
  <si>
    <t>AA22</t>
  </si>
  <si>
    <t>AA2380</t>
  </si>
  <si>
    <t>AA1550</t>
  </si>
  <si>
    <t>AA209</t>
  </si>
  <si>
    <t>AA297</t>
  </si>
  <si>
    <t>AA180</t>
  </si>
  <si>
    <t>AA182</t>
  </si>
  <si>
    <t>AA2474</t>
  </si>
  <si>
    <t>AA247</t>
  </si>
  <si>
    <t>AA285</t>
  </si>
  <si>
    <t>AA161</t>
  </si>
  <si>
    <t>AA155</t>
  </si>
  <si>
    <t>AA1691</t>
  </si>
  <si>
    <t>AA219</t>
  </si>
  <si>
    <t>AA2492</t>
  </si>
  <si>
    <t>AA267</t>
  </si>
  <si>
    <t>AA2463</t>
  </si>
  <si>
    <t>AA2465</t>
  </si>
  <si>
    <t>AA2254</t>
  </si>
  <si>
    <t>AA10</t>
  </si>
  <si>
    <t>AA192</t>
  </si>
  <si>
    <t>AA1410</t>
  </si>
  <si>
    <t>AA1351</t>
  </si>
  <si>
    <t>AA1060</t>
  </si>
  <si>
    <t>AA1360</t>
  </si>
  <si>
    <t>AA30</t>
  </si>
  <si>
    <t>AA1064</t>
  </si>
  <si>
    <t>AA2400</t>
  </si>
  <si>
    <t>AA2406</t>
  </si>
  <si>
    <t>AA292</t>
  </si>
  <si>
    <t>AA1067</t>
  </si>
  <si>
    <t>AA34</t>
  </si>
  <si>
    <t>AA1150</t>
  </si>
  <si>
    <t>AA1530</t>
  </si>
  <si>
    <t>AA2459</t>
  </si>
  <si>
    <t>AA2216</t>
  </si>
  <si>
    <t>AA2318</t>
  </si>
  <si>
    <t>AA2370</t>
  </si>
  <si>
    <t>AA1128</t>
  </si>
  <si>
    <t>AA1322</t>
  </si>
  <si>
    <t>AA1529</t>
  </si>
  <si>
    <t>AA1694</t>
  </si>
  <si>
    <t>AA263</t>
  </si>
  <si>
    <t>AA2366</t>
  </si>
  <si>
    <t>AA1113</t>
  </si>
  <si>
    <t>AA2278</t>
  </si>
  <si>
    <t>AA2404</t>
  </si>
  <si>
    <t>AA1258</t>
  </si>
  <si>
    <t>AA126</t>
  </si>
  <si>
    <t>AA2453</t>
  </si>
  <si>
    <t>AA200</t>
  </si>
  <si>
    <t>AA2466</t>
  </si>
  <si>
    <t>AA225</t>
  </si>
  <si>
    <t>AA1254</t>
  </si>
  <si>
    <t>AA1249</t>
  </si>
  <si>
    <t>AA1261</t>
  </si>
  <si>
    <t>AA1044</t>
  </si>
  <si>
    <t>AA1319</t>
  </si>
  <si>
    <t>AA1379</t>
  </si>
  <si>
    <t>AA2402</t>
  </si>
  <si>
    <t>AA1143</t>
  </si>
  <si>
    <t>AA2469</t>
  </si>
  <si>
    <t>AA252</t>
  </si>
  <si>
    <t>AA2473</t>
  </si>
  <si>
    <t>AA1187</t>
  </si>
  <si>
    <t>AA1155</t>
  </si>
  <si>
    <t>AA2403</t>
  </si>
  <si>
    <t>AA1076</t>
  </si>
  <si>
    <t>AA2485</t>
  </si>
  <si>
    <t>AA1688</t>
  </si>
  <si>
    <t>AA2223</t>
  </si>
  <si>
    <t>AA23</t>
  </si>
  <si>
    <t>AA1056</t>
  </si>
  <si>
    <t>AA2471</t>
  </si>
  <si>
    <t>AA1441</t>
  </si>
  <si>
    <t>AA1116</t>
  </si>
  <si>
    <t>AA1554</t>
  </si>
  <si>
    <t>AA1358</t>
  </si>
  <si>
    <t>AA1154</t>
  </si>
  <si>
    <t>AA1424</t>
  </si>
  <si>
    <t>AA260</t>
  </si>
  <si>
    <t>AA146</t>
  </si>
  <si>
    <t>AA2490</t>
  </si>
  <si>
    <t>AA189</t>
  </si>
  <si>
    <t>AA1495</t>
  </si>
  <si>
    <t>AA68</t>
  </si>
  <si>
    <t>AA110</t>
  </si>
  <si>
    <t>AA2438</t>
  </si>
  <si>
    <t>AA17</t>
  </si>
  <si>
    <t>AA1294</t>
  </si>
  <si>
    <t>AA2450</t>
  </si>
  <si>
    <t>AA1232</t>
  </si>
  <si>
    <t>AA1297</t>
  </si>
  <si>
    <t>AA1138</t>
  </si>
  <si>
    <t>AA1203</t>
  </si>
  <si>
    <t>AA295</t>
  </si>
  <si>
    <t>AA1332</t>
  </si>
  <si>
    <t>AA2373</t>
  </si>
  <si>
    <t>AA1226</t>
  </si>
  <si>
    <t>AA1586</t>
  </si>
  <si>
    <t>AA74</t>
  </si>
  <si>
    <t>AA1538</t>
  </si>
  <si>
    <t>AA2392</t>
  </si>
  <si>
    <t>AA1797</t>
  </si>
  <si>
    <t>AA1982</t>
  </si>
  <si>
    <t>AA1972</t>
  </si>
  <si>
    <t>AA598</t>
  </si>
  <si>
    <t>AA649</t>
  </si>
  <si>
    <t>AA699</t>
  </si>
  <si>
    <t>AA754</t>
  </si>
  <si>
    <t>AA1742</t>
  </si>
  <si>
    <t>AA682</t>
  </si>
  <si>
    <t>AA491</t>
  </si>
  <si>
    <t>AA796</t>
  </si>
  <si>
    <t>AA1996</t>
  </si>
  <si>
    <t>AA726</t>
  </si>
  <si>
    <t>AA614</t>
  </si>
  <si>
    <t>AA1704</t>
  </si>
  <si>
    <t>AA1926</t>
  </si>
  <si>
    <t>AA545</t>
  </si>
  <si>
    <t>AA454</t>
  </si>
  <si>
    <t>AA550</t>
  </si>
  <si>
    <t>AA509</t>
  </si>
  <si>
    <t>AA650</t>
  </si>
  <si>
    <t>AA696</t>
  </si>
  <si>
    <t>AA794</t>
  </si>
  <si>
    <t>AA576</t>
  </si>
  <si>
    <t>AA680</t>
  </si>
  <si>
    <t>AA2255</t>
  </si>
  <si>
    <t>AA506</t>
  </si>
  <si>
    <t>AA1911</t>
  </si>
  <si>
    <t>AA2513</t>
  </si>
  <si>
    <t>AA162</t>
  </si>
  <si>
    <t>AA1927</t>
  </si>
  <si>
    <t>AA620</t>
  </si>
  <si>
    <t>AA605</t>
  </si>
  <si>
    <t>AA1279</t>
  </si>
  <si>
    <t>AA2399</t>
  </si>
  <si>
    <t>AA690</t>
  </si>
  <si>
    <t>AA562</t>
  </si>
  <si>
    <t>AA1965</t>
  </si>
  <si>
    <t>AA629</t>
  </si>
  <si>
    <t>AA1806</t>
  </si>
  <si>
    <t>AA2462</t>
  </si>
  <si>
    <t>AA2480</t>
  </si>
  <si>
    <t>AA1071</t>
  </si>
  <si>
    <t>AA1868</t>
  </si>
  <si>
    <t>AA430</t>
  </si>
  <si>
    <t>AA528</t>
  </si>
  <si>
    <t>AA1228</t>
  </si>
  <si>
    <t>AA534</t>
  </si>
  <si>
    <t>AA610</t>
  </si>
  <si>
    <t>AA700</t>
  </si>
  <si>
    <t>AA716</t>
  </si>
  <si>
    <t>AA780</t>
  </si>
  <si>
    <t>AA212</t>
  </si>
  <si>
    <t>AA1682</t>
  </si>
  <si>
    <t>AA671</t>
  </si>
  <si>
    <t>AA513</t>
  </si>
  <si>
    <t>AA1869</t>
  </si>
  <si>
    <t>AA758</t>
  </si>
  <si>
    <t>AA1924</t>
  </si>
  <si>
    <t>AA1022</t>
  </si>
  <si>
    <t>AA2524</t>
  </si>
  <si>
    <t>ABQ</t>
  </si>
  <si>
    <t>Albuquerque International Sunport</t>
  </si>
  <si>
    <t>ANC</t>
  </si>
  <si>
    <t>Ted Stevens Anchorage International Airport</t>
  </si>
  <si>
    <t>ASE</t>
  </si>
  <si>
    <t>Aspen-Pitkin County Airport</t>
  </si>
  <si>
    <t>Hartsfield-Jackson Atlanta International Airport</t>
  </si>
  <si>
    <t>Austin-Bergstrom International Airport</t>
  </si>
  <si>
    <t>Nashville International Airport</t>
  </si>
  <si>
    <t>BOI</t>
  </si>
  <si>
    <t>Gen. Edward Lawrence Logan International Airport</t>
  </si>
  <si>
    <t>BWI</t>
  </si>
  <si>
    <t>Baltimore-Washington International Airport</t>
  </si>
  <si>
    <t>BZN</t>
  </si>
  <si>
    <t>CLD</t>
  </si>
  <si>
    <t>McClellan-Palomar Airport</t>
  </si>
  <si>
    <t>CLE</t>
  </si>
  <si>
    <t>Cleveland Hopkins International Airport</t>
  </si>
  <si>
    <t>Charlotte Douglas International Airport</t>
  </si>
  <si>
    <t>Port Columbus International Airport</t>
  </si>
  <si>
    <t>COS</t>
  </si>
  <si>
    <t>City of Colorado Springs Municipal Airport</t>
  </si>
  <si>
    <t>CVG</t>
  </si>
  <si>
    <t>Cincinnati/Northern Kentucky International Airport</t>
  </si>
  <si>
    <t>DAL</t>
  </si>
  <si>
    <t>Dallas Love Field</t>
  </si>
  <si>
    <t>Ronald Reagan Washington National Airport</t>
  </si>
  <si>
    <t>DEN</t>
  </si>
  <si>
    <t>Denver International Airport</t>
  </si>
  <si>
    <t>Dallas/Fort Worth International Airport</t>
  </si>
  <si>
    <t>DTW</t>
  </si>
  <si>
    <t>Detroit Metropolitan Airport</t>
  </si>
  <si>
    <t>ELP</t>
  </si>
  <si>
    <t>El Paso International Airport</t>
  </si>
  <si>
    <t>EUG</t>
  </si>
  <si>
    <t>EWR</t>
  </si>
  <si>
    <t>Newark Liberty International Airport</t>
  </si>
  <si>
    <t>FAT</t>
  </si>
  <si>
    <t>Fresno Yosemite International Airport</t>
  </si>
  <si>
    <t>FLL</t>
  </si>
  <si>
    <t>Fort Lauderdale-Hollywood International Airport</t>
  </si>
  <si>
    <t>GEG</t>
  </si>
  <si>
    <t>Spokane International Airport</t>
  </si>
  <si>
    <t>Honolulu International Airport</t>
  </si>
  <si>
    <t>HOU</t>
  </si>
  <si>
    <t>William P. Hobby Airport</t>
  </si>
  <si>
    <t>Washington Dulles International Airport</t>
  </si>
  <si>
    <t>IAH</t>
  </si>
  <si>
    <t>George Bush Intercontinental Airport</t>
  </si>
  <si>
    <t>ICT</t>
  </si>
  <si>
    <t>Indianapolis International Airport</t>
  </si>
  <si>
    <t>ITO</t>
  </si>
  <si>
    <t>Hilo International Airport</t>
  </si>
  <si>
    <t>Jackson Hole Airport</t>
  </si>
  <si>
    <t>Kona International Airport at Keahole</t>
  </si>
  <si>
    <t>McCarran International Airport</t>
  </si>
  <si>
    <t>Lihue Airport</t>
  </si>
  <si>
    <t>MCI</t>
  </si>
  <si>
    <t>Kansas City International Airport</t>
  </si>
  <si>
    <t>Orlando International Airport</t>
  </si>
  <si>
    <t>MDW</t>
  </si>
  <si>
    <t>Chicago Midway International Airport</t>
  </si>
  <si>
    <t>MEM</t>
  </si>
  <si>
    <t>Memphis International Airport</t>
  </si>
  <si>
    <t>Miami International Airport</t>
  </si>
  <si>
    <t>MKE</t>
  </si>
  <si>
    <t>General Mitchell International Airport</t>
  </si>
  <si>
    <t>MRY</t>
  </si>
  <si>
    <t>MSP</t>
  </si>
  <si>
    <t>Minneapolis-Saint Paul International Airport</t>
  </si>
  <si>
    <t>MSY</t>
  </si>
  <si>
    <t>Louis Armstrong New Orleans International Airport</t>
  </si>
  <si>
    <t>OAK</t>
  </si>
  <si>
    <t>Oakland International Airport</t>
  </si>
  <si>
    <t>Kahului Airport</t>
  </si>
  <si>
    <t>OKC</t>
  </si>
  <si>
    <t>Will Rogers World Airport</t>
  </si>
  <si>
    <t>OMA</t>
  </si>
  <si>
    <t>Eppley Airfield</t>
  </si>
  <si>
    <t>Chicago O'Hare International Airport</t>
  </si>
  <si>
    <t>Palm Beach International Airport</t>
  </si>
  <si>
    <t>Portland International Airport</t>
  </si>
  <si>
    <t>Philadelphia International Airport</t>
  </si>
  <si>
    <t>Phoenix Sky Harbor International Airport</t>
  </si>
  <si>
    <t>Pittsburgh International Airport</t>
  </si>
  <si>
    <t>PSP</t>
  </si>
  <si>
    <t>Palm Springs International Airport</t>
  </si>
  <si>
    <t>RDM</t>
  </si>
  <si>
    <t>Raleigh-Durham International Airport</t>
  </si>
  <si>
    <t>RNO</t>
  </si>
  <si>
    <t>Reno/Tahoe International Airport</t>
  </si>
  <si>
    <t>SAF</t>
  </si>
  <si>
    <t>Santa Fe Municipal Airport</t>
  </si>
  <si>
    <t>SAN</t>
  </si>
  <si>
    <t>SAT</t>
  </si>
  <si>
    <t>San Antonio International Airport</t>
  </si>
  <si>
    <t>SBA</t>
  </si>
  <si>
    <t>SBP</t>
  </si>
  <si>
    <t>SEA</t>
  </si>
  <si>
    <t>Seattle-Tacoma International Airport</t>
  </si>
  <si>
    <t>San Francisco International Airport</t>
  </si>
  <si>
    <t>SJC</t>
  </si>
  <si>
    <t>Norman Y. Mineta San José International Airport</t>
  </si>
  <si>
    <t>SLC</t>
  </si>
  <si>
    <t>Salt Lake City International Airport</t>
  </si>
  <si>
    <t>SMF</t>
  </si>
  <si>
    <t>Sacramento International Airport</t>
  </si>
  <si>
    <t>SMX</t>
  </si>
  <si>
    <t>St. Louis International Airport at Lambert Field</t>
  </si>
  <si>
    <t>Tampa International Airport</t>
  </si>
  <si>
    <t>TUS</t>
  </si>
  <si>
    <t>Tucson International Airport</t>
  </si>
  <si>
    <t>Target YoY growth: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</si>
  <si>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</si>
  <si>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</si>
  <si>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</si>
  <si>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</si>
  <si>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</si>
  <si>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</si>
  <si>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</si>
  <si>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</si>
  <si>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</si>
  <si>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</si>
  <si>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</si>
  <si>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</si>
  <si>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</si>
  <si>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Total:</t>
  </si>
  <si>
    <t>Average:</t>
  </si>
  <si>
    <t>Max:</t>
  </si>
  <si>
    <t>2016 Forecasts</t>
  </si>
  <si>
    <t>2015 Flights</t>
  </si>
  <si>
    <t>2016 Forecast</t>
  </si>
  <si>
    <t>DL1434</t>
  </si>
  <si>
    <t>UA495</t>
  </si>
  <si>
    <t>AS477</t>
  </si>
  <si>
    <t>DL2154</t>
  </si>
  <si>
    <t>UA1721</t>
  </si>
  <si>
    <t>B624</t>
  </si>
  <si>
    <t>NK562</t>
  </si>
  <si>
    <t>US598</t>
  </si>
  <si>
    <t>US649</t>
  </si>
  <si>
    <t>AS569</t>
  </si>
  <si>
    <t>DL1212</t>
  </si>
  <si>
    <t>DL476</t>
  </si>
  <si>
    <t>AS445</t>
  </si>
  <si>
    <t>B6288</t>
  </si>
  <si>
    <t>DL1506</t>
  </si>
  <si>
    <t>OO6466</t>
  </si>
  <si>
    <t>OO5377</t>
  </si>
  <si>
    <t>VX404</t>
  </si>
  <si>
    <t>DL369</t>
  </si>
  <si>
    <t>OO6322</t>
  </si>
  <si>
    <t>VX474</t>
  </si>
  <si>
    <t>UA1130</t>
  </si>
  <si>
    <t>OO2583</t>
  </si>
  <si>
    <t>OO6431</t>
  </si>
  <si>
    <t>OO2587</t>
  </si>
  <si>
    <t>OO4597</t>
  </si>
  <si>
    <t>OO5181</t>
  </si>
  <si>
    <t>US682</t>
  </si>
  <si>
    <t>VX162</t>
  </si>
  <si>
    <t>UA275</t>
  </si>
  <si>
    <t>OO5577</t>
  </si>
  <si>
    <t>UA1498</t>
  </si>
  <si>
    <t>B6124</t>
  </si>
  <si>
    <t>DL1197</t>
  </si>
  <si>
    <t>VX108</t>
  </si>
  <si>
    <t>OO5242</t>
  </si>
  <si>
    <t>OO6506</t>
  </si>
  <si>
    <t>VX360</t>
  </si>
  <si>
    <t>DL611</t>
  </si>
  <si>
    <t>OO5192</t>
  </si>
  <si>
    <t>US754</t>
  </si>
  <si>
    <t>OO2602</t>
  </si>
  <si>
    <t>UA306</t>
  </si>
  <si>
    <t>VX312</t>
  </si>
  <si>
    <t>AS455</t>
  </si>
  <si>
    <t>HA1</t>
  </si>
  <si>
    <t>UA641</t>
  </si>
  <si>
    <t>UA1296</t>
  </si>
  <si>
    <t>AS563</t>
  </si>
  <si>
    <t>UA635</t>
  </si>
  <si>
    <t>OO5415</t>
  </si>
  <si>
    <t>OO6450</t>
  </si>
  <si>
    <t>DL16</t>
  </si>
  <si>
    <t>OO6512</t>
  </si>
  <si>
    <t>DL80</t>
  </si>
  <si>
    <t>OO2575</t>
  </si>
  <si>
    <t>OO5182</t>
  </si>
  <si>
    <t>NK424</t>
  </si>
  <si>
    <t>UA297</t>
  </si>
  <si>
    <t>WN123</t>
  </si>
  <si>
    <t>UA1499</t>
  </si>
  <si>
    <t>UA1239</t>
  </si>
  <si>
    <t>OO2586</t>
  </si>
  <si>
    <t>DL1061</t>
  </si>
  <si>
    <t>OO5614</t>
  </si>
  <si>
    <t>WN2077</t>
  </si>
  <si>
    <t>OO5608</t>
  </si>
  <si>
    <t>HA3</t>
  </si>
  <si>
    <t>OO5346</t>
  </si>
  <si>
    <t>OO6300</t>
  </si>
  <si>
    <t>OO2591</t>
  </si>
  <si>
    <t>OO5639</t>
  </si>
  <si>
    <t>F9404</t>
  </si>
  <si>
    <t>VX232</t>
  </si>
  <si>
    <t>DL1414</t>
  </si>
  <si>
    <t>VX334</t>
  </si>
  <si>
    <t>OO2612</t>
  </si>
  <si>
    <t>OO2626</t>
  </si>
  <si>
    <t>UA478</t>
  </si>
  <si>
    <t>OO2629</t>
  </si>
  <si>
    <t>UA1244</t>
  </si>
  <si>
    <t>AS475</t>
  </si>
  <si>
    <t>UA779</t>
  </si>
  <si>
    <t>VX406</t>
  </si>
  <si>
    <t>UA1224</t>
  </si>
  <si>
    <t>OO6327</t>
  </si>
  <si>
    <t>NK730</t>
  </si>
  <si>
    <t>DL2218</t>
  </si>
  <si>
    <t>VX112</t>
  </si>
  <si>
    <t>WN1094</t>
  </si>
  <si>
    <t>OO5365</t>
  </si>
  <si>
    <t>UA324</t>
  </si>
  <si>
    <t>WN1009</t>
  </si>
  <si>
    <t>UA1169</t>
  </si>
  <si>
    <t>OO4452</t>
  </si>
  <si>
    <t>B6224</t>
  </si>
  <si>
    <t>UA731</t>
  </si>
  <si>
    <t>WN2796</t>
  </si>
  <si>
    <t>US796</t>
  </si>
  <si>
    <t>DL1806</t>
  </si>
  <si>
    <t>HA33</t>
  </si>
  <si>
    <t>VX927</t>
  </si>
  <si>
    <t>WN238</t>
  </si>
  <si>
    <t>US726</t>
  </si>
  <si>
    <t>DL101</t>
  </si>
  <si>
    <t>OO4794</t>
  </si>
  <si>
    <t>OO2577</t>
  </si>
  <si>
    <t>VX783</t>
  </si>
  <si>
    <t>DL411</t>
  </si>
  <si>
    <t>DL2170</t>
  </si>
  <si>
    <t>OO6338</t>
  </si>
  <si>
    <t>US704</t>
  </si>
  <si>
    <t>UA1489</t>
  </si>
  <si>
    <t>OO6522</t>
  </si>
  <si>
    <t>DL1097</t>
  </si>
  <si>
    <t>OO5477</t>
  </si>
  <si>
    <t>VX878</t>
  </si>
  <si>
    <t>DL1558</t>
  </si>
  <si>
    <t>WN366</t>
  </si>
  <si>
    <t>OO2588</t>
  </si>
  <si>
    <t>DL1581</t>
  </si>
  <si>
    <t>DL1754</t>
  </si>
  <si>
    <t>B6488</t>
  </si>
  <si>
    <t>UA1210</t>
  </si>
  <si>
    <t>OO6323</t>
  </si>
  <si>
    <t>OO4535</t>
  </si>
  <si>
    <t>B6324</t>
  </si>
  <si>
    <t>OO4999</t>
  </si>
  <si>
    <t>OO5513</t>
  </si>
  <si>
    <t>UA1665</t>
  </si>
  <si>
    <t>UA1431</t>
  </si>
  <si>
    <t>UA233</t>
  </si>
  <si>
    <t>VX166</t>
  </si>
  <si>
    <t>DL920</t>
  </si>
  <si>
    <t>OO2580</t>
  </si>
  <si>
    <t>OO5405</t>
  </si>
  <si>
    <t>OO6246</t>
  </si>
  <si>
    <t>AS465</t>
  </si>
  <si>
    <t>OO6335</t>
  </si>
  <si>
    <t>UA867</t>
  </si>
  <si>
    <t>AS6</t>
  </si>
  <si>
    <t>OO2621</t>
  </si>
  <si>
    <t>UA1117</t>
  </si>
  <si>
    <t>WN1019</t>
  </si>
  <si>
    <t>AS557</t>
  </si>
  <si>
    <t>DL2204</t>
  </si>
  <si>
    <t>VX330</t>
  </si>
  <si>
    <t>DL1325</t>
  </si>
  <si>
    <t>VX929</t>
  </si>
  <si>
    <t>DL1654</t>
  </si>
  <si>
    <t>OO6302</t>
  </si>
  <si>
    <t>VX412</t>
  </si>
  <si>
    <t>UA1256</t>
  </si>
  <si>
    <t>WN253</t>
  </si>
  <si>
    <t>OO2594</t>
  </si>
  <si>
    <t>DL2262</t>
  </si>
  <si>
    <t>US1926</t>
  </si>
  <si>
    <t>B6424</t>
  </si>
  <si>
    <t>OO4453</t>
  </si>
  <si>
    <t>OO2618</t>
  </si>
  <si>
    <t>OO2620</t>
  </si>
  <si>
    <t>OO4517</t>
  </si>
  <si>
    <t>OO5188</t>
  </si>
  <si>
    <t>UA293</t>
  </si>
  <si>
    <t>DL1559</t>
  </si>
  <si>
    <t>OO2623</t>
  </si>
  <si>
    <t>F9406</t>
  </si>
  <si>
    <t>OO4698</t>
  </si>
  <si>
    <t>DL1554</t>
  </si>
  <si>
    <t>AS479</t>
  </si>
  <si>
    <t>B6700</t>
  </si>
  <si>
    <t>DL1649</t>
  </si>
  <si>
    <t>OO5384</t>
  </si>
  <si>
    <t>NK720</t>
  </si>
  <si>
    <t>OO2579</t>
  </si>
  <si>
    <t>OO2592</t>
  </si>
  <si>
    <t>VX933</t>
  </si>
  <si>
    <t>OO6510</t>
  </si>
  <si>
    <t>OO5355</t>
  </si>
  <si>
    <t>B6524</t>
  </si>
  <si>
    <t>VX416</t>
  </si>
  <si>
    <t>OO2625</t>
  </si>
  <si>
    <t>WN664</t>
  </si>
  <si>
    <t>UA785</t>
  </si>
  <si>
    <t>DL2362</t>
  </si>
  <si>
    <t>UA438</t>
  </si>
  <si>
    <t>UA1253</t>
  </si>
  <si>
    <t>VX486</t>
  </si>
  <si>
    <t>OO6333</t>
  </si>
  <si>
    <t>US494</t>
  </si>
  <si>
    <t>OO6310</t>
  </si>
  <si>
    <t>OO2589</t>
  </si>
  <si>
    <t>OO5387</t>
  </si>
  <si>
    <t>OO4703</t>
  </si>
  <si>
    <t>DL1299</t>
  </si>
  <si>
    <t>OO5347</t>
  </si>
  <si>
    <t>VX923</t>
  </si>
  <si>
    <t>UA1718</t>
  </si>
  <si>
    <t>DL2004</t>
  </si>
  <si>
    <t>OO6528</t>
  </si>
  <si>
    <t>WN128</t>
  </si>
  <si>
    <t>NK216</t>
  </si>
  <si>
    <t>AS457</t>
  </si>
  <si>
    <t>OO2609</t>
  </si>
  <si>
    <t>OO6330</t>
  </si>
  <si>
    <t>VX882</t>
  </si>
  <si>
    <t>OO2576</t>
  </si>
  <si>
    <t>VX795</t>
  </si>
  <si>
    <t>DL1149</t>
  </si>
  <si>
    <t>HA9</t>
  </si>
  <si>
    <t>OO6339</t>
  </si>
  <si>
    <t>UA528</t>
  </si>
  <si>
    <t>VX945</t>
  </si>
  <si>
    <t>UA1004</t>
  </si>
  <si>
    <t>OO4599</t>
  </si>
  <si>
    <t>OO5597</t>
  </si>
  <si>
    <t>AS559</t>
  </si>
  <si>
    <t>AS461</t>
  </si>
  <si>
    <t>US736</t>
  </si>
  <si>
    <t>WN177</t>
  </si>
  <si>
    <t>AS721</t>
  </si>
  <si>
    <t>DL1735</t>
  </si>
  <si>
    <t>VX236</t>
  </si>
  <si>
    <t>UA209</t>
  </si>
  <si>
    <t>OO2600</t>
  </si>
  <si>
    <t>DL1219</t>
  </si>
  <si>
    <t>OO4550</t>
  </si>
  <si>
    <t>OO6295</t>
  </si>
  <si>
    <t>OO6309</t>
  </si>
  <si>
    <t>OO2617</t>
  </si>
  <si>
    <t>DL2592</t>
  </si>
  <si>
    <t>OO2590</t>
  </si>
  <si>
    <t>VX941</t>
  </si>
  <si>
    <t>DL2264</t>
  </si>
  <si>
    <t>OO5474</t>
  </si>
  <si>
    <t>WN342</t>
  </si>
  <si>
    <t>OO6296</t>
  </si>
  <si>
    <t>UA488</t>
  </si>
  <si>
    <t>OO6448</t>
  </si>
  <si>
    <t>UA1182</t>
  </si>
  <si>
    <t>AS459</t>
  </si>
  <si>
    <t>VX490</t>
  </si>
  <si>
    <t>OO5399</t>
  </si>
  <si>
    <t>OO5602</t>
  </si>
  <si>
    <t>OO5593</t>
  </si>
  <si>
    <t>OO4533</t>
  </si>
  <si>
    <t>WN650</t>
  </si>
  <si>
    <t>UA1232</t>
  </si>
  <si>
    <t>OO6341</t>
  </si>
  <si>
    <t>F9408</t>
  </si>
  <si>
    <t>NK868</t>
  </si>
  <si>
    <t>OO4806</t>
  </si>
  <si>
    <t>AS149</t>
  </si>
  <si>
    <t>AS469</t>
  </si>
  <si>
    <t>OO2628</t>
  </si>
  <si>
    <t>UA1674</t>
  </si>
  <si>
    <t>AS567</t>
  </si>
  <si>
    <t>VX797</t>
  </si>
  <si>
    <t>OO6474</t>
  </si>
  <si>
    <t>UA746</t>
  </si>
  <si>
    <t>OO5343</t>
  </si>
  <si>
    <t>OO5420</t>
  </si>
  <si>
    <t>OO6470</t>
  </si>
  <si>
    <t>OO5247</t>
  </si>
  <si>
    <t>OO2584</t>
  </si>
  <si>
    <t>OO6453</t>
  </si>
  <si>
    <t>OO6511</t>
  </si>
  <si>
    <t>VX947</t>
  </si>
  <si>
    <t>OO6496</t>
  </si>
  <si>
    <t>WN586</t>
  </si>
  <si>
    <t>B6624</t>
  </si>
  <si>
    <t>NK310</t>
  </si>
  <si>
    <t>OO2611</t>
  </si>
  <si>
    <t>OO5383</t>
  </si>
  <si>
    <t>AS463</t>
  </si>
  <si>
    <t>OO6451</t>
  </si>
  <si>
    <t>OO2595</t>
  </si>
  <si>
    <t>OO2578</t>
  </si>
  <si>
    <t>OO6433</t>
  </si>
  <si>
    <t>VX370</t>
  </si>
  <si>
    <t>UA1557</t>
  </si>
  <si>
    <t>DL1168</t>
  </si>
  <si>
    <t>UA912</t>
  </si>
  <si>
    <t>VX338</t>
  </si>
  <si>
    <t>OO6311</t>
  </si>
  <si>
    <t>US782</t>
  </si>
  <si>
    <t>DL2533</t>
  </si>
  <si>
    <t>DL883</t>
  </si>
  <si>
    <t>NK709</t>
  </si>
  <si>
    <t>UA1579</t>
  </si>
  <si>
    <t>DL1406</t>
  </si>
  <si>
    <t>B6100</t>
  </si>
  <si>
    <t>US696</t>
  </si>
  <si>
    <t>DL1354</t>
  </si>
  <si>
    <t>DL2312</t>
  </si>
  <si>
    <t>OO5375</t>
  </si>
  <si>
    <t>DL1262</t>
  </si>
  <si>
    <t>UA1429</t>
  </si>
  <si>
    <t>VX420</t>
  </si>
  <si>
    <t>OO5611</t>
  </si>
  <si>
    <t>UA506</t>
  </si>
  <si>
    <t>UA1614</t>
  </si>
  <si>
    <t>VX170</t>
  </si>
  <si>
    <t>VX114</t>
  </si>
  <si>
    <t>B6688</t>
  </si>
  <si>
    <t>UA1205</t>
  </si>
  <si>
    <t>UA1469</t>
  </si>
  <si>
    <t>OO5557</t>
  </si>
  <si>
    <t>DL1154</t>
  </si>
  <si>
    <t>UA1236</t>
  </si>
  <si>
    <t>DL1404</t>
  </si>
  <si>
    <t>UA414</t>
  </si>
  <si>
    <t>UA212</t>
  </si>
  <si>
    <t>WN1975</t>
  </si>
  <si>
    <t>UA254</t>
  </si>
  <si>
    <t>OO4833</t>
  </si>
  <si>
    <t>UA305</t>
  </si>
  <si>
    <t>UA556</t>
  </si>
  <si>
    <t>VX925</t>
  </si>
  <si>
    <t>WN2674</t>
  </si>
  <si>
    <t>VX874</t>
  </si>
  <si>
    <t>DL2499</t>
  </si>
  <si>
    <t>VX781</t>
  </si>
  <si>
    <t>OO5171</t>
  </si>
  <si>
    <t>OO4856</t>
  </si>
  <si>
    <t>UA1234</t>
  </si>
  <si>
    <t>WN4121</t>
  </si>
  <si>
    <t>OO4701</t>
  </si>
  <si>
    <t>DL1577</t>
  </si>
  <si>
    <t>WN1244</t>
  </si>
  <si>
    <t>UA1483</t>
  </si>
  <si>
    <t>DL1541</t>
  </si>
  <si>
    <t>UA1179</t>
  </si>
  <si>
    <t>WN231</t>
  </si>
  <si>
    <t>OO5373</t>
  </si>
  <si>
    <t>WN2685</t>
  </si>
  <si>
    <t>WN3301</t>
  </si>
  <si>
    <t>WN1778</t>
  </si>
  <si>
    <t>DL1706</t>
  </si>
  <si>
    <t>OO4633</t>
  </si>
  <si>
    <t>OO5324</t>
  </si>
  <si>
    <t>UA1242</t>
  </si>
  <si>
    <t>DL1170</t>
  </si>
  <si>
    <t>WN3665</t>
  </si>
  <si>
    <t>OO6442</t>
  </si>
  <si>
    <t>UA239</t>
  </si>
  <si>
    <t>WN2217</t>
  </si>
  <si>
    <t>US614</t>
  </si>
  <si>
    <t>WN3758</t>
  </si>
  <si>
    <t>HA55</t>
  </si>
  <si>
    <t>WN1814</t>
  </si>
  <si>
    <t>WN4640</t>
  </si>
  <si>
    <t>DL1668</t>
  </si>
  <si>
    <t>UA856</t>
  </si>
  <si>
    <t>OO5263</t>
  </si>
  <si>
    <t>UA1536</t>
  </si>
  <si>
    <t>DL1454</t>
  </si>
  <si>
    <t>DL2332</t>
  </si>
  <si>
    <t>OO5203</t>
  </si>
  <si>
    <t>WN1118</t>
  </si>
  <si>
    <t>OO5379</t>
  </si>
  <si>
    <t>UA327</t>
  </si>
  <si>
    <t>OO4708</t>
  </si>
  <si>
    <t>WN1534</t>
  </si>
  <si>
    <t>DL1162</t>
  </si>
  <si>
    <t>UA263</t>
  </si>
  <si>
    <t>DL1936</t>
  </si>
  <si>
    <t>UA1676</t>
  </si>
  <si>
    <t>UA1542</t>
  </si>
  <si>
    <t>DL1254</t>
  </si>
  <si>
    <t>UA1458</t>
  </si>
  <si>
    <t>UA1527</t>
  </si>
  <si>
    <t>US1927</t>
  </si>
  <si>
    <t>UA1191</t>
  </si>
  <si>
    <t>UA447</t>
  </si>
  <si>
    <t>WN160</t>
  </si>
  <si>
    <t>WN1497</t>
  </si>
  <si>
    <t>UA261</t>
  </si>
  <si>
    <t>UA1616</t>
  </si>
  <si>
    <t>US491</t>
  </si>
  <si>
    <t>UA1745</t>
  </si>
  <si>
    <t>UA1264</t>
  </si>
  <si>
    <t>UA1247</t>
  </si>
  <si>
    <t>WN1121</t>
  </si>
  <si>
    <t>UA504</t>
  </si>
  <si>
    <t>UA543</t>
  </si>
  <si>
    <t>UA1211</t>
  </si>
  <si>
    <t>WN1208</t>
  </si>
  <si>
    <t>OO5371</t>
  </si>
  <si>
    <t>WN854</t>
  </si>
  <si>
    <t>UA750</t>
  </si>
  <si>
    <t>UA1750</t>
  </si>
  <si>
    <t>UA1556</t>
  </si>
  <si>
    <t>UA1231</t>
  </si>
  <si>
    <t>OO6284</t>
  </si>
  <si>
    <t>UA1094</t>
  </si>
  <si>
    <t>UA1719</t>
  </si>
  <si>
    <t>OO6371</t>
  </si>
  <si>
    <t>WN1265</t>
  </si>
  <si>
    <t>UA1747</t>
  </si>
  <si>
    <t>OO5163</t>
  </si>
  <si>
    <t>UA772</t>
  </si>
  <si>
    <t>UA207</t>
  </si>
  <si>
    <t>UA411</t>
  </si>
  <si>
    <t>DL2116</t>
  </si>
  <si>
    <t>UA1125</t>
  </si>
  <si>
    <t>OO5208</t>
  </si>
  <si>
    <t>WN2421</t>
  </si>
  <si>
    <t>UA884</t>
  </si>
  <si>
    <t>UA1121</t>
  </si>
  <si>
    <t>UA1266</t>
  </si>
  <si>
    <t>UA1255</t>
  </si>
  <si>
    <t>OO5635</t>
  </si>
  <si>
    <t>UA1156</t>
  </si>
  <si>
    <t>UA788</t>
  </si>
  <si>
    <t>UA1600</t>
  </si>
  <si>
    <t>UA653</t>
  </si>
  <si>
    <t>UA391</t>
  </si>
  <si>
    <t>OO4832</t>
  </si>
  <si>
    <t>DL1762</t>
  </si>
  <si>
    <t>DL2515</t>
  </si>
  <si>
    <t>DL199</t>
  </si>
  <si>
    <t>OO4823</t>
  </si>
  <si>
    <t>WN252</t>
  </si>
  <si>
    <t>DL2534</t>
  </si>
  <si>
    <t>OO4451</t>
  </si>
  <si>
    <t>OO4516</t>
  </si>
  <si>
    <t>UA1258</t>
  </si>
  <si>
    <t>WN564</t>
  </si>
  <si>
    <t>OO4825</t>
  </si>
  <si>
    <t>OO4767</t>
  </si>
  <si>
    <t>DL1876</t>
  </si>
  <si>
    <t>WN588</t>
  </si>
  <si>
    <t>NK732</t>
  </si>
  <si>
    <t>OO4504</t>
  </si>
  <si>
    <t>OO4444</t>
  </si>
  <si>
    <t>WN166</t>
  </si>
  <si>
    <t>OO4678</t>
  </si>
  <si>
    <t>OO4757</t>
  </si>
  <si>
    <t>UA310</t>
  </si>
  <si>
    <t>WN603</t>
  </si>
  <si>
    <t>DL2643</t>
  </si>
  <si>
    <t>OO4449</t>
  </si>
  <si>
    <t>OO4454</t>
  </si>
  <si>
    <t>OO4568</t>
  </si>
  <si>
    <t>WN368</t>
  </si>
  <si>
    <t>OO4659</t>
  </si>
  <si>
    <t>DL1566</t>
  </si>
  <si>
    <t>US1866</t>
  </si>
  <si>
    <t>WN1974</t>
  </si>
  <si>
    <t>WN195</t>
  </si>
  <si>
    <t>UA1679</t>
  </si>
  <si>
    <t>WN2597</t>
  </si>
  <si>
    <t>WN24</t>
  </si>
  <si>
    <t>WN476</t>
  </si>
  <si>
    <t>WN818</t>
  </si>
  <si>
    <t>UA399</t>
  </si>
  <si>
    <t>WN2864</t>
  </si>
  <si>
    <t>WN3220</t>
  </si>
  <si>
    <t>WN212</t>
  </si>
  <si>
    <t>WN261</t>
  </si>
  <si>
    <t>WN562</t>
  </si>
  <si>
    <t>WN104</t>
  </si>
  <si>
    <t>OO6526</t>
  </si>
  <si>
    <t>WN937</t>
  </si>
  <si>
    <t>WN359</t>
  </si>
  <si>
    <t>OO5556</t>
  </si>
  <si>
    <t>UA1658</t>
  </si>
  <si>
    <t>WN680</t>
  </si>
  <si>
    <t>WN4020</t>
  </si>
  <si>
    <t>WN1773</t>
  </si>
  <si>
    <t>WN45</t>
  </si>
  <si>
    <t>WN3049</t>
  </si>
  <si>
    <t>WN1274</t>
  </si>
  <si>
    <t>WN4236</t>
  </si>
  <si>
    <t>WN1625</t>
  </si>
  <si>
    <t>US1742</t>
  </si>
  <si>
    <t>WN328</t>
  </si>
  <si>
    <t>WN2152</t>
  </si>
  <si>
    <t>US612</t>
  </si>
  <si>
    <t>WN126</t>
  </si>
  <si>
    <t>WN251</t>
  </si>
  <si>
    <t>WN524</t>
  </si>
  <si>
    <t>WN1963</t>
  </si>
  <si>
    <t>UA701</t>
  </si>
  <si>
    <t>WN4304</t>
  </si>
  <si>
    <t>WN3944</t>
  </si>
  <si>
    <t>WN242</t>
  </si>
  <si>
    <t>UA1571</t>
  </si>
  <si>
    <t>WN1337</t>
  </si>
  <si>
    <t>UA1189</t>
  </si>
  <si>
    <t>WN541</t>
  </si>
  <si>
    <t>WN2965</t>
  </si>
  <si>
    <t>WN1136</t>
  </si>
  <si>
    <t>WN558</t>
  </si>
  <si>
    <t>WN1105</t>
  </si>
  <si>
    <t>WN4202</t>
  </si>
  <si>
    <t>WN893</t>
  </si>
  <si>
    <t>WN504</t>
  </si>
  <si>
    <t>OO5362</t>
  </si>
  <si>
    <t>WN945</t>
  </si>
  <si>
    <t>WN4997</t>
  </si>
  <si>
    <t>UA1217</t>
  </si>
  <si>
    <t>WN1180</t>
  </si>
  <si>
    <t>WN4917</t>
  </si>
  <si>
    <t>WN900</t>
  </si>
  <si>
    <t>WN3757</t>
  </si>
  <si>
    <t>WN978</t>
  </si>
  <si>
    <t>WN955</t>
  </si>
  <si>
    <t>AS423</t>
  </si>
  <si>
    <t>WN1005</t>
  </si>
  <si>
    <t>OO2603</t>
  </si>
  <si>
    <t>UA590</t>
  </si>
  <si>
    <t>WN898</t>
  </si>
  <si>
    <t>WN4122</t>
  </si>
  <si>
    <t>WN1945</t>
  </si>
  <si>
    <t>WN3054</t>
  </si>
  <si>
    <t>WN438</t>
  </si>
  <si>
    <t>UA1170</t>
  </si>
  <si>
    <t>WN536</t>
  </si>
  <si>
    <t>WN913</t>
  </si>
  <si>
    <t>WN2873</t>
  </si>
  <si>
    <t>WN1269</t>
  </si>
  <si>
    <t>UA799</t>
  </si>
  <si>
    <t>WN145</t>
  </si>
  <si>
    <t>WN270</t>
  </si>
  <si>
    <t>WN2508</t>
  </si>
  <si>
    <t>WN4719</t>
  </si>
  <si>
    <t>OO4563</t>
  </si>
  <si>
    <t>WN1048</t>
  </si>
  <si>
    <t>WN3588</t>
  </si>
  <si>
    <t>WN1521</t>
  </si>
  <si>
    <t>OO6445</t>
  </si>
  <si>
    <t>OO5558</t>
  </si>
  <si>
    <t>WN4211</t>
  </si>
  <si>
    <t>WN4541</t>
  </si>
  <si>
    <t>WN4018</t>
  </si>
  <si>
    <t>WN946</t>
  </si>
  <si>
    <t>WN4456</t>
  </si>
  <si>
    <t>WN816</t>
  </si>
  <si>
    <t>OO2599</t>
  </si>
  <si>
    <t>WN905</t>
  </si>
  <si>
    <t>WN880</t>
  </si>
  <si>
    <t>WN4297</t>
  </si>
  <si>
    <t>WN482</t>
  </si>
  <si>
    <t>WN3412</t>
  </si>
  <si>
    <t>OO6462</t>
  </si>
  <si>
    <t>WN1158</t>
  </si>
  <si>
    <t>WN883</t>
  </si>
  <si>
    <t>VX241</t>
  </si>
  <si>
    <t>WN981</t>
  </si>
  <si>
    <t>WN3843</t>
  </si>
  <si>
    <t>WN402</t>
  </si>
  <si>
    <t>UA1092</t>
  </si>
  <si>
    <t>UA1500</t>
  </si>
  <si>
    <t>UA419</t>
  </si>
  <si>
    <t>UA1203</t>
  </si>
  <si>
    <t>DL2434</t>
  </si>
  <si>
    <t>AS435</t>
  </si>
  <si>
    <t>US1818</t>
  </si>
  <si>
    <t>US699</t>
  </si>
  <si>
    <t>OO2581</t>
  </si>
  <si>
    <t>AS437</t>
  </si>
  <si>
    <t>UA1093</t>
  </si>
  <si>
    <t>UA330</t>
  </si>
  <si>
    <t>UA1570</t>
  </si>
  <si>
    <t>UA1285</t>
  </si>
  <si>
    <t>UA1648</t>
  </si>
  <si>
    <t>UA602</t>
  </si>
  <si>
    <t>WN2659</t>
  </si>
  <si>
    <t>WN4221</t>
  </si>
  <si>
    <t>UA360</t>
  </si>
  <si>
    <t>WN3372</t>
  </si>
  <si>
    <t>WN3554</t>
  </si>
  <si>
    <t>WN3999</t>
  </si>
  <si>
    <t>WN3090</t>
  </si>
  <si>
    <t>WN2635</t>
  </si>
  <si>
    <t>UA748</t>
  </si>
  <si>
    <t>US1860</t>
  </si>
  <si>
    <t>OO6430</t>
  </si>
  <si>
    <t>WN3180</t>
  </si>
  <si>
    <t>WN3222</t>
  </si>
  <si>
    <t>WN3687</t>
  </si>
  <si>
    <t>WN3264</t>
  </si>
  <si>
    <t>UA1164</t>
  </si>
  <si>
    <t>WN2952</t>
  </si>
  <si>
    <t>UA1077</t>
  </si>
  <si>
    <t>WN1286</t>
  </si>
  <si>
    <t>WN1640</t>
  </si>
  <si>
    <t>VX939</t>
  </si>
  <si>
    <t>UA1297</t>
  </si>
  <si>
    <t>WN1200</t>
  </si>
  <si>
    <t>OO5358</t>
  </si>
  <si>
    <t>VX1943</t>
  </si>
  <si>
    <t>UA1569</t>
  </si>
  <si>
    <t>UA1692</t>
  </si>
  <si>
    <t>UA1743</t>
  </si>
  <si>
    <t>UA1175</t>
  </si>
  <si>
    <t>UA1070</t>
  </si>
  <si>
    <t>UA1208</t>
  </si>
  <si>
    <t>UA258</t>
  </si>
  <si>
    <t>UA444</t>
  </si>
  <si>
    <t>DL2199</t>
  </si>
  <si>
    <t>UA1028</t>
  </si>
  <si>
    <t>UA1166</t>
  </si>
  <si>
    <t>UA706</t>
  </si>
  <si>
    <t>UA1567</t>
  </si>
  <si>
    <t>UA660</t>
  </si>
  <si>
    <t>UA1042</t>
  </si>
  <si>
    <t>UA1564</t>
  </si>
  <si>
    <t>UA1051</t>
  </si>
  <si>
    <t>UA1715</t>
  </si>
  <si>
    <t>UA1638</t>
  </si>
  <si>
    <t>UA1240</t>
  </si>
  <si>
    <t>UA1549</t>
  </si>
  <si>
    <t>OO4607</t>
  </si>
  <si>
    <t>WN497</t>
  </si>
  <si>
    <t>UA1072</t>
  </si>
  <si>
    <t>US635</t>
  </si>
  <si>
    <t>UA1185</t>
  </si>
  <si>
    <t>UA1463</t>
  </si>
  <si>
    <t>OO6440</t>
  </si>
  <si>
    <t>US2050</t>
  </si>
  <si>
    <t>US400</t>
  </si>
  <si>
    <t>OO5540</t>
  </si>
  <si>
    <t>OO6399</t>
  </si>
  <si>
    <t>UA318</t>
  </si>
  <si>
    <t>UA1227</t>
  </si>
  <si>
    <t>OO6444</t>
  </si>
  <si>
    <t>UA1573</t>
  </si>
  <si>
    <t>OO6319</t>
  </si>
  <si>
    <t>DL2254</t>
  </si>
  <si>
    <t>DL892</t>
  </si>
  <si>
    <t>UA1143</t>
  </si>
  <si>
    <t>DL471</t>
  </si>
  <si>
    <t>OO4765</t>
  </si>
  <si>
    <t>US545</t>
  </si>
  <si>
    <t>OO5338</t>
  </si>
  <si>
    <t>OO4540</t>
  </si>
  <si>
    <t>OO4781</t>
  </si>
  <si>
    <t>DL1371</t>
  </si>
  <si>
    <t>UA1651</t>
  </si>
  <si>
    <t>UA1582</t>
  </si>
  <si>
    <t>UA1233</t>
  </si>
  <si>
    <t>OO4670</t>
  </si>
  <si>
    <t>OO4981</t>
  </si>
  <si>
    <t>DL1236</t>
  </si>
  <si>
    <t>OO6425</t>
  </si>
  <si>
    <t>UA1138</t>
  </si>
  <si>
    <t>UA1493</t>
  </si>
  <si>
    <t>US1704</t>
  </si>
  <si>
    <t>UA1749</t>
  </si>
  <si>
    <t>WN127</t>
  </si>
  <si>
    <t>UA1089</t>
  </si>
  <si>
    <t>UA1238</t>
  </si>
  <si>
    <t>UA1754</t>
  </si>
  <si>
    <t>UA1726</t>
  </si>
  <si>
    <t>UA1602</t>
  </si>
  <si>
    <t>UA755</t>
  </si>
  <si>
    <t>UA470</t>
  </si>
  <si>
    <t>UA1587</t>
  </si>
  <si>
    <t>UA1003</t>
  </si>
  <si>
    <t>UA1590</t>
  </si>
  <si>
    <t>DL1471</t>
  </si>
  <si>
    <t>DL2020</t>
  </si>
  <si>
    <t>DL2575</t>
  </si>
  <si>
    <t>DL821</t>
  </si>
  <si>
    <t>DL729</t>
  </si>
  <si>
    <t>UA729</t>
  </si>
  <si>
    <t>DL1055</t>
  </si>
  <si>
    <t>UA1544</t>
  </si>
  <si>
    <t>UA1671</t>
  </si>
  <si>
    <t>US794</t>
  </si>
  <si>
    <t>UA1653</t>
  </si>
  <si>
    <t>US743</t>
  </si>
  <si>
    <t>UA566</t>
  </si>
  <si>
    <t>OO2857</t>
  </si>
  <si>
    <t>OO2873</t>
  </si>
  <si>
    <t>OO5314</t>
  </si>
  <si>
    <t>OO2887</t>
  </si>
  <si>
    <t>OO4986</t>
  </si>
  <si>
    <t>OO2849</t>
  </si>
  <si>
    <t>OO2883</t>
  </si>
  <si>
    <t>OO2875</t>
  </si>
  <si>
    <t>OO2886</t>
  </si>
  <si>
    <t>OO2891</t>
  </si>
  <si>
    <t>UA1681</t>
  </si>
  <si>
    <t>OO2881</t>
  </si>
  <si>
    <t>OO2877</t>
  </si>
  <si>
    <t>OO2898</t>
  </si>
  <si>
    <t>UA1509</t>
  </si>
  <si>
    <t>OO2862</t>
  </si>
  <si>
    <t>OO5542</t>
  </si>
  <si>
    <t>US622</t>
  </si>
  <si>
    <t>OO2880</t>
  </si>
  <si>
    <t>OO2888</t>
  </si>
  <si>
    <t>OO2894</t>
  </si>
  <si>
    <t>OO2853</t>
  </si>
  <si>
    <t>OO2871</t>
  </si>
  <si>
    <t>OO2879</t>
  </si>
  <si>
    <t>OO2892</t>
  </si>
  <si>
    <t>OO5516</t>
  </si>
  <si>
    <t>OO2859</t>
  </si>
  <si>
    <t>OO2876</t>
  </si>
  <si>
    <t>OO2897</t>
  </si>
  <si>
    <t>UA1230</t>
  </si>
  <si>
    <t>UA1102</t>
  </si>
  <si>
    <t>OO2867</t>
  </si>
  <si>
    <t>OO2850</t>
  </si>
  <si>
    <t>OO2848</t>
  </si>
  <si>
    <t>OO2890</t>
  </si>
  <si>
    <t>OO2884</t>
  </si>
  <si>
    <t>OO2865</t>
  </si>
  <si>
    <t>OO2852</t>
  </si>
  <si>
    <t>OO5461</t>
  </si>
  <si>
    <t>OO2858</t>
  </si>
  <si>
    <t>OO2861</t>
  </si>
  <si>
    <t>OO2895</t>
  </si>
  <si>
    <t>OO2878</t>
  </si>
  <si>
    <t>DL910</t>
  </si>
  <si>
    <t>UA1411</t>
  </si>
  <si>
    <t>UA195</t>
  </si>
  <si>
    <t>UA1071</t>
  </si>
  <si>
    <t>OO2845</t>
  </si>
  <si>
    <t>UA1026</t>
  </si>
  <si>
    <t>DL979</t>
  </si>
  <si>
    <t>UA1119</t>
  </si>
  <si>
    <t>WN338</t>
  </si>
  <si>
    <t>WN2028</t>
  </si>
  <si>
    <t>WN140</t>
  </si>
  <si>
    <t>WN122</t>
  </si>
  <si>
    <t>OO5457</t>
  </si>
  <si>
    <t>WN356</t>
  </si>
  <si>
    <t>WN1147</t>
  </si>
  <si>
    <t>WN1686</t>
  </si>
  <si>
    <t>OO5610</t>
  </si>
  <si>
    <t>WN2226</t>
  </si>
  <si>
    <t>WN294</t>
  </si>
  <si>
    <t>WN49</t>
  </si>
  <si>
    <t>WN2164</t>
  </si>
  <si>
    <t>OO6264</t>
  </si>
  <si>
    <t>WN186</t>
  </si>
  <si>
    <t>DL1298</t>
  </si>
  <si>
    <t>WN2200</t>
  </si>
  <si>
    <t>WN374</t>
  </si>
  <si>
    <t>WN486</t>
  </si>
  <si>
    <t>WN2201</t>
  </si>
  <si>
    <t>WN2186</t>
  </si>
  <si>
    <t>WN2054</t>
  </si>
  <si>
    <t>WN3845</t>
  </si>
  <si>
    <t>WN3044</t>
  </si>
  <si>
    <t>UA1267</t>
  </si>
  <si>
    <t>WN954</t>
  </si>
  <si>
    <t>WN3223</t>
  </si>
  <si>
    <t>WN1902</t>
  </si>
  <si>
    <t>WN2420</t>
  </si>
  <si>
    <t>WN159</t>
  </si>
  <si>
    <t>WN678</t>
  </si>
  <si>
    <t>AS575</t>
  </si>
  <si>
    <t>WN2962</t>
  </si>
  <si>
    <t>UA708</t>
  </si>
  <si>
    <t>WN4255</t>
  </si>
  <si>
    <t>WN3679</t>
  </si>
  <si>
    <t>WN685</t>
  </si>
  <si>
    <t>WN171</t>
  </si>
  <si>
    <t>WN2970</t>
  </si>
  <si>
    <t>WN4329</t>
  </si>
  <si>
    <t>WN617</t>
  </si>
  <si>
    <t>AS565</t>
  </si>
  <si>
    <t>AS449</t>
  </si>
  <si>
    <t>WN4812</t>
  </si>
  <si>
    <t>WN239</t>
  </si>
  <si>
    <t>WN260</t>
  </si>
  <si>
    <t>WN389</t>
  </si>
  <si>
    <t>WN533</t>
  </si>
  <si>
    <t>WN4284</t>
  </si>
  <si>
    <t>WN613</t>
  </si>
  <si>
    <t>WN135</t>
  </si>
  <si>
    <t>UA1510</t>
  </si>
  <si>
    <t>AS561</t>
  </si>
  <si>
    <t>WN228</t>
  </si>
  <si>
    <t>WN322</t>
  </si>
  <si>
    <t>WN4392</t>
  </si>
  <si>
    <t>AS451</t>
  </si>
  <si>
    <t>AS453</t>
  </si>
  <si>
    <t>WN2161</t>
  </si>
  <si>
    <t>WN3148</t>
  </si>
  <si>
    <t>WN381</t>
  </si>
  <si>
    <t>WN897</t>
  </si>
  <si>
    <t>WN465</t>
  </si>
  <si>
    <t>WN912</t>
  </si>
  <si>
    <t>WN2591</t>
  </si>
  <si>
    <t>WN4652</t>
  </si>
  <si>
    <t>WN4128</t>
  </si>
  <si>
    <t>WN1548</t>
  </si>
  <si>
    <t>WN2288</t>
  </si>
  <si>
    <t>WN341</t>
  </si>
  <si>
    <t>WN2599</t>
  </si>
  <si>
    <t>WN4035</t>
  </si>
  <si>
    <t>US2021</t>
  </si>
  <si>
    <t>WN4368</t>
  </si>
  <si>
    <t>WN788</t>
  </si>
  <si>
    <t>WN2765</t>
  </si>
  <si>
    <t>UA1221</t>
  </si>
  <si>
    <t>WN819</t>
  </si>
  <si>
    <t>WN765</t>
  </si>
  <si>
    <t>WN4913</t>
  </si>
  <si>
    <t>WN3489</t>
  </si>
  <si>
    <t>WN705</t>
  </si>
  <si>
    <t>WN3304</t>
  </si>
  <si>
    <t>WN1434</t>
  </si>
  <si>
    <t>WN793</t>
  </si>
  <si>
    <t>UA1284</t>
  </si>
  <si>
    <t>WN4031</t>
  </si>
  <si>
    <t>WN1007</t>
  </si>
  <si>
    <t>UA1477</t>
  </si>
  <si>
    <t>WN117</t>
  </si>
  <si>
    <t>DL2065</t>
  </si>
  <si>
    <t>WN813</t>
  </si>
  <si>
    <t>WN755</t>
  </si>
  <si>
    <t>WN3034</t>
  </si>
  <si>
    <t>WN634</t>
  </si>
  <si>
    <t>WN512</t>
  </si>
  <si>
    <t>UA1268</t>
  </si>
  <si>
    <t>UA1533</t>
  </si>
  <si>
    <t>UA544</t>
  </si>
  <si>
    <t>UA1525</t>
  </si>
  <si>
    <t>UA1615</t>
  </si>
  <si>
    <t>UA1456</t>
  </si>
  <si>
    <t>DL1747</t>
  </si>
  <si>
    <t>UA210</t>
  </si>
  <si>
    <t>WN1275</t>
  </si>
  <si>
    <t>UA1688</t>
  </si>
  <si>
    <t>WN2509</t>
  </si>
  <si>
    <t>WN2673</t>
  </si>
  <si>
    <t>WN947</t>
  </si>
  <si>
    <t>UA719</t>
  </si>
  <si>
    <t>UA1538</t>
  </si>
  <si>
    <t>UA1425</t>
  </si>
  <si>
    <t>UA1578</t>
  </si>
  <si>
    <t>UA471</t>
  </si>
  <si>
    <t>UA1108</t>
  </si>
  <si>
    <t>UA494</t>
  </si>
  <si>
    <t>UA433</t>
  </si>
  <si>
    <t>UA667</t>
  </si>
  <si>
    <t>UA298</t>
  </si>
  <si>
    <t>UA1171</t>
  </si>
  <si>
    <t>UA1111</t>
  </si>
  <si>
    <t>UA673</t>
  </si>
  <si>
    <t>OO5512</t>
  </si>
  <si>
    <t>OO2847</t>
  </si>
  <si>
    <t>UA1757</t>
  </si>
  <si>
    <t>US1965</t>
  </si>
  <si>
    <t>OO2893</t>
  </si>
  <si>
    <t>OO2869</t>
  </si>
  <si>
    <t>OO2885</t>
  </si>
  <si>
    <t>OO2882</t>
  </si>
  <si>
    <t>DL412</t>
  </si>
  <si>
    <t>OO6389</t>
  </si>
  <si>
    <t>OO2874</t>
  </si>
  <si>
    <t>OO2896</t>
  </si>
  <si>
    <t>OO2856</t>
  </si>
  <si>
    <t>OO2866</t>
  </si>
  <si>
    <t>US436</t>
  </si>
  <si>
    <t>OO2855</t>
  </si>
  <si>
    <t>OO2872</t>
  </si>
  <si>
    <t>US650</t>
  </si>
  <si>
    <t>US1709</t>
  </si>
  <si>
    <t>US503</t>
  </si>
  <si>
    <t>DL1722</t>
  </si>
  <si>
    <t>VX1935</t>
  </si>
  <si>
    <t>UA1736</t>
  </si>
  <si>
    <t>UA1034</t>
  </si>
  <si>
    <t>AS447</t>
  </si>
  <si>
    <t>UA384</t>
  </si>
  <si>
    <t>DL1908</t>
  </si>
  <si>
    <t>UA1152</t>
  </si>
  <si>
    <t>OO4675</t>
  </si>
  <si>
    <t>UA1680</t>
  </si>
  <si>
    <t>WN3774</t>
  </si>
  <si>
    <t>DL1477</t>
  </si>
  <si>
    <t>DL2278</t>
  </si>
  <si>
    <t>OO5312</t>
  </si>
  <si>
    <t>DL2340</t>
  </si>
  <si>
    <t>WN2255</t>
  </si>
  <si>
    <t>WN1117</t>
  </si>
  <si>
    <t>OO6531</t>
  </si>
  <si>
    <t>DL2048</t>
  </si>
  <si>
    <t>OO4591</t>
  </si>
  <si>
    <t>UA1673</t>
  </si>
  <si>
    <t>WN1599</t>
  </si>
  <si>
    <t>WN4599</t>
  </si>
  <si>
    <t>OO4487</t>
  </si>
  <si>
    <t>DL1643</t>
  </si>
  <si>
    <t>OO5356</t>
  </si>
  <si>
    <t>OO4622</t>
  </si>
  <si>
    <t>OO6471</t>
  </si>
  <si>
    <t>DL2082</t>
  </si>
  <si>
    <t>WN3855</t>
  </si>
  <si>
    <t>UA1711</t>
  </si>
  <si>
    <t>WN806</t>
  </si>
  <si>
    <t>OO5613</t>
  </si>
  <si>
    <t>WN1531</t>
  </si>
  <si>
    <t>WN577</t>
  </si>
  <si>
    <t>WN3132</t>
  </si>
  <si>
    <t>WN730</t>
  </si>
  <si>
    <t>WN3933</t>
  </si>
  <si>
    <t>WN915</t>
  </si>
  <si>
    <t>WN726</t>
  </si>
  <si>
    <t>WN1694</t>
  </si>
  <si>
    <t>WN690</t>
  </si>
  <si>
    <t>WN1182</t>
  </si>
  <si>
    <t>WN425</t>
  </si>
  <si>
    <t>WN751</t>
  </si>
  <si>
    <t>WN4549</t>
  </si>
  <si>
    <t>WN567</t>
  </si>
  <si>
    <t>WN762</t>
  </si>
  <si>
    <t>WN2473</t>
  </si>
  <si>
    <t>WN414</t>
  </si>
  <si>
    <t>WN908</t>
  </si>
  <si>
    <t>WN373</t>
  </si>
  <si>
    <t>WN632</t>
  </si>
  <si>
    <t>WN2617</t>
  </si>
  <si>
    <t>WN2455</t>
  </si>
  <si>
    <t>WN786</t>
  </si>
  <si>
    <t>WN4838</t>
  </si>
  <si>
    <t>WN291</t>
  </si>
  <si>
    <t>WN925</t>
  </si>
  <si>
    <t>WN276</t>
  </si>
  <si>
    <t>WN1368</t>
  </si>
  <si>
    <t>WN2501</t>
  </si>
  <si>
    <t>WN1991</t>
  </si>
  <si>
    <t>WN484</t>
  </si>
  <si>
    <t>WN989</t>
  </si>
  <si>
    <t>WN3674</t>
  </si>
  <si>
    <t>WN847</t>
  </si>
  <si>
    <t>WN2705</t>
  </si>
  <si>
    <t>WN3769</t>
  </si>
  <si>
    <t>WN722</t>
  </si>
  <si>
    <t>WN2448</t>
  </si>
  <si>
    <t>WN565</t>
  </si>
  <si>
    <t>WN1719</t>
  </si>
  <si>
    <t>WN980</t>
  </si>
  <si>
    <t>WN826</t>
  </si>
  <si>
    <t>WN891</t>
  </si>
  <si>
    <t>WN1546</t>
  </si>
  <si>
    <t>WN835</t>
  </si>
  <si>
    <t>WN823</t>
  </si>
  <si>
    <t>WN3576</t>
  </si>
  <si>
    <t>WN1613</t>
  </si>
  <si>
    <t>WN224</t>
  </si>
  <si>
    <t>WN133</t>
  </si>
  <si>
    <t>WN4927</t>
  </si>
  <si>
    <t>WN3755</t>
  </si>
  <si>
    <t>WN4642</t>
  </si>
  <si>
    <t>WN839</t>
  </si>
  <si>
    <t>WN2036</t>
  </si>
  <si>
    <t>WN158</t>
  </si>
  <si>
    <t>UA480</t>
  </si>
  <si>
    <t>WN207</t>
  </si>
  <si>
    <t>WN4213</t>
  </si>
  <si>
    <t>WN747</t>
  </si>
  <si>
    <t>WN351</t>
  </si>
  <si>
    <t>WN3119</t>
  </si>
  <si>
    <t>WN105</t>
  </si>
  <si>
    <t>WN734</t>
  </si>
  <si>
    <t>WN758</t>
  </si>
  <si>
    <t>UA1524</t>
  </si>
  <si>
    <t>WN3931</t>
  </si>
  <si>
    <t>WN1837</t>
  </si>
  <si>
    <t>WN2696</t>
  </si>
  <si>
    <t>WN2342</t>
  </si>
  <si>
    <t>WN2185</t>
  </si>
  <si>
    <t>WN416</t>
  </si>
  <si>
    <t>DL1167</t>
  </si>
  <si>
    <t>WN2858</t>
  </si>
  <si>
    <t>WN1595</t>
  </si>
  <si>
    <t>DL1153</t>
  </si>
  <si>
    <t>WN2576</t>
  </si>
  <si>
    <t>WN2498</t>
  </si>
  <si>
    <t>WN1747</t>
  </si>
  <si>
    <t>DL1196</t>
  </si>
  <si>
    <t>WN64</t>
  </si>
  <si>
    <t>WN2177</t>
  </si>
  <si>
    <t>WN1575</t>
  </si>
  <si>
    <t>WN1468</t>
  </si>
  <si>
    <t>WN2788</t>
  </si>
  <si>
    <t>WN2621</t>
  </si>
  <si>
    <t>WN1581</t>
  </si>
  <si>
    <t>WN2834</t>
  </si>
  <si>
    <t>WN424</t>
  </si>
  <si>
    <t>UA1025</t>
  </si>
  <si>
    <t>WN1380</t>
  </si>
  <si>
    <t>OO6312</t>
  </si>
  <si>
    <t>NK630</t>
  </si>
  <si>
    <t>NK866</t>
  </si>
  <si>
    <t>NK736</t>
  </si>
  <si>
    <t>NK184</t>
  </si>
  <si>
    <t>US646</t>
  </si>
  <si>
    <t>VX872</t>
  </si>
  <si>
    <t>VX366</t>
  </si>
  <si>
    <t>VX480</t>
  </si>
  <si>
    <t>F9402</t>
  </si>
  <si>
    <t>F91478</t>
  </si>
  <si>
    <t>F91270</t>
  </si>
  <si>
    <t>DL791</t>
  </si>
  <si>
    <t>DL2377</t>
  </si>
  <si>
    <t>DL1468</t>
  </si>
  <si>
    <t>DL726</t>
  </si>
  <si>
    <t>DL1653</t>
  </si>
  <si>
    <t>DL2514</t>
  </si>
  <si>
    <t>DL2345</t>
  </si>
  <si>
    <t>OO4821</t>
  </si>
  <si>
    <t>DL2455</t>
  </si>
  <si>
    <t>DL344</t>
  </si>
  <si>
    <t>DL1349</t>
  </si>
  <si>
    <t>OO4818</t>
  </si>
  <si>
    <t>DL2191</t>
  </si>
  <si>
    <t>B61024</t>
  </si>
  <si>
    <t>OO4746</t>
  </si>
  <si>
    <t>OO4683</t>
  </si>
  <si>
    <t>DL1560</t>
  </si>
  <si>
    <t>OO4496</t>
  </si>
  <si>
    <t>DL352</t>
  </si>
  <si>
    <t>UA1664</t>
  </si>
  <si>
    <t>UA1903</t>
  </si>
  <si>
    <t>UA485</t>
  </si>
  <si>
    <t>UA1021</t>
  </si>
  <si>
    <t>OO6517</t>
  </si>
  <si>
    <t>UA1288</t>
  </si>
  <si>
    <t>UA1603</t>
  </si>
  <si>
    <t>UA1539</t>
  </si>
  <si>
    <t>UA1960</t>
  </si>
  <si>
    <t>OO6270</t>
  </si>
  <si>
    <t>UA283</t>
  </si>
  <si>
    <t>UA1944</t>
  </si>
  <si>
    <t>UA1140</t>
  </si>
  <si>
    <t>OO6535</t>
  </si>
  <si>
    <t>UA717</t>
  </si>
  <si>
    <t>UA1597</t>
  </si>
  <si>
    <t>US716</t>
  </si>
  <si>
    <t>US700</t>
  </si>
  <si>
    <t>UA430</t>
  </si>
  <si>
    <t>NK326</t>
  </si>
  <si>
    <t>UA407</t>
  </si>
  <si>
    <t>OO6523</t>
  </si>
  <si>
    <t>UA1507</t>
  </si>
  <si>
    <t>UA1640</t>
  </si>
  <si>
    <t>UA1629</t>
  </si>
  <si>
    <t>OO5581</t>
  </si>
  <si>
    <t>DL2122</t>
  </si>
  <si>
    <t>UA1956</t>
  </si>
  <si>
    <t>UA910</t>
  </si>
  <si>
    <t>HA61</t>
  </si>
  <si>
    <t>OO5180</t>
  </si>
  <si>
    <t>HA63</t>
  </si>
  <si>
    <t>WN1330</t>
  </si>
  <si>
    <t>WN1948</t>
  </si>
  <si>
    <t>WN1855</t>
  </si>
  <si>
    <t>WN1093</t>
  </si>
  <si>
    <t>WN1204</t>
  </si>
  <si>
    <t>WN2856</t>
  </si>
  <si>
    <t>DL2301</t>
  </si>
  <si>
    <t>WN268</t>
  </si>
  <si>
    <t>WN350</t>
  </si>
  <si>
    <t>WN3157</t>
  </si>
  <si>
    <t>WN4513</t>
  </si>
  <si>
    <t>WN410</t>
  </si>
  <si>
    <t>WN2170</t>
  </si>
  <si>
    <t>WN1074</t>
  </si>
  <si>
    <t>WN173</t>
  </si>
  <si>
    <t>DL739</t>
  </si>
  <si>
    <t>WN334</t>
  </si>
  <si>
    <t>WN1002</t>
  </si>
  <si>
    <t>WN3229</t>
  </si>
  <si>
    <t>WN4002</t>
  </si>
  <si>
    <t>WN3971</t>
  </si>
  <si>
    <t>UA948</t>
  </si>
  <si>
    <t>DL1617</t>
  </si>
  <si>
    <t>UA1243</t>
  </si>
  <si>
    <t>OO5389</t>
  </si>
  <si>
    <t>US1797</t>
  </si>
  <si>
    <t>DL1435</t>
  </si>
  <si>
    <t>US1972</t>
  </si>
  <si>
    <t>UA1943</t>
  </si>
  <si>
    <t>DL1552</t>
  </si>
  <si>
    <t>UA1926</t>
  </si>
  <si>
    <t>OO4656</t>
  </si>
  <si>
    <t>OO6254</t>
  </si>
  <si>
    <t>DL2757</t>
  </si>
  <si>
    <t>UA1935</t>
  </si>
  <si>
    <t>DL1854</t>
  </si>
  <si>
    <t>DL753</t>
  </si>
  <si>
    <t>DL2842</t>
  </si>
  <si>
    <t>DL2502</t>
  </si>
  <si>
    <t>DL736</t>
  </si>
  <si>
    <t>DL2849</t>
  </si>
  <si>
    <t>DL333</t>
  </si>
  <si>
    <t>DL2818</t>
  </si>
  <si>
    <t>DL311</t>
  </si>
  <si>
    <t>OO6287</t>
  </si>
  <si>
    <t>UA1693</t>
  </si>
  <si>
    <t>DL2752</t>
  </si>
  <si>
    <t>DL670</t>
  </si>
  <si>
    <t>DL984</t>
  </si>
  <si>
    <t>OO4669</t>
  </si>
  <si>
    <t>DL2760</t>
  </si>
  <si>
    <t>DL2492</t>
  </si>
  <si>
    <t>OO4574</t>
  </si>
  <si>
    <t>DL998</t>
  </si>
  <si>
    <t>DL730</t>
  </si>
  <si>
    <t>DL2773</t>
  </si>
  <si>
    <t>UA351</t>
  </si>
  <si>
    <t>DL2101</t>
  </si>
  <si>
    <t>OO4650</t>
  </si>
  <si>
    <t>OO6201</t>
  </si>
  <si>
    <t>US576</t>
  </si>
  <si>
    <t>DL1693</t>
  </si>
  <si>
    <t>UA1289</t>
  </si>
  <si>
    <t>UA482</t>
  </si>
  <si>
    <t>VX1482</t>
  </si>
  <si>
    <t>UA1158</t>
  </si>
  <si>
    <t>US411</t>
  </si>
  <si>
    <t>UA1951</t>
  </si>
  <si>
    <t>OO6479</t>
  </si>
  <si>
    <t>WN146</t>
  </si>
  <si>
    <t>DL759</t>
  </si>
  <si>
    <t>WN108</t>
  </si>
  <si>
    <t>WN1959</t>
  </si>
  <si>
    <t>WN4080</t>
  </si>
  <si>
    <t>WN2466</t>
  </si>
  <si>
    <t>WN172</t>
  </si>
  <si>
    <t>WN2515</t>
  </si>
  <si>
    <t>WN1754</t>
  </si>
  <si>
    <t>AS159</t>
  </si>
  <si>
    <t>WN4484</t>
  </si>
  <si>
    <t>WN792</t>
  </si>
  <si>
    <t>WN2775</t>
  </si>
  <si>
    <t>WN3677</t>
  </si>
  <si>
    <t>WN1904</t>
  </si>
  <si>
    <t>WN814</t>
  </si>
  <si>
    <t>WN875</t>
  </si>
  <si>
    <t>WN1592</t>
  </si>
  <si>
    <t>WN1111</t>
  </si>
  <si>
    <t>WN581</t>
  </si>
  <si>
    <t>WN1638</t>
  </si>
  <si>
    <t>WN4298</t>
  </si>
  <si>
    <t>WN858</t>
  </si>
  <si>
    <t>WN930</t>
  </si>
  <si>
    <t>WN199</t>
  </si>
  <si>
    <t>WN3496</t>
  </si>
  <si>
    <t>WN4662</t>
  </si>
  <si>
    <t>WN1713</t>
  </si>
  <si>
    <t>WN1282</t>
  </si>
  <si>
    <t>WN2174</t>
  </si>
  <si>
    <t>UA1691</t>
  </si>
  <si>
    <t>WN3859</t>
  </si>
  <si>
    <t>AS547</t>
  </si>
  <si>
    <t>WN4649</t>
  </si>
  <si>
    <t>WN638</t>
  </si>
  <si>
    <t>WN2953</t>
  </si>
  <si>
    <t>WN4744</t>
  </si>
  <si>
    <t>AS467</t>
  </si>
  <si>
    <t>WN327</t>
  </si>
  <si>
    <t>WN1752</t>
  </si>
  <si>
    <t>WN3775</t>
  </si>
  <si>
    <t>WN3401</t>
  </si>
  <si>
    <t>WN2415</t>
  </si>
  <si>
    <t>WN4904</t>
  </si>
  <si>
    <t>WN4924</t>
  </si>
  <si>
    <t>WN263</t>
  </si>
  <si>
    <t>WN2433</t>
  </si>
  <si>
    <t>WN2522</t>
  </si>
  <si>
    <t>AS543</t>
  </si>
  <si>
    <t>WN4112</t>
  </si>
  <si>
    <t>WN4208</t>
  </si>
  <si>
    <t>WN2156</t>
  </si>
  <si>
    <t>WN2349</t>
  </si>
  <si>
    <t>WN4824</t>
  </si>
  <si>
    <t>WN1632</t>
  </si>
  <si>
    <t>WN1751</t>
  </si>
  <si>
    <t>WN197</t>
  </si>
  <si>
    <t>WN1734</t>
  </si>
  <si>
    <t>WN4027</t>
  </si>
  <si>
    <t>UA1997</t>
  </si>
  <si>
    <t>WN361</t>
  </si>
  <si>
    <t>UA1180</t>
  </si>
  <si>
    <t>WN820</t>
  </si>
  <si>
    <t>WN553</t>
  </si>
  <si>
    <t>WN3578</t>
  </si>
  <si>
    <t>WN4290</t>
  </si>
  <si>
    <t>WN3052</t>
  </si>
  <si>
    <t>WN4461</t>
  </si>
  <si>
    <t>WN4228</t>
  </si>
  <si>
    <t>WN534</t>
  </si>
  <si>
    <t>WN1128</t>
  </si>
  <si>
    <t>WN4353</t>
  </si>
  <si>
    <t>WN1706</t>
  </si>
  <si>
    <t>WN34</t>
  </si>
  <si>
    <t>WN2218</t>
  </si>
  <si>
    <t>WN2731</t>
  </si>
  <si>
    <t>WN4336</t>
  </si>
  <si>
    <t>UA243</t>
  </si>
  <si>
    <t>WN2032</t>
  </si>
  <si>
    <t>WN4398</t>
  </si>
  <si>
    <t>WN2002</t>
  </si>
  <si>
    <t>WN1772</t>
  </si>
  <si>
    <t>WN1668</t>
  </si>
  <si>
    <t>WN1131</t>
  </si>
  <si>
    <t>WN1680</t>
  </si>
  <si>
    <t>WN1431</t>
  </si>
  <si>
    <t>WN3184</t>
  </si>
  <si>
    <t>UA1985</t>
  </si>
  <si>
    <t>UA1201</t>
  </si>
  <si>
    <t>DL995</t>
  </si>
  <si>
    <t>DL2754</t>
  </si>
  <si>
    <t>OO4722</t>
  </si>
  <si>
    <t>DL2766</t>
  </si>
  <si>
    <t>DL1958</t>
  </si>
  <si>
    <t>DL1375</t>
  </si>
  <si>
    <t>DL301</t>
  </si>
  <si>
    <t>OO4664</t>
  </si>
  <si>
    <t>DL1700</t>
  </si>
  <si>
    <t>DL129</t>
  </si>
  <si>
    <t>DL2763</t>
  </si>
  <si>
    <t>OO4721</t>
  </si>
  <si>
    <t>DL2768</t>
  </si>
  <si>
    <t>DL2286</t>
  </si>
  <si>
    <t>OO6244</t>
  </si>
  <si>
    <t>OO4447</t>
  </si>
  <si>
    <t>DL675</t>
  </si>
  <si>
    <t>DL2783</t>
  </si>
  <si>
    <t>OO4628</t>
  </si>
  <si>
    <t>UA1270</t>
  </si>
  <si>
    <t>DL186</t>
  </si>
  <si>
    <t>UA1994</t>
  </si>
  <si>
    <t>UA1924</t>
  </si>
  <si>
    <t>UA1595</t>
  </si>
  <si>
    <t>OO6529</t>
  </si>
  <si>
    <t>DL1705</t>
  </si>
  <si>
    <t>UA1963</t>
  </si>
  <si>
    <t>UA1929</t>
  </si>
  <si>
    <t>OO4988</t>
  </si>
  <si>
    <t>OO4982</t>
  </si>
  <si>
    <t>OO5331</t>
  </si>
  <si>
    <t>DL2363</t>
  </si>
  <si>
    <t>UA474</t>
  </si>
  <si>
    <t>UA1942</t>
  </si>
  <si>
    <t>WN566</t>
  </si>
  <si>
    <t>UA1901</t>
  </si>
  <si>
    <t>OO2909</t>
  </si>
  <si>
    <t>WN1145</t>
  </si>
  <si>
    <t>WN110</t>
  </si>
  <si>
    <t>WN455</t>
  </si>
  <si>
    <t>UA1910</t>
  </si>
  <si>
    <t>OO2913</t>
  </si>
  <si>
    <t>OO2910</t>
  </si>
  <si>
    <t>WN274</t>
  </si>
  <si>
    <t>OO2906</t>
  </si>
  <si>
    <t>OO5194</t>
  </si>
  <si>
    <t>OO4605</t>
  </si>
  <si>
    <t>WN2736</t>
  </si>
  <si>
    <t>WN682</t>
  </si>
  <si>
    <t>DL882</t>
  </si>
  <si>
    <t>UA1199</t>
  </si>
  <si>
    <t>UA1977</t>
  </si>
  <si>
    <t>DL1172</t>
  </si>
  <si>
    <t>OO2905</t>
  </si>
  <si>
    <t>UA1817</t>
  </si>
  <si>
    <t>OO5305</t>
  </si>
  <si>
    <t>DL2841</t>
  </si>
  <si>
    <t>OO2902</t>
  </si>
  <si>
    <t>OO2907</t>
  </si>
  <si>
    <t>OO2900</t>
  </si>
  <si>
    <t>UA1825</t>
  </si>
  <si>
    <t>NK620</t>
  </si>
  <si>
    <t>NK128</t>
  </si>
  <si>
    <t>UA1822</t>
  </si>
  <si>
    <t>UA1947</t>
  </si>
  <si>
    <t>DL2640</t>
  </si>
  <si>
    <t>DL1586</t>
  </si>
  <si>
    <t>UA337</t>
  </si>
  <si>
    <t>UA1805</t>
  </si>
  <si>
    <t>UA1561</t>
  </si>
  <si>
    <t>UA1802</t>
  </si>
  <si>
    <t>VX943</t>
  </si>
  <si>
    <t>VX1681</t>
  </si>
  <si>
    <t>UA262</t>
  </si>
  <si>
    <t>WN2859</t>
  </si>
  <si>
    <t>WN2482</t>
  </si>
  <si>
    <t>WN1946</t>
  </si>
  <si>
    <t>WN1806</t>
  </si>
  <si>
    <t>WN1101</t>
  </si>
  <si>
    <t>WN2029</t>
  </si>
  <si>
    <t>WN1872</t>
  </si>
  <si>
    <t>WN2924</t>
  </si>
  <si>
    <t>WN3219</t>
  </si>
  <si>
    <t>WN746</t>
  </si>
  <si>
    <t>WN710</t>
  </si>
  <si>
    <t>WN324</t>
  </si>
  <si>
    <t>WN369</t>
  </si>
  <si>
    <t>WN523</t>
  </si>
  <si>
    <t>WN2068</t>
  </si>
  <si>
    <t>WN1119</t>
  </si>
  <si>
    <t>WN910</t>
  </si>
  <si>
    <t>WN2144</t>
  </si>
  <si>
    <t>WN298</t>
  </si>
  <si>
    <t>WN2608</t>
  </si>
  <si>
    <t>WN3043</t>
  </si>
  <si>
    <t>WN475</t>
  </si>
  <si>
    <t>WN2022</t>
  </si>
  <si>
    <t>WN578</t>
  </si>
  <si>
    <t>WN735</t>
  </si>
  <si>
    <t>WN3245</t>
  </si>
  <si>
    <t>WN1102</t>
  </si>
  <si>
    <t>WN2116</t>
  </si>
  <si>
    <t>WN2232</t>
  </si>
  <si>
    <t>WN137</t>
  </si>
  <si>
    <t>WN539</t>
  </si>
  <si>
    <t>WN761</t>
  </si>
  <si>
    <t>WN583</t>
  </si>
  <si>
    <t>WN1219</t>
  </si>
  <si>
    <t>WN3182</t>
  </si>
  <si>
    <t>WN470</t>
  </si>
  <si>
    <t>WN3092</t>
  </si>
  <si>
    <t>WN2516</t>
  </si>
  <si>
    <t>WN948</t>
  </si>
  <si>
    <t>WN1823</t>
  </si>
  <si>
    <t>WN1792</t>
  </si>
  <si>
    <t>WN478</t>
  </si>
  <si>
    <t>WN1024</t>
  </si>
  <si>
    <t>WN2010</t>
  </si>
  <si>
    <t>WN2436</t>
  </si>
  <si>
    <t>WN2895</t>
  </si>
  <si>
    <t>WN1968</t>
  </si>
  <si>
    <t>WN1001</t>
  </si>
  <si>
    <t>WN2713</t>
  </si>
  <si>
    <t>WN731</t>
  </si>
  <si>
    <t>WN3164</t>
  </si>
  <si>
    <t>WN2012</t>
  </si>
  <si>
    <t>WN557</t>
  </si>
  <si>
    <t>WN1868</t>
  </si>
  <si>
    <t>WN510</t>
  </si>
  <si>
    <t>DL2182</t>
  </si>
  <si>
    <t>WN3149</t>
  </si>
  <si>
    <t>WN2941</t>
  </si>
  <si>
    <t>WN2786</t>
  </si>
  <si>
    <t>WN409</t>
  </si>
  <si>
    <t>WN1873</t>
  </si>
  <si>
    <t>WN2718</t>
  </si>
  <si>
    <t>WN2140</t>
  </si>
  <si>
    <t>WN1927</t>
  </si>
  <si>
    <t>WN258</t>
  </si>
  <si>
    <t>WN2568</t>
  </si>
  <si>
    <t>WN3064</t>
  </si>
  <si>
    <t>WN4745</t>
  </si>
  <si>
    <t>WN4710</t>
  </si>
  <si>
    <t>WN4731</t>
  </si>
  <si>
    <t>WN873</t>
  </si>
  <si>
    <t>WN4661</t>
  </si>
  <si>
    <t>WN1944</t>
  </si>
  <si>
    <t>WN3840</t>
  </si>
  <si>
    <t>WN4400</t>
  </si>
  <si>
    <t>WN4277</t>
  </si>
  <si>
    <t>WN782</t>
  </si>
  <si>
    <t>WN3951</t>
  </si>
  <si>
    <t>WN4688</t>
  </si>
  <si>
    <t>WN4016</t>
  </si>
  <si>
    <t>WN4235</t>
  </si>
  <si>
    <t>WN3039</t>
  </si>
  <si>
    <t>DL1985</t>
  </si>
  <si>
    <t>UA267</t>
  </si>
  <si>
    <t>OO4969</t>
  </si>
  <si>
    <t>DL2756</t>
  </si>
  <si>
    <t>UA417</t>
  </si>
  <si>
    <t>DL677</t>
  </si>
  <si>
    <t>OO5599</t>
  </si>
  <si>
    <t>DL1628</t>
  </si>
  <si>
    <t>DL2764</t>
  </si>
  <si>
    <t>UA364</t>
  </si>
  <si>
    <t>UA1913</t>
  </si>
  <si>
    <t>DL2071</t>
  </si>
  <si>
    <t>OO4853</t>
  </si>
  <si>
    <t>DL2776</t>
  </si>
  <si>
    <t>DL2778</t>
  </si>
  <si>
    <t>DL1121</t>
  </si>
  <si>
    <t>UA508</t>
  </si>
  <si>
    <t>UA1919</t>
  </si>
  <si>
    <t>UA1446</t>
  </si>
  <si>
    <t>NK474</t>
  </si>
  <si>
    <t>UA1649</t>
  </si>
  <si>
    <t>DL2224</t>
  </si>
  <si>
    <t>UA1955</t>
  </si>
  <si>
    <t>UA268</t>
  </si>
  <si>
    <t>UA314</t>
  </si>
  <si>
    <t>DL2222</t>
  </si>
  <si>
    <t>DL2076</t>
  </si>
  <si>
    <t>DL2845</t>
  </si>
  <si>
    <t>DL2135</t>
  </si>
  <si>
    <t>DL1315</t>
  </si>
  <si>
    <t>DL2848</t>
  </si>
  <si>
    <t>DL2636</t>
  </si>
  <si>
    <t>DL1384</t>
  </si>
  <si>
    <t>DL2826</t>
  </si>
  <si>
    <t>OO4692</t>
  </si>
  <si>
    <t>DL2215</t>
  </si>
  <si>
    <t>OO4500</t>
  </si>
  <si>
    <t>WN2038</t>
  </si>
  <si>
    <t>OO2911</t>
  </si>
  <si>
    <t>DL879</t>
  </si>
  <si>
    <t>WN2055</t>
  </si>
  <si>
    <t>WN5579</t>
  </si>
  <si>
    <t>WN709</t>
  </si>
  <si>
    <t>WN717</t>
  </si>
  <si>
    <t>WN2233</t>
  </si>
  <si>
    <t>WN244</t>
  </si>
  <si>
    <t>WN2836</t>
  </si>
  <si>
    <t>WN2715</t>
  </si>
  <si>
    <t>AS740</t>
  </si>
  <si>
    <t>AS145</t>
  </si>
  <si>
    <t>AS427</t>
  </si>
  <si>
    <t>OO5492</t>
  </si>
  <si>
    <t>UA1497</t>
  </si>
  <si>
    <t>UA642</t>
  </si>
  <si>
    <t>UA1663</t>
  </si>
  <si>
    <t>UA1775</t>
  </si>
  <si>
    <t>UA1669</t>
  </si>
  <si>
    <t>OO5158</t>
  </si>
  <si>
    <t>UA1405</t>
  </si>
  <si>
    <t>UA420</t>
  </si>
  <si>
    <t>UA1984</t>
  </si>
  <si>
    <t>UA1786</t>
  </si>
  <si>
    <t>UA1728</t>
  </si>
  <si>
    <t>UA1970</t>
  </si>
  <si>
    <t>OO6210</t>
  </si>
  <si>
    <t>UA1445</t>
  </si>
  <si>
    <t>WN2251</t>
  </si>
  <si>
    <t>WN651</t>
  </si>
  <si>
    <t>WN4695</t>
  </si>
  <si>
    <t>WN1669</t>
  </si>
  <si>
    <t>WN628</t>
  </si>
  <si>
    <t>WN4779</t>
  </si>
  <si>
    <t>UA579</t>
  </si>
  <si>
    <t>WN3524</t>
  </si>
  <si>
    <t>WN698</t>
  </si>
  <si>
    <t>WN585</t>
  </si>
  <si>
    <t>WN198</t>
  </si>
  <si>
    <t>WN2780</t>
  </si>
  <si>
    <t>WN1646</t>
  </si>
  <si>
    <t>UA570</t>
  </si>
  <si>
    <t>DL2784</t>
  </si>
  <si>
    <t>DL2796</t>
  </si>
  <si>
    <t>DL1578</t>
  </si>
  <si>
    <t>DL1818</t>
  </si>
  <si>
    <t>DL1868</t>
  </si>
  <si>
    <t>DL2797</t>
  </si>
  <si>
    <t>DL336</t>
  </si>
  <si>
    <t>DL2806</t>
  </si>
  <si>
    <t>DL2821</t>
  </si>
  <si>
    <t>DL924</t>
  </si>
  <si>
    <t>WN1736</t>
  </si>
  <si>
    <t>WN4702</t>
  </si>
  <si>
    <t>WN4693</t>
  </si>
  <si>
    <t>WN2869</t>
  </si>
  <si>
    <t>WN4679</t>
  </si>
  <si>
    <t>UA2049</t>
  </si>
  <si>
    <t>UA211</t>
  </si>
  <si>
    <t>UA487</t>
  </si>
  <si>
    <t>UA393</t>
  </si>
  <si>
    <t>B62024</t>
  </si>
  <si>
    <t>UA1807</t>
  </si>
  <si>
    <t>UA1730</t>
  </si>
  <si>
    <t>OO6498</t>
  </si>
  <si>
    <t>F91180</t>
  </si>
  <si>
    <t>OO6234</t>
  </si>
  <si>
    <t>UA415</t>
  </si>
  <si>
    <t>B61124</t>
  </si>
  <si>
    <t>UA1813</t>
  </si>
  <si>
    <t>OO5553</t>
  </si>
  <si>
    <t>UA325</t>
  </si>
  <si>
    <t>DL2774</t>
  </si>
  <si>
    <t>DL1101</t>
  </si>
  <si>
    <t>WN2499</t>
  </si>
  <si>
    <t>WN458</t>
  </si>
  <si>
    <t>DL418</t>
  </si>
  <si>
    <t>WN1394</t>
  </si>
  <si>
    <t>DL2027</t>
  </si>
  <si>
    <t>WN2079</t>
  </si>
  <si>
    <t>WN4033</t>
  </si>
  <si>
    <t>WN2906</t>
  </si>
  <si>
    <t>WN5966</t>
  </si>
  <si>
    <t>WN2487</t>
  </si>
  <si>
    <t>WN1915</t>
  </si>
  <si>
    <t>DL1644</t>
  </si>
  <si>
    <t>WN1267</t>
  </si>
  <si>
    <t>WN5484</t>
  </si>
  <si>
    <t>OO4857</t>
  </si>
  <si>
    <t>WN2547</t>
  </si>
  <si>
    <t>WN2646</t>
  </si>
  <si>
    <t>DL2787</t>
  </si>
  <si>
    <t>DL2825</t>
  </si>
  <si>
    <t>WN2733</t>
  </si>
  <si>
    <t>WN2338</t>
  </si>
  <si>
    <t>WN2236</t>
  </si>
  <si>
    <t>WN760</t>
  </si>
  <si>
    <t>WN245</t>
  </si>
  <si>
    <t>WN575</t>
  </si>
  <si>
    <t>DL1928</t>
  </si>
  <si>
    <t>WN2978</t>
  </si>
  <si>
    <t>WN2402</t>
  </si>
  <si>
    <t>WN3203</t>
  </si>
  <si>
    <t>WN343</t>
  </si>
  <si>
    <t>WN2683</t>
  </si>
  <si>
    <t>AS323</t>
  </si>
  <si>
    <t>WN5841</t>
  </si>
  <si>
    <t>DL1232</t>
  </si>
  <si>
    <t>AS511</t>
  </si>
  <si>
    <t>WN2700</t>
  </si>
  <si>
    <t>WN2831</t>
  </si>
  <si>
    <t>WN315</t>
  </si>
  <si>
    <t>WN1087</t>
  </si>
  <si>
    <t>WN271</t>
  </si>
  <si>
    <t>WN5803</t>
  </si>
  <si>
    <t>DL2123</t>
  </si>
  <si>
    <t>WN2411</t>
  </si>
  <si>
    <t>WN2817</t>
  </si>
  <si>
    <t>WN1490</t>
  </si>
  <si>
    <t>WN5904</t>
  </si>
  <si>
    <t>WN2857</t>
  </si>
  <si>
    <t>AS429</t>
  </si>
  <si>
    <t>WN2531</t>
  </si>
  <si>
    <t>WN1797</t>
  </si>
  <si>
    <t>WN1759</t>
  </si>
  <si>
    <t>WN2325</t>
  </si>
  <si>
    <t>DL2444</t>
  </si>
  <si>
    <t>WN2678</t>
  </si>
  <si>
    <t>WN1854</t>
  </si>
  <si>
    <t>WN2526</t>
  </si>
  <si>
    <t>WN2567</t>
  </si>
  <si>
    <t>WN421</t>
  </si>
  <si>
    <t>WN236</t>
  </si>
  <si>
    <t>WN1438</t>
  </si>
  <si>
    <t>WN285</t>
  </si>
  <si>
    <t>DL2627</t>
  </si>
  <si>
    <t>AS175</t>
  </si>
  <si>
    <t>DL1906</t>
  </si>
  <si>
    <t>WN1316</t>
  </si>
  <si>
    <t>WN3166</t>
  </si>
  <si>
    <t>WN1272</t>
  </si>
  <si>
    <t>WN2076</t>
  </si>
  <si>
    <t>WN1231</t>
  </si>
  <si>
    <t>WN2539</t>
  </si>
  <si>
    <t>WN2833</t>
  </si>
  <si>
    <t>DL2200</t>
  </si>
  <si>
    <t>AS419</t>
  </si>
  <si>
    <t>OO6418</t>
  </si>
  <si>
    <t>WN367</t>
  </si>
  <si>
    <t>WN3139</t>
  </si>
  <si>
    <t>OO2946</t>
  </si>
  <si>
    <t>WN3120</t>
  </si>
  <si>
    <t>WN3591</t>
  </si>
  <si>
    <t>WN3745</t>
  </si>
  <si>
    <t>WN3248</t>
  </si>
  <si>
    <t>WN2264</t>
  </si>
  <si>
    <t>WN3661</t>
  </si>
  <si>
    <t>WN3628</t>
  </si>
  <si>
    <t>NK949</t>
  </si>
  <si>
    <t>WN2254</t>
  </si>
  <si>
    <t>WN736</t>
  </si>
  <si>
    <t>WN2880</t>
  </si>
  <si>
    <t>WN1462</t>
  </si>
  <si>
    <t>WN2270</t>
  </si>
  <si>
    <t>WN766</t>
  </si>
  <si>
    <t>WN2266</t>
  </si>
  <si>
    <t>WN580</t>
  </si>
  <si>
    <t>WN505</t>
  </si>
  <si>
    <t>WN874</t>
  </si>
  <si>
    <t>WN5516</t>
  </si>
  <si>
    <t>WN4351</t>
  </si>
  <si>
    <t>WN5925</t>
  </si>
  <si>
    <t>OO6373</t>
  </si>
  <si>
    <t>OO5187</t>
  </si>
  <si>
    <t>WN2343</t>
  </si>
  <si>
    <t>OO5728</t>
  </si>
  <si>
    <t>DL40</t>
  </si>
  <si>
    <t>DL868</t>
  </si>
  <si>
    <t>DL863</t>
  </si>
  <si>
    <t>DL2032</t>
  </si>
  <si>
    <t>DL346</t>
  </si>
  <si>
    <t>DL2654</t>
  </si>
  <si>
    <t>WN727</t>
  </si>
  <si>
    <t>DL1363</t>
  </si>
  <si>
    <t>OO6477</t>
  </si>
  <si>
    <t>UA1891</t>
  </si>
  <si>
    <t>OO5720</t>
  </si>
  <si>
    <t>DL2495</t>
  </si>
  <si>
    <t>OO5724</t>
  </si>
  <si>
    <t>OO5282</t>
  </si>
  <si>
    <t>OO4993</t>
  </si>
  <si>
    <t>OO5733</t>
  </si>
  <si>
    <t>AS441</t>
  </si>
  <si>
    <t>OO6384</t>
  </si>
  <si>
    <t>UA741</t>
  </si>
  <si>
    <t>DL1727</t>
  </si>
  <si>
    <t>OO4588</t>
  </si>
  <si>
    <t>NK869</t>
  </si>
  <si>
    <t>WN4436</t>
  </si>
  <si>
    <t>WN2062</t>
  </si>
  <si>
    <t>WN2130</t>
  </si>
  <si>
    <t>American Airlines</t>
  </si>
  <si>
    <t>US Airways</t>
  </si>
  <si>
    <t>Delta</t>
  </si>
  <si>
    <t>United</t>
  </si>
  <si>
    <t>Alaska Airlines</t>
  </si>
  <si>
    <t>JetBlue</t>
  </si>
  <si>
    <t>Spirit</t>
  </si>
  <si>
    <t>Skywest</t>
  </si>
  <si>
    <t>Southwest</t>
  </si>
  <si>
    <t>Virgin America</t>
  </si>
  <si>
    <t>Hawaiian</t>
  </si>
  <si>
    <t>Frontier</t>
  </si>
  <si>
    <t>Date</t>
  </si>
  <si>
    <t>Flight</t>
  </si>
  <si>
    <t>Airline</t>
  </si>
  <si>
    <t>Origin</t>
  </si>
  <si>
    <t>Destination</t>
  </si>
  <si>
    <t>Departure</t>
  </si>
  <si>
    <t>Departure Delay</t>
  </si>
  <si>
    <t>Length (min)</t>
  </si>
  <si>
    <t>Distance</t>
  </si>
  <si>
    <t>Scheduled Departure</t>
  </si>
  <si>
    <t>Scheduled Arrival</t>
  </si>
  <si>
    <t>Arrival</t>
  </si>
  <si>
    <t>Arrival Delay</t>
  </si>
  <si>
    <t>Cancellation Reason</t>
  </si>
  <si>
    <t>IATA Code</t>
  </si>
  <si>
    <t>Airport Name</t>
  </si>
  <si>
    <t>Address</t>
  </si>
  <si>
    <t>Bozeman Yellowstone International Airport</t>
  </si>
  <si>
    <t>Eugene Airport</t>
  </si>
  <si>
    <t>Wichita Dwight D. Eisenhower National Airport</t>
  </si>
  <si>
    <t>John F. Kennedy International Airport</t>
  </si>
  <si>
    <t>Monterey Regional Airport</t>
  </si>
  <si>
    <t>San Diego International Airport</t>
  </si>
  <si>
    <t>Santa Barbara Municipal Airport</t>
  </si>
  <si>
    <t>San Luis Obispo County Regional Airport</t>
  </si>
  <si>
    <t>2200 Sunport Blvd SE</t>
  </si>
  <si>
    <t>Albuquerque</t>
  </si>
  <si>
    <t>5000 W International Airport Rd</t>
  </si>
  <si>
    <t>Anchorage</t>
  </si>
  <si>
    <t>233 E Airport Rd</t>
  </si>
  <si>
    <t>Aspen</t>
  </si>
  <si>
    <t>6000 N Terminal Pkwy</t>
  </si>
  <si>
    <t>Atlanta</t>
  </si>
  <si>
    <t>3600 Presidential Blvd</t>
  </si>
  <si>
    <t>Austin</t>
  </si>
  <si>
    <t>1 Terminal Dr</t>
  </si>
  <si>
    <t>Nashville</t>
  </si>
  <si>
    <t>3201 W Airport Way</t>
  </si>
  <si>
    <t>Boise</t>
  </si>
  <si>
    <t>1 Harborside Dr</t>
  </si>
  <si>
    <t>Boston</t>
  </si>
  <si>
    <t>7050 Friendship Rd</t>
  </si>
  <si>
    <t>Baltimore</t>
  </si>
  <si>
    <t>850 Gallatin Field Rd</t>
  </si>
  <si>
    <t>2198 Palomar Airport Rd</t>
  </si>
  <si>
    <t>5300 Riverside Dr</t>
  </si>
  <si>
    <t>Cleveland</t>
  </si>
  <si>
    <t>5501 Josh Birmingham Pkwy</t>
  </si>
  <si>
    <t>Charlotte</t>
  </si>
  <si>
    <t>4600 International Gateway</t>
  </si>
  <si>
    <t>Columbus</t>
  </si>
  <si>
    <t>7770 Milton E Proby Pkwy</t>
  </si>
  <si>
    <t>Colorado Springs</t>
  </si>
  <si>
    <t>3087 Terminal Dr</t>
  </si>
  <si>
    <t>8008 Herb Kelleher Way</t>
  </si>
  <si>
    <t>Dallas</t>
  </si>
  <si>
    <t>2401 Smith Blvd</t>
  </si>
  <si>
    <t>Arlington</t>
  </si>
  <si>
    <t>8500 Peña Blvd</t>
  </si>
  <si>
    <t>Denver</t>
  </si>
  <si>
    <t>2400 Aviation Dr</t>
  </si>
  <si>
    <t>11050 W G Rogell Dr #602</t>
  </si>
  <si>
    <t>Detroit</t>
  </si>
  <si>
    <t>6701 Convair Rd</t>
  </si>
  <si>
    <t>El Paso</t>
  </si>
  <si>
    <t>28801 Douglas Dr</t>
  </si>
  <si>
    <t>Eugene</t>
  </si>
  <si>
    <t>3 Brewster Rd</t>
  </si>
  <si>
    <t>Newark</t>
  </si>
  <si>
    <t>5175 E Clinton Way</t>
  </si>
  <si>
    <t>Fresno</t>
  </si>
  <si>
    <t>100 Terminal Dr</t>
  </si>
  <si>
    <t>Fort Lauderdale</t>
  </si>
  <si>
    <t>9000 W Airport Dr</t>
  </si>
  <si>
    <t>Spokane</t>
  </si>
  <si>
    <t>300 Rodgers Blvd</t>
  </si>
  <si>
    <t>Honolulu</t>
  </si>
  <si>
    <t>7800 Airport Blvd</t>
  </si>
  <si>
    <t>Houston</t>
  </si>
  <si>
    <t>1 Saarinen Cir</t>
  </si>
  <si>
    <t>Dulles</t>
  </si>
  <si>
    <t>2800 N Terminal Rd</t>
  </si>
  <si>
    <t>2277 Eisenhower Airport Pkwy</t>
  </si>
  <si>
    <t>Wichita</t>
  </si>
  <si>
    <t>7800 Col. H. Weir Cook Memorial Dr</t>
  </si>
  <si>
    <t>Indianapolis</t>
  </si>
  <si>
    <t>2450 Kekuanaoa St</t>
  </si>
  <si>
    <t>Hilo</t>
  </si>
  <si>
    <t>1250 E Airport Rd</t>
  </si>
  <si>
    <t>Jackson</t>
  </si>
  <si>
    <t>73-200 Kupipi St</t>
  </si>
  <si>
    <t>5757 Wayne Newton Blvd</t>
  </si>
  <si>
    <t>Las Vegas</t>
  </si>
  <si>
    <t>3901 Mokulele Loop</t>
  </si>
  <si>
    <t>Lihue</t>
  </si>
  <si>
    <t>1 International Square</t>
  </si>
  <si>
    <t>Kansas City</t>
  </si>
  <si>
    <t>1 Jeff Fuqua Blvd</t>
  </si>
  <si>
    <t>Orlando</t>
  </si>
  <si>
    <t>5700 S Cicero Ave</t>
  </si>
  <si>
    <t>Chicago</t>
  </si>
  <si>
    <t>2491 Winchester Rd</t>
  </si>
  <si>
    <t>Memphis</t>
  </si>
  <si>
    <t>2100 NW 42nd Ave</t>
  </si>
  <si>
    <t>Miami</t>
  </si>
  <si>
    <t>5300 S Howell Ave</t>
  </si>
  <si>
    <t>Milwaukee</t>
  </si>
  <si>
    <t>200 Fred Kane Dr</t>
  </si>
  <si>
    <t>Monterey</t>
  </si>
  <si>
    <t>4300 Glumack Dr</t>
  </si>
  <si>
    <t>1 Airport Dr</t>
  </si>
  <si>
    <t>Oakland</t>
  </si>
  <si>
    <t>1 Keolani Pl</t>
  </si>
  <si>
    <t>Kahului</t>
  </si>
  <si>
    <t>7100 Terminal Dr</t>
  </si>
  <si>
    <t>Oklahoma City</t>
  </si>
  <si>
    <t>4501 Abbott Dr</t>
  </si>
  <si>
    <t>Omaha</t>
  </si>
  <si>
    <t>10000 W O'Hare Ave</t>
  </si>
  <si>
    <t>1000 James L Turnage Blvd</t>
  </si>
  <si>
    <t>West Palm Beach</t>
  </si>
  <si>
    <t>7000 NE Airport Way</t>
  </si>
  <si>
    <t>Portland</t>
  </si>
  <si>
    <t>8000 Essington Ave</t>
  </si>
  <si>
    <t>Philadelphia</t>
  </si>
  <si>
    <t>3400 E Sky Harbor Blvd</t>
  </si>
  <si>
    <t>Phoenix</t>
  </si>
  <si>
    <t>1000 Airport Blvd</t>
  </si>
  <si>
    <t>Pittsburgh</t>
  </si>
  <si>
    <t>3400 E Tahquitz Canyon Way</t>
  </si>
  <si>
    <t>Palm Springs</t>
  </si>
  <si>
    <t>2522 SE Jesse Butler Cir</t>
  </si>
  <si>
    <t>Redmond</t>
  </si>
  <si>
    <t>2400 John Brantley Blvd</t>
  </si>
  <si>
    <t>2001 E Plumb Ln</t>
  </si>
  <si>
    <t>Reno</t>
  </si>
  <si>
    <t>121 Aviation Dr</t>
  </si>
  <si>
    <t>Santa Fe</t>
  </si>
  <si>
    <t>3225 N Harbor Dr</t>
  </si>
  <si>
    <t>San Diego</t>
  </si>
  <si>
    <t>9800 Airport Blvd</t>
  </si>
  <si>
    <t>San Antonio</t>
  </si>
  <si>
    <t>500 James Fowler Rd</t>
  </si>
  <si>
    <t>Santa Barbara</t>
  </si>
  <si>
    <t>975 Airport Dr</t>
  </si>
  <si>
    <t>San Luis Obispo</t>
  </si>
  <si>
    <t>17801 International Blvd</t>
  </si>
  <si>
    <t>Seattle</t>
  </si>
  <si>
    <t>San Francisco</t>
  </si>
  <si>
    <t>1701 Airport Blvd</t>
  </si>
  <si>
    <t>San Jose</t>
  </si>
  <si>
    <t>776 N Terminal Dr</t>
  </si>
  <si>
    <t>Salt Lake City</t>
  </si>
  <si>
    <t>6900 Airport Blvd</t>
  </si>
  <si>
    <t>Sacramento</t>
  </si>
  <si>
    <t>3249 Terminal Dr</t>
  </si>
  <si>
    <t>Santa Maria</t>
  </si>
  <si>
    <t>10701 Lambert International Blvd</t>
  </si>
  <si>
    <t>St. Louis</t>
  </si>
  <si>
    <t>4100 George J Bean Pkwy</t>
  </si>
  <si>
    <t>Tampa</t>
  </si>
  <si>
    <t>7250 S Tucson Blvd</t>
  </si>
  <si>
    <t>Tucson</t>
  </si>
  <si>
    <t>City</t>
  </si>
  <si>
    <t>State</t>
  </si>
  <si>
    <t>NM</t>
  </si>
  <si>
    <t>87106</t>
  </si>
  <si>
    <t>AK</t>
  </si>
  <si>
    <t>99502</t>
  </si>
  <si>
    <t>CO</t>
  </si>
  <si>
    <t>81611</t>
  </si>
  <si>
    <t>GA</t>
  </si>
  <si>
    <t>30320</t>
  </si>
  <si>
    <t>TX</t>
  </si>
  <si>
    <t>78719</t>
  </si>
  <si>
    <t>TN</t>
  </si>
  <si>
    <t>37214</t>
  </si>
  <si>
    <t>ID</t>
  </si>
  <si>
    <t>83705</t>
  </si>
  <si>
    <t>MA</t>
  </si>
  <si>
    <t>02128</t>
  </si>
  <si>
    <t>MD</t>
  </si>
  <si>
    <t>21240</t>
  </si>
  <si>
    <t>MT</t>
  </si>
  <si>
    <t>59714</t>
  </si>
  <si>
    <t>CA</t>
  </si>
  <si>
    <t>92011</t>
  </si>
  <si>
    <t>OH</t>
  </si>
  <si>
    <t>44135</t>
  </si>
  <si>
    <t>NC</t>
  </si>
  <si>
    <t>28208</t>
  </si>
  <si>
    <t>43219</t>
  </si>
  <si>
    <t>80916</t>
  </si>
  <si>
    <t>KY</t>
  </si>
  <si>
    <t>41048</t>
  </si>
  <si>
    <t>75235</t>
  </si>
  <si>
    <t>VA</t>
  </si>
  <si>
    <t>22202</t>
  </si>
  <si>
    <t>80249</t>
  </si>
  <si>
    <t>75261</t>
  </si>
  <si>
    <t>MI</t>
  </si>
  <si>
    <t>48242</t>
  </si>
  <si>
    <t>79925</t>
  </si>
  <si>
    <t>OR</t>
  </si>
  <si>
    <t>97402</t>
  </si>
  <si>
    <t>NJ</t>
  </si>
  <si>
    <t>07114</t>
  </si>
  <si>
    <t>93727</t>
  </si>
  <si>
    <t>FL</t>
  </si>
  <si>
    <t>33315</t>
  </si>
  <si>
    <t>WA</t>
  </si>
  <si>
    <t>99224</t>
  </si>
  <si>
    <t>HI</t>
  </si>
  <si>
    <t>96819</t>
  </si>
  <si>
    <t>77061</t>
  </si>
  <si>
    <t>20166</t>
  </si>
  <si>
    <t>77032</t>
  </si>
  <si>
    <t>KS</t>
  </si>
  <si>
    <t>67209</t>
  </si>
  <si>
    <t>IN</t>
  </si>
  <si>
    <t>46241</t>
  </si>
  <si>
    <t>96720</t>
  </si>
  <si>
    <t>WY</t>
  </si>
  <si>
    <t>83001</t>
  </si>
  <si>
    <t>NY</t>
  </si>
  <si>
    <t>11430</t>
  </si>
  <si>
    <t>96740</t>
  </si>
  <si>
    <t>NV</t>
  </si>
  <si>
    <t>89119</t>
  </si>
  <si>
    <t>96766</t>
  </si>
  <si>
    <t>MO</t>
  </si>
  <si>
    <t>64153</t>
  </si>
  <si>
    <t>32827</t>
  </si>
  <si>
    <t>IL</t>
  </si>
  <si>
    <t>60638</t>
  </si>
  <si>
    <t>38116</t>
  </si>
  <si>
    <t>33142</t>
  </si>
  <si>
    <t>WI</t>
  </si>
  <si>
    <t>53207</t>
  </si>
  <si>
    <t>93940</t>
  </si>
  <si>
    <t>MN</t>
  </si>
  <si>
    <t>55111</t>
  </si>
  <si>
    <t>LA</t>
  </si>
  <si>
    <t>70062</t>
  </si>
  <si>
    <t>94621</t>
  </si>
  <si>
    <t>96732</t>
  </si>
  <si>
    <t>OK</t>
  </si>
  <si>
    <t>73159</t>
  </si>
  <si>
    <t>NE</t>
  </si>
  <si>
    <t>68110</t>
  </si>
  <si>
    <t>60666</t>
  </si>
  <si>
    <t>33406</t>
  </si>
  <si>
    <t>97218</t>
  </si>
  <si>
    <t>PA</t>
  </si>
  <si>
    <t>19153</t>
  </si>
  <si>
    <t>AZ</t>
  </si>
  <si>
    <t>85034</t>
  </si>
  <si>
    <t>15231</t>
  </si>
  <si>
    <t>92262</t>
  </si>
  <si>
    <t>97756</t>
  </si>
  <si>
    <t>27560</t>
  </si>
  <si>
    <t>89502</t>
  </si>
  <si>
    <t>87507</t>
  </si>
  <si>
    <t>92101</t>
  </si>
  <si>
    <t>78216</t>
  </si>
  <si>
    <t>93117</t>
  </si>
  <si>
    <t>93401</t>
  </si>
  <si>
    <t>98158</t>
  </si>
  <si>
    <t>94128</t>
  </si>
  <si>
    <t>95110</t>
  </si>
  <si>
    <t>UT</t>
  </si>
  <si>
    <t>84122</t>
  </si>
  <si>
    <t>95837</t>
  </si>
  <si>
    <t>93455</t>
  </si>
  <si>
    <t>63145</t>
  </si>
  <si>
    <t>33607</t>
  </si>
  <si>
    <t>85756</t>
  </si>
  <si>
    <t>Raleigh</t>
  </si>
  <si>
    <t>New Orleans</t>
  </si>
  <si>
    <t>Minneapolis</t>
  </si>
  <si>
    <t>New York</t>
  </si>
  <si>
    <t>Kona</t>
  </si>
  <si>
    <t>Convington</t>
  </si>
  <si>
    <t>Bozeman</t>
  </si>
  <si>
    <t>Zip Code</t>
  </si>
  <si>
    <t>Year Opened</t>
  </si>
  <si>
    <t>megan.ward@aspenairport.com</t>
  </si>
  <si>
    <t>First Name</t>
  </si>
  <si>
    <t>Last Name</t>
  </si>
  <si>
    <t>Emily</t>
  </si>
  <si>
    <t>Steven</t>
  </si>
  <si>
    <t>Megan</t>
  </si>
  <si>
    <t>Charles</t>
  </si>
  <si>
    <t>Julia</t>
  </si>
  <si>
    <t>Tyler</t>
  </si>
  <si>
    <t>Angela</t>
  </si>
  <si>
    <t>Matthew</t>
  </si>
  <si>
    <t>Jessica</t>
  </si>
  <si>
    <t>Ryan</t>
  </si>
  <si>
    <t>Lauren</t>
  </si>
  <si>
    <t>Benjamin</t>
  </si>
  <si>
    <t>Allison</t>
  </si>
  <si>
    <t>Kevin</t>
  </si>
  <si>
    <t>Danielle</t>
  </si>
  <si>
    <t>Mark</t>
  </si>
  <si>
    <t>Victoria</t>
  </si>
  <si>
    <t>Olivia</t>
  </si>
  <si>
    <t>Patrick</t>
  </si>
  <si>
    <t>Katherine</t>
  </si>
  <si>
    <t>Nicholas</t>
  </si>
  <si>
    <t>Samuel</t>
  </si>
  <si>
    <t>Grace</t>
  </si>
  <si>
    <t>Adam</t>
  </si>
  <si>
    <t>Diane</t>
  </si>
  <si>
    <t>Anthony</t>
  </si>
  <si>
    <t>Karen</t>
  </si>
  <si>
    <t>Jonathan</t>
  </si>
  <si>
    <t>Brandon</t>
  </si>
  <si>
    <t>Heather</t>
  </si>
  <si>
    <t>Eric</t>
  </si>
  <si>
    <t>Christina</t>
  </si>
  <si>
    <t>Jeff</t>
  </si>
  <si>
    <t>Kimberly</t>
  </si>
  <si>
    <t>Scott</t>
  </si>
  <si>
    <t>David</t>
  </si>
  <si>
    <t>Joshua</t>
  </si>
  <si>
    <t>Monica</t>
  </si>
  <si>
    <t>Richard</t>
  </si>
  <si>
    <t>Brooke</t>
  </si>
  <si>
    <t>Jacob</t>
  </si>
  <si>
    <t>Caroline</t>
  </si>
  <si>
    <t>Thomas</t>
  </si>
  <si>
    <t>Natalie</t>
  </si>
  <si>
    <t>Ethan</t>
  </si>
  <si>
    <t>Amanda</t>
  </si>
  <si>
    <t>Jason</t>
  </si>
  <si>
    <t>Daniel</t>
  </si>
  <si>
    <t>Tiffany</t>
  </si>
  <si>
    <t>Sean</t>
  </si>
  <si>
    <t>Alex</t>
  </si>
  <si>
    <t>Rachel</t>
  </si>
  <si>
    <t>Vanessa</t>
  </si>
  <si>
    <t>Brian</t>
  </si>
  <si>
    <t>Sarah</t>
  </si>
  <si>
    <t>Jennifer</t>
  </si>
  <si>
    <t>Michael</t>
  </si>
  <si>
    <t>Laura</t>
  </si>
  <si>
    <t>Emma</t>
  </si>
  <si>
    <t>James</t>
  </si>
  <si>
    <t>Andrew</t>
  </si>
  <si>
    <t>Hannah</t>
  </si>
  <si>
    <t>William</t>
  </si>
  <si>
    <t>ROGERS</t>
  </si>
  <si>
    <t>PRICE</t>
  </si>
  <si>
    <t>WARD</t>
  </si>
  <si>
    <t>BAKER</t>
  </si>
  <si>
    <t>EDWARDS</t>
  </si>
  <si>
    <t>MORGAN</t>
  </si>
  <si>
    <t>STEWART</t>
  </si>
  <si>
    <t>LEE</t>
  </si>
  <si>
    <t>HOWARD</t>
  </si>
  <si>
    <t>PHILLIPS</t>
  </si>
  <si>
    <t>ADAMS</t>
  </si>
  <si>
    <t>CLARK</t>
  </si>
  <si>
    <t>FISHER</t>
  </si>
  <si>
    <t>ROSS</t>
  </si>
  <si>
    <t>MURPHY</t>
  </si>
  <si>
    <t>HENDERSON</t>
  </si>
  <si>
    <t>MARTIN</t>
  </si>
  <si>
    <t>HUGHES</t>
  </si>
  <si>
    <t>FOSTER</t>
  </si>
  <si>
    <t>PERRY</t>
  </si>
  <si>
    <t>DIAZ</t>
  </si>
  <si>
    <t>RAMIREZ</t>
  </si>
  <si>
    <t>BELL</t>
  </si>
  <si>
    <t>MITCHELL</t>
  </si>
  <si>
    <t>RUSSELL</t>
  </si>
  <si>
    <t>COOPER</t>
  </si>
  <si>
    <t>MILLER</t>
  </si>
  <si>
    <t>YOUNG</t>
  </si>
  <si>
    <t>BARNES</t>
  </si>
  <si>
    <t>SIMMONS</t>
  </si>
  <si>
    <t>FRANKLIN</t>
  </si>
  <si>
    <t>SHAW</t>
  </si>
  <si>
    <t>BARRETT</t>
  </si>
  <si>
    <t>BENNETT</t>
  </si>
  <si>
    <t>REYNOLDS</t>
  </si>
  <si>
    <t>COLLINS</t>
  </si>
  <si>
    <t>FLORES</t>
  </si>
  <si>
    <t>TORRES</t>
  </si>
  <si>
    <t>CAMPBELL</t>
  </si>
  <si>
    <t>WATSON</t>
  </si>
  <si>
    <t>JONES</t>
  </si>
  <si>
    <t>CRUZ</t>
  </si>
  <si>
    <t>BROOKS</t>
  </si>
  <si>
    <t>PATTERSON</t>
  </si>
  <si>
    <t>MOORE</t>
  </si>
  <si>
    <t>CARTER</t>
  </si>
  <si>
    <t>WRIGHT</t>
  </si>
  <si>
    <t>HARPER</t>
  </si>
  <si>
    <t>KING</t>
  </si>
  <si>
    <t>BAILEY</t>
  </si>
  <si>
    <t>LAWSON</t>
  </si>
  <si>
    <t>NASH</t>
  </si>
  <si>
    <t>EVANS</t>
  </si>
  <si>
    <t>REYES</t>
  </si>
  <si>
    <t>PARKER</t>
  </si>
  <si>
    <t>HAMILTON</t>
  </si>
  <si>
    <t>THOMPSON</t>
  </si>
  <si>
    <t>SCOTT</t>
  </si>
  <si>
    <t>Contact Email</t>
  </si>
  <si>
    <t>e.rogers@abqairport.com</t>
  </si>
  <si>
    <t>sprice@ancairport.com</t>
  </si>
  <si>
    <t>jedwards@austinairport.com</t>
  </si>
  <si>
    <t>angie.stewart@boiairport.com</t>
  </si>
  <si>
    <t>bclark@cleairport.com</t>
  </si>
  <si>
    <t>afisher@cltairport.com</t>
  </si>
  <si>
    <t>dmurphy@cosairport.com</t>
  </si>
  <si>
    <t>vpowell@dalairport.com</t>
  </si>
  <si>
    <t>olivia.m@dcaairport.com</t>
  </si>
  <si>
    <t>katfoster@dfwairport.com</t>
  </si>
  <si>
    <t>tony.r@fllairport.com</t>
  </si>
  <si>
    <t>jfranklin@indairport.com</t>
  </si>
  <si>
    <t>d.bennett@jfkairport.com</t>
  </si>
  <si>
    <t>jcollins@lasairport.com</t>
  </si>
  <si>
    <t>jmorgan@mdwairport.com</t>
  </si>
  <si>
    <t>cwatson@memairport.com</t>
  </si>
  <si>
    <t>njones@mkeairport.com</t>
  </si>
  <si>
    <t>acruz@mspairport.com</t>
  </si>
  <si>
    <t>mpatterson@oakairport.com</t>
  </si>
  <si>
    <t>tcarter@okcairport.com</t>
  </si>
  <si>
    <t>afoster@pbiairport.com</t>
  </si>
  <si>
    <t>rking@pdxairport.com</t>
  </si>
  <si>
    <t>bparker@rduairport.com</t>
  </si>
  <si>
    <t>e.white@sanairport.com</t>
  </si>
  <si>
    <t>n.gray@satairport.com</t>
  </si>
  <si>
    <t>s.campbell@sjcairport.com</t>
  </si>
  <si>
    <t>w.wright@slcairport.com</t>
  </si>
  <si>
    <t>cbaker@atlairport.com</t>
  </si>
  <si>
    <t>tyler.m@bnaairport.com</t>
  </si>
  <si>
    <t>mlee@loganairport.com</t>
  </si>
  <si>
    <t>jhoward@bwiairport.com</t>
  </si>
  <si>
    <t>rphillips@bozemanairport.com</t>
  </si>
  <si>
    <t>ladams@carlsbadairport.com</t>
  </si>
  <si>
    <t>kross@columbusairport.com</t>
  </si>
  <si>
    <t>mark.h@cvgairport.com</t>
  </si>
  <si>
    <t>phughes@flydenver.com</t>
  </si>
  <si>
    <t>nperry@metroairport.com</t>
  </si>
  <si>
    <t>sam.d@elpasoairport.com</t>
  </si>
  <si>
    <t>g.ramirez@flyeug.com</t>
  </si>
  <si>
    <t>adam.b@newarkairport.com</t>
  </si>
  <si>
    <t>dmitchell@flyfresno.com</t>
  </si>
  <si>
    <t>kcooper@spokaneairport.com</t>
  </si>
  <si>
    <t>j.miller@honoluluairport.com</t>
  </si>
  <si>
    <t>breed@houstonhobby.com</t>
  </si>
  <si>
    <t>hyoung@flydulles.com</t>
  </si>
  <si>
    <t>ericb@flyiah.com</t>
  </si>
  <si>
    <t>c.simmons@flywichita.com</t>
  </si>
  <si>
    <t>kshaw@hiloairport.com</t>
  </si>
  <si>
    <t>sbarrett@jacksonholeairport.com</t>
  </si>
  <si>
    <t>vreynolds@konaairport.com</t>
  </si>
  <si>
    <t>monica.f@lihueairport.com</t>
  </si>
  <si>
    <t>rtorres@flykc.com</t>
  </si>
  <si>
    <t>b.campbell@orlandoairports.net</t>
  </si>
  <si>
    <t>tkelly@miairport.com</t>
  </si>
  <si>
    <t>ethan.b@montereyairport.com</t>
  </si>
  <si>
    <t>jbrooks@flymsy.com</t>
  </si>
  <si>
    <t>d.moore@kahuluiairport.com</t>
  </si>
  <si>
    <t>swright@flyoma.com</t>
  </si>
  <si>
    <t>emily.h@ohare.com</t>
  </si>
  <si>
    <t>jbailey@phl.org</t>
  </si>
  <si>
    <t>vanessa.t@skyharbor.com</t>
  </si>
  <si>
    <t>mlawson@flypittsburgh.com</t>
  </si>
  <si>
    <t>bnash@palmspringsairport.com</t>
  </si>
  <si>
    <t>m.harris@redmondairport.com</t>
  </si>
  <si>
    <t>l.allen@renoairport.com</t>
  </si>
  <si>
    <t>c.jenkins@santafeairport.com</t>
  </si>
  <si>
    <t>o.walker@santabarbaraairport.com</t>
  </si>
  <si>
    <t>r.turner@sloregional.com</t>
  </si>
  <si>
    <t>k.edwards@sea-tac.com</t>
  </si>
  <si>
    <t>j.hall@flysfo.com</t>
  </si>
  <si>
    <t>n.parker@sacairport.com</t>
  </si>
  <si>
    <t>l.scott@santamariaairport.com</t>
  </si>
  <si>
    <t>m.garcia@flystl.com</t>
  </si>
  <si>
    <t>c.evans@tampaairport.com</t>
  </si>
  <si>
    <t>d.mitchell@flytucson.com</t>
  </si>
  <si>
    <t>Boise Airport</t>
  </si>
  <si>
    <t>Redmond Municipal Airport</t>
  </si>
  <si>
    <t>Santa Maria Public Airport</t>
  </si>
  <si>
    <t>Cancellation %:</t>
  </si>
  <si>
    <t>Length (hr)</t>
  </si>
  <si>
    <t>Flights:</t>
  </si>
  <si>
    <t>Cancellations:</t>
  </si>
  <si>
    <t>Destinations:</t>
  </si>
  <si>
    <t>Status</t>
  </si>
  <si>
    <t>Delay Type</t>
  </si>
  <si>
    <t>Compensation</t>
  </si>
  <si>
    <t>Avg. Speed</t>
  </si>
  <si>
    <t>Flights</t>
  </si>
  <si>
    <t>Delays:</t>
  </si>
  <si>
    <t>Cancelled</t>
  </si>
  <si>
    <t>Delayed</t>
  </si>
  <si>
    <t>On time</t>
  </si>
  <si>
    <t>Avg. Delay:</t>
  </si>
  <si>
    <t>Destination City</t>
  </si>
  <si>
    <t>Destination State</t>
  </si>
  <si>
    <t>Week Num</t>
  </si>
  <si>
    <t>Weekday</t>
  </si>
  <si>
    <t>Scheduled Departure Hour</t>
  </si>
  <si>
    <t xml:space="preserve"> POWELL</t>
  </si>
  <si>
    <t xml:space="preserve"> REED</t>
  </si>
  <si>
    <t xml:space="preserve"> KELLY</t>
  </si>
  <si>
    <t xml:space="preserve">  TORRES</t>
  </si>
  <si>
    <t>Years Open</t>
  </si>
  <si>
    <t>Full Name</t>
  </si>
  <si>
    <t>Tiffany C</t>
  </si>
  <si>
    <t>William S</t>
  </si>
  <si>
    <t>Mark L</t>
  </si>
  <si>
    <t>David H</t>
  </si>
  <si>
    <t>Victoria P</t>
  </si>
  <si>
    <t>Amanda C</t>
  </si>
  <si>
    <t>Mark T</t>
  </si>
  <si>
    <t>Matthew L</t>
  </si>
  <si>
    <t>Charles B</t>
  </si>
  <si>
    <t>Benjamin C</t>
  </si>
  <si>
    <t>Sean W</t>
  </si>
  <si>
    <t>Danielle M</t>
  </si>
  <si>
    <t>Jonathan M</t>
  </si>
  <si>
    <t>Brandon R</t>
  </si>
  <si>
    <t>Jacob M</t>
  </si>
  <si>
    <t>Natalie J</t>
  </si>
  <si>
    <t>Megan P</t>
  </si>
  <si>
    <t>James B</t>
  </si>
  <si>
    <t>Samuel D</t>
  </si>
  <si>
    <t>Adam B</t>
  </si>
  <si>
    <t>Kimberly S</t>
  </si>
  <si>
    <t>Thomas K</t>
  </si>
  <si>
    <t>Vanessa T</t>
  </si>
  <si>
    <t>Laura S</t>
  </si>
  <si>
    <t>Hannah B</t>
  </si>
  <si>
    <t>Kevin R</t>
  </si>
  <si>
    <t>Anthony R</t>
  </si>
  <si>
    <t>Caroline W</t>
  </si>
  <si>
    <t>Jennifer E</t>
  </si>
  <si>
    <t>Nicholas P</t>
  </si>
  <si>
    <t>Scott B</t>
  </si>
  <si>
    <t>Jeff F</t>
  </si>
  <si>
    <t>Allison F</t>
  </si>
  <si>
    <t>Angela S</t>
  </si>
  <si>
    <t>Ethan B</t>
  </si>
  <si>
    <t>Alex F</t>
  </si>
  <si>
    <t>Rachel K</t>
  </si>
  <si>
    <t>Emma W</t>
  </si>
  <si>
    <t>Tyler M</t>
  </si>
  <si>
    <t>Emily R</t>
  </si>
  <si>
    <t>Brian N</t>
  </si>
  <si>
    <t>Kevin F</t>
  </si>
  <si>
    <t>Karen C</t>
  </si>
  <si>
    <t>Joshua B</t>
  </si>
  <si>
    <t>Sarah M</t>
  </si>
  <si>
    <t>Olivia M</t>
  </si>
  <si>
    <t>Michael R</t>
  </si>
  <si>
    <t>Daniel R</t>
  </si>
  <si>
    <t>Ryan P</t>
  </si>
  <si>
    <t>Joshua C</t>
  </si>
  <si>
    <t>Grace R</t>
  </si>
  <si>
    <t>Brian C</t>
  </si>
  <si>
    <t>Rachel C</t>
  </si>
  <si>
    <t>Natalie P</t>
  </si>
  <si>
    <t>Megan W</t>
  </si>
  <si>
    <t>Jason B</t>
  </si>
  <si>
    <t>Andrew M</t>
  </si>
  <si>
    <t>Mark H</t>
  </si>
  <si>
    <t>Diane M</t>
  </si>
  <si>
    <t>David B</t>
  </si>
  <si>
    <t>Jessica H</t>
  </si>
  <si>
    <t>Monica F</t>
  </si>
  <si>
    <t>Steven P</t>
  </si>
  <si>
    <t>Daniel M</t>
  </si>
  <si>
    <t>Christina S</t>
  </si>
  <si>
    <t>Emily H</t>
  </si>
  <si>
    <t>Lauren A</t>
  </si>
  <si>
    <t>Heather Y</t>
  </si>
  <si>
    <t>Olivia T</t>
  </si>
  <si>
    <t>Eric B</t>
  </si>
  <si>
    <t>Victoria R</t>
  </si>
  <si>
    <t>Richard T</t>
  </si>
  <si>
    <t>Katherine F</t>
  </si>
  <si>
    <t>Brooke C</t>
  </si>
  <si>
    <t>Patrick H</t>
  </si>
  <si>
    <t>Julia E</t>
  </si>
  <si>
    <t>Username</t>
  </si>
  <si>
    <t>Domain</t>
  </si>
  <si>
    <t>Full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</si>
</sst>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:ss"/>
    <numFmt numFmtId="165" formatCode="yyyy\-mm\-dd;@"/>
    <numFmt numFmtId="166" formatCode="0.0%"/>
    <numFmt numFmtId="167" formatCode="0.0"/>
    <numFmt numFmtId="168" formatCode="m/d/yyyy\ h:mm:ss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0" applyNumberFormat="1"/>
    <xf numFmtId="0" fontId="1" fillId="2" borderId="0" xfId="0" applyFont="1" applyFill="1"/>
    <xf numFmtId="165" fontId="0" fillId="0" borderId="0" xfId="0" applyNumberFormat="1"/>
    <xf numFmtId="0" fontId="1" fillId="3" borderId="0" xfId="0" applyFont="1" applyFill="1"/>
    <xf numFmtId="0" fontId="2" fillId="0" borderId="0" xfId="0" applyFont="1"/>
    <xf numFmtId="0" fontId="3" fillId="0" borderId="0" xfId="0" applyFont="1" applyAlignment="1">
      <alignment horizontal="right"/>
    </xf>
    <xf numFmtId="9" fontId="1" fillId="0" borderId="0" xfId="0" applyNumberFormat="1" applyFont="1" applyAlignment="1">
      <alignment horizontal="left"/>
    </xf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7" fontId="0" fillId="0" borderId="0" xfId="0" applyNumberFormat="1"/>
    <xf numFmtId="0" fontId="0" fillId="5" borderId="0" xfId="0" applyFill="1" applyAlignment="1">
      <alignment horizontal="center"/>
    </xf>
    <xf numFmtId="3" fontId="0" fillId="0" borderId="0" xfId="0" applyNumberFormat="1" applyAlignment="1">
      <alignment horizontal="left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9" fontId="0" fillId="0" borderId="0" xfId="1" applyFont="1" applyAlignment="1">
      <alignment horizontal="center"/>
    </xf>
    <xf numFmtId="168" fontId="0" fillId="0" borderId="0" xfId="0" applyNumberFormat="1"/>
  </cellXfs>
  <cellStyles count="2">
    <cellStyle name="Normal" xfId="0" builtinId="0"/>
    <cellStyle name="Percent" xfId="1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164" formatCode="hh:mm:ss"/>
    </dxf>
    <dxf>
      <numFmt numFmtId="164" formatCode="hh:mm:ss"/>
    </dxf>
    <dxf>
      <numFmt numFmtId="1" formatCode="0"/>
    </dxf>
    <dxf>
      <numFmt numFmtId="167" formatCode="0.0"/>
    </dxf>
    <dxf>
      <numFmt numFmtId="164" formatCode="hh:mm:ss"/>
    </dxf>
    <dxf>
      <numFmt numFmtId="0" formatCode="General"/>
    </dxf>
    <dxf>
      <numFmt numFmtId="164" formatCode="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BF744BC-DBB3-418B-8FE3-267914B51E09}" name="Flights" displayName="Flights" ref="A1:X4986" totalsRowShown="0" headerRowDxfId="15">
  <tableColumns count="24">
    <tableColumn id="1" xr3:uid="{F2B1901C-4340-4F33-90FB-BBAF786B415E}" name="Date" dataDxfId="14"/>
    <tableColumn id="24" xr3:uid="{11569393-54E6-4872-8F1F-1AA69F5401C3}" name="Week Num" dataDxfId="13">
      <calculatedColumnFormula>WEEKNUM(Flights[[#This Row],[Date]],2)</calculatedColumnFormula>
    </tableColumn>
    <tableColumn id="25" xr3:uid="{F53CBD33-7EBA-4CB1-A116-B9943E789268}" name="Weekday" dataDxfId="12">
      <calculatedColumnFormula>WEEKDAY(Flights[[#This Row],[Date]],2)</calculatedColumnFormula>
    </tableColumn>
    <tableColumn id="2" xr3:uid="{E329B755-B280-4794-ACA8-885635A9771D}" name="Flight"/>
    <tableColumn id="3" xr3:uid="{A98F2191-8154-423E-93E7-678EA44F36D3}" name="Airline"/>
    <tableColumn id="4" xr3:uid="{11F343AC-80AC-491A-9BEB-2EBBA24F59CF}" name="Origin"/>
    <tableColumn id="5" xr3:uid="{D7014DB2-DAF6-47B1-A6C2-0ACBA0E934AC}" name="Destination"/>
    <tableColumn id="21" xr3:uid="{3D6D9D40-427A-4B8D-8D47-CBF18279AAEB}" name="Destination City" dataDxfId="11">
      <calculatedColumnFormula>_xlfn.XLOOKUP(Flights[[#This Row],[Destination]],Airports!$A$1:$A$77,Airports!$D$1:$D$77,"Code not found")</calculatedColumnFormula>
    </tableColumn>
    <tableColumn id="22" xr3:uid="{C013D6A5-ECE2-4B2A-A2A5-43E3CFFBE98F}" name="Destination State" dataDxfId="10">
      <calculatedColumnFormula array="1">_xlfn.XLOOKUP(Flights[[#This Row],[Destination]],_xlfn._TRO_TRAILING(Airports!A:A),_xlfn._TRO_TRAILING(Airports!E:E),"Code not found")</calculatedColumnFormula>
    </tableColumn>
    <tableColumn id="6" xr3:uid="{727E7588-8DB5-4DD7-9323-0C001AC43803}" name="Scheduled Departure" dataDxfId="9"/>
    <tableColumn id="26" xr3:uid="{103719BC-29B7-4FEE-A28E-D5D68B5D284E}" name="Scheduled Departure Hour" dataDxfId="8">
      <calculatedColumnFormula>HOUR(Flights[[#This Row],[Scheduled Departure]])</calculatedColumnFormula>
    </tableColumn>
    <tableColumn id="7" xr3:uid="{52A4CC94-717F-4EC1-BBAA-C25F439FCA5E}" name="Departure" dataDxfId="7"/>
    <tableColumn id="8" xr3:uid="{E0C9CFF6-305A-4872-B470-FBDACBF52CE5}" name="Departure Delay"/>
    <tableColumn id="9" xr3:uid="{7C1621D9-AD5C-4B29-9CAA-07E16F4C0681}" name="Length (min)"/>
    <tableColumn id="10" xr3:uid="{84D27DEE-C57A-440E-860F-3A8F29427656}" name="Length (hr)" dataDxfId="6">
      <calculatedColumnFormula>Flights[[#This Row],[Length (min)]]/60</calculatedColumnFormula>
    </tableColumn>
    <tableColumn id="11" xr3:uid="{4F11F7CF-CAAC-4A2C-BFF6-CB7DB8C1C31D}" name="Distance"/>
    <tableColumn id="19" xr3:uid="{CE98CD07-A3DF-4BEC-A64C-C4531056DDA0}" name="Avg. Speed" dataDxfId="5">
      <calculatedColumnFormula>IFERROR(Flights[[#This Row],[Distance]]/Flights[[#This Row],[Length (hr)]],"")</calculatedColumnFormula>
    </tableColumn>
    <tableColumn id="12" xr3:uid="{264A5AE0-A479-4FCD-98C8-7F2FD4358776}" name="Scheduled Arrival" dataDxfId="4"/>
    <tableColumn id="13" xr3:uid="{C525D34D-BCD8-49B2-8804-C34441730985}" name="Arrival" dataDxfId="3"/>
    <tableColumn id="14" xr3:uid="{84D545C5-A617-4753-8DFB-27549CC16F88}" name="Arrival Delay"/>
    <tableColumn id="17" xr3:uid="{CE38AED2-753F-49E6-93C4-8D10FBB39C54}" name="Status" dataDxfId="2">
      <calculatedColumnFormula>IF(Flights[[#This Row],[Arrival Delay]]="","Cancelled",IF(Flights[[#This Row],[Arrival Delay]]&gt;15,"Delayed","On time"))</calculatedColumnFormula>
    </tableColumn>
    <tableColumn id="18" xr3:uid="{82690014-9B30-43EC-9E41-DC808BACEB05}" name="Delay Type" dataDxfId="1">
      <calculatedColumnFormula>IF(Flights[[#This Row],[Status]]&lt;&gt;"Delayed","",IF(Flights[[#This Row],[Arrival Delay]]&gt;120,"Severe",IF(Flights[[#This Row],[Arrival Delay]]&gt;60,"Major","Moderate")))</calculatedColumnFormula>
    </tableColumn>
    <tableColumn id="16" xr3:uid="{297A9529-71BD-4A98-9AA3-73643E1171C4}" name="Cancellation Reason"/>
    <tableColumn id="20" xr3:uid="{4875A6CC-428C-4584-AC07-894E5499F2C4}" name="Compensation" dataDxfId="0">
      <calculatedColumnFormula>IF(OR(AND(Flights[[#This Row],[Status]]="Cancelled",Flights[[#This Row],[Cancellation Reason]]="Airline/Carrier"),Flights[[#This Row],[Delay Type]]="Severe"),"Yes","No")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84041-2E30-49A0-A056-B2F3699A80DD}">
  <dimension ref="A1:X4986"/>
  <sheetViews>
    <sheetView tabSelected="1" workbookViewId="0"/>
  </sheetViews>
  <sheetFormatPr defaultRowHeight="15" x14ac:dyDescent="0.25"/>
  <cols>
    <col min="1" max="1" width="10.7109375" bestFit="1" customWidth="1"/>
    <col min="2" max="3" width="10.7109375" customWidth="1"/>
    <col min="4" max="4" width="9.140625" customWidth="1"/>
    <col min="5" max="5" width="16.7109375" bestFit="1" customWidth="1"/>
    <col min="6" max="6" width="9.140625" customWidth="1"/>
    <col min="7" max="7" width="11.5703125" bestFit="1" customWidth="1"/>
    <col min="8" max="8" width="15.85546875" bestFit="1" customWidth="1"/>
    <col min="9" max="9" width="15.85546875" customWidth="1"/>
    <col min="10" max="10" width="20.42578125" bestFit="1" customWidth="1"/>
    <col min="11" max="11" width="25.5703125" bestFit="1" customWidth="1"/>
    <col min="12" max="12" width="10.140625" bestFit="1" customWidth="1"/>
    <col min="13" max="13" width="15.85546875" bestFit="1" customWidth="1"/>
    <col min="14" max="14" width="12.42578125" bestFit="1" customWidth="1"/>
    <col min="15" max="15" width="10.85546875" bestFit="1" customWidth="1"/>
    <col min="16" max="16" width="9.140625" customWidth="1"/>
    <col min="17" max="17" width="12" bestFit="1" customWidth="1"/>
    <col min="18" max="18" width="16.85546875" bestFit="1" customWidth="1"/>
    <col min="19" max="19" width="8.42578125" bestFit="1" customWidth="1"/>
    <col min="20" max="20" width="12.28515625" bestFit="1" customWidth="1"/>
    <col min="21" max="21" width="9.7109375" bestFit="1" customWidth="1"/>
    <col min="22" max="22" width="10.85546875" bestFit="1" customWidth="1"/>
    <col min="23" max="23" width="19.85546875" bestFit="1" customWidth="1"/>
    <col min="24" max="24" width="14.42578125" bestFit="1" customWidth="1"/>
    <col min="26" max="26" width="10" bestFit="1" customWidth="1"/>
  </cols>
  <sheetData>
    <row r="1" spans="1:24" x14ac:dyDescent="0.25">
      <c r="A1" s="2" t="s">
        <v>1999</v>
      </c>
      <c r="B1" s="2" t="s">
        <v>2505</v>
      </c>
      <c r="C1" s="2" t="s">
        <v>2506</v>
      </c>
      <c r="D1" s="2" t="s">
        <v>2000</v>
      </c>
      <c r="E1" s="2" t="s">
        <v>2001</v>
      </c>
      <c r="F1" s="2" t="s">
        <v>2002</v>
      </c>
      <c r="G1" s="2" t="s">
        <v>2003</v>
      </c>
      <c r="H1" s="2" t="s">
        <v>2503</v>
      </c>
      <c r="I1" s="2" t="s">
        <v>2504</v>
      </c>
      <c r="J1" s="2" t="s">
        <v>2008</v>
      </c>
      <c r="K1" s="2" t="s">
        <v>2507</v>
      </c>
      <c r="L1" s="2" t="s">
        <v>2004</v>
      </c>
      <c r="M1" s="2" t="s">
        <v>2005</v>
      </c>
      <c r="N1" s="2" t="s">
        <v>2006</v>
      </c>
      <c r="O1" s="2" t="s">
        <v>2489</v>
      </c>
      <c r="P1" s="2" t="s">
        <v>2007</v>
      </c>
      <c r="Q1" s="2" t="s">
        <v>2496</v>
      </c>
      <c r="R1" s="2" t="s">
        <v>2009</v>
      </c>
      <c r="S1" s="2" t="s">
        <v>2010</v>
      </c>
      <c r="T1" s="2" t="s">
        <v>2011</v>
      </c>
      <c r="U1" s="2" t="s">
        <v>2493</v>
      </c>
      <c r="V1" s="2" t="s">
        <v>2494</v>
      </c>
      <c r="W1" s="2" t="s">
        <v>2012</v>
      </c>
      <c r="X1" s="2" t="s">
        <v>2495</v>
      </c>
    </row>
    <row r="2" spans="1:24" x14ac:dyDescent="0.25">
      <c r="A2" s="3">
        <v>42005</v>
      </c>
      <c r="B2">
        <f>WEEKNUM(Flights[[#This Row],[Date]],2)</f>
        <v>1</v>
      </c>
      <c r="C2">
        <f>WEEKDAY(Flights[[#This Row],[Date]],2)</f>
        <v>4</v>
      </c>
      <c r="D2" t="s">
        <v>33</v>
      </c>
      <c r="E2" t="s">
        <v>1987</v>
      </c>
      <c r="F2" t="s">
        <v>0</v>
      </c>
      <c r="G2" t="s">
        <v>2</v>
      </c>
      <c r="H2" t="str">
        <f>_xlfn.XLOOKUP(Flights[[#This Row],[Destination]],Airports!$A$1:$A$77,Airports!$D$1:$D$77,"Code not found")</f>
        <v>Miami</v>
      </c>
      <c r="I2" t="str" cm="1">
        <f t="array" ref="I2">_xlfn.XLOOKUP(Flights[[#This Row],[Destination]],_xlfn._TRO_TRAILING(Airports!A:A),_xlfn._TRO_TRAILING(Airports!E:E),"Code not found")</f>
        <v>FL</v>
      </c>
      <c r="J2" s="1">
        <v>1.3888888888888888E-2</v>
      </c>
      <c r="K2">
        <f>HOUR(Flights[[#This Row],[Scheduled Departure]])</f>
        <v>0</v>
      </c>
      <c r="L2" s="1">
        <v>1.0416666666666666E-2</v>
      </c>
      <c r="M2">
        <v>-5</v>
      </c>
      <c r="N2">
        <v>281</v>
      </c>
      <c r="O2" s="14">
        <f>Flights[[#This Row],[Length (min)]]/60</f>
        <v>4.6833333333333336</v>
      </c>
      <c r="P2">
        <v>2342</v>
      </c>
      <c r="Q2" s="17">
        <f>IFERROR(Flights[[#This Row],[Distance]]/Flights[[#This Row],[Length (hr)]],"")</f>
        <v>500.07117437722417</v>
      </c>
      <c r="R2" s="1">
        <v>0.33680555555555558</v>
      </c>
      <c r="S2" s="1">
        <v>0.33055555555555555</v>
      </c>
      <c r="T2">
        <v>-9</v>
      </c>
      <c r="U2" t="str">
        <f>IF(Flights[[#This Row],[Arrival Delay]]="","Cancelled",IF(Flights[[#This Row],[Arrival Delay]]&gt;15,"Delayed","On time"))</f>
        <v>On time</v>
      </c>
      <c r="V2" t="str">
        <f>IF(Flights[[#This Row],[Status]]&lt;&gt;"Delayed","",IF(Flights[[#This Row],[Arrival Delay]]&gt;120,"Severe",IF(Flights[[#This Row],[Arrival Delay]]&gt;60,"Major","Moderate")))</f>
        <v/>
      </c>
      <c r="X2" t="str">
        <f>IF(OR(AND(Flights[[#This Row],[Status]]="Cancelled",Flights[[#This Row],[Cancellation Reason]]="Airline/Carrier"),Flights[[#This Row],[Delay Type]]="Severe"),"Yes","No")</f>
        <v>No</v>
      </c>
    </row>
    <row r="3" spans="1:24" x14ac:dyDescent="0.25">
      <c r="A3" s="3">
        <v>42005</v>
      </c>
      <c r="B3">
        <f>WEEKNUM(Flights[[#This Row],[Date]],2)</f>
        <v>1</v>
      </c>
      <c r="C3">
        <f>WEEKDAY(Flights[[#This Row],[Date]],2)</f>
        <v>4</v>
      </c>
      <c r="D3" t="s">
        <v>443</v>
      </c>
      <c r="E3" t="s">
        <v>1995</v>
      </c>
      <c r="F3" t="s">
        <v>0</v>
      </c>
      <c r="G3" t="s">
        <v>246</v>
      </c>
      <c r="H3" t="str">
        <f>_xlfn.XLOOKUP(Flights[[#This Row],[Destination]],Airports!$A$1:$A$77,Airports!$D$1:$D$77,"Code not found")</f>
        <v>Albuquerque</v>
      </c>
      <c r="I3" t="str" cm="1">
        <f t="array" ref="I3">_xlfn.XLOOKUP(Flights[[#This Row],[Destination]],_xlfn._TRO_TRAILING(Airports!A:A),_xlfn._TRO_TRAILING(Airports!E:E),"Code not found")</f>
        <v>NM</v>
      </c>
      <c r="J3" s="1">
        <v>0.40972222222222221</v>
      </c>
      <c r="K3">
        <f>HOUR(Flights[[#This Row],[Scheduled Departure]])</f>
        <v>9</v>
      </c>
      <c r="L3" s="1">
        <v>0.40486111111111112</v>
      </c>
      <c r="M3">
        <v>-7</v>
      </c>
      <c r="N3">
        <v>109</v>
      </c>
      <c r="O3" s="14">
        <f>Flights[[#This Row],[Length (min)]]/60</f>
        <v>1.8166666666666667</v>
      </c>
      <c r="P3">
        <v>677</v>
      </c>
      <c r="Q3" s="17">
        <f>IFERROR(Flights[[#This Row],[Distance]]/Flights[[#This Row],[Length (hr)]],"")</f>
        <v>372.66055045871559</v>
      </c>
      <c r="R3" s="1">
        <v>0.52430555555555558</v>
      </c>
      <c r="S3" s="1">
        <v>0.52222222222222225</v>
      </c>
      <c r="T3">
        <v>-3</v>
      </c>
      <c r="U3" t="str">
        <f>IF(Flights[[#This Row],[Arrival Delay]]="","Cancelled",IF(Flights[[#This Row],[Arrival Delay]]&gt;15,"Delayed","On time"))</f>
        <v>On time</v>
      </c>
      <c r="V3" t="str">
        <f>IF(Flights[[#This Row],[Status]]&lt;&gt;"Delayed","",IF(Flights[[#This Row],[Arrival Delay]]&gt;120,"Severe",IF(Flights[[#This Row],[Arrival Delay]]&gt;60,"Major","Moderate")))</f>
        <v/>
      </c>
      <c r="X3" t="str">
        <f>IF(OR(AND(Flights[[#This Row],[Status]]="Cancelled",Flights[[#This Row],[Cancellation Reason]]="Airline/Carrier"),Flights[[#This Row],[Delay Type]]="Severe"),"Yes","No")</f>
        <v>No</v>
      </c>
    </row>
    <row r="4" spans="1:24" x14ac:dyDescent="0.25">
      <c r="A4" s="3">
        <v>42005</v>
      </c>
      <c r="B4">
        <f>WEEKNUM(Flights[[#This Row],[Date]],2)</f>
        <v>1</v>
      </c>
      <c r="C4">
        <f>WEEKDAY(Flights[[#This Row],[Date]],2)</f>
        <v>4</v>
      </c>
      <c r="D4" t="s">
        <v>481</v>
      </c>
      <c r="E4" t="s">
        <v>1988</v>
      </c>
      <c r="F4" t="s">
        <v>0</v>
      </c>
      <c r="G4" t="s">
        <v>30</v>
      </c>
      <c r="H4" t="str">
        <f>_xlfn.XLOOKUP(Flights[[#This Row],[Destination]],Airports!$A$1:$A$77,Airports!$D$1:$D$77,"Code not found")</f>
        <v>Pittsburgh</v>
      </c>
      <c r="I4" t="str" cm="1">
        <f t="array" ref="I4">_xlfn.XLOOKUP(Flights[[#This Row],[Destination]],_xlfn._TRO_TRAILING(Airports!A:A),_xlfn._TRO_TRAILING(Airports!E:E),"Code not found")</f>
        <v>PA</v>
      </c>
      <c r="J4" s="1">
        <v>0.47916666666666669</v>
      </c>
      <c r="K4">
        <f>HOUR(Flights[[#This Row],[Scheduled Departure]])</f>
        <v>11</v>
      </c>
      <c r="L4" s="1">
        <v>0.48680555555555555</v>
      </c>
      <c r="M4">
        <v>11</v>
      </c>
      <c r="N4">
        <v>282</v>
      </c>
      <c r="O4" s="14">
        <f>Flights[[#This Row],[Length (min)]]/60</f>
        <v>4.7</v>
      </c>
      <c r="P4">
        <v>2136</v>
      </c>
      <c r="Q4" s="17">
        <f>IFERROR(Flights[[#This Row],[Distance]]/Flights[[#This Row],[Length (hr)]],"")</f>
        <v>454.46808510638294</v>
      </c>
      <c r="R4" s="1">
        <v>0.79097222222222219</v>
      </c>
      <c r="S4" s="1">
        <v>0.80763888888888891</v>
      </c>
      <c r="T4">
        <v>24</v>
      </c>
      <c r="U4" t="str">
        <f>IF(Flights[[#This Row],[Arrival Delay]]="","Cancelled",IF(Flights[[#This Row],[Arrival Delay]]&gt;15,"Delayed","On time"))</f>
        <v>Delayed</v>
      </c>
      <c r="V4" t="str">
        <f>IF(Flights[[#This Row],[Status]]&lt;&gt;"Delayed","",IF(Flights[[#This Row],[Arrival Delay]]&gt;120,"Severe",IF(Flights[[#This Row],[Arrival Delay]]&gt;60,"Major","Moderate")))</f>
        <v>Moderate</v>
      </c>
      <c r="X4" t="str">
        <f>IF(OR(AND(Flights[[#This Row],[Status]]="Cancelled",Flights[[#This Row],[Cancellation Reason]]="Airline/Carrier"),Flights[[#This Row],[Delay Type]]="Severe"),"Yes","No")</f>
        <v>No</v>
      </c>
    </row>
    <row r="5" spans="1:24" x14ac:dyDescent="0.25">
      <c r="A5" s="3">
        <v>42005</v>
      </c>
      <c r="B5">
        <f>WEEKNUM(Flights[[#This Row],[Date]],2)</f>
        <v>1</v>
      </c>
      <c r="C5">
        <f>WEEKDAY(Flights[[#This Row],[Date]],2)</f>
        <v>4</v>
      </c>
      <c r="D5" t="s">
        <v>68</v>
      </c>
      <c r="E5" t="s">
        <v>1987</v>
      </c>
      <c r="F5" t="s">
        <v>0</v>
      </c>
      <c r="G5" t="s">
        <v>3</v>
      </c>
      <c r="H5" t="str">
        <f>_xlfn.XLOOKUP(Flights[[#This Row],[Destination]],Airports!$A$1:$A$77,Airports!$D$1:$D$77,"Code not found")</f>
        <v>Dallas</v>
      </c>
      <c r="I5" t="str" cm="1">
        <f t="array" ref="I5">_xlfn.XLOOKUP(Flights[[#This Row],[Destination]],_xlfn._TRO_TRAILING(Airports!A:A),_xlfn._TRO_TRAILING(Airports!E:E),"Code not found")</f>
        <v>TX</v>
      </c>
      <c r="J5" s="1">
        <v>0.48958333333333331</v>
      </c>
      <c r="K5">
        <f>HOUR(Flights[[#This Row],[Scheduled Departure]])</f>
        <v>11</v>
      </c>
      <c r="L5" s="1">
        <v>0.50972222222222219</v>
      </c>
      <c r="M5">
        <v>29</v>
      </c>
      <c r="N5">
        <v>194</v>
      </c>
      <c r="O5" s="14">
        <f>Flights[[#This Row],[Length (min)]]/60</f>
        <v>3.2333333333333334</v>
      </c>
      <c r="P5">
        <v>1235</v>
      </c>
      <c r="Q5" s="17">
        <f>IFERROR(Flights[[#This Row],[Distance]]/Flights[[#This Row],[Length (hr)]],"")</f>
        <v>381.95876288659792</v>
      </c>
      <c r="R5" s="1">
        <v>0.70138888888888884</v>
      </c>
      <c r="S5" s="1">
        <v>0.72777777777777775</v>
      </c>
      <c r="T5">
        <v>38</v>
      </c>
      <c r="U5" t="str">
        <f>IF(Flights[[#This Row],[Arrival Delay]]="","Cancelled",IF(Flights[[#This Row],[Arrival Delay]]&gt;15,"Delayed","On time"))</f>
        <v>Delayed</v>
      </c>
      <c r="V5" t="str">
        <f>IF(Flights[[#This Row],[Status]]&lt;&gt;"Delayed","",IF(Flights[[#This Row],[Arrival Delay]]&gt;120,"Severe",IF(Flights[[#This Row],[Arrival Delay]]&gt;60,"Major","Moderate")))</f>
        <v>Moderate</v>
      </c>
      <c r="X5" t="str">
        <f>IF(OR(AND(Flights[[#This Row],[Status]]="Cancelled",Flights[[#This Row],[Cancellation Reason]]="Airline/Carrier"),Flights[[#This Row],[Delay Type]]="Severe"),"Yes","No")</f>
        <v>No</v>
      </c>
    </row>
    <row r="6" spans="1:24" x14ac:dyDescent="0.25">
      <c r="A6" s="3">
        <v>42005</v>
      </c>
      <c r="B6">
        <f>WEEKNUM(Flights[[#This Row],[Date]],2)</f>
        <v>1</v>
      </c>
      <c r="C6">
        <f>WEEKDAY(Flights[[#This Row],[Date]],2)</f>
        <v>4</v>
      </c>
      <c r="D6" t="s">
        <v>503</v>
      </c>
      <c r="E6" t="s">
        <v>1994</v>
      </c>
      <c r="F6" t="s">
        <v>0</v>
      </c>
      <c r="G6" t="s">
        <v>15</v>
      </c>
      <c r="H6" t="str">
        <f>_xlfn.XLOOKUP(Flights[[#This Row],[Destination]],Airports!$A$1:$A$77,Airports!$D$1:$D$77,"Code not found")</f>
        <v>Las Vegas</v>
      </c>
      <c r="I6" t="str" cm="1">
        <f t="array" ref="I6">_xlfn.XLOOKUP(Flights[[#This Row],[Destination]],_xlfn._TRO_TRAILING(Airports!A:A),_xlfn._TRO_TRAILING(Airports!E:E),"Code not found")</f>
        <v>NV</v>
      </c>
      <c r="J6" s="1">
        <v>0.52777777777777779</v>
      </c>
      <c r="K6">
        <f>HOUR(Flights[[#This Row],[Scheduled Departure]])</f>
        <v>12</v>
      </c>
      <c r="L6" s="1">
        <v>0.52569444444444446</v>
      </c>
      <c r="M6">
        <v>-3</v>
      </c>
      <c r="N6">
        <v>71</v>
      </c>
      <c r="O6" s="14">
        <f>Flights[[#This Row],[Length (min)]]/60</f>
        <v>1.1833333333333333</v>
      </c>
      <c r="P6">
        <v>236</v>
      </c>
      <c r="Q6" s="17">
        <f>IFERROR(Flights[[#This Row],[Distance]]/Flights[[#This Row],[Length (hr)]],"")</f>
        <v>199.43661971830986</v>
      </c>
      <c r="R6" s="1">
        <v>0.57916666666666672</v>
      </c>
      <c r="S6" s="1">
        <v>0.57499999999999996</v>
      </c>
      <c r="T6">
        <v>-6</v>
      </c>
      <c r="U6" t="str">
        <f>IF(Flights[[#This Row],[Arrival Delay]]="","Cancelled",IF(Flights[[#This Row],[Arrival Delay]]&gt;15,"Delayed","On time"))</f>
        <v>On time</v>
      </c>
      <c r="V6" t="str">
        <f>IF(Flights[[#This Row],[Status]]&lt;&gt;"Delayed","",IF(Flights[[#This Row],[Arrival Delay]]&gt;120,"Severe",IF(Flights[[#This Row],[Arrival Delay]]&gt;60,"Major","Moderate")))</f>
        <v/>
      </c>
      <c r="X6" t="str">
        <f>IF(OR(AND(Flights[[#This Row],[Status]]="Cancelled",Flights[[#This Row],[Cancellation Reason]]="Airline/Carrier"),Flights[[#This Row],[Delay Type]]="Severe"),"Yes","No")</f>
        <v>No</v>
      </c>
    </row>
    <row r="7" spans="1:24" x14ac:dyDescent="0.25">
      <c r="A7" s="3">
        <v>42005</v>
      </c>
      <c r="B7">
        <f>WEEKNUM(Flights[[#This Row],[Date]],2)</f>
        <v>1</v>
      </c>
      <c r="C7">
        <f>WEEKDAY(Flights[[#This Row],[Date]],2)</f>
        <v>4</v>
      </c>
      <c r="D7" t="s">
        <v>529</v>
      </c>
      <c r="E7" t="s">
        <v>1996</v>
      </c>
      <c r="F7" t="s">
        <v>0</v>
      </c>
      <c r="G7" t="s">
        <v>12</v>
      </c>
      <c r="H7" t="str">
        <f>_xlfn.XLOOKUP(Flights[[#This Row],[Destination]],Airports!$A$1:$A$77,Airports!$D$1:$D$77,"Code not found")</f>
        <v>New York</v>
      </c>
      <c r="I7" t="str" cm="1">
        <f t="array" ref="I7">_xlfn.XLOOKUP(Flights[[#This Row],[Destination]],_xlfn._TRO_TRAILING(Airports!A:A),_xlfn._TRO_TRAILING(Airports!E:E),"Code not found")</f>
        <v>NY</v>
      </c>
      <c r="J7" s="1">
        <v>0.56944444444444442</v>
      </c>
      <c r="K7">
        <f>HOUR(Flights[[#This Row],[Scheduled Departure]])</f>
        <v>13</v>
      </c>
      <c r="L7" s="1">
        <v>0.56597222222222221</v>
      </c>
      <c r="M7">
        <v>-5</v>
      </c>
      <c r="N7">
        <v>298</v>
      </c>
      <c r="O7" s="14">
        <f>Flights[[#This Row],[Length (min)]]/60</f>
        <v>4.9666666666666668</v>
      </c>
      <c r="P7">
        <v>2475</v>
      </c>
      <c r="Q7" s="17">
        <f>IFERROR(Flights[[#This Row],[Distance]]/Flights[[#This Row],[Length (hr)]],"")</f>
        <v>498.32214765100667</v>
      </c>
      <c r="R7" s="1">
        <v>0.91666666666666663</v>
      </c>
      <c r="S7" s="1">
        <v>0.8979166666666667</v>
      </c>
      <c r="T7">
        <v>-27</v>
      </c>
      <c r="U7" t="str">
        <f>IF(Flights[[#This Row],[Arrival Delay]]="","Cancelled",IF(Flights[[#This Row],[Arrival Delay]]&gt;15,"Delayed","On time"))</f>
        <v>On time</v>
      </c>
      <c r="V7" t="str">
        <f>IF(Flights[[#This Row],[Status]]&lt;&gt;"Delayed","",IF(Flights[[#This Row],[Arrival Delay]]&gt;120,"Severe",IF(Flights[[#This Row],[Arrival Delay]]&gt;60,"Major","Moderate")))</f>
        <v/>
      </c>
      <c r="X7" t="str">
        <f>IF(OR(AND(Flights[[#This Row],[Status]]="Cancelled",Flights[[#This Row],[Cancellation Reason]]="Airline/Carrier"),Flights[[#This Row],[Delay Type]]="Severe"),"Yes","No")</f>
        <v>No</v>
      </c>
    </row>
    <row r="8" spans="1:24" x14ac:dyDescent="0.25">
      <c r="A8" s="3">
        <v>42005</v>
      </c>
      <c r="B8">
        <f>WEEKNUM(Flights[[#This Row],[Date]],2)</f>
        <v>1</v>
      </c>
      <c r="C8">
        <f>WEEKDAY(Flights[[#This Row],[Date]],2)</f>
        <v>4</v>
      </c>
      <c r="D8" t="s">
        <v>80</v>
      </c>
      <c r="E8" t="s">
        <v>1987</v>
      </c>
      <c r="F8" t="s">
        <v>0</v>
      </c>
      <c r="G8" t="s">
        <v>2</v>
      </c>
      <c r="H8" t="str">
        <f>_xlfn.XLOOKUP(Flights[[#This Row],[Destination]],Airports!$A$1:$A$77,Airports!$D$1:$D$77,"Code not found")</f>
        <v>Miami</v>
      </c>
      <c r="I8" t="str" cm="1">
        <f t="array" ref="I8">_xlfn.XLOOKUP(Flights[[#This Row],[Destination]],_xlfn._TRO_TRAILING(Airports!A:A),_xlfn._TRO_TRAILING(Airports!E:E),"Code not found")</f>
        <v>FL</v>
      </c>
      <c r="J8" s="1">
        <v>0.625</v>
      </c>
      <c r="K8">
        <f>HOUR(Flights[[#This Row],[Scheduled Departure]])</f>
        <v>15</v>
      </c>
      <c r="L8" s="1">
        <v>0.62222222222222223</v>
      </c>
      <c r="M8">
        <v>-4</v>
      </c>
      <c r="N8">
        <v>305</v>
      </c>
      <c r="O8" s="14">
        <f>Flights[[#This Row],[Length (min)]]/60</f>
        <v>5.083333333333333</v>
      </c>
      <c r="P8">
        <v>2342</v>
      </c>
      <c r="Q8" s="17">
        <f>IFERROR(Flights[[#This Row],[Distance]]/Flights[[#This Row],[Length (hr)]],"")</f>
        <v>460.72131147540989</v>
      </c>
      <c r="R8" s="1">
        <v>0.95138888888888884</v>
      </c>
      <c r="S8" s="1">
        <v>0.95902777777777781</v>
      </c>
      <c r="T8">
        <v>11</v>
      </c>
      <c r="U8" t="str">
        <f>IF(Flights[[#This Row],[Arrival Delay]]="","Cancelled",IF(Flights[[#This Row],[Arrival Delay]]&gt;15,"Delayed","On time"))</f>
        <v>On time</v>
      </c>
      <c r="V8" t="str">
        <f>IF(Flights[[#This Row],[Status]]&lt;&gt;"Delayed","",IF(Flights[[#This Row],[Arrival Delay]]&gt;120,"Severe",IF(Flights[[#This Row],[Arrival Delay]]&gt;60,"Major","Moderate")))</f>
        <v/>
      </c>
      <c r="X8" t="str">
        <f>IF(OR(AND(Flights[[#This Row],[Status]]="Cancelled",Flights[[#This Row],[Cancellation Reason]]="Airline/Carrier"),Flights[[#This Row],[Delay Type]]="Severe"),"Yes","No")</f>
        <v>No</v>
      </c>
    </row>
    <row r="9" spans="1:24" x14ac:dyDescent="0.25">
      <c r="A9" s="3">
        <v>42005</v>
      </c>
      <c r="B9">
        <f>WEEKNUM(Flights[[#This Row],[Date]],2)</f>
        <v>1</v>
      </c>
      <c r="C9">
        <f>WEEKDAY(Flights[[#This Row],[Date]],2)</f>
        <v>4</v>
      </c>
      <c r="D9" t="s">
        <v>577</v>
      </c>
      <c r="E9" t="s">
        <v>1994</v>
      </c>
      <c r="F9" t="s">
        <v>0</v>
      </c>
      <c r="G9" t="s">
        <v>29</v>
      </c>
      <c r="H9" t="str">
        <f>_xlfn.XLOOKUP(Flights[[#This Row],[Destination]],Airports!$A$1:$A$77,Airports!$D$1:$D$77,"Code not found")</f>
        <v>Phoenix</v>
      </c>
      <c r="I9" t="str" cm="1">
        <f t="array" ref="I9">_xlfn.XLOOKUP(Flights[[#This Row],[Destination]],_xlfn._TRO_TRAILING(Airports!A:A),_xlfn._TRO_TRAILING(Airports!E:E),"Code not found")</f>
        <v>AZ</v>
      </c>
      <c r="J9" s="1">
        <v>0.69513888888888886</v>
      </c>
      <c r="K9">
        <f>HOUR(Flights[[#This Row],[Scheduled Departure]])</f>
        <v>16</v>
      </c>
      <c r="L9" s="1">
        <v>0.69027777777777777</v>
      </c>
      <c r="M9">
        <v>-7</v>
      </c>
      <c r="N9">
        <v>80</v>
      </c>
      <c r="O9" s="14">
        <f>Flights[[#This Row],[Length (min)]]/60</f>
        <v>1.3333333333333333</v>
      </c>
      <c r="P9">
        <v>370</v>
      </c>
      <c r="Q9" s="17">
        <f>IFERROR(Flights[[#This Row],[Distance]]/Flights[[#This Row],[Length (hr)]],"")</f>
        <v>277.5</v>
      </c>
      <c r="R9" s="1">
        <v>0.79513888888888884</v>
      </c>
      <c r="S9" s="1">
        <v>0.78749999999999998</v>
      </c>
      <c r="T9">
        <v>-11</v>
      </c>
      <c r="U9" t="str">
        <f>IF(Flights[[#This Row],[Arrival Delay]]="","Cancelled",IF(Flights[[#This Row],[Arrival Delay]]&gt;15,"Delayed","On time"))</f>
        <v>On time</v>
      </c>
      <c r="V9" t="str">
        <f>IF(Flights[[#This Row],[Status]]&lt;&gt;"Delayed","",IF(Flights[[#This Row],[Arrival Delay]]&gt;120,"Severe",IF(Flights[[#This Row],[Arrival Delay]]&gt;60,"Major","Moderate")))</f>
        <v/>
      </c>
      <c r="X9" t="str">
        <f>IF(OR(AND(Flights[[#This Row],[Status]]="Cancelled",Flights[[#This Row],[Cancellation Reason]]="Airline/Carrier"),Flights[[#This Row],[Delay Type]]="Severe"),"Yes","No")</f>
        <v>No</v>
      </c>
    </row>
    <row r="10" spans="1:24" x14ac:dyDescent="0.25">
      <c r="A10" s="3">
        <v>42005</v>
      </c>
      <c r="B10">
        <f>WEEKNUM(Flights[[#This Row],[Date]],2)</f>
        <v>1</v>
      </c>
      <c r="C10">
        <f>WEEKDAY(Flights[[#This Row],[Date]],2)</f>
        <v>4</v>
      </c>
      <c r="D10" t="s">
        <v>595</v>
      </c>
      <c r="E10" t="s">
        <v>1991</v>
      </c>
      <c r="F10" t="s">
        <v>0</v>
      </c>
      <c r="G10" t="s">
        <v>344</v>
      </c>
      <c r="H10" t="str">
        <f>_xlfn.XLOOKUP(Flights[[#This Row],[Destination]],Airports!$A$1:$A$77,Airports!$D$1:$D$77,"Code not found")</f>
        <v>Seattle</v>
      </c>
      <c r="I10" t="str" cm="1">
        <f t="array" ref="I10">_xlfn.XLOOKUP(Flights[[#This Row],[Destination]],_xlfn._TRO_TRAILING(Airports!A:A),_xlfn._TRO_TRAILING(Airports!E:E),"Code not found")</f>
        <v>WA</v>
      </c>
      <c r="J10" s="1">
        <v>0.73611111111111116</v>
      </c>
      <c r="K10">
        <f>HOUR(Flights[[#This Row],[Scheduled Departure]])</f>
        <v>17</v>
      </c>
      <c r="L10" s="1">
        <v>0.73124999999999996</v>
      </c>
      <c r="M10">
        <v>-7</v>
      </c>
      <c r="N10">
        <v>162</v>
      </c>
      <c r="O10" s="14">
        <f>Flights[[#This Row],[Length (min)]]/60</f>
        <v>2.7</v>
      </c>
      <c r="P10">
        <v>954</v>
      </c>
      <c r="Q10" s="17">
        <f>IFERROR(Flights[[#This Row],[Distance]]/Flights[[#This Row],[Length (hr)]],"")</f>
        <v>353.33333333333331</v>
      </c>
      <c r="R10" s="1">
        <v>0.84791666666666665</v>
      </c>
      <c r="S10" s="1">
        <v>0.84375</v>
      </c>
      <c r="T10">
        <v>-6</v>
      </c>
      <c r="U10" t="str">
        <f>IF(Flights[[#This Row],[Arrival Delay]]="","Cancelled",IF(Flights[[#This Row],[Arrival Delay]]&gt;15,"Delayed","On time"))</f>
        <v>On time</v>
      </c>
      <c r="V10" t="str">
        <f>IF(Flights[[#This Row],[Status]]&lt;&gt;"Delayed","",IF(Flights[[#This Row],[Arrival Delay]]&gt;120,"Severe",IF(Flights[[#This Row],[Arrival Delay]]&gt;60,"Major","Moderate")))</f>
        <v/>
      </c>
      <c r="X10" t="str">
        <f>IF(OR(AND(Flights[[#This Row],[Status]]="Cancelled",Flights[[#This Row],[Cancellation Reason]]="Airline/Carrier"),Flights[[#This Row],[Delay Type]]="Severe"),"Yes","No")</f>
        <v>No</v>
      </c>
    </row>
    <row r="11" spans="1:24" x14ac:dyDescent="0.25">
      <c r="A11" s="3">
        <v>42005</v>
      </c>
      <c r="B11">
        <f>WEEKNUM(Flights[[#This Row],[Date]],2)</f>
        <v>1</v>
      </c>
      <c r="C11">
        <f>WEEKDAY(Flights[[#This Row],[Date]],2)</f>
        <v>4</v>
      </c>
      <c r="D11" t="s">
        <v>95</v>
      </c>
      <c r="E11" t="s">
        <v>1987</v>
      </c>
      <c r="F11" t="s">
        <v>0</v>
      </c>
      <c r="G11" t="s">
        <v>9</v>
      </c>
      <c r="H11" t="str">
        <f>_xlfn.XLOOKUP(Flights[[#This Row],[Destination]],Airports!$A$1:$A$77,Airports!$D$1:$D$77,"Code not found")</f>
        <v>San Francisco</v>
      </c>
      <c r="I11" t="str" cm="1">
        <f t="array" ref="I11">_xlfn.XLOOKUP(Flights[[#This Row],[Destination]],_xlfn._TRO_TRAILING(Airports!A:A),_xlfn._TRO_TRAILING(Airports!E:E),"Code not found")</f>
        <v>CA</v>
      </c>
      <c r="J11" s="1">
        <v>0.75</v>
      </c>
      <c r="K11">
        <f>HOUR(Flights[[#This Row],[Scheduled Departure]])</f>
        <v>18</v>
      </c>
      <c r="L11" s="1">
        <v>0.74791666666666667</v>
      </c>
      <c r="M11">
        <v>-3</v>
      </c>
      <c r="N11">
        <v>76</v>
      </c>
      <c r="O11" s="14">
        <f>Flights[[#This Row],[Length (min)]]/60</f>
        <v>1.2666666666666666</v>
      </c>
      <c r="P11">
        <v>337</v>
      </c>
      <c r="Q11" s="17">
        <f>IFERROR(Flights[[#This Row],[Distance]]/Flights[[#This Row],[Length (hr)]],"")</f>
        <v>266.0526315789474</v>
      </c>
      <c r="R11" s="1">
        <v>0.80555555555555558</v>
      </c>
      <c r="S11" s="1">
        <v>0.80069444444444449</v>
      </c>
      <c r="T11">
        <v>-7</v>
      </c>
      <c r="U11" t="str">
        <f>IF(Flights[[#This Row],[Arrival Delay]]="","Cancelled",IF(Flights[[#This Row],[Arrival Delay]]&gt;15,"Delayed","On time"))</f>
        <v>On time</v>
      </c>
      <c r="V11" t="str">
        <f>IF(Flights[[#This Row],[Status]]&lt;&gt;"Delayed","",IF(Flights[[#This Row],[Arrival Delay]]&gt;120,"Severe",IF(Flights[[#This Row],[Arrival Delay]]&gt;60,"Major","Moderate")))</f>
        <v/>
      </c>
      <c r="X11" t="str">
        <f>IF(OR(AND(Flights[[#This Row],[Status]]="Cancelled",Flights[[#This Row],[Cancellation Reason]]="Airline/Carrier"),Flights[[#This Row],[Delay Type]]="Severe"),"Yes","No")</f>
        <v>No</v>
      </c>
    </row>
    <row r="12" spans="1:24" x14ac:dyDescent="0.25">
      <c r="A12" s="3">
        <v>42005</v>
      </c>
      <c r="B12">
        <f>WEEKNUM(Flights[[#This Row],[Date]],2)</f>
        <v>1</v>
      </c>
      <c r="C12">
        <f>WEEKDAY(Flights[[#This Row],[Date]],2)</f>
        <v>4</v>
      </c>
      <c r="D12" t="s">
        <v>649</v>
      </c>
      <c r="E12" t="s">
        <v>1993</v>
      </c>
      <c r="F12" t="s">
        <v>0</v>
      </c>
      <c r="G12" t="s">
        <v>285</v>
      </c>
      <c r="H12" t="str">
        <f>_xlfn.XLOOKUP(Flights[[#This Row],[Destination]],Airports!$A$1:$A$77,Airports!$D$1:$D$77,"Code not found")</f>
        <v>Fort Lauderdale</v>
      </c>
      <c r="I12" t="str" cm="1">
        <f t="array" ref="I12">_xlfn.XLOOKUP(Flights[[#This Row],[Destination]],_xlfn._TRO_TRAILING(Airports!A:A),_xlfn._TRO_TRAILING(Airports!E:E),"Code not found")</f>
        <v>FL</v>
      </c>
      <c r="J12" s="1">
        <v>0.875</v>
      </c>
      <c r="K12">
        <f>HOUR(Flights[[#This Row],[Scheduled Departure]])</f>
        <v>21</v>
      </c>
      <c r="L12" s="1">
        <v>0.88055555555555554</v>
      </c>
      <c r="M12">
        <v>8</v>
      </c>
      <c r="N12">
        <v>286</v>
      </c>
      <c r="O12" s="14">
        <f>Flights[[#This Row],[Length (min)]]/60</f>
        <v>4.7666666666666666</v>
      </c>
      <c r="P12">
        <v>2342</v>
      </c>
      <c r="Q12" s="17">
        <f>IFERROR(Flights[[#This Row],[Distance]]/Flights[[#This Row],[Length (hr)]],"")</f>
        <v>491.32867132867136</v>
      </c>
      <c r="R12" s="1">
        <v>0.19513888888888889</v>
      </c>
      <c r="S12" s="1">
        <v>0.20416666666666666</v>
      </c>
      <c r="T12">
        <v>13</v>
      </c>
      <c r="U12" t="str">
        <f>IF(Flights[[#This Row],[Arrival Delay]]="","Cancelled",IF(Flights[[#This Row],[Arrival Delay]]&gt;15,"Delayed","On time"))</f>
        <v>On time</v>
      </c>
      <c r="V12" t="str">
        <f>IF(Flights[[#This Row],[Status]]&lt;&gt;"Delayed","",IF(Flights[[#This Row],[Arrival Delay]]&gt;120,"Severe",IF(Flights[[#This Row],[Arrival Delay]]&gt;60,"Major","Moderate")))</f>
        <v/>
      </c>
      <c r="X12" t="str">
        <f>IF(OR(AND(Flights[[#This Row],[Status]]="Cancelled",Flights[[#This Row],[Cancellation Reason]]="Airline/Carrier"),Flights[[#This Row],[Delay Type]]="Severe"),"Yes","No")</f>
        <v>No</v>
      </c>
    </row>
    <row r="13" spans="1:24" x14ac:dyDescent="0.25">
      <c r="A13" s="3">
        <v>42005</v>
      </c>
      <c r="B13">
        <f>WEEKNUM(Flights[[#This Row],[Date]],2)</f>
        <v>1</v>
      </c>
      <c r="C13">
        <f>WEEKDAY(Flights[[#This Row],[Date]],2)</f>
        <v>4</v>
      </c>
      <c r="D13" t="s">
        <v>655</v>
      </c>
      <c r="E13" t="s">
        <v>1994</v>
      </c>
      <c r="F13" t="s">
        <v>0</v>
      </c>
      <c r="G13" t="s">
        <v>347</v>
      </c>
      <c r="H13" t="str">
        <f>_xlfn.XLOOKUP(Flights[[#This Row],[Destination]],Airports!$A$1:$A$77,Airports!$D$1:$D$77,"Code not found")</f>
        <v>San Jose</v>
      </c>
      <c r="I13" t="str" cm="1">
        <f t="array" ref="I13">_xlfn.XLOOKUP(Flights[[#This Row],[Destination]],_xlfn._TRO_TRAILING(Airports!A:A),_xlfn._TRO_TRAILING(Airports!E:E),"Code not found")</f>
        <v>CA</v>
      </c>
      <c r="J13" s="1">
        <v>0.89236111111111116</v>
      </c>
      <c r="K13">
        <f>HOUR(Flights[[#This Row],[Scheduled Departure]])</f>
        <v>21</v>
      </c>
      <c r="L13" s="1">
        <v>0.91736111111111107</v>
      </c>
      <c r="M13">
        <v>36</v>
      </c>
      <c r="N13">
        <v>65</v>
      </c>
      <c r="O13" s="14">
        <f>Flights[[#This Row],[Length (min)]]/60</f>
        <v>1.0833333333333333</v>
      </c>
      <c r="P13">
        <v>308</v>
      </c>
      <c r="Q13" s="17">
        <f>IFERROR(Flights[[#This Row],[Distance]]/Flights[[#This Row],[Length (hr)]],"")</f>
        <v>284.30769230769232</v>
      </c>
      <c r="R13" s="1">
        <v>0.94097222222222221</v>
      </c>
      <c r="S13" s="1">
        <v>0.96250000000000002</v>
      </c>
      <c r="T13">
        <v>31</v>
      </c>
      <c r="U13" t="str">
        <f>IF(Flights[[#This Row],[Arrival Delay]]="","Cancelled",IF(Flights[[#This Row],[Arrival Delay]]&gt;15,"Delayed","On time"))</f>
        <v>Delayed</v>
      </c>
      <c r="V13" t="str">
        <f>IF(Flights[[#This Row],[Status]]&lt;&gt;"Delayed","",IF(Flights[[#This Row],[Arrival Delay]]&gt;120,"Severe",IF(Flights[[#This Row],[Arrival Delay]]&gt;60,"Major","Moderate")))</f>
        <v>Moderate</v>
      </c>
      <c r="X13" t="str">
        <f>IF(OR(AND(Flights[[#This Row],[Status]]="Cancelled",Flights[[#This Row],[Cancellation Reason]]="Airline/Carrier"),Flights[[#This Row],[Delay Type]]="Severe"),"Yes","No")</f>
        <v>No</v>
      </c>
    </row>
    <row r="14" spans="1:24" x14ac:dyDescent="0.25">
      <c r="A14" s="3">
        <v>42005</v>
      </c>
      <c r="B14">
        <f>WEEKNUM(Flights[[#This Row],[Date]],2)</f>
        <v>1</v>
      </c>
      <c r="C14">
        <f>WEEKDAY(Flights[[#This Row],[Date]],2)</f>
        <v>4</v>
      </c>
      <c r="D14" t="s">
        <v>101</v>
      </c>
      <c r="E14" t="s">
        <v>1987</v>
      </c>
      <c r="F14" t="s">
        <v>0</v>
      </c>
      <c r="G14" t="s">
        <v>12</v>
      </c>
      <c r="H14" t="str">
        <f>_xlfn.XLOOKUP(Flights[[#This Row],[Destination]],Airports!$A$1:$A$77,Airports!$D$1:$D$77,"Code not found")</f>
        <v>New York</v>
      </c>
      <c r="I14" t="str" cm="1">
        <f t="array" ref="I14">_xlfn.XLOOKUP(Flights[[#This Row],[Destination]],_xlfn._TRO_TRAILING(Airports!A:A),_xlfn._TRO_TRAILING(Airports!E:E),"Code not found")</f>
        <v>NY</v>
      </c>
      <c r="J14" s="1">
        <v>0.90972222222222221</v>
      </c>
      <c r="K14">
        <f>HOUR(Flights[[#This Row],[Scheduled Departure]])</f>
        <v>21</v>
      </c>
      <c r="L14" s="1">
        <v>0.90972222222222221</v>
      </c>
      <c r="M14">
        <v>0</v>
      </c>
      <c r="N14">
        <v>294</v>
      </c>
      <c r="O14" s="14">
        <f>Flights[[#This Row],[Length (min)]]/60</f>
        <v>4.9000000000000004</v>
      </c>
      <c r="P14">
        <v>2475</v>
      </c>
      <c r="Q14" s="17">
        <f>IFERROR(Flights[[#This Row],[Distance]]/Flights[[#This Row],[Length (hr)]],"")</f>
        <v>505.10204081632651</v>
      </c>
      <c r="R14" s="1">
        <v>0.24930555555555556</v>
      </c>
      <c r="S14" s="1">
        <v>0.2388888888888889</v>
      </c>
      <c r="T14">
        <v>-15</v>
      </c>
      <c r="U14" t="str">
        <f>IF(Flights[[#This Row],[Arrival Delay]]="","Cancelled",IF(Flights[[#This Row],[Arrival Delay]]&gt;15,"Delayed","On time"))</f>
        <v>On time</v>
      </c>
      <c r="V14" t="str">
        <f>IF(Flights[[#This Row],[Status]]&lt;&gt;"Delayed","",IF(Flights[[#This Row],[Arrival Delay]]&gt;120,"Severe",IF(Flights[[#This Row],[Arrival Delay]]&gt;60,"Major","Moderate")))</f>
        <v/>
      </c>
      <c r="X14" t="str">
        <f>IF(OR(AND(Flights[[#This Row],[Status]]="Cancelled",Flights[[#This Row],[Cancellation Reason]]="Airline/Carrier"),Flights[[#This Row],[Delay Type]]="Severe"),"Yes","No")</f>
        <v>No</v>
      </c>
    </row>
    <row r="15" spans="1:24" x14ac:dyDescent="0.25">
      <c r="A15" s="3">
        <v>42005</v>
      </c>
      <c r="B15">
        <f>WEEKNUM(Flights[[#This Row],[Date]],2)</f>
        <v>1</v>
      </c>
      <c r="C15">
        <f>WEEKDAY(Flights[[#This Row],[Date]],2)</f>
        <v>4</v>
      </c>
      <c r="D15" t="s">
        <v>104</v>
      </c>
      <c r="E15" t="s">
        <v>1987</v>
      </c>
      <c r="F15" t="s">
        <v>0</v>
      </c>
      <c r="G15" t="s">
        <v>13</v>
      </c>
      <c r="H15" t="str">
        <f>_xlfn.XLOOKUP(Flights[[#This Row],[Destination]],Airports!$A$1:$A$77,Airports!$D$1:$D$77,"Code not found")</f>
        <v>Orlando</v>
      </c>
      <c r="I15" t="str" cm="1">
        <f t="array" ref="I15">_xlfn.XLOOKUP(Flights[[#This Row],[Destination]],_xlfn._TRO_TRAILING(Airports!A:A),_xlfn._TRO_TRAILING(Airports!E:E),"Code not found")</f>
        <v>FL</v>
      </c>
      <c r="J15" s="1">
        <v>0.93055555555555558</v>
      </c>
      <c r="K15">
        <f>HOUR(Flights[[#This Row],[Scheduled Departure]])</f>
        <v>22</v>
      </c>
      <c r="L15" s="1">
        <v>0.92569444444444449</v>
      </c>
      <c r="M15">
        <v>-7</v>
      </c>
      <c r="N15">
        <v>280</v>
      </c>
      <c r="O15" s="14">
        <f>Flights[[#This Row],[Length (min)]]/60</f>
        <v>4.666666666666667</v>
      </c>
      <c r="P15">
        <v>2218</v>
      </c>
      <c r="Q15" s="17">
        <f>IFERROR(Flights[[#This Row],[Distance]]/Flights[[#This Row],[Length (hr)]],"")</f>
        <v>475.28571428571428</v>
      </c>
      <c r="R15" s="1">
        <v>0.24305555555555555</v>
      </c>
      <c r="S15" s="1">
        <v>0.24513888888888888</v>
      </c>
      <c r="T15">
        <v>3</v>
      </c>
      <c r="U15" t="str">
        <f>IF(Flights[[#This Row],[Arrival Delay]]="","Cancelled",IF(Flights[[#This Row],[Arrival Delay]]&gt;15,"Delayed","On time"))</f>
        <v>On time</v>
      </c>
      <c r="V15" t="str">
        <f>IF(Flights[[#This Row],[Status]]&lt;&gt;"Delayed","",IF(Flights[[#This Row],[Arrival Delay]]&gt;120,"Severe",IF(Flights[[#This Row],[Arrival Delay]]&gt;60,"Major","Moderate")))</f>
        <v/>
      </c>
      <c r="X15" t="str">
        <f>IF(OR(AND(Flights[[#This Row],[Status]]="Cancelled",Flights[[#This Row],[Cancellation Reason]]="Airline/Carrier"),Flights[[#This Row],[Delay Type]]="Severe"),"Yes","No")</f>
        <v>No</v>
      </c>
    </row>
    <row r="16" spans="1:24" x14ac:dyDescent="0.25">
      <c r="A16" s="3">
        <v>42006</v>
      </c>
      <c r="B16">
        <f>WEEKNUM(Flights[[#This Row],[Date]],2)</f>
        <v>1</v>
      </c>
      <c r="C16">
        <f>WEEKDAY(Flights[[#This Row],[Date]],2)</f>
        <v>5</v>
      </c>
      <c r="D16" t="s">
        <v>384</v>
      </c>
      <c r="E16" t="s">
        <v>1993</v>
      </c>
      <c r="F16" t="s">
        <v>0</v>
      </c>
      <c r="G16" t="s">
        <v>15</v>
      </c>
      <c r="H16" t="str">
        <f>_xlfn.XLOOKUP(Flights[[#This Row],[Destination]],Airports!$A$1:$A$77,Airports!$D$1:$D$77,"Code not found")</f>
        <v>Las Vegas</v>
      </c>
      <c r="I16" t="str" cm="1">
        <f t="array" ref="I16">_xlfn.XLOOKUP(Flights[[#This Row],[Destination]],_xlfn._TRO_TRAILING(Airports!A:A),_xlfn._TRO_TRAILING(Airports!E:E),"Code not found")</f>
        <v>NV</v>
      </c>
      <c r="J16" s="1">
        <v>0.2590277777777778</v>
      </c>
      <c r="K16">
        <f>HOUR(Flights[[#This Row],[Scheduled Departure]])</f>
        <v>6</v>
      </c>
      <c r="L16" s="1">
        <v>0.25347222222222221</v>
      </c>
      <c r="M16">
        <v>-8</v>
      </c>
      <c r="N16">
        <v>69</v>
      </c>
      <c r="O16" s="14">
        <f>Flights[[#This Row],[Length (min)]]/60</f>
        <v>1.1499999999999999</v>
      </c>
      <c r="P16">
        <v>236</v>
      </c>
      <c r="Q16" s="17">
        <f>IFERROR(Flights[[#This Row],[Distance]]/Flights[[#This Row],[Length (hr)]],"")</f>
        <v>205.21739130434784</v>
      </c>
      <c r="R16" s="1">
        <v>0.30625000000000002</v>
      </c>
      <c r="S16" s="1">
        <v>0.30138888888888887</v>
      </c>
      <c r="T16">
        <v>-7</v>
      </c>
      <c r="U16" t="str">
        <f>IF(Flights[[#This Row],[Arrival Delay]]="","Cancelled",IF(Flights[[#This Row],[Arrival Delay]]&gt;15,"Delayed","On time"))</f>
        <v>On time</v>
      </c>
      <c r="V16" t="str">
        <f>IF(Flights[[#This Row],[Status]]&lt;&gt;"Delayed","",IF(Flights[[#This Row],[Arrival Delay]]&gt;120,"Severe",IF(Flights[[#This Row],[Arrival Delay]]&gt;60,"Major","Moderate")))</f>
        <v/>
      </c>
      <c r="X16" t="str">
        <f>IF(OR(AND(Flights[[#This Row],[Status]]="Cancelled",Flights[[#This Row],[Cancellation Reason]]="Airline/Carrier"),Flights[[#This Row],[Delay Type]]="Severe"),"Yes","No")</f>
        <v>No</v>
      </c>
    </row>
    <row r="17" spans="1:24" x14ac:dyDescent="0.25">
      <c r="A17" s="3">
        <v>42006</v>
      </c>
      <c r="B17">
        <f>WEEKNUM(Flights[[#This Row],[Date]],2)</f>
        <v>1</v>
      </c>
      <c r="C17">
        <f>WEEKDAY(Flights[[#This Row],[Date]],2)</f>
        <v>5</v>
      </c>
      <c r="D17" t="s">
        <v>699</v>
      </c>
      <c r="E17" t="s">
        <v>1989</v>
      </c>
      <c r="F17" t="s">
        <v>0</v>
      </c>
      <c r="G17" t="s">
        <v>349</v>
      </c>
      <c r="H17" t="str">
        <f>_xlfn.XLOOKUP(Flights[[#This Row],[Destination]],Airports!$A$1:$A$77,Airports!$D$1:$D$77,"Code not found")</f>
        <v>Salt Lake City</v>
      </c>
      <c r="I17" t="str" cm="1">
        <f t="array" ref="I17">_xlfn.XLOOKUP(Flights[[#This Row],[Destination]],_xlfn._TRO_TRAILING(Airports!A:A),_xlfn._TRO_TRAILING(Airports!E:E),"Code not found")</f>
        <v>UT</v>
      </c>
      <c r="J17" s="1">
        <v>0.30902777777777779</v>
      </c>
      <c r="K17">
        <f>HOUR(Flights[[#This Row],[Scheduled Departure]])</f>
        <v>7</v>
      </c>
      <c r="L17" s="1">
        <v>0.31527777777777777</v>
      </c>
      <c r="M17">
        <v>9</v>
      </c>
      <c r="N17">
        <v>112</v>
      </c>
      <c r="O17" s="14">
        <f>Flights[[#This Row],[Length (min)]]/60</f>
        <v>1.8666666666666667</v>
      </c>
      <c r="P17">
        <v>590</v>
      </c>
      <c r="Q17" s="17">
        <f>IFERROR(Flights[[#This Row],[Distance]]/Flights[[#This Row],[Length (hr)]],"")</f>
        <v>316.07142857142856</v>
      </c>
      <c r="R17" s="1">
        <v>0.42986111111111114</v>
      </c>
      <c r="S17" s="1">
        <v>0.43472222222222223</v>
      </c>
      <c r="T17">
        <v>7</v>
      </c>
      <c r="U17" t="str">
        <f>IF(Flights[[#This Row],[Arrival Delay]]="","Cancelled",IF(Flights[[#This Row],[Arrival Delay]]&gt;15,"Delayed","On time"))</f>
        <v>On time</v>
      </c>
      <c r="V17" t="str">
        <f>IF(Flights[[#This Row],[Status]]&lt;&gt;"Delayed","",IF(Flights[[#This Row],[Arrival Delay]]&gt;120,"Severe",IF(Flights[[#This Row],[Arrival Delay]]&gt;60,"Major","Moderate")))</f>
        <v/>
      </c>
      <c r="X17" t="str">
        <f>IF(OR(AND(Flights[[#This Row],[Status]]="Cancelled",Flights[[#This Row],[Cancellation Reason]]="Airline/Carrier"),Flights[[#This Row],[Delay Type]]="Severe"),"Yes","No")</f>
        <v>No</v>
      </c>
    </row>
    <row r="18" spans="1:24" x14ac:dyDescent="0.25">
      <c r="A18" s="3">
        <v>42006</v>
      </c>
      <c r="B18">
        <f>WEEKNUM(Flights[[#This Row],[Date]],2)</f>
        <v>1</v>
      </c>
      <c r="C18">
        <f>WEEKDAY(Flights[[#This Row],[Date]],2)</f>
        <v>5</v>
      </c>
      <c r="D18" t="s">
        <v>408</v>
      </c>
      <c r="E18" t="s">
        <v>1994</v>
      </c>
      <c r="F18" t="s">
        <v>0</v>
      </c>
      <c r="G18" t="s">
        <v>259</v>
      </c>
      <c r="H18" t="str">
        <f>_xlfn.XLOOKUP(Flights[[#This Row],[Destination]],Airports!$A$1:$A$77,Airports!$D$1:$D$77,"Code not found")</f>
        <v>Bozeman</v>
      </c>
      <c r="I18" t="str" cm="1">
        <f t="array" ref="I18">_xlfn.XLOOKUP(Flights[[#This Row],[Destination]],_xlfn._TRO_TRAILING(Airports!A:A),_xlfn._TRO_TRAILING(Airports!E:E),"Code not found")</f>
        <v>MT</v>
      </c>
      <c r="J18" s="1">
        <v>0.34305555555555556</v>
      </c>
      <c r="K18">
        <f>HOUR(Flights[[#This Row],[Scheduled Departure]])</f>
        <v>8</v>
      </c>
      <c r="L18" s="1">
        <v>0.35208333333333336</v>
      </c>
      <c r="M18">
        <v>13</v>
      </c>
      <c r="N18">
        <v>157</v>
      </c>
      <c r="O18" s="14">
        <f>Flights[[#This Row],[Length (min)]]/60</f>
        <v>2.6166666666666667</v>
      </c>
      <c r="P18">
        <v>902</v>
      </c>
      <c r="Q18" s="17">
        <f>IFERROR(Flights[[#This Row],[Distance]]/Flights[[#This Row],[Length (hr)]],"")</f>
        <v>344.71337579617835</v>
      </c>
      <c r="R18" s="1">
        <v>0.50208333333333333</v>
      </c>
      <c r="S18" s="1">
        <v>0.50277777777777777</v>
      </c>
      <c r="T18">
        <v>1</v>
      </c>
      <c r="U18" t="str">
        <f>IF(Flights[[#This Row],[Arrival Delay]]="","Cancelled",IF(Flights[[#This Row],[Arrival Delay]]&gt;15,"Delayed","On time"))</f>
        <v>On time</v>
      </c>
      <c r="V18" t="str">
        <f>IF(Flights[[#This Row],[Status]]&lt;&gt;"Delayed","",IF(Flights[[#This Row],[Arrival Delay]]&gt;120,"Severe",IF(Flights[[#This Row],[Arrival Delay]]&gt;60,"Major","Moderate")))</f>
        <v/>
      </c>
      <c r="X18" t="str">
        <f>IF(OR(AND(Flights[[#This Row],[Status]]="Cancelled",Flights[[#This Row],[Cancellation Reason]]="Airline/Carrier"),Flights[[#This Row],[Delay Type]]="Severe"),"Yes","No")</f>
        <v>No</v>
      </c>
    </row>
    <row r="19" spans="1:24" x14ac:dyDescent="0.25">
      <c r="A19" s="3">
        <v>42006</v>
      </c>
      <c r="B19">
        <f>WEEKNUM(Flights[[#This Row],[Date]],2)</f>
        <v>1</v>
      </c>
      <c r="C19">
        <f>WEEKDAY(Flights[[#This Row],[Date]],2)</f>
        <v>5</v>
      </c>
      <c r="D19" t="s">
        <v>452</v>
      </c>
      <c r="E19" t="s">
        <v>1989</v>
      </c>
      <c r="F19" t="s">
        <v>0</v>
      </c>
      <c r="G19" t="s">
        <v>349</v>
      </c>
      <c r="H19" t="str">
        <f>_xlfn.XLOOKUP(Flights[[#This Row],[Destination]],Airports!$A$1:$A$77,Airports!$D$1:$D$77,"Code not found")</f>
        <v>Salt Lake City</v>
      </c>
      <c r="I19" t="str" cm="1">
        <f t="array" ref="I19">_xlfn.XLOOKUP(Flights[[#This Row],[Destination]],_xlfn._TRO_TRAILING(Airports!A:A),_xlfn._TRO_TRAILING(Airports!E:E),"Code not found")</f>
        <v>UT</v>
      </c>
      <c r="J19" s="1">
        <v>0.43402777777777779</v>
      </c>
      <c r="K19">
        <f>HOUR(Flights[[#This Row],[Scheduled Departure]])</f>
        <v>10</v>
      </c>
      <c r="L19" s="1">
        <v>0.46180555555555558</v>
      </c>
      <c r="M19">
        <v>40</v>
      </c>
      <c r="N19">
        <v>116</v>
      </c>
      <c r="O19" s="14">
        <f>Flights[[#This Row],[Length (min)]]/60</f>
        <v>1.9333333333333333</v>
      </c>
      <c r="P19">
        <v>590</v>
      </c>
      <c r="Q19" s="17">
        <f>IFERROR(Flights[[#This Row],[Distance]]/Flights[[#This Row],[Length (hr)]],"")</f>
        <v>305.17241379310343</v>
      </c>
      <c r="R19" s="1">
        <v>0.55138888888888893</v>
      </c>
      <c r="S19" s="1">
        <v>0.58402777777777781</v>
      </c>
      <c r="T19">
        <v>47</v>
      </c>
      <c r="U19" t="str">
        <f>IF(Flights[[#This Row],[Arrival Delay]]="","Cancelled",IF(Flights[[#This Row],[Arrival Delay]]&gt;15,"Delayed","On time"))</f>
        <v>Delayed</v>
      </c>
      <c r="V19" t="str">
        <f>IF(Flights[[#This Row],[Status]]&lt;&gt;"Delayed","",IF(Flights[[#This Row],[Arrival Delay]]&gt;120,"Severe",IF(Flights[[#This Row],[Arrival Delay]]&gt;60,"Major","Moderate")))</f>
        <v>Moderate</v>
      </c>
      <c r="X19" t="str">
        <f>IF(OR(AND(Flights[[#This Row],[Status]]="Cancelled",Flights[[#This Row],[Cancellation Reason]]="Airline/Carrier"),Flights[[#This Row],[Delay Type]]="Severe"),"Yes","No")</f>
        <v>No</v>
      </c>
    </row>
    <row r="20" spans="1:24" x14ac:dyDescent="0.25">
      <c r="A20" s="3">
        <v>42006</v>
      </c>
      <c r="B20">
        <f>WEEKNUM(Flights[[#This Row],[Date]],2)</f>
        <v>1</v>
      </c>
      <c r="C20">
        <f>WEEKDAY(Flights[[#This Row],[Date]],2)</f>
        <v>5</v>
      </c>
      <c r="D20" t="s">
        <v>461</v>
      </c>
      <c r="E20" t="s">
        <v>1996</v>
      </c>
      <c r="F20" t="s">
        <v>0</v>
      </c>
      <c r="G20" t="s">
        <v>12</v>
      </c>
      <c r="H20" t="str">
        <f>_xlfn.XLOOKUP(Flights[[#This Row],[Destination]],Airports!$A$1:$A$77,Airports!$D$1:$D$77,"Code not found")</f>
        <v>New York</v>
      </c>
      <c r="I20" t="str" cm="1">
        <f t="array" ref="I20">_xlfn.XLOOKUP(Flights[[#This Row],[Destination]],_xlfn._TRO_TRAILING(Airports!A:A),_xlfn._TRO_TRAILING(Airports!E:E),"Code not found")</f>
        <v>NY</v>
      </c>
      <c r="J20" s="1">
        <v>0.44444444444444442</v>
      </c>
      <c r="K20">
        <f>HOUR(Flights[[#This Row],[Scheduled Departure]])</f>
        <v>10</v>
      </c>
      <c r="L20" s="1">
        <v>0.44305555555555554</v>
      </c>
      <c r="M20">
        <v>-2</v>
      </c>
      <c r="N20">
        <v>314</v>
      </c>
      <c r="O20" s="14">
        <f>Flights[[#This Row],[Length (min)]]/60</f>
        <v>5.2333333333333334</v>
      </c>
      <c r="P20">
        <v>2475</v>
      </c>
      <c r="Q20" s="17">
        <f>IFERROR(Flights[[#This Row],[Distance]]/Flights[[#This Row],[Length (hr)]],"")</f>
        <v>472.9299363057325</v>
      </c>
      <c r="R20" s="1">
        <v>0.79513888888888884</v>
      </c>
      <c r="S20" s="1">
        <v>0.78611111111111109</v>
      </c>
      <c r="T20">
        <v>-13</v>
      </c>
      <c r="U20" t="str">
        <f>IF(Flights[[#This Row],[Arrival Delay]]="","Cancelled",IF(Flights[[#This Row],[Arrival Delay]]&gt;15,"Delayed","On time"))</f>
        <v>On time</v>
      </c>
      <c r="V20" t="str">
        <f>IF(Flights[[#This Row],[Status]]&lt;&gt;"Delayed","",IF(Flights[[#This Row],[Arrival Delay]]&gt;120,"Severe",IF(Flights[[#This Row],[Arrival Delay]]&gt;60,"Major","Moderate")))</f>
        <v/>
      </c>
      <c r="X20" t="str">
        <f>IF(OR(AND(Flights[[#This Row],[Status]]="Cancelled",Flights[[#This Row],[Cancellation Reason]]="Airline/Carrier"),Flights[[#This Row],[Delay Type]]="Severe"),"Yes","No")</f>
        <v>No</v>
      </c>
    </row>
    <row r="21" spans="1:24" x14ac:dyDescent="0.25">
      <c r="A21" s="3">
        <v>42006</v>
      </c>
      <c r="B21">
        <f>WEEKNUM(Flights[[#This Row],[Date]],2)</f>
        <v>1</v>
      </c>
      <c r="C21">
        <f>WEEKDAY(Flights[[#This Row],[Date]],2)</f>
        <v>5</v>
      </c>
      <c r="D21" t="s">
        <v>479</v>
      </c>
      <c r="E21" t="s">
        <v>1996</v>
      </c>
      <c r="F21" t="s">
        <v>0</v>
      </c>
      <c r="G21" t="s">
        <v>9</v>
      </c>
      <c r="H21" t="str">
        <f>_xlfn.XLOOKUP(Flights[[#This Row],[Destination]],Airports!$A$1:$A$77,Airports!$D$1:$D$77,"Code not found")</f>
        <v>San Francisco</v>
      </c>
      <c r="I21" t="str" cm="1">
        <f t="array" ref="I21">_xlfn.XLOOKUP(Flights[[#This Row],[Destination]],_xlfn._TRO_TRAILING(Airports!A:A),_xlfn._TRO_TRAILING(Airports!E:E),"Code not found")</f>
        <v>CA</v>
      </c>
      <c r="J21" s="1">
        <v>0.47569444444444442</v>
      </c>
      <c r="K21">
        <f>HOUR(Flights[[#This Row],[Scheduled Departure]])</f>
        <v>11</v>
      </c>
      <c r="L21" s="1">
        <v>0.48333333333333334</v>
      </c>
      <c r="M21">
        <v>11</v>
      </c>
      <c r="N21">
        <v>72</v>
      </c>
      <c r="O21" s="14">
        <f>Flights[[#This Row],[Length (min)]]/60</f>
        <v>1.2</v>
      </c>
      <c r="P21">
        <v>337</v>
      </c>
      <c r="Q21" s="17">
        <f>IFERROR(Flights[[#This Row],[Distance]]/Flights[[#This Row],[Length (hr)]],"")</f>
        <v>280.83333333333337</v>
      </c>
      <c r="R21" s="1">
        <v>0.53125</v>
      </c>
      <c r="S21" s="1">
        <v>0.53333333333333333</v>
      </c>
      <c r="T21">
        <v>3</v>
      </c>
      <c r="U21" t="str">
        <f>IF(Flights[[#This Row],[Arrival Delay]]="","Cancelled",IF(Flights[[#This Row],[Arrival Delay]]&gt;15,"Delayed","On time"))</f>
        <v>On time</v>
      </c>
      <c r="V21" t="str">
        <f>IF(Flights[[#This Row],[Status]]&lt;&gt;"Delayed","",IF(Flights[[#This Row],[Arrival Delay]]&gt;120,"Severe",IF(Flights[[#This Row],[Arrival Delay]]&gt;60,"Major","Moderate")))</f>
        <v/>
      </c>
      <c r="X21" t="str">
        <f>IF(OR(AND(Flights[[#This Row],[Status]]="Cancelled",Flights[[#This Row],[Cancellation Reason]]="Airline/Carrier"),Flights[[#This Row],[Delay Type]]="Severe"),"Yes","No")</f>
        <v>No</v>
      </c>
    </row>
    <row r="22" spans="1:24" x14ac:dyDescent="0.25">
      <c r="A22" s="3">
        <v>42006</v>
      </c>
      <c r="B22">
        <f>WEEKNUM(Flights[[#This Row],[Date]],2)</f>
        <v>1</v>
      </c>
      <c r="C22">
        <f>WEEKDAY(Flights[[#This Row],[Date]],2)</f>
        <v>5</v>
      </c>
      <c r="D22" t="s">
        <v>490</v>
      </c>
      <c r="E22" t="s">
        <v>1990</v>
      </c>
      <c r="F22" t="s">
        <v>0</v>
      </c>
      <c r="G22" t="s">
        <v>281</v>
      </c>
      <c r="H22" t="str">
        <f>_xlfn.XLOOKUP(Flights[[#This Row],[Destination]],Airports!$A$1:$A$77,Airports!$D$1:$D$77,"Code not found")</f>
        <v>Newark</v>
      </c>
      <c r="I22" t="str" cm="1">
        <f t="array" ref="I22">_xlfn.XLOOKUP(Flights[[#This Row],[Destination]],_xlfn._TRO_TRAILING(Airports!A:A),_xlfn._TRO_TRAILING(Airports!E:E),"Code not found")</f>
        <v>NJ</v>
      </c>
      <c r="J22" s="1">
        <v>0.49305555555555558</v>
      </c>
      <c r="K22">
        <f>HOUR(Flights[[#This Row],[Scheduled Departure]])</f>
        <v>11</v>
      </c>
      <c r="L22" s="1">
        <v>0.49583333333333335</v>
      </c>
      <c r="M22">
        <v>4</v>
      </c>
      <c r="N22">
        <v>299</v>
      </c>
      <c r="O22" s="14">
        <f>Flights[[#This Row],[Length (min)]]/60</f>
        <v>4.9833333333333334</v>
      </c>
      <c r="P22">
        <v>2454</v>
      </c>
      <c r="Q22" s="17">
        <f>IFERROR(Flights[[#This Row],[Distance]]/Flights[[#This Row],[Length (hr)]],"")</f>
        <v>492.44147157190633</v>
      </c>
      <c r="R22" s="1">
        <v>0.83333333333333337</v>
      </c>
      <c r="S22" s="1">
        <v>0.82847222222222228</v>
      </c>
      <c r="T22">
        <v>-7</v>
      </c>
      <c r="U22" t="str">
        <f>IF(Flights[[#This Row],[Arrival Delay]]="","Cancelled",IF(Flights[[#This Row],[Arrival Delay]]&gt;15,"Delayed","On time"))</f>
        <v>On time</v>
      </c>
      <c r="V22" t="str">
        <f>IF(Flights[[#This Row],[Status]]&lt;&gt;"Delayed","",IF(Flights[[#This Row],[Arrival Delay]]&gt;120,"Severe",IF(Flights[[#This Row],[Arrival Delay]]&gt;60,"Major","Moderate")))</f>
        <v/>
      </c>
      <c r="X22" t="str">
        <f>IF(OR(AND(Flights[[#This Row],[Status]]="Cancelled",Flights[[#This Row],[Cancellation Reason]]="Airline/Carrier"),Flights[[#This Row],[Delay Type]]="Severe"),"Yes","No")</f>
        <v>No</v>
      </c>
    </row>
    <row r="23" spans="1:24" x14ac:dyDescent="0.25">
      <c r="A23" s="3">
        <v>42006</v>
      </c>
      <c r="B23">
        <f>WEEKNUM(Flights[[#This Row],[Date]],2)</f>
        <v>1</v>
      </c>
      <c r="C23">
        <f>WEEKDAY(Flights[[#This Row],[Date]],2)</f>
        <v>5</v>
      </c>
      <c r="D23" t="s">
        <v>492</v>
      </c>
      <c r="E23" t="s">
        <v>1989</v>
      </c>
      <c r="F23" t="s">
        <v>0</v>
      </c>
      <c r="G23" t="s">
        <v>31</v>
      </c>
      <c r="H23" t="str">
        <f>_xlfn.XLOOKUP(Flights[[#This Row],[Destination]],Airports!$A$1:$A$77,Airports!$D$1:$D$77,"Code not found")</f>
        <v>Raleigh</v>
      </c>
      <c r="I23" t="str" cm="1">
        <f t="array" ref="I23">_xlfn.XLOOKUP(Flights[[#This Row],[Destination]],_xlfn._TRO_TRAILING(Airports!A:A),_xlfn._TRO_TRAILING(Airports!E:E),"Code not found")</f>
        <v>NC</v>
      </c>
      <c r="J23" s="1">
        <v>0.5</v>
      </c>
      <c r="K23">
        <f>HOUR(Flights[[#This Row],[Scheduled Departure]])</f>
        <v>12</v>
      </c>
      <c r="L23" s="1">
        <v>0.5083333333333333</v>
      </c>
      <c r="M23">
        <v>12</v>
      </c>
      <c r="N23">
        <v>278</v>
      </c>
      <c r="O23" s="14">
        <f>Flights[[#This Row],[Length (min)]]/60</f>
        <v>4.6333333333333337</v>
      </c>
      <c r="P23">
        <v>2239</v>
      </c>
      <c r="Q23" s="17">
        <f>IFERROR(Flights[[#This Row],[Distance]]/Flights[[#This Row],[Length (hr)]],"")</f>
        <v>483.23741007194241</v>
      </c>
      <c r="R23" s="1">
        <v>0.82222222222222219</v>
      </c>
      <c r="S23" s="1">
        <v>0.82638888888888884</v>
      </c>
      <c r="T23">
        <v>6</v>
      </c>
      <c r="U23" t="str">
        <f>IF(Flights[[#This Row],[Arrival Delay]]="","Cancelled",IF(Flights[[#This Row],[Arrival Delay]]&gt;15,"Delayed","On time"))</f>
        <v>On time</v>
      </c>
      <c r="V23" t="str">
        <f>IF(Flights[[#This Row],[Status]]&lt;&gt;"Delayed","",IF(Flights[[#This Row],[Arrival Delay]]&gt;120,"Severe",IF(Flights[[#This Row],[Arrival Delay]]&gt;60,"Major","Moderate")))</f>
        <v/>
      </c>
      <c r="X23" t="str">
        <f>IF(OR(AND(Flights[[#This Row],[Status]]="Cancelled",Flights[[#This Row],[Cancellation Reason]]="Airline/Carrier"),Flights[[#This Row],[Delay Type]]="Severe"),"Yes","No")</f>
        <v>No</v>
      </c>
    </row>
    <row r="24" spans="1:24" x14ac:dyDescent="0.25">
      <c r="A24" s="3">
        <v>42006</v>
      </c>
      <c r="B24">
        <f>WEEKNUM(Flights[[#This Row],[Date]],2)</f>
        <v>1</v>
      </c>
      <c r="C24">
        <f>WEEKDAY(Flights[[#This Row],[Date]],2)</f>
        <v>5</v>
      </c>
      <c r="D24" t="s">
        <v>499</v>
      </c>
      <c r="E24" t="s">
        <v>1989</v>
      </c>
      <c r="F24" t="s">
        <v>0</v>
      </c>
      <c r="G24" t="s">
        <v>26</v>
      </c>
      <c r="H24" t="str">
        <f>_xlfn.XLOOKUP(Flights[[#This Row],[Destination]],Airports!$A$1:$A$77,Airports!$D$1:$D$77,"Code not found")</f>
        <v>Atlanta</v>
      </c>
      <c r="I24" t="str" cm="1">
        <f t="array" ref="I24">_xlfn.XLOOKUP(Flights[[#This Row],[Destination]],_xlfn._TRO_TRAILING(Airports!A:A),_xlfn._TRO_TRAILING(Airports!E:E),"Code not found")</f>
        <v>GA</v>
      </c>
      <c r="J24" s="1">
        <v>0.51736111111111116</v>
      </c>
      <c r="K24">
        <f>HOUR(Flights[[#This Row],[Scheduled Departure]])</f>
        <v>12</v>
      </c>
      <c r="L24" s="1">
        <v>0.5180555555555556</v>
      </c>
      <c r="M24">
        <v>1</v>
      </c>
      <c r="N24">
        <v>251</v>
      </c>
      <c r="O24" s="14">
        <f>Flights[[#This Row],[Length (min)]]/60</f>
        <v>4.1833333333333336</v>
      </c>
      <c r="P24">
        <v>1947</v>
      </c>
      <c r="Q24" s="17">
        <f>IFERROR(Flights[[#This Row],[Distance]]/Flights[[#This Row],[Length (hr)]],"")</f>
        <v>465.41832669322707</v>
      </c>
      <c r="R24" s="1">
        <v>0.81805555555555554</v>
      </c>
      <c r="S24" s="1">
        <v>0.81736111111111109</v>
      </c>
      <c r="T24">
        <v>-1</v>
      </c>
      <c r="U24" t="str">
        <f>IF(Flights[[#This Row],[Arrival Delay]]="","Cancelled",IF(Flights[[#This Row],[Arrival Delay]]&gt;15,"Delayed","On time"))</f>
        <v>On time</v>
      </c>
      <c r="V24" t="str">
        <f>IF(Flights[[#This Row],[Status]]&lt;&gt;"Delayed","",IF(Flights[[#This Row],[Arrival Delay]]&gt;120,"Severe",IF(Flights[[#This Row],[Arrival Delay]]&gt;60,"Major","Moderate")))</f>
        <v/>
      </c>
      <c r="X24" t="str">
        <f>IF(OR(AND(Flights[[#This Row],[Status]]="Cancelled",Flights[[#This Row],[Cancellation Reason]]="Airline/Carrier"),Flights[[#This Row],[Delay Type]]="Severe"),"Yes","No")</f>
        <v>No</v>
      </c>
    </row>
    <row r="25" spans="1:24" x14ac:dyDescent="0.25">
      <c r="A25" s="3">
        <v>42006</v>
      </c>
      <c r="B25">
        <f>WEEKNUM(Flights[[#This Row],[Date]],2)</f>
        <v>1</v>
      </c>
      <c r="C25">
        <f>WEEKDAY(Flights[[#This Row],[Date]],2)</f>
        <v>5</v>
      </c>
      <c r="D25" t="s">
        <v>722</v>
      </c>
      <c r="E25" t="s">
        <v>1994</v>
      </c>
      <c r="F25" t="s">
        <v>0</v>
      </c>
      <c r="G25" t="s">
        <v>321</v>
      </c>
      <c r="H25" t="str">
        <f>_xlfn.XLOOKUP(Flights[[#This Row],[Destination]],Airports!$A$1:$A$77,Airports!$D$1:$D$77,"Code not found")</f>
        <v>Oklahoma City</v>
      </c>
      <c r="I25" t="str" cm="1">
        <f t="array" ref="I25">_xlfn.XLOOKUP(Flights[[#This Row],[Destination]],_xlfn._TRO_TRAILING(Airports!A:A),_xlfn._TRO_TRAILING(Airports!E:E),"Code not found")</f>
        <v>OK</v>
      </c>
      <c r="J25" s="1">
        <v>0.51736111111111116</v>
      </c>
      <c r="K25">
        <f>HOUR(Flights[[#This Row],[Scheduled Departure]])</f>
        <v>12</v>
      </c>
      <c r="L25" s="1">
        <v>0.51388888888888884</v>
      </c>
      <c r="M25">
        <v>-5</v>
      </c>
      <c r="N25">
        <v>185</v>
      </c>
      <c r="O25" s="14">
        <f>Flights[[#This Row],[Length (min)]]/60</f>
        <v>3.0833333333333335</v>
      </c>
      <c r="P25">
        <v>1187</v>
      </c>
      <c r="Q25" s="17">
        <f>IFERROR(Flights[[#This Row],[Distance]]/Flights[[#This Row],[Length (hr)]],"")</f>
        <v>384.97297297297297</v>
      </c>
      <c r="R25" s="1">
        <v>0.71666666666666667</v>
      </c>
      <c r="S25" s="1">
        <v>0.72569444444444442</v>
      </c>
      <c r="T25">
        <v>13</v>
      </c>
      <c r="U25" t="str">
        <f>IF(Flights[[#This Row],[Arrival Delay]]="","Cancelled",IF(Flights[[#This Row],[Arrival Delay]]&gt;15,"Delayed","On time"))</f>
        <v>On time</v>
      </c>
      <c r="V25" t="str">
        <f>IF(Flights[[#This Row],[Status]]&lt;&gt;"Delayed","",IF(Flights[[#This Row],[Arrival Delay]]&gt;120,"Severe",IF(Flights[[#This Row],[Arrival Delay]]&gt;60,"Major","Moderate")))</f>
        <v/>
      </c>
      <c r="X25" t="str">
        <f>IF(OR(AND(Flights[[#This Row],[Status]]="Cancelled",Flights[[#This Row],[Cancellation Reason]]="Airline/Carrier"),Flights[[#This Row],[Delay Type]]="Severe"),"Yes","No")</f>
        <v>No</v>
      </c>
    </row>
    <row r="26" spans="1:24" x14ac:dyDescent="0.25">
      <c r="A26" s="3">
        <v>42006</v>
      </c>
      <c r="B26">
        <f>WEEKNUM(Flights[[#This Row],[Date]],2)</f>
        <v>1</v>
      </c>
      <c r="C26">
        <f>WEEKDAY(Flights[[#This Row],[Date]],2)</f>
        <v>5</v>
      </c>
      <c r="D26" t="s">
        <v>538</v>
      </c>
      <c r="E26" t="s">
        <v>1994</v>
      </c>
      <c r="F26" t="s">
        <v>0</v>
      </c>
      <c r="G26" t="s">
        <v>339</v>
      </c>
      <c r="H26" t="str">
        <f>_xlfn.XLOOKUP(Flights[[#This Row],[Destination]],Airports!$A$1:$A$77,Airports!$D$1:$D$77,"Code not found")</f>
        <v>San Diego</v>
      </c>
      <c r="I26" t="str" cm="1">
        <f t="array" ref="I26">_xlfn.XLOOKUP(Flights[[#This Row],[Destination]],_xlfn._TRO_TRAILING(Airports!A:A),_xlfn._TRO_TRAILING(Airports!E:E),"Code not found")</f>
        <v>CA</v>
      </c>
      <c r="J26" s="1">
        <v>0.60069444444444442</v>
      </c>
      <c r="K26">
        <f>HOUR(Flights[[#This Row],[Scheduled Departure]])</f>
        <v>14</v>
      </c>
      <c r="L26" s="1">
        <v>0.60069444444444442</v>
      </c>
      <c r="M26">
        <v>0</v>
      </c>
      <c r="N26">
        <v>47</v>
      </c>
      <c r="O26" s="14">
        <f>Flights[[#This Row],[Length (min)]]/60</f>
        <v>0.78333333333333333</v>
      </c>
      <c r="P26">
        <v>109</v>
      </c>
      <c r="Q26" s="17">
        <f>IFERROR(Flights[[#This Row],[Distance]]/Flights[[#This Row],[Length (hr)]],"")</f>
        <v>139.14893617021278</v>
      </c>
      <c r="R26" s="1">
        <v>0.63194444444444442</v>
      </c>
      <c r="S26" s="1">
        <v>0.6333333333333333</v>
      </c>
      <c r="T26">
        <v>2</v>
      </c>
      <c r="U26" t="str">
        <f>IF(Flights[[#This Row],[Arrival Delay]]="","Cancelled",IF(Flights[[#This Row],[Arrival Delay]]&gt;15,"Delayed","On time"))</f>
        <v>On time</v>
      </c>
      <c r="V26" t="str">
        <f>IF(Flights[[#This Row],[Status]]&lt;&gt;"Delayed","",IF(Flights[[#This Row],[Arrival Delay]]&gt;120,"Severe",IF(Flights[[#This Row],[Arrival Delay]]&gt;60,"Major","Moderate")))</f>
        <v/>
      </c>
      <c r="X26" t="str">
        <f>IF(OR(AND(Flights[[#This Row],[Status]]="Cancelled",Flights[[#This Row],[Cancellation Reason]]="Airline/Carrier"),Flights[[#This Row],[Delay Type]]="Severe"),"Yes","No")</f>
        <v>No</v>
      </c>
    </row>
    <row r="27" spans="1:24" x14ac:dyDescent="0.25">
      <c r="A27" s="3">
        <v>42006</v>
      </c>
      <c r="B27">
        <f>WEEKNUM(Flights[[#This Row],[Date]],2)</f>
        <v>1</v>
      </c>
      <c r="C27">
        <f>WEEKDAY(Flights[[#This Row],[Date]],2)</f>
        <v>5</v>
      </c>
      <c r="D27" t="s">
        <v>578</v>
      </c>
      <c r="E27" t="s">
        <v>1995</v>
      </c>
      <c r="F27" t="s">
        <v>0</v>
      </c>
      <c r="G27" t="s">
        <v>347</v>
      </c>
      <c r="H27" t="str">
        <f>_xlfn.XLOOKUP(Flights[[#This Row],[Destination]],Airports!$A$1:$A$77,Airports!$D$1:$D$77,"Code not found")</f>
        <v>San Jose</v>
      </c>
      <c r="I27" t="str" cm="1">
        <f t="array" ref="I27">_xlfn.XLOOKUP(Flights[[#This Row],[Destination]],_xlfn._TRO_TRAILING(Airports!A:A),_xlfn._TRO_TRAILING(Airports!E:E),"Code not found")</f>
        <v>CA</v>
      </c>
      <c r="J27" s="1">
        <v>0.69791666666666663</v>
      </c>
      <c r="K27">
        <f>HOUR(Flights[[#This Row],[Scheduled Departure]])</f>
        <v>16</v>
      </c>
      <c r="L27" s="1">
        <v>0.70694444444444449</v>
      </c>
      <c r="M27">
        <v>13</v>
      </c>
      <c r="N27">
        <v>66</v>
      </c>
      <c r="O27" s="14">
        <f>Flights[[#This Row],[Length (min)]]/60</f>
        <v>1.1000000000000001</v>
      </c>
      <c r="P27">
        <v>308</v>
      </c>
      <c r="Q27" s="17">
        <f>IFERROR(Flights[[#This Row],[Distance]]/Flights[[#This Row],[Length (hr)]],"")</f>
        <v>280</v>
      </c>
      <c r="R27" s="1">
        <v>0.74305555555555558</v>
      </c>
      <c r="S27" s="1">
        <v>0.75277777777777777</v>
      </c>
      <c r="T27">
        <v>14</v>
      </c>
      <c r="U27" t="str">
        <f>IF(Flights[[#This Row],[Arrival Delay]]="","Cancelled",IF(Flights[[#This Row],[Arrival Delay]]&gt;15,"Delayed","On time"))</f>
        <v>On time</v>
      </c>
      <c r="V27" t="str">
        <f>IF(Flights[[#This Row],[Status]]&lt;&gt;"Delayed","",IF(Flights[[#This Row],[Arrival Delay]]&gt;120,"Severe",IF(Flights[[#This Row],[Arrival Delay]]&gt;60,"Major","Moderate")))</f>
        <v/>
      </c>
      <c r="X27" t="str">
        <f>IF(OR(AND(Flights[[#This Row],[Status]]="Cancelled",Flights[[#This Row],[Cancellation Reason]]="Airline/Carrier"),Flights[[#This Row],[Delay Type]]="Severe"),"Yes","No")</f>
        <v>No</v>
      </c>
    </row>
    <row r="28" spans="1:24" x14ac:dyDescent="0.25">
      <c r="A28" s="3">
        <v>42006</v>
      </c>
      <c r="B28">
        <f>WEEKNUM(Flights[[#This Row],[Date]],2)</f>
        <v>1</v>
      </c>
      <c r="C28">
        <f>WEEKDAY(Flights[[#This Row],[Date]],2)</f>
        <v>5</v>
      </c>
      <c r="D28" t="s">
        <v>591</v>
      </c>
      <c r="E28" t="s">
        <v>1990</v>
      </c>
      <c r="F28" t="s">
        <v>0</v>
      </c>
      <c r="G28" t="s">
        <v>297</v>
      </c>
      <c r="H28" t="str">
        <f>_xlfn.XLOOKUP(Flights[[#This Row],[Destination]],Airports!$A$1:$A$77,Airports!$D$1:$D$77,"Code not found")</f>
        <v>Hilo</v>
      </c>
      <c r="I28" t="str" cm="1">
        <f t="array" ref="I28">_xlfn.XLOOKUP(Flights[[#This Row],[Destination]],_xlfn._TRO_TRAILING(Airports!A:A),_xlfn._TRO_TRAILING(Airports!E:E),"Code not found")</f>
        <v>HI</v>
      </c>
      <c r="J28" s="1">
        <v>0.72291666666666665</v>
      </c>
      <c r="K28">
        <f>HOUR(Flights[[#This Row],[Scheduled Departure]])</f>
        <v>17</v>
      </c>
      <c r="L28" s="1">
        <v>0.79861111111111116</v>
      </c>
      <c r="M28">
        <v>109</v>
      </c>
      <c r="N28">
        <v>340</v>
      </c>
      <c r="O28" s="14">
        <f>Flights[[#This Row],[Length (min)]]/60</f>
        <v>5.666666666666667</v>
      </c>
      <c r="P28">
        <v>2449</v>
      </c>
      <c r="Q28" s="17">
        <f>IFERROR(Flights[[#This Row],[Distance]]/Flights[[#This Row],[Length (hr)]],"")</f>
        <v>432.17647058823525</v>
      </c>
      <c r="R28" s="1">
        <v>0.87986111111111109</v>
      </c>
      <c r="S28" s="1">
        <v>0.95138888888888884</v>
      </c>
      <c r="T28">
        <v>103</v>
      </c>
      <c r="U28" t="str">
        <f>IF(Flights[[#This Row],[Arrival Delay]]="","Cancelled",IF(Flights[[#This Row],[Arrival Delay]]&gt;15,"Delayed","On time"))</f>
        <v>Delayed</v>
      </c>
      <c r="V28" t="str">
        <f>IF(Flights[[#This Row],[Status]]&lt;&gt;"Delayed","",IF(Flights[[#This Row],[Arrival Delay]]&gt;120,"Severe",IF(Flights[[#This Row],[Arrival Delay]]&gt;60,"Major","Moderate")))</f>
        <v>Major</v>
      </c>
      <c r="X28" t="str">
        <f>IF(OR(AND(Flights[[#This Row],[Status]]="Cancelled",Flights[[#This Row],[Cancellation Reason]]="Airline/Carrier"),Flights[[#This Row],[Delay Type]]="Severe"),"Yes","No")</f>
        <v>No</v>
      </c>
    </row>
    <row r="29" spans="1:24" x14ac:dyDescent="0.25">
      <c r="A29" s="3">
        <v>42006</v>
      </c>
      <c r="B29">
        <f>WEEKNUM(Flights[[#This Row],[Date]],2)</f>
        <v>1</v>
      </c>
      <c r="C29">
        <f>WEEKDAY(Flights[[#This Row],[Date]],2)</f>
        <v>5</v>
      </c>
      <c r="D29" t="s">
        <v>616</v>
      </c>
      <c r="E29" t="s">
        <v>1994</v>
      </c>
      <c r="F29" t="s">
        <v>0</v>
      </c>
      <c r="G29" t="s">
        <v>7</v>
      </c>
      <c r="H29" t="str">
        <f>_xlfn.XLOOKUP(Flights[[#This Row],[Destination]],Airports!$A$1:$A$77,Airports!$D$1:$D$77,"Code not found")</f>
        <v>Austin</v>
      </c>
      <c r="I29" t="str" cm="1">
        <f t="array" ref="I29">_xlfn.XLOOKUP(Flights[[#This Row],[Destination]],_xlfn._TRO_TRAILING(Airports!A:A),_xlfn._TRO_TRAILING(Airports!E:E),"Code not found")</f>
        <v>TX</v>
      </c>
      <c r="J29" s="1">
        <v>0.77986111111111112</v>
      </c>
      <c r="K29">
        <f>HOUR(Flights[[#This Row],[Scheduled Departure]])</f>
        <v>18</v>
      </c>
      <c r="L29" s="1">
        <v>0.78749999999999998</v>
      </c>
      <c r="M29">
        <v>11</v>
      </c>
      <c r="N29">
        <v>191</v>
      </c>
      <c r="O29" s="14">
        <f>Flights[[#This Row],[Length (min)]]/60</f>
        <v>3.1833333333333331</v>
      </c>
      <c r="P29">
        <v>1242</v>
      </c>
      <c r="Q29" s="17">
        <f>IFERROR(Flights[[#This Row],[Distance]]/Flights[[#This Row],[Length (hr)]],"")</f>
        <v>390.15706806282725</v>
      </c>
      <c r="R29" s="1">
        <v>0.98402777777777772</v>
      </c>
      <c r="S29" s="1">
        <v>3.472222222222222E-3</v>
      </c>
      <c r="T29">
        <v>28</v>
      </c>
      <c r="U29" t="str">
        <f>IF(Flights[[#This Row],[Arrival Delay]]="","Cancelled",IF(Flights[[#This Row],[Arrival Delay]]&gt;15,"Delayed","On time"))</f>
        <v>Delayed</v>
      </c>
      <c r="V29" t="str">
        <f>IF(Flights[[#This Row],[Status]]&lt;&gt;"Delayed","",IF(Flights[[#This Row],[Arrival Delay]]&gt;120,"Severe",IF(Flights[[#This Row],[Arrival Delay]]&gt;60,"Major","Moderate")))</f>
        <v>Moderate</v>
      </c>
      <c r="X29" t="str">
        <f>IF(OR(AND(Flights[[#This Row],[Status]]="Cancelled",Flights[[#This Row],[Cancellation Reason]]="Airline/Carrier"),Flights[[#This Row],[Delay Type]]="Severe"),"Yes","No")</f>
        <v>No</v>
      </c>
    </row>
    <row r="30" spans="1:24" x14ac:dyDescent="0.25">
      <c r="A30" s="3">
        <v>42006</v>
      </c>
      <c r="B30">
        <f>WEEKNUM(Flights[[#This Row],[Date]],2)</f>
        <v>1</v>
      </c>
      <c r="C30">
        <f>WEEKDAY(Flights[[#This Row],[Date]],2)</f>
        <v>5</v>
      </c>
      <c r="D30" t="s">
        <v>108</v>
      </c>
      <c r="E30" t="s">
        <v>1987</v>
      </c>
      <c r="F30" t="s">
        <v>0</v>
      </c>
      <c r="G30" t="s">
        <v>2</v>
      </c>
      <c r="H30" t="str">
        <f>_xlfn.XLOOKUP(Flights[[#This Row],[Destination]],Airports!$A$1:$A$77,Airports!$D$1:$D$77,"Code not found")</f>
        <v>Miami</v>
      </c>
      <c r="I30" t="str" cm="1">
        <f t="array" ref="I30">_xlfn.XLOOKUP(Flights[[#This Row],[Destination]],_xlfn._TRO_TRAILING(Airports!A:A),_xlfn._TRO_TRAILING(Airports!E:E),"Code not found")</f>
        <v>FL</v>
      </c>
      <c r="J30" s="1">
        <v>0.98958333333333337</v>
      </c>
      <c r="K30">
        <f>HOUR(Flights[[#This Row],[Scheduled Departure]])</f>
        <v>23</v>
      </c>
      <c r="L30" s="1">
        <v>0.98819444444444449</v>
      </c>
      <c r="M30">
        <v>-2</v>
      </c>
      <c r="N30">
        <v>305</v>
      </c>
      <c r="O30" s="14">
        <f>Flights[[#This Row],[Length (min)]]/60</f>
        <v>5.083333333333333</v>
      </c>
      <c r="P30">
        <v>2342</v>
      </c>
      <c r="Q30" s="17">
        <f>IFERROR(Flights[[#This Row],[Distance]]/Flights[[#This Row],[Length (hr)]],"")</f>
        <v>460.72131147540989</v>
      </c>
      <c r="R30" s="1">
        <v>0.31597222222222221</v>
      </c>
      <c r="S30" s="1">
        <v>0.32500000000000001</v>
      </c>
      <c r="T30">
        <v>13</v>
      </c>
      <c r="U30" t="str">
        <f>IF(Flights[[#This Row],[Arrival Delay]]="","Cancelled",IF(Flights[[#This Row],[Arrival Delay]]&gt;15,"Delayed","On time"))</f>
        <v>On time</v>
      </c>
      <c r="V30" t="str">
        <f>IF(Flights[[#This Row],[Status]]&lt;&gt;"Delayed","",IF(Flights[[#This Row],[Arrival Delay]]&gt;120,"Severe",IF(Flights[[#This Row],[Arrival Delay]]&gt;60,"Major","Moderate")))</f>
        <v/>
      </c>
      <c r="X30" t="str">
        <f>IF(OR(AND(Flights[[#This Row],[Status]]="Cancelled",Flights[[#This Row],[Cancellation Reason]]="Airline/Carrier"),Flights[[#This Row],[Delay Type]]="Severe"),"Yes","No")</f>
        <v>No</v>
      </c>
    </row>
    <row r="31" spans="1:24" x14ac:dyDescent="0.25">
      <c r="A31" s="3">
        <v>42007</v>
      </c>
      <c r="B31">
        <f>WEEKNUM(Flights[[#This Row],[Date]],2)</f>
        <v>1</v>
      </c>
      <c r="C31">
        <f>WEEKDAY(Flights[[#This Row],[Date]],2)</f>
        <v>6</v>
      </c>
      <c r="D31" t="s">
        <v>750</v>
      </c>
      <c r="E31" t="s">
        <v>1988</v>
      </c>
      <c r="F31" t="s">
        <v>0</v>
      </c>
      <c r="G31" t="s">
        <v>28</v>
      </c>
      <c r="H31" t="str">
        <f>_xlfn.XLOOKUP(Flights[[#This Row],[Destination]],Airports!$A$1:$A$77,Airports!$D$1:$D$77,"Code not found")</f>
        <v>Philadelphia</v>
      </c>
      <c r="I31" t="str" cm="1">
        <f t="array" ref="I31">_xlfn.XLOOKUP(Flights[[#This Row],[Destination]],_xlfn._TRO_TRAILING(Airports!A:A),_xlfn._TRO_TRAILING(Airports!E:E),"Code not found")</f>
        <v>PA</v>
      </c>
      <c r="J31" s="1">
        <v>0.2673611111111111</v>
      </c>
      <c r="K31">
        <f>HOUR(Flights[[#This Row],[Scheduled Departure]])</f>
        <v>6</v>
      </c>
      <c r="L31" s="1">
        <v>0.2638888888888889</v>
      </c>
      <c r="M31">
        <v>-5</v>
      </c>
      <c r="N31">
        <v>305</v>
      </c>
      <c r="O31" s="14">
        <f>Flights[[#This Row],[Length (min)]]/60</f>
        <v>5.083333333333333</v>
      </c>
      <c r="P31">
        <v>2402</v>
      </c>
      <c r="Q31" s="17">
        <f>IFERROR(Flights[[#This Row],[Distance]]/Flights[[#This Row],[Length (hr)]],"")</f>
        <v>472.52459016393448</v>
      </c>
      <c r="R31" s="1">
        <v>0.6</v>
      </c>
      <c r="S31" s="1">
        <v>0.60069444444444442</v>
      </c>
      <c r="T31">
        <v>1</v>
      </c>
      <c r="U31" t="str">
        <f>IF(Flights[[#This Row],[Arrival Delay]]="","Cancelled",IF(Flights[[#This Row],[Arrival Delay]]&gt;15,"Delayed","On time"))</f>
        <v>On time</v>
      </c>
      <c r="V31" t="str">
        <f>IF(Flights[[#This Row],[Status]]&lt;&gt;"Delayed","",IF(Flights[[#This Row],[Arrival Delay]]&gt;120,"Severe",IF(Flights[[#This Row],[Arrival Delay]]&gt;60,"Major","Moderate")))</f>
        <v/>
      </c>
      <c r="X31" t="str">
        <f>IF(OR(AND(Flights[[#This Row],[Status]]="Cancelled",Flights[[#This Row],[Cancellation Reason]]="Airline/Carrier"),Flights[[#This Row],[Delay Type]]="Severe"),"Yes","No")</f>
        <v>No</v>
      </c>
    </row>
    <row r="32" spans="1:24" x14ac:dyDescent="0.25">
      <c r="A32" s="3">
        <v>42007</v>
      </c>
      <c r="B32">
        <f>WEEKNUM(Flights[[#This Row],[Date]],2)</f>
        <v>1</v>
      </c>
      <c r="C32">
        <f>WEEKDAY(Flights[[#This Row],[Date]],2)</f>
        <v>6</v>
      </c>
      <c r="D32" t="s">
        <v>42</v>
      </c>
      <c r="E32" t="s">
        <v>1987</v>
      </c>
      <c r="F32" t="s">
        <v>0</v>
      </c>
      <c r="G32" t="s">
        <v>12</v>
      </c>
      <c r="H32" t="str">
        <f>_xlfn.XLOOKUP(Flights[[#This Row],[Destination]],Airports!$A$1:$A$77,Airports!$D$1:$D$77,"Code not found")</f>
        <v>New York</v>
      </c>
      <c r="I32" t="str" cm="1">
        <f t="array" ref="I32">_xlfn.XLOOKUP(Flights[[#This Row],[Destination]],_xlfn._TRO_TRAILING(Airports!A:A),_xlfn._TRO_TRAILING(Airports!E:E),"Code not found")</f>
        <v>NY</v>
      </c>
      <c r="J32" s="1">
        <v>0.29166666666666669</v>
      </c>
      <c r="K32">
        <f>HOUR(Flights[[#This Row],[Scheduled Departure]])</f>
        <v>7</v>
      </c>
      <c r="L32" s="1">
        <v>0.28749999999999998</v>
      </c>
      <c r="M32">
        <v>-6</v>
      </c>
      <c r="N32">
        <v>347</v>
      </c>
      <c r="O32" s="14">
        <f>Flights[[#This Row],[Length (min)]]/60</f>
        <v>5.7833333333333332</v>
      </c>
      <c r="P32">
        <v>2475</v>
      </c>
      <c r="Q32" s="17">
        <f>IFERROR(Flights[[#This Row],[Distance]]/Flights[[#This Row],[Length (hr)]],"")</f>
        <v>427.95389048991353</v>
      </c>
      <c r="R32" s="1">
        <v>0.64236111111111116</v>
      </c>
      <c r="S32" s="1">
        <v>0.65347222222222223</v>
      </c>
      <c r="T32">
        <v>16</v>
      </c>
      <c r="U32" t="str">
        <f>IF(Flights[[#This Row],[Arrival Delay]]="","Cancelled",IF(Flights[[#This Row],[Arrival Delay]]&gt;15,"Delayed","On time"))</f>
        <v>Delayed</v>
      </c>
      <c r="V32" t="str">
        <f>IF(Flights[[#This Row],[Status]]&lt;&gt;"Delayed","",IF(Flights[[#This Row],[Arrival Delay]]&gt;120,"Severe",IF(Flights[[#This Row],[Arrival Delay]]&gt;60,"Major","Moderate")))</f>
        <v>Moderate</v>
      </c>
      <c r="X32" t="str">
        <f>IF(OR(AND(Flights[[#This Row],[Status]]="Cancelled",Flights[[#This Row],[Cancellation Reason]]="Airline/Carrier"),Flights[[#This Row],[Delay Type]]="Severe"),"Yes","No")</f>
        <v>No</v>
      </c>
    </row>
    <row r="33" spans="1:24" x14ac:dyDescent="0.25">
      <c r="A33" s="3">
        <v>42007</v>
      </c>
      <c r="B33">
        <f>WEEKNUM(Flights[[#This Row],[Date]],2)</f>
        <v>1</v>
      </c>
      <c r="C33">
        <f>WEEKDAY(Flights[[#This Row],[Date]],2)</f>
        <v>6</v>
      </c>
      <c r="D33" t="s">
        <v>697</v>
      </c>
      <c r="E33" t="s">
        <v>1995</v>
      </c>
      <c r="F33" t="s">
        <v>0</v>
      </c>
      <c r="G33" t="s">
        <v>318</v>
      </c>
      <c r="H33" t="str">
        <f>_xlfn.XLOOKUP(Flights[[#This Row],[Destination]],Airports!$A$1:$A$77,Airports!$D$1:$D$77,"Code not found")</f>
        <v>Oakland</v>
      </c>
      <c r="I33" t="str" cm="1">
        <f t="array" ref="I33">_xlfn.XLOOKUP(Flights[[#This Row],[Destination]],_xlfn._TRO_TRAILING(Airports!A:A),_xlfn._TRO_TRAILING(Airports!E:E),"Code not found")</f>
        <v>CA</v>
      </c>
      <c r="J33" s="1">
        <v>0.2951388888888889</v>
      </c>
      <c r="K33">
        <f>HOUR(Flights[[#This Row],[Scheduled Departure]])</f>
        <v>7</v>
      </c>
      <c r="L33" s="1">
        <v>0.29375000000000001</v>
      </c>
      <c r="M33">
        <v>-2</v>
      </c>
      <c r="N33">
        <v>68</v>
      </c>
      <c r="O33" s="14">
        <f>Flights[[#This Row],[Length (min)]]/60</f>
        <v>1.1333333333333333</v>
      </c>
      <c r="P33">
        <v>337</v>
      </c>
      <c r="Q33" s="17">
        <f>IFERROR(Flights[[#This Row],[Distance]]/Flights[[#This Row],[Length (hr)]],"")</f>
        <v>297.35294117647061</v>
      </c>
      <c r="R33" s="1">
        <v>0.34722222222222221</v>
      </c>
      <c r="S33" s="1">
        <v>0.34097222222222223</v>
      </c>
      <c r="T33">
        <v>-9</v>
      </c>
      <c r="U33" t="str">
        <f>IF(Flights[[#This Row],[Arrival Delay]]="","Cancelled",IF(Flights[[#This Row],[Arrival Delay]]&gt;15,"Delayed","On time"))</f>
        <v>On time</v>
      </c>
      <c r="V33" t="str">
        <f>IF(Flights[[#This Row],[Status]]&lt;&gt;"Delayed","",IF(Flights[[#This Row],[Arrival Delay]]&gt;120,"Severe",IF(Flights[[#This Row],[Arrival Delay]]&gt;60,"Major","Moderate")))</f>
        <v/>
      </c>
      <c r="X33" t="str">
        <f>IF(OR(AND(Flights[[#This Row],[Status]]="Cancelled",Flights[[#This Row],[Cancellation Reason]]="Airline/Carrier"),Flights[[#This Row],[Delay Type]]="Severe"),"Yes","No")</f>
        <v>No</v>
      </c>
    </row>
    <row r="34" spans="1:24" x14ac:dyDescent="0.25">
      <c r="A34" s="3">
        <v>42007</v>
      </c>
      <c r="B34">
        <f>WEEKNUM(Flights[[#This Row],[Date]],2)</f>
        <v>1</v>
      </c>
      <c r="C34">
        <f>WEEKDAY(Flights[[#This Row],[Date]],2)</f>
        <v>6</v>
      </c>
      <c r="D34" t="s">
        <v>709</v>
      </c>
      <c r="E34" t="s">
        <v>1989</v>
      </c>
      <c r="F34" t="s">
        <v>0</v>
      </c>
      <c r="G34" t="s">
        <v>10</v>
      </c>
      <c r="H34" t="str">
        <f>_xlfn.XLOOKUP(Flights[[#This Row],[Destination]],Airports!$A$1:$A$77,Airports!$D$1:$D$77,"Code not found")</f>
        <v>Boston</v>
      </c>
      <c r="I34" t="str" cm="1">
        <f t="array" ref="I34">_xlfn.XLOOKUP(Flights[[#This Row],[Destination]],_xlfn._TRO_TRAILING(Airports!A:A),_xlfn._TRO_TRAILING(Airports!E:E),"Code not found")</f>
        <v>MA</v>
      </c>
      <c r="J34" s="1">
        <v>0.39583333333333331</v>
      </c>
      <c r="K34">
        <f>HOUR(Flights[[#This Row],[Scheduled Departure]])</f>
        <v>9</v>
      </c>
      <c r="L34" s="1">
        <v>0.39444444444444443</v>
      </c>
      <c r="M34">
        <v>-2</v>
      </c>
      <c r="N34">
        <v>324</v>
      </c>
      <c r="O34" s="14">
        <f>Flights[[#This Row],[Length (min)]]/60</f>
        <v>5.4</v>
      </c>
      <c r="P34">
        <v>2611</v>
      </c>
      <c r="Q34" s="17">
        <f>IFERROR(Flights[[#This Row],[Distance]]/Flights[[#This Row],[Length (hr)]],"")</f>
        <v>483.51851851851848</v>
      </c>
      <c r="R34" s="1">
        <v>0.74375000000000002</v>
      </c>
      <c r="S34" s="1">
        <v>0.74444444444444446</v>
      </c>
      <c r="T34">
        <v>1</v>
      </c>
      <c r="U34" t="str">
        <f>IF(Flights[[#This Row],[Arrival Delay]]="","Cancelled",IF(Flights[[#This Row],[Arrival Delay]]&gt;15,"Delayed","On time"))</f>
        <v>On time</v>
      </c>
      <c r="V34" t="str">
        <f>IF(Flights[[#This Row],[Status]]&lt;&gt;"Delayed","",IF(Flights[[#This Row],[Arrival Delay]]&gt;120,"Severe",IF(Flights[[#This Row],[Arrival Delay]]&gt;60,"Major","Moderate")))</f>
        <v/>
      </c>
      <c r="X34" t="str">
        <f>IF(OR(AND(Flights[[#This Row],[Status]]="Cancelled",Flights[[#This Row],[Cancellation Reason]]="Airline/Carrier"),Flights[[#This Row],[Delay Type]]="Severe"),"Yes","No")</f>
        <v>No</v>
      </c>
    </row>
    <row r="35" spans="1:24" x14ac:dyDescent="0.25">
      <c r="A35" s="3">
        <v>42007</v>
      </c>
      <c r="B35">
        <f>WEEKNUM(Flights[[#This Row],[Date]],2)</f>
        <v>1</v>
      </c>
      <c r="C35">
        <f>WEEKDAY(Flights[[#This Row],[Date]],2)</f>
        <v>6</v>
      </c>
      <c r="D35" t="s">
        <v>467</v>
      </c>
      <c r="E35" t="s">
        <v>1995</v>
      </c>
      <c r="F35" t="s">
        <v>0</v>
      </c>
      <c r="G35" t="s">
        <v>318</v>
      </c>
      <c r="H35" t="str">
        <f>_xlfn.XLOOKUP(Flights[[#This Row],[Destination]],Airports!$A$1:$A$77,Airports!$D$1:$D$77,"Code not found")</f>
        <v>Oakland</v>
      </c>
      <c r="I35" t="str" cm="1">
        <f t="array" ref="I35">_xlfn.XLOOKUP(Flights[[#This Row],[Destination]],_xlfn._TRO_TRAILING(Airports!A:A),_xlfn._TRO_TRAILING(Airports!E:E),"Code not found")</f>
        <v>CA</v>
      </c>
      <c r="J35" s="1">
        <v>0.4513888888888889</v>
      </c>
      <c r="K35">
        <f>HOUR(Flights[[#This Row],[Scheduled Departure]])</f>
        <v>10</v>
      </c>
      <c r="L35" s="1">
        <v>0.45902777777777776</v>
      </c>
      <c r="M35">
        <v>11</v>
      </c>
      <c r="N35">
        <v>70</v>
      </c>
      <c r="O35" s="14">
        <f>Flights[[#This Row],[Length (min)]]/60</f>
        <v>1.1666666666666667</v>
      </c>
      <c r="P35">
        <v>337</v>
      </c>
      <c r="Q35" s="17">
        <f>IFERROR(Flights[[#This Row],[Distance]]/Flights[[#This Row],[Length (hr)]],"")</f>
        <v>288.85714285714283</v>
      </c>
      <c r="R35" s="1">
        <v>0.50347222222222221</v>
      </c>
      <c r="S35" s="1">
        <v>0.50763888888888886</v>
      </c>
      <c r="T35">
        <v>6</v>
      </c>
      <c r="U35" t="str">
        <f>IF(Flights[[#This Row],[Arrival Delay]]="","Cancelled",IF(Flights[[#This Row],[Arrival Delay]]&gt;15,"Delayed","On time"))</f>
        <v>On time</v>
      </c>
      <c r="V35" t="str">
        <f>IF(Flights[[#This Row],[Status]]&lt;&gt;"Delayed","",IF(Flights[[#This Row],[Arrival Delay]]&gt;120,"Severe",IF(Flights[[#This Row],[Arrival Delay]]&gt;60,"Major","Moderate")))</f>
        <v/>
      </c>
      <c r="X35" t="str">
        <f>IF(OR(AND(Flights[[#This Row],[Status]]="Cancelled",Flights[[#This Row],[Cancellation Reason]]="Airline/Carrier"),Flights[[#This Row],[Delay Type]]="Severe"),"Yes","No")</f>
        <v>No</v>
      </c>
    </row>
    <row r="36" spans="1:24" x14ac:dyDescent="0.25">
      <c r="A36" s="3">
        <v>42007</v>
      </c>
      <c r="B36">
        <f>WEEKNUM(Flights[[#This Row],[Date]],2)</f>
        <v>1</v>
      </c>
      <c r="C36">
        <f>WEEKDAY(Flights[[#This Row],[Date]],2)</f>
        <v>6</v>
      </c>
      <c r="D36" t="s">
        <v>478</v>
      </c>
      <c r="E36" t="s">
        <v>1997</v>
      </c>
      <c r="F36" t="s">
        <v>0</v>
      </c>
      <c r="G36" t="s">
        <v>20</v>
      </c>
      <c r="H36" t="str">
        <f>_xlfn.XLOOKUP(Flights[[#This Row],[Destination]],Airports!$A$1:$A$77,Airports!$D$1:$D$77,"Code not found")</f>
        <v>Kahului</v>
      </c>
      <c r="I36" t="str" cm="1">
        <f t="array" ref="I36">_xlfn.XLOOKUP(Flights[[#This Row],[Destination]],_xlfn._TRO_TRAILING(Airports!A:A),_xlfn._TRO_TRAILING(Airports!E:E),"Code not found")</f>
        <v>HI</v>
      </c>
      <c r="J36" s="1">
        <v>0.46875</v>
      </c>
      <c r="K36">
        <f>HOUR(Flights[[#This Row],[Scheduled Departure]])</f>
        <v>11</v>
      </c>
      <c r="L36" s="1">
        <v>0.46597222222222223</v>
      </c>
      <c r="M36">
        <v>-4</v>
      </c>
      <c r="N36">
        <v>373</v>
      </c>
      <c r="O36" s="14">
        <f>Flights[[#This Row],[Length (min)]]/60</f>
        <v>6.2166666666666668</v>
      </c>
      <c r="P36">
        <v>2486</v>
      </c>
      <c r="Q36" s="17">
        <f>IFERROR(Flights[[#This Row],[Distance]]/Flights[[#This Row],[Length (hr)]],"")</f>
        <v>399.89276139410185</v>
      </c>
      <c r="R36" s="1">
        <v>0.625</v>
      </c>
      <c r="S36" s="1">
        <v>0.64166666666666672</v>
      </c>
      <c r="T36">
        <v>24</v>
      </c>
      <c r="U36" t="str">
        <f>IF(Flights[[#This Row],[Arrival Delay]]="","Cancelled",IF(Flights[[#This Row],[Arrival Delay]]&gt;15,"Delayed","On time"))</f>
        <v>Delayed</v>
      </c>
      <c r="V36" t="str">
        <f>IF(Flights[[#This Row],[Status]]&lt;&gt;"Delayed","",IF(Flights[[#This Row],[Arrival Delay]]&gt;120,"Severe",IF(Flights[[#This Row],[Arrival Delay]]&gt;60,"Major","Moderate")))</f>
        <v>Moderate</v>
      </c>
      <c r="X36" t="str">
        <f>IF(OR(AND(Flights[[#This Row],[Status]]="Cancelled",Flights[[#This Row],[Cancellation Reason]]="Airline/Carrier"),Flights[[#This Row],[Delay Type]]="Severe"),"Yes","No")</f>
        <v>No</v>
      </c>
    </row>
    <row r="37" spans="1:24" x14ac:dyDescent="0.25">
      <c r="A37" s="3">
        <v>42007</v>
      </c>
      <c r="B37">
        <f>WEEKNUM(Flights[[#This Row],[Date]],2)</f>
        <v>1</v>
      </c>
      <c r="C37">
        <f>WEEKDAY(Flights[[#This Row],[Date]],2)</f>
        <v>6</v>
      </c>
      <c r="D37" t="s">
        <v>761</v>
      </c>
      <c r="E37" t="s">
        <v>1995</v>
      </c>
      <c r="F37" t="s">
        <v>0</v>
      </c>
      <c r="G37" t="s">
        <v>278</v>
      </c>
      <c r="H37" t="str">
        <f>_xlfn.XLOOKUP(Flights[[#This Row],[Destination]],Airports!$A$1:$A$77,Airports!$D$1:$D$77,"Code not found")</f>
        <v>El Paso</v>
      </c>
      <c r="I37" t="str" cm="1">
        <f t="array" ref="I37">_xlfn.XLOOKUP(Flights[[#This Row],[Destination]],_xlfn._TRO_TRAILING(Airports!A:A),_xlfn._TRO_TRAILING(Airports!E:E),"Code not found")</f>
        <v>TX</v>
      </c>
      <c r="J37" s="1">
        <v>0.47916666666666669</v>
      </c>
      <c r="K37">
        <f>HOUR(Flights[[#This Row],[Scheduled Departure]])</f>
        <v>11</v>
      </c>
      <c r="L37" s="1">
        <v>0.48888888888888887</v>
      </c>
      <c r="M37">
        <v>14</v>
      </c>
      <c r="N37">
        <v>112</v>
      </c>
      <c r="O37" s="14">
        <f>Flights[[#This Row],[Length (min)]]/60</f>
        <v>1.8666666666666667</v>
      </c>
      <c r="P37">
        <v>715</v>
      </c>
      <c r="Q37" s="17">
        <f>IFERROR(Flights[[#This Row],[Distance]]/Flights[[#This Row],[Length (hr)]],"")</f>
        <v>383.03571428571428</v>
      </c>
      <c r="R37" s="1">
        <v>0.59375</v>
      </c>
      <c r="S37" s="1">
        <v>0.60833333333333328</v>
      </c>
      <c r="T37">
        <v>21</v>
      </c>
      <c r="U37" t="str">
        <f>IF(Flights[[#This Row],[Arrival Delay]]="","Cancelled",IF(Flights[[#This Row],[Arrival Delay]]&gt;15,"Delayed","On time"))</f>
        <v>Delayed</v>
      </c>
      <c r="V37" t="str">
        <f>IF(Flights[[#This Row],[Status]]&lt;&gt;"Delayed","",IF(Flights[[#This Row],[Arrival Delay]]&gt;120,"Severe",IF(Flights[[#This Row],[Arrival Delay]]&gt;60,"Major","Moderate")))</f>
        <v>Moderate</v>
      </c>
      <c r="X37" t="str">
        <f>IF(OR(AND(Flights[[#This Row],[Status]]="Cancelled",Flights[[#This Row],[Cancellation Reason]]="Airline/Carrier"),Flights[[#This Row],[Delay Type]]="Severe"),"Yes","No")</f>
        <v>No</v>
      </c>
    </row>
    <row r="38" spans="1:24" x14ac:dyDescent="0.25">
      <c r="A38" s="3">
        <v>42007</v>
      </c>
      <c r="B38">
        <f>WEEKNUM(Flights[[#This Row],[Date]],2)</f>
        <v>1</v>
      </c>
      <c r="C38">
        <f>WEEKDAY(Flights[[#This Row],[Date]],2)</f>
        <v>6</v>
      </c>
      <c r="D38" t="s">
        <v>546</v>
      </c>
      <c r="E38" t="s">
        <v>1989</v>
      </c>
      <c r="F38" t="s">
        <v>0</v>
      </c>
      <c r="G38" t="s">
        <v>26</v>
      </c>
      <c r="H38" t="str">
        <f>_xlfn.XLOOKUP(Flights[[#This Row],[Destination]],Airports!$A$1:$A$77,Airports!$D$1:$D$77,"Code not found")</f>
        <v>Atlanta</v>
      </c>
      <c r="I38" t="str" cm="1">
        <f t="array" ref="I38">_xlfn.XLOOKUP(Flights[[#This Row],[Destination]],_xlfn._TRO_TRAILING(Airports!A:A),_xlfn._TRO_TRAILING(Airports!E:E),"Code not found")</f>
        <v>GA</v>
      </c>
      <c r="J38" s="1">
        <v>0.62847222222222221</v>
      </c>
      <c r="K38">
        <f>HOUR(Flights[[#This Row],[Scheduled Departure]])</f>
        <v>15</v>
      </c>
      <c r="L38" s="1">
        <v>0.82708333333333328</v>
      </c>
      <c r="M38">
        <v>286</v>
      </c>
      <c r="N38">
        <v>246</v>
      </c>
      <c r="O38" s="14">
        <f>Flights[[#This Row],[Length (min)]]/60</f>
        <v>4.0999999999999996</v>
      </c>
      <c r="P38">
        <v>1947</v>
      </c>
      <c r="Q38" s="17">
        <f>IFERROR(Flights[[#This Row],[Distance]]/Flights[[#This Row],[Length (hr)]],"")</f>
        <v>474.87804878048786</v>
      </c>
      <c r="R38" s="1">
        <v>0.92708333333333337</v>
      </c>
      <c r="S38" s="1">
        <v>0.12291666666666666</v>
      </c>
      <c r="T38">
        <v>282</v>
      </c>
      <c r="U38" t="str">
        <f>IF(Flights[[#This Row],[Arrival Delay]]="","Cancelled",IF(Flights[[#This Row],[Arrival Delay]]&gt;15,"Delayed","On time"))</f>
        <v>Delayed</v>
      </c>
      <c r="V38" t="str">
        <f>IF(Flights[[#This Row],[Status]]&lt;&gt;"Delayed","",IF(Flights[[#This Row],[Arrival Delay]]&gt;120,"Severe",IF(Flights[[#This Row],[Arrival Delay]]&gt;60,"Major","Moderate")))</f>
        <v>Severe</v>
      </c>
      <c r="X38" t="str">
        <f>IF(OR(AND(Flights[[#This Row],[Status]]="Cancelled",Flights[[#This Row],[Cancellation Reason]]="Airline/Carrier"),Flights[[#This Row],[Delay Type]]="Severe"),"Yes","No")</f>
        <v>Yes</v>
      </c>
    </row>
    <row r="39" spans="1:24" x14ac:dyDescent="0.25">
      <c r="A39" s="3">
        <v>42007</v>
      </c>
      <c r="B39">
        <f>WEEKNUM(Flights[[#This Row],[Date]],2)</f>
        <v>1</v>
      </c>
      <c r="C39">
        <f>WEEKDAY(Flights[[#This Row],[Date]],2)</f>
        <v>6</v>
      </c>
      <c r="D39" t="s">
        <v>624</v>
      </c>
      <c r="E39" t="s">
        <v>1995</v>
      </c>
      <c r="F39" t="s">
        <v>0</v>
      </c>
      <c r="G39" t="s">
        <v>303</v>
      </c>
      <c r="H39" t="str">
        <f>_xlfn.XLOOKUP(Flights[[#This Row],[Destination]],Airports!$A$1:$A$77,Airports!$D$1:$D$77,"Code not found")</f>
        <v>Kansas City</v>
      </c>
      <c r="I39" t="str" cm="1">
        <f t="array" ref="I39">_xlfn.XLOOKUP(Flights[[#This Row],[Destination]],_xlfn._TRO_TRAILING(Airports!A:A),_xlfn._TRO_TRAILING(Airports!E:E),"Code not found")</f>
        <v>MO</v>
      </c>
      <c r="J39" s="1">
        <v>0.80208333333333337</v>
      </c>
      <c r="K39">
        <f>HOUR(Flights[[#This Row],[Scheduled Departure]])</f>
        <v>19</v>
      </c>
      <c r="L39" s="1">
        <v>0.82708333333333328</v>
      </c>
      <c r="M39">
        <v>36</v>
      </c>
      <c r="N39">
        <v>188</v>
      </c>
      <c r="O39" s="14">
        <f>Flights[[#This Row],[Length (min)]]/60</f>
        <v>3.1333333333333333</v>
      </c>
      <c r="P39">
        <v>1363</v>
      </c>
      <c r="Q39" s="17">
        <f>IFERROR(Flights[[#This Row],[Distance]]/Flights[[#This Row],[Length (hr)]],"")</f>
        <v>435</v>
      </c>
      <c r="R39" s="1">
        <v>1.3888888888888888E-2</v>
      </c>
      <c r="S39" s="1">
        <v>4.0972222222222222E-2</v>
      </c>
      <c r="T39">
        <v>39</v>
      </c>
      <c r="U39" t="str">
        <f>IF(Flights[[#This Row],[Arrival Delay]]="","Cancelled",IF(Flights[[#This Row],[Arrival Delay]]&gt;15,"Delayed","On time"))</f>
        <v>Delayed</v>
      </c>
      <c r="V39" t="str">
        <f>IF(Flights[[#This Row],[Status]]&lt;&gt;"Delayed","",IF(Flights[[#This Row],[Arrival Delay]]&gt;120,"Severe",IF(Flights[[#This Row],[Arrival Delay]]&gt;60,"Major","Moderate")))</f>
        <v>Moderate</v>
      </c>
      <c r="X39" t="str">
        <f>IF(OR(AND(Flights[[#This Row],[Status]]="Cancelled",Flights[[#This Row],[Cancellation Reason]]="Airline/Carrier"),Flights[[#This Row],[Delay Type]]="Severe"),"Yes","No")</f>
        <v>No</v>
      </c>
    </row>
    <row r="40" spans="1:24" x14ac:dyDescent="0.25">
      <c r="A40" s="3">
        <v>42007</v>
      </c>
      <c r="B40">
        <f>WEEKNUM(Flights[[#This Row],[Date]],2)</f>
        <v>1</v>
      </c>
      <c r="C40">
        <f>WEEKDAY(Flights[[#This Row],[Date]],2)</f>
        <v>6</v>
      </c>
      <c r="D40" t="s">
        <v>661</v>
      </c>
      <c r="E40" t="s">
        <v>1996</v>
      </c>
      <c r="F40" t="s">
        <v>0</v>
      </c>
      <c r="G40" t="s">
        <v>285</v>
      </c>
      <c r="H40" t="str">
        <f>_xlfn.XLOOKUP(Flights[[#This Row],[Destination]],Airports!$A$1:$A$77,Airports!$D$1:$D$77,"Code not found")</f>
        <v>Fort Lauderdale</v>
      </c>
      <c r="I40" t="str" cm="1">
        <f t="array" ref="I40">_xlfn.XLOOKUP(Flights[[#This Row],[Destination]],_xlfn._TRO_TRAILING(Airports!A:A),_xlfn._TRO_TRAILING(Airports!E:E),"Code not found")</f>
        <v>FL</v>
      </c>
      <c r="J40" s="1">
        <v>0.92013888888888884</v>
      </c>
      <c r="K40">
        <f>HOUR(Flights[[#This Row],[Scheduled Departure]])</f>
        <v>22</v>
      </c>
      <c r="L40" s="1">
        <v>0.91805555555555551</v>
      </c>
      <c r="M40">
        <v>-3</v>
      </c>
      <c r="N40">
        <v>286</v>
      </c>
      <c r="O40" s="14">
        <f>Flights[[#This Row],[Length (min)]]/60</f>
        <v>4.7666666666666666</v>
      </c>
      <c r="P40">
        <v>2342</v>
      </c>
      <c r="Q40" s="17">
        <f>IFERROR(Flights[[#This Row],[Distance]]/Flights[[#This Row],[Length (hr)]],"")</f>
        <v>491.32867132867136</v>
      </c>
      <c r="R40" s="1">
        <v>0.23958333333333334</v>
      </c>
      <c r="S40" s="1">
        <v>0.24166666666666667</v>
      </c>
      <c r="T40">
        <v>3</v>
      </c>
      <c r="U40" t="str">
        <f>IF(Flights[[#This Row],[Arrival Delay]]="","Cancelled",IF(Flights[[#This Row],[Arrival Delay]]&gt;15,"Delayed","On time"))</f>
        <v>On time</v>
      </c>
      <c r="V40" t="str">
        <f>IF(Flights[[#This Row],[Status]]&lt;&gt;"Delayed","",IF(Flights[[#This Row],[Arrival Delay]]&gt;120,"Severe",IF(Flights[[#This Row],[Arrival Delay]]&gt;60,"Major","Moderate")))</f>
        <v/>
      </c>
      <c r="X40" t="str">
        <f>IF(OR(AND(Flights[[#This Row],[Status]]="Cancelled",Flights[[#This Row],[Cancellation Reason]]="Airline/Carrier"),Flights[[#This Row],[Delay Type]]="Severe"),"Yes","No")</f>
        <v>No</v>
      </c>
    </row>
    <row r="41" spans="1:24" x14ac:dyDescent="0.25">
      <c r="A41" s="3">
        <v>42007</v>
      </c>
      <c r="B41">
        <f>WEEKNUM(Flights[[#This Row],[Date]],2)</f>
        <v>1</v>
      </c>
      <c r="C41">
        <f>WEEKDAY(Flights[[#This Row],[Date]],2)</f>
        <v>6</v>
      </c>
      <c r="D41" t="s">
        <v>107</v>
      </c>
      <c r="E41" t="s">
        <v>1987</v>
      </c>
      <c r="F41" t="s">
        <v>0</v>
      </c>
      <c r="G41" t="s">
        <v>12</v>
      </c>
      <c r="H41" t="str">
        <f>_xlfn.XLOOKUP(Flights[[#This Row],[Destination]],Airports!$A$1:$A$77,Airports!$D$1:$D$77,"Code not found")</f>
        <v>New York</v>
      </c>
      <c r="I41" t="str" cm="1">
        <f t="array" ref="I41">_xlfn.XLOOKUP(Flights[[#This Row],[Destination]],_xlfn._TRO_TRAILING(Airports!A:A),_xlfn._TRO_TRAILING(Airports!E:E),"Code not found")</f>
        <v>NY</v>
      </c>
      <c r="J41" s="1">
        <v>0.97916666666666663</v>
      </c>
      <c r="K41">
        <f>HOUR(Flights[[#This Row],[Scheduled Departure]])</f>
        <v>23</v>
      </c>
      <c r="L41" s="1">
        <v>0.97569444444444442</v>
      </c>
      <c r="M41">
        <v>-5</v>
      </c>
      <c r="N41">
        <v>318</v>
      </c>
      <c r="O41" s="14">
        <f>Flights[[#This Row],[Length (min)]]/60</f>
        <v>5.3</v>
      </c>
      <c r="P41">
        <v>2475</v>
      </c>
      <c r="Q41" s="17">
        <f>IFERROR(Flights[[#This Row],[Distance]]/Flights[[#This Row],[Length (hr)]],"")</f>
        <v>466.98113207547169</v>
      </c>
      <c r="R41" s="1">
        <v>0.3263888888888889</v>
      </c>
      <c r="S41" s="1">
        <v>0.3215277777777778</v>
      </c>
      <c r="T41">
        <v>-7</v>
      </c>
      <c r="U41" t="str">
        <f>IF(Flights[[#This Row],[Arrival Delay]]="","Cancelled",IF(Flights[[#This Row],[Arrival Delay]]&gt;15,"Delayed","On time"))</f>
        <v>On time</v>
      </c>
      <c r="V41" t="str">
        <f>IF(Flights[[#This Row],[Status]]&lt;&gt;"Delayed","",IF(Flights[[#This Row],[Arrival Delay]]&gt;120,"Severe",IF(Flights[[#This Row],[Arrival Delay]]&gt;60,"Major","Moderate")))</f>
        <v/>
      </c>
      <c r="X41" t="str">
        <f>IF(OR(AND(Flights[[#This Row],[Status]]="Cancelled",Flights[[#This Row],[Cancellation Reason]]="Airline/Carrier"),Flights[[#This Row],[Delay Type]]="Severe"),"Yes","No")</f>
        <v>No</v>
      </c>
    </row>
    <row r="42" spans="1:24" x14ac:dyDescent="0.25">
      <c r="A42" s="3">
        <v>42008</v>
      </c>
      <c r="B42">
        <f>WEEKNUM(Flights[[#This Row],[Date]],2)</f>
        <v>1</v>
      </c>
      <c r="C42">
        <f>WEEKDAY(Flights[[#This Row],[Date]],2)</f>
        <v>7</v>
      </c>
      <c r="D42" t="s">
        <v>391</v>
      </c>
      <c r="E42" t="s">
        <v>1992</v>
      </c>
      <c r="F42" t="s">
        <v>0</v>
      </c>
      <c r="G42" t="s">
        <v>10</v>
      </c>
      <c r="H42" t="str">
        <f>_xlfn.XLOOKUP(Flights[[#This Row],[Destination]],Airports!$A$1:$A$77,Airports!$D$1:$D$77,"Code not found")</f>
        <v>Boston</v>
      </c>
      <c r="I42" t="str" cm="1">
        <f t="array" ref="I42">_xlfn.XLOOKUP(Flights[[#This Row],[Destination]],_xlfn._TRO_TRAILING(Airports!A:A),_xlfn._TRO_TRAILING(Airports!E:E),"Code not found")</f>
        <v>MA</v>
      </c>
      <c r="J42" s="1">
        <v>0.29166666666666669</v>
      </c>
      <c r="K42">
        <f>HOUR(Flights[[#This Row],[Scheduled Departure]])</f>
        <v>7</v>
      </c>
      <c r="L42" s="1">
        <v>0.29097222222222224</v>
      </c>
      <c r="M42">
        <v>-1</v>
      </c>
      <c r="N42">
        <v>320</v>
      </c>
      <c r="O42" s="14">
        <f>Flights[[#This Row],[Length (min)]]/60</f>
        <v>5.333333333333333</v>
      </c>
      <c r="P42">
        <v>2611</v>
      </c>
      <c r="Q42" s="17">
        <f>IFERROR(Flights[[#This Row],[Distance]]/Flights[[#This Row],[Length (hr)]],"")</f>
        <v>489.5625</v>
      </c>
      <c r="R42" s="1">
        <v>0.6381944444444444</v>
      </c>
      <c r="S42" s="1">
        <v>0.6381944444444444</v>
      </c>
      <c r="T42">
        <v>0</v>
      </c>
      <c r="U42" t="str">
        <f>IF(Flights[[#This Row],[Arrival Delay]]="","Cancelled",IF(Flights[[#This Row],[Arrival Delay]]&gt;15,"Delayed","On time"))</f>
        <v>On time</v>
      </c>
      <c r="V42" t="str">
        <f>IF(Flights[[#This Row],[Status]]&lt;&gt;"Delayed","",IF(Flights[[#This Row],[Arrival Delay]]&gt;120,"Severe",IF(Flights[[#This Row],[Arrival Delay]]&gt;60,"Major","Moderate")))</f>
        <v/>
      </c>
      <c r="X42" t="str">
        <f>IF(OR(AND(Flights[[#This Row],[Status]]="Cancelled",Flights[[#This Row],[Cancellation Reason]]="Airline/Carrier"),Flights[[#This Row],[Delay Type]]="Severe"),"Yes","No")</f>
        <v>No</v>
      </c>
    </row>
    <row r="43" spans="1:24" x14ac:dyDescent="0.25">
      <c r="A43" s="3">
        <v>42008</v>
      </c>
      <c r="B43">
        <f>WEEKNUM(Flights[[#This Row],[Date]],2)</f>
        <v>1</v>
      </c>
      <c r="C43">
        <f>WEEKDAY(Flights[[#This Row],[Date]],2)</f>
        <v>7</v>
      </c>
      <c r="D43" t="s">
        <v>704</v>
      </c>
      <c r="E43" t="s">
        <v>1995</v>
      </c>
      <c r="F43" t="s">
        <v>0</v>
      </c>
      <c r="G43" t="s">
        <v>335</v>
      </c>
      <c r="H43" t="str">
        <f>_xlfn.XLOOKUP(Flights[[#This Row],[Destination]],Airports!$A$1:$A$77,Airports!$D$1:$D$77,"Code not found")</f>
        <v>Reno</v>
      </c>
      <c r="I43" t="str" cm="1">
        <f t="array" ref="I43">_xlfn.XLOOKUP(Flights[[#This Row],[Destination]],_xlfn._TRO_TRAILING(Airports!A:A),_xlfn._TRO_TRAILING(Airports!E:E),"Code not found")</f>
        <v>NV</v>
      </c>
      <c r="J43" s="1">
        <v>0.31597222222222221</v>
      </c>
      <c r="K43">
        <f>HOUR(Flights[[#This Row],[Scheduled Departure]])</f>
        <v>7</v>
      </c>
      <c r="L43" s="1">
        <v>0.3125</v>
      </c>
      <c r="M43">
        <v>-5</v>
      </c>
      <c r="N43">
        <v>76</v>
      </c>
      <c r="O43" s="14">
        <f>Flights[[#This Row],[Length (min)]]/60</f>
        <v>1.2666666666666666</v>
      </c>
      <c r="P43">
        <v>391</v>
      </c>
      <c r="Q43" s="17">
        <f>IFERROR(Flights[[#This Row],[Distance]]/Flights[[#This Row],[Length (hr)]],"")</f>
        <v>308.68421052631578</v>
      </c>
      <c r="R43" s="1">
        <v>0.37152777777777779</v>
      </c>
      <c r="S43" s="1">
        <v>0.36527777777777776</v>
      </c>
      <c r="T43">
        <v>-9</v>
      </c>
      <c r="U43" t="str">
        <f>IF(Flights[[#This Row],[Arrival Delay]]="","Cancelled",IF(Flights[[#This Row],[Arrival Delay]]&gt;15,"Delayed","On time"))</f>
        <v>On time</v>
      </c>
      <c r="V43" t="str">
        <f>IF(Flights[[#This Row],[Status]]&lt;&gt;"Delayed","",IF(Flights[[#This Row],[Arrival Delay]]&gt;120,"Severe",IF(Flights[[#This Row],[Arrival Delay]]&gt;60,"Major","Moderate")))</f>
        <v/>
      </c>
      <c r="X43" t="str">
        <f>IF(OR(AND(Flights[[#This Row],[Status]]="Cancelled",Flights[[#This Row],[Cancellation Reason]]="Airline/Carrier"),Flights[[#This Row],[Delay Type]]="Severe"),"Yes","No")</f>
        <v>No</v>
      </c>
    </row>
    <row r="44" spans="1:24" x14ac:dyDescent="0.25">
      <c r="A44" s="3">
        <v>42008</v>
      </c>
      <c r="B44">
        <f>WEEKNUM(Flights[[#This Row],[Date]],2)</f>
        <v>1</v>
      </c>
      <c r="C44">
        <f>WEEKDAY(Flights[[#This Row],[Date]],2)</f>
        <v>7</v>
      </c>
      <c r="D44" t="s">
        <v>784</v>
      </c>
      <c r="E44" t="s">
        <v>1994</v>
      </c>
      <c r="F44" t="s">
        <v>0</v>
      </c>
      <c r="G44" t="s">
        <v>259</v>
      </c>
      <c r="H44" t="str">
        <f>_xlfn.XLOOKUP(Flights[[#This Row],[Destination]],Airports!$A$1:$A$77,Airports!$D$1:$D$77,"Code not found")</f>
        <v>Bozeman</v>
      </c>
      <c r="I44" t="str" cm="1">
        <f t="array" ref="I44">_xlfn.XLOOKUP(Flights[[#This Row],[Destination]],_xlfn._TRO_TRAILING(Airports!A:A),_xlfn._TRO_TRAILING(Airports!E:E),"Code not found")</f>
        <v>MT</v>
      </c>
      <c r="J44" s="1">
        <v>0.34930555555555554</v>
      </c>
      <c r="K44">
        <f>HOUR(Flights[[#This Row],[Scheduled Departure]])</f>
        <v>8</v>
      </c>
      <c r="L44" s="1">
        <v>0.34583333333333333</v>
      </c>
      <c r="M44">
        <v>-5</v>
      </c>
      <c r="N44">
        <v>170</v>
      </c>
      <c r="O44" s="14">
        <f>Flights[[#This Row],[Length (min)]]/60</f>
        <v>2.8333333333333335</v>
      </c>
      <c r="P44">
        <v>902</v>
      </c>
      <c r="Q44" s="17">
        <f>IFERROR(Flights[[#This Row],[Distance]]/Flights[[#This Row],[Length (hr)]],"")</f>
        <v>318.35294117647055</v>
      </c>
      <c r="R44" s="1">
        <v>0.5083333333333333</v>
      </c>
      <c r="S44" s="1">
        <v>0.50555555555555554</v>
      </c>
      <c r="T44">
        <v>-4</v>
      </c>
      <c r="U44" t="str">
        <f>IF(Flights[[#This Row],[Arrival Delay]]="","Cancelled",IF(Flights[[#This Row],[Arrival Delay]]&gt;15,"Delayed","On time"))</f>
        <v>On time</v>
      </c>
      <c r="V44" t="str">
        <f>IF(Flights[[#This Row],[Status]]&lt;&gt;"Delayed","",IF(Flights[[#This Row],[Arrival Delay]]&gt;120,"Severe",IF(Flights[[#This Row],[Arrival Delay]]&gt;60,"Major","Moderate")))</f>
        <v/>
      </c>
      <c r="X44" t="str">
        <f>IF(OR(AND(Flights[[#This Row],[Status]]="Cancelled",Flights[[#This Row],[Cancellation Reason]]="Airline/Carrier"),Flights[[#This Row],[Delay Type]]="Severe"),"Yes","No")</f>
        <v>No</v>
      </c>
    </row>
    <row r="45" spans="1:24" x14ac:dyDescent="0.25">
      <c r="A45" s="3">
        <v>42008</v>
      </c>
      <c r="B45">
        <f>WEEKNUM(Flights[[#This Row],[Date]],2)</f>
        <v>1</v>
      </c>
      <c r="C45">
        <f>WEEKDAY(Flights[[#This Row],[Date]],2)</f>
        <v>7</v>
      </c>
      <c r="D45" t="s">
        <v>422</v>
      </c>
      <c r="E45" t="s">
        <v>1991</v>
      </c>
      <c r="F45" t="s">
        <v>0</v>
      </c>
      <c r="G45" t="s">
        <v>344</v>
      </c>
      <c r="H45" t="str">
        <f>_xlfn.XLOOKUP(Flights[[#This Row],[Destination]],Airports!$A$1:$A$77,Airports!$D$1:$D$77,"Code not found")</f>
        <v>Seattle</v>
      </c>
      <c r="I45" t="str" cm="1">
        <f t="array" ref="I45">_xlfn.XLOOKUP(Flights[[#This Row],[Destination]],_xlfn._TRO_TRAILING(Airports!A:A),_xlfn._TRO_TRAILING(Airports!E:E),"Code not found")</f>
        <v>WA</v>
      </c>
      <c r="J45" s="1">
        <v>0.3611111111111111</v>
      </c>
      <c r="K45">
        <f>HOUR(Flights[[#This Row],[Scheduled Departure]])</f>
        <v>8</v>
      </c>
      <c r="L45" s="1">
        <v>0.35902777777777778</v>
      </c>
      <c r="M45">
        <v>-3</v>
      </c>
      <c r="N45">
        <v>176</v>
      </c>
      <c r="O45" s="14">
        <f>Flights[[#This Row],[Length (min)]]/60</f>
        <v>2.9333333333333331</v>
      </c>
      <c r="P45">
        <v>954</v>
      </c>
      <c r="Q45" s="17">
        <f>IFERROR(Flights[[#This Row],[Distance]]/Flights[[#This Row],[Length (hr)]],"")</f>
        <v>325.22727272727275</v>
      </c>
      <c r="R45" s="1">
        <v>0.47708333333333336</v>
      </c>
      <c r="S45" s="1">
        <v>0.48125000000000001</v>
      </c>
      <c r="T45">
        <v>6</v>
      </c>
      <c r="U45" t="str">
        <f>IF(Flights[[#This Row],[Arrival Delay]]="","Cancelled",IF(Flights[[#This Row],[Arrival Delay]]&gt;15,"Delayed","On time"))</f>
        <v>On time</v>
      </c>
      <c r="V45" t="str">
        <f>IF(Flights[[#This Row],[Status]]&lt;&gt;"Delayed","",IF(Flights[[#This Row],[Arrival Delay]]&gt;120,"Severe",IF(Flights[[#This Row],[Arrival Delay]]&gt;60,"Major","Moderate")))</f>
        <v/>
      </c>
      <c r="X45" t="str">
        <f>IF(OR(AND(Flights[[#This Row],[Status]]="Cancelled",Flights[[#This Row],[Cancellation Reason]]="Airline/Carrier"),Flights[[#This Row],[Delay Type]]="Severe"),"Yes","No")</f>
        <v>No</v>
      </c>
    </row>
    <row r="46" spans="1:24" x14ac:dyDescent="0.25">
      <c r="A46" s="3">
        <v>42008</v>
      </c>
      <c r="B46">
        <f>WEEKNUM(Flights[[#This Row],[Date]],2)</f>
        <v>1</v>
      </c>
      <c r="C46">
        <f>WEEKDAY(Flights[[#This Row],[Date]],2)</f>
        <v>7</v>
      </c>
      <c r="D46" t="s">
        <v>424</v>
      </c>
      <c r="E46" t="s">
        <v>1990</v>
      </c>
      <c r="F46" t="s">
        <v>0</v>
      </c>
      <c r="G46" t="s">
        <v>17</v>
      </c>
      <c r="H46" t="str">
        <f>_xlfn.XLOOKUP(Flights[[#This Row],[Destination]],Airports!$A$1:$A$77,Airports!$D$1:$D$77,"Code not found")</f>
        <v>Honolulu</v>
      </c>
      <c r="I46" t="str" cm="1">
        <f t="array" ref="I46">_xlfn.XLOOKUP(Flights[[#This Row],[Destination]],_xlfn._TRO_TRAILING(Airports!A:A),_xlfn._TRO_TRAILING(Airports!E:E),"Code not found")</f>
        <v>HI</v>
      </c>
      <c r="J46" s="1">
        <v>0.36458333333333331</v>
      </c>
      <c r="K46">
        <f>HOUR(Flights[[#This Row],[Scheduled Departure]])</f>
        <v>8</v>
      </c>
      <c r="L46" s="1">
        <v>0.37638888888888888</v>
      </c>
      <c r="M46">
        <v>17</v>
      </c>
      <c r="N46">
        <v>344</v>
      </c>
      <c r="O46" s="14">
        <f>Flights[[#This Row],[Length (min)]]/60</f>
        <v>5.7333333333333334</v>
      </c>
      <c r="P46">
        <v>2556</v>
      </c>
      <c r="Q46" s="17">
        <f>IFERROR(Flights[[#This Row],[Distance]]/Flights[[#This Row],[Length (hr)]],"")</f>
        <v>445.81395348837208</v>
      </c>
      <c r="R46" s="1">
        <v>0.52013888888888893</v>
      </c>
      <c r="S46" s="1">
        <v>0.53194444444444444</v>
      </c>
      <c r="T46">
        <v>17</v>
      </c>
      <c r="U46" t="str">
        <f>IF(Flights[[#This Row],[Arrival Delay]]="","Cancelled",IF(Flights[[#This Row],[Arrival Delay]]&gt;15,"Delayed","On time"))</f>
        <v>Delayed</v>
      </c>
      <c r="V46" t="str">
        <f>IF(Flights[[#This Row],[Status]]&lt;&gt;"Delayed","",IF(Flights[[#This Row],[Arrival Delay]]&gt;120,"Severe",IF(Flights[[#This Row],[Arrival Delay]]&gt;60,"Major","Moderate")))</f>
        <v>Moderate</v>
      </c>
      <c r="X46" t="str">
        <f>IF(OR(AND(Flights[[#This Row],[Status]]="Cancelled",Flights[[#This Row],[Cancellation Reason]]="Airline/Carrier"),Flights[[#This Row],[Delay Type]]="Severe"),"Yes","No")</f>
        <v>No</v>
      </c>
    </row>
    <row r="47" spans="1:24" x14ac:dyDescent="0.25">
      <c r="A47" s="3">
        <v>42008</v>
      </c>
      <c r="B47">
        <f>WEEKNUM(Flights[[#This Row],[Date]],2)</f>
        <v>1</v>
      </c>
      <c r="C47">
        <f>WEEKDAY(Flights[[#This Row],[Date]],2)</f>
        <v>7</v>
      </c>
      <c r="D47" t="s">
        <v>431</v>
      </c>
      <c r="E47" t="s">
        <v>1994</v>
      </c>
      <c r="F47" t="s">
        <v>0</v>
      </c>
      <c r="G47" t="s">
        <v>266</v>
      </c>
      <c r="H47" t="str">
        <f>_xlfn.XLOOKUP(Flights[[#This Row],[Destination]],Airports!$A$1:$A$77,Airports!$D$1:$D$77,"Code not found")</f>
        <v>Colorado Springs</v>
      </c>
      <c r="I47" t="str" cm="1">
        <f t="array" ref="I47">_xlfn.XLOOKUP(Flights[[#This Row],[Destination]],_xlfn._TRO_TRAILING(Airports!A:A),_xlfn._TRO_TRAILING(Airports!E:E),"Code not found")</f>
        <v>CO</v>
      </c>
      <c r="J47" s="1">
        <v>0.38194444444444442</v>
      </c>
      <c r="K47">
        <f>HOUR(Flights[[#This Row],[Scheduled Departure]])</f>
        <v>9</v>
      </c>
      <c r="L47" s="1">
        <v>0.37916666666666665</v>
      </c>
      <c r="M47">
        <v>-4</v>
      </c>
      <c r="N47">
        <v>146</v>
      </c>
      <c r="O47" s="14">
        <f>Flights[[#This Row],[Length (min)]]/60</f>
        <v>2.4333333333333331</v>
      </c>
      <c r="P47">
        <v>833</v>
      </c>
      <c r="Q47" s="17">
        <f>IFERROR(Flights[[#This Row],[Distance]]/Flights[[#This Row],[Length (hr)]],"")</f>
        <v>342.32876712328772</v>
      </c>
      <c r="R47" s="1">
        <v>0.52013888888888893</v>
      </c>
      <c r="S47" s="1">
        <v>0.52222222222222225</v>
      </c>
      <c r="T47">
        <v>3</v>
      </c>
      <c r="U47" t="str">
        <f>IF(Flights[[#This Row],[Arrival Delay]]="","Cancelled",IF(Flights[[#This Row],[Arrival Delay]]&gt;15,"Delayed","On time"))</f>
        <v>On time</v>
      </c>
      <c r="V47" t="str">
        <f>IF(Flights[[#This Row],[Status]]&lt;&gt;"Delayed","",IF(Flights[[#This Row],[Arrival Delay]]&gt;120,"Severe",IF(Flights[[#This Row],[Arrival Delay]]&gt;60,"Major","Moderate")))</f>
        <v/>
      </c>
      <c r="X47" t="str">
        <f>IF(OR(AND(Flights[[#This Row],[Status]]="Cancelled",Flights[[#This Row],[Cancellation Reason]]="Airline/Carrier"),Flights[[#This Row],[Delay Type]]="Severe"),"Yes","No")</f>
        <v>No</v>
      </c>
    </row>
    <row r="48" spans="1:24" x14ac:dyDescent="0.25">
      <c r="A48" s="3">
        <v>42008</v>
      </c>
      <c r="B48">
        <f>WEEKNUM(Flights[[#This Row],[Date]],2)</f>
        <v>1</v>
      </c>
      <c r="C48">
        <f>WEEKDAY(Flights[[#This Row],[Date]],2)</f>
        <v>7</v>
      </c>
      <c r="D48" t="s">
        <v>452</v>
      </c>
      <c r="E48" t="s">
        <v>1989</v>
      </c>
      <c r="F48" t="s">
        <v>0</v>
      </c>
      <c r="G48" t="s">
        <v>349</v>
      </c>
      <c r="H48" t="str">
        <f>_xlfn.XLOOKUP(Flights[[#This Row],[Destination]],Airports!$A$1:$A$77,Airports!$D$1:$D$77,"Code not found")</f>
        <v>Salt Lake City</v>
      </c>
      <c r="I48" t="str" cm="1">
        <f t="array" ref="I48">_xlfn.XLOOKUP(Flights[[#This Row],[Destination]],_xlfn._TRO_TRAILING(Airports!A:A),_xlfn._TRO_TRAILING(Airports!E:E),"Code not found")</f>
        <v>UT</v>
      </c>
      <c r="J48" s="1">
        <v>0.43055555555555558</v>
      </c>
      <c r="K48">
        <f>HOUR(Flights[[#This Row],[Scheduled Departure]])</f>
        <v>10</v>
      </c>
      <c r="L48" s="1">
        <v>0.47638888888888886</v>
      </c>
      <c r="M48">
        <v>66</v>
      </c>
      <c r="N48">
        <v>112</v>
      </c>
      <c r="O48" s="14">
        <f>Flights[[#This Row],[Length (min)]]/60</f>
        <v>1.8666666666666667</v>
      </c>
      <c r="P48">
        <v>590</v>
      </c>
      <c r="Q48" s="17">
        <f>IFERROR(Flights[[#This Row],[Distance]]/Flights[[#This Row],[Length (hr)]],"")</f>
        <v>316.07142857142856</v>
      </c>
      <c r="R48" s="1">
        <v>0.54791666666666672</v>
      </c>
      <c r="S48" s="1">
        <v>0.59583333333333333</v>
      </c>
      <c r="T48">
        <v>69</v>
      </c>
      <c r="U48" t="str">
        <f>IF(Flights[[#This Row],[Arrival Delay]]="","Cancelled",IF(Flights[[#This Row],[Arrival Delay]]&gt;15,"Delayed","On time"))</f>
        <v>Delayed</v>
      </c>
      <c r="V48" t="str">
        <f>IF(Flights[[#This Row],[Status]]&lt;&gt;"Delayed","",IF(Flights[[#This Row],[Arrival Delay]]&gt;120,"Severe",IF(Flights[[#This Row],[Arrival Delay]]&gt;60,"Major","Moderate")))</f>
        <v>Major</v>
      </c>
      <c r="X48" t="str">
        <f>IF(OR(AND(Flights[[#This Row],[Status]]="Cancelled",Flights[[#This Row],[Cancellation Reason]]="Airline/Carrier"),Flights[[#This Row],[Delay Type]]="Severe"),"Yes","No")</f>
        <v>No</v>
      </c>
    </row>
    <row r="49" spans="1:24" x14ac:dyDescent="0.25">
      <c r="A49" s="3">
        <v>42008</v>
      </c>
      <c r="B49">
        <f>WEEKNUM(Flights[[#This Row],[Date]],2)</f>
        <v>1</v>
      </c>
      <c r="C49">
        <f>WEEKDAY(Flights[[#This Row],[Date]],2)</f>
        <v>7</v>
      </c>
      <c r="D49" t="s">
        <v>767</v>
      </c>
      <c r="E49" t="s">
        <v>1995</v>
      </c>
      <c r="F49" t="s">
        <v>0</v>
      </c>
      <c r="G49" t="s">
        <v>340</v>
      </c>
      <c r="H49" t="str">
        <f>_xlfn.XLOOKUP(Flights[[#This Row],[Destination]],Airports!$A$1:$A$77,Airports!$D$1:$D$77,"Code not found")</f>
        <v>San Antonio</v>
      </c>
      <c r="I49" t="str" cm="1">
        <f t="array" ref="I49">_xlfn.XLOOKUP(Flights[[#This Row],[Destination]],_xlfn._TRO_TRAILING(Airports!A:A),_xlfn._TRO_TRAILING(Airports!E:E),"Code not found")</f>
        <v>TX</v>
      </c>
      <c r="J49" s="1">
        <v>0.62152777777777779</v>
      </c>
      <c r="K49">
        <f>HOUR(Flights[[#This Row],[Scheduled Departure]])</f>
        <v>14</v>
      </c>
      <c r="L49" s="1">
        <v>0.63749999999999996</v>
      </c>
      <c r="M49">
        <v>23</v>
      </c>
      <c r="N49">
        <v>159</v>
      </c>
      <c r="O49" s="14">
        <f>Flights[[#This Row],[Length (min)]]/60</f>
        <v>2.65</v>
      </c>
      <c r="P49">
        <v>1211</v>
      </c>
      <c r="Q49" s="17">
        <f>IFERROR(Flights[[#This Row],[Distance]]/Flights[[#This Row],[Length (hr)]],"")</f>
        <v>456.98113207547169</v>
      </c>
      <c r="R49" s="1">
        <v>0.81597222222222221</v>
      </c>
      <c r="S49" s="1">
        <v>0.83125000000000004</v>
      </c>
      <c r="T49">
        <v>22</v>
      </c>
      <c r="U49" t="str">
        <f>IF(Flights[[#This Row],[Arrival Delay]]="","Cancelled",IF(Flights[[#This Row],[Arrival Delay]]&gt;15,"Delayed","On time"))</f>
        <v>Delayed</v>
      </c>
      <c r="V49" t="str">
        <f>IF(Flights[[#This Row],[Status]]&lt;&gt;"Delayed","",IF(Flights[[#This Row],[Arrival Delay]]&gt;120,"Severe",IF(Flights[[#This Row],[Arrival Delay]]&gt;60,"Major","Moderate")))</f>
        <v>Moderate</v>
      </c>
      <c r="X49" t="str">
        <f>IF(OR(AND(Flights[[#This Row],[Status]]="Cancelled",Flights[[#This Row],[Cancellation Reason]]="Airline/Carrier"),Flights[[#This Row],[Delay Type]]="Severe"),"Yes","No")</f>
        <v>No</v>
      </c>
    </row>
    <row r="50" spans="1:24" x14ac:dyDescent="0.25">
      <c r="A50" s="3">
        <v>42008</v>
      </c>
      <c r="B50">
        <f>WEEKNUM(Flights[[#This Row],[Date]],2)</f>
        <v>1</v>
      </c>
      <c r="C50">
        <f>WEEKDAY(Flights[[#This Row],[Date]],2)</f>
        <v>7</v>
      </c>
      <c r="D50" t="s">
        <v>634</v>
      </c>
      <c r="E50" t="s">
        <v>1991</v>
      </c>
      <c r="F50" t="s">
        <v>0</v>
      </c>
      <c r="G50" t="s">
        <v>24</v>
      </c>
      <c r="H50" t="str">
        <f>_xlfn.XLOOKUP(Flights[[#This Row],[Destination]],Airports!$A$1:$A$77,Airports!$D$1:$D$77,"Code not found")</f>
        <v>Portland</v>
      </c>
      <c r="I50" t="str" cm="1">
        <f t="array" ref="I50">_xlfn.XLOOKUP(Flights[[#This Row],[Destination]],_xlfn._TRO_TRAILING(Airports!A:A),_xlfn._TRO_TRAILING(Airports!E:E),"Code not found")</f>
        <v>OR</v>
      </c>
      <c r="J50" s="1">
        <v>0.82638888888888884</v>
      </c>
      <c r="K50">
        <f>HOUR(Flights[[#This Row],[Scheduled Departure]])</f>
        <v>19</v>
      </c>
      <c r="L50" s="1">
        <v>0.82361111111111107</v>
      </c>
      <c r="M50">
        <v>-4</v>
      </c>
      <c r="N50">
        <v>147</v>
      </c>
      <c r="O50" s="14">
        <f>Flights[[#This Row],[Length (min)]]/60</f>
        <v>2.4500000000000002</v>
      </c>
      <c r="P50">
        <v>834</v>
      </c>
      <c r="Q50" s="17">
        <f>IFERROR(Flights[[#This Row],[Distance]]/Flights[[#This Row],[Length (hr)]],"")</f>
        <v>340.40816326530609</v>
      </c>
      <c r="R50" s="1">
        <v>0.92638888888888893</v>
      </c>
      <c r="S50" s="1">
        <v>0.92569444444444449</v>
      </c>
      <c r="T50">
        <v>-1</v>
      </c>
      <c r="U50" t="str">
        <f>IF(Flights[[#This Row],[Arrival Delay]]="","Cancelled",IF(Flights[[#This Row],[Arrival Delay]]&gt;15,"Delayed","On time"))</f>
        <v>On time</v>
      </c>
      <c r="V50" t="str">
        <f>IF(Flights[[#This Row],[Status]]&lt;&gt;"Delayed","",IF(Flights[[#This Row],[Arrival Delay]]&gt;120,"Severe",IF(Flights[[#This Row],[Arrival Delay]]&gt;60,"Major","Moderate")))</f>
        <v/>
      </c>
      <c r="X50" t="str">
        <f>IF(OR(AND(Flights[[#This Row],[Status]]="Cancelled",Flights[[#This Row],[Cancellation Reason]]="Airline/Carrier"),Flights[[#This Row],[Delay Type]]="Severe"),"Yes","No")</f>
        <v>No</v>
      </c>
    </row>
    <row r="51" spans="1:24" x14ac:dyDescent="0.25">
      <c r="A51" s="3">
        <v>42008</v>
      </c>
      <c r="B51">
        <f>WEEKNUM(Flights[[#This Row],[Date]],2)</f>
        <v>1</v>
      </c>
      <c r="C51">
        <f>WEEKDAY(Flights[[#This Row],[Date]],2)</f>
        <v>7</v>
      </c>
      <c r="D51" t="s">
        <v>648</v>
      </c>
      <c r="E51" t="s">
        <v>1992</v>
      </c>
      <c r="F51" t="s">
        <v>0</v>
      </c>
      <c r="G51" t="s">
        <v>12</v>
      </c>
      <c r="H51" t="str">
        <f>_xlfn.XLOOKUP(Flights[[#This Row],[Destination]],Airports!$A$1:$A$77,Airports!$D$1:$D$77,"Code not found")</f>
        <v>New York</v>
      </c>
      <c r="I51" t="str" cm="1">
        <f t="array" ref="I51">_xlfn.XLOOKUP(Flights[[#This Row],[Destination]],_xlfn._TRO_TRAILING(Airports!A:A),_xlfn._TRO_TRAILING(Airports!E:E),"Code not found")</f>
        <v>NY</v>
      </c>
      <c r="J51" s="1">
        <v>0.875</v>
      </c>
      <c r="K51">
        <f>HOUR(Flights[[#This Row],[Scheduled Departure]])</f>
        <v>21</v>
      </c>
      <c r="L51" s="1">
        <v>0.86875000000000002</v>
      </c>
      <c r="M51">
        <v>-9</v>
      </c>
      <c r="N51">
        <v>302</v>
      </c>
      <c r="O51" s="14">
        <f>Flights[[#This Row],[Length (min)]]/60</f>
        <v>5.0333333333333332</v>
      </c>
      <c r="P51">
        <v>2475</v>
      </c>
      <c r="Q51" s="17">
        <f>IFERROR(Flights[[#This Row],[Distance]]/Flights[[#This Row],[Length (hr)]],"")</f>
        <v>491.72185430463577</v>
      </c>
      <c r="R51" s="1">
        <v>0.21319444444444444</v>
      </c>
      <c r="S51" s="1">
        <v>0.20347222222222222</v>
      </c>
      <c r="T51">
        <v>-14</v>
      </c>
      <c r="U51" t="str">
        <f>IF(Flights[[#This Row],[Arrival Delay]]="","Cancelled",IF(Flights[[#This Row],[Arrival Delay]]&gt;15,"Delayed","On time"))</f>
        <v>On time</v>
      </c>
      <c r="V51" t="str">
        <f>IF(Flights[[#This Row],[Status]]&lt;&gt;"Delayed","",IF(Flights[[#This Row],[Arrival Delay]]&gt;120,"Severe",IF(Flights[[#This Row],[Arrival Delay]]&gt;60,"Major","Moderate")))</f>
        <v/>
      </c>
      <c r="X51" t="str">
        <f>IF(OR(AND(Flights[[#This Row],[Status]]="Cancelled",Flights[[#This Row],[Cancellation Reason]]="Airline/Carrier"),Flights[[#This Row],[Delay Type]]="Severe"),"Yes","No")</f>
        <v>No</v>
      </c>
    </row>
    <row r="52" spans="1:24" x14ac:dyDescent="0.25">
      <c r="A52" s="3">
        <v>42008</v>
      </c>
      <c r="B52">
        <f>WEEKNUM(Flights[[#This Row],[Date]],2)</f>
        <v>1</v>
      </c>
      <c r="C52">
        <f>WEEKDAY(Flights[[#This Row],[Date]],2)</f>
        <v>7</v>
      </c>
      <c r="D52" t="s">
        <v>794</v>
      </c>
      <c r="E52" t="s">
        <v>1990</v>
      </c>
      <c r="F52" t="s">
        <v>0</v>
      </c>
      <c r="G52" t="s">
        <v>16</v>
      </c>
      <c r="H52" t="str">
        <f>_xlfn.XLOOKUP(Flights[[#This Row],[Destination]],Airports!$A$1:$A$77,Airports!$D$1:$D$77,"Code not found")</f>
        <v>Dulles</v>
      </c>
      <c r="I52" t="str" cm="1">
        <f t="array" ref="I52">_xlfn.XLOOKUP(Flights[[#This Row],[Destination]],_xlfn._TRO_TRAILING(Airports!A:A),_xlfn._TRO_TRAILING(Airports!E:E),"Code not found")</f>
        <v>VA</v>
      </c>
      <c r="J52" s="1">
        <v>0.89583333333333337</v>
      </c>
      <c r="K52">
        <f>HOUR(Flights[[#This Row],[Scheduled Departure]])</f>
        <v>21</v>
      </c>
      <c r="L52" s="1">
        <v>0.93541666666666667</v>
      </c>
      <c r="M52">
        <v>57</v>
      </c>
      <c r="N52">
        <v>288</v>
      </c>
      <c r="O52" s="14">
        <f>Flights[[#This Row],[Length (min)]]/60</f>
        <v>4.8</v>
      </c>
      <c r="P52">
        <v>2288</v>
      </c>
      <c r="Q52" s="17">
        <f>IFERROR(Flights[[#This Row],[Distance]]/Flights[[#This Row],[Length (hr)]],"")</f>
        <v>476.66666666666669</v>
      </c>
      <c r="R52" s="1">
        <v>0.21736111111111112</v>
      </c>
      <c r="S52" s="1">
        <v>0.26041666666666669</v>
      </c>
      <c r="T52">
        <v>62</v>
      </c>
      <c r="U52" t="str">
        <f>IF(Flights[[#This Row],[Arrival Delay]]="","Cancelled",IF(Flights[[#This Row],[Arrival Delay]]&gt;15,"Delayed","On time"))</f>
        <v>Delayed</v>
      </c>
      <c r="V52" t="str">
        <f>IF(Flights[[#This Row],[Status]]&lt;&gt;"Delayed","",IF(Flights[[#This Row],[Arrival Delay]]&gt;120,"Severe",IF(Flights[[#This Row],[Arrival Delay]]&gt;60,"Major","Moderate")))</f>
        <v>Major</v>
      </c>
      <c r="X52" t="str">
        <f>IF(OR(AND(Flights[[#This Row],[Status]]="Cancelled",Flights[[#This Row],[Cancellation Reason]]="Airline/Carrier"),Flights[[#This Row],[Delay Type]]="Severe"),"Yes","No")</f>
        <v>No</v>
      </c>
    </row>
    <row r="53" spans="1:24" x14ac:dyDescent="0.25">
      <c r="A53" s="3">
        <v>42008</v>
      </c>
      <c r="B53">
        <f>WEEKNUM(Flights[[#This Row],[Date]],2)</f>
        <v>1</v>
      </c>
      <c r="C53">
        <f>WEEKDAY(Flights[[#This Row],[Date]],2)</f>
        <v>7</v>
      </c>
      <c r="D53" t="s">
        <v>100</v>
      </c>
      <c r="E53" t="s">
        <v>1987</v>
      </c>
      <c r="F53" t="s">
        <v>0</v>
      </c>
      <c r="G53" t="s">
        <v>2</v>
      </c>
      <c r="H53" t="str">
        <f>_xlfn.XLOOKUP(Flights[[#This Row],[Destination]],Airports!$A$1:$A$77,Airports!$D$1:$D$77,"Code not found")</f>
        <v>Miami</v>
      </c>
      <c r="I53" t="str" cm="1">
        <f t="array" ref="I53">_xlfn.XLOOKUP(Flights[[#This Row],[Destination]],_xlfn._TRO_TRAILING(Airports!A:A),_xlfn._TRO_TRAILING(Airports!E:E),"Code not found")</f>
        <v>FL</v>
      </c>
      <c r="J53" s="1">
        <v>0.90277777777777779</v>
      </c>
      <c r="K53">
        <f>HOUR(Flights[[#This Row],[Scheduled Departure]])</f>
        <v>21</v>
      </c>
      <c r="L53" s="1">
        <v>0.90972222222222221</v>
      </c>
      <c r="M53">
        <v>10</v>
      </c>
      <c r="N53">
        <v>283</v>
      </c>
      <c r="O53" s="14">
        <f>Flights[[#This Row],[Length (min)]]/60</f>
        <v>4.7166666666666668</v>
      </c>
      <c r="P53">
        <v>2342</v>
      </c>
      <c r="Q53" s="17">
        <f>IFERROR(Flights[[#This Row],[Distance]]/Flights[[#This Row],[Length (hr)]],"")</f>
        <v>496.53710247349824</v>
      </c>
      <c r="R53" s="1">
        <v>0.23055555555555557</v>
      </c>
      <c r="S53" s="1">
        <v>0.23125000000000001</v>
      </c>
      <c r="T53">
        <v>1</v>
      </c>
      <c r="U53" t="str">
        <f>IF(Flights[[#This Row],[Arrival Delay]]="","Cancelled",IF(Flights[[#This Row],[Arrival Delay]]&gt;15,"Delayed","On time"))</f>
        <v>On time</v>
      </c>
      <c r="V53" t="str">
        <f>IF(Flights[[#This Row],[Status]]&lt;&gt;"Delayed","",IF(Flights[[#This Row],[Arrival Delay]]&gt;120,"Severe",IF(Flights[[#This Row],[Arrival Delay]]&gt;60,"Major","Moderate")))</f>
        <v/>
      </c>
      <c r="X53" t="str">
        <f>IF(OR(AND(Flights[[#This Row],[Status]]="Cancelled",Flights[[#This Row],[Cancellation Reason]]="Airline/Carrier"),Flights[[#This Row],[Delay Type]]="Severe"),"Yes","No")</f>
        <v>No</v>
      </c>
    </row>
    <row r="54" spans="1:24" x14ac:dyDescent="0.25">
      <c r="A54" s="3">
        <v>42008</v>
      </c>
      <c r="B54">
        <f>WEEKNUM(Flights[[#This Row],[Date]],2)</f>
        <v>1</v>
      </c>
      <c r="C54">
        <f>WEEKDAY(Flights[[#This Row],[Date]],2)</f>
        <v>7</v>
      </c>
      <c r="D54" t="s">
        <v>656</v>
      </c>
      <c r="E54" t="s">
        <v>1994</v>
      </c>
      <c r="F54" t="s">
        <v>0</v>
      </c>
      <c r="G54" t="s">
        <v>283</v>
      </c>
      <c r="H54" t="str">
        <f>_xlfn.XLOOKUP(Flights[[#This Row],[Destination]],Airports!$A$1:$A$77,Airports!$D$1:$D$77,"Code not found")</f>
        <v>Fresno</v>
      </c>
      <c r="I54" t="str" cm="1">
        <f t="array" ref="I54">_xlfn.XLOOKUP(Flights[[#This Row],[Destination]],_xlfn._TRO_TRAILING(Airports!A:A),_xlfn._TRO_TRAILING(Airports!E:E),"Code not found")</f>
        <v>CA</v>
      </c>
      <c r="J54" s="1">
        <v>0.94097222222222221</v>
      </c>
      <c r="K54">
        <f>HOUR(Flights[[#This Row],[Scheduled Departure]])</f>
        <v>22</v>
      </c>
      <c r="L54" s="1">
        <v>1.4583333333333334E-2</v>
      </c>
      <c r="M54">
        <v>106</v>
      </c>
      <c r="N54">
        <v>77</v>
      </c>
      <c r="O54" s="14">
        <f>Flights[[#This Row],[Length (min)]]/60</f>
        <v>1.2833333333333334</v>
      </c>
      <c r="P54">
        <v>209</v>
      </c>
      <c r="Q54" s="17">
        <f>IFERROR(Flights[[#This Row],[Distance]]/Flights[[#This Row],[Length (hr)]],"")</f>
        <v>162.85714285714283</v>
      </c>
      <c r="R54" s="1">
        <v>0.98333333333333328</v>
      </c>
      <c r="S54" s="1">
        <v>6.805555555555555E-2</v>
      </c>
      <c r="T54">
        <v>122</v>
      </c>
      <c r="U54" t="str">
        <f>IF(Flights[[#This Row],[Arrival Delay]]="","Cancelled",IF(Flights[[#This Row],[Arrival Delay]]&gt;15,"Delayed","On time"))</f>
        <v>Delayed</v>
      </c>
      <c r="V54" t="str">
        <f>IF(Flights[[#This Row],[Status]]&lt;&gt;"Delayed","",IF(Flights[[#This Row],[Arrival Delay]]&gt;120,"Severe",IF(Flights[[#This Row],[Arrival Delay]]&gt;60,"Major","Moderate")))</f>
        <v>Severe</v>
      </c>
      <c r="X54" t="str">
        <f>IF(OR(AND(Flights[[#This Row],[Status]]="Cancelled",Flights[[#This Row],[Cancellation Reason]]="Airline/Carrier"),Flights[[#This Row],[Delay Type]]="Severe"),"Yes","No")</f>
        <v>Yes</v>
      </c>
    </row>
    <row r="55" spans="1:24" x14ac:dyDescent="0.25">
      <c r="A55" s="3">
        <v>42008</v>
      </c>
      <c r="B55">
        <f>WEEKNUM(Flights[[#This Row],[Date]],2)</f>
        <v>1</v>
      </c>
      <c r="C55">
        <f>WEEKDAY(Flights[[#This Row],[Date]],2)</f>
        <v>7</v>
      </c>
      <c r="D55" t="s">
        <v>682</v>
      </c>
      <c r="E55" t="s">
        <v>1992</v>
      </c>
      <c r="F55" t="s">
        <v>0</v>
      </c>
      <c r="G55" t="s">
        <v>10</v>
      </c>
      <c r="H55" t="str">
        <f>_xlfn.XLOOKUP(Flights[[#This Row],[Destination]],Airports!$A$1:$A$77,Airports!$D$1:$D$77,"Code not found")</f>
        <v>Boston</v>
      </c>
      <c r="I55" t="str" cm="1">
        <f t="array" ref="I55">_xlfn.XLOOKUP(Flights[[#This Row],[Destination]],_xlfn._TRO_TRAILING(Airports!A:A),_xlfn._TRO_TRAILING(Airports!E:E),"Code not found")</f>
        <v>MA</v>
      </c>
      <c r="J55" s="1">
        <v>0.99236111111111114</v>
      </c>
      <c r="K55">
        <f>HOUR(Flights[[#This Row],[Scheduled Departure]])</f>
        <v>23</v>
      </c>
      <c r="L55" s="1">
        <v>0.99027777777777781</v>
      </c>
      <c r="M55">
        <v>-3</v>
      </c>
      <c r="N55">
        <v>336</v>
      </c>
      <c r="O55" s="14">
        <f>Flights[[#This Row],[Length (min)]]/60</f>
        <v>5.6</v>
      </c>
      <c r="P55">
        <v>2611</v>
      </c>
      <c r="Q55" s="17">
        <f>IFERROR(Flights[[#This Row],[Distance]]/Flights[[#This Row],[Length (hr)]],"")</f>
        <v>466.25000000000006</v>
      </c>
      <c r="R55" s="1">
        <v>0.33958333333333335</v>
      </c>
      <c r="S55" s="1">
        <v>0.34861111111111109</v>
      </c>
      <c r="T55">
        <v>13</v>
      </c>
      <c r="U55" t="str">
        <f>IF(Flights[[#This Row],[Arrival Delay]]="","Cancelled",IF(Flights[[#This Row],[Arrival Delay]]&gt;15,"Delayed","On time"))</f>
        <v>On time</v>
      </c>
      <c r="V55" t="str">
        <f>IF(Flights[[#This Row],[Status]]&lt;&gt;"Delayed","",IF(Flights[[#This Row],[Arrival Delay]]&gt;120,"Severe",IF(Flights[[#This Row],[Arrival Delay]]&gt;60,"Major","Moderate")))</f>
        <v/>
      </c>
      <c r="X55" t="str">
        <f>IF(OR(AND(Flights[[#This Row],[Status]]="Cancelled",Flights[[#This Row],[Cancellation Reason]]="Airline/Carrier"),Flights[[#This Row],[Delay Type]]="Severe"),"Yes","No")</f>
        <v>No</v>
      </c>
    </row>
    <row r="56" spans="1:24" x14ac:dyDescent="0.25">
      <c r="A56" s="3">
        <v>42009</v>
      </c>
      <c r="B56">
        <f>WEEKNUM(Flights[[#This Row],[Date]],2)</f>
        <v>2</v>
      </c>
      <c r="C56">
        <f>WEEKDAY(Flights[[#This Row],[Date]],2)</f>
        <v>1</v>
      </c>
      <c r="D56" t="s">
        <v>391</v>
      </c>
      <c r="E56" t="s">
        <v>1992</v>
      </c>
      <c r="F56" t="s">
        <v>0</v>
      </c>
      <c r="G56" t="s">
        <v>10</v>
      </c>
      <c r="H56" t="str">
        <f>_xlfn.XLOOKUP(Flights[[#This Row],[Destination]],Airports!$A$1:$A$77,Airports!$D$1:$D$77,"Code not found")</f>
        <v>Boston</v>
      </c>
      <c r="I56" t="str" cm="1">
        <f t="array" ref="I56">_xlfn.XLOOKUP(Flights[[#This Row],[Destination]],_xlfn._TRO_TRAILING(Airports!A:A),_xlfn._TRO_TRAILING(Airports!E:E),"Code not found")</f>
        <v>MA</v>
      </c>
      <c r="J56" s="1">
        <v>0.29166666666666669</v>
      </c>
      <c r="K56">
        <f>HOUR(Flights[[#This Row],[Scheduled Departure]])</f>
        <v>7</v>
      </c>
      <c r="L56" s="1">
        <v>0.29166666666666669</v>
      </c>
      <c r="M56">
        <v>0</v>
      </c>
      <c r="N56">
        <v>316</v>
      </c>
      <c r="O56" s="14">
        <f>Flights[[#This Row],[Length (min)]]/60</f>
        <v>5.2666666666666666</v>
      </c>
      <c r="P56">
        <v>2611</v>
      </c>
      <c r="Q56" s="17">
        <f>IFERROR(Flights[[#This Row],[Distance]]/Flights[[#This Row],[Length (hr)]],"")</f>
        <v>495.75949367088606</v>
      </c>
      <c r="R56" s="1">
        <v>0.6381944444444444</v>
      </c>
      <c r="S56" s="1">
        <v>0.63611111111111107</v>
      </c>
      <c r="T56">
        <v>-3</v>
      </c>
      <c r="U56" t="str">
        <f>IF(Flights[[#This Row],[Arrival Delay]]="","Cancelled",IF(Flights[[#This Row],[Arrival Delay]]&gt;15,"Delayed","On time"))</f>
        <v>On time</v>
      </c>
      <c r="V56" t="str">
        <f>IF(Flights[[#This Row],[Status]]&lt;&gt;"Delayed","",IF(Flights[[#This Row],[Arrival Delay]]&gt;120,"Severe",IF(Flights[[#This Row],[Arrival Delay]]&gt;60,"Major","Moderate")))</f>
        <v/>
      </c>
      <c r="X56" t="str">
        <f>IF(OR(AND(Flights[[#This Row],[Status]]="Cancelled",Flights[[#This Row],[Cancellation Reason]]="Airline/Carrier"),Flights[[#This Row],[Delay Type]]="Severe"),"Yes","No")</f>
        <v>No</v>
      </c>
    </row>
    <row r="57" spans="1:24" x14ac:dyDescent="0.25">
      <c r="A57" s="3">
        <v>42009</v>
      </c>
      <c r="B57">
        <f>WEEKNUM(Flights[[#This Row],[Date]],2)</f>
        <v>2</v>
      </c>
      <c r="C57">
        <f>WEEKDAY(Flights[[#This Row],[Date]],2)</f>
        <v>1</v>
      </c>
      <c r="D57" t="s">
        <v>54</v>
      </c>
      <c r="E57" t="s">
        <v>1987</v>
      </c>
      <c r="F57" t="s">
        <v>0</v>
      </c>
      <c r="G57" t="s">
        <v>4</v>
      </c>
      <c r="H57" t="str">
        <f>_xlfn.XLOOKUP(Flights[[#This Row],[Destination]],Airports!$A$1:$A$77,Airports!$D$1:$D$77,"Code not found")</f>
        <v>Chicago</v>
      </c>
      <c r="I57" t="str" cm="1">
        <f t="array" ref="I57">_xlfn.XLOOKUP(Flights[[#This Row],[Destination]],_xlfn._TRO_TRAILING(Airports!A:A),_xlfn._TRO_TRAILING(Airports!E:E),"Code not found")</f>
        <v>IL</v>
      </c>
      <c r="J57" s="1">
        <v>0.375</v>
      </c>
      <c r="K57">
        <f>HOUR(Flights[[#This Row],[Scheduled Departure]])</f>
        <v>9</v>
      </c>
      <c r="L57" s="1">
        <v>0.375</v>
      </c>
      <c r="M57">
        <v>0</v>
      </c>
      <c r="N57">
        <v>262</v>
      </c>
      <c r="O57" s="14">
        <f>Flights[[#This Row],[Length (min)]]/60</f>
        <v>4.3666666666666663</v>
      </c>
      <c r="P57">
        <v>1744</v>
      </c>
      <c r="Q57" s="17">
        <f>IFERROR(Flights[[#This Row],[Distance]]/Flights[[#This Row],[Length (hr)]],"")</f>
        <v>399.38931297709928</v>
      </c>
      <c r="R57" s="1">
        <v>0.63194444444444442</v>
      </c>
      <c r="S57" s="1">
        <v>0.64027777777777772</v>
      </c>
      <c r="T57">
        <v>12</v>
      </c>
      <c r="U57" t="str">
        <f>IF(Flights[[#This Row],[Arrival Delay]]="","Cancelled",IF(Flights[[#This Row],[Arrival Delay]]&gt;15,"Delayed","On time"))</f>
        <v>On time</v>
      </c>
      <c r="V57" t="str">
        <f>IF(Flights[[#This Row],[Status]]&lt;&gt;"Delayed","",IF(Flights[[#This Row],[Arrival Delay]]&gt;120,"Severe",IF(Flights[[#This Row],[Arrival Delay]]&gt;60,"Major","Moderate")))</f>
        <v/>
      </c>
      <c r="X57" t="str">
        <f>IF(OR(AND(Flights[[#This Row],[Status]]="Cancelled",Flights[[#This Row],[Cancellation Reason]]="Airline/Carrier"),Flights[[#This Row],[Delay Type]]="Severe"),"Yes","No")</f>
        <v>No</v>
      </c>
    </row>
    <row r="58" spans="1:24" x14ac:dyDescent="0.25">
      <c r="A58" s="3">
        <v>42009</v>
      </c>
      <c r="B58">
        <f>WEEKNUM(Flights[[#This Row],[Date]],2)</f>
        <v>2</v>
      </c>
      <c r="C58">
        <f>WEEKDAY(Flights[[#This Row],[Date]],2)</f>
        <v>1</v>
      </c>
      <c r="D58" t="s">
        <v>471</v>
      </c>
      <c r="E58" t="s">
        <v>1990</v>
      </c>
      <c r="F58" t="s">
        <v>0</v>
      </c>
      <c r="G58" t="s">
        <v>293</v>
      </c>
      <c r="H58" t="str">
        <f>_xlfn.XLOOKUP(Flights[[#This Row],[Destination]],Airports!$A$1:$A$77,Airports!$D$1:$D$77,"Code not found")</f>
        <v>Houston</v>
      </c>
      <c r="I58" t="str" cm="1">
        <f t="array" ref="I58">_xlfn.XLOOKUP(Flights[[#This Row],[Destination]],_xlfn._TRO_TRAILING(Airports!A:A),_xlfn._TRO_TRAILING(Airports!E:E),"Code not found")</f>
        <v>TX</v>
      </c>
      <c r="J58" s="1">
        <v>0.4548611111111111</v>
      </c>
      <c r="K58">
        <f>HOUR(Flights[[#This Row],[Scheduled Departure]])</f>
        <v>10</v>
      </c>
      <c r="L58" s="1">
        <v>0.45763888888888887</v>
      </c>
      <c r="M58">
        <v>4</v>
      </c>
      <c r="N58">
        <v>195</v>
      </c>
      <c r="O58" s="14">
        <f>Flights[[#This Row],[Length (min)]]/60</f>
        <v>3.25</v>
      </c>
      <c r="P58">
        <v>1379</v>
      </c>
      <c r="Q58" s="17">
        <f>IFERROR(Flights[[#This Row],[Distance]]/Flights[[#This Row],[Length (hr)]],"")</f>
        <v>424.30769230769232</v>
      </c>
      <c r="R58" s="1">
        <v>0.67083333333333328</v>
      </c>
      <c r="S58" s="1">
        <v>0.67638888888888893</v>
      </c>
      <c r="T58">
        <v>8</v>
      </c>
      <c r="U58" t="str">
        <f>IF(Flights[[#This Row],[Arrival Delay]]="","Cancelled",IF(Flights[[#This Row],[Arrival Delay]]&gt;15,"Delayed","On time"))</f>
        <v>On time</v>
      </c>
      <c r="V58" t="str">
        <f>IF(Flights[[#This Row],[Status]]&lt;&gt;"Delayed","",IF(Flights[[#This Row],[Arrival Delay]]&gt;120,"Severe",IF(Flights[[#This Row],[Arrival Delay]]&gt;60,"Major","Moderate")))</f>
        <v/>
      </c>
      <c r="X58" t="str">
        <f>IF(OR(AND(Flights[[#This Row],[Status]]="Cancelled",Flights[[#This Row],[Cancellation Reason]]="Airline/Carrier"),Flights[[#This Row],[Delay Type]]="Severe"),"Yes","No")</f>
        <v>No</v>
      </c>
    </row>
    <row r="59" spans="1:24" x14ac:dyDescent="0.25">
      <c r="A59" s="3">
        <v>42009</v>
      </c>
      <c r="B59">
        <f>WEEKNUM(Flights[[#This Row],[Date]],2)</f>
        <v>2</v>
      </c>
      <c r="C59">
        <f>WEEKDAY(Flights[[#This Row],[Date]],2)</f>
        <v>1</v>
      </c>
      <c r="D59" t="s">
        <v>535</v>
      </c>
      <c r="E59" t="s">
        <v>1992</v>
      </c>
      <c r="F59" t="s">
        <v>0</v>
      </c>
      <c r="G59" t="s">
        <v>12</v>
      </c>
      <c r="H59" t="str">
        <f>_xlfn.XLOOKUP(Flights[[#This Row],[Destination]],Airports!$A$1:$A$77,Airports!$D$1:$D$77,"Code not found")</f>
        <v>New York</v>
      </c>
      <c r="I59" t="str" cm="1">
        <f t="array" ref="I59">_xlfn.XLOOKUP(Flights[[#This Row],[Destination]],_xlfn._TRO_TRAILING(Airports!A:A),_xlfn._TRO_TRAILING(Airports!E:E),"Code not found")</f>
        <v>NY</v>
      </c>
      <c r="J59" s="1">
        <v>0.59027777777777779</v>
      </c>
      <c r="K59">
        <f>HOUR(Flights[[#This Row],[Scheduled Departure]])</f>
        <v>14</v>
      </c>
      <c r="L59" s="1">
        <v>0.62291666666666667</v>
      </c>
      <c r="M59">
        <v>47</v>
      </c>
      <c r="N59">
        <v>325</v>
      </c>
      <c r="O59" s="14">
        <f>Flights[[#This Row],[Length (min)]]/60</f>
        <v>5.416666666666667</v>
      </c>
      <c r="P59">
        <v>2475</v>
      </c>
      <c r="Q59" s="17">
        <f>IFERROR(Flights[[#This Row],[Distance]]/Flights[[#This Row],[Length (hr)]],"")</f>
        <v>456.92307692307691</v>
      </c>
      <c r="R59" s="1">
        <v>0.93055555555555558</v>
      </c>
      <c r="S59" s="1">
        <v>0.97361111111111109</v>
      </c>
      <c r="T59">
        <v>62</v>
      </c>
      <c r="U59" t="str">
        <f>IF(Flights[[#This Row],[Arrival Delay]]="","Cancelled",IF(Flights[[#This Row],[Arrival Delay]]&gt;15,"Delayed","On time"))</f>
        <v>Delayed</v>
      </c>
      <c r="V59" t="str">
        <f>IF(Flights[[#This Row],[Status]]&lt;&gt;"Delayed","",IF(Flights[[#This Row],[Arrival Delay]]&gt;120,"Severe",IF(Flights[[#This Row],[Arrival Delay]]&gt;60,"Major","Moderate")))</f>
        <v>Major</v>
      </c>
      <c r="X59" t="str">
        <f>IF(OR(AND(Flights[[#This Row],[Status]]="Cancelled",Flights[[#This Row],[Cancellation Reason]]="Airline/Carrier"),Flights[[#This Row],[Delay Type]]="Severe"),"Yes","No")</f>
        <v>No</v>
      </c>
    </row>
    <row r="60" spans="1:24" x14ac:dyDescent="0.25">
      <c r="A60" s="3">
        <v>42009</v>
      </c>
      <c r="B60">
        <f>WEEKNUM(Flights[[#This Row],[Date]],2)</f>
        <v>2</v>
      </c>
      <c r="C60">
        <f>WEEKDAY(Flights[[#This Row],[Date]],2)</f>
        <v>1</v>
      </c>
      <c r="D60" t="s">
        <v>594</v>
      </c>
      <c r="E60" t="s">
        <v>1991</v>
      </c>
      <c r="F60" t="s">
        <v>0</v>
      </c>
      <c r="G60" t="s">
        <v>24</v>
      </c>
      <c r="H60" t="str">
        <f>_xlfn.XLOOKUP(Flights[[#This Row],[Destination]],Airports!$A$1:$A$77,Airports!$D$1:$D$77,"Code not found")</f>
        <v>Portland</v>
      </c>
      <c r="I60" t="str" cm="1">
        <f t="array" ref="I60">_xlfn.XLOOKUP(Flights[[#This Row],[Destination]],_xlfn._TRO_TRAILING(Airports!A:A),_xlfn._TRO_TRAILING(Airports!E:E),"Code not found")</f>
        <v>OR</v>
      </c>
      <c r="J60" s="1">
        <v>0.73263888888888884</v>
      </c>
      <c r="K60">
        <f>HOUR(Flights[[#This Row],[Scheduled Departure]])</f>
        <v>17</v>
      </c>
      <c r="L60" s="1">
        <v>0.7319444444444444</v>
      </c>
      <c r="M60">
        <v>-1</v>
      </c>
      <c r="N60">
        <v>128</v>
      </c>
      <c r="O60" s="14">
        <f>Flights[[#This Row],[Length (min)]]/60</f>
        <v>2.1333333333333333</v>
      </c>
      <c r="P60">
        <v>834</v>
      </c>
      <c r="Q60" s="17">
        <f>IFERROR(Flights[[#This Row],[Distance]]/Flights[[#This Row],[Length (hr)]],"")</f>
        <v>390.9375</v>
      </c>
      <c r="R60" s="1">
        <v>0.83125000000000004</v>
      </c>
      <c r="S60" s="1">
        <v>0.8208333333333333</v>
      </c>
      <c r="T60">
        <v>-15</v>
      </c>
      <c r="U60" t="str">
        <f>IF(Flights[[#This Row],[Arrival Delay]]="","Cancelled",IF(Flights[[#This Row],[Arrival Delay]]&gt;15,"Delayed","On time"))</f>
        <v>On time</v>
      </c>
      <c r="V60" t="str">
        <f>IF(Flights[[#This Row],[Status]]&lt;&gt;"Delayed","",IF(Flights[[#This Row],[Arrival Delay]]&gt;120,"Severe",IF(Flights[[#This Row],[Arrival Delay]]&gt;60,"Major","Moderate")))</f>
        <v/>
      </c>
      <c r="X60" t="str">
        <f>IF(OR(AND(Flights[[#This Row],[Status]]="Cancelled",Flights[[#This Row],[Cancellation Reason]]="Airline/Carrier"),Flights[[#This Row],[Delay Type]]="Severe"),"Yes","No")</f>
        <v>No</v>
      </c>
    </row>
    <row r="61" spans="1:24" x14ac:dyDescent="0.25">
      <c r="A61" s="3">
        <v>42009</v>
      </c>
      <c r="B61">
        <f>WEEKNUM(Flights[[#This Row],[Date]],2)</f>
        <v>2</v>
      </c>
      <c r="C61">
        <f>WEEKDAY(Flights[[#This Row],[Date]],2)</f>
        <v>1</v>
      </c>
      <c r="D61" t="s">
        <v>816</v>
      </c>
      <c r="E61" t="s">
        <v>1994</v>
      </c>
      <c r="F61" t="s">
        <v>0</v>
      </c>
      <c r="G61" t="s">
        <v>339</v>
      </c>
      <c r="H61" t="str">
        <f>_xlfn.XLOOKUP(Flights[[#This Row],[Destination]],Airports!$A$1:$A$77,Airports!$D$1:$D$77,"Code not found")</f>
        <v>San Diego</v>
      </c>
      <c r="I61" t="str" cm="1">
        <f t="array" ref="I61">_xlfn.XLOOKUP(Flights[[#This Row],[Destination]],_xlfn._TRO_TRAILING(Airports!A:A),_xlfn._TRO_TRAILING(Airports!E:E),"Code not found")</f>
        <v>CA</v>
      </c>
      <c r="J61" s="1">
        <v>0.78125</v>
      </c>
      <c r="K61">
        <f>HOUR(Flights[[#This Row],[Scheduled Departure]])</f>
        <v>18</v>
      </c>
      <c r="L61" s="1">
        <v>0.78055555555555556</v>
      </c>
      <c r="M61">
        <v>-1</v>
      </c>
      <c r="N61">
        <v>48</v>
      </c>
      <c r="O61" s="14">
        <f>Flights[[#This Row],[Length (min)]]/60</f>
        <v>0.8</v>
      </c>
      <c r="P61">
        <v>109</v>
      </c>
      <c r="Q61" s="17">
        <f>IFERROR(Flights[[#This Row],[Distance]]/Flights[[#This Row],[Length (hr)]],"")</f>
        <v>136.25</v>
      </c>
      <c r="R61" s="1">
        <v>0.81805555555555554</v>
      </c>
      <c r="S61" s="1">
        <v>0.81388888888888888</v>
      </c>
      <c r="T61">
        <v>-6</v>
      </c>
      <c r="U61" t="str">
        <f>IF(Flights[[#This Row],[Arrival Delay]]="","Cancelled",IF(Flights[[#This Row],[Arrival Delay]]&gt;15,"Delayed","On time"))</f>
        <v>On time</v>
      </c>
      <c r="V61" t="str">
        <f>IF(Flights[[#This Row],[Status]]&lt;&gt;"Delayed","",IF(Flights[[#This Row],[Arrival Delay]]&gt;120,"Severe",IF(Flights[[#This Row],[Arrival Delay]]&gt;60,"Major","Moderate")))</f>
        <v/>
      </c>
      <c r="X61" t="str">
        <f>IF(OR(AND(Flights[[#This Row],[Status]]="Cancelled",Flights[[#This Row],[Cancellation Reason]]="Airline/Carrier"),Flights[[#This Row],[Delay Type]]="Severe"),"Yes","No")</f>
        <v>No</v>
      </c>
    </row>
    <row r="62" spans="1:24" x14ac:dyDescent="0.25">
      <c r="A62" s="3">
        <v>42009</v>
      </c>
      <c r="B62">
        <f>WEEKNUM(Flights[[#This Row],[Date]],2)</f>
        <v>2</v>
      </c>
      <c r="C62">
        <f>WEEKDAY(Flights[[#This Row],[Date]],2)</f>
        <v>1</v>
      </c>
      <c r="D62" t="s">
        <v>740</v>
      </c>
      <c r="E62" t="s">
        <v>1994</v>
      </c>
      <c r="F62" t="s">
        <v>0</v>
      </c>
      <c r="G62" t="s">
        <v>347</v>
      </c>
      <c r="H62" t="str">
        <f>_xlfn.XLOOKUP(Flights[[#This Row],[Destination]],Airports!$A$1:$A$77,Airports!$D$1:$D$77,"Code not found")</f>
        <v>San Jose</v>
      </c>
      <c r="I62" t="str" cm="1">
        <f t="array" ref="I62">_xlfn.XLOOKUP(Flights[[#This Row],[Destination]],_xlfn._TRO_TRAILING(Airports!A:A),_xlfn._TRO_TRAILING(Airports!E:E),"Code not found")</f>
        <v>CA</v>
      </c>
      <c r="J62" s="1">
        <v>0.84722222222222221</v>
      </c>
      <c r="K62">
        <f>HOUR(Flights[[#This Row],[Scheduled Departure]])</f>
        <v>20</v>
      </c>
      <c r="L62" s="1">
        <v>0.87777777777777777</v>
      </c>
      <c r="M62">
        <v>44</v>
      </c>
      <c r="N62">
        <v>65</v>
      </c>
      <c r="O62" s="14">
        <f>Flights[[#This Row],[Length (min)]]/60</f>
        <v>1.0833333333333333</v>
      </c>
      <c r="P62">
        <v>308</v>
      </c>
      <c r="Q62" s="17">
        <f>IFERROR(Flights[[#This Row],[Distance]]/Flights[[#This Row],[Length (hr)]],"")</f>
        <v>284.30769230769232</v>
      </c>
      <c r="R62" s="1">
        <v>0.8979166666666667</v>
      </c>
      <c r="S62" s="1">
        <v>0.92291666666666672</v>
      </c>
      <c r="T62">
        <v>36</v>
      </c>
      <c r="U62" t="str">
        <f>IF(Flights[[#This Row],[Arrival Delay]]="","Cancelled",IF(Flights[[#This Row],[Arrival Delay]]&gt;15,"Delayed","On time"))</f>
        <v>Delayed</v>
      </c>
      <c r="V62" t="str">
        <f>IF(Flights[[#This Row],[Status]]&lt;&gt;"Delayed","",IF(Flights[[#This Row],[Arrival Delay]]&gt;120,"Severe",IF(Flights[[#This Row],[Arrival Delay]]&gt;60,"Major","Moderate")))</f>
        <v>Moderate</v>
      </c>
      <c r="X62" t="str">
        <f>IF(OR(AND(Flights[[#This Row],[Status]]="Cancelled",Flights[[#This Row],[Cancellation Reason]]="Airline/Carrier"),Flights[[#This Row],[Delay Type]]="Severe"),"Yes","No")</f>
        <v>No</v>
      </c>
    </row>
    <row r="63" spans="1:24" x14ac:dyDescent="0.25">
      <c r="A63" s="3">
        <v>42009</v>
      </c>
      <c r="B63">
        <f>WEEKNUM(Flights[[#This Row],[Date]],2)</f>
        <v>2</v>
      </c>
      <c r="C63">
        <f>WEEKDAY(Flights[[#This Row],[Date]],2)</f>
        <v>1</v>
      </c>
      <c r="D63" t="s">
        <v>658</v>
      </c>
      <c r="E63" t="s">
        <v>1990</v>
      </c>
      <c r="F63" t="s">
        <v>0</v>
      </c>
      <c r="G63" t="s">
        <v>262</v>
      </c>
      <c r="H63" t="str">
        <f>_xlfn.XLOOKUP(Flights[[#This Row],[Destination]],Airports!$A$1:$A$77,Airports!$D$1:$D$77,"Code not found")</f>
        <v>Cleveland</v>
      </c>
      <c r="I63" t="str" cm="1">
        <f t="array" ref="I63">_xlfn.XLOOKUP(Flights[[#This Row],[Destination]],_xlfn._TRO_TRAILING(Airports!A:A),_xlfn._TRO_TRAILING(Airports!E:E),"Code not found")</f>
        <v>OH</v>
      </c>
      <c r="J63" s="1">
        <v>0.90347222222222223</v>
      </c>
      <c r="K63">
        <f>HOUR(Flights[[#This Row],[Scheduled Departure]])</f>
        <v>21</v>
      </c>
      <c r="L63" s="1">
        <v>0.9506944444444444</v>
      </c>
      <c r="M63">
        <v>68</v>
      </c>
      <c r="N63">
        <v>257</v>
      </c>
      <c r="O63" s="14">
        <f>Flights[[#This Row],[Length (min)]]/60</f>
        <v>4.2833333333333332</v>
      </c>
      <c r="P63">
        <v>2052</v>
      </c>
      <c r="Q63" s="17">
        <f>IFERROR(Flights[[#This Row],[Distance]]/Flights[[#This Row],[Length (hr)]],"")</f>
        <v>479.06614785992218</v>
      </c>
      <c r="R63" s="1">
        <v>0.21527777777777779</v>
      </c>
      <c r="S63" s="1">
        <v>0.25416666666666665</v>
      </c>
      <c r="T63">
        <v>56</v>
      </c>
      <c r="U63" t="str">
        <f>IF(Flights[[#This Row],[Arrival Delay]]="","Cancelled",IF(Flights[[#This Row],[Arrival Delay]]&gt;15,"Delayed","On time"))</f>
        <v>Delayed</v>
      </c>
      <c r="V63" t="str">
        <f>IF(Flights[[#This Row],[Status]]&lt;&gt;"Delayed","",IF(Flights[[#This Row],[Arrival Delay]]&gt;120,"Severe",IF(Flights[[#This Row],[Arrival Delay]]&gt;60,"Major","Moderate")))</f>
        <v>Moderate</v>
      </c>
      <c r="X63" t="str">
        <f>IF(OR(AND(Flights[[#This Row],[Status]]="Cancelled",Flights[[#This Row],[Cancellation Reason]]="Airline/Carrier"),Flights[[#This Row],[Delay Type]]="Severe"),"Yes","No")</f>
        <v>No</v>
      </c>
    </row>
    <row r="64" spans="1:24" x14ac:dyDescent="0.25">
      <c r="A64" s="3">
        <v>42009</v>
      </c>
      <c r="B64">
        <f>WEEKNUM(Flights[[#This Row],[Date]],2)</f>
        <v>2</v>
      </c>
      <c r="C64">
        <f>WEEKDAY(Flights[[#This Row],[Date]],2)</f>
        <v>1</v>
      </c>
      <c r="D64" t="s">
        <v>678</v>
      </c>
      <c r="E64" t="s">
        <v>1990</v>
      </c>
      <c r="F64" t="s">
        <v>0</v>
      </c>
      <c r="G64" t="s">
        <v>10</v>
      </c>
      <c r="H64" t="str">
        <f>_xlfn.XLOOKUP(Flights[[#This Row],[Destination]],Airports!$A$1:$A$77,Airports!$D$1:$D$77,"Code not found")</f>
        <v>Boston</v>
      </c>
      <c r="I64" t="str" cm="1">
        <f t="array" ref="I64">_xlfn.XLOOKUP(Flights[[#This Row],[Destination]],_xlfn._TRO_TRAILING(Airports!A:A),_xlfn._TRO_TRAILING(Airports!E:E),"Code not found")</f>
        <v>MA</v>
      </c>
      <c r="J64" s="1">
        <v>0.97916666666666663</v>
      </c>
      <c r="K64">
        <f>HOUR(Flights[[#This Row],[Scheduled Departure]])</f>
        <v>23</v>
      </c>
      <c r="L64" s="1">
        <v>0.97916666666666663</v>
      </c>
      <c r="M64">
        <v>0</v>
      </c>
      <c r="N64">
        <v>306</v>
      </c>
      <c r="O64" s="14">
        <f>Flights[[#This Row],[Length (min)]]/60</f>
        <v>5.0999999999999996</v>
      </c>
      <c r="P64">
        <v>2611</v>
      </c>
      <c r="Q64" s="17">
        <f>IFERROR(Flights[[#This Row],[Distance]]/Flights[[#This Row],[Length (hr)]],"")</f>
        <v>511.96078431372553</v>
      </c>
      <c r="R64" s="1">
        <v>0.33541666666666664</v>
      </c>
      <c r="S64" s="1">
        <v>0.31666666666666665</v>
      </c>
      <c r="T64">
        <v>-27</v>
      </c>
      <c r="U64" t="str">
        <f>IF(Flights[[#This Row],[Arrival Delay]]="","Cancelled",IF(Flights[[#This Row],[Arrival Delay]]&gt;15,"Delayed","On time"))</f>
        <v>On time</v>
      </c>
      <c r="V64" t="str">
        <f>IF(Flights[[#This Row],[Status]]&lt;&gt;"Delayed","",IF(Flights[[#This Row],[Arrival Delay]]&gt;120,"Severe",IF(Flights[[#This Row],[Arrival Delay]]&gt;60,"Major","Moderate")))</f>
        <v/>
      </c>
      <c r="X64" t="str">
        <f>IF(OR(AND(Flights[[#This Row],[Status]]="Cancelled",Flights[[#This Row],[Cancellation Reason]]="Airline/Carrier"),Flights[[#This Row],[Delay Type]]="Severe"),"Yes","No")</f>
        <v>No</v>
      </c>
    </row>
    <row r="65" spans="1:24" x14ac:dyDescent="0.25">
      <c r="A65" s="3">
        <v>42010</v>
      </c>
      <c r="B65">
        <f>WEEKNUM(Flights[[#This Row],[Date]],2)</f>
        <v>2</v>
      </c>
      <c r="C65">
        <f>WEEKDAY(Flights[[#This Row],[Date]],2)</f>
        <v>2</v>
      </c>
      <c r="D65" t="s">
        <v>831</v>
      </c>
      <c r="E65" t="s">
        <v>1995</v>
      </c>
      <c r="F65" t="s">
        <v>0</v>
      </c>
      <c r="G65" t="s">
        <v>290</v>
      </c>
      <c r="H65" t="str">
        <f>_xlfn.XLOOKUP(Flights[[#This Row],[Destination]],Airports!$A$1:$A$77,Airports!$D$1:$D$77,"Code not found")</f>
        <v>Houston</v>
      </c>
      <c r="I65" t="str" cm="1">
        <f t="array" ref="I65">_xlfn.XLOOKUP(Flights[[#This Row],[Destination]],_xlfn._TRO_TRAILING(Airports!A:A),_xlfn._TRO_TRAILING(Airports!E:E),"Code not found")</f>
        <v>TX</v>
      </c>
      <c r="J65" s="1">
        <v>0.25694444444444442</v>
      </c>
      <c r="K65">
        <f>HOUR(Flights[[#This Row],[Scheduled Departure]])</f>
        <v>6</v>
      </c>
      <c r="L65" s="1">
        <v>0.25624999999999998</v>
      </c>
      <c r="M65">
        <v>-1</v>
      </c>
      <c r="N65">
        <v>204</v>
      </c>
      <c r="O65" s="14">
        <f>Flights[[#This Row],[Length (min)]]/60</f>
        <v>3.4</v>
      </c>
      <c r="P65">
        <v>1390</v>
      </c>
      <c r="Q65" s="17">
        <f>IFERROR(Flights[[#This Row],[Distance]]/Flights[[#This Row],[Length (hr)]],"")</f>
        <v>408.8235294117647</v>
      </c>
      <c r="R65" s="1">
        <v>0.47569444444444442</v>
      </c>
      <c r="S65" s="1">
        <v>0.48125000000000001</v>
      </c>
      <c r="T65">
        <v>8</v>
      </c>
      <c r="U65" t="str">
        <f>IF(Flights[[#This Row],[Arrival Delay]]="","Cancelled",IF(Flights[[#This Row],[Arrival Delay]]&gt;15,"Delayed","On time"))</f>
        <v>On time</v>
      </c>
      <c r="V65" t="str">
        <f>IF(Flights[[#This Row],[Status]]&lt;&gt;"Delayed","",IF(Flights[[#This Row],[Arrival Delay]]&gt;120,"Severe",IF(Flights[[#This Row],[Arrival Delay]]&gt;60,"Major","Moderate")))</f>
        <v/>
      </c>
      <c r="X65" t="str">
        <f>IF(OR(AND(Flights[[#This Row],[Status]]="Cancelled",Flights[[#This Row],[Cancellation Reason]]="Airline/Carrier"),Flights[[#This Row],[Delay Type]]="Severe"),"Yes","No")</f>
        <v>No</v>
      </c>
    </row>
    <row r="66" spans="1:24" x14ac:dyDescent="0.25">
      <c r="A66" s="3">
        <v>42010</v>
      </c>
      <c r="B66">
        <f>WEEKNUM(Flights[[#This Row],[Date]],2)</f>
        <v>2</v>
      </c>
      <c r="C66">
        <f>WEEKDAY(Flights[[#This Row],[Date]],2)</f>
        <v>2</v>
      </c>
      <c r="D66" t="s">
        <v>417</v>
      </c>
      <c r="E66" t="s">
        <v>1994</v>
      </c>
      <c r="F66" t="s">
        <v>0</v>
      </c>
      <c r="G66" t="s">
        <v>32</v>
      </c>
      <c r="H66" t="str">
        <f>_xlfn.XLOOKUP(Flights[[#This Row],[Destination]],Airports!$A$1:$A$77,Airports!$D$1:$D$77,"Code not found")</f>
        <v>Jackson</v>
      </c>
      <c r="I66" t="str" cm="1">
        <f t="array" ref="I66">_xlfn.XLOOKUP(Flights[[#This Row],[Destination]],_xlfn._TRO_TRAILING(Airports!A:A),_xlfn._TRO_TRAILING(Airports!E:E),"Code not found")</f>
        <v>WY</v>
      </c>
      <c r="J66" s="1">
        <v>0.36388888888888887</v>
      </c>
      <c r="K66">
        <f>HOUR(Flights[[#This Row],[Scheduled Departure]])</f>
        <v>8</v>
      </c>
      <c r="L66" s="1">
        <v>0.41319444444444442</v>
      </c>
      <c r="M66">
        <v>71</v>
      </c>
      <c r="N66">
        <v>134</v>
      </c>
      <c r="O66" s="14">
        <f>Flights[[#This Row],[Length (min)]]/60</f>
        <v>2.2333333333333334</v>
      </c>
      <c r="P66">
        <v>784</v>
      </c>
      <c r="Q66" s="17">
        <f>IFERROR(Flights[[#This Row],[Distance]]/Flights[[#This Row],[Length (hr)]],"")</f>
        <v>351.04477611940297</v>
      </c>
      <c r="R66" s="1">
        <v>0.50416666666666665</v>
      </c>
      <c r="S66" s="1">
        <v>0.54791666666666672</v>
      </c>
      <c r="T66">
        <v>63</v>
      </c>
      <c r="U66" t="str">
        <f>IF(Flights[[#This Row],[Arrival Delay]]="","Cancelled",IF(Flights[[#This Row],[Arrival Delay]]&gt;15,"Delayed","On time"))</f>
        <v>Delayed</v>
      </c>
      <c r="V66" t="str">
        <f>IF(Flights[[#This Row],[Status]]&lt;&gt;"Delayed","",IF(Flights[[#This Row],[Arrival Delay]]&gt;120,"Severe",IF(Flights[[#This Row],[Arrival Delay]]&gt;60,"Major","Moderate")))</f>
        <v>Major</v>
      </c>
      <c r="X66" t="str">
        <f>IF(OR(AND(Flights[[#This Row],[Status]]="Cancelled",Flights[[#This Row],[Cancellation Reason]]="Airline/Carrier"),Flights[[#This Row],[Delay Type]]="Severe"),"Yes","No")</f>
        <v>No</v>
      </c>
    </row>
    <row r="67" spans="1:24" x14ac:dyDescent="0.25">
      <c r="A67" s="3">
        <v>42010</v>
      </c>
      <c r="B67">
        <f>WEEKNUM(Flights[[#This Row],[Date]],2)</f>
        <v>2</v>
      </c>
      <c r="C67">
        <f>WEEKDAY(Flights[[#This Row],[Date]],2)</f>
        <v>2</v>
      </c>
      <c r="D67" t="s">
        <v>478</v>
      </c>
      <c r="E67" t="s">
        <v>1997</v>
      </c>
      <c r="F67" t="s">
        <v>0</v>
      </c>
      <c r="G67" t="s">
        <v>20</v>
      </c>
      <c r="H67" t="str">
        <f>_xlfn.XLOOKUP(Flights[[#This Row],[Destination]],Airports!$A$1:$A$77,Airports!$D$1:$D$77,"Code not found")</f>
        <v>Kahului</v>
      </c>
      <c r="I67" t="str" cm="1">
        <f t="array" ref="I67">_xlfn.XLOOKUP(Flights[[#This Row],[Destination]],_xlfn._TRO_TRAILING(Airports!A:A),_xlfn._TRO_TRAILING(Airports!E:E),"Code not found")</f>
        <v>HI</v>
      </c>
      <c r="J67" s="1">
        <v>0.46875</v>
      </c>
      <c r="K67">
        <f>HOUR(Flights[[#This Row],[Scheduled Departure]])</f>
        <v>11</v>
      </c>
      <c r="L67" s="1">
        <v>0.46458333333333335</v>
      </c>
      <c r="M67">
        <v>-6</v>
      </c>
      <c r="N67">
        <v>350</v>
      </c>
      <c r="O67" s="14">
        <f>Flights[[#This Row],[Length (min)]]/60</f>
        <v>5.833333333333333</v>
      </c>
      <c r="P67">
        <v>2486</v>
      </c>
      <c r="Q67" s="17">
        <f>IFERROR(Flights[[#This Row],[Distance]]/Flights[[#This Row],[Length (hr)]],"")</f>
        <v>426.17142857142858</v>
      </c>
      <c r="R67" s="1">
        <v>0.625</v>
      </c>
      <c r="S67" s="1">
        <v>0.62430555555555556</v>
      </c>
      <c r="T67">
        <v>-1</v>
      </c>
      <c r="U67" t="str">
        <f>IF(Flights[[#This Row],[Arrival Delay]]="","Cancelled",IF(Flights[[#This Row],[Arrival Delay]]&gt;15,"Delayed","On time"))</f>
        <v>On time</v>
      </c>
      <c r="V67" t="str">
        <f>IF(Flights[[#This Row],[Status]]&lt;&gt;"Delayed","",IF(Flights[[#This Row],[Arrival Delay]]&gt;120,"Severe",IF(Flights[[#This Row],[Arrival Delay]]&gt;60,"Major","Moderate")))</f>
        <v/>
      </c>
      <c r="X67" t="str">
        <f>IF(OR(AND(Flights[[#This Row],[Status]]="Cancelled",Flights[[#This Row],[Cancellation Reason]]="Airline/Carrier"),Flights[[#This Row],[Delay Type]]="Severe"),"Yes","No")</f>
        <v>No</v>
      </c>
    </row>
    <row r="68" spans="1:24" x14ac:dyDescent="0.25">
      <c r="A68" s="3">
        <v>42010</v>
      </c>
      <c r="B68">
        <f>WEEKNUM(Flights[[#This Row],[Date]],2)</f>
        <v>2</v>
      </c>
      <c r="C68">
        <f>WEEKDAY(Flights[[#This Row],[Date]],2)</f>
        <v>2</v>
      </c>
      <c r="D68" t="s">
        <v>65</v>
      </c>
      <c r="E68" t="s">
        <v>1987</v>
      </c>
      <c r="F68" t="s">
        <v>0</v>
      </c>
      <c r="G68" t="s">
        <v>12</v>
      </c>
      <c r="H68" t="str">
        <f>_xlfn.XLOOKUP(Flights[[#This Row],[Destination]],Airports!$A$1:$A$77,Airports!$D$1:$D$77,"Code not found")</f>
        <v>New York</v>
      </c>
      <c r="I68" t="str" cm="1">
        <f t="array" ref="I68">_xlfn.XLOOKUP(Flights[[#This Row],[Destination]],_xlfn._TRO_TRAILING(Airports!A:A),_xlfn._TRO_TRAILING(Airports!E:E),"Code not found")</f>
        <v>NY</v>
      </c>
      <c r="J68" s="1">
        <v>0.47916666666666669</v>
      </c>
      <c r="K68">
        <f>HOUR(Flights[[#This Row],[Scheduled Departure]])</f>
        <v>11</v>
      </c>
      <c r="L68" s="1">
        <v>0.49375000000000002</v>
      </c>
      <c r="M68">
        <v>21</v>
      </c>
      <c r="N68">
        <v>333</v>
      </c>
      <c r="O68" s="14">
        <f>Flights[[#This Row],[Length (min)]]/60</f>
        <v>5.55</v>
      </c>
      <c r="P68">
        <v>2475</v>
      </c>
      <c r="Q68" s="17">
        <f>IFERROR(Flights[[#This Row],[Distance]]/Flights[[#This Row],[Length (hr)]],"")</f>
        <v>445.94594594594594</v>
      </c>
      <c r="R68" s="1">
        <v>0.83263888888888893</v>
      </c>
      <c r="S68" s="1">
        <v>0.85</v>
      </c>
      <c r="T68">
        <v>25</v>
      </c>
      <c r="U68" t="str">
        <f>IF(Flights[[#This Row],[Arrival Delay]]="","Cancelled",IF(Flights[[#This Row],[Arrival Delay]]&gt;15,"Delayed","On time"))</f>
        <v>Delayed</v>
      </c>
      <c r="V68" t="str">
        <f>IF(Flights[[#This Row],[Status]]&lt;&gt;"Delayed","",IF(Flights[[#This Row],[Arrival Delay]]&gt;120,"Severe",IF(Flights[[#This Row],[Arrival Delay]]&gt;60,"Major","Moderate")))</f>
        <v>Moderate</v>
      </c>
      <c r="X68" t="str">
        <f>IF(OR(AND(Flights[[#This Row],[Status]]="Cancelled",Flights[[#This Row],[Cancellation Reason]]="Airline/Carrier"),Flights[[#This Row],[Delay Type]]="Severe"),"Yes","No")</f>
        <v>No</v>
      </c>
    </row>
    <row r="69" spans="1:24" x14ac:dyDescent="0.25">
      <c r="A69" s="3">
        <v>42010</v>
      </c>
      <c r="B69">
        <f>WEEKNUM(Flights[[#This Row],[Date]],2)</f>
        <v>2</v>
      </c>
      <c r="C69">
        <f>WEEKDAY(Flights[[#This Row],[Date]],2)</f>
        <v>2</v>
      </c>
      <c r="D69" t="s">
        <v>499</v>
      </c>
      <c r="E69" t="s">
        <v>1989</v>
      </c>
      <c r="F69" t="s">
        <v>0</v>
      </c>
      <c r="G69" t="s">
        <v>26</v>
      </c>
      <c r="H69" t="str">
        <f>_xlfn.XLOOKUP(Flights[[#This Row],[Destination]],Airports!$A$1:$A$77,Airports!$D$1:$D$77,"Code not found")</f>
        <v>Atlanta</v>
      </c>
      <c r="I69" t="str" cm="1">
        <f t="array" ref="I69">_xlfn.XLOOKUP(Flights[[#This Row],[Destination]],_xlfn._TRO_TRAILING(Airports!A:A),_xlfn._TRO_TRAILING(Airports!E:E),"Code not found")</f>
        <v>GA</v>
      </c>
      <c r="J69" s="1">
        <v>0.52083333333333337</v>
      </c>
      <c r="K69">
        <f>HOUR(Flights[[#This Row],[Scheduled Departure]])</f>
        <v>12</v>
      </c>
      <c r="L69" s="1">
        <v>0.52152777777777781</v>
      </c>
      <c r="M69">
        <v>1</v>
      </c>
      <c r="N69">
        <v>270</v>
      </c>
      <c r="O69" s="14">
        <f>Flights[[#This Row],[Length (min)]]/60</f>
        <v>4.5</v>
      </c>
      <c r="P69">
        <v>1947</v>
      </c>
      <c r="Q69" s="17">
        <f>IFERROR(Flights[[#This Row],[Distance]]/Flights[[#This Row],[Length (hr)]],"")</f>
        <v>432.66666666666669</v>
      </c>
      <c r="R69" s="1">
        <v>0.82291666666666663</v>
      </c>
      <c r="S69" s="1">
        <v>0.83402777777777781</v>
      </c>
      <c r="T69">
        <v>16</v>
      </c>
      <c r="U69" t="str">
        <f>IF(Flights[[#This Row],[Arrival Delay]]="","Cancelled",IF(Flights[[#This Row],[Arrival Delay]]&gt;15,"Delayed","On time"))</f>
        <v>Delayed</v>
      </c>
      <c r="V69" t="str">
        <f>IF(Flights[[#This Row],[Status]]&lt;&gt;"Delayed","",IF(Flights[[#This Row],[Arrival Delay]]&gt;120,"Severe",IF(Flights[[#This Row],[Arrival Delay]]&gt;60,"Major","Moderate")))</f>
        <v>Moderate</v>
      </c>
      <c r="X69" t="str">
        <f>IF(OR(AND(Flights[[#This Row],[Status]]="Cancelled",Flights[[#This Row],[Cancellation Reason]]="Airline/Carrier"),Flights[[#This Row],[Delay Type]]="Severe"),"Yes","No")</f>
        <v>No</v>
      </c>
    </row>
    <row r="70" spans="1:24" x14ac:dyDescent="0.25">
      <c r="A70" s="3">
        <v>42010</v>
      </c>
      <c r="B70">
        <f>WEEKNUM(Flights[[#This Row],[Date]],2)</f>
        <v>2</v>
      </c>
      <c r="C70">
        <f>WEEKDAY(Flights[[#This Row],[Date]],2)</f>
        <v>2</v>
      </c>
      <c r="D70" t="s">
        <v>71</v>
      </c>
      <c r="E70" t="s">
        <v>1987</v>
      </c>
      <c r="F70" t="s">
        <v>0</v>
      </c>
      <c r="G70" t="s">
        <v>15</v>
      </c>
      <c r="H70" t="str">
        <f>_xlfn.XLOOKUP(Flights[[#This Row],[Destination]],Airports!$A$1:$A$77,Airports!$D$1:$D$77,"Code not found")</f>
        <v>Las Vegas</v>
      </c>
      <c r="I70" t="str" cm="1">
        <f t="array" ref="I70">_xlfn.XLOOKUP(Flights[[#This Row],[Destination]],_xlfn._TRO_TRAILING(Airports!A:A),_xlfn._TRO_TRAILING(Airports!E:E),"Code not found")</f>
        <v>NV</v>
      </c>
      <c r="J70" s="1">
        <v>0.52430555555555558</v>
      </c>
      <c r="K70">
        <f>HOUR(Flights[[#This Row],[Scheduled Departure]])</f>
        <v>12</v>
      </c>
      <c r="L70" s="1">
        <v>0.52013888888888893</v>
      </c>
      <c r="M70">
        <v>-6</v>
      </c>
      <c r="N70">
        <v>71</v>
      </c>
      <c r="O70" s="14">
        <f>Flights[[#This Row],[Length (min)]]/60</f>
        <v>1.1833333333333333</v>
      </c>
      <c r="P70">
        <v>236</v>
      </c>
      <c r="Q70" s="17">
        <f>IFERROR(Flights[[#This Row],[Distance]]/Flights[[#This Row],[Length (hr)]],"")</f>
        <v>199.43661971830986</v>
      </c>
      <c r="R70" s="1">
        <v>0.57638888888888884</v>
      </c>
      <c r="S70" s="1">
        <v>0.56944444444444442</v>
      </c>
      <c r="T70">
        <v>-10</v>
      </c>
      <c r="U70" t="str">
        <f>IF(Flights[[#This Row],[Arrival Delay]]="","Cancelled",IF(Flights[[#This Row],[Arrival Delay]]&gt;15,"Delayed","On time"))</f>
        <v>On time</v>
      </c>
      <c r="V70" t="str">
        <f>IF(Flights[[#This Row],[Status]]&lt;&gt;"Delayed","",IF(Flights[[#This Row],[Arrival Delay]]&gt;120,"Severe",IF(Flights[[#This Row],[Arrival Delay]]&gt;60,"Major","Moderate")))</f>
        <v/>
      </c>
      <c r="X70" t="str">
        <f>IF(OR(AND(Flights[[#This Row],[Status]]="Cancelled",Flights[[#This Row],[Cancellation Reason]]="Airline/Carrier"),Flights[[#This Row],[Delay Type]]="Severe"),"Yes","No")</f>
        <v>No</v>
      </c>
    </row>
    <row r="71" spans="1:24" x14ac:dyDescent="0.25">
      <c r="A71" s="3">
        <v>42010</v>
      </c>
      <c r="B71">
        <f>WEEKNUM(Flights[[#This Row],[Date]],2)</f>
        <v>2</v>
      </c>
      <c r="C71">
        <f>WEEKDAY(Flights[[#This Row],[Date]],2)</f>
        <v>2</v>
      </c>
      <c r="D71" t="s">
        <v>899</v>
      </c>
      <c r="E71" t="s">
        <v>1995</v>
      </c>
      <c r="F71" t="s">
        <v>0</v>
      </c>
      <c r="G71" t="s">
        <v>318</v>
      </c>
      <c r="H71" t="str">
        <f>_xlfn.XLOOKUP(Flights[[#This Row],[Destination]],Airports!$A$1:$A$77,Airports!$D$1:$D$77,"Code not found")</f>
        <v>Oakland</v>
      </c>
      <c r="I71" t="str" cm="1">
        <f t="array" ref="I71">_xlfn.XLOOKUP(Flights[[#This Row],[Destination]],_xlfn._TRO_TRAILING(Airports!A:A),_xlfn._TRO_TRAILING(Airports!E:E),"Code not found")</f>
        <v>CA</v>
      </c>
      <c r="J71" s="1">
        <v>0.69444444444444442</v>
      </c>
      <c r="K71">
        <f>HOUR(Flights[[#This Row],[Scheduled Departure]])</f>
        <v>16</v>
      </c>
      <c r="L71" s="1">
        <v>0.7</v>
      </c>
      <c r="M71">
        <v>8</v>
      </c>
      <c r="N71">
        <v>59</v>
      </c>
      <c r="O71" s="14">
        <f>Flights[[#This Row],[Length (min)]]/60</f>
        <v>0.98333333333333328</v>
      </c>
      <c r="P71">
        <v>337</v>
      </c>
      <c r="Q71" s="17">
        <f>IFERROR(Flights[[#This Row],[Distance]]/Flights[[#This Row],[Length (hr)]],"")</f>
        <v>342.71186440677968</v>
      </c>
      <c r="R71" s="1">
        <v>0.74652777777777779</v>
      </c>
      <c r="S71" s="1">
        <v>0.74097222222222225</v>
      </c>
      <c r="T71">
        <v>-8</v>
      </c>
      <c r="U71" t="str">
        <f>IF(Flights[[#This Row],[Arrival Delay]]="","Cancelled",IF(Flights[[#This Row],[Arrival Delay]]&gt;15,"Delayed","On time"))</f>
        <v>On time</v>
      </c>
      <c r="V71" t="str">
        <f>IF(Flights[[#This Row],[Status]]&lt;&gt;"Delayed","",IF(Flights[[#This Row],[Arrival Delay]]&gt;120,"Severe",IF(Flights[[#This Row],[Arrival Delay]]&gt;60,"Major","Moderate")))</f>
        <v/>
      </c>
      <c r="X71" t="str">
        <f>IF(OR(AND(Flights[[#This Row],[Status]]="Cancelled",Flights[[#This Row],[Cancellation Reason]]="Airline/Carrier"),Flights[[#This Row],[Delay Type]]="Severe"),"Yes","No")</f>
        <v>No</v>
      </c>
    </row>
    <row r="72" spans="1:24" x14ac:dyDescent="0.25">
      <c r="A72" s="3">
        <v>42010</v>
      </c>
      <c r="B72">
        <f>WEEKNUM(Flights[[#This Row],[Date]],2)</f>
        <v>2</v>
      </c>
      <c r="C72">
        <f>WEEKDAY(Flights[[#This Row],[Date]],2)</f>
        <v>2</v>
      </c>
      <c r="D72" t="s">
        <v>87</v>
      </c>
      <c r="E72" t="s">
        <v>1987</v>
      </c>
      <c r="F72" t="s">
        <v>0</v>
      </c>
      <c r="G72" t="s">
        <v>12</v>
      </c>
      <c r="H72" t="str">
        <f>_xlfn.XLOOKUP(Flights[[#This Row],[Destination]],Airports!$A$1:$A$77,Airports!$D$1:$D$77,"Code not found")</f>
        <v>New York</v>
      </c>
      <c r="I72" t="str" cm="1">
        <f t="array" ref="I72">_xlfn.XLOOKUP(Flights[[#This Row],[Destination]],_xlfn._TRO_TRAILING(Airports!A:A),_xlfn._TRO_TRAILING(Airports!E:E),"Code not found")</f>
        <v>NY</v>
      </c>
      <c r="J72" s="1">
        <v>0.70138888888888884</v>
      </c>
      <c r="K72">
        <f>HOUR(Flights[[#This Row],[Scheduled Departure]])</f>
        <v>16</v>
      </c>
      <c r="L72" s="1">
        <v>0.73055555555555551</v>
      </c>
      <c r="M72">
        <v>42</v>
      </c>
      <c r="N72">
        <v>300</v>
      </c>
      <c r="O72" s="14">
        <f>Flights[[#This Row],[Length (min)]]/60</f>
        <v>5</v>
      </c>
      <c r="P72">
        <v>2475</v>
      </c>
      <c r="Q72" s="17">
        <f>IFERROR(Flights[[#This Row],[Distance]]/Flights[[#This Row],[Length (hr)]],"")</f>
        <v>495</v>
      </c>
      <c r="R72" s="1">
        <v>4.7222222222222221E-2</v>
      </c>
      <c r="S72" s="1">
        <v>6.3888888888888884E-2</v>
      </c>
      <c r="T72">
        <v>24</v>
      </c>
      <c r="U72" t="str">
        <f>IF(Flights[[#This Row],[Arrival Delay]]="","Cancelled",IF(Flights[[#This Row],[Arrival Delay]]&gt;15,"Delayed","On time"))</f>
        <v>Delayed</v>
      </c>
      <c r="V72" t="str">
        <f>IF(Flights[[#This Row],[Status]]&lt;&gt;"Delayed","",IF(Flights[[#This Row],[Arrival Delay]]&gt;120,"Severe",IF(Flights[[#This Row],[Arrival Delay]]&gt;60,"Major","Moderate")))</f>
        <v>Moderate</v>
      </c>
      <c r="X72" t="str">
        <f>IF(OR(AND(Flights[[#This Row],[Status]]="Cancelled",Flights[[#This Row],[Cancellation Reason]]="Airline/Carrier"),Flights[[#This Row],[Delay Type]]="Severe"),"Yes","No")</f>
        <v>No</v>
      </c>
    </row>
    <row r="73" spans="1:24" x14ac:dyDescent="0.25">
      <c r="A73" s="3">
        <v>42010</v>
      </c>
      <c r="B73">
        <f>WEEKNUM(Flights[[#This Row],[Date]],2)</f>
        <v>2</v>
      </c>
      <c r="C73">
        <f>WEEKDAY(Flights[[#This Row],[Date]],2)</f>
        <v>2</v>
      </c>
      <c r="D73" t="s">
        <v>903</v>
      </c>
      <c r="E73" t="s">
        <v>1995</v>
      </c>
      <c r="F73" t="s">
        <v>0</v>
      </c>
      <c r="G73" t="s">
        <v>318</v>
      </c>
      <c r="H73" t="str">
        <f>_xlfn.XLOOKUP(Flights[[#This Row],[Destination]],Airports!$A$1:$A$77,Airports!$D$1:$D$77,"Code not found")</f>
        <v>Oakland</v>
      </c>
      <c r="I73" t="str" cm="1">
        <f t="array" ref="I73">_xlfn.XLOOKUP(Flights[[#This Row],[Destination]],_xlfn._TRO_TRAILING(Airports!A:A),_xlfn._TRO_TRAILING(Airports!E:E),"Code not found")</f>
        <v>CA</v>
      </c>
      <c r="J73" s="1">
        <v>0.71527777777777779</v>
      </c>
      <c r="K73">
        <f>HOUR(Flights[[#This Row],[Scheduled Departure]])</f>
        <v>17</v>
      </c>
      <c r="L73" s="1">
        <v>0.71388888888888891</v>
      </c>
      <c r="M73">
        <v>-2</v>
      </c>
      <c r="N73">
        <v>69</v>
      </c>
      <c r="O73" s="14">
        <f>Flights[[#This Row],[Length (min)]]/60</f>
        <v>1.1499999999999999</v>
      </c>
      <c r="P73">
        <v>337</v>
      </c>
      <c r="Q73" s="17">
        <f>IFERROR(Flights[[#This Row],[Distance]]/Flights[[#This Row],[Length (hr)]],"")</f>
        <v>293.04347826086956</v>
      </c>
      <c r="R73" s="1">
        <v>0.76736111111111116</v>
      </c>
      <c r="S73" s="1">
        <v>0.76180555555555551</v>
      </c>
      <c r="T73">
        <v>-8</v>
      </c>
      <c r="U73" t="str">
        <f>IF(Flights[[#This Row],[Arrival Delay]]="","Cancelled",IF(Flights[[#This Row],[Arrival Delay]]&gt;15,"Delayed","On time"))</f>
        <v>On time</v>
      </c>
      <c r="V73" t="str">
        <f>IF(Flights[[#This Row],[Status]]&lt;&gt;"Delayed","",IF(Flights[[#This Row],[Arrival Delay]]&gt;120,"Severe",IF(Flights[[#This Row],[Arrival Delay]]&gt;60,"Major","Moderate")))</f>
        <v/>
      </c>
      <c r="X73" t="str">
        <f>IF(OR(AND(Flights[[#This Row],[Status]]="Cancelled",Flights[[#This Row],[Cancellation Reason]]="Airline/Carrier"),Flights[[#This Row],[Delay Type]]="Severe"),"Yes","No")</f>
        <v>No</v>
      </c>
    </row>
    <row r="74" spans="1:24" x14ac:dyDescent="0.25">
      <c r="A74" s="3">
        <v>42010</v>
      </c>
      <c r="B74">
        <f>WEEKNUM(Flights[[#This Row],[Date]],2)</f>
        <v>2</v>
      </c>
      <c r="C74">
        <f>WEEKDAY(Flights[[#This Row],[Date]],2)</f>
        <v>2</v>
      </c>
      <c r="D74" t="s">
        <v>90</v>
      </c>
      <c r="E74" t="s">
        <v>1987</v>
      </c>
      <c r="F74" t="s">
        <v>0</v>
      </c>
      <c r="G74" t="s">
        <v>19</v>
      </c>
      <c r="H74" t="str">
        <f>_xlfn.XLOOKUP(Flights[[#This Row],[Destination]],Airports!$A$1:$A$77,Airports!$D$1:$D$77,"Code not found")</f>
        <v>Kona</v>
      </c>
      <c r="I74" t="str" cm="1">
        <f t="array" ref="I74">_xlfn.XLOOKUP(Flights[[#This Row],[Destination]],_xlfn._TRO_TRAILING(Airports!A:A),_xlfn._TRO_TRAILING(Airports!E:E),"Code not found")</f>
        <v>HI</v>
      </c>
      <c r="J74" s="1">
        <v>0.71527777777777779</v>
      </c>
      <c r="K74">
        <f>HOUR(Flights[[#This Row],[Scheduled Departure]])</f>
        <v>17</v>
      </c>
      <c r="L74" s="1">
        <v>0.70902777777777781</v>
      </c>
      <c r="M74">
        <v>-9</v>
      </c>
      <c r="N74">
        <v>358</v>
      </c>
      <c r="O74" s="14">
        <f>Flights[[#This Row],[Length (min)]]/60</f>
        <v>5.9666666666666668</v>
      </c>
      <c r="P74">
        <v>2504</v>
      </c>
      <c r="Q74" s="17">
        <f>IFERROR(Flights[[#This Row],[Distance]]/Flights[[#This Row],[Length (hr)]],"")</f>
        <v>419.66480446927375</v>
      </c>
      <c r="R74" s="1">
        <v>0.87916666666666665</v>
      </c>
      <c r="S74" s="1">
        <v>0.87430555555555556</v>
      </c>
      <c r="T74">
        <v>-7</v>
      </c>
      <c r="U74" t="str">
        <f>IF(Flights[[#This Row],[Arrival Delay]]="","Cancelled",IF(Flights[[#This Row],[Arrival Delay]]&gt;15,"Delayed","On time"))</f>
        <v>On time</v>
      </c>
      <c r="V74" t="str">
        <f>IF(Flights[[#This Row],[Status]]&lt;&gt;"Delayed","",IF(Flights[[#This Row],[Arrival Delay]]&gt;120,"Severe",IF(Flights[[#This Row],[Arrival Delay]]&gt;60,"Major","Moderate")))</f>
        <v/>
      </c>
      <c r="X74" t="str">
        <f>IF(OR(AND(Flights[[#This Row],[Status]]="Cancelled",Flights[[#This Row],[Cancellation Reason]]="Airline/Carrier"),Flights[[#This Row],[Delay Type]]="Severe"),"Yes","No")</f>
        <v>No</v>
      </c>
    </row>
    <row r="75" spans="1:24" x14ac:dyDescent="0.25">
      <c r="A75" s="3">
        <v>42010</v>
      </c>
      <c r="B75">
        <f>WEEKNUM(Flights[[#This Row],[Date]],2)</f>
        <v>2</v>
      </c>
      <c r="C75">
        <f>WEEKDAY(Flights[[#This Row],[Date]],2)</f>
        <v>2</v>
      </c>
      <c r="D75" t="s">
        <v>815</v>
      </c>
      <c r="E75" t="s">
        <v>1994</v>
      </c>
      <c r="F75" t="s">
        <v>0</v>
      </c>
      <c r="G75" t="s">
        <v>255</v>
      </c>
      <c r="H75" t="str">
        <f>_xlfn.XLOOKUP(Flights[[#This Row],[Destination]],Airports!$A$1:$A$77,Airports!$D$1:$D$77,"Code not found")</f>
        <v>Boise</v>
      </c>
      <c r="I75" t="str" cm="1">
        <f t="array" ref="I75">_xlfn.XLOOKUP(Flights[[#This Row],[Destination]],_xlfn._TRO_TRAILING(Airports!A:A),_xlfn._TRO_TRAILING(Airports!E:E),"Code not found")</f>
        <v>ID</v>
      </c>
      <c r="J75" s="1">
        <v>0.77083333333333337</v>
      </c>
      <c r="K75">
        <f>HOUR(Flights[[#This Row],[Scheduled Departure]])</f>
        <v>18</v>
      </c>
      <c r="L75" s="1">
        <v>0</v>
      </c>
      <c r="O75" s="14">
        <f>Flights[[#This Row],[Length (min)]]/60</f>
        <v>0</v>
      </c>
      <c r="P75">
        <v>674</v>
      </c>
      <c r="Q75" s="17" t="str">
        <f>IFERROR(Flights[[#This Row],[Distance]]/Flights[[#This Row],[Length (hr)]],"")</f>
        <v/>
      </c>
      <c r="R75" s="1">
        <v>0.8979166666666667</v>
      </c>
      <c r="S75" s="1">
        <v>0</v>
      </c>
      <c r="U75" t="str">
        <f>IF(Flights[[#This Row],[Arrival Delay]]="","Cancelled",IF(Flights[[#This Row],[Arrival Delay]]&gt;15,"Delayed","On time"))</f>
        <v>Cancelled</v>
      </c>
      <c r="V75" t="str">
        <f>IF(Flights[[#This Row],[Status]]&lt;&gt;"Delayed","",IF(Flights[[#This Row],[Arrival Delay]]&gt;120,"Severe",IF(Flights[[#This Row],[Arrival Delay]]&gt;60,"Major","Moderate")))</f>
        <v/>
      </c>
      <c r="W75" t="s">
        <v>11</v>
      </c>
      <c r="X75" t="str">
        <f>IF(OR(AND(Flights[[#This Row],[Status]]="Cancelled",Flights[[#This Row],[Cancellation Reason]]="Airline/Carrier"),Flights[[#This Row],[Delay Type]]="Severe"),"Yes","No")</f>
        <v>No</v>
      </c>
    </row>
    <row r="76" spans="1:24" x14ac:dyDescent="0.25">
      <c r="A76" s="3">
        <v>42010</v>
      </c>
      <c r="B76">
        <f>WEEKNUM(Flights[[#This Row],[Date]],2)</f>
        <v>2</v>
      </c>
      <c r="C76">
        <f>WEEKDAY(Flights[[#This Row],[Date]],2)</f>
        <v>2</v>
      </c>
      <c r="D76" t="s">
        <v>103</v>
      </c>
      <c r="E76" t="s">
        <v>1987</v>
      </c>
      <c r="F76" t="s">
        <v>0</v>
      </c>
      <c r="G76" t="s">
        <v>15</v>
      </c>
      <c r="H76" t="str">
        <f>_xlfn.XLOOKUP(Flights[[#This Row],[Destination]],Airports!$A$1:$A$77,Airports!$D$1:$D$77,"Code not found")</f>
        <v>Las Vegas</v>
      </c>
      <c r="I76" t="str" cm="1">
        <f t="array" ref="I76">_xlfn.XLOOKUP(Flights[[#This Row],[Destination]],_xlfn._TRO_TRAILING(Airports!A:A),_xlfn._TRO_TRAILING(Airports!E:E),"Code not found")</f>
        <v>NV</v>
      </c>
      <c r="J76" s="1">
        <v>0.93333333333333335</v>
      </c>
      <c r="K76">
        <f>HOUR(Flights[[#This Row],[Scheduled Departure]])</f>
        <v>22</v>
      </c>
      <c r="L76" s="1">
        <v>0.9291666666666667</v>
      </c>
      <c r="M76">
        <v>-6</v>
      </c>
      <c r="N76">
        <v>64</v>
      </c>
      <c r="O76" s="14">
        <f>Flights[[#This Row],[Length (min)]]/60</f>
        <v>1.0666666666666667</v>
      </c>
      <c r="P76">
        <v>236</v>
      </c>
      <c r="Q76" s="17">
        <f>IFERROR(Flights[[#This Row],[Distance]]/Flights[[#This Row],[Length (hr)]],"")</f>
        <v>221.25</v>
      </c>
      <c r="R76" s="1">
        <v>0.98263888888888884</v>
      </c>
      <c r="S76" s="1">
        <v>0.97361111111111109</v>
      </c>
      <c r="T76">
        <v>-13</v>
      </c>
      <c r="U76" t="str">
        <f>IF(Flights[[#This Row],[Arrival Delay]]="","Cancelled",IF(Flights[[#This Row],[Arrival Delay]]&gt;15,"Delayed","On time"))</f>
        <v>On time</v>
      </c>
      <c r="V76" t="str">
        <f>IF(Flights[[#This Row],[Status]]&lt;&gt;"Delayed","",IF(Flights[[#This Row],[Arrival Delay]]&gt;120,"Severe",IF(Flights[[#This Row],[Arrival Delay]]&gt;60,"Major","Moderate")))</f>
        <v/>
      </c>
      <c r="X76" t="str">
        <f>IF(OR(AND(Flights[[#This Row],[Status]]="Cancelled",Flights[[#This Row],[Cancellation Reason]]="Airline/Carrier"),Flights[[#This Row],[Delay Type]]="Severe"),"Yes","No")</f>
        <v>No</v>
      </c>
    </row>
    <row r="77" spans="1:24" x14ac:dyDescent="0.25">
      <c r="A77" s="3">
        <v>42010</v>
      </c>
      <c r="B77">
        <f>WEEKNUM(Flights[[#This Row],[Date]],2)</f>
        <v>2</v>
      </c>
      <c r="C77">
        <f>WEEKDAY(Flights[[#This Row],[Date]],2)</f>
        <v>2</v>
      </c>
      <c r="D77" t="s">
        <v>682</v>
      </c>
      <c r="E77" t="s">
        <v>1992</v>
      </c>
      <c r="F77" t="s">
        <v>0</v>
      </c>
      <c r="G77" t="s">
        <v>10</v>
      </c>
      <c r="H77" t="str">
        <f>_xlfn.XLOOKUP(Flights[[#This Row],[Destination]],Airports!$A$1:$A$77,Airports!$D$1:$D$77,"Code not found")</f>
        <v>Boston</v>
      </c>
      <c r="I77" t="str" cm="1">
        <f t="array" ref="I77">_xlfn.XLOOKUP(Flights[[#This Row],[Destination]],_xlfn._TRO_TRAILING(Airports!A:A),_xlfn._TRO_TRAILING(Airports!E:E),"Code not found")</f>
        <v>MA</v>
      </c>
      <c r="J77" s="1">
        <v>0.99236111111111114</v>
      </c>
      <c r="K77">
        <f>HOUR(Flights[[#This Row],[Scheduled Departure]])</f>
        <v>23</v>
      </c>
      <c r="L77" s="1">
        <v>3.125E-2</v>
      </c>
      <c r="M77">
        <v>56</v>
      </c>
      <c r="N77">
        <v>303</v>
      </c>
      <c r="O77" s="14">
        <f>Flights[[#This Row],[Length (min)]]/60</f>
        <v>5.05</v>
      </c>
      <c r="P77">
        <v>2611</v>
      </c>
      <c r="Q77" s="17">
        <f>IFERROR(Flights[[#This Row],[Distance]]/Flights[[#This Row],[Length (hr)]],"")</f>
        <v>517.02970297029708</v>
      </c>
      <c r="R77" s="1">
        <v>0.33958333333333335</v>
      </c>
      <c r="S77" s="1">
        <v>0.36666666666666664</v>
      </c>
      <c r="T77">
        <v>39</v>
      </c>
      <c r="U77" t="str">
        <f>IF(Flights[[#This Row],[Arrival Delay]]="","Cancelled",IF(Flights[[#This Row],[Arrival Delay]]&gt;15,"Delayed","On time"))</f>
        <v>Delayed</v>
      </c>
      <c r="V77" t="str">
        <f>IF(Flights[[#This Row],[Status]]&lt;&gt;"Delayed","",IF(Flights[[#This Row],[Arrival Delay]]&gt;120,"Severe",IF(Flights[[#This Row],[Arrival Delay]]&gt;60,"Major","Moderate")))</f>
        <v>Moderate</v>
      </c>
      <c r="X77" t="str">
        <f>IF(OR(AND(Flights[[#This Row],[Status]]="Cancelled",Flights[[#This Row],[Cancellation Reason]]="Airline/Carrier"),Flights[[#This Row],[Delay Type]]="Severe"),"Yes","No")</f>
        <v>No</v>
      </c>
    </row>
    <row r="78" spans="1:24" x14ac:dyDescent="0.25">
      <c r="A78" s="3">
        <v>42011</v>
      </c>
      <c r="B78">
        <f>WEEKNUM(Flights[[#This Row],[Date]],2)</f>
        <v>2</v>
      </c>
      <c r="C78">
        <f>WEEKDAY(Flights[[#This Row],[Date]],2)</f>
        <v>3</v>
      </c>
      <c r="D78" t="s">
        <v>38</v>
      </c>
      <c r="E78" t="s">
        <v>1987</v>
      </c>
      <c r="F78" t="s">
        <v>0</v>
      </c>
      <c r="G78" t="s">
        <v>7</v>
      </c>
      <c r="H78" t="str">
        <f>_xlfn.XLOOKUP(Flights[[#This Row],[Destination]],Airports!$A$1:$A$77,Airports!$D$1:$D$77,"Code not found")</f>
        <v>Austin</v>
      </c>
      <c r="I78" t="str" cm="1">
        <f t="array" ref="I78">_xlfn.XLOOKUP(Flights[[#This Row],[Destination]],_xlfn._TRO_TRAILING(Airports!A:A),_xlfn._TRO_TRAILING(Airports!E:E),"Code not found")</f>
        <v>TX</v>
      </c>
      <c r="J78" s="1">
        <v>0.2673611111111111</v>
      </c>
      <c r="K78">
        <f>HOUR(Flights[[#This Row],[Scheduled Departure]])</f>
        <v>6</v>
      </c>
      <c r="L78" s="1">
        <v>0.26250000000000001</v>
      </c>
      <c r="M78">
        <v>-7</v>
      </c>
      <c r="N78">
        <v>186</v>
      </c>
      <c r="O78" s="14">
        <f>Flights[[#This Row],[Length (min)]]/60</f>
        <v>3.1</v>
      </c>
      <c r="P78">
        <v>1242</v>
      </c>
      <c r="Q78" s="17">
        <f>IFERROR(Flights[[#This Row],[Distance]]/Flights[[#This Row],[Length (hr)]],"")</f>
        <v>400.64516129032256</v>
      </c>
      <c r="R78" s="1">
        <v>0.47291666666666665</v>
      </c>
      <c r="S78" s="1">
        <v>0.47499999999999998</v>
      </c>
      <c r="T78">
        <v>3</v>
      </c>
      <c r="U78" t="str">
        <f>IF(Flights[[#This Row],[Arrival Delay]]="","Cancelled",IF(Flights[[#This Row],[Arrival Delay]]&gt;15,"Delayed","On time"))</f>
        <v>On time</v>
      </c>
      <c r="V78" t="str">
        <f>IF(Flights[[#This Row],[Status]]&lt;&gt;"Delayed","",IF(Flights[[#This Row],[Arrival Delay]]&gt;120,"Severe",IF(Flights[[#This Row],[Arrival Delay]]&gt;60,"Major","Moderate")))</f>
        <v/>
      </c>
      <c r="X78" t="str">
        <f>IF(OR(AND(Flights[[#This Row],[Status]]="Cancelled",Flights[[#This Row],[Cancellation Reason]]="Airline/Carrier"),Flights[[#This Row],[Delay Type]]="Severe"),"Yes","No")</f>
        <v>No</v>
      </c>
    </row>
    <row r="79" spans="1:24" x14ac:dyDescent="0.25">
      <c r="A79" s="3">
        <v>42011</v>
      </c>
      <c r="B79">
        <f>WEEKNUM(Flights[[#This Row],[Date]],2)</f>
        <v>2</v>
      </c>
      <c r="C79">
        <f>WEEKDAY(Flights[[#This Row],[Date]],2)</f>
        <v>3</v>
      </c>
      <c r="D79" t="s">
        <v>835</v>
      </c>
      <c r="E79" t="s">
        <v>1995</v>
      </c>
      <c r="F79" t="s">
        <v>0</v>
      </c>
      <c r="G79" t="s">
        <v>257</v>
      </c>
      <c r="H79" t="str">
        <f>_xlfn.XLOOKUP(Flights[[#This Row],[Destination]],Airports!$A$1:$A$77,Airports!$D$1:$D$77,"Code not found")</f>
        <v>Baltimore</v>
      </c>
      <c r="I79" t="str" cm="1">
        <f t="array" ref="I79">_xlfn.XLOOKUP(Flights[[#This Row],[Destination]],_xlfn._TRO_TRAILING(Airports!A:A),_xlfn._TRO_TRAILING(Airports!E:E),"Code not found")</f>
        <v>MD</v>
      </c>
      <c r="J79" s="1">
        <v>0.29166666666666669</v>
      </c>
      <c r="K79">
        <f>HOUR(Flights[[#This Row],[Scheduled Departure]])</f>
        <v>7</v>
      </c>
      <c r="L79" s="1">
        <v>0.29722222222222222</v>
      </c>
      <c r="M79">
        <v>8</v>
      </c>
      <c r="N79">
        <v>283</v>
      </c>
      <c r="O79" s="14">
        <f>Flights[[#This Row],[Length (min)]]/60</f>
        <v>4.7166666666666668</v>
      </c>
      <c r="P79">
        <v>2329</v>
      </c>
      <c r="Q79" s="17">
        <f>IFERROR(Flights[[#This Row],[Distance]]/Flights[[#This Row],[Length (hr)]],"")</f>
        <v>493.78091872791521</v>
      </c>
      <c r="R79" s="1">
        <v>0.62152777777777779</v>
      </c>
      <c r="S79" s="1">
        <v>0.61875000000000002</v>
      </c>
      <c r="T79">
        <v>-4</v>
      </c>
      <c r="U79" t="str">
        <f>IF(Flights[[#This Row],[Arrival Delay]]="","Cancelled",IF(Flights[[#This Row],[Arrival Delay]]&gt;15,"Delayed","On time"))</f>
        <v>On time</v>
      </c>
      <c r="V79" t="str">
        <f>IF(Flights[[#This Row],[Status]]&lt;&gt;"Delayed","",IF(Flights[[#This Row],[Arrival Delay]]&gt;120,"Severe",IF(Flights[[#This Row],[Arrival Delay]]&gt;60,"Major","Moderate")))</f>
        <v/>
      </c>
      <c r="X79" t="str">
        <f>IF(OR(AND(Flights[[#This Row],[Status]]="Cancelled",Flights[[#This Row],[Cancellation Reason]]="Airline/Carrier"),Flights[[#This Row],[Delay Type]]="Severe"),"Yes","No")</f>
        <v>No</v>
      </c>
    </row>
    <row r="80" spans="1:24" x14ac:dyDescent="0.25">
      <c r="A80" s="3">
        <v>42011</v>
      </c>
      <c r="B80">
        <f>WEEKNUM(Flights[[#This Row],[Date]],2)</f>
        <v>2</v>
      </c>
      <c r="C80">
        <f>WEEKDAY(Flights[[#This Row],[Date]],2)</f>
        <v>3</v>
      </c>
      <c r="D80" t="s">
        <v>934</v>
      </c>
      <c r="E80" t="s">
        <v>1990</v>
      </c>
      <c r="F80" t="s">
        <v>0</v>
      </c>
      <c r="G80" t="s">
        <v>9</v>
      </c>
      <c r="H80" t="str">
        <f>_xlfn.XLOOKUP(Flights[[#This Row],[Destination]],Airports!$A$1:$A$77,Airports!$D$1:$D$77,"Code not found")</f>
        <v>San Francisco</v>
      </c>
      <c r="I80" t="str" cm="1">
        <f t="array" ref="I80">_xlfn.XLOOKUP(Flights[[#This Row],[Destination]],_xlfn._TRO_TRAILING(Airports!A:A),_xlfn._TRO_TRAILING(Airports!E:E),"Code not found")</f>
        <v>CA</v>
      </c>
      <c r="J80" s="1">
        <v>0.33333333333333331</v>
      </c>
      <c r="K80">
        <f>HOUR(Flights[[#This Row],[Scheduled Departure]])</f>
        <v>8</v>
      </c>
      <c r="L80" s="1">
        <v>0.33680555555555558</v>
      </c>
      <c r="M80">
        <v>5</v>
      </c>
      <c r="N80">
        <v>75</v>
      </c>
      <c r="O80" s="14">
        <f>Flights[[#This Row],[Length (min)]]/60</f>
        <v>1.25</v>
      </c>
      <c r="P80">
        <v>337</v>
      </c>
      <c r="Q80" s="17">
        <f>IFERROR(Flights[[#This Row],[Distance]]/Flights[[#This Row],[Length (hr)]],"")</f>
        <v>269.60000000000002</v>
      </c>
      <c r="R80" s="1">
        <v>0.39930555555555558</v>
      </c>
      <c r="S80" s="1">
        <v>0.3888888888888889</v>
      </c>
      <c r="T80">
        <v>-15</v>
      </c>
      <c r="U80" t="str">
        <f>IF(Flights[[#This Row],[Arrival Delay]]="","Cancelled",IF(Flights[[#This Row],[Arrival Delay]]&gt;15,"Delayed","On time"))</f>
        <v>On time</v>
      </c>
      <c r="V80" t="str">
        <f>IF(Flights[[#This Row],[Status]]&lt;&gt;"Delayed","",IF(Flights[[#This Row],[Arrival Delay]]&gt;120,"Severe",IF(Flights[[#This Row],[Arrival Delay]]&gt;60,"Major","Moderate")))</f>
        <v/>
      </c>
      <c r="X80" t="str">
        <f>IF(OR(AND(Flights[[#This Row],[Status]]="Cancelled",Flights[[#This Row],[Cancellation Reason]]="Airline/Carrier"),Flights[[#This Row],[Delay Type]]="Severe"),"Yes","No")</f>
        <v>No</v>
      </c>
    </row>
    <row r="81" spans="1:24" x14ac:dyDescent="0.25">
      <c r="A81" s="3">
        <v>42011</v>
      </c>
      <c r="B81">
        <f>WEEKNUM(Flights[[#This Row],[Date]],2)</f>
        <v>2</v>
      </c>
      <c r="C81">
        <f>WEEKDAY(Flights[[#This Row],[Date]],2)</f>
        <v>3</v>
      </c>
      <c r="D81" t="s">
        <v>845</v>
      </c>
      <c r="E81" t="s">
        <v>1990</v>
      </c>
      <c r="F81" t="s">
        <v>0</v>
      </c>
      <c r="G81" t="s">
        <v>273</v>
      </c>
      <c r="H81" t="str">
        <f>_xlfn.XLOOKUP(Flights[[#This Row],[Destination]],Airports!$A$1:$A$77,Airports!$D$1:$D$77,"Code not found")</f>
        <v>Denver</v>
      </c>
      <c r="I81" t="str" cm="1">
        <f t="array" ref="I81">_xlfn.XLOOKUP(Flights[[#This Row],[Destination]],_xlfn._TRO_TRAILING(Airports!A:A),_xlfn._TRO_TRAILING(Airports!E:E),"Code not found")</f>
        <v>CO</v>
      </c>
      <c r="J81" s="1">
        <v>0.34375</v>
      </c>
      <c r="K81">
        <f>HOUR(Flights[[#This Row],[Scheduled Departure]])</f>
        <v>8</v>
      </c>
      <c r="L81" s="1">
        <v>0.35</v>
      </c>
      <c r="M81">
        <v>9</v>
      </c>
      <c r="N81">
        <v>214</v>
      </c>
      <c r="O81" s="14">
        <f>Flights[[#This Row],[Length (min)]]/60</f>
        <v>3.5666666666666669</v>
      </c>
      <c r="P81">
        <v>862</v>
      </c>
      <c r="Q81" s="17">
        <f>IFERROR(Flights[[#This Row],[Distance]]/Flights[[#This Row],[Length (hr)]],"")</f>
        <v>241.6822429906542</v>
      </c>
      <c r="R81" s="1">
        <v>0.4861111111111111</v>
      </c>
      <c r="S81" s="1">
        <v>0.54027777777777775</v>
      </c>
      <c r="T81">
        <v>78</v>
      </c>
      <c r="U81" t="str">
        <f>IF(Flights[[#This Row],[Arrival Delay]]="","Cancelled",IF(Flights[[#This Row],[Arrival Delay]]&gt;15,"Delayed","On time"))</f>
        <v>Delayed</v>
      </c>
      <c r="V81" t="str">
        <f>IF(Flights[[#This Row],[Status]]&lt;&gt;"Delayed","",IF(Flights[[#This Row],[Arrival Delay]]&gt;120,"Severe",IF(Flights[[#This Row],[Arrival Delay]]&gt;60,"Major","Moderate")))</f>
        <v>Major</v>
      </c>
      <c r="X81" t="str">
        <f>IF(OR(AND(Flights[[#This Row],[Status]]="Cancelled",Flights[[#This Row],[Cancellation Reason]]="Airline/Carrier"),Flights[[#This Row],[Delay Type]]="Severe"),"Yes","No")</f>
        <v>No</v>
      </c>
    </row>
    <row r="82" spans="1:24" x14ac:dyDescent="0.25">
      <c r="A82" s="3">
        <v>42011</v>
      </c>
      <c r="B82">
        <f>WEEKNUM(Flights[[#This Row],[Date]],2)</f>
        <v>2</v>
      </c>
      <c r="C82">
        <f>WEEKDAY(Flights[[#This Row],[Date]],2)</f>
        <v>3</v>
      </c>
      <c r="D82" t="s">
        <v>55</v>
      </c>
      <c r="E82" t="s">
        <v>1987</v>
      </c>
      <c r="F82" t="s">
        <v>0</v>
      </c>
      <c r="G82" t="s">
        <v>21</v>
      </c>
      <c r="H82" t="str">
        <f>_xlfn.XLOOKUP(Flights[[#This Row],[Destination]],Airports!$A$1:$A$77,Airports!$D$1:$D$77,"Code not found")</f>
        <v>Lihue</v>
      </c>
      <c r="I82" t="str" cm="1">
        <f t="array" ref="I82">_xlfn.XLOOKUP(Flights[[#This Row],[Destination]],_xlfn._TRO_TRAILING(Airports!A:A),_xlfn._TRO_TRAILING(Airports!E:E),"Code not found")</f>
        <v>HI</v>
      </c>
      <c r="J82" s="1">
        <v>0.38541666666666669</v>
      </c>
      <c r="K82">
        <f>HOUR(Flights[[#This Row],[Scheduled Departure]])</f>
        <v>9</v>
      </c>
      <c r="L82" s="1">
        <v>0.38055555555555554</v>
      </c>
      <c r="M82">
        <v>-7</v>
      </c>
      <c r="N82">
        <v>389</v>
      </c>
      <c r="O82" s="14">
        <f>Flights[[#This Row],[Length (min)]]/60</f>
        <v>6.4833333333333334</v>
      </c>
      <c r="P82">
        <v>2615</v>
      </c>
      <c r="Q82" s="17">
        <f>IFERROR(Flights[[#This Row],[Distance]]/Flights[[#This Row],[Length (hr)]],"")</f>
        <v>403.3419023136247</v>
      </c>
      <c r="R82" s="1">
        <v>0.56597222222222221</v>
      </c>
      <c r="S82" s="1">
        <v>0.56736111111111109</v>
      </c>
      <c r="T82">
        <v>2</v>
      </c>
      <c r="U82" t="str">
        <f>IF(Flights[[#This Row],[Arrival Delay]]="","Cancelled",IF(Flights[[#This Row],[Arrival Delay]]&gt;15,"Delayed","On time"))</f>
        <v>On time</v>
      </c>
      <c r="V82" t="str">
        <f>IF(Flights[[#This Row],[Status]]&lt;&gt;"Delayed","",IF(Flights[[#This Row],[Arrival Delay]]&gt;120,"Severe",IF(Flights[[#This Row],[Arrival Delay]]&gt;60,"Major","Moderate")))</f>
        <v/>
      </c>
      <c r="X82" t="str">
        <f>IF(OR(AND(Flights[[#This Row],[Status]]="Cancelled",Flights[[#This Row],[Cancellation Reason]]="Airline/Carrier"),Flights[[#This Row],[Delay Type]]="Severe"),"Yes","No")</f>
        <v>No</v>
      </c>
    </row>
    <row r="83" spans="1:24" x14ac:dyDescent="0.25">
      <c r="A83" s="3">
        <v>42011</v>
      </c>
      <c r="B83">
        <f>WEEKNUM(Flights[[#This Row],[Date]],2)</f>
        <v>2</v>
      </c>
      <c r="C83">
        <f>WEEKDAY(Flights[[#This Row],[Date]],2)</f>
        <v>3</v>
      </c>
      <c r="D83" t="s">
        <v>856</v>
      </c>
      <c r="E83" t="s">
        <v>1995</v>
      </c>
      <c r="F83" t="s">
        <v>0</v>
      </c>
      <c r="G83" t="s">
        <v>9</v>
      </c>
      <c r="H83" t="str">
        <f>_xlfn.XLOOKUP(Flights[[#This Row],[Destination]],Airports!$A$1:$A$77,Airports!$D$1:$D$77,"Code not found")</f>
        <v>San Francisco</v>
      </c>
      <c r="I83" t="str" cm="1">
        <f t="array" ref="I83">_xlfn.XLOOKUP(Flights[[#This Row],[Destination]],_xlfn._TRO_TRAILING(Airports!A:A),_xlfn._TRO_TRAILING(Airports!E:E),"Code not found")</f>
        <v>CA</v>
      </c>
      <c r="J83" s="1">
        <v>0.40972222222222221</v>
      </c>
      <c r="K83">
        <f>HOUR(Flights[[#This Row],[Scheduled Departure]])</f>
        <v>9</v>
      </c>
      <c r="L83" s="1">
        <v>0.40902777777777777</v>
      </c>
      <c r="M83">
        <v>-1</v>
      </c>
      <c r="N83">
        <v>66</v>
      </c>
      <c r="O83" s="14">
        <f>Flights[[#This Row],[Length (min)]]/60</f>
        <v>1.1000000000000001</v>
      </c>
      <c r="P83">
        <v>337</v>
      </c>
      <c r="Q83" s="17">
        <f>IFERROR(Flights[[#This Row],[Distance]]/Flights[[#This Row],[Length (hr)]],"")</f>
        <v>306.36363636363632</v>
      </c>
      <c r="R83" s="1">
        <v>0.47222222222222221</v>
      </c>
      <c r="S83" s="1">
        <v>0.4548611111111111</v>
      </c>
      <c r="T83">
        <v>-25</v>
      </c>
      <c r="U83" t="str">
        <f>IF(Flights[[#This Row],[Arrival Delay]]="","Cancelled",IF(Flights[[#This Row],[Arrival Delay]]&gt;15,"Delayed","On time"))</f>
        <v>On time</v>
      </c>
      <c r="V83" t="str">
        <f>IF(Flights[[#This Row],[Status]]&lt;&gt;"Delayed","",IF(Flights[[#This Row],[Arrival Delay]]&gt;120,"Severe",IF(Flights[[#This Row],[Arrival Delay]]&gt;60,"Major","Moderate")))</f>
        <v/>
      </c>
      <c r="X83" t="str">
        <f>IF(OR(AND(Flights[[#This Row],[Status]]="Cancelled",Flights[[#This Row],[Cancellation Reason]]="Airline/Carrier"),Flights[[#This Row],[Delay Type]]="Severe"),"Yes","No")</f>
        <v>No</v>
      </c>
    </row>
    <row r="84" spans="1:24" x14ac:dyDescent="0.25">
      <c r="A84" s="3">
        <v>42011</v>
      </c>
      <c r="B84">
        <f>WEEKNUM(Flights[[#This Row],[Date]],2)</f>
        <v>2</v>
      </c>
      <c r="C84">
        <f>WEEKDAY(Flights[[#This Row],[Date]],2)</f>
        <v>3</v>
      </c>
      <c r="D84" t="s">
        <v>863</v>
      </c>
      <c r="E84" t="s">
        <v>1995</v>
      </c>
      <c r="F84" t="s">
        <v>0</v>
      </c>
      <c r="G84" t="s">
        <v>347</v>
      </c>
      <c r="H84" t="str">
        <f>_xlfn.XLOOKUP(Flights[[#This Row],[Destination]],Airports!$A$1:$A$77,Airports!$D$1:$D$77,"Code not found")</f>
        <v>San Jose</v>
      </c>
      <c r="I84" t="str" cm="1">
        <f t="array" ref="I84">_xlfn.XLOOKUP(Flights[[#This Row],[Destination]],_xlfn._TRO_TRAILING(Airports!A:A),_xlfn._TRO_TRAILING(Airports!E:E),"Code not found")</f>
        <v>CA</v>
      </c>
      <c r="J84" s="1">
        <v>0.45833333333333331</v>
      </c>
      <c r="K84">
        <f>HOUR(Flights[[#This Row],[Scheduled Departure]])</f>
        <v>11</v>
      </c>
      <c r="L84" s="1">
        <v>0.46111111111111114</v>
      </c>
      <c r="M84">
        <v>4</v>
      </c>
      <c r="N84">
        <v>63</v>
      </c>
      <c r="O84" s="14">
        <f>Flights[[#This Row],[Length (min)]]/60</f>
        <v>1.05</v>
      </c>
      <c r="P84">
        <v>308</v>
      </c>
      <c r="Q84" s="17">
        <f>IFERROR(Flights[[#This Row],[Distance]]/Flights[[#This Row],[Length (hr)]],"")</f>
        <v>293.33333333333331</v>
      </c>
      <c r="R84" s="1">
        <v>0.50347222222222221</v>
      </c>
      <c r="S84" s="1">
        <v>0.50486111111111109</v>
      </c>
      <c r="T84">
        <v>2</v>
      </c>
      <c r="U84" t="str">
        <f>IF(Flights[[#This Row],[Arrival Delay]]="","Cancelled",IF(Flights[[#This Row],[Arrival Delay]]&gt;15,"Delayed","On time"))</f>
        <v>On time</v>
      </c>
      <c r="V84" t="str">
        <f>IF(Flights[[#This Row],[Status]]&lt;&gt;"Delayed","",IF(Flights[[#This Row],[Arrival Delay]]&gt;120,"Severe",IF(Flights[[#This Row],[Arrival Delay]]&gt;60,"Major","Moderate")))</f>
        <v/>
      </c>
      <c r="X84" t="str">
        <f>IF(OR(AND(Flights[[#This Row],[Status]]="Cancelled",Flights[[#This Row],[Cancellation Reason]]="Airline/Carrier"),Flights[[#This Row],[Delay Type]]="Severe"),"Yes","No")</f>
        <v>No</v>
      </c>
    </row>
    <row r="85" spans="1:24" x14ac:dyDescent="0.25">
      <c r="A85" s="3">
        <v>42011</v>
      </c>
      <c r="B85">
        <f>WEEKNUM(Flights[[#This Row],[Date]],2)</f>
        <v>2</v>
      </c>
      <c r="C85">
        <f>WEEKDAY(Flights[[#This Row],[Date]],2)</f>
        <v>3</v>
      </c>
      <c r="D85" t="s">
        <v>807</v>
      </c>
      <c r="E85" t="s">
        <v>1994</v>
      </c>
      <c r="F85" t="s">
        <v>0</v>
      </c>
      <c r="G85" t="s">
        <v>347</v>
      </c>
      <c r="H85" t="str">
        <f>_xlfn.XLOOKUP(Flights[[#This Row],[Destination]],Airports!$A$1:$A$77,Airports!$D$1:$D$77,"Code not found")</f>
        <v>San Jose</v>
      </c>
      <c r="I85" t="str" cm="1">
        <f t="array" ref="I85">_xlfn.XLOOKUP(Flights[[#This Row],[Destination]],_xlfn._TRO_TRAILING(Airports!A:A),_xlfn._TRO_TRAILING(Airports!E:E),"Code not found")</f>
        <v>CA</v>
      </c>
      <c r="J85" s="1">
        <v>0.52777777777777779</v>
      </c>
      <c r="K85">
        <f>HOUR(Flights[[#This Row],[Scheduled Departure]])</f>
        <v>12</v>
      </c>
      <c r="L85" s="1">
        <v>0.53472222222222221</v>
      </c>
      <c r="M85">
        <v>10</v>
      </c>
      <c r="N85">
        <v>67</v>
      </c>
      <c r="O85" s="14">
        <f>Flights[[#This Row],[Length (min)]]/60</f>
        <v>1.1166666666666667</v>
      </c>
      <c r="P85">
        <v>308</v>
      </c>
      <c r="Q85" s="17">
        <f>IFERROR(Flights[[#This Row],[Distance]]/Flights[[#This Row],[Length (hr)]],"")</f>
        <v>275.82089552238807</v>
      </c>
      <c r="R85" s="1">
        <v>0.57986111111111116</v>
      </c>
      <c r="S85" s="1">
        <v>0.58125000000000004</v>
      </c>
      <c r="T85">
        <v>2</v>
      </c>
      <c r="U85" t="str">
        <f>IF(Flights[[#This Row],[Arrival Delay]]="","Cancelled",IF(Flights[[#This Row],[Arrival Delay]]&gt;15,"Delayed","On time"))</f>
        <v>On time</v>
      </c>
      <c r="V85" t="str">
        <f>IF(Flights[[#This Row],[Status]]&lt;&gt;"Delayed","",IF(Flights[[#This Row],[Arrival Delay]]&gt;120,"Severe",IF(Flights[[#This Row],[Arrival Delay]]&gt;60,"Major","Moderate")))</f>
        <v/>
      </c>
      <c r="X85" t="str">
        <f>IF(OR(AND(Flights[[#This Row],[Status]]="Cancelled",Flights[[#This Row],[Cancellation Reason]]="Airline/Carrier"),Flights[[#This Row],[Delay Type]]="Severe"),"Yes","No")</f>
        <v>No</v>
      </c>
    </row>
    <row r="86" spans="1:24" x14ac:dyDescent="0.25">
      <c r="A86" s="3">
        <v>42011</v>
      </c>
      <c r="B86">
        <f>WEEKNUM(Flights[[#This Row],[Date]],2)</f>
        <v>2</v>
      </c>
      <c r="C86">
        <f>WEEKDAY(Flights[[#This Row],[Date]],2)</f>
        <v>3</v>
      </c>
      <c r="D86" t="s">
        <v>646</v>
      </c>
      <c r="E86" t="s">
        <v>1994</v>
      </c>
      <c r="F86" t="s">
        <v>0</v>
      </c>
      <c r="G86" t="s">
        <v>266</v>
      </c>
      <c r="H86" t="str">
        <f>_xlfn.XLOOKUP(Flights[[#This Row],[Destination]],Airports!$A$1:$A$77,Airports!$D$1:$D$77,"Code not found")</f>
        <v>Colorado Springs</v>
      </c>
      <c r="I86" t="str" cm="1">
        <f t="array" ref="I86">_xlfn.XLOOKUP(Flights[[#This Row],[Destination]],_xlfn._TRO_TRAILING(Airports!A:A),_xlfn._TRO_TRAILING(Airports!E:E),"Code not found")</f>
        <v>CO</v>
      </c>
      <c r="J86" s="1">
        <v>0.79861111111111116</v>
      </c>
      <c r="K86">
        <f>HOUR(Flights[[#This Row],[Scheduled Departure]])</f>
        <v>19</v>
      </c>
      <c r="L86" s="1">
        <v>0.79374999999999996</v>
      </c>
      <c r="M86">
        <v>-7</v>
      </c>
      <c r="N86">
        <v>148</v>
      </c>
      <c r="O86" s="14">
        <f>Flights[[#This Row],[Length (min)]]/60</f>
        <v>2.4666666666666668</v>
      </c>
      <c r="P86">
        <v>833</v>
      </c>
      <c r="Q86" s="17">
        <f>IFERROR(Flights[[#This Row],[Distance]]/Flights[[#This Row],[Length (hr)]],"")</f>
        <v>337.70270270270271</v>
      </c>
      <c r="R86" s="1">
        <v>0.93194444444444446</v>
      </c>
      <c r="S86" s="1">
        <v>0.93819444444444444</v>
      </c>
      <c r="T86">
        <v>9</v>
      </c>
      <c r="U86" t="str">
        <f>IF(Flights[[#This Row],[Arrival Delay]]="","Cancelled",IF(Flights[[#This Row],[Arrival Delay]]&gt;15,"Delayed","On time"))</f>
        <v>On time</v>
      </c>
      <c r="V86" t="str">
        <f>IF(Flights[[#This Row],[Status]]&lt;&gt;"Delayed","",IF(Flights[[#This Row],[Arrival Delay]]&gt;120,"Severe",IF(Flights[[#This Row],[Arrival Delay]]&gt;60,"Major","Moderate")))</f>
        <v/>
      </c>
      <c r="X86" t="str">
        <f>IF(OR(AND(Flights[[#This Row],[Status]]="Cancelled",Flights[[#This Row],[Cancellation Reason]]="Airline/Carrier"),Flights[[#This Row],[Delay Type]]="Severe"),"Yes","No")</f>
        <v>No</v>
      </c>
    </row>
    <row r="87" spans="1:24" x14ac:dyDescent="0.25">
      <c r="A87" s="3">
        <v>42012</v>
      </c>
      <c r="B87">
        <f>WEEKNUM(Flights[[#This Row],[Date]],2)</f>
        <v>2</v>
      </c>
      <c r="C87">
        <f>WEEKDAY(Flights[[#This Row],[Date]],2)</f>
        <v>4</v>
      </c>
      <c r="D87" t="s">
        <v>852</v>
      </c>
      <c r="E87" t="s">
        <v>1995</v>
      </c>
      <c r="F87" t="s">
        <v>0</v>
      </c>
      <c r="G87" t="s">
        <v>318</v>
      </c>
      <c r="H87" t="str">
        <f>_xlfn.XLOOKUP(Flights[[#This Row],[Destination]],Airports!$A$1:$A$77,Airports!$D$1:$D$77,"Code not found")</f>
        <v>Oakland</v>
      </c>
      <c r="I87" t="str" cm="1">
        <f t="array" ref="I87">_xlfn.XLOOKUP(Flights[[#This Row],[Destination]],_xlfn._TRO_TRAILING(Airports!A:A),_xlfn._TRO_TRAILING(Airports!E:E),"Code not found")</f>
        <v>CA</v>
      </c>
      <c r="J87" s="1">
        <v>0.375</v>
      </c>
      <c r="K87">
        <f>HOUR(Flights[[#This Row],[Scheduled Departure]])</f>
        <v>9</v>
      </c>
      <c r="L87" s="1">
        <v>0.37361111111111112</v>
      </c>
      <c r="M87">
        <v>-2</v>
      </c>
      <c r="N87">
        <v>65</v>
      </c>
      <c r="O87" s="14">
        <f>Flights[[#This Row],[Length (min)]]/60</f>
        <v>1.0833333333333333</v>
      </c>
      <c r="P87">
        <v>337</v>
      </c>
      <c r="Q87" s="17">
        <f>IFERROR(Flights[[#This Row],[Distance]]/Flights[[#This Row],[Length (hr)]],"")</f>
        <v>311.07692307692309</v>
      </c>
      <c r="R87" s="1">
        <v>0.43055555555555558</v>
      </c>
      <c r="S87" s="1">
        <v>0.41875000000000001</v>
      </c>
      <c r="T87">
        <v>-17</v>
      </c>
      <c r="U87" t="str">
        <f>IF(Flights[[#This Row],[Arrival Delay]]="","Cancelled",IF(Flights[[#This Row],[Arrival Delay]]&gt;15,"Delayed","On time"))</f>
        <v>On time</v>
      </c>
      <c r="V87" t="str">
        <f>IF(Flights[[#This Row],[Status]]&lt;&gt;"Delayed","",IF(Flights[[#This Row],[Arrival Delay]]&gt;120,"Severe",IF(Flights[[#This Row],[Arrival Delay]]&gt;60,"Major","Moderate")))</f>
        <v/>
      </c>
      <c r="X87" t="str">
        <f>IF(OR(AND(Flights[[#This Row],[Status]]="Cancelled",Flights[[#This Row],[Cancellation Reason]]="Airline/Carrier"),Flights[[#This Row],[Delay Type]]="Severe"),"Yes","No")</f>
        <v>No</v>
      </c>
    </row>
    <row r="88" spans="1:24" x14ac:dyDescent="0.25">
      <c r="A88" s="3">
        <v>42012</v>
      </c>
      <c r="B88">
        <f>WEEKNUM(Flights[[#This Row],[Date]],2)</f>
        <v>2</v>
      </c>
      <c r="C88">
        <f>WEEKDAY(Flights[[#This Row],[Date]],2)</f>
        <v>4</v>
      </c>
      <c r="D88" t="s">
        <v>473</v>
      </c>
      <c r="E88" t="s">
        <v>1992</v>
      </c>
      <c r="F88" t="s">
        <v>0</v>
      </c>
      <c r="G88" t="s">
        <v>12</v>
      </c>
      <c r="H88" t="str">
        <f>_xlfn.XLOOKUP(Flights[[#This Row],[Destination]],Airports!$A$1:$A$77,Airports!$D$1:$D$77,"Code not found")</f>
        <v>New York</v>
      </c>
      <c r="I88" t="str" cm="1">
        <f t="array" ref="I88">_xlfn.XLOOKUP(Flights[[#This Row],[Destination]],_xlfn._TRO_TRAILING(Airports!A:A),_xlfn._TRO_TRAILING(Airports!E:E),"Code not found")</f>
        <v>NY</v>
      </c>
      <c r="J88" s="1">
        <v>0.45833333333333331</v>
      </c>
      <c r="K88">
        <f>HOUR(Flights[[#This Row],[Scheduled Departure]])</f>
        <v>11</v>
      </c>
      <c r="L88" s="1">
        <v>0.45763888888888887</v>
      </c>
      <c r="M88">
        <v>-1</v>
      </c>
      <c r="N88">
        <v>319</v>
      </c>
      <c r="O88" s="14">
        <f>Flights[[#This Row],[Length (min)]]/60</f>
        <v>5.3166666666666664</v>
      </c>
      <c r="P88">
        <v>2475</v>
      </c>
      <c r="Q88" s="17">
        <f>IFERROR(Flights[[#This Row],[Distance]]/Flights[[#This Row],[Length (hr)]],"")</f>
        <v>465.51724137931035</v>
      </c>
      <c r="R88" s="1">
        <v>0.8041666666666667</v>
      </c>
      <c r="S88" s="1">
        <v>0.8041666666666667</v>
      </c>
      <c r="T88">
        <v>0</v>
      </c>
      <c r="U88" t="str">
        <f>IF(Flights[[#This Row],[Arrival Delay]]="","Cancelled",IF(Flights[[#This Row],[Arrival Delay]]&gt;15,"Delayed","On time"))</f>
        <v>On time</v>
      </c>
      <c r="V88" t="str">
        <f>IF(Flights[[#This Row],[Status]]&lt;&gt;"Delayed","",IF(Flights[[#This Row],[Arrival Delay]]&gt;120,"Severe",IF(Flights[[#This Row],[Arrival Delay]]&gt;60,"Major","Moderate")))</f>
        <v/>
      </c>
      <c r="X88" t="str">
        <f>IF(OR(AND(Flights[[#This Row],[Status]]="Cancelled",Flights[[#This Row],[Cancellation Reason]]="Airline/Carrier"),Flights[[#This Row],[Delay Type]]="Severe"),"Yes","No")</f>
        <v>No</v>
      </c>
    </row>
    <row r="89" spans="1:24" x14ac:dyDescent="0.25">
      <c r="A89" s="3">
        <v>42012</v>
      </c>
      <c r="B89">
        <f>WEEKNUM(Flights[[#This Row],[Date]],2)</f>
        <v>2</v>
      </c>
      <c r="C89">
        <f>WEEKDAY(Flights[[#This Row],[Date]],2)</f>
        <v>4</v>
      </c>
      <c r="D89" t="s">
        <v>716</v>
      </c>
      <c r="E89" t="s">
        <v>1989</v>
      </c>
      <c r="F89" t="s">
        <v>0</v>
      </c>
      <c r="G89" t="s">
        <v>276</v>
      </c>
      <c r="H89" t="str">
        <f>_xlfn.XLOOKUP(Flights[[#This Row],[Destination]],Airports!$A$1:$A$77,Airports!$D$1:$D$77,"Code not found")</f>
        <v>Detroit</v>
      </c>
      <c r="I89" t="str" cm="1">
        <f t="array" ref="I89">_xlfn.XLOOKUP(Flights[[#This Row],[Destination]],_xlfn._TRO_TRAILING(Airports!A:A),_xlfn._TRO_TRAILING(Airports!E:E),"Code not found")</f>
        <v>MI</v>
      </c>
      <c r="J89" s="1">
        <v>0.47569444444444442</v>
      </c>
      <c r="K89">
        <f>HOUR(Flights[[#This Row],[Scheduled Departure]])</f>
        <v>11</v>
      </c>
      <c r="L89" s="1">
        <v>0.47499999999999998</v>
      </c>
      <c r="M89">
        <v>-1</v>
      </c>
      <c r="N89">
        <v>262</v>
      </c>
      <c r="O89" s="14">
        <f>Flights[[#This Row],[Length (min)]]/60</f>
        <v>4.3666666666666663</v>
      </c>
      <c r="P89">
        <v>1979</v>
      </c>
      <c r="Q89" s="17">
        <f>IFERROR(Flights[[#This Row],[Distance]]/Flights[[#This Row],[Length (hr)]],"")</f>
        <v>453.20610687022906</v>
      </c>
      <c r="R89" s="1">
        <v>0.7895833333333333</v>
      </c>
      <c r="S89" s="1">
        <v>0.78194444444444444</v>
      </c>
      <c r="T89">
        <v>-11</v>
      </c>
      <c r="U89" t="str">
        <f>IF(Flights[[#This Row],[Arrival Delay]]="","Cancelled",IF(Flights[[#This Row],[Arrival Delay]]&gt;15,"Delayed","On time"))</f>
        <v>On time</v>
      </c>
      <c r="V89" t="str">
        <f>IF(Flights[[#This Row],[Status]]&lt;&gt;"Delayed","",IF(Flights[[#This Row],[Arrival Delay]]&gt;120,"Severe",IF(Flights[[#This Row],[Arrival Delay]]&gt;60,"Major","Moderate")))</f>
        <v/>
      </c>
      <c r="X89" t="str">
        <f>IF(OR(AND(Flights[[#This Row],[Status]]="Cancelled",Flights[[#This Row],[Cancellation Reason]]="Airline/Carrier"),Flights[[#This Row],[Delay Type]]="Severe"),"Yes","No")</f>
        <v>No</v>
      </c>
    </row>
    <row r="90" spans="1:24" x14ac:dyDescent="0.25">
      <c r="A90" s="3">
        <v>42012</v>
      </c>
      <c r="B90">
        <f>WEEKNUM(Flights[[#This Row],[Date]],2)</f>
        <v>2</v>
      </c>
      <c r="C90">
        <f>WEEKDAY(Flights[[#This Row],[Date]],2)</f>
        <v>4</v>
      </c>
      <c r="D90" t="s">
        <v>510</v>
      </c>
      <c r="E90" t="s">
        <v>1996</v>
      </c>
      <c r="F90" t="s">
        <v>0</v>
      </c>
      <c r="G90" t="s">
        <v>281</v>
      </c>
      <c r="H90" t="str">
        <f>_xlfn.XLOOKUP(Flights[[#This Row],[Destination]],Airports!$A$1:$A$77,Airports!$D$1:$D$77,"Code not found")</f>
        <v>Newark</v>
      </c>
      <c r="I90" t="str" cm="1">
        <f t="array" ref="I90">_xlfn.XLOOKUP(Flights[[#This Row],[Destination]],_xlfn._TRO_TRAILING(Airports!A:A),_xlfn._TRO_TRAILING(Airports!E:E),"Code not found")</f>
        <v>NJ</v>
      </c>
      <c r="J90" s="1">
        <v>0.54166666666666663</v>
      </c>
      <c r="K90">
        <f>HOUR(Flights[[#This Row],[Scheduled Departure]])</f>
        <v>13</v>
      </c>
      <c r="L90" s="1">
        <v>0.53611111111111109</v>
      </c>
      <c r="M90">
        <v>-8</v>
      </c>
      <c r="N90">
        <v>303</v>
      </c>
      <c r="O90" s="14">
        <f>Flights[[#This Row],[Length (min)]]/60</f>
        <v>5.05</v>
      </c>
      <c r="P90">
        <v>2454</v>
      </c>
      <c r="Q90" s="17">
        <f>IFERROR(Flights[[#This Row],[Distance]]/Flights[[#This Row],[Length (hr)]],"")</f>
        <v>485.94059405940595</v>
      </c>
      <c r="R90" s="1">
        <v>0.875</v>
      </c>
      <c r="S90" s="1">
        <v>0.87152777777777779</v>
      </c>
      <c r="T90">
        <v>-5</v>
      </c>
      <c r="U90" t="str">
        <f>IF(Flights[[#This Row],[Arrival Delay]]="","Cancelled",IF(Flights[[#This Row],[Arrival Delay]]&gt;15,"Delayed","On time"))</f>
        <v>On time</v>
      </c>
      <c r="V90" t="str">
        <f>IF(Flights[[#This Row],[Status]]&lt;&gt;"Delayed","",IF(Flights[[#This Row],[Arrival Delay]]&gt;120,"Severe",IF(Flights[[#This Row],[Arrival Delay]]&gt;60,"Major","Moderate")))</f>
        <v/>
      </c>
      <c r="X90" t="str">
        <f>IF(OR(AND(Flights[[#This Row],[Status]]="Cancelled",Flights[[#This Row],[Cancellation Reason]]="Airline/Carrier"),Flights[[#This Row],[Delay Type]]="Severe"),"Yes","No")</f>
        <v>No</v>
      </c>
    </row>
    <row r="91" spans="1:24" x14ac:dyDescent="0.25">
      <c r="A91" s="3">
        <v>42012</v>
      </c>
      <c r="B91">
        <f>WEEKNUM(Flights[[#This Row],[Date]],2)</f>
        <v>2</v>
      </c>
      <c r="C91">
        <f>WEEKDAY(Flights[[#This Row],[Date]],2)</f>
        <v>4</v>
      </c>
      <c r="D91" t="s">
        <v>76</v>
      </c>
      <c r="E91" t="s">
        <v>1987</v>
      </c>
      <c r="F91" t="s">
        <v>0</v>
      </c>
      <c r="G91" t="s">
        <v>4</v>
      </c>
      <c r="H91" t="str">
        <f>_xlfn.XLOOKUP(Flights[[#This Row],[Destination]],Airports!$A$1:$A$77,Airports!$D$1:$D$77,"Code not found")</f>
        <v>Chicago</v>
      </c>
      <c r="I91" t="str" cm="1">
        <f t="array" ref="I91">_xlfn.XLOOKUP(Flights[[#This Row],[Destination]],_xlfn._TRO_TRAILING(Airports!A:A),_xlfn._TRO_TRAILING(Airports!E:E),"Code not found")</f>
        <v>IL</v>
      </c>
      <c r="J91" s="1">
        <v>0.55833333333333335</v>
      </c>
      <c r="K91">
        <f>HOUR(Flights[[#This Row],[Scheduled Departure]])</f>
        <v>13</v>
      </c>
      <c r="L91" s="1">
        <v>0.55347222222222225</v>
      </c>
      <c r="M91">
        <v>-7</v>
      </c>
      <c r="N91">
        <v>274</v>
      </c>
      <c r="O91" s="14">
        <f>Flights[[#This Row],[Length (min)]]/60</f>
        <v>4.5666666666666664</v>
      </c>
      <c r="P91">
        <v>1744</v>
      </c>
      <c r="Q91" s="17">
        <f>IFERROR(Flights[[#This Row],[Distance]]/Flights[[#This Row],[Length (hr)]],"")</f>
        <v>381.89781021897812</v>
      </c>
      <c r="R91" s="1">
        <v>0.8125</v>
      </c>
      <c r="S91" s="1">
        <v>0.82708333333333328</v>
      </c>
      <c r="T91">
        <v>21</v>
      </c>
      <c r="U91" t="str">
        <f>IF(Flights[[#This Row],[Arrival Delay]]="","Cancelled",IF(Flights[[#This Row],[Arrival Delay]]&gt;15,"Delayed","On time"))</f>
        <v>Delayed</v>
      </c>
      <c r="V91" t="str">
        <f>IF(Flights[[#This Row],[Status]]&lt;&gt;"Delayed","",IF(Flights[[#This Row],[Arrival Delay]]&gt;120,"Severe",IF(Flights[[#This Row],[Arrival Delay]]&gt;60,"Major","Moderate")))</f>
        <v>Moderate</v>
      </c>
      <c r="X91" t="str">
        <f>IF(OR(AND(Flights[[#This Row],[Status]]="Cancelled",Flights[[#This Row],[Cancellation Reason]]="Airline/Carrier"),Flights[[#This Row],[Delay Type]]="Severe"),"Yes","No")</f>
        <v>No</v>
      </c>
    </row>
    <row r="92" spans="1:24" x14ac:dyDescent="0.25">
      <c r="A92" s="3">
        <v>42012</v>
      </c>
      <c r="B92">
        <f>WEEKNUM(Flights[[#This Row],[Date]],2)</f>
        <v>2</v>
      </c>
      <c r="C92">
        <f>WEEKDAY(Flights[[#This Row],[Date]],2)</f>
        <v>4</v>
      </c>
      <c r="D92" t="s">
        <v>524</v>
      </c>
      <c r="E92" t="s">
        <v>1996</v>
      </c>
      <c r="F92" t="s">
        <v>0</v>
      </c>
      <c r="G92" t="s">
        <v>285</v>
      </c>
      <c r="H92" t="str">
        <f>_xlfn.XLOOKUP(Flights[[#This Row],[Destination]],Airports!$A$1:$A$77,Airports!$D$1:$D$77,"Code not found")</f>
        <v>Fort Lauderdale</v>
      </c>
      <c r="I92" t="str" cm="1">
        <f t="array" ref="I92">_xlfn.XLOOKUP(Flights[[#This Row],[Destination]],_xlfn._TRO_TRAILING(Airports!A:A),_xlfn._TRO_TRAILING(Airports!E:E),"Code not found")</f>
        <v>FL</v>
      </c>
      <c r="J92" s="1">
        <v>0.55902777777777779</v>
      </c>
      <c r="K92">
        <f>HOUR(Flights[[#This Row],[Scheduled Departure]])</f>
        <v>13</v>
      </c>
      <c r="L92" s="1">
        <v>0.55555555555555558</v>
      </c>
      <c r="M92">
        <v>-5</v>
      </c>
      <c r="N92">
        <v>291</v>
      </c>
      <c r="O92" s="14">
        <f>Flights[[#This Row],[Length (min)]]/60</f>
        <v>4.8499999999999996</v>
      </c>
      <c r="P92">
        <v>2342</v>
      </c>
      <c r="Q92" s="17">
        <f>IFERROR(Flights[[#This Row],[Distance]]/Flights[[#This Row],[Length (hr)]],"")</f>
        <v>482.88659793814435</v>
      </c>
      <c r="R92" s="1">
        <v>0.87847222222222221</v>
      </c>
      <c r="S92" s="1">
        <v>0.88263888888888886</v>
      </c>
      <c r="T92">
        <v>6</v>
      </c>
      <c r="U92" t="str">
        <f>IF(Flights[[#This Row],[Arrival Delay]]="","Cancelled",IF(Flights[[#This Row],[Arrival Delay]]&gt;15,"Delayed","On time"))</f>
        <v>On time</v>
      </c>
      <c r="V92" t="str">
        <f>IF(Flights[[#This Row],[Status]]&lt;&gt;"Delayed","",IF(Flights[[#This Row],[Arrival Delay]]&gt;120,"Severe",IF(Flights[[#This Row],[Arrival Delay]]&gt;60,"Major","Moderate")))</f>
        <v/>
      </c>
      <c r="X92" t="str">
        <f>IF(OR(AND(Flights[[#This Row],[Status]]="Cancelled",Flights[[#This Row],[Cancellation Reason]]="Airline/Carrier"),Flights[[#This Row],[Delay Type]]="Severe"),"Yes","No")</f>
        <v>No</v>
      </c>
    </row>
    <row r="93" spans="1:24" x14ac:dyDescent="0.25">
      <c r="A93" s="3">
        <v>42012</v>
      </c>
      <c r="B93">
        <f>WEEKNUM(Flights[[#This Row],[Date]],2)</f>
        <v>2</v>
      </c>
      <c r="C93">
        <f>WEEKDAY(Flights[[#This Row],[Date]],2)</f>
        <v>4</v>
      </c>
      <c r="D93" t="s">
        <v>519</v>
      </c>
      <c r="E93" t="s">
        <v>1994</v>
      </c>
      <c r="F93" t="s">
        <v>0</v>
      </c>
      <c r="G93" t="s">
        <v>283</v>
      </c>
      <c r="H93" t="str">
        <f>_xlfn.XLOOKUP(Flights[[#This Row],[Destination]],Airports!$A$1:$A$77,Airports!$D$1:$D$77,"Code not found")</f>
        <v>Fresno</v>
      </c>
      <c r="I93" t="str" cm="1">
        <f t="array" ref="I93">_xlfn.XLOOKUP(Flights[[#This Row],[Destination]],_xlfn._TRO_TRAILING(Airports!A:A),_xlfn._TRO_TRAILING(Airports!E:E),"Code not found")</f>
        <v>CA</v>
      </c>
      <c r="J93" s="1">
        <v>0.60416666666666663</v>
      </c>
      <c r="K93">
        <f>HOUR(Flights[[#This Row],[Scheduled Departure]])</f>
        <v>14</v>
      </c>
      <c r="L93" s="1">
        <v>0.61250000000000004</v>
      </c>
      <c r="M93">
        <v>12</v>
      </c>
      <c r="N93">
        <v>63</v>
      </c>
      <c r="O93" s="14">
        <f>Flights[[#This Row],[Length (min)]]/60</f>
        <v>1.05</v>
      </c>
      <c r="P93">
        <v>209</v>
      </c>
      <c r="Q93" s="17">
        <f>IFERROR(Flights[[#This Row],[Distance]]/Flights[[#This Row],[Length (hr)]],"")</f>
        <v>199.04761904761904</v>
      </c>
      <c r="R93" s="1">
        <v>0.64444444444444449</v>
      </c>
      <c r="S93" s="1">
        <v>0.65625</v>
      </c>
      <c r="T93">
        <v>17</v>
      </c>
      <c r="U93" t="str">
        <f>IF(Flights[[#This Row],[Arrival Delay]]="","Cancelled",IF(Flights[[#This Row],[Arrival Delay]]&gt;15,"Delayed","On time"))</f>
        <v>Delayed</v>
      </c>
      <c r="V93" t="str">
        <f>IF(Flights[[#This Row],[Status]]&lt;&gt;"Delayed","",IF(Flights[[#This Row],[Arrival Delay]]&gt;120,"Severe",IF(Flights[[#This Row],[Arrival Delay]]&gt;60,"Major","Moderate")))</f>
        <v>Moderate</v>
      </c>
      <c r="X93" t="str">
        <f>IF(OR(AND(Flights[[#This Row],[Status]]="Cancelled",Flights[[#This Row],[Cancellation Reason]]="Airline/Carrier"),Flights[[#This Row],[Delay Type]]="Severe"),"Yes","No")</f>
        <v>No</v>
      </c>
    </row>
    <row r="94" spans="1:24" x14ac:dyDescent="0.25">
      <c r="A94" s="3">
        <v>42012</v>
      </c>
      <c r="B94">
        <f>WEEKNUM(Flights[[#This Row],[Date]],2)</f>
        <v>2</v>
      </c>
      <c r="C94">
        <f>WEEKDAY(Flights[[#This Row],[Date]],2)</f>
        <v>4</v>
      </c>
      <c r="D94" t="s">
        <v>80</v>
      </c>
      <c r="E94" t="s">
        <v>1987</v>
      </c>
      <c r="F94" t="s">
        <v>0</v>
      </c>
      <c r="G94" t="s">
        <v>2</v>
      </c>
      <c r="H94" t="str">
        <f>_xlfn.XLOOKUP(Flights[[#This Row],[Destination]],Airports!$A$1:$A$77,Airports!$D$1:$D$77,"Code not found")</f>
        <v>Miami</v>
      </c>
      <c r="I94" t="str" cm="1">
        <f t="array" ref="I94">_xlfn.XLOOKUP(Flights[[#This Row],[Destination]],_xlfn._TRO_TRAILING(Airports!A:A),_xlfn._TRO_TRAILING(Airports!E:E),"Code not found")</f>
        <v>FL</v>
      </c>
      <c r="J94" s="1">
        <v>0.625</v>
      </c>
      <c r="K94">
        <f>HOUR(Flights[[#This Row],[Scheduled Departure]])</f>
        <v>15</v>
      </c>
      <c r="L94" s="1">
        <v>0.62291666666666667</v>
      </c>
      <c r="M94">
        <v>-3</v>
      </c>
      <c r="N94">
        <v>296</v>
      </c>
      <c r="O94" s="14">
        <f>Flights[[#This Row],[Length (min)]]/60</f>
        <v>4.9333333333333336</v>
      </c>
      <c r="P94">
        <v>2342</v>
      </c>
      <c r="Q94" s="17">
        <f>IFERROR(Flights[[#This Row],[Distance]]/Flights[[#This Row],[Length (hr)]],"")</f>
        <v>474.72972972972968</v>
      </c>
      <c r="R94" s="1">
        <v>0.95347222222222228</v>
      </c>
      <c r="S94" s="1">
        <v>0.95347222222222228</v>
      </c>
      <c r="T94">
        <v>0</v>
      </c>
      <c r="U94" t="str">
        <f>IF(Flights[[#This Row],[Arrival Delay]]="","Cancelled",IF(Flights[[#This Row],[Arrival Delay]]&gt;15,"Delayed","On time"))</f>
        <v>On time</v>
      </c>
      <c r="V94" t="str">
        <f>IF(Flights[[#This Row],[Status]]&lt;&gt;"Delayed","",IF(Flights[[#This Row],[Arrival Delay]]&gt;120,"Severe",IF(Flights[[#This Row],[Arrival Delay]]&gt;60,"Major","Moderate")))</f>
        <v/>
      </c>
      <c r="X94" t="str">
        <f>IF(OR(AND(Flights[[#This Row],[Status]]="Cancelled",Flights[[#This Row],[Cancellation Reason]]="Airline/Carrier"),Flights[[#This Row],[Delay Type]]="Severe"),"Yes","No")</f>
        <v>No</v>
      </c>
    </row>
    <row r="95" spans="1:24" x14ac:dyDescent="0.25">
      <c r="A95" s="3">
        <v>42012</v>
      </c>
      <c r="B95">
        <f>WEEKNUM(Flights[[#This Row],[Date]],2)</f>
        <v>2</v>
      </c>
      <c r="C95">
        <f>WEEKDAY(Flights[[#This Row],[Date]],2)</f>
        <v>4</v>
      </c>
      <c r="D95" t="s">
        <v>563</v>
      </c>
      <c r="E95" t="s">
        <v>1990</v>
      </c>
      <c r="F95" t="s">
        <v>0</v>
      </c>
      <c r="G95" t="s">
        <v>4</v>
      </c>
      <c r="H95" t="str">
        <f>_xlfn.XLOOKUP(Flights[[#This Row],[Destination]],Airports!$A$1:$A$77,Airports!$D$1:$D$77,"Code not found")</f>
        <v>Chicago</v>
      </c>
      <c r="I95" t="str" cm="1">
        <f t="array" ref="I95">_xlfn.XLOOKUP(Flights[[#This Row],[Destination]],_xlfn._TRO_TRAILING(Airports!A:A),_xlfn._TRO_TRAILING(Airports!E:E),"Code not found")</f>
        <v>IL</v>
      </c>
      <c r="J95" s="1">
        <v>0.71458333333333335</v>
      </c>
      <c r="K95">
        <f>HOUR(Flights[[#This Row],[Scheduled Departure]])</f>
        <v>17</v>
      </c>
      <c r="L95" s="1">
        <v>0.71111111111111114</v>
      </c>
      <c r="M95">
        <v>-5</v>
      </c>
      <c r="N95">
        <v>349</v>
      </c>
      <c r="O95" s="14">
        <f>Flights[[#This Row],[Length (min)]]/60</f>
        <v>5.8166666666666664</v>
      </c>
      <c r="P95">
        <v>1744</v>
      </c>
      <c r="Q95" s="17">
        <f>IFERROR(Flights[[#This Row],[Distance]]/Flights[[#This Row],[Length (hr)]],"")</f>
        <v>299.82808022922637</v>
      </c>
      <c r="R95" s="1">
        <v>0.97222222222222221</v>
      </c>
      <c r="S95" s="1">
        <v>3.6805555555555557E-2</v>
      </c>
      <c r="T95">
        <v>93</v>
      </c>
      <c r="U95" t="str">
        <f>IF(Flights[[#This Row],[Arrival Delay]]="","Cancelled",IF(Flights[[#This Row],[Arrival Delay]]&gt;15,"Delayed","On time"))</f>
        <v>Delayed</v>
      </c>
      <c r="V95" t="str">
        <f>IF(Flights[[#This Row],[Status]]&lt;&gt;"Delayed","",IF(Flights[[#This Row],[Arrival Delay]]&gt;120,"Severe",IF(Flights[[#This Row],[Arrival Delay]]&gt;60,"Major","Moderate")))</f>
        <v>Major</v>
      </c>
      <c r="X95" t="str">
        <f>IF(OR(AND(Flights[[#This Row],[Status]]="Cancelled",Flights[[#This Row],[Cancellation Reason]]="Airline/Carrier"),Flights[[#This Row],[Delay Type]]="Severe"),"Yes","No")</f>
        <v>No</v>
      </c>
    </row>
    <row r="96" spans="1:24" x14ac:dyDescent="0.25">
      <c r="A96" s="3">
        <v>42012</v>
      </c>
      <c r="B96">
        <f>WEEKNUM(Flights[[#This Row],[Date]],2)</f>
        <v>2</v>
      </c>
      <c r="C96">
        <f>WEEKDAY(Flights[[#This Row],[Date]],2)</f>
        <v>4</v>
      </c>
      <c r="D96" t="s">
        <v>602</v>
      </c>
      <c r="E96" t="s">
        <v>1994</v>
      </c>
      <c r="F96" t="s">
        <v>0</v>
      </c>
      <c r="G96" t="s">
        <v>333</v>
      </c>
      <c r="H96" t="str">
        <f>_xlfn.XLOOKUP(Flights[[#This Row],[Destination]],Airports!$A$1:$A$77,Airports!$D$1:$D$77,"Code not found")</f>
        <v>Redmond</v>
      </c>
      <c r="I96" t="str" cm="1">
        <f t="array" ref="I96">_xlfn.XLOOKUP(Flights[[#This Row],[Destination]],_xlfn._TRO_TRAILING(Airports!A:A),_xlfn._TRO_TRAILING(Airports!E:E),"Code not found")</f>
        <v>OR</v>
      </c>
      <c r="J96" s="1">
        <v>0.74583333333333335</v>
      </c>
      <c r="K96">
        <f>HOUR(Flights[[#This Row],[Scheduled Departure]])</f>
        <v>17</v>
      </c>
      <c r="L96" s="1">
        <v>0</v>
      </c>
      <c r="O96" s="14">
        <f>Flights[[#This Row],[Length (min)]]/60</f>
        <v>0</v>
      </c>
      <c r="P96">
        <v>726</v>
      </c>
      <c r="Q96" s="17" t="str">
        <f>IFERROR(Flights[[#This Row],[Distance]]/Flights[[#This Row],[Length (hr)]],"")</f>
        <v/>
      </c>
      <c r="R96" s="1">
        <v>0.83263888888888893</v>
      </c>
      <c r="S96" s="1">
        <v>0</v>
      </c>
      <c r="U96" t="str">
        <f>IF(Flights[[#This Row],[Arrival Delay]]="","Cancelled",IF(Flights[[#This Row],[Arrival Delay]]&gt;15,"Delayed","On time"))</f>
        <v>Cancelled</v>
      </c>
      <c r="V96" t="str">
        <f>IF(Flights[[#This Row],[Status]]&lt;&gt;"Delayed","",IF(Flights[[#This Row],[Arrival Delay]]&gt;120,"Severe",IF(Flights[[#This Row],[Arrival Delay]]&gt;60,"Major","Moderate")))</f>
        <v/>
      </c>
      <c r="W96" t="s">
        <v>11</v>
      </c>
      <c r="X96" t="str">
        <f>IF(OR(AND(Flights[[#This Row],[Status]]="Cancelled",Flights[[#This Row],[Cancellation Reason]]="Airline/Carrier"),Flights[[#This Row],[Delay Type]]="Severe"),"Yes","No")</f>
        <v>No</v>
      </c>
    </row>
    <row r="97" spans="1:24" x14ac:dyDescent="0.25">
      <c r="A97" s="3">
        <v>42012</v>
      </c>
      <c r="B97">
        <f>WEEKNUM(Flights[[#This Row],[Date]],2)</f>
        <v>2</v>
      </c>
      <c r="C97">
        <f>WEEKDAY(Flights[[#This Row],[Date]],2)</f>
        <v>4</v>
      </c>
      <c r="D97" t="s">
        <v>908</v>
      </c>
      <c r="E97" t="s">
        <v>1995</v>
      </c>
      <c r="F97" t="s">
        <v>0</v>
      </c>
      <c r="G97" t="s">
        <v>318</v>
      </c>
      <c r="H97" t="str">
        <f>_xlfn.XLOOKUP(Flights[[#This Row],[Destination]],Airports!$A$1:$A$77,Airports!$D$1:$D$77,"Code not found")</f>
        <v>Oakland</v>
      </c>
      <c r="I97" t="str" cm="1">
        <f t="array" ref="I97">_xlfn.XLOOKUP(Flights[[#This Row],[Destination]],_xlfn._TRO_TRAILING(Airports!A:A),_xlfn._TRO_TRAILING(Airports!E:E),"Code not found")</f>
        <v>CA</v>
      </c>
      <c r="J97" s="1">
        <v>0.76388888888888884</v>
      </c>
      <c r="K97">
        <f>HOUR(Flights[[#This Row],[Scheduled Departure]])</f>
        <v>18</v>
      </c>
      <c r="L97" s="1">
        <v>0.76597222222222228</v>
      </c>
      <c r="M97">
        <v>3</v>
      </c>
      <c r="N97">
        <v>64</v>
      </c>
      <c r="O97" s="14">
        <f>Flights[[#This Row],[Length (min)]]/60</f>
        <v>1.0666666666666667</v>
      </c>
      <c r="P97">
        <v>337</v>
      </c>
      <c r="Q97" s="17">
        <f>IFERROR(Flights[[#This Row],[Distance]]/Flights[[#This Row],[Length (hr)]],"")</f>
        <v>315.9375</v>
      </c>
      <c r="R97" s="1">
        <v>0.81597222222222221</v>
      </c>
      <c r="S97" s="1">
        <v>0.81041666666666667</v>
      </c>
      <c r="T97">
        <v>-8</v>
      </c>
      <c r="U97" t="str">
        <f>IF(Flights[[#This Row],[Arrival Delay]]="","Cancelled",IF(Flights[[#This Row],[Arrival Delay]]&gt;15,"Delayed","On time"))</f>
        <v>On time</v>
      </c>
      <c r="V97" t="str">
        <f>IF(Flights[[#This Row],[Status]]&lt;&gt;"Delayed","",IF(Flights[[#This Row],[Arrival Delay]]&gt;120,"Severe",IF(Flights[[#This Row],[Arrival Delay]]&gt;60,"Major","Moderate")))</f>
        <v/>
      </c>
      <c r="X97" t="str">
        <f>IF(OR(AND(Flights[[#This Row],[Status]]="Cancelled",Flights[[#This Row],[Cancellation Reason]]="Airline/Carrier"),Flights[[#This Row],[Delay Type]]="Severe"),"Yes","No")</f>
        <v>No</v>
      </c>
    </row>
    <row r="98" spans="1:24" x14ac:dyDescent="0.25">
      <c r="A98" s="3">
        <v>42012</v>
      </c>
      <c r="B98">
        <f>WEEKNUM(Flights[[#This Row],[Date]],2)</f>
        <v>2</v>
      </c>
      <c r="C98">
        <f>WEEKDAY(Flights[[#This Row],[Date]],2)</f>
        <v>4</v>
      </c>
      <c r="D98" t="s">
        <v>917</v>
      </c>
      <c r="E98" t="s">
        <v>1995</v>
      </c>
      <c r="F98" t="s">
        <v>0</v>
      </c>
      <c r="G98" t="s">
        <v>318</v>
      </c>
      <c r="H98" t="str">
        <f>_xlfn.XLOOKUP(Flights[[#This Row],[Destination]],Airports!$A$1:$A$77,Airports!$D$1:$D$77,"Code not found")</f>
        <v>Oakland</v>
      </c>
      <c r="I98" t="str" cm="1">
        <f t="array" ref="I98">_xlfn.XLOOKUP(Flights[[#This Row],[Destination]],_xlfn._TRO_TRAILING(Airports!A:A),_xlfn._TRO_TRAILING(Airports!E:E),"Code not found")</f>
        <v>CA</v>
      </c>
      <c r="J98" s="1">
        <v>0.81597222222222221</v>
      </c>
      <c r="K98">
        <f>HOUR(Flights[[#This Row],[Scheduled Departure]])</f>
        <v>19</v>
      </c>
      <c r="L98" s="1">
        <v>0.81319444444444444</v>
      </c>
      <c r="M98">
        <v>-4</v>
      </c>
      <c r="N98">
        <v>64</v>
      </c>
      <c r="O98" s="14">
        <f>Flights[[#This Row],[Length (min)]]/60</f>
        <v>1.0666666666666667</v>
      </c>
      <c r="P98">
        <v>337</v>
      </c>
      <c r="Q98" s="17">
        <f>IFERROR(Flights[[#This Row],[Distance]]/Flights[[#This Row],[Length (hr)]],"")</f>
        <v>315.9375</v>
      </c>
      <c r="R98" s="1">
        <v>0.86805555555555558</v>
      </c>
      <c r="S98" s="1">
        <v>0.85763888888888884</v>
      </c>
      <c r="T98">
        <v>-15</v>
      </c>
      <c r="U98" t="str">
        <f>IF(Flights[[#This Row],[Arrival Delay]]="","Cancelled",IF(Flights[[#This Row],[Arrival Delay]]&gt;15,"Delayed","On time"))</f>
        <v>On time</v>
      </c>
      <c r="V98" t="str">
        <f>IF(Flights[[#This Row],[Status]]&lt;&gt;"Delayed","",IF(Flights[[#This Row],[Arrival Delay]]&gt;120,"Severe",IF(Flights[[#This Row],[Arrival Delay]]&gt;60,"Major","Moderate")))</f>
        <v/>
      </c>
      <c r="X98" t="str">
        <f>IF(OR(AND(Flights[[#This Row],[Status]]="Cancelled",Flights[[#This Row],[Cancellation Reason]]="Airline/Carrier"),Flights[[#This Row],[Delay Type]]="Severe"),"Yes","No")</f>
        <v>No</v>
      </c>
    </row>
    <row r="99" spans="1:24" x14ac:dyDescent="0.25">
      <c r="A99" s="3">
        <v>42013</v>
      </c>
      <c r="B99">
        <f>WEEKNUM(Flights[[#This Row],[Date]],2)</f>
        <v>2</v>
      </c>
      <c r="C99">
        <f>WEEKDAY(Flights[[#This Row],[Date]],2)</f>
        <v>5</v>
      </c>
      <c r="D99" t="s">
        <v>829</v>
      </c>
      <c r="E99" t="s">
        <v>1990</v>
      </c>
      <c r="F99" t="s">
        <v>0</v>
      </c>
      <c r="G99" t="s">
        <v>9</v>
      </c>
      <c r="H99" t="str">
        <f>_xlfn.XLOOKUP(Flights[[#This Row],[Destination]],Airports!$A$1:$A$77,Airports!$D$1:$D$77,"Code not found")</f>
        <v>San Francisco</v>
      </c>
      <c r="I99" t="str" cm="1">
        <f t="array" ref="I99">_xlfn.XLOOKUP(Flights[[#This Row],[Destination]],_xlfn._TRO_TRAILING(Airports!A:A),_xlfn._TRO_TRAILING(Airports!E:E),"Code not found")</f>
        <v>CA</v>
      </c>
      <c r="J99" s="1">
        <v>0.25</v>
      </c>
      <c r="K99">
        <f>HOUR(Flights[[#This Row],[Scheduled Departure]])</f>
        <v>6</v>
      </c>
      <c r="L99" s="1">
        <v>0.40625</v>
      </c>
      <c r="M99">
        <v>225</v>
      </c>
      <c r="N99">
        <v>67</v>
      </c>
      <c r="O99" s="14">
        <f>Flights[[#This Row],[Length (min)]]/60</f>
        <v>1.1166666666666667</v>
      </c>
      <c r="P99">
        <v>337</v>
      </c>
      <c r="Q99" s="17">
        <f>IFERROR(Flights[[#This Row],[Distance]]/Flights[[#This Row],[Length (hr)]],"")</f>
        <v>301.79104477611941</v>
      </c>
      <c r="R99" s="1">
        <v>0.31180555555555556</v>
      </c>
      <c r="S99" s="1">
        <v>0.45277777777777778</v>
      </c>
      <c r="T99">
        <v>203</v>
      </c>
      <c r="U99" t="str">
        <f>IF(Flights[[#This Row],[Arrival Delay]]="","Cancelled",IF(Flights[[#This Row],[Arrival Delay]]&gt;15,"Delayed","On time"))</f>
        <v>Delayed</v>
      </c>
      <c r="V99" t="str">
        <f>IF(Flights[[#This Row],[Status]]&lt;&gt;"Delayed","",IF(Flights[[#This Row],[Arrival Delay]]&gt;120,"Severe",IF(Flights[[#This Row],[Arrival Delay]]&gt;60,"Major","Moderate")))</f>
        <v>Severe</v>
      </c>
      <c r="X99" t="str">
        <f>IF(OR(AND(Flights[[#This Row],[Status]]="Cancelled",Flights[[#This Row],[Cancellation Reason]]="Airline/Carrier"),Flights[[#This Row],[Delay Type]]="Severe"),"Yes","No")</f>
        <v>Yes</v>
      </c>
    </row>
    <row r="100" spans="1:24" x14ac:dyDescent="0.25">
      <c r="A100" s="3">
        <v>42013</v>
      </c>
      <c r="B100">
        <f>WEEKNUM(Flights[[#This Row],[Date]],2)</f>
        <v>2</v>
      </c>
      <c r="C100">
        <f>WEEKDAY(Flights[[#This Row],[Date]],2)</f>
        <v>5</v>
      </c>
      <c r="D100" t="s">
        <v>383</v>
      </c>
      <c r="E100" t="s">
        <v>1992</v>
      </c>
      <c r="F100" t="s">
        <v>0</v>
      </c>
      <c r="G100" t="s">
        <v>12</v>
      </c>
      <c r="H100" t="str">
        <f>_xlfn.XLOOKUP(Flights[[#This Row],[Destination]],Airports!$A$1:$A$77,Airports!$D$1:$D$77,"Code not found")</f>
        <v>New York</v>
      </c>
      <c r="I100" t="str" cm="1">
        <f t="array" ref="I100">_xlfn.XLOOKUP(Flights[[#This Row],[Destination]],_xlfn._TRO_TRAILING(Airports!A:A),_xlfn._TRO_TRAILING(Airports!E:E),"Code not found")</f>
        <v>NY</v>
      </c>
      <c r="J100" s="1">
        <v>0.27083333333333331</v>
      </c>
      <c r="K100">
        <f>HOUR(Flights[[#This Row],[Scheduled Departure]])</f>
        <v>6</v>
      </c>
      <c r="L100" s="1">
        <v>0.26597222222222222</v>
      </c>
      <c r="M100">
        <v>-7</v>
      </c>
      <c r="N100">
        <v>308</v>
      </c>
      <c r="O100" s="14">
        <f>Flights[[#This Row],[Length (min)]]/60</f>
        <v>5.1333333333333337</v>
      </c>
      <c r="P100">
        <v>2475</v>
      </c>
      <c r="Q100" s="17">
        <f>IFERROR(Flights[[#This Row],[Distance]]/Flights[[#This Row],[Length (hr)]],"")</f>
        <v>482.14285714285711</v>
      </c>
      <c r="R100" s="1">
        <v>0.61458333333333337</v>
      </c>
      <c r="S100" s="1">
        <v>0.60486111111111107</v>
      </c>
      <c r="T100">
        <v>-14</v>
      </c>
      <c r="U100" t="str">
        <f>IF(Flights[[#This Row],[Arrival Delay]]="","Cancelled",IF(Flights[[#This Row],[Arrival Delay]]&gt;15,"Delayed","On time"))</f>
        <v>On time</v>
      </c>
      <c r="V100" t="str">
        <f>IF(Flights[[#This Row],[Status]]&lt;&gt;"Delayed","",IF(Flights[[#This Row],[Arrival Delay]]&gt;120,"Severe",IF(Flights[[#This Row],[Arrival Delay]]&gt;60,"Major","Moderate")))</f>
        <v/>
      </c>
      <c r="X100" t="str">
        <f>IF(OR(AND(Flights[[#This Row],[Status]]="Cancelled",Flights[[#This Row],[Cancellation Reason]]="Airline/Carrier"),Flights[[#This Row],[Delay Type]]="Severe"),"Yes","No")</f>
        <v>No</v>
      </c>
    </row>
    <row r="101" spans="1:24" x14ac:dyDescent="0.25">
      <c r="A101" s="3">
        <v>42013</v>
      </c>
      <c r="B101">
        <f>WEEKNUM(Flights[[#This Row],[Date]],2)</f>
        <v>2</v>
      </c>
      <c r="C101">
        <f>WEEKDAY(Flights[[#This Row],[Date]],2)</f>
        <v>5</v>
      </c>
      <c r="D101" t="s">
        <v>942</v>
      </c>
      <c r="E101" t="s">
        <v>1990</v>
      </c>
      <c r="F101" t="s">
        <v>0</v>
      </c>
      <c r="G101" t="s">
        <v>293</v>
      </c>
      <c r="H101" t="str">
        <f>_xlfn.XLOOKUP(Flights[[#This Row],[Destination]],Airports!$A$1:$A$77,Airports!$D$1:$D$77,"Code not found")</f>
        <v>Houston</v>
      </c>
      <c r="I101" t="str" cm="1">
        <f t="array" ref="I101">_xlfn.XLOOKUP(Flights[[#This Row],[Destination]],_xlfn._TRO_TRAILING(Airports!A:A),_xlfn._TRO_TRAILING(Airports!E:E),"Code not found")</f>
        <v>TX</v>
      </c>
      <c r="J101" s="1">
        <v>0.28611111111111109</v>
      </c>
      <c r="K101">
        <f>HOUR(Flights[[#This Row],[Scheduled Departure]])</f>
        <v>6</v>
      </c>
      <c r="L101" s="1">
        <v>0.28611111111111109</v>
      </c>
      <c r="M101">
        <v>0</v>
      </c>
      <c r="N101">
        <v>206</v>
      </c>
      <c r="O101" s="14">
        <f>Flights[[#This Row],[Length (min)]]/60</f>
        <v>3.4333333333333331</v>
      </c>
      <c r="P101">
        <v>1379</v>
      </c>
      <c r="Q101" s="17">
        <f>IFERROR(Flights[[#This Row],[Distance]]/Flights[[#This Row],[Length (hr)]],"")</f>
        <v>401.65048543689323</v>
      </c>
      <c r="R101" s="1">
        <v>0.50416666666666665</v>
      </c>
      <c r="S101" s="1">
        <v>0.51249999999999996</v>
      </c>
      <c r="T101">
        <v>12</v>
      </c>
      <c r="U101" t="str">
        <f>IF(Flights[[#This Row],[Arrival Delay]]="","Cancelled",IF(Flights[[#This Row],[Arrival Delay]]&gt;15,"Delayed","On time"))</f>
        <v>On time</v>
      </c>
      <c r="V101" t="str">
        <f>IF(Flights[[#This Row],[Status]]&lt;&gt;"Delayed","",IF(Flights[[#This Row],[Arrival Delay]]&gt;120,"Severe",IF(Flights[[#This Row],[Arrival Delay]]&gt;60,"Major","Moderate")))</f>
        <v/>
      </c>
      <c r="X101" t="str">
        <f>IF(OR(AND(Flights[[#This Row],[Status]]="Cancelled",Flights[[#This Row],[Cancellation Reason]]="Airline/Carrier"),Flights[[#This Row],[Delay Type]]="Severe"),"Yes","No")</f>
        <v>No</v>
      </c>
    </row>
    <row r="102" spans="1:24" x14ac:dyDescent="0.25">
      <c r="A102" s="3">
        <v>42013</v>
      </c>
      <c r="B102">
        <f>WEEKNUM(Flights[[#This Row],[Date]],2)</f>
        <v>2</v>
      </c>
      <c r="C102">
        <f>WEEKDAY(Flights[[#This Row],[Date]],2)</f>
        <v>5</v>
      </c>
      <c r="D102" t="s">
        <v>687</v>
      </c>
      <c r="E102" t="s">
        <v>1990</v>
      </c>
      <c r="F102" t="s">
        <v>0</v>
      </c>
      <c r="G102" t="s">
        <v>4</v>
      </c>
      <c r="H102" t="str">
        <f>_xlfn.XLOOKUP(Flights[[#This Row],[Destination]],Airports!$A$1:$A$77,Airports!$D$1:$D$77,"Code not found")</f>
        <v>Chicago</v>
      </c>
      <c r="I102" t="str" cm="1">
        <f t="array" ref="I102">_xlfn.XLOOKUP(Flights[[#This Row],[Destination]],_xlfn._TRO_TRAILING(Airports!A:A),_xlfn._TRO_TRAILING(Airports!E:E),"Code not found")</f>
        <v>IL</v>
      </c>
      <c r="J102" s="1">
        <v>0.29166666666666669</v>
      </c>
      <c r="K102">
        <f>HOUR(Flights[[#This Row],[Scheduled Departure]])</f>
        <v>7</v>
      </c>
      <c r="L102" s="1">
        <v>0.29305555555555557</v>
      </c>
      <c r="M102">
        <v>2</v>
      </c>
      <c r="N102">
        <v>279</v>
      </c>
      <c r="O102" s="14">
        <f>Flights[[#This Row],[Length (min)]]/60</f>
        <v>4.6500000000000004</v>
      </c>
      <c r="P102">
        <v>1744</v>
      </c>
      <c r="Q102" s="17">
        <f>IFERROR(Flights[[#This Row],[Distance]]/Flights[[#This Row],[Length (hr)]],"")</f>
        <v>375.05376344086017</v>
      </c>
      <c r="R102" s="1">
        <v>0.54374999999999996</v>
      </c>
      <c r="S102" s="1">
        <v>0.57013888888888886</v>
      </c>
      <c r="T102">
        <v>38</v>
      </c>
      <c r="U102" t="str">
        <f>IF(Flights[[#This Row],[Arrival Delay]]="","Cancelled",IF(Flights[[#This Row],[Arrival Delay]]&gt;15,"Delayed","On time"))</f>
        <v>Delayed</v>
      </c>
      <c r="V102" t="str">
        <f>IF(Flights[[#This Row],[Status]]&lt;&gt;"Delayed","",IF(Flights[[#This Row],[Arrival Delay]]&gt;120,"Severe",IF(Flights[[#This Row],[Arrival Delay]]&gt;60,"Major","Moderate")))</f>
        <v>Moderate</v>
      </c>
      <c r="X102" t="str">
        <f>IF(OR(AND(Flights[[#This Row],[Status]]="Cancelled",Flights[[#This Row],[Cancellation Reason]]="Airline/Carrier"),Flights[[#This Row],[Delay Type]]="Severe"),"Yes","No")</f>
        <v>No</v>
      </c>
    </row>
    <row r="103" spans="1:24" x14ac:dyDescent="0.25">
      <c r="A103" s="3">
        <v>42013</v>
      </c>
      <c r="B103">
        <f>WEEKNUM(Flights[[#This Row],[Date]],2)</f>
        <v>2</v>
      </c>
      <c r="C103">
        <f>WEEKDAY(Flights[[#This Row],[Date]],2)</f>
        <v>5</v>
      </c>
      <c r="D103" t="s">
        <v>938</v>
      </c>
      <c r="E103" t="s">
        <v>1988</v>
      </c>
      <c r="F103" t="s">
        <v>0</v>
      </c>
      <c r="G103" t="s">
        <v>31</v>
      </c>
      <c r="H103" t="str">
        <f>_xlfn.XLOOKUP(Flights[[#This Row],[Destination]],Airports!$A$1:$A$77,Airports!$D$1:$D$77,"Code not found")</f>
        <v>Raleigh</v>
      </c>
      <c r="I103" t="str" cm="1">
        <f t="array" ref="I103">_xlfn.XLOOKUP(Flights[[#This Row],[Destination]],_xlfn._TRO_TRAILING(Airports!A:A),_xlfn._TRO_TRAILING(Airports!E:E),"Code not found")</f>
        <v>NC</v>
      </c>
      <c r="J103" s="1">
        <v>0.34027777777777779</v>
      </c>
      <c r="K103">
        <f>HOUR(Flights[[#This Row],[Scheduled Departure]])</f>
        <v>8</v>
      </c>
      <c r="L103" s="1">
        <v>0.33750000000000002</v>
      </c>
      <c r="M103">
        <v>-4</v>
      </c>
      <c r="N103">
        <v>285</v>
      </c>
      <c r="O103" s="14">
        <f>Flights[[#This Row],[Length (min)]]/60</f>
        <v>4.75</v>
      </c>
      <c r="P103">
        <v>2239</v>
      </c>
      <c r="Q103" s="17">
        <f>IFERROR(Flights[[#This Row],[Distance]]/Flights[[#This Row],[Length (hr)]],"")</f>
        <v>471.36842105263156</v>
      </c>
      <c r="R103" s="1">
        <v>0.65694444444444444</v>
      </c>
      <c r="S103" s="1">
        <v>0.66041666666666665</v>
      </c>
      <c r="T103">
        <v>5</v>
      </c>
      <c r="U103" t="str">
        <f>IF(Flights[[#This Row],[Arrival Delay]]="","Cancelled",IF(Flights[[#This Row],[Arrival Delay]]&gt;15,"Delayed","On time"))</f>
        <v>On time</v>
      </c>
      <c r="V103" t="str">
        <f>IF(Flights[[#This Row],[Status]]&lt;&gt;"Delayed","",IF(Flights[[#This Row],[Arrival Delay]]&gt;120,"Severe",IF(Flights[[#This Row],[Arrival Delay]]&gt;60,"Major","Moderate")))</f>
        <v/>
      </c>
      <c r="X103" t="str">
        <f>IF(OR(AND(Flights[[#This Row],[Status]]="Cancelled",Flights[[#This Row],[Cancellation Reason]]="Airline/Carrier"),Flights[[#This Row],[Delay Type]]="Severe"),"Yes","No")</f>
        <v>No</v>
      </c>
    </row>
    <row r="104" spans="1:24" x14ac:dyDescent="0.25">
      <c r="A104" s="3">
        <v>42013</v>
      </c>
      <c r="B104">
        <f>WEEKNUM(Flights[[#This Row],[Date]],2)</f>
        <v>2</v>
      </c>
      <c r="C104">
        <f>WEEKDAY(Flights[[#This Row],[Date]],2)</f>
        <v>5</v>
      </c>
      <c r="D104" t="s">
        <v>423</v>
      </c>
      <c r="E104" t="s">
        <v>1997</v>
      </c>
      <c r="F104" t="s">
        <v>0</v>
      </c>
      <c r="G104" t="s">
        <v>17</v>
      </c>
      <c r="H104" t="str">
        <f>_xlfn.XLOOKUP(Flights[[#This Row],[Destination]],Airports!$A$1:$A$77,Airports!$D$1:$D$77,"Code not found")</f>
        <v>Honolulu</v>
      </c>
      <c r="I104" t="str" cm="1">
        <f t="array" ref="I104">_xlfn.XLOOKUP(Flights[[#This Row],[Destination]],_xlfn._TRO_TRAILING(Airports!A:A),_xlfn._TRO_TRAILING(Airports!E:E),"Code not found")</f>
        <v>HI</v>
      </c>
      <c r="J104" s="1">
        <v>0.3611111111111111</v>
      </c>
      <c r="K104">
        <f>HOUR(Flights[[#This Row],[Scheduled Departure]])</f>
        <v>8</v>
      </c>
      <c r="L104" s="1">
        <v>0.35833333333333334</v>
      </c>
      <c r="M104">
        <v>-4</v>
      </c>
      <c r="N104">
        <v>351</v>
      </c>
      <c r="O104" s="14">
        <f>Flights[[#This Row],[Length (min)]]/60</f>
        <v>5.85</v>
      </c>
      <c r="P104">
        <v>2556</v>
      </c>
      <c r="Q104" s="17">
        <f>IFERROR(Flights[[#This Row],[Distance]]/Flights[[#This Row],[Length (hr)]],"")</f>
        <v>436.92307692307696</v>
      </c>
      <c r="R104" s="1">
        <v>0.51736111111111116</v>
      </c>
      <c r="S104" s="1">
        <v>0.51875000000000004</v>
      </c>
      <c r="T104">
        <v>2</v>
      </c>
      <c r="U104" t="str">
        <f>IF(Flights[[#This Row],[Arrival Delay]]="","Cancelled",IF(Flights[[#This Row],[Arrival Delay]]&gt;15,"Delayed","On time"))</f>
        <v>On time</v>
      </c>
      <c r="V104" t="str">
        <f>IF(Flights[[#This Row],[Status]]&lt;&gt;"Delayed","",IF(Flights[[#This Row],[Arrival Delay]]&gt;120,"Severe",IF(Flights[[#This Row],[Arrival Delay]]&gt;60,"Major","Moderate")))</f>
        <v/>
      </c>
      <c r="X104" t="str">
        <f>IF(OR(AND(Flights[[#This Row],[Status]]="Cancelled",Flights[[#This Row],[Cancellation Reason]]="Airline/Carrier"),Flights[[#This Row],[Delay Type]]="Severe"),"Yes","No")</f>
        <v>No</v>
      </c>
    </row>
    <row r="105" spans="1:24" x14ac:dyDescent="0.25">
      <c r="A105" s="3">
        <v>42013</v>
      </c>
      <c r="B105">
        <f>WEEKNUM(Flights[[#This Row],[Date]],2)</f>
        <v>2</v>
      </c>
      <c r="C105">
        <f>WEEKDAY(Flights[[#This Row],[Date]],2)</f>
        <v>5</v>
      </c>
      <c r="D105" t="s">
        <v>52</v>
      </c>
      <c r="E105" t="s">
        <v>1987</v>
      </c>
      <c r="F105" t="s">
        <v>0</v>
      </c>
      <c r="G105" t="s">
        <v>12</v>
      </c>
      <c r="H105" t="str">
        <f>_xlfn.XLOOKUP(Flights[[#This Row],[Destination]],Airports!$A$1:$A$77,Airports!$D$1:$D$77,"Code not found")</f>
        <v>New York</v>
      </c>
      <c r="I105" t="str" cm="1">
        <f t="array" ref="I105">_xlfn.XLOOKUP(Flights[[#This Row],[Destination]],_xlfn._TRO_TRAILING(Airports!A:A),_xlfn._TRO_TRAILING(Airports!E:E),"Code not found")</f>
        <v>NY</v>
      </c>
      <c r="J105" s="1">
        <v>0.375</v>
      </c>
      <c r="K105">
        <f>HOUR(Flights[[#This Row],[Scheduled Departure]])</f>
        <v>9</v>
      </c>
      <c r="L105" s="1">
        <v>0.36944444444444446</v>
      </c>
      <c r="M105">
        <v>-8</v>
      </c>
      <c r="N105">
        <v>319</v>
      </c>
      <c r="O105" s="14">
        <f>Flights[[#This Row],[Length (min)]]/60</f>
        <v>5.3166666666666664</v>
      </c>
      <c r="P105">
        <v>2475</v>
      </c>
      <c r="Q105" s="17">
        <f>IFERROR(Flights[[#This Row],[Distance]]/Flights[[#This Row],[Length (hr)]],"")</f>
        <v>465.51724137931035</v>
      </c>
      <c r="R105" s="1">
        <v>0.72847222222222219</v>
      </c>
      <c r="S105" s="1">
        <v>0.71597222222222223</v>
      </c>
      <c r="T105">
        <v>-18</v>
      </c>
      <c r="U105" t="str">
        <f>IF(Flights[[#This Row],[Arrival Delay]]="","Cancelled",IF(Flights[[#This Row],[Arrival Delay]]&gt;15,"Delayed","On time"))</f>
        <v>On time</v>
      </c>
      <c r="V105" t="str">
        <f>IF(Flights[[#This Row],[Status]]&lt;&gt;"Delayed","",IF(Flights[[#This Row],[Arrival Delay]]&gt;120,"Severe",IF(Flights[[#This Row],[Arrival Delay]]&gt;60,"Major","Moderate")))</f>
        <v/>
      </c>
      <c r="X105" t="str">
        <f>IF(OR(AND(Flights[[#This Row],[Status]]="Cancelled",Flights[[#This Row],[Cancellation Reason]]="Airline/Carrier"),Flights[[#This Row],[Delay Type]]="Severe"),"Yes","No")</f>
        <v>No</v>
      </c>
    </row>
    <row r="106" spans="1:24" x14ac:dyDescent="0.25">
      <c r="A106" s="3">
        <v>42013</v>
      </c>
      <c r="B106">
        <f>WEEKNUM(Flights[[#This Row],[Date]],2)</f>
        <v>2</v>
      </c>
      <c r="C106">
        <f>WEEKDAY(Flights[[#This Row],[Date]],2)</f>
        <v>5</v>
      </c>
      <c r="D106" t="s">
        <v>448</v>
      </c>
      <c r="E106" t="s">
        <v>1994</v>
      </c>
      <c r="F106" t="s">
        <v>0</v>
      </c>
      <c r="G106" t="s">
        <v>347</v>
      </c>
      <c r="H106" t="str">
        <f>_xlfn.XLOOKUP(Flights[[#This Row],[Destination]],Airports!$A$1:$A$77,Airports!$D$1:$D$77,"Code not found")</f>
        <v>San Jose</v>
      </c>
      <c r="I106" t="str" cm="1">
        <f t="array" ref="I106">_xlfn.XLOOKUP(Flights[[#This Row],[Destination]],_xlfn._TRO_TRAILING(Airports!A:A),_xlfn._TRO_TRAILING(Airports!E:E),"Code not found")</f>
        <v>CA</v>
      </c>
      <c r="J106" s="1">
        <v>0.41666666666666669</v>
      </c>
      <c r="K106">
        <f>HOUR(Flights[[#This Row],[Scheduled Departure]])</f>
        <v>10</v>
      </c>
      <c r="L106" s="1">
        <v>0.41388888888888886</v>
      </c>
      <c r="M106">
        <v>-4</v>
      </c>
      <c r="N106">
        <v>68</v>
      </c>
      <c r="O106" s="14">
        <f>Flights[[#This Row],[Length (min)]]/60</f>
        <v>1.1333333333333333</v>
      </c>
      <c r="P106">
        <v>308</v>
      </c>
      <c r="Q106" s="17">
        <f>IFERROR(Flights[[#This Row],[Distance]]/Flights[[#This Row],[Length (hr)]],"")</f>
        <v>271.76470588235293</v>
      </c>
      <c r="R106" s="1">
        <v>0.46666666666666667</v>
      </c>
      <c r="S106" s="1">
        <v>0.46111111111111114</v>
      </c>
      <c r="T106">
        <v>-8</v>
      </c>
      <c r="U106" t="str">
        <f>IF(Flights[[#This Row],[Arrival Delay]]="","Cancelled",IF(Flights[[#This Row],[Arrival Delay]]&gt;15,"Delayed","On time"))</f>
        <v>On time</v>
      </c>
      <c r="V106" t="str">
        <f>IF(Flights[[#This Row],[Status]]&lt;&gt;"Delayed","",IF(Flights[[#This Row],[Arrival Delay]]&gt;120,"Severe",IF(Flights[[#This Row],[Arrival Delay]]&gt;60,"Major","Moderate")))</f>
        <v/>
      </c>
      <c r="X106" t="str">
        <f>IF(OR(AND(Flights[[#This Row],[Status]]="Cancelled",Flights[[#This Row],[Cancellation Reason]]="Airline/Carrier"),Flights[[#This Row],[Delay Type]]="Severe"),"Yes","No")</f>
        <v>No</v>
      </c>
    </row>
    <row r="107" spans="1:24" x14ac:dyDescent="0.25">
      <c r="A107" s="3">
        <v>42013</v>
      </c>
      <c r="B107">
        <f>WEEKNUM(Flights[[#This Row],[Date]],2)</f>
        <v>2</v>
      </c>
      <c r="C107">
        <f>WEEKDAY(Flights[[#This Row],[Date]],2)</f>
        <v>5</v>
      </c>
      <c r="D107" t="s">
        <v>936</v>
      </c>
      <c r="E107" t="s">
        <v>1991</v>
      </c>
      <c r="F107" t="s">
        <v>0</v>
      </c>
      <c r="G107" t="s">
        <v>24</v>
      </c>
      <c r="H107" t="str">
        <f>_xlfn.XLOOKUP(Flights[[#This Row],[Destination]],Airports!$A$1:$A$77,Airports!$D$1:$D$77,"Code not found")</f>
        <v>Portland</v>
      </c>
      <c r="I107" t="str" cm="1">
        <f t="array" ref="I107">_xlfn.XLOOKUP(Flights[[#This Row],[Destination]],_xlfn._TRO_TRAILING(Airports!A:A),_xlfn._TRO_TRAILING(Airports!E:E),"Code not found")</f>
        <v>OR</v>
      </c>
      <c r="J107" s="1">
        <v>0.43055555555555558</v>
      </c>
      <c r="K107">
        <f>HOUR(Flights[[#This Row],[Scheduled Departure]])</f>
        <v>10</v>
      </c>
      <c r="L107" s="1">
        <v>0.42708333333333331</v>
      </c>
      <c r="M107">
        <v>-5</v>
      </c>
      <c r="N107">
        <v>126</v>
      </c>
      <c r="O107" s="14">
        <f>Flights[[#This Row],[Length (min)]]/60</f>
        <v>2.1</v>
      </c>
      <c r="P107">
        <v>834</v>
      </c>
      <c r="Q107" s="17">
        <f>IFERROR(Flights[[#This Row],[Distance]]/Flights[[#This Row],[Length (hr)]],"")</f>
        <v>397.14285714285711</v>
      </c>
      <c r="R107" s="1">
        <v>0.53125</v>
      </c>
      <c r="S107" s="1">
        <v>0.51458333333333328</v>
      </c>
      <c r="T107">
        <v>-24</v>
      </c>
      <c r="U107" t="str">
        <f>IF(Flights[[#This Row],[Arrival Delay]]="","Cancelled",IF(Flights[[#This Row],[Arrival Delay]]&gt;15,"Delayed","On time"))</f>
        <v>On time</v>
      </c>
      <c r="V107" t="str">
        <f>IF(Flights[[#This Row],[Status]]&lt;&gt;"Delayed","",IF(Flights[[#This Row],[Arrival Delay]]&gt;120,"Severe",IF(Flights[[#This Row],[Arrival Delay]]&gt;60,"Major","Moderate")))</f>
        <v/>
      </c>
      <c r="X107" t="str">
        <f>IF(OR(AND(Flights[[#This Row],[Status]]="Cancelled",Flights[[#This Row],[Cancellation Reason]]="Airline/Carrier"),Flights[[#This Row],[Delay Type]]="Severe"),"Yes","No")</f>
        <v>No</v>
      </c>
    </row>
    <row r="108" spans="1:24" x14ac:dyDescent="0.25">
      <c r="A108" s="3">
        <v>42013</v>
      </c>
      <c r="B108">
        <f>WEEKNUM(Flights[[#This Row],[Date]],2)</f>
        <v>2</v>
      </c>
      <c r="C108">
        <f>WEEKDAY(Flights[[#This Row],[Date]],2)</f>
        <v>5</v>
      </c>
      <c r="D108" t="s">
        <v>716</v>
      </c>
      <c r="E108" t="s">
        <v>1989</v>
      </c>
      <c r="F108" t="s">
        <v>0</v>
      </c>
      <c r="G108" t="s">
        <v>276</v>
      </c>
      <c r="H108" t="str">
        <f>_xlfn.XLOOKUP(Flights[[#This Row],[Destination]],Airports!$A$1:$A$77,Airports!$D$1:$D$77,"Code not found")</f>
        <v>Detroit</v>
      </c>
      <c r="I108" t="str" cm="1">
        <f t="array" ref="I108">_xlfn.XLOOKUP(Flights[[#This Row],[Destination]],_xlfn._TRO_TRAILING(Airports!A:A),_xlfn._TRO_TRAILING(Airports!E:E),"Code not found")</f>
        <v>MI</v>
      </c>
      <c r="J108" s="1">
        <v>0.47569444444444442</v>
      </c>
      <c r="K108">
        <f>HOUR(Flights[[#This Row],[Scheduled Departure]])</f>
        <v>11</v>
      </c>
      <c r="L108" s="1">
        <v>0.47499999999999998</v>
      </c>
      <c r="M108">
        <v>-1</v>
      </c>
      <c r="N108">
        <v>264</v>
      </c>
      <c r="O108" s="14">
        <f>Flights[[#This Row],[Length (min)]]/60</f>
        <v>4.4000000000000004</v>
      </c>
      <c r="P108">
        <v>1979</v>
      </c>
      <c r="Q108" s="17">
        <f>IFERROR(Flights[[#This Row],[Distance]]/Flights[[#This Row],[Length (hr)]],"")</f>
        <v>449.77272727272725</v>
      </c>
      <c r="R108" s="1">
        <v>0.7895833333333333</v>
      </c>
      <c r="S108" s="1">
        <v>0.78333333333333333</v>
      </c>
      <c r="T108">
        <v>-9</v>
      </c>
      <c r="U108" t="str">
        <f>IF(Flights[[#This Row],[Arrival Delay]]="","Cancelled",IF(Flights[[#This Row],[Arrival Delay]]&gt;15,"Delayed","On time"))</f>
        <v>On time</v>
      </c>
      <c r="V108" t="str">
        <f>IF(Flights[[#This Row],[Status]]&lt;&gt;"Delayed","",IF(Flights[[#This Row],[Arrival Delay]]&gt;120,"Severe",IF(Flights[[#This Row],[Arrival Delay]]&gt;60,"Major","Moderate")))</f>
        <v/>
      </c>
      <c r="X108" t="str">
        <f>IF(OR(AND(Flights[[#This Row],[Status]]="Cancelled",Flights[[#This Row],[Cancellation Reason]]="Airline/Carrier"),Flights[[#This Row],[Delay Type]]="Severe"),"Yes","No")</f>
        <v>No</v>
      </c>
    </row>
    <row r="109" spans="1:24" x14ac:dyDescent="0.25">
      <c r="A109" s="3">
        <v>42013</v>
      </c>
      <c r="B109">
        <f>WEEKNUM(Flights[[#This Row],[Date]],2)</f>
        <v>2</v>
      </c>
      <c r="C109">
        <f>WEEKDAY(Flights[[#This Row],[Date]],2)</f>
        <v>5</v>
      </c>
      <c r="D109" t="s">
        <v>510</v>
      </c>
      <c r="E109" t="s">
        <v>1996</v>
      </c>
      <c r="F109" t="s">
        <v>0</v>
      </c>
      <c r="G109" t="s">
        <v>281</v>
      </c>
      <c r="H109" t="str">
        <f>_xlfn.XLOOKUP(Flights[[#This Row],[Destination]],Airports!$A$1:$A$77,Airports!$D$1:$D$77,"Code not found")</f>
        <v>Newark</v>
      </c>
      <c r="I109" t="str" cm="1">
        <f t="array" ref="I109">_xlfn.XLOOKUP(Flights[[#This Row],[Destination]],_xlfn._TRO_TRAILING(Airports!A:A),_xlfn._TRO_TRAILING(Airports!E:E),"Code not found")</f>
        <v>NJ</v>
      </c>
      <c r="J109" s="1">
        <v>0.54166666666666663</v>
      </c>
      <c r="K109">
        <f>HOUR(Flights[[#This Row],[Scheduled Departure]])</f>
        <v>13</v>
      </c>
      <c r="L109" s="1">
        <v>0.53611111111111109</v>
      </c>
      <c r="M109">
        <v>-8</v>
      </c>
      <c r="N109">
        <v>318</v>
      </c>
      <c r="O109" s="14">
        <f>Flights[[#This Row],[Length (min)]]/60</f>
        <v>5.3</v>
      </c>
      <c r="P109">
        <v>2454</v>
      </c>
      <c r="Q109" s="17">
        <f>IFERROR(Flights[[#This Row],[Distance]]/Flights[[#This Row],[Length (hr)]],"")</f>
        <v>463.01886792452831</v>
      </c>
      <c r="R109" s="1">
        <v>0.875</v>
      </c>
      <c r="S109" s="1">
        <v>0.88194444444444442</v>
      </c>
      <c r="T109">
        <v>10</v>
      </c>
      <c r="U109" t="str">
        <f>IF(Flights[[#This Row],[Arrival Delay]]="","Cancelled",IF(Flights[[#This Row],[Arrival Delay]]&gt;15,"Delayed","On time"))</f>
        <v>On time</v>
      </c>
      <c r="V109" t="str">
        <f>IF(Flights[[#This Row],[Status]]&lt;&gt;"Delayed","",IF(Flights[[#This Row],[Arrival Delay]]&gt;120,"Severe",IF(Flights[[#This Row],[Arrival Delay]]&gt;60,"Major","Moderate")))</f>
        <v/>
      </c>
      <c r="X109" t="str">
        <f>IF(OR(AND(Flights[[#This Row],[Status]]="Cancelled",Flights[[#This Row],[Cancellation Reason]]="Airline/Carrier"),Flights[[#This Row],[Delay Type]]="Severe"),"Yes","No")</f>
        <v>No</v>
      </c>
    </row>
    <row r="110" spans="1:24" x14ac:dyDescent="0.25">
      <c r="A110" s="3">
        <v>42013</v>
      </c>
      <c r="B110">
        <f>WEEKNUM(Flights[[#This Row],[Date]],2)</f>
        <v>2</v>
      </c>
      <c r="C110">
        <f>WEEKDAY(Flights[[#This Row],[Date]],2)</f>
        <v>5</v>
      </c>
      <c r="D110" t="s">
        <v>568</v>
      </c>
      <c r="E110" t="s">
        <v>1994</v>
      </c>
      <c r="F110" t="s">
        <v>0</v>
      </c>
      <c r="G110" t="s">
        <v>331</v>
      </c>
      <c r="H110" t="str">
        <f>_xlfn.XLOOKUP(Flights[[#This Row],[Destination]],Airports!$A$1:$A$77,Airports!$D$1:$D$77,"Code not found")</f>
        <v>Palm Springs</v>
      </c>
      <c r="I110" t="str" cm="1">
        <f t="array" ref="I110">_xlfn.XLOOKUP(Flights[[#This Row],[Destination]],_xlfn._TRO_TRAILING(Airports!A:A),_xlfn._TRO_TRAILING(Airports!E:E),"Code not found")</f>
        <v>CA</v>
      </c>
      <c r="J110" s="1">
        <v>0.67083333333333328</v>
      </c>
      <c r="K110">
        <f>HOUR(Flights[[#This Row],[Scheduled Departure]])</f>
        <v>16</v>
      </c>
      <c r="L110" s="1">
        <v>0.66805555555555551</v>
      </c>
      <c r="M110">
        <v>-4</v>
      </c>
      <c r="N110">
        <v>52</v>
      </c>
      <c r="O110" s="14">
        <f>Flights[[#This Row],[Length (min)]]/60</f>
        <v>0.8666666666666667</v>
      </c>
      <c r="P110">
        <v>110</v>
      </c>
      <c r="Q110" s="17">
        <f>IFERROR(Flights[[#This Row],[Distance]]/Flights[[#This Row],[Length (hr)]],"")</f>
        <v>126.92307692307692</v>
      </c>
      <c r="R110" s="1">
        <v>0.70902777777777781</v>
      </c>
      <c r="S110" s="1">
        <v>0.70416666666666672</v>
      </c>
      <c r="T110">
        <v>-7</v>
      </c>
      <c r="U110" t="str">
        <f>IF(Flights[[#This Row],[Arrival Delay]]="","Cancelled",IF(Flights[[#This Row],[Arrival Delay]]&gt;15,"Delayed","On time"))</f>
        <v>On time</v>
      </c>
      <c r="V110" t="str">
        <f>IF(Flights[[#This Row],[Status]]&lt;&gt;"Delayed","",IF(Flights[[#This Row],[Arrival Delay]]&gt;120,"Severe",IF(Flights[[#This Row],[Arrival Delay]]&gt;60,"Major","Moderate")))</f>
        <v/>
      </c>
      <c r="X110" t="str">
        <f>IF(OR(AND(Flights[[#This Row],[Status]]="Cancelled",Flights[[#This Row],[Cancellation Reason]]="Airline/Carrier"),Flights[[#This Row],[Delay Type]]="Severe"),"Yes","No")</f>
        <v>No</v>
      </c>
    </row>
    <row r="111" spans="1:24" x14ac:dyDescent="0.25">
      <c r="A111" s="3">
        <v>42013</v>
      </c>
      <c r="B111">
        <f>WEEKNUM(Flights[[#This Row],[Date]],2)</f>
        <v>2</v>
      </c>
      <c r="C111">
        <f>WEEKDAY(Flights[[#This Row],[Date]],2)</f>
        <v>5</v>
      </c>
      <c r="D111" t="s">
        <v>897</v>
      </c>
      <c r="E111" t="s">
        <v>1995</v>
      </c>
      <c r="F111" t="s">
        <v>0</v>
      </c>
      <c r="G111" t="s">
        <v>15</v>
      </c>
      <c r="H111" t="str">
        <f>_xlfn.XLOOKUP(Flights[[#This Row],[Destination]],Airports!$A$1:$A$77,Airports!$D$1:$D$77,"Code not found")</f>
        <v>Las Vegas</v>
      </c>
      <c r="I111" t="str" cm="1">
        <f t="array" ref="I111">_xlfn.XLOOKUP(Flights[[#This Row],[Destination]],_xlfn._TRO_TRAILING(Airports!A:A),_xlfn._TRO_TRAILING(Airports!E:E),"Code not found")</f>
        <v>NV</v>
      </c>
      <c r="J111" s="1">
        <v>0.67708333333333337</v>
      </c>
      <c r="K111">
        <f>HOUR(Flights[[#This Row],[Scheduled Departure]])</f>
        <v>16</v>
      </c>
      <c r="L111" s="1">
        <v>0.6791666666666667</v>
      </c>
      <c r="M111">
        <v>3</v>
      </c>
      <c r="N111">
        <v>55</v>
      </c>
      <c r="O111" s="14">
        <f>Flights[[#This Row],[Length (min)]]/60</f>
        <v>0.91666666666666663</v>
      </c>
      <c r="P111">
        <v>236</v>
      </c>
      <c r="Q111" s="17">
        <f>IFERROR(Flights[[#This Row],[Distance]]/Flights[[#This Row],[Length (hr)]],"")</f>
        <v>257.45454545454544</v>
      </c>
      <c r="R111" s="1">
        <v>0.71875</v>
      </c>
      <c r="S111" s="1">
        <v>0.71736111111111112</v>
      </c>
      <c r="T111">
        <v>-2</v>
      </c>
      <c r="U111" t="str">
        <f>IF(Flights[[#This Row],[Arrival Delay]]="","Cancelled",IF(Flights[[#This Row],[Arrival Delay]]&gt;15,"Delayed","On time"))</f>
        <v>On time</v>
      </c>
      <c r="V111" t="str">
        <f>IF(Flights[[#This Row],[Status]]&lt;&gt;"Delayed","",IF(Flights[[#This Row],[Arrival Delay]]&gt;120,"Severe",IF(Flights[[#This Row],[Arrival Delay]]&gt;60,"Major","Moderate")))</f>
        <v/>
      </c>
      <c r="X111" t="str">
        <f>IF(OR(AND(Flights[[#This Row],[Status]]="Cancelled",Flights[[#This Row],[Cancellation Reason]]="Airline/Carrier"),Flights[[#This Row],[Delay Type]]="Severe"),"Yes","No")</f>
        <v>No</v>
      </c>
    </row>
    <row r="112" spans="1:24" x14ac:dyDescent="0.25">
      <c r="A112" s="3">
        <v>42013</v>
      </c>
      <c r="B112">
        <f>WEEKNUM(Flights[[#This Row],[Date]],2)</f>
        <v>2</v>
      </c>
      <c r="C112">
        <f>WEEKDAY(Flights[[#This Row],[Date]],2)</f>
        <v>5</v>
      </c>
      <c r="D112" t="s">
        <v>509</v>
      </c>
      <c r="E112" t="s">
        <v>1990</v>
      </c>
      <c r="F112" t="s">
        <v>0</v>
      </c>
      <c r="G112" t="s">
        <v>12</v>
      </c>
      <c r="H112" t="str">
        <f>_xlfn.XLOOKUP(Flights[[#This Row],[Destination]],Airports!$A$1:$A$77,Airports!$D$1:$D$77,"Code not found")</f>
        <v>New York</v>
      </c>
      <c r="I112" t="str" cm="1">
        <f t="array" ref="I112">_xlfn.XLOOKUP(Flights[[#This Row],[Destination]],_xlfn._TRO_TRAILING(Airports!A:A),_xlfn._TRO_TRAILING(Airports!E:E),"Code not found")</f>
        <v>NY</v>
      </c>
      <c r="J112" s="1">
        <v>0.68125000000000002</v>
      </c>
      <c r="K112">
        <f>HOUR(Flights[[#This Row],[Scheduled Departure]])</f>
        <v>16</v>
      </c>
      <c r="L112" s="1">
        <v>0.67638888888888893</v>
      </c>
      <c r="M112">
        <v>-7</v>
      </c>
      <c r="N112">
        <v>309</v>
      </c>
      <c r="O112" s="14">
        <f>Flights[[#This Row],[Length (min)]]/60</f>
        <v>5.15</v>
      </c>
      <c r="P112">
        <v>2475</v>
      </c>
      <c r="Q112" s="17">
        <f>IFERROR(Flights[[#This Row],[Distance]]/Flights[[#This Row],[Length (hr)]],"")</f>
        <v>480.58252427184465</v>
      </c>
      <c r="R112" s="1">
        <v>2.6388888888888889E-2</v>
      </c>
      <c r="S112" s="1">
        <v>1.5972222222222221E-2</v>
      </c>
      <c r="T112">
        <v>-15</v>
      </c>
      <c r="U112" t="str">
        <f>IF(Flights[[#This Row],[Arrival Delay]]="","Cancelled",IF(Flights[[#This Row],[Arrival Delay]]&gt;15,"Delayed","On time"))</f>
        <v>On time</v>
      </c>
      <c r="V112" t="str">
        <f>IF(Flights[[#This Row],[Status]]&lt;&gt;"Delayed","",IF(Flights[[#This Row],[Arrival Delay]]&gt;120,"Severe",IF(Flights[[#This Row],[Arrival Delay]]&gt;60,"Major","Moderate")))</f>
        <v/>
      </c>
      <c r="X112" t="str">
        <f>IF(OR(AND(Flights[[#This Row],[Status]]="Cancelled",Flights[[#This Row],[Cancellation Reason]]="Airline/Carrier"),Flights[[#This Row],[Delay Type]]="Severe"),"Yes","No")</f>
        <v>No</v>
      </c>
    </row>
    <row r="113" spans="1:24" x14ac:dyDescent="0.25">
      <c r="A113" s="3">
        <v>42013</v>
      </c>
      <c r="B113">
        <f>WEEKNUM(Flights[[#This Row],[Date]],2)</f>
        <v>2</v>
      </c>
      <c r="C113">
        <f>WEEKDAY(Flights[[#This Row],[Date]],2)</f>
        <v>5</v>
      </c>
      <c r="D113" t="s">
        <v>571</v>
      </c>
      <c r="E113" t="s">
        <v>1994</v>
      </c>
      <c r="F113" t="s">
        <v>0</v>
      </c>
      <c r="G113" t="s">
        <v>351</v>
      </c>
      <c r="H113" t="str">
        <f>_xlfn.XLOOKUP(Flights[[#This Row],[Destination]],Airports!$A$1:$A$77,Airports!$D$1:$D$77,"Code not found")</f>
        <v>Sacramento</v>
      </c>
      <c r="I113" t="str" cm="1">
        <f t="array" ref="I113">_xlfn.XLOOKUP(Flights[[#This Row],[Destination]],_xlfn._TRO_TRAILING(Airports!A:A),_xlfn._TRO_TRAILING(Airports!E:E),"Code not found")</f>
        <v>CA</v>
      </c>
      <c r="J113" s="1">
        <v>0.68125000000000002</v>
      </c>
      <c r="K113">
        <f>HOUR(Flights[[#This Row],[Scheduled Departure]])</f>
        <v>16</v>
      </c>
      <c r="L113" s="1">
        <v>0.74513888888888891</v>
      </c>
      <c r="M113">
        <v>92</v>
      </c>
      <c r="N113">
        <v>85</v>
      </c>
      <c r="O113" s="14">
        <f>Flights[[#This Row],[Length (min)]]/60</f>
        <v>1.4166666666666667</v>
      </c>
      <c r="P113">
        <v>373</v>
      </c>
      <c r="Q113" s="17">
        <f>IFERROR(Flights[[#This Row],[Distance]]/Flights[[#This Row],[Length (hr)]],"")</f>
        <v>263.29411764705878</v>
      </c>
      <c r="R113" s="1">
        <v>0.74305555555555558</v>
      </c>
      <c r="S113" s="1">
        <v>0.8041666666666667</v>
      </c>
      <c r="T113">
        <v>88</v>
      </c>
      <c r="U113" t="str">
        <f>IF(Flights[[#This Row],[Arrival Delay]]="","Cancelled",IF(Flights[[#This Row],[Arrival Delay]]&gt;15,"Delayed","On time"))</f>
        <v>Delayed</v>
      </c>
      <c r="V113" t="str">
        <f>IF(Flights[[#This Row],[Status]]&lt;&gt;"Delayed","",IF(Flights[[#This Row],[Arrival Delay]]&gt;120,"Severe",IF(Flights[[#This Row],[Arrival Delay]]&gt;60,"Major","Moderate")))</f>
        <v>Major</v>
      </c>
      <c r="X113" t="str">
        <f>IF(OR(AND(Flights[[#This Row],[Status]]="Cancelled",Flights[[#This Row],[Cancellation Reason]]="Airline/Carrier"),Flights[[#This Row],[Delay Type]]="Severe"),"Yes","No")</f>
        <v>No</v>
      </c>
    </row>
    <row r="114" spans="1:24" x14ac:dyDescent="0.25">
      <c r="A114" s="3">
        <v>42013</v>
      </c>
      <c r="B114">
        <f>WEEKNUM(Flights[[#This Row],[Date]],2)</f>
        <v>2</v>
      </c>
      <c r="C114">
        <f>WEEKDAY(Flights[[#This Row],[Date]],2)</f>
        <v>5</v>
      </c>
      <c r="D114" t="s">
        <v>567</v>
      </c>
      <c r="E114" t="s">
        <v>1988</v>
      </c>
      <c r="F114" t="s">
        <v>0</v>
      </c>
      <c r="G114" t="s">
        <v>29</v>
      </c>
      <c r="H114" t="str">
        <f>_xlfn.XLOOKUP(Flights[[#This Row],[Destination]],Airports!$A$1:$A$77,Airports!$D$1:$D$77,"Code not found")</f>
        <v>Phoenix</v>
      </c>
      <c r="I114" t="str" cm="1">
        <f t="array" ref="I114">_xlfn.XLOOKUP(Flights[[#This Row],[Destination]],_xlfn._TRO_TRAILING(Airports!A:A),_xlfn._TRO_TRAILING(Airports!E:E),"Code not found")</f>
        <v>AZ</v>
      </c>
      <c r="J114" s="1">
        <v>0.68402777777777779</v>
      </c>
      <c r="K114">
        <f>HOUR(Flights[[#This Row],[Scheduled Departure]])</f>
        <v>16</v>
      </c>
      <c r="L114" s="1">
        <v>0.67986111111111114</v>
      </c>
      <c r="M114">
        <v>-6</v>
      </c>
      <c r="N114">
        <v>85</v>
      </c>
      <c r="O114" s="14">
        <f>Flights[[#This Row],[Length (min)]]/60</f>
        <v>1.4166666666666667</v>
      </c>
      <c r="P114">
        <v>370</v>
      </c>
      <c r="Q114" s="17">
        <f>IFERROR(Flights[[#This Row],[Distance]]/Flights[[#This Row],[Length (hr)]],"")</f>
        <v>261.1764705882353</v>
      </c>
      <c r="R114" s="1">
        <v>0.78333333333333333</v>
      </c>
      <c r="S114" s="1">
        <v>0.78055555555555556</v>
      </c>
      <c r="T114">
        <v>-4</v>
      </c>
      <c r="U114" t="str">
        <f>IF(Flights[[#This Row],[Arrival Delay]]="","Cancelled",IF(Flights[[#This Row],[Arrival Delay]]&gt;15,"Delayed","On time"))</f>
        <v>On time</v>
      </c>
      <c r="V114" t="str">
        <f>IF(Flights[[#This Row],[Status]]&lt;&gt;"Delayed","",IF(Flights[[#This Row],[Arrival Delay]]&gt;120,"Severe",IF(Flights[[#This Row],[Arrival Delay]]&gt;60,"Major","Moderate")))</f>
        <v/>
      </c>
      <c r="X114" t="str">
        <f>IF(OR(AND(Flights[[#This Row],[Status]]="Cancelled",Flights[[#This Row],[Cancellation Reason]]="Airline/Carrier"),Flights[[#This Row],[Delay Type]]="Severe"),"Yes","No")</f>
        <v>No</v>
      </c>
    </row>
    <row r="115" spans="1:24" x14ac:dyDescent="0.25">
      <c r="A115" s="3">
        <v>42013</v>
      </c>
      <c r="B115">
        <f>WEEKNUM(Flights[[#This Row],[Date]],2)</f>
        <v>2</v>
      </c>
      <c r="C115">
        <f>WEEKDAY(Flights[[#This Row],[Date]],2)</f>
        <v>5</v>
      </c>
      <c r="D115" t="s">
        <v>540</v>
      </c>
      <c r="E115" t="s">
        <v>1994</v>
      </c>
      <c r="F115" t="s">
        <v>0</v>
      </c>
      <c r="G115" t="s">
        <v>250</v>
      </c>
      <c r="H115" t="str">
        <f>_xlfn.XLOOKUP(Flights[[#This Row],[Destination]],Airports!$A$1:$A$77,Airports!$D$1:$D$77,"Code not found")</f>
        <v>Aspen</v>
      </c>
      <c r="I115" t="str" cm="1">
        <f t="array" ref="I115">_xlfn.XLOOKUP(Flights[[#This Row],[Destination]],_xlfn._TRO_TRAILING(Airports!A:A),_xlfn._TRO_TRAILING(Airports!E:E),"Code not found")</f>
        <v>CO</v>
      </c>
      <c r="J115" s="1">
        <v>0.70902777777777781</v>
      </c>
      <c r="K115">
        <f>HOUR(Flights[[#This Row],[Scheduled Departure]])</f>
        <v>17</v>
      </c>
      <c r="L115" s="1">
        <v>0.70694444444444449</v>
      </c>
      <c r="M115">
        <v>-3</v>
      </c>
      <c r="N115">
        <v>112</v>
      </c>
      <c r="O115" s="14">
        <f>Flights[[#This Row],[Length (min)]]/60</f>
        <v>1.8666666666666667</v>
      </c>
      <c r="P115">
        <v>737</v>
      </c>
      <c r="Q115" s="17">
        <f>IFERROR(Flights[[#This Row],[Distance]]/Flights[[#This Row],[Length (hr)]],"")</f>
        <v>394.82142857142856</v>
      </c>
      <c r="R115" s="1">
        <v>0.83680555555555558</v>
      </c>
      <c r="S115" s="1">
        <v>0.82638888888888884</v>
      </c>
      <c r="T115">
        <v>-15</v>
      </c>
      <c r="U115" t="str">
        <f>IF(Flights[[#This Row],[Arrival Delay]]="","Cancelled",IF(Flights[[#This Row],[Arrival Delay]]&gt;15,"Delayed","On time"))</f>
        <v>On time</v>
      </c>
      <c r="V115" t="str">
        <f>IF(Flights[[#This Row],[Status]]&lt;&gt;"Delayed","",IF(Flights[[#This Row],[Arrival Delay]]&gt;120,"Severe",IF(Flights[[#This Row],[Arrival Delay]]&gt;60,"Major","Moderate")))</f>
        <v/>
      </c>
      <c r="X115" t="str">
        <f>IF(OR(AND(Flights[[#This Row],[Status]]="Cancelled",Flights[[#This Row],[Cancellation Reason]]="Airline/Carrier"),Flights[[#This Row],[Delay Type]]="Severe"),"Yes","No")</f>
        <v>No</v>
      </c>
    </row>
    <row r="116" spans="1:24" x14ac:dyDescent="0.25">
      <c r="A116" s="3">
        <v>42013</v>
      </c>
      <c r="B116">
        <f>WEEKNUM(Flights[[#This Row],[Date]],2)</f>
        <v>2</v>
      </c>
      <c r="C116">
        <f>WEEKDAY(Flights[[#This Row],[Date]],2)</f>
        <v>5</v>
      </c>
      <c r="D116" t="s">
        <v>619</v>
      </c>
      <c r="E116" t="s">
        <v>1996</v>
      </c>
      <c r="F116" t="s">
        <v>0</v>
      </c>
      <c r="G116" t="s">
        <v>15</v>
      </c>
      <c r="H116" t="str">
        <f>_xlfn.XLOOKUP(Flights[[#This Row],[Destination]],Airports!$A$1:$A$77,Airports!$D$1:$D$77,"Code not found")</f>
        <v>Las Vegas</v>
      </c>
      <c r="I116" t="str" cm="1">
        <f t="array" ref="I116">_xlfn.XLOOKUP(Flights[[#This Row],[Destination]],_xlfn._TRO_TRAILING(Airports!A:A),_xlfn._TRO_TRAILING(Airports!E:E),"Code not found")</f>
        <v>NV</v>
      </c>
      <c r="J116" s="1">
        <v>0.72916666666666663</v>
      </c>
      <c r="K116">
        <f>HOUR(Flights[[#This Row],[Scheduled Departure]])</f>
        <v>17</v>
      </c>
      <c r="L116" s="1">
        <v>0.72847222222222219</v>
      </c>
      <c r="M116">
        <v>-1</v>
      </c>
      <c r="N116">
        <v>61</v>
      </c>
      <c r="O116" s="14">
        <f>Flights[[#This Row],[Length (min)]]/60</f>
        <v>1.0166666666666666</v>
      </c>
      <c r="P116">
        <v>236</v>
      </c>
      <c r="Q116" s="17">
        <f>IFERROR(Flights[[#This Row],[Distance]]/Flights[[#This Row],[Length (hr)]],"")</f>
        <v>232.13114754098362</v>
      </c>
      <c r="R116" s="1">
        <v>0.77430555555555558</v>
      </c>
      <c r="S116" s="1">
        <v>0.77083333333333337</v>
      </c>
      <c r="T116">
        <v>-5</v>
      </c>
      <c r="U116" t="str">
        <f>IF(Flights[[#This Row],[Arrival Delay]]="","Cancelled",IF(Flights[[#This Row],[Arrival Delay]]&gt;15,"Delayed","On time"))</f>
        <v>On time</v>
      </c>
      <c r="V116" t="str">
        <f>IF(Flights[[#This Row],[Status]]&lt;&gt;"Delayed","",IF(Flights[[#This Row],[Arrival Delay]]&gt;120,"Severe",IF(Flights[[#This Row],[Arrival Delay]]&gt;60,"Major","Moderate")))</f>
        <v/>
      </c>
      <c r="X116" t="str">
        <f>IF(OR(AND(Flights[[#This Row],[Status]]="Cancelled",Flights[[#This Row],[Cancellation Reason]]="Airline/Carrier"),Flights[[#This Row],[Delay Type]]="Severe"),"Yes","No")</f>
        <v>No</v>
      </c>
    </row>
    <row r="117" spans="1:24" x14ac:dyDescent="0.25">
      <c r="A117" s="3">
        <v>42013</v>
      </c>
      <c r="B117">
        <f>WEEKNUM(Flights[[#This Row],[Date]],2)</f>
        <v>2</v>
      </c>
      <c r="C117">
        <f>WEEKDAY(Flights[[#This Row],[Date]],2)</f>
        <v>5</v>
      </c>
      <c r="D117" t="s">
        <v>916</v>
      </c>
      <c r="E117" t="s">
        <v>1995</v>
      </c>
      <c r="F117" t="s">
        <v>0</v>
      </c>
      <c r="G117" t="s">
        <v>303</v>
      </c>
      <c r="H117" t="str">
        <f>_xlfn.XLOOKUP(Flights[[#This Row],[Destination]],Airports!$A$1:$A$77,Airports!$D$1:$D$77,"Code not found")</f>
        <v>Kansas City</v>
      </c>
      <c r="I117" t="str" cm="1">
        <f t="array" ref="I117">_xlfn.XLOOKUP(Flights[[#This Row],[Destination]],_xlfn._TRO_TRAILING(Airports!A:A),_xlfn._TRO_TRAILING(Airports!E:E),"Code not found")</f>
        <v>MO</v>
      </c>
      <c r="J117" s="1">
        <v>0.80208333333333337</v>
      </c>
      <c r="K117">
        <f>HOUR(Flights[[#This Row],[Scheduled Departure]])</f>
        <v>19</v>
      </c>
      <c r="L117" s="1">
        <v>0.7993055555555556</v>
      </c>
      <c r="M117">
        <v>-4</v>
      </c>
      <c r="N117">
        <v>188</v>
      </c>
      <c r="O117" s="14">
        <f>Flights[[#This Row],[Length (min)]]/60</f>
        <v>3.1333333333333333</v>
      </c>
      <c r="P117">
        <v>1363</v>
      </c>
      <c r="Q117" s="17">
        <f>IFERROR(Flights[[#This Row],[Distance]]/Flights[[#This Row],[Length (hr)]],"")</f>
        <v>435</v>
      </c>
      <c r="R117" s="1">
        <v>1.3888888888888888E-2</v>
      </c>
      <c r="S117" s="1">
        <v>1.3194444444444444E-2</v>
      </c>
      <c r="T117">
        <v>-1</v>
      </c>
      <c r="U117" t="str">
        <f>IF(Flights[[#This Row],[Arrival Delay]]="","Cancelled",IF(Flights[[#This Row],[Arrival Delay]]&gt;15,"Delayed","On time"))</f>
        <v>On time</v>
      </c>
      <c r="V117" t="str">
        <f>IF(Flights[[#This Row],[Status]]&lt;&gt;"Delayed","",IF(Flights[[#This Row],[Arrival Delay]]&gt;120,"Severe",IF(Flights[[#This Row],[Arrival Delay]]&gt;60,"Major","Moderate")))</f>
        <v/>
      </c>
      <c r="X117" t="str">
        <f>IF(OR(AND(Flights[[#This Row],[Status]]="Cancelled",Flights[[#This Row],[Cancellation Reason]]="Airline/Carrier"),Flights[[#This Row],[Delay Type]]="Severe"),"Yes","No")</f>
        <v>No</v>
      </c>
    </row>
    <row r="118" spans="1:24" x14ac:dyDescent="0.25">
      <c r="A118" s="3">
        <v>42013</v>
      </c>
      <c r="B118">
        <f>WEEKNUM(Flights[[#This Row],[Date]],2)</f>
        <v>2</v>
      </c>
      <c r="C118">
        <f>WEEKDAY(Flights[[#This Row],[Date]],2)</f>
        <v>5</v>
      </c>
      <c r="D118" t="s">
        <v>945</v>
      </c>
      <c r="E118" t="s">
        <v>1990</v>
      </c>
      <c r="F118" t="s">
        <v>0</v>
      </c>
      <c r="G118" t="s">
        <v>281</v>
      </c>
      <c r="H118" t="str">
        <f>_xlfn.XLOOKUP(Flights[[#This Row],[Destination]],Airports!$A$1:$A$77,Airports!$D$1:$D$77,"Code not found")</f>
        <v>Newark</v>
      </c>
      <c r="I118" t="str" cm="1">
        <f t="array" ref="I118">_xlfn.XLOOKUP(Flights[[#This Row],[Destination]],_xlfn._TRO_TRAILING(Airports!A:A),_xlfn._TRO_TRAILING(Airports!E:E),"Code not found")</f>
        <v>NJ</v>
      </c>
      <c r="J118" s="1">
        <v>0.94791666666666663</v>
      </c>
      <c r="K118">
        <f>HOUR(Flights[[#This Row],[Scheduled Departure]])</f>
        <v>22</v>
      </c>
      <c r="L118" s="1">
        <v>0.9604166666666667</v>
      </c>
      <c r="M118">
        <v>18</v>
      </c>
      <c r="N118">
        <v>300</v>
      </c>
      <c r="O118" s="14">
        <f>Flights[[#This Row],[Length (min)]]/60</f>
        <v>5</v>
      </c>
      <c r="P118">
        <v>2454</v>
      </c>
      <c r="Q118" s="17">
        <f>IFERROR(Flights[[#This Row],[Distance]]/Flights[[#This Row],[Length (hr)]],"")</f>
        <v>490.8</v>
      </c>
      <c r="R118" s="1">
        <v>0.2902777777777778</v>
      </c>
      <c r="S118" s="1">
        <v>0.29375000000000001</v>
      </c>
      <c r="T118">
        <v>5</v>
      </c>
      <c r="U118" t="str">
        <f>IF(Flights[[#This Row],[Arrival Delay]]="","Cancelled",IF(Flights[[#This Row],[Arrival Delay]]&gt;15,"Delayed","On time"))</f>
        <v>On time</v>
      </c>
      <c r="V118" t="str">
        <f>IF(Flights[[#This Row],[Status]]&lt;&gt;"Delayed","",IF(Flights[[#This Row],[Arrival Delay]]&gt;120,"Severe",IF(Flights[[#This Row],[Arrival Delay]]&gt;60,"Major","Moderate")))</f>
        <v/>
      </c>
      <c r="X118" t="str">
        <f>IF(OR(AND(Flights[[#This Row],[Status]]="Cancelled",Flights[[#This Row],[Cancellation Reason]]="Airline/Carrier"),Flights[[#This Row],[Delay Type]]="Severe"),"Yes","No")</f>
        <v>No</v>
      </c>
    </row>
    <row r="119" spans="1:24" x14ac:dyDescent="0.25">
      <c r="A119" s="3">
        <v>42013</v>
      </c>
      <c r="B119">
        <f>WEEKNUM(Flights[[#This Row],[Date]],2)</f>
        <v>2</v>
      </c>
      <c r="C119">
        <f>WEEKDAY(Flights[[#This Row],[Date]],2)</f>
        <v>5</v>
      </c>
      <c r="D119" t="s">
        <v>669</v>
      </c>
      <c r="E119" t="s">
        <v>1992</v>
      </c>
      <c r="F119" t="s">
        <v>0</v>
      </c>
      <c r="G119" t="s">
        <v>285</v>
      </c>
      <c r="H119" t="str">
        <f>_xlfn.XLOOKUP(Flights[[#This Row],[Destination]],Airports!$A$1:$A$77,Airports!$D$1:$D$77,"Code not found")</f>
        <v>Fort Lauderdale</v>
      </c>
      <c r="I119" t="str" cm="1">
        <f t="array" ref="I119">_xlfn.XLOOKUP(Flights[[#This Row],[Destination]],_xlfn._TRO_TRAILING(Airports!A:A),_xlfn._TRO_TRAILING(Airports!E:E),"Code not found")</f>
        <v>FL</v>
      </c>
      <c r="J119" s="1">
        <v>0.95347222222222228</v>
      </c>
      <c r="K119">
        <f>HOUR(Flights[[#This Row],[Scheduled Departure]])</f>
        <v>22</v>
      </c>
      <c r="L119" s="1">
        <v>0.94791666666666663</v>
      </c>
      <c r="M119">
        <v>-8</v>
      </c>
      <c r="N119">
        <v>298</v>
      </c>
      <c r="O119" s="14">
        <f>Flights[[#This Row],[Length (min)]]/60</f>
        <v>4.9666666666666668</v>
      </c>
      <c r="P119">
        <v>2342</v>
      </c>
      <c r="Q119" s="17">
        <f>IFERROR(Flights[[#This Row],[Distance]]/Flights[[#This Row],[Length (hr)]],"")</f>
        <v>471.54362416107381</v>
      </c>
      <c r="R119" s="1">
        <v>0.27430555555555558</v>
      </c>
      <c r="S119" s="1">
        <v>0.27986111111111112</v>
      </c>
      <c r="T119">
        <v>8</v>
      </c>
      <c r="U119" t="str">
        <f>IF(Flights[[#This Row],[Arrival Delay]]="","Cancelled",IF(Flights[[#This Row],[Arrival Delay]]&gt;15,"Delayed","On time"))</f>
        <v>On time</v>
      </c>
      <c r="V119" t="str">
        <f>IF(Flights[[#This Row],[Status]]&lt;&gt;"Delayed","",IF(Flights[[#This Row],[Arrival Delay]]&gt;120,"Severe",IF(Flights[[#This Row],[Arrival Delay]]&gt;60,"Major","Moderate")))</f>
        <v/>
      </c>
      <c r="X119" t="str">
        <f>IF(OR(AND(Flights[[#This Row],[Status]]="Cancelled",Flights[[#This Row],[Cancellation Reason]]="Airline/Carrier"),Flights[[#This Row],[Delay Type]]="Severe"),"Yes","No")</f>
        <v>No</v>
      </c>
    </row>
    <row r="120" spans="1:24" x14ac:dyDescent="0.25">
      <c r="A120" s="3">
        <v>42014</v>
      </c>
      <c r="B120">
        <f>WEEKNUM(Flights[[#This Row],[Date]],2)</f>
        <v>2</v>
      </c>
      <c r="C120">
        <f>WEEKDAY(Flights[[#This Row],[Date]],2)</f>
        <v>6</v>
      </c>
      <c r="D120" t="s">
        <v>35</v>
      </c>
      <c r="E120" t="s">
        <v>1987</v>
      </c>
      <c r="F120" t="s">
        <v>0</v>
      </c>
      <c r="G120" t="s">
        <v>3</v>
      </c>
      <c r="H120" t="str">
        <f>_xlfn.XLOOKUP(Flights[[#This Row],[Destination]],Airports!$A$1:$A$77,Airports!$D$1:$D$77,"Code not found")</f>
        <v>Dallas</v>
      </c>
      <c r="I120" t="str" cm="1">
        <f t="array" ref="I120">_xlfn.XLOOKUP(Flights[[#This Row],[Destination]],_xlfn._TRO_TRAILING(Airports!A:A),_xlfn._TRO_TRAILING(Airports!E:E),"Code not found")</f>
        <v>TX</v>
      </c>
      <c r="J120" s="1">
        <v>0.24652777777777779</v>
      </c>
      <c r="K120">
        <f>HOUR(Flights[[#This Row],[Scheduled Departure]])</f>
        <v>5</v>
      </c>
      <c r="L120" s="1">
        <v>0.24652777777777779</v>
      </c>
      <c r="M120">
        <v>0</v>
      </c>
      <c r="N120">
        <v>182</v>
      </c>
      <c r="O120" s="14">
        <f>Flights[[#This Row],[Length (min)]]/60</f>
        <v>3.0333333333333332</v>
      </c>
      <c r="P120">
        <v>1235</v>
      </c>
      <c r="Q120" s="17">
        <f>IFERROR(Flights[[#This Row],[Distance]]/Flights[[#This Row],[Length (hr)]],"")</f>
        <v>407.14285714285717</v>
      </c>
      <c r="R120" s="1">
        <v>0.45347222222222222</v>
      </c>
      <c r="S120" s="1">
        <v>0.45624999999999999</v>
      </c>
      <c r="T120">
        <v>4</v>
      </c>
      <c r="U120" t="str">
        <f>IF(Flights[[#This Row],[Arrival Delay]]="","Cancelled",IF(Flights[[#This Row],[Arrival Delay]]&gt;15,"Delayed","On time"))</f>
        <v>On time</v>
      </c>
      <c r="V120" t="str">
        <f>IF(Flights[[#This Row],[Status]]&lt;&gt;"Delayed","",IF(Flights[[#This Row],[Arrival Delay]]&gt;120,"Severe",IF(Flights[[#This Row],[Arrival Delay]]&gt;60,"Major","Moderate")))</f>
        <v/>
      </c>
      <c r="X120" t="str">
        <f>IF(OR(AND(Flights[[#This Row],[Status]]="Cancelled",Flights[[#This Row],[Cancellation Reason]]="Airline/Carrier"),Flights[[#This Row],[Delay Type]]="Severe"),"Yes","No")</f>
        <v>No</v>
      </c>
    </row>
    <row r="121" spans="1:24" x14ac:dyDescent="0.25">
      <c r="A121" s="3">
        <v>42014</v>
      </c>
      <c r="B121">
        <f>WEEKNUM(Flights[[#This Row],[Date]],2)</f>
        <v>2</v>
      </c>
      <c r="C121">
        <f>WEEKDAY(Flights[[#This Row],[Date]],2)</f>
        <v>6</v>
      </c>
      <c r="D121" t="s">
        <v>948</v>
      </c>
      <c r="E121" t="s">
        <v>1995</v>
      </c>
      <c r="F121" t="s">
        <v>0</v>
      </c>
      <c r="G121" t="s">
        <v>318</v>
      </c>
      <c r="H121" t="str">
        <f>_xlfn.XLOOKUP(Flights[[#This Row],[Destination]],Airports!$A$1:$A$77,Airports!$D$1:$D$77,"Code not found")</f>
        <v>Oakland</v>
      </c>
      <c r="I121" t="str" cm="1">
        <f t="array" ref="I121">_xlfn.XLOOKUP(Flights[[#This Row],[Destination]],_xlfn._TRO_TRAILING(Airports!A:A),_xlfn._TRO_TRAILING(Airports!E:E),"Code not found")</f>
        <v>CA</v>
      </c>
      <c r="J121" s="1">
        <v>0.30555555555555558</v>
      </c>
      <c r="K121">
        <f>HOUR(Flights[[#This Row],[Scheduled Departure]])</f>
        <v>7</v>
      </c>
      <c r="L121" s="1">
        <v>0.30208333333333331</v>
      </c>
      <c r="M121">
        <v>-5</v>
      </c>
      <c r="N121">
        <v>78</v>
      </c>
      <c r="O121" s="14">
        <f>Flights[[#This Row],[Length (min)]]/60</f>
        <v>1.3</v>
      </c>
      <c r="P121">
        <v>337</v>
      </c>
      <c r="Q121" s="17">
        <f>IFERROR(Flights[[#This Row],[Distance]]/Flights[[#This Row],[Length (hr)]],"")</f>
        <v>259.23076923076923</v>
      </c>
      <c r="R121" s="1">
        <v>0.3611111111111111</v>
      </c>
      <c r="S121" s="1">
        <v>0.35625000000000001</v>
      </c>
      <c r="T121">
        <v>-7</v>
      </c>
      <c r="U121" t="str">
        <f>IF(Flights[[#This Row],[Arrival Delay]]="","Cancelled",IF(Flights[[#This Row],[Arrival Delay]]&gt;15,"Delayed","On time"))</f>
        <v>On time</v>
      </c>
      <c r="V121" t="str">
        <f>IF(Flights[[#This Row],[Status]]&lt;&gt;"Delayed","",IF(Flights[[#This Row],[Arrival Delay]]&gt;120,"Severe",IF(Flights[[#This Row],[Arrival Delay]]&gt;60,"Major","Moderate")))</f>
        <v/>
      </c>
      <c r="X121" t="str">
        <f>IF(OR(AND(Flights[[#This Row],[Status]]="Cancelled",Flights[[#This Row],[Cancellation Reason]]="Airline/Carrier"),Flights[[#This Row],[Delay Type]]="Severe"),"Yes","No")</f>
        <v>No</v>
      </c>
    </row>
    <row r="122" spans="1:24" x14ac:dyDescent="0.25">
      <c r="A122" s="3">
        <v>42014</v>
      </c>
      <c r="B122">
        <f>WEEKNUM(Flights[[#This Row],[Date]],2)</f>
        <v>2</v>
      </c>
      <c r="C122">
        <f>WEEKDAY(Flights[[#This Row],[Date]],2)</f>
        <v>6</v>
      </c>
      <c r="D122" t="s">
        <v>725</v>
      </c>
      <c r="E122" t="s">
        <v>1988</v>
      </c>
      <c r="F122" t="s">
        <v>0</v>
      </c>
      <c r="G122" t="s">
        <v>29</v>
      </c>
      <c r="H122" t="str">
        <f>_xlfn.XLOOKUP(Flights[[#This Row],[Destination]],Airports!$A$1:$A$77,Airports!$D$1:$D$77,"Code not found")</f>
        <v>Phoenix</v>
      </c>
      <c r="I122" t="str" cm="1">
        <f t="array" ref="I122">_xlfn.XLOOKUP(Flights[[#This Row],[Destination]],_xlfn._TRO_TRAILING(Airports!A:A),_xlfn._TRO_TRAILING(Airports!E:E),"Code not found")</f>
        <v>AZ</v>
      </c>
      <c r="J122" s="1">
        <v>0.53125</v>
      </c>
      <c r="K122">
        <f>HOUR(Flights[[#This Row],[Scheduled Departure]])</f>
        <v>12</v>
      </c>
      <c r="L122" s="1">
        <v>0.52986111111111112</v>
      </c>
      <c r="M122">
        <v>-2</v>
      </c>
      <c r="N122">
        <v>90</v>
      </c>
      <c r="O122" s="14">
        <f>Flights[[#This Row],[Length (min)]]/60</f>
        <v>1.5</v>
      </c>
      <c r="P122">
        <v>370</v>
      </c>
      <c r="Q122" s="17">
        <f>IFERROR(Flights[[#This Row],[Distance]]/Flights[[#This Row],[Length (hr)]],"")</f>
        <v>246.66666666666666</v>
      </c>
      <c r="R122" s="1">
        <v>0.63055555555555554</v>
      </c>
      <c r="S122" s="1">
        <v>0.63402777777777775</v>
      </c>
      <c r="T122">
        <v>5</v>
      </c>
      <c r="U122" t="str">
        <f>IF(Flights[[#This Row],[Arrival Delay]]="","Cancelled",IF(Flights[[#This Row],[Arrival Delay]]&gt;15,"Delayed","On time"))</f>
        <v>On time</v>
      </c>
      <c r="V122" t="str">
        <f>IF(Flights[[#This Row],[Status]]&lt;&gt;"Delayed","",IF(Flights[[#This Row],[Arrival Delay]]&gt;120,"Severe",IF(Flights[[#This Row],[Arrival Delay]]&gt;60,"Major","Moderate")))</f>
        <v/>
      </c>
      <c r="X122" t="str">
        <f>IF(OR(AND(Flights[[#This Row],[Status]]="Cancelled",Flights[[#This Row],[Cancellation Reason]]="Airline/Carrier"),Flights[[#This Row],[Delay Type]]="Severe"),"Yes","No")</f>
        <v>No</v>
      </c>
    </row>
    <row r="123" spans="1:24" x14ac:dyDescent="0.25">
      <c r="A123" s="3">
        <v>42014</v>
      </c>
      <c r="B123">
        <f>WEEKNUM(Flights[[#This Row],[Date]],2)</f>
        <v>2</v>
      </c>
      <c r="C123">
        <f>WEEKDAY(Flights[[#This Row],[Date]],2)</f>
        <v>6</v>
      </c>
      <c r="D123" t="s">
        <v>953</v>
      </c>
      <c r="E123" t="s">
        <v>1995</v>
      </c>
      <c r="F123" t="s">
        <v>0</v>
      </c>
      <c r="G123" t="s">
        <v>347</v>
      </c>
      <c r="H123" t="str">
        <f>_xlfn.XLOOKUP(Flights[[#This Row],[Destination]],Airports!$A$1:$A$77,Airports!$D$1:$D$77,"Code not found")</f>
        <v>San Jose</v>
      </c>
      <c r="I123" t="str" cm="1">
        <f t="array" ref="I123">_xlfn.XLOOKUP(Flights[[#This Row],[Destination]],_xlfn._TRO_TRAILING(Airports!A:A),_xlfn._TRO_TRAILING(Airports!E:E),"Code not found")</f>
        <v>CA</v>
      </c>
      <c r="J123" s="1">
        <v>0.53125</v>
      </c>
      <c r="K123">
        <f>HOUR(Flights[[#This Row],[Scheduled Departure]])</f>
        <v>12</v>
      </c>
      <c r="L123" s="1">
        <v>0.53125</v>
      </c>
      <c r="M123">
        <v>0</v>
      </c>
      <c r="N123">
        <v>57</v>
      </c>
      <c r="O123" s="14">
        <f>Flights[[#This Row],[Length (min)]]/60</f>
        <v>0.95</v>
      </c>
      <c r="P123">
        <v>308</v>
      </c>
      <c r="Q123" s="17">
        <f>IFERROR(Flights[[#This Row],[Distance]]/Flights[[#This Row],[Length (hr)]],"")</f>
        <v>324.21052631578948</v>
      </c>
      <c r="R123" s="1">
        <v>0.57986111111111116</v>
      </c>
      <c r="S123" s="1">
        <v>0.5708333333333333</v>
      </c>
      <c r="T123">
        <v>-13</v>
      </c>
      <c r="U123" t="str">
        <f>IF(Flights[[#This Row],[Arrival Delay]]="","Cancelled",IF(Flights[[#This Row],[Arrival Delay]]&gt;15,"Delayed","On time"))</f>
        <v>On time</v>
      </c>
      <c r="V123" t="str">
        <f>IF(Flights[[#This Row],[Status]]&lt;&gt;"Delayed","",IF(Flights[[#This Row],[Arrival Delay]]&gt;120,"Severe",IF(Flights[[#This Row],[Arrival Delay]]&gt;60,"Major","Moderate")))</f>
        <v/>
      </c>
      <c r="X123" t="str">
        <f>IF(OR(AND(Flights[[#This Row],[Status]]="Cancelled",Flights[[#This Row],[Cancellation Reason]]="Airline/Carrier"),Flights[[#This Row],[Delay Type]]="Severe"),"Yes","No")</f>
        <v>No</v>
      </c>
    </row>
    <row r="124" spans="1:24" x14ac:dyDescent="0.25">
      <c r="A124" s="3">
        <v>42014</v>
      </c>
      <c r="B124">
        <f>WEEKNUM(Flights[[#This Row],[Date]],2)</f>
        <v>2</v>
      </c>
      <c r="C124">
        <f>WEEKDAY(Flights[[#This Row],[Date]],2)</f>
        <v>6</v>
      </c>
      <c r="D124" t="s">
        <v>546</v>
      </c>
      <c r="E124" t="s">
        <v>1989</v>
      </c>
      <c r="F124" t="s">
        <v>0</v>
      </c>
      <c r="G124" t="s">
        <v>26</v>
      </c>
      <c r="H124" t="str">
        <f>_xlfn.XLOOKUP(Flights[[#This Row],[Destination]],Airports!$A$1:$A$77,Airports!$D$1:$D$77,"Code not found")</f>
        <v>Atlanta</v>
      </c>
      <c r="I124" t="str" cm="1">
        <f t="array" ref="I124">_xlfn.XLOOKUP(Flights[[#This Row],[Destination]],_xlfn._TRO_TRAILING(Airports!A:A),_xlfn._TRO_TRAILING(Airports!E:E),"Code not found")</f>
        <v>GA</v>
      </c>
      <c r="J124" s="1">
        <v>0.60763888888888884</v>
      </c>
      <c r="K124">
        <f>HOUR(Flights[[#This Row],[Scheduled Departure]])</f>
        <v>14</v>
      </c>
      <c r="L124" s="1">
        <v>0.62013888888888891</v>
      </c>
      <c r="M124">
        <v>18</v>
      </c>
      <c r="N124">
        <v>246</v>
      </c>
      <c r="O124" s="14">
        <f>Flights[[#This Row],[Length (min)]]/60</f>
        <v>4.0999999999999996</v>
      </c>
      <c r="P124">
        <v>1947</v>
      </c>
      <c r="Q124" s="17">
        <f>IFERROR(Flights[[#This Row],[Distance]]/Flights[[#This Row],[Length (hr)]],"")</f>
        <v>474.87804878048786</v>
      </c>
      <c r="R124" s="1">
        <v>0.90625</v>
      </c>
      <c r="S124" s="1">
        <v>0.91597222222222219</v>
      </c>
      <c r="T124">
        <v>14</v>
      </c>
      <c r="U124" t="str">
        <f>IF(Flights[[#This Row],[Arrival Delay]]="","Cancelled",IF(Flights[[#This Row],[Arrival Delay]]&gt;15,"Delayed","On time"))</f>
        <v>On time</v>
      </c>
      <c r="V124" t="str">
        <f>IF(Flights[[#This Row],[Status]]&lt;&gt;"Delayed","",IF(Flights[[#This Row],[Arrival Delay]]&gt;120,"Severe",IF(Flights[[#This Row],[Arrival Delay]]&gt;60,"Major","Moderate")))</f>
        <v/>
      </c>
      <c r="X124" t="str">
        <f>IF(OR(AND(Flights[[#This Row],[Status]]="Cancelled",Flights[[#This Row],[Cancellation Reason]]="Airline/Carrier"),Flights[[#This Row],[Delay Type]]="Severe"),"Yes","No")</f>
        <v>No</v>
      </c>
    </row>
    <row r="125" spans="1:24" x14ac:dyDescent="0.25">
      <c r="A125" s="3">
        <v>42014</v>
      </c>
      <c r="B125">
        <f>WEEKNUM(Flights[[#This Row],[Date]],2)</f>
        <v>2</v>
      </c>
      <c r="C125">
        <f>WEEKDAY(Flights[[#This Row],[Date]],2)</f>
        <v>6</v>
      </c>
      <c r="D125" t="s">
        <v>924</v>
      </c>
      <c r="E125" t="s">
        <v>1994</v>
      </c>
      <c r="F125" t="s">
        <v>0</v>
      </c>
      <c r="G125" t="s">
        <v>351</v>
      </c>
      <c r="H125" t="str">
        <f>_xlfn.XLOOKUP(Flights[[#This Row],[Destination]],Airports!$A$1:$A$77,Airports!$D$1:$D$77,"Code not found")</f>
        <v>Sacramento</v>
      </c>
      <c r="I125" t="str" cm="1">
        <f t="array" ref="I125">_xlfn.XLOOKUP(Flights[[#This Row],[Destination]],_xlfn._TRO_TRAILING(Airports!A:A),_xlfn._TRO_TRAILING(Airports!E:E),"Code not found")</f>
        <v>CA</v>
      </c>
      <c r="J125" s="1">
        <v>0.85486111111111107</v>
      </c>
      <c r="K125">
        <f>HOUR(Flights[[#This Row],[Scheduled Departure]])</f>
        <v>20</v>
      </c>
      <c r="L125" s="1">
        <v>0.86736111111111114</v>
      </c>
      <c r="M125">
        <v>18</v>
      </c>
      <c r="N125">
        <v>82</v>
      </c>
      <c r="O125" s="14">
        <f>Flights[[#This Row],[Length (min)]]/60</f>
        <v>1.3666666666666667</v>
      </c>
      <c r="P125">
        <v>373</v>
      </c>
      <c r="Q125" s="17">
        <f>IFERROR(Flights[[#This Row],[Distance]]/Flights[[#This Row],[Length (hr)]],"")</f>
        <v>272.92682926829269</v>
      </c>
      <c r="R125" s="1">
        <v>0.91319444444444442</v>
      </c>
      <c r="S125" s="1">
        <v>0.9243055555555556</v>
      </c>
      <c r="T125">
        <v>16</v>
      </c>
      <c r="U125" t="str">
        <f>IF(Flights[[#This Row],[Arrival Delay]]="","Cancelled",IF(Flights[[#This Row],[Arrival Delay]]&gt;15,"Delayed","On time"))</f>
        <v>Delayed</v>
      </c>
      <c r="V125" t="str">
        <f>IF(Flights[[#This Row],[Status]]&lt;&gt;"Delayed","",IF(Flights[[#This Row],[Arrival Delay]]&gt;120,"Severe",IF(Flights[[#This Row],[Arrival Delay]]&gt;60,"Major","Moderate")))</f>
        <v>Moderate</v>
      </c>
      <c r="X125" t="str">
        <f>IF(OR(AND(Flights[[#This Row],[Status]]="Cancelled",Flights[[#This Row],[Cancellation Reason]]="Airline/Carrier"),Flights[[#This Row],[Delay Type]]="Severe"),"Yes","No")</f>
        <v>No</v>
      </c>
    </row>
    <row r="126" spans="1:24" x14ac:dyDescent="0.25">
      <c r="A126" s="3">
        <v>42014</v>
      </c>
      <c r="B126">
        <f>WEEKNUM(Flights[[#This Row],[Date]],2)</f>
        <v>2</v>
      </c>
      <c r="C126">
        <f>WEEKDAY(Flights[[#This Row],[Date]],2)</f>
        <v>6</v>
      </c>
      <c r="D126" t="s">
        <v>652</v>
      </c>
      <c r="E126" t="s">
        <v>1991</v>
      </c>
      <c r="F126" t="s">
        <v>0</v>
      </c>
      <c r="G126" t="s">
        <v>344</v>
      </c>
      <c r="H126" t="str">
        <f>_xlfn.XLOOKUP(Flights[[#This Row],[Destination]],Airports!$A$1:$A$77,Airports!$D$1:$D$77,"Code not found")</f>
        <v>Seattle</v>
      </c>
      <c r="I126" t="str" cm="1">
        <f t="array" ref="I126">_xlfn.XLOOKUP(Flights[[#This Row],[Destination]],_xlfn._TRO_TRAILING(Airports!A:A),_xlfn._TRO_TRAILING(Airports!E:E),"Code not found")</f>
        <v>WA</v>
      </c>
      <c r="J126" s="1">
        <v>0.88194444444444442</v>
      </c>
      <c r="K126">
        <f>HOUR(Flights[[#This Row],[Scheduled Departure]])</f>
        <v>21</v>
      </c>
      <c r="L126" s="1">
        <v>0.88263888888888886</v>
      </c>
      <c r="M126">
        <v>1</v>
      </c>
      <c r="N126">
        <v>151</v>
      </c>
      <c r="O126" s="14">
        <f>Flights[[#This Row],[Length (min)]]/60</f>
        <v>2.5166666666666666</v>
      </c>
      <c r="P126">
        <v>954</v>
      </c>
      <c r="Q126" s="17">
        <f>IFERROR(Flights[[#This Row],[Distance]]/Flights[[#This Row],[Length (hr)]],"")</f>
        <v>379.07284768211923</v>
      </c>
      <c r="R126" s="1">
        <v>0.99444444444444446</v>
      </c>
      <c r="S126" s="1">
        <v>0.98750000000000004</v>
      </c>
      <c r="T126">
        <v>-10</v>
      </c>
      <c r="U126" t="str">
        <f>IF(Flights[[#This Row],[Arrival Delay]]="","Cancelled",IF(Flights[[#This Row],[Arrival Delay]]&gt;15,"Delayed","On time"))</f>
        <v>On time</v>
      </c>
      <c r="V126" t="str">
        <f>IF(Flights[[#This Row],[Status]]&lt;&gt;"Delayed","",IF(Flights[[#This Row],[Arrival Delay]]&gt;120,"Severe",IF(Flights[[#This Row],[Arrival Delay]]&gt;60,"Major","Moderate")))</f>
        <v/>
      </c>
      <c r="X126" t="str">
        <f>IF(OR(AND(Flights[[#This Row],[Status]]="Cancelled",Flights[[#This Row],[Cancellation Reason]]="Airline/Carrier"),Flights[[#This Row],[Delay Type]]="Severe"),"Yes","No")</f>
        <v>No</v>
      </c>
    </row>
    <row r="127" spans="1:24" x14ac:dyDescent="0.25">
      <c r="A127" s="3">
        <v>42014</v>
      </c>
      <c r="B127">
        <f>WEEKNUM(Flights[[#This Row],[Date]],2)</f>
        <v>2</v>
      </c>
      <c r="C127">
        <f>WEEKDAY(Flights[[#This Row],[Date]],2)</f>
        <v>6</v>
      </c>
      <c r="D127" t="s">
        <v>663</v>
      </c>
      <c r="E127" t="s">
        <v>1988</v>
      </c>
      <c r="F127" t="s">
        <v>0</v>
      </c>
      <c r="G127" t="s">
        <v>28</v>
      </c>
      <c r="H127" t="str">
        <f>_xlfn.XLOOKUP(Flights[[#This Row],[Destination]],Airports!$A$1:$A$77,Airports!$D$1:$D$77,"Code not found")</f>
        <v>Philadelphia</v>
      </c>
      <c r="I127" t="str" cm="1">
        <f t="array" ref="I127">_xlfn.XLOOKUP(Flights[[#This Row],[Destination]],_xlfn._TRO_TRAILING(Airports!A:A),_xlfn._TRO_TRAILING(Airports!E:E),"Code not found")</f>
        <v>PA</v>
      </c>
      <c r="J127" s="1">
        <v>0.92708333333333337</v>
      </c>
      <c r="K127">
        <f>HOUR(Flights[[#This Row],[Scheduled Departure]])</f>
        <v>22</v>
      </c>
      <c r="L127" s="1">
        <v>0.92638888888888893</v>
      </c>
      <c r="M127">
        <v>-1</v>
      </c>
      <c r="N127">
        <v>292</v>
      </c>
      <c r="O127" s="14">
        <f>Flights[[#This Row],[Length (min)]]/60</f>
        <v>4.8666666666666663</v>
      </c>
      <c r="P127">
        <v>2402</v>
      </c>
      <c r="Q127" s="17">
        <f>IFERROR(Flights[[#This Row],[Distance]]/Flights[[#This Row],[Length (hr)]],"")</f>
        <v>493.56164383561651</v>
      </c>
      <c r="R127" s="1">
        <v>0.25555555555555554</v>
      </c>
      <c r="S127" s="1">
        <v>0.25416666666666665</v>
      </c>
      <c r="T127">
        <v>-2</v>
      </c>
      <c r="U127" t="str">
        <f>IF(Flights[[#This Row],[Arrival Delay]]="","Cancelled",IF(Flights[[#This Row],[Arrival Delay]]&gt;15,"Delayed","On time"))</f>
        <v>On time</v>
      </c>
      <c r="V127" t="str">
        <f>IF(Flights[[#This Row],[Status]]&lt;&gt;"Delayed","",IF(Flights[[#This Row],[Arrival Delay]]&gt;120,"Severe",IF(Flights[[#This Row],[Arrival Delay]]&gt;60,"Major","Moderate")))</f>
        <v/>
      </c>
      <c r="X127" t="str">
        <f>IF(OR(AND(Flights[[#This Row],[Status]]="Cancelled",Flights[[#This Row],[Cancellation Reason]]="Airline/Carrier"),Flights[[#This Row],[Delay Type]]="Severe"),"Yes","No")</f>
        <v>No</v>
      </c>
    </row>
    <row r="128" spans="1:24" x14ac:dyDescent="0.25">
      <c r="A128" s="3">
        <v>42014</v>
      </c>
      <c r="B128">
        <f>WEEKNUM(Flights[[#This Row],[Date]],2)</f>
        <v>2</v>
      </c>
      <c r="C128">
        <f>WEEKDAY(Flights[[#This Row],[Date]],2)</f>
        <v>6</v>
      </c>
      <c r="D128" t="s">
        <v>745</v>
      </c>
      <c r="E128" t="s">
        <v>1990</v>
      </c>
      <c r="F128" t="s">
        <v>0</v>
      </c>
      <c r="G128" t="s">
        <v>4</v>
      </c>
      <c r="H128" t="str">
        <f>_xlfn.XLOOKUP(Flights[[#This Row],[Destination]],Airports!$A$1:$A$77,Airports!$D$1:$D$77,"Code not found")</f>
        <v>Chicago</v>
      </c>
      <c r="I128" t="str" cm="1">
        <f t="array" ref="I128">_xlfn.XLOOKUP(Flights[[#This Row],[Destination]],_xlfn._TRO_TRAILING(Airports!A:A),_xlfn._TRO_TRAILING(Airports!E:E),"Code not found")</f>
        <v>IL</v>
      </c>
      <c r="J128" s="1">
        <v>0.97986111111111107</v>
      </c>
      <c r="K128">
        <f>HOUR(Flights[[#This Row],[Scheduled Departure]])</f>
        <v>23</v>
      </c>
      <c r="L128" s="1">
        <v>0.98263888888888884</v>
      </c>
      <c r="M128">
        <v>4</v>
      </c>
      <c r="N128">
        <v>226</v>
      </c>
      <c r="O128" s="14">
        <f>Flights[[#This Row],[Length (min)]]/60</f>
        <v>3.7666666666666666</v>
      </c>
      <c r="P128">
        <v>1744</v>
      </c>
      <c r="Q128" s="17">
        <f>IFERROR(Flights[[#This Row],[Distance]]/Flights[[#This Row],[Length (hr)]],"")</f>
        <v>463.00884955752213</v>
      </c>
      <c r="R128" s="1">
        <v>0.22777777777777777</v>
      </c>
      <c r="S128" s="1">
        <v>0.22291666666666668</v>
      </c>
      <c r="T128">
        <v>-7</v>
      </c>
      <c r="U128" t="str">
        <f>IF(Flights[[#This Row],[Arrival Delay]]="","Cancelled",IF(Flights[[#This Row],[Arrival Delay]]&gt;15,"Delayed","On time"))</f>
        <v>On time</v>
      </c>
      <c r="V128" t="str">
        <f>IF(Flights[[#This Row],[Status]]&lt;&gt;"Delayed","",IF(Flights[[#This Row],[Arrival Delay]]&gt;120,"Severe",IF(Flights[[#This Row],[Arrival Delay]]&gt;60,"Major","Moderate")))</f>
        <v/>
      </c>
      <c r="X128" t="str">
        <f>IF(OR(AND(Flights[[#This Row],[Status]]="Cancelled",Flights[[#This Row],[Cancellation Reason]]="Airline/Carrier"),Flights[[#This Row],[Delay Type]]="Severe"),"Yes","No")</f>
        <v>No</v>
      </c>
    </row>
    <row r="129" spans="1:24" x14ac:dyDescent="0.25">
      <c r="A129" s="3">
        <v>42015</v>
      </c>
      <c r="B129">
        <f>WEEKNUM(Flights[[#This Row],[Date]],2)</f>
        <v>2</v>
      </c>
      <c r="C129">
        <f>WEEKDAY(Flights[[#This Row],[Date]],2)</f>
        <v>7</v>
      </c>
      <c r="D129" t="s">
        <v>835</v>
      </c>
      <c r="E129" t="s">
        <v>1995</v>
      </c>
      <c r="F129" t="s">
        <v>0</v>
      </c>
      <c r="G129" t="s">
        <v>257</v>
      </c>
      <c r="H129" t="str">
        <f>_xlfn.XLOOKUP(Flights[[#This Row],[Destination]],Airports!$A$1:$A$77,Airports!$D$1:$D$77,"Code not found")</f>
        <v>Baltimore</v>
      </c>
      <c r="I129" t="str" cm="1">
        <f t="array" ref="I129">_xlfn.XLOOKUP(Flights[[#This Row],[Destination]],_xlfn._TRO_TRAILING(Airports!A:A),_xlfn._TRO_TRAILING(Airports!E:E),"Code not found")</f>
        <v>MD</v>
      </c>
      <c r="J129" s="1">
        <v>0.29166666666666669</v>
      </c>
      <c r="K129">
        <f>HOUR(Flights[[#This Row],[Scheduled Departure]])</f>
        <v>7</v>
      </c>
      <c r="L129" s="1">
        <v>0.28958333333333336</v>
      </c>
      <c r="M129">
        <v>-3</v>
      </c>
      <c r="N129">
        <v>295</v>
      </c>
      <c r="O129" s="14">
        <f>Flights[[#This Row],[Length (min)]]/60</f>
        <v>4.916666666666667</v>
      </c>
      <c r="P129">
        <v>2329</v>
      </c>
      <c r="Q129" s="17">
        <f>IFERROR(Flights[[#This Row],[Distance]]/Flights[[#This Row],[Length (hr)]],"")</f>
        <v>473.69491525423729</v>
      </c>
      <c r="R129" s="1">
        <v>0.62152777777777779</v>
      </c>
      <c r="S129" s="1">
        <v>0.61944444444444446</v>
      </c>
      <c r="T129">
        <v>-3</v>
      </c>
      <c r="U129" t="str">
        <f>IF(Flights[[#This Row],[Arrival Delay]]="","Cancelled",IF(Flights[[#This Row],[Arrival Delay]]&gt;15,"Delayed","On time"))</f>
        <v>On time</v>
      </c>
      <c r="V129" t="str">
        <f>IF(Flights[[#This Row],[Status]]&lt;&gt;"Delayed","",IF(Flights[[#This Row],[Arrival Delay]]&gt;120,"Severe",IF(Flights[[#This Row],[Arrival Delay]]&gt;60,"Major","Moderate")))</f>
        <v/>
      </c>
      <c r="X129" t="str">
        <f>IF(OR(AND(Flights[[#This Row],[Status]]="Cancelled",Flights[[#This Row],[Cancellation Reason]]="Airline/Carrier"),Flights[[#This Row],[Delay Type]]="Severe"),"Yes","No")</f>
        <v>No</v>
      </c>
    </row>
    <row r="130" spans="1:24" x14ac:dyDescent="0.25">
      <c r="A130" s="3">
        <v>42015</v>
      </c>
      <c r="B130">
        <f>WEEKNUM(Flights[[#This Row],[Date]],2)</f>
        <v>2</v>
      </c>
      <c r="C130">
        <f>WEEKDAY(Flights[[#This Row],[Date]],2)</f>
        <v>7</v>
      </c>
      <c r="D130" t="s">
        <v>800</v>
      </c>
      <c r="E130" t="s">
        <v>1994</v>
      </c>
      <c r="F130" t="s">
        <v>0</v>
      </c>
      <c r="G130" t="s">
        <v>347</v>
      </c>
      <c r="H130" t="str">
        <f>_xlfn.XLOOKUP(Flights[[#This Row],[Destination]],Airports!$A$1:$A$77,Airports!$D$1:$D$77,"Code not found")</f>
        <v>San Jose</v>
      </c>
      <c r="I130" t="str" cm="1">
        <f t="array" ref="I130">_xlfn.XLOOKUP(Flights[[#This Row],[Destination]],_xlfn._TRO_TRAILING(Airports!A:A),_xlfn._TRO_TRAILING(Airports!E:E),"Code not found")</f>
        <v>CA</v>
      </c>
      <c r="J130" s="1">
        <v>0.29166666666666669</v>
      </c>
      <c r="K130">
        <f>HOUR(Flights[[#This Row],[Scheduled Departure]])</f>
        <v>7</v>
      </c>
      <c r="L130" s="1">
        <v>0.43958333333333333</v>
      </c>
      <c r="M130">
        <v>213</v>
      </c>
      <c r="N130">
        <v>76</v>
      </c>
      <c r="O130" s="14">
        <f>Flights[[#This Row],[Length (min)]]/60</f>
        <v>1.2666666666666666</v>
      </c>
      <c r="P130">
        <v>308</v>
      </c>
      <c r="Q130" s="17">
        <f>IFERROR(Flights[[#This Row],[Distance]]/Flights[[#This Row],[Length (hr)]],"")</f>
        <v>243.15789473684211</v>
      </c>
      <c r="R130" s="1">
        <v>0.34583333333333333</v>
      </c>
      <c r="S130" s="1">
        <v>0.49236111111111114</v>
      </c>
      <c r="T130">
        <v>211</v>
      </c>
      <c r="U130" t="str">
        <f>IF(Flights[[#This Row],[Arrival Delay]]="","Cancelled",IF(Flights[[#This Row],[Arrival Delay]]&gt;15,"Delayed","On time"))</f>
        <v>Delayed</v>
      </c>
      <c r="V130" t="str">
        <f>IF(Flights[[#This Row],[Status]]&lt;&gt;"Delayed","",IF(Flights[[#This Row],[Arrival Delay]]&gt;120,"Severe",IF(Flights[[#This Row],[Arrival Delay]]&gt;60,"Major","Moderate")))</f>
        <v>Severe</v>
      </c>
      <c r="X130" t="str">
        <f>IF(OR(AND(Flights[[#This Row],[Status]]="Cancelled",Flights[[#This Row],[Cancellation Reason]]="Airline/Carrier"),Flights[[#This Row],[Delay Type]]="Severe"),"Yes","No")</f>
        <v>Yes</v>
      </c>
    </row>
    <row r="131" spans="1:24" x14ac:dyDescent="0.25">
      <c r="A131" s="3">
        <v>42015</v>
      </c>
      <c r="B131">
        <f>WEEKNUM(Flights[[#This Row],[Date]],2)</f>
        <v>2</v>
      </c>
      <c r="C131">
        <f>WEEKDAY(Flights[[#This Row],[Date]],2)</f>
        <v>7</v>
      </c>
      <c r="D131" t="s">
        <v>746</v>
      </c>
      <c r="E131" t="s">
        <v>1990</v>
      </c>
      <c r="F131" t="s">
        <v>0</v>
      </c>
      <c r="G131" t="s">
        <v>13</v>
      </c>
      <c r="H131" t="str">
        <f>_xlfn.XLOOKUP(Flights[[#This Row],[Destination]],Airports!$A$1:$A$77,Airports!$D$1:$D$77,"Code not found")</f>
        <v>Orlando</v>
      </c>
      <c r="I131" t="str" cm="1">
        <f t="array" ref="I131">_xlfn.XLOOKUP(Flights[[#This Row],[Destination]],_xlfn._TRO_TRAILING(Airports!A:A),_xlfn._TRO_TRAILING(Airports!E:E),"Code not found")</f>
        <v>FL</v>
      </c>
      <c r="J131" s="1">
        <v>0.40625</v>
      </c>
      <c r="K131">
        <f>HOUR(Flights[[#This Row],[Scheduled Departure]])</f>
        <v>9</v>
      </c>
      <c r="L131" s="1">
        <v>0.40555555555555556</v>
      </c>
      <c r="M131">
        <v>-1</v>
      </c>
      <c r="N131">
        <v>277</v>
      </c>
      <c r="O131" s="14">
        <f>Flights[[#This Row],[Length (min)]]/60</f>
        <v>4.6166666666666663</v>
      </c>
      <c r="P131">
        <v>2218</v>
      </c>
      <c r="Q131" s="17">
        <f>IFERROR(Flights[[#This Row],[Distance]]/Flights[[#This Row],[Length (hr)]],"")</f>
        <v>480.43321299638995</v>
      </c>
      <c r="R131" s="1">
        <v>0.72916666666666663</v>
      </c>
      <c r="S131" s="1">
        <v>0.72291666666666665</v>
      </c>
      <c r="T131">
        <v>-9</v>
      </c>
      <c r="U131" t="str">
        <f>IF(Flights[[#This Row],[Arrival Delay]]="","Cancelled",IF(Flights[[#This Row],[Arrival Delay]]&gt;15,"Delayed","On time"))</f>
        <v>On time</v>
      </c>
      <c r="V131" t="str">
        <f>IF(Flights[[#This Row],[Status]]&lt;&gt;"Delayed","",IF(Flights[[#This Row],[Arrival Delay]]&gt;120,"Severe",IF(Flights[[#This Row],[Arrival Delay]]&gt;60,"Major","Moderate")))</f>
        <v/>
      </c>
      <c r="X131" t="str">
        <f>IF(OR(AND(Flights[[#This Row],[Status]]="Cancelled",Flights[[#This Row],[Cancellation Reason]]="Airline/Carrier"),Flights[[#This Row],[Delay Type]]="Severe"),"Yes","No")</f>
        <v>No</v>
      </c>
    </row>
    <row r="132" spans="1:24" x14ac:dyDescent="0.25">
      <c r="A132" s="3">
        <v>42015</v>
      </c>
      <c r="B132">
        <f>WEEKNUM(Flights[[#This Row],[Date]],2)</f>
        <v>2</v>
      </c>
      <c r="C132">
        <f>WEEKDAY(Flights[[#This Row],[Date]],2)</f>
        <v>7</v>
      </c>
      <c r="D132" t="s">
        <v>462</v>
      </c>
      <c r="E132" t="s">
        <v>1990</v>
      </c>
      <c r="F132" t="s">
        <v>0</v>
      </c>
      <c r="G132" t="s">
        <v>17</v>
      </c>
      <c r="H132" t="str">
        <f>_xlfn.XLOOKUP(Flights[[#This Row],[Destination]],Airports!$A$1:$A$77,Airports!$D$1:$D$77,"Code not found")</f>
        <v>Honolulu</v>
      </c>
      <c r="I132" t="str" cm="1">
        <f t="array" ref="I132">_xlfn.XLOOKUP(Flights[[#This Row],[Destination]],_xlfn._TRO_TRAILING(Airports!A:A),_xlfn._TRO_TRAILING(Airports!E:E),"Code not found")</f>
        <v>HI</v>
      </c>
      <c r="J132" s="1">
        <v>0.4375</v>
      </c>
      <c r="K132">
        <f>HOUR(Flights[[#This Row],[Scheduled Departure]])</f>
        <v>10</v>
      </c>
      <c r="L132" s="1">
        <v>0.44444444444444442</v>
      </c>
      <c r="M132">
        <v>10</v>
      </c>
      <c r="N132">
        <v>347</v>
      </c>
      <c r="O132" s="14">
        <f>Flights[[#This Row],[Length (min)]]/60</f>
        <v>5.7833333333333332</v>
      </c>
      <c r="P132">
        <v>2556</v>
      </c>
      <c r="Q132" s="17">
        <f>IFERROR(Flights[[#This Row],[Distance]]/Flights[[#This Row],[Length (hr)]],"")</f>
        <v>441.95965417867438</v>
      </c>
      <c r="R132" s="1">
        <v>0.60902777777777772</v>
      </c>
      <c r="S132" s="1">
        <v>0.6020833333333333</v>
      </c>
      <c r="T132">
        <v>-10</v>
      </c>
      <c r="U132" t="str">
        <f>IF(Flights[[#This Row],[Arrival Delay]]="","Cancelled",IF(Flights[[#This Row],[Arrival Delay]]&gt;15,"Delayed","On time"))</f>
        <v>On time</v>
      </c>
      <c r="V132" t="str">
        <f>IF(Flights[[#This Row],[Status]]&lt;&gt;"Delayed","",IF(Flights[[#This Row],[Arrival Delay]]&gt;120,"Severe",IF(Flights[[#This Row],[Arrival Delay]]&gt;60,"Major","Moderate")))</f>
        <v/>
      </c>
      <c r="X132" t="str">
        <f>IF(OR(AND(Flights[[#This Row],[Status]]="Cancelled",Flights[[#This Row],[Cancellation Reason]]="Airline/Carrier"),Flights[[#This Row],[Delay Type]]="Severe"),"Yes","No")</f>
        <v>No</v>
      </c>
    </row>
    <row r="133" spans="1:24" x14ac:dyDescent="0.25">
      <c r="A133" s="3">
        <v>42015</v>
      </c>
      <c r="B133">
        <f>WEEKNUM(Flights[[#This Row],[Date]],2)</f>
        <v>2</v>
      </c>
      <c r="C133">
        <f>WEEKDAY(Flights[[#This Row],[Date]],2)</f>
        <v>7</v>
      </c>
      <c r="D133" t="s">
        <v>414</v>
      </c>
      <c r="E133" t="s">
        <v>1994</v>
      </c>
      <c r="F133" t="s">
        <v>0</v>
      </c>
      <c r="G133" t="s">
        <v>255</v>
      </c>
      <c r="H133" t="str">
        <f>_xlfn.XLOOKUP(Flights[[#This Row],[Destination]],Airports!$A$1:$A$77,Airports!$D$1:$D$77,"Code not found")</f>
        <v>Boise</v>
      </c>
      <c r="I133" t="str" cm="1">
        <f t="array" ref="I133">_xlfn.XLOOKUP(Flights[[#This Row],[Destination]],_xlfn._TRO_TRAILING(Airports!A:A),_xlfn._TRO_TRAILING(Airports!E:E),"Code not found")</f>
        <v>ID</v>
      </c>
      <c r="J133" s="1">
        <v>0.49305555555555558</v>
      </c>
      <c r="K133">
        <f>HOUR(Flights[[#This Row],[Scheduled Departure]])</f>
        <v>11</v>
      </c>
      <c r="L133" s="1">
        <v>0.52708333333333335</v>
      </c>
      <c r="M133">
        <v>49</v>
      </c>
      <c r="N133">
        <v>131</v>
      </c>
      <c r="O133" s="14">
        <f>Flights[[#This Row],[Length (min)]]/60</f>
        <v>2.1833333333333331</v>
      </c>
      <c r="P133">
        <v>674</v>
      </c>
      <c r="Q133" s="17">
        <f>IFERROR(Flights[[#This Row],[Distance]]/Flights[[#This Row],[Length (hr)]],"")</f>
        <v>308.70229007633588</v>
      </c>
      <c r="R133" s="1">
        <v>0.62569444444444444</v>
      </c>
      <c r="S133" s="1">
        <v>0.65972222222222221</v>
      </c>
      <c r="T133">
        <v>49</v>
      </c>
      <c r="U133" t="str">
        <f>IF(Flights[[#This Row],[Arrival Delay]]="","Cancelled",IF(Flights[[#This Row],[Arrival Delay]]&gt;15,"Delayed","On time"))</f>
        <v>Delayed</v>
      </c>
      <c r="V133" t="str">
        <f>IF(Flights[[#This Row],[Status]]&lt;&gt;"Delayed","",IF(Flights[[#This Row],[Arrival Delay]]&gt;120,"Severe",IF(Flights[[#This Row],[Arrival Delay]]&gt;60,"Major","Moderate")))</f>
        <v>Moderate</v>
      </c>
      <c r="X133" t="str">
        <f>IF(OR(AND(Flights[[#This Row],[Status]]="Cancelled",Flights[[#This Row],[Cancellation Reason]]="Airline/Carrier"),Flights[[#This Row],[Delay Type]]="Severe"),"Yes","No")</f>
        <v>No</v>
      </c>
    </row>
    <row r="134" spans="1:24" x14ac:dyDescent="0.25">
      <c r="A134" s="3">
        <v>42015</v>
      </c>
      <c r="B134">
        <f>WEEKNUM(Flights[[#This Row],[Date]],2)</f>
        <v>2</v>
      </c>
      <c r="C134">
        <f>WEEKDAY(Flights[[#This Row],[Date]],2)</f>
        <v>7</v>
      </c>
      <c r="D134" t="s">
        <v>875</v>
      </c>
      <c r="E134" t="s">
        <v>1995</v>
      </c>
      <c r="F134" t="s">
        <v>0</v>
      </c>
      <c r="G134" t="s">
        <v>273</v>
      </c>
      <c r="H134" t="str">
        <f>_xlfn.XLOOKUP(Flights[[#This Row],[Destination]],Airports!$A$1:$A$77,Airports!$D$1:$D$77,"Code not found")</f>
        <v>Denver</v>
      </c>
      <c r="I134" t="str" cm="1">
        <f t="array" ref="I134">_xlfn.XLOOKUP(Flights[[#This Row],[Destination]],_xlfn._TRO_TRAILING(Airports!A:A),_xlfn._TRO_TRAILING(Airports!E:E),"Code not found")</f>
        <v>CO</v>
      </c>
      <c r="J134" s="1">
        <v>0.51041666666666663</v>
      </c>
      <c r="K134">
        <f>HOUR(Flights[[#This Row],[Scheduled Departure]])</f>
        <v>12</v>
      </c>
      <c r="L134" s="1">
        <v>0.57291666666666663</v>
      </c>
      <c r="M134">
        <v>90</v>
      </c>
      <c r="N134">
        <v>130</v>
      </c>
      <c r="O134" s="14">
        <f>Flights[[#This Row],[Length (min)]]/60</f>
        <v>2.1666666666666665</v>
      </c>
      <c r="P134">
        <v>862</v>
      </c>
      <c r="Q134" s="17">
        <f>IFERROR(Flights[[#This Row],[Distance]]/Flights[[#This Row],[Length (hr)]],"")</f>
        <v>397.84615384615387</v>
      </c>
      <c r="R134" s="1">
        <v>0.64583333333333337</v>
      </c>
      <c r="S134" s="1">
        <v>0.70486111111111116</v>
      </c>
      <c r="T134">
        <v>85</v>
      </c>
      <c r="U134" t="str">
        <f>IF(Flights[[#This Row],[Arrival Delay]]="","Cancelled",IF(Flights[[#This Row],[Arrival Delay]]&gt;15,"Delayed","On time"))</f>
        <v>Delayed</v>
      </c>
      <c r="V134" t="str">
        <f>IF(Flights[[#This Row],[Status]]&lt;&gt;"Delayed","",IF(Flights[[#This Row],[Arrival Delay]]&gt;120,"Severe",IF(Flights[[#This Row],[Arrival Delay]]&gt;60,"Major","Moderate")))</f>
        <v>Major</v>
      </c>
      <c r="X134" t="str">
        <f>IF(OR(AND(Flights[[#This Row],[Status]]="Cancelled",Flights[[#This Row],[Cancellation Reason]]="Airline/Carrier"),Flights[[#This Row],[Delay Type]]="Severe"),"Yes","No")</f>
        <v>No</v>
      </c>
    </row>
    <row r="135" spans="1:24" x14ac:dyDescent="0.25">
      <c r="A135" s="3">
        <v>42015</v>
      </c>
      <c r="B135">
        <f>WEEKNUM(Flights[[#This Row],[Date]],2)</f>
        <v>2</v>
      </c>
      <c r="C135">
        <f>WEEKDAY(Flights[[#This Row],[Date]],2)</f>
        <v>7</v>
      </c>
      <c r="D135" t="s">
        <v>887</v>
      </c>
      <c r="E135" t="s">
        <v>1991</v>
      </c>
      <c r="F135" t="s">
        <v>0</v>
      </c>
      <c r="G135" t="s">
        <v>344</v>
      </c>
      <c r="H135" t="str">
        <f>_xlfn.XLOOKUP(Flights[[#This Row],[Destination]],Airports!$A$1:$A$77,Airports!$D$1:$D$77,"Code not found")</f>
        <v>Seattle</v>
      </c>
      <c r="I135" t="str" cm="1">
        <f t="array" ref="I135">_xlfn.XLOOKUP(Flights[[#This Row],[Destination]],_xlfn._TRO_TRAILING(Airports!A:A),_xlfn._TRO_TRAILING(Airports!E:E),"Code not found")</f>
        <v>WA</v>
      </c>
      <c r="J135" s="1">
        <v>0.58333333333333337</v>
      </c>
      <c r="K135">
        <f>HOUR(Flights[[#This Row],[Scheduled Departure]])</f>
        <v>14</v>
      </c>
      <c r="L135" s="1">
        <v>0.57708333333333328</v>
      </c>
      <c r="M135">
        <v>-9</v>
      </c>
      <c r="N135">
        <v>179</v>
      </c>
      <c r="O135" s="14">
        <f>Flights[[#This Row],[Length (min)]]/60</f>
        <v>2.9833333333333334</v>
      </c>
      <c r="P135">
        <v>954</v>
      </c>
      <c r="Q135" s="17">
        <f>IFERROR(Flights[[#This Row],[Distance]]/Flights[[#This Row],[Length (hr)]],"")</f>
        <v>319.77653631284915</v>
      </c>
      <c r="R135" s="1">
        <v>0.7</v>
      </c>
      <c r="S135" s="1">
        <v>0.70138888888888884</v>
      </c>
      <c r="T135">
        <v>2</v>
      </c>
      <c r="U135" t="str">
        <f>IF(Flights[[#This Row],[Arrival Delay]]="","Cancelled",IF(Flights[[#This Row],[Arrival Delay]]&gt;15,"Delayed","On time"))</f>
        <v>On time</v>
      </c>
      <c r="V135" t="str">
        <f>IF(Flights[[#This Row],[Status]]&lt;&gt;"Delayed","",IF(Flights[[#This Row],[Arrival Delay]]&gt;120,"Severe",IF(Flights[[#This Row],[Arrival Delay]]&gt;60,"Major","Moderate")))</f>
        <v/>
      </c>
      <c r="X135" t="str">
        <f>IF(OR(AND(Flights[[#This Row],[Status]]="Cancelled",Flights[[#This Row],[Cancellation Reason]]="Airline/Carrier"),Flights[[#This Row],[Delay Type]]="Severe"),"Yes","No")</f>
        <v>No</v>
      </c>
    </row>
    <row r="136" spans="1:24" x14ac:dyDescent="0.25">
      <c r="A136" s="3">
        <v>42015</v>
      </c>
      <c r="B136">
        <f>WEEKNUM(Flights[[#This Row],[Date]],2)</f>
        <v>2</v>
      </c>
      <c r="C136">
        <f>WEEKDAY(Flights[[#This Row],[Date]],2)</f>
        <v>7</v>
      </c>
      <c r="D136" t="s">
        <v>576</v>
      </c>
      <c r="E136" t="s">
        <v>1989</v>
      </c>
      <c r="F136" t="s">
        <v>0</v>
      </c>
      <c r="G136" t="s">
        <v>349</v>
      </c>
      <c r="H136" t="str">
        <f>_xlfn.XLOOKUP(Flights[[#This Row],[Destination]],Airports!$A$1:$A$77,Airports!$D$1:$D$77,"Code not found")</f>
        <v>Salt Lake City</v>
      </c>
      <c r="I136" t="str" cm="1">
        <f t="array" ref="I136">_xlfn.XLOOKUP(Flights[[#This Row],[Destination]],_xlfn._TRO_TRAILING(Airports!A:A),_xlfn._TRO_TRAILING(Airports!E:E),"Code not found")</f>
        <v>UT</v>
      </c>
      <c r="J136" s="1">
        <v>0.68263888888888891</v>
      </c>
      <c r="K136">
        <f>HOUR(Flights[[#This Row],[Scheduled Departure]])</f>
        <v>16</v>
      </c>
      <c r="L136" s="1">
        <v>0.68125000000000002</v>
      </c>
      <c r="M136">
        <v>-2</v>
      </c>
      <c r="N136">
        <v>102</v>
      </c>
      <c r="O136" s="14">
        <f>Flights[[#This Row],[Length (min)]]/60</f>
        <v>1.7</v>
      </c>
      <c r="P136">
        <v>590</v>
      </c>
      <c r="Q136" s="17">
        <f>IFERROR(Flights[[#This Row],[Distance]]/Flights[[#This Row],[Length (hr)]],"")</f>
        <v>347.05882352941177</v>
      </c>
      <c r="R136" s="1">
        <v>0.80347222222222225</v>
      </c>
      <c r="S136" s="1">
        <v>0.79374999999999996</v>
      </c>
      <c r="T136">
        <v>-14</v>
      </c>
      <c r="U136" t="str">
        <f>IF(Flights[[#This Row],[Arrival Delay]]="","Cancelled",IF(Flights[[#This Row],[Arrival Delay]]&gt;15,"Delayed","On time"))</f>
        <v>On time</v>
      </c>
      <c r="V136" t="str">
        <f>IF(Flights[[#This Row],[Status]]&lt;&gt;"Delayed","",IF(Flights[[#This Row],[Arrival Delay]]&gt;120,"Severe",IF(Flights[[#This Row],[Arrival Delay]]&gt;60,"Major","Moderate")))</f>
        <v/>
      </c>
      <c r="X136" t="str">
        <f>IF(OR(AND(Flights[[#This Row],[Status]]="Cancelled",Flights[[#This Row],[Cancellation Reason]]="Airline/Carrier"),Flights[[#This Row],[Delay Type]]="Severe"),"Yes","No")</f>
        <v>No</v>
      </c>
    </row>
    <row r="137" spans="1:24" x14ac:dyDescent="0.25">
      <c r="A137" s="3">
        <v>42015</v>
      </c>
      <c r="B137">
        <f>WEEKNUM(Flights[[#This Row],[Date]],2)</f>
        <v>2</v>
      </c>
      <c r="C137">
        <f>WEEKDAY(Flights[[#This Row],[Date]],2)</f>
        <v>7</v>
      </c>
      <c r="D137" t="s">
        <v>899</v>
      </c>
      <c r="E137" t="s">
        <v>1995</v>
      </c>
      <c r="F137" t="s">
        <v>0</v>
      </c>
      <c r="G137" t="s">
        <v>318</v>
      </c>
      <c r="H137" t="str">
        <f>_xlfn.XLOOKUP(Flights[[#This Row],[Destination]],Airports!$A$1:$A$77,Airports!$D$1:$D$77,"Code not found")</f>
        <v>Oakland</v>
      </c>
      <c r="I137" t="str" cm="1">
        <f t="array" ref="I137">_xlfn.XLOOKUP(Flights[[#This Row],[Destination]],_xlfn._TRO_TRAILING(Airports!A:A),_xlfn._TRO_TRAILING(Airports!E:E),"Code not found")</f>
        <v>CA</v>
      </c>
      <c r="J137" s="1">
        <v>0.69444444444444442</v>
      </c>
      <c r="K137">
        <f>HOUR(Flights[[#This Row],[Scheduled Departure]])</f>
        <v>16</v>
      </c>
      <c r="L137" s="1">
        <v>0.69374999999999998</v>
      </c>
      <c r="M137">
        <v>-1</v>
      </c>
      <c r="N137">
        <v>74</v>
      </c>
      <c r="O137" s="14">
        <f>Flights[[#This Row],[Length (min)]]/60</f>
        <v>1.2333333333333334</v>
      </c>
      <c r="P137">
        <v>337</v>
      </c>
      <c r="Q137" s="17">
        <f>IFERROR(Flights[[#This Row],[Distance]]/Flights[[#This Row],[Length (hr)]],"")</f>
        <v>273.24324324324323</v>
      </c>
      <c r="R137" s="1">
        <v>0.74652777777777779</v>
      </c>
      <c r="S137" s="1">
        <v>0.74513888888888891</v>
      </c>
      <c r="T137">
        <v>-2</v>
      </c>
      <c r="U137" t="str">
        <f>IF(Flights[[#This Row],[Arrival Delay]]="","Cancelled",IF(Flights[[#This Row],[Arrival Delay]]&gt;15,"Delayed","On time"))</f>
        <v>On time</v>
      </c>
      <c r="V137" t="str">
        <f>IF(Flights[[#This Row],[Status]]&lt;&gt;"Delayed","",IF(Flights[[#This Row],[Arrival Delay]]&gt;120,"Severe",IF(Flights[[#This Row],[Arrival Delay]]&gt;60,"Major","Moderate")))</f>
        <v/>
      </c>
      <c r="X137" t="str">
        <f>IF(OR(AND(Flights[[#This Row],[Status]]="Cancelled",Flights[[#This Row],[Cancellation Reason]]="Airline/Carrier"),Flights[[#This Row],[Delay Type]]="Severe"),"Yes","No")</f>
        <v>No</v>
      </c>
    </row>
    <row r="138" spans="1:24" x14ac:dyDescent="0.25">
      <c r="A138" s="3">
        <v>42015</v>
      </c>
      <c r="B138">
        <f>WEEKNUM(Flights[[#This Row],[Date]],2)</f>
        <v>2</v>
      </c>
      <c r="C138">
        <f>WEEKDAY(Flights[[#This Row],[Date]],2)</f>
        <v>7</v>
      </c>
      <c r="D138" t="s">
        <v>906</v>
      </c>
      <c r="E138" t="s">
        <v>1994</v>
      </c>
      <c r="F138" t="s">
        <v>0</v>
      </c>
      <c r="G138" t="s">
        <v>15</v>
      </c>
      <c r="H138" t="str">
        <f>_xlfn.XLOOKUP(Flights[[#This Row],[Destination]],Airports!$A$1:$A$77,Airports!$D$1:$D$77,"Code not found")</f>
        <v>Las Vegas</v>
      </c>
      <c r="I138" t="str" cm="1">
        <f t="array" ref="I138">_xlfn.XLOOKUP(Flights[[#This Row],[Destination]],_xlfn._TRO_TRAILING(Airports!A:A),_xlfn._TRO_TRAILING(Airports!E:E),"Code not found")</f>
        <v>NV</v>
      </c>
      <c r="J138" s="1">
        <v>0.73958333333333337</v>
      </c>
      <c r="K138">
        <f>HOUR(Flights[[#This Row],[Scheduled Departure]])</f>
        <v>17</v>
      </c>
      <c r="L138" s="1">
        <v>0.73750000000000004</v>
      </c>
      <c r="M138">
        <v>-3</v>
      </c>
      <c r="N138">
        <v>81</v>
      </c>
      <c r="O138" s="14">
        <f>Flights[[#This Row],[Length (min)]]/60</f>
        <v>1.35</v>
      </c>
      <c r="P138">
        <v>236</v>
      </c>
      <c r="Q138" s="17">
        <f>IFERROR(Flights[[#This Row],[Distance]]/Flights[[#This Row],[Length (hr)]],"")</f>
        <v>174.81481481481481</v>
      </c>
      <c r="R138" s="1">
        <v>0.79027777777777775</v>
      </c>
      <c r="S138" s="1">
        <v>0.79374999999999996</v>
      </c>
      <c r="T138">
        <v>5</v>
      </c>
      <c r="U138" t="str">
        <f>IF(Flights[[#This Row],[Arrival Delay]]="","Cancelled",IF(Flights[[#This Row],[Arrival Delay]]&gt;15,"Delayed","On time"))</f>
        <v>On time</v>
      </c>
      <c r="V138" t="str">
        <f>IF(Flights[[#This Row],[Status]]&lt;&gt;"Delayed","",IF(Flights[[#This Row],[Arrival Delay]]&gt;120,"Severe",IF(Flights[[#This Row],[Arrival Delay]]&gt;60,"Major","Moderate")))</f>
        <v/>
      </c>
      <c r="X138" t="str">
        <f>IF(OR(AND(Flights[[#This Row],[Status]]="Cancelled",Flights[[#This Row],[Cancellation Reason]]="Airline/Carrier"),Flights[[#This Row],[Delay Type]]="Severe"),"Yes","No")</f>
        <v>No</v>
      </c>
    </row>
    <row r="139" spans="1:24" x14ac:dyDescent="0.25">
      <c r="A139" s="3">
        <v>42015</v>
      </c>
      <c r="B139">
        <f>WEEKNUM(Flights[[#This Row],[Date]],2)</f>
        <v>2</v>
      </c>
      <c r="C139">
        <f>WEEKDAY(Flights[[#This Row],[Date]],2)</f>
        <v>7</v>
      </c>
      <c r="D139" t="s">
        <v>912</v>
      </c>
      <c r="E139" t="s">
        <v>1995</v>
      </c>
      <c r="F139" t="s">
        <v>0</v>
      </c>
      <c r="G139" t="s">
        <v>246</v>
      </c>
      <c r="H139" t="str">
        <f>_xlfn.XLOOKUP(Flights[[#This Row],[Destination]],Airports!$A$1:$A$77,Airports!$D$1:$D$77,"Code not found")</f>
        <v>Albuquerque</v>
      </c>
      <c r="I139" t="str" cm="1">
        <f t="array" ref="I139">_xlfn.XLOOKUP(Flights[[#This Row],[Destination]],_xlfn._TRO_TRAILING(Airports!A:A),_xlfn._TRO_TRAILING(Airports!E:E),"Code not found")</f>
        <v>NM</v>
      </c>
      <c r="J139" s="1">
        <v>0.77777777777777779</v>
      </c>
      <c r="K139">
        <f>HOUR(Flights[[#This Row],[Scheduled Departure]])</f>
        <v>18</v>
      </c>
      <c r="L139" s="1">
        <v>0.90972222222222221</v>
      </c>
      <c r="M139">
        <v>190</v>
      </c>
      <c r="N139">
        <v>106</v>
      </c>
      <c r="O139" s="14">
        <f>Flights[[#This Row],[Length (min)]]/60</f>
        <v>1.7666666666666666</v>
      </c>
      <c r="P139">
        <v>677</v>
      </c>
      <c r="Q139" s="17">
        <f>IFERROR(Flights[[#This Row],[Distance]]/Flights[[#This Row],[Length (hr)]],"")</f>
        <v>383.20754716981133</v>
      </c>
      <c r="R139" s="1">
        <v>0.89236111111111116</v>
      </c>
      <c r="S139" s="1">
        <v>2.5000000000000001E-2</v>
      </c>
      <c r="T139">
        <v>191</v>
      </c>
      <c r="U139" t="str">
        <f>IF(Flights[[#This Row],[Arrival Delay]]="","Cancelled",IF(Flights[[#This Row],[Arrival Delay]]&gt;15,"Delayed","On time"))</f>
        <v>Delayed</v>
      </c>
      <c r="V139" t="str">
        <f>IF(Flights[[#This Row],[Status]]&lt;&gt;"Delayed","",IF(Flights[[#This Row],[Arrival Delay]]&gt;120,"Severe",IF(Flights[[#This Row],[Arrival Delay]]&gt;60,"Major","Moderate")))</f>
        <v>Severe</v>
      </c>
      <c r="X139" t="str">
        <f>IF(OR(AND(Flights[[#This Row],[Status]]="Cancelled",Flights[[#This Row],[Cancellation Reason]]="Airline/Carrier"),Flights[[#This Row],[Delay Type]]="Severe"),"Yes","No")</f>
        <v>Yes</v>
      </c>
    </row>
    <row r="140" spans="1:24" x14ac:dyDescent="0.25">
      <c r="A140" s="3">
        <v>42016</v>
      </c>
      <c r="B140">
        <f>WEEKNUM(Flights[[#This Row],[Date]],2)</f>
        <v>3</v>
      </c>
      <c r="C140">
        <f>WEEKDAY(Flights[[#This Row],[Date]],2)</f>
        <v>1</v>
      </c>
      <c r="D140" t="s">
        <v>831</v>
      </c>
      <c r="E140" t="s">
        <v>1995</v>
      </c>
      <c r="F140" t="s">
        <v>0</v>
      </c>
      <c r="G140" t="s">
        <v>290</v>
      </c>
      <c r="H140" t="str">
        <f>_xlfn.XLOOKUP(Flights[[#This Row],[Destination]],Airports!$A$1:$A$77,Airports!$D$1:$D$77,"Code not found")</f>
        <v>Houston</v>
      </c>
      <c r="I140" t="str" cm="1">
        <f t="array" ref="I140">_xlfn.XLOOKUP(Flights[[#This Row],[Destination]],_xlfn._TRO_TRAILING(Airports!A:A),_xlfn._TRO_TRAILING(Airports!E:E),"Code not found")</f>
        <v>TX</v>
      </c>
      <c r="J140" s="1">
        <v>0.25694444444444442</v>
      </c>
      <c r="K140">
        <f>HOUR(Flights[[#This Row],[Scheduled Departure]])</f>
        <v>6</v>
      </c>
      <c r="L140" s="1">
        <v>0.25555555555555554</v>
      </c>
      <c r="M140">
        <v>-2</v>
      </c>
      <c r="N140">
        <v>179</v>
      </c>
      <c r="O140" s="14">
        <f>Flights[[#This Row],[Length (min)]]/60</f>
        <v>2.9833333333333334</v>
      </c>
      <c r="P140">
        <v>1390</v>
      </c>
      <c r="Q140" s="17">
        <f>IFERROR(Flights[[#This Row],[Distance]]/Flights[[#This Row],[Length (hr)]],"")</f>
        <v>465.92178770949721</v>
      </c>
      <c r="R140" s="1">
        <v>0.47569444444444442</v>
      </c>
      <c r="S140" s="1">
        <v>0.46319444444444446</v>
      </c>
      <c r="T140">
        <v>-18</v>
      </c>
      <c r="U140" t="str">
        <f>IF(Flights[[#This Row],[Arrival Delay]]="","Cancelled",IF(Flights[[#This Row],[Arrival Delay]]&gt;15,"Delayed","On time"))</f>
        <v>On time</v>
      </c>
      <c r="V140" t="str">
        <f>IF(Flights[[#This Row],[Status]]&lt;&gt;"Delayed","",IF(Flights[[#This Row],[Arrival Delay]]&gt;120,"Severe",IF(Flights[[#This Row],[Arrival Delay]]&gt;60,"Major","Moderate")))</f>
        <v/>
      </c>
      <c r="X140" t="str">
        <f>IF(OR(AND(Flights[[#This Row],[Status]]="Cancelled",Flights[[#This Row],[Cancellation Reason]]="Airline/Carrier"),Flights[[#This Row],[Delay Type]]="Severe"),"Yes","No")</f>
        <v>No</v>
      </c>
    </row>
    <row r="141" spans="1:24" x14ac:dyDescent="0.25">
      <c r="A141" s="3">
        <v>42016</v>
      </c>
      <c r="B141">
        <f>WEEKNUM(Flights[[#This Row],[Date]],2)</f>
        <v>3</v>
      </c>
      <c r="C141">
        <f>WEEKDAY(Flights[[#This Row],[Date]],2)</f>
        <v>1</v>
      </c>
      <c r="D141" t="s">
        <v>38</v>
      </c>
      <c r="E141" t="s">
        <v>1987</v>
      </c>
      <c r="F141" t="s">
        <v>0</v>
      </c>
      <c r="G141" t="s">
        <v>7</v>
      </c>
      <c r="H141" t="str">
        <f>_xlfn.XLOOKUP(Flights[[#This Row],[Destination]],Airports!$A$1:$A$77,Airports!$D$1:$D$77,"Code not found")</f>
        <v>Austin</v>
      </c>
      <c r="I141" t="str" cm="1">
        <f t="array" ref="I141">_xlfn.XLOOKUP(Flights[[#This Row],[Destination]],_xlfn._TRO_TRAILING(Airports!A:A),_xlfn._TRO_TRAILING(Airports!E:E),"Code not found")</f>
        <v>TX</v>
      </c>
      <c r="J141" s="1">
        <v>0.2673611111111111</v>
      </c>
      <c r="K141">
        <f>HOUR(Flights[[#This Row],[Scheduled Departure]])</f>
        <v>6</v>
      </c>
      <c r="L141" s="1">
        <v>0.26597222222222222</v>
      </c>
      <c r="M141">
        <v>-2</v>
      </c>
      <c r="N141">
        <v>170</v>
      </c>
      <c r="O141" s="14">
        <f>Flights[[#This Row],[Length (min)]]/60</f>
        <v>2.8333333333333335</v>
      </c>
      <c r="P141">
        <v>1242</v>
      </c>
      <c r="Q141" s="17">
        <f>IFERROR(Flights[[#This Row],[Distance]]/Flights[[#This Row],[Length (hr)]],"")</f>
        <v>438.35294117647055</v>
      </c>
      <c r="R141" s="1">
        <v>0.47291666666666665</v>
      </c>
      <c r="S141" s="1">
        <v>0.46736111111111112</v>
      </c>
      <c r="T141">
        <v>-8</v>
      </c>
      <c r="U141" t="str">
        <f>IF(Flights[[#This Row],[Arrival Delay]]="","Cancelled",IF(Flights[[#This Row],[Arrival Delay]]&gt;15,"Delayed","On time"))</f>
        <v>On time</v>
      </c>
      <c r="V141" t="str">
        <f>IF(Flights[[#This Row],[Status]]&lt;&gt;"Delayed","",IF(Flights[[#This Row],[Arrival Delay]]&gt;120,"Severe",IF(Flights[[#This Row],[Arrival Delay]]&gt;60,"Major","Moderate")))</f>
        <v/>
      </c>
      <c r="X141" t="str">
        <f>IF(OR(AND(Flights[[#This Row],[Status]]="Cancelled",Flights[[#This Row],[Cancellation Reason]]="Airline/Carrier"),Flights[[#This Row],[Delay Type]]="Severe"),"Yes","No")</f>
        <v>No</v>
      </c>
    </row>
    <row r="142" spans="1:24" x14ac:dyDescent="0.25">
      <c r="A142" s="3">
        <v>42016</v>
      </c>
      <c r="B142">
        <f>WEEKNUM(Flights[[#This Row],[Date]],2)</f>
        <v>3</v>
      </c>
      <c r="C142">
        <f>WEEKDAY(Flights[[#This Row],[Date]],2)</f>
        <v>1</v>
      </c>
      <c r="D142" t="s">
        <v>846</v>
      </c>
      <c r="E142" t="s">
        <v>1995</v>
      </c>
      <c r="F142" t="s">
        <v>0</v>
      </c>
      <c r="G142" t="s">
        <v>318</v>
      </c>
      <c r="H142" t="str">
        <f>_xlfn.XLOOKUP(Flights[[#This Row],[Destination]],Airports!$A$1:$A$77,Airports!$D$1:$D$77,"Code not found")</f>
        <v>Oakland</v>
      </c>
      <c r="I142" t="str" cm="1">
        <f t="array" ref="I142">_xlfn.XLOOKUP(Flights[[#This Row],[Destination]],_xlfn._TRO_TRAILING(Airports!A:A),_xlfn._TRO_TRAILING(Airports!E:E),"Code not found")</f>
        <v>CA</v>
      </c>
      <c r="J142" s="1">
        <v>0.34375</v>
      </c>
      <c r="K142">
        <f>HOUR(Flights[[#This Row],[Scheduled Departure]])</f>
        <v>8</v>
      </c>
      <c r="L142" s="1">
        <v>0.42777777777777776</v>
      </c>
      <c r="M142">
        <v>121</v>
      </c>
      <c r="N142">
        <v>70</v>
      </c>
      <c r="O142" s="14">
        <f>Flights[[#This Row],[Length (min)]]/60</f>
        <v>1.1666666666666667</v>
      </c>
      <c r="P142">
        <v>337</v>
      </c>
      <c r="Q142" s="17">
        <f>IFERROR(Flights[[#This Row],[Distance]]/Flights[[#This Row],[Length (hr)]],"")</f>
        <v>288.85714285714283</v>
      </c>
      <c r="R142" s="1">
        <v>0.39583333333333331</v>
      </c>
      <c r="S142" s="1">
        <v>0.47638888888888886</v>
      </c>
      <c r="T142">
        <v>116</v>
      </c>
      <c r="U142" t="str">
        <f>IF(Flights[[#This Row],[Arrival Delay]]="","Cancelled",IF(Flights[[#This Row],[Arrival Delay]]&gt;15,"Delayed","On time"))</f>
        <v>Delayed</v>
      </c>
      <c r="V142" t="str">
        <f>IF(Flights[[#This Row],[Status]]&lt;&gt;"Delayed","",IF(Flights[[#This Row],[Arrival Delay]]&gt;120,"Severe",IF(Flights[[#This Row],[Arrival Delay]]&gt;60,"Major","Moderate")))</f>
        <v>Major</v>
      </c>
      <c r="X142" t="str">
        <f>IF(OR(AND(Flights[[#This Row],[Status]]="Cancelled",Flights[[#This Row],[Cancellation Reason]]="Airline/Carrier"),Flights[[#This Row],[Delay Type]]="Severe"),"Yes","No")</f>
        <v>No</v>
      </c>
    </row>
    <row r="143" spans="1:24" x14ac:dyDescent="0.25">
      <c r="A143" s="3">
        <v>42016</v>
      </c>
      <c r="B143">
        <f>WEEKNUM(Flights[[#This Row],[Date]],2)</f>
        <v>3</v>
      </c>
      <c r="C143">
        <f>WEEKDAY(Flights[[#This Row],[Date]],2)</f>
        <v>1</v>
      </c>
      <c r="D143" t="s">
        <v>854</v>
      </c>
      <c r="E143" t="s">
        <v>1988</v>
      </c>
      <c r="F143" t="s">
        <v>0</v>
      </c>
      <c r="G143" t="s">
        <v>27</v>
      </c>
      <c r="H143" t="str">
        <f>_xlfn.XLOOKUP(Flights[[#This Row],[Destination]],Airports!$A$1:$A$77,Airports!$D$1:$D$77,"Code not found")</f>
        <v>Charlotte</v>
      </c>
      <c r="I143" t="str" cm="1">
        <f t="array" ref="I143">_xlfn.XLOOKUP(Flights[[#This Row],[Destination]],_xlfn._TRO_TRAILING(Airports!A:A),_xlfn._TRO_TRAILING(Airports!E:E),"Code not found")</f>
        <v>NC</v>
      </c>
      <c r="J143" s="1">
        <v>0.38541666666666669</v>
      </c>
      <c r="K143">
        <f>HOUR(Flights[[#This Row],[Scheduled Departure]])</f>
        <v>9</v>
      </c>
      <c r="L143" s="1">
        <v>0.38263888888888886</v>
      </c>
      <c r="M143">
        <v>-4</v>
      </c>
      <c r="N143">
        <v>280</v>
      </c>
      <c r="O143" s="14">
        <f>Flights[[#This Row],[Length (min)]]/60</f>
        <v>4.666666666666667</v>
      </c>
      <c r="P143">
        <v>2125</v>
      </c>
      <c r="Q143" s="17">
        <f>IFERROR(Flights[[#This Row],[Distance]]/Flights[[#This Row],[Length (hr)]],"")</f>
        <v>455.35714285714283</v>
      </c>
      <c r="R143" s="1">
        <v>0.69652777777777775</v>
      </c>
      <c r="S143" s="1">
        <v>0.70208333333333328</v>
      </c>
      <c r="T143">
        <v>8</v>
      </c>
      <c r="U143" t="str">
        <f>IF(Flights[[#This Row],[Arrival Delay]]="","Cancelled",IF(Flights[[#This Row],[Arrival Delay]]&gt;15,"Delayed","On time"))</f>
        <v>On time</v>
      </c>
      <c r="V143" t="str">
        <f>IF(Flights[[#This Row],[Status]]&lt;&gt;"Delayed","",IF(Flights[[#This Row],[Arrival Delay]]&gt;120,"Severe",IF(Flights[[#This Row],[Arrival Delay]]&gt;60,"Major","Moderate")))</f>
        <v/>
      </c>
      <c r="X143" t="str">
        <f>IF(OR(AND(Flights[[#This Row],[Status]]="Cancelled",Flights[[#This Row],[Cancellation Reason]]="Airline/Carrier"),Flights[[#This Row],[Delay Type]]="Severe"),"Yes","No")</f>
        <v>No</v>
      </c>
    </row>
    <row r="144" spans="1:24" x14ac:dyDescent="0.25">
      <c r="A144" s="3">
        <v>42016</v>
      </c>
      <c r="B144">
        <f>WEEKNUM(Flights[[#This Row],[Date]],2)</f>
        <v>3</v>
      </c>
      <c r="C144">
        <f>WEEKDAY(Flights[[#This Row],[Date]],2)</f>
        <v>1</v>
      </c>
      <c r="D144" t="s">
        <v>453</v>
      </c>
      <c r="E144" t="s">
        <v>1996</v>
      </c>
      <c r="F144" t="s">
        <v>0</v>
      </c>
      <c r="G144" t="s">
        <v>285</v>
      </c>
      <c r="H144" t="str">
        <f>_xlfn.XLOOKUP(Flights[[#This Row],[Destination]],Airports!$A$1:$A$77,Airports!$D$1:$D$77,"Code not found")</f>
        <v>Fort Lauderdale</v>
      </c>
      <c r="I144" t="str" cm="1">
        <f t="array" ref="I144">_xlfn.XLOOKUP(Flights[[#This Row],[Destination]],_xlfn._TRO_TRAILING(Airports!A:A),_xlfn._TRO_TRAILING(Airports!E:E),"Code not found")</f>
        <v>FL</v>
      </c>
      <c r="J144" s="1">
        <v>0.42708333333333331</v>
      </c>
      <c r="K144">
        <f>HOUR(Flights[[#This Row],[Scheduled Departure]])</f>
        <v>10</v>
      </c>
      <c r="L144" s="1">
        <v>0.44027777777777777</v>
      </c>
      <c r="M144">
        <v>19</v>
      </c>
      <c r="N144">
        <v>284</v>
      </c>
      <c r="O144" s="14">
        <f>Flights[[#This Row],[Length (min)]]/60</f>
        <v>4.7333333333333334</v>
      </c>
      <c r="P144">
        <v>2342</v>
      </c>
      <c r="Q144" s="17">
        <f>IFERROR(Flights[[#This Row],[Distance]]/Flights[[#This Row],[Length (hr)]],"")</f>
        <v>494.78873239436621</v>
      </c>
      <c r="R144" s="1">
        <v>0.75</v>
      </c>
      <c r="S144" s="1">
        <v>0.76249999999999996</v>
      </c>
      <c r="T144">
        <v>18</v>
      </c>
      <c r="U144" t="str">
        <f>IF(Flights[[#This Row],[Arrival Delay]]="","Cancelled",IF(Flights[[#This Row],[Arrival Delay]]&gt;15,"Delayed","On time"))</f>
        <v>Delayed</v>
      </c>
      <c r="V144" t="str">
        <f>IF(Flights[[#This Row],[Status]]&lt;&gt;"Delayed","",IF(Flights[[#This Row],[Arrival Delay]]&gt;120,"Severe",IF(Flights[[#This Row],[Arrival Delay]]&gt;60,"Major","Moderate")))</f>
        <v>Moderate</v>
      </c>
      <c r="X144" t="str">
        <f>IF(OR(AND(Flights[[#This Row],[Status]]="Cancelled",Flights[[#This Row],[Cancellation Reason]]="Airline/Carrier"),Flights[[#This Row],[Delay Type]]="Severe"),"Yes","No")</f>
        <v>No</v>
      </c>
    </row>
    <row r="145" spans="1:24" x14ac:dyDescent="0.25">
      <c r="A145" s="3">
        <v>42016</v>
      </c>
      <c r="B145">
        <f>WEEKNUM(Flights[[#This Row],[Date]],2)</f>
        <v>3</v>
      </c>
      <c r="C145">
        <f>WEEKDAY(Flights[[#This Row],[Date]],2)</f>
        <v>1</v>
      </c>
      <c r="D145" t="s">
        <v>460</v>
      </c>
      <c r="E145" t="s">
        <v>1990</v>
      </c>
      <c r="F145" t="s">
        <v>0</v>
      </c>
      <c r="G145" t="s">
        <v>12</v>
      </c>
      <c r="H145" t="str">
        <f>_xlfn.XLOOKUP(Flights[[#This Row],[Destination]],Airports!$A$1:$A$77,Airports!$D$1:$D$77,"Code not found")</f>
        <v>New York</v>
      </c>
      <c r="I145" t="str" cm="1">
        <f t="array" ref="I145">_xlfn.XLOOKUP(Flights[[#This Row],[Destination]],_xlfn._TRO_TRAILING(Airports!A:A),_xlfn._TRO_TRAILING(Airports!E:E),"Code not found")</f>
        <v>NY</v>
      </c>
      <c r="J145" s="1">
        <v>0.43888888888888888</v>
      </c>
      <c r="K145">
        <f>HOUR(Flights[[#This Row],[Scheduled Departure]])</f>
        <v>10</v>
      </c>
      <c r="L145" s="1">
        <v>0.44444444444444442</v>
      </c>
      <c r="M145">
        <v>8</v>
      </c>
      <c r="N145">
        <v>326</v>
      </c>
      <c r="O145" s="14">
        <f>Flights[[#This Row],[Length (min)]]/60</f>
        <v>5.4333333333333336</v>
      </c>
      <c r="P145">
        <v>2475</v>
      </c>
      <c r="Q145" s="17">
        <f>IFERROR(Flights[[#This Row],[Distance]]/Flights[[#This Row],[Length (hr)]],"")</f>
        <v>455.52147239263803</v>
      </c>
      <c r="R145" s="1">
        <v>0.78680555555555554</v>
      </c>
      <c r="S145" s="1">
        <v>0.79583333333333328</v>
      </c>
      <c r="T145">
        <v>13</v>
      </c>
      <c r="U145" t="str">
        <f>IF(Flights[[#This Row],[Arrival Delay]]="","Cancelled",IF(Flights[[#This Row],[Arrival Delay]]&gt;15,"Delayed","On time"))</f>
        <v>On time</v>
      </c>
      <c r="V145" t="str">
        <f>IF(Flights[[#This Row],[Status]]&lt;&gt;"Delayed","",IF(Flights[[#This Row],[Arrival Delay]]&gt;120,"Severe",IF(Flights[[#This Row],[Arrival Delay]]&gt;60,"Major","Moderate")))</f>
        <v/>
      </c>
      <c r="X145" t="str">
        <f>IF(OR(AND(Flights[[#This Row],[Status]]="Cancelled",Flights[[#This Row],[Cancellation Reason]]="Airline/Carrier"),Flights[[#This Row],[Delay Type]]="Severe"),"Yes","No")</f>
        <v>No</v>
      </c>
    </row>
    <row r="146" spans="1:24" x14ac:dyDescent="0.25">
      <c r="A146" s="3">
        <v>42016</v>
      </c>
      <c r="B146">
        <f>WEEKNUM(Flights[[#This Row],[Date]],2)</f>
        <v>3</v>
      </c>
      <c r="C146">
        <f>WEEKDAY(Flights[[#This Row],[Date]],2)</f>
        <v>1</v>
      </c>
      <c r="D146" t="s">
        <v>559</v>
      </c>
      <c r="E146" t="s">
        <v>1994</v>
      </c>
      <c r="F146" t="s">
        <v>0</v>
      </c>
      <c r="G146" t="s">
        <v>356</v>
      </c>
      <c r="H146" t="str">
        <f>_xlfn.XLOOKUP(Flights[[#This Row],[Destination]],Airports!$A$1:$A$77,Airports!$D$1:$D$77,"Code not found")</f>
        <v>Tucson</v>
      </c>
      <c r="I146" t="str" cm="1">
        <f t="array" ref="I146">_xlfn.XLOOKUP(Flights[[#This Row],[Destination]],_xlfn._TRO_TRAILING(Airports!A:A),_xlfn._TRO_TRAILING(Airports!E:E),"Code not found")</f>
        <v>AZ</v>
      </c>
      <c r="J146" s="1">
        <v>0.65208333333333335</v>
      </c>
      <c r="K146">
        <f>HOUR(Flights[[#This Row],[Scheduled Departure]])</f>
        <v>15</v>
      </c>
      <c r="L146" s="1">
        <v>0.65902777777777777</v>
      </c>
      <c r="M146">
        <v>10</v>
      </c>
      <c r="N146">
        <v>79</v>
      </c>
      <c r="O146" s="14">
        <f>Flights[[#This Row],[Length (min)]]/60</f>
        <v>1.3166666666666667</v>
      </c>
      <c r="P146">
        <v>451</v>
      </c>
      <c r="Q146" s="17">
        <f>IFERROR(Flights[[#This Row],[Distance]]/Flights[[#This Row],[Length (hr)]],"")</f>
        <v>342.53164556962025</v>
      </c>
      <c r="R146" s="1">
        <v>0.75</v>
      </c>
      <c r="S146" s="1">
        <v>0.75555555555555554</v>
      </c>
      <c r="T146">
        <v>8</v>
      </c>
      <c r="U146" t="str">
        <f>IF(Flights[[#This Row],[Arrival Delay]]="","Cancelled",IF(Flights[[#This Row],[Arrival Delay]]&gt;15,"Delayed","On time"))</f>
        <v>On time</v>
      </c>
      <c r="V146" t="str">
        <f>IF(Flights[[#This Row],[Status]]&lt;&gt;"Delayed","",IF(Flights[[#This Row],[Arrival Delay]]&gt;120,"Severe",IF(Flights[[#This Row],[Arrival Delay]]&gt;60,"Major","Moderate")))</f>
        <v/>
      </c>
      <c r="X146" t="str">
        <f>IF(OR(AND(Flights[[#This Row],[Status]]="Cancelled",Flights[[#This Row],[Cancellation Reason]]="Airline/Carrier"),Flights[[#This Row],[Delay Type]]="Severe"),"Yes","No")</f>
        <v>No</v>
      </c>
    </row>
    <row r="147" spans="1:24" x14ac:dyDescent="0.25">
      <c r="A147" s="3">
        <v>42016</v>
      </c>
      <c r="B147">
        <f>WEEKNUM(Flights[[#This Row],[Date]],2)</f>
        <v>3</v>
      </c>
      <c r="C147">
        <f>WEEKDAY(Flights[[#This Row],[Date]],2)</f>
        <v>1</v>
      </c>
      <c r="D147" t="s">
        <v>593</v>
      </c>
      <c r="E147" t="s">
        <v>1994</v>
      </c>
      <c r="F147" t="s">
        <v>0</v>
      </c>
      <c r="G147" t="s">
        <v>15</v>
      </c>
      <c r="H147" t="str">
        <f>_xlfn.XLOOKUP(Flights[[#This Row],[Destination]],Airports!$A$1:$A$77,Airports!$D$1:$D$77,"Code not found")</f>
        <v>Las Vegas</v>
      </c>
      <c r="I147" t="str" cm="1">
        <f t="array" ref="I147">_xlfn.XLOOKUP(Flights[[#This Row],[Destination]],_xlfn._TRO_TRAILING(Airports!A:A),_xlfn._TRO_TRAILING(Airports!E:E),"Code not found")</f>
        <v>NV</v>
      </c>
      <c r="J147" s="1">
        <v>0.66666666666666663</v>
      </c>
      <c r="K147">
        <f>HOUR(Flights[[#This Row],[Scheduled Departure]])</f>
        <v>16</v>
      </c>
      <c r="L147" s="1">
        <v>0.66388888888888886</v>
      </c>
      <c r="M147">
        <v>-4</v>
      </c>
      <c r="N147">
        <v>62</v>
      </c>
      <c r="O147" s="14">
        <f>Flights[[#This Row],[Length (min)]]/60</f>
        <v>1.0333333333333334</v>
      </c>
      <c r="P147">
        <v>236</v>
      </c>
      <c r="Q147" s="17">
        <f>IFERROR(Flights[[#This Row],[Distance]]/Flights[[#This Row],[Length (hr)]],"")</f>
        <v>228.38709677419354</v>
      </c>
      <c r="R147" s="1">
        <v>0.71666666666666667</v>
      </c>
      <c r="S147" s="1">
        <v>0.70694444444444449</v>
      </c>
      <c r="T147">
        <v>-14</v>
      </c>
      <c r="U147" t="str">
        <f>IF(Flights[[#This Row],[Arrival Delay]]="","Cancelled",IF(Flights[[#This Row],[Arrival Delay]]&gt;15,"Delayed","On time"))</f>
        <v>On time</v>
      </c>
      <c r="V147" t="str">
        <f>IF(Flights[[#This Row],[Status]]&lt;&gt;"Delayed","",IF(Flights[[#This Row],[Arrival Delay]]&gt;120,"Severe",IF(Flights[[#This Row],[Arrival Delay]]&gt;60,"Major","Moderate")))</f>
        <v/>
      </c>
      <c r="X147" t="str">
        <f>IF(OR(AND(Flights[[#This Row],[Status]]="Cancelled",Flights[[#This Row],[Cancellation Reason]]="Airline/Carrier"),Flights[[#This Row],[Delay Type]]="Severe"),"Yes","No")</f>
        <v>No</v>
      </c>
    </row>
    <row r="148" spans="1:24" x14ac:dyDescent="0.25">
      <c r="A148" s="3">
        <v>42016</v>
      </c>
      <c r="B148">
        <f>WEEKNUM(Flights[[#This Row],[Date]],2)</f>
        <v>3</v>
      </c>
      <c r="C148">
        <f>WEEKDAY(Flights[[#This Row],[Date]],2)</f>
        <v>1</v>
      </c>
      <c r="D148" t="s">
        <v>561</v>
      </c>
      <c r="E148" t="s">
        <v>1990</v>
      </c>
      <c r="F148" t="s">
        <v>0</v>
      </c>
      <c r="G148" t="s">
        <v>21</v>
      </c>
      <c r="H148" t="str">
        <f>_xlfn.XLOOKUP(Flights[[#This Row],[Destination]],Airports!$A$1:$A$77,Airports!$D$1:$D$77,"Code not found")</f>
        <v>Lihue</v>
      </c>
      <c r="I148" t="str" cm="1">
        <f t="array" ref="I148">_xlfn.XLOOKUP(Flights[[#This Row],[Destination]],_xlfn._TRO_TRAILING(Airports!A:A),_xlfn._TRO_TRAILING(Airports!E:E),"Code not found")</f>
        <v>HI</v>
      </c>
      <c r="J148" s="1">
        <v>0.70277777777777772</v>
      </c>
      <c r="K148">
        <f>HOUR(Flights[[#This Row],[Scheduled Departure]])</f>
        <v>16</v>
      </c>
      <c r="L148" s="1">
        <v>0.7</v>
      </c>
      <c r="M148">
        <v>-4</v>
      </c>
      <c r="N148">
        <v>354</v>
      </c>
      <c r="O148" s="14">
        <f>Flights[[#This Row],[Length (min)]]/60</f>
        <v>5.9</v>
      </c>
      <c r="P148">
        <v>2615</v>
      </c>
      <c r="Q148" s="17">
        <f>IFERROR(Flights[[#This Row],[Distance]]/Flights[[#This Row],[Length (hr)]],"")</f>
        <v>443.22033898305079</v>
      </c>
      <c r="R148" s="1">
        <v>0.875</v>
      </c>
      <c r="S148" s="1">
        <v>0.86250000000000004</v>
      </c>
      <c r="T148">
        <v>-18</v>
      </c>
      <c r="U148" t="str">
        <f>IF(Flights[[#This Row],[Arrival Delay]]="","Cancelled",IF(Flights[[#This Row],[Arrival Delay]]&gt;15,"Delayed","On time"))</f>
        <v>On time</v>
      </c>
      <c r="V148" t="str">
        <f>IF(Flights[[#This Row],[Status]]&lt;&gt;"Delayed","",IF(Flights[[#This Row],[Arrival Delay]]&gt;120,"Severe",IF(Flights[[#This Row],[Arrival Delay]]&gt;60,"Major","Moderate")))</f>
        <v/>
      </c>
      <c r="X148" t="str">
        <f>IF(OR(AND(Flights[[#This Row],[Status]]="Cancelled",Flights[[#This Row],[Cancellation Reason]]="Airline/Carrier"),Flights[[#This Row],[Delay Type]]="Severe"),"Yes","No")</f>
        <v>No</v>
      </c>
    </row>
    <row r="149" spans="1:24" x14ac:dyDescent="0.25">
      <c r="A149" s="3">
        <v>42016</v>
      </c>
      <c r="B149">
        <f>WEEKNUM(Flights[[#This Row],[Date]],2)</f>
        <v>3</v>
      </c>
      <c r="C149">
        <f>WEEKDAY(Flights[[#This Row],[Date]],2)</f>
        <v>1</v>
      </c>
      <c r="D149" t="s">
        <v>90</v>
      </c>
      <c r="E149" t="s">
        <v>1987</v>
      </c>
      <c r="F149" t="s">
        <v>0</v>
      </c>
      <c r="G149" t="s">
        <v>19</v>
      </c>
      <c r="H149" t="str">
        <f>_xlfn.XLOOKUP(Flights[[#This Row],[Destination]],Airports!$A$1:$A$77,Airports!$D$1:$D$77,"Code not found")</f>
        <v>Kona</v>
      </c>
      <c r="I149" t="str" cm="1">
        <f t="array" ref="I149">_xlfn.XLOOKUP(Flights[[#This Row],[Destination]],_xlfn._TRO_TRAILING(Airports!A:A),_xlfn._TRO_TRAILING(Airports!E:E),"Code not found")</f>
        <v>HI</v>
      </c>
      <c r="J149" s="1">
        <v>0.71527777777777779</v>
      </c>
      <c r="K149">
        <f>HOUR(Flights[[#This Row],[Scheduled Departure]])</f>
        <v>17</v>
      </c>
      <c r="L149" s="1">
        <v>0.71319444444444446</v>
      </c>
      <c r="M149">
        <v>-3</v>
      </c>
      <c r="N149">
        <v>352</v>
      </c>
      <c r="O149" s="14">
        <f>Flights[[#This Row],[Length (min)]]/60</f>
        <v>5.8666666666666663</v>
      </c>
      <c r="P149">
        <v>2504</v>
      </c>
      <c r="Q149" s="17">
        <f>IFERROR(Flights[[#This Row],[Distance]]/Flights[[#This Row],[Length (hr)]],"")</f>
        <v>426.81818181818187</v>
      </c>
      <c r="R149" s="1">
        <v>0.87916666666666665</v>
      </c>
      <c r="S149" s="1">
        <v>0.87430555555555556</v>
      </c>
      <c r="T149">
        <v>-7</v>
      </c>
      <c r="U149" t="str">
        <f>IF(Flights[[#This Row],[Arrival Delay]]="","Cancelled",IF(Flights[[#This Row],[Arrival Delay]]&gt;15,"Delayed","On time"))</f>
        <v>On time</v>
      </c>
      <c r="V149" t="str">
        <f>IF(Flights[[#This Row],[Status]]&lt;&gt;"Delayed","",IF(Flights[[#This Row],[Arrival Delay]]&gt;120,"Severe",IF(Flights[[#This Row],[Arrival Delay]]&gt;60,"Major","Moderate")))</f>
        <v/>
      </c>
      <c r="X149" t="str">
        <f>IF(OR(AND(Flights[[#This Row],[Status]]="Cancelled",Flights[[#This Row],[Cancellation Reason]]="Airline/Carrier"),Flights[[#This Row],[Delay Type]]="Severe"),"Yes","No")</f>
        <v>No</v>
      </c>
    </row>
    <row r="150" spans="1:24" x14ac:dyDescent="0.25">
      <c r="A150" s="3">
        <v>42016</v>
      </c>
      <c r="B150">
        <f>WEEKNUM(Flights[[#This Row],[Date]],2)</f>
        <v>3</v>
      </c>
      <c r="C150">
        <f>WEEKDAY(Flights[[#This Row],[Date]],2)</f>
        <v>1</v>
      </c>
      <c r="D150" t="s">
        <v>596</v>
      </c>
      <c r="E150" t="s">
        <v>1988</v>
      </c>
      <c r="F150" t="s">
        <v>0</v>
      </c>
      <c r="G150" t="s">
        <v>29</v>
      </c>
      <c r="H150" t="str">
        <f>_xlfn.XLOOKUP(Flights[[#This Row],[Destination]],Airports!$A$1:$A$77,Airports!$D$1:$D$77,"Code not found")</f>
        <v>Phoenix</v>
      </c>
      <c r="I150" t="str" cm="1">
        <f t="array" ref="I150">_xlfn.XLOOKUP(Flights[[#This Row],[Destination]],_xlfn._TRO_TRAILING(Airports!A:A),_xlfn._TRO_TRAILING(Airports!E:E),"Code not found")</f>
        <v>AZ</v>
      </c>
      <c r="J150" s="1">
        <v>0.74305555555555558</v>
      </c>
      <c r="K150">
        <f>HOUR(Flights[[#This Row],[Scheduled Departure]])</f>
        <v>17</v>
      </c>
      <c r="L150" s="1">
        <v>0.73888888888888893</v>
      </c>
      <c r="M150">
        <v>-6</v>
      </c>
      <c r="N150">
        <v>94</v>
      </c>
      <c r="O150" s="14">
        <f>Flights[[#This Row],[Length (min)]]/60</f>
        <v>1.5666666666666667</v>
      </c>
      <c r="P150">
        <v>370</v>
      </c>
      <c r="Q150" s="17">
        <f>IFERROR(Flights[[#This Row],[Distance]]/Flights[[#This Row],[Length (hr)]],"")</f>
        <v>236.17021276595744</v>
      </c>
      <c r="R150" s="1">
        <v>0.84305555555555556</v>
      </c>
      <c r="S150" s="1">
        <v>0.84583333333333333</v>
      </c>
      <c r="T150">
        <v>4</v>
      </c>
      <c r="U150" t="str">
        <f>IF(Flights[[#This Row],[Arrival Delay]]="","Cancelled",IF(Flights[[#This Row],[Arrival Delay]]&gt;15,"Delayed","On time"))</f>
        <v>On time</v>
      </c>
      <c r="V150" t="str">
        <f>IF(Flights[[#This Row],[Status]]&lt;&gt;"Delayed","",IF(Flights[[#This Row],[Arrival Delay]]&gt;120,"Severe",IF(Flights[[#This Row],[Arrival Delay]]&gt;60,"Major","Moderate")))</f>
        <v/>
      </c>
      <c r="X150" t="str">
        <f>IF(OR(AND(Flights[[#This Row],[Status]]="Cancelled",Flights[[#This Row],[Cancellation Reason]]="Airline/Carrier"),Flights[[#This Row],[Delay Type]]="Severe"),"Yes","No")</f>
        <v>No</v>
      </c>
    </row>
    <row r="151" spans="1:24" x14ac:dyDescent="0.25">
      <c r="A151" s="3">
        <v>42016</v>
      </c>
      <c r="B151">
        <f>WEEKNUM(Flights[[#This Row],[Date]],2)</f>
        <v>3</v>
      </c>
      <c r="C151">
        <f>WEEKDAY(Flights[[#This Row],[Date]],2)</f>
        <v>1</v>
      </c>
      <c r="D151" t="s">
        <v>419</v>
      </c>
      <c r="E151" t="s">
        <v>1994</v>
      </c>
      <c r="F151" t="s">
        <v>0</v>
      </c>
      <c r="G151" t="s">
        <v>283</v>
      </c>
      <c r="H151" t="str">
        <f>_xlfn.XLOOKUP(Flights[[#This Row],[Destination]],Airports!$A$1:$A$77,Airports!$D$1:$D$77,"Code not found")</f>
        <v>Fresno</v>
      </c>
      <c r="I151" t="str" cm="1">
        <f t="array" ref="I151">_xlfn.XLOOKUP(Flights[[#This Row],[Destination]],_xlfn._TRO_TRAILING(Airports!A:A),_xlfn._TRO_TRAILING(Airports!E:E),"Code not found")</f>
        <v>CA</v>
      </c>
      <c r="J151" s="1">
        <v>0.83263888888888893</v>
      </c>
      <c r="K151">
        <f>HOUR(Flights[[#This Row],[Scheduled Departure]])</f>
        <v>19</v>
      </c>
      <c r="L151" s="1">
        <v>0.88055555555555554</v>
      </c>
      <c r="M151">
        <v>69</v>
      </c>
      <c r="N151">
        <v>62</v>
      </c>
      <c r="O151" s="14">
        <f>Flights[[#This Row],[Length (min)]]/60</f>
        <v>1.0333333333333334</v>
      </c>
      <c r="P151">
        <v>209</v>
      </c>
      <c r="Q151" s="17">
        <f>IFERROR(Flights[[#This Row],[Distance]]/Flights[[#This Row],[Length (hr)]],"")</f>
        <v>202.25806451612902</v>
      </c>
      <c r="R151" s="1">
        <v>0.87222222222222223</v>
      </c>
      <c r="S151" s="1">
        <v>0.92361111111111116</v>
      </c>
      <c r="T151">
        <v>74</v>
      </c>
      <c r="U151" t="str">
        <f>IF(Flights[[#This Row],[Arrival Delay]]="","Cancelled",IF(Flights[[#This Row],[Arrival Delay]]&gt;15,"Delayed","On time"))</f>
        <v>Delayed</v>
      </c>
      <c r="V151" t="str">
        <f>IF(Flights[[#This Row],[Status]]&lt;&gt;"Delayed","",IF(Flights[[#This Row],[Arrival Delay]]&gt;120,"Severe",IF(Flights[[#This Row],[Arrival Delay]]&gt;60,"Major","Moderate")))</f>
        <v>Major</v>
      </c>
      <c r="X151" t="str">
        <f>IF(OR(AND(Flights[[#This Row],[Status]]="Cancelled",Flights[[#This Row],[Cancellation Reason]]="Airline/Carrier"),Flights[[#This Row],[Delay Type]]="Severe"),"Yes","No")</f>
        <v>No</v>
      </c>
    </row>
    <row r="152" spans="1:24" x14ac:dyDescent="0.25">
      <c r="A152" s="3">
        <v>42016</v>
      </c>
      <c r="B152">
        <f>WEEKNUM(Flights[[#This Row],[Date]],2)</f>
        <v>3</v>
      </c>
      <c r="C152">
        <f>WEEKDAY(Flights[[#This Row],[Date]],2)</f>
        <v>1</v>
      </c>
      <c r="D152" t="s">
        <v>662</v>
      </c>
      <c r="E152" t="s">
        <v>1994</v>
      </c>
      <c r="F152" t="s">
        <v>0</v>
      </c>
      <c r="G152" t="s">
        <v>331</v>
      </c>
      <c r="H152" t="str">
        <f>_xlfn.XLOOKUP(Flights[[#This Row],[Destination]],Airports!$A$1:$A$77,Airports!$D$1:$D$77,"Code not found")</f>
        <v>Palm Springs</v>
      </c>
      <c r="I152" t="str" cm="1">
        <f t="array" ref="I152">_xlfn.XLOOKUP(Flights[[#This Row],[Destination]],_xlfn._TRO_TRAILING(Airports!A:A),_xlfn._TRO_TRAILING(Airports!E:E),"Code not found")</f>
        <v>CA</v>
      </c>
      <c r="J152" s="1">
        <v>0.93472222222222223</v>
      </c>
      <c r="K152">
        <f>HOUR(Flights[[#This Row],[Scheduled Departure]])</f>
        <v>22</v>
      </c>
      <c r="L152" s="1">
        <v>0.94027777777777777</v>
      </c>
      <c r="M152">
        <v>8</v>
      </c>
      <c r="N152">
        <v>53</v>
      </c>
      <c r="O152" s="14">
        <f>Flights[[#This Row],[Length (min)]]/60</f>
        <v>0.8833333333333333</v>
      </c>
      <c r="P152">
        <v>110</v>
      </c>
      <c r="Q152" s="17">
        <f>IFERROR(Flights[[#This Row],[Distance]]/Flights[[#This Row],[Length (hr)]],"")</f>
        <v>124.52830188679246</v>
      </c>
      <c r="R152" s="1">
        <v>0.97152777777777777</v>
      </c>
      <c r="S152" s="1">
        <v>0.9770833333333333</v>
      </c>
      <c r="T152">
        <v>8</v>
      </c>
      <c r="U152" t="str">
        <f>IF(Flights[[#This Row],[Arrival Delay]]="","Cancelled",IF(Flights[[#This Row],[Arrival Delay]]&gt;15,"Delayed","On time"))</f>
        <v>On time</v>
      </c>
      <c r="V152" t="str">
        <f>IF(Flights[[#This Row],[Status]]&lt;&gt;"Delayed","",IF(Flights[[#This Row],[Arrival Delay]]&gt;120,"Severe",IF(Flights[[#This Row],[Arrival Delay]]&gt;60,"Major","Moderate")))</f>
        <v/>
      </c>
      <c r="X152" t="str">
        <f>IF(OR(AND(Flights[[#This Row],[Status]]="Cancelled",Flights[[#This Row],[Cancellation Reason]]="Airline/Carrier"),Flights[[#This Row],[Delay Type]]="Severe"),"Yes","No")</f>
        <v>No</v>
      </c>
    </row>
    <row r="153" spans="1:24" x14ac:dyDescent="0.25">
      <c r="A153" s="3">
        <v>42016</v>
      </c>
      <c r="B153">
        <f>WEEKNUM(Flights[[#This Row],[Date]],2)</f>
        <v>3</v>
      </c>
      <c r="C153">
        <f>WEEKDAY(Flights[[#This Row],[Date]],2)</f>
        <v>1</v>
      </c>
      <c r="D153" t="s">
        <v>107</v>
      </c>
      <c r="E153" t="s">
        <v>1987</v>
      </c>
      <c r="F153" t="s">
        <v>0</v>
      </c>
      <c r="G153" t="s">
        <v>12</v>
      </c>
      <c r="H153" t="str">
        <f>_xlfn.XLOOKUP(Flights[[#This Row],[Destination]],Airports!$A$1:$A$77,Airports!$D$1:$D$77,"Code not found")</f>
        <v>New York</v>
      </c>
      <c r="I153" t="str" cm="1">
        <f t="array" ref="I153">_xlfn.XLOOKUP(Flights[[#This Row],[Destination]],_xlfn._TRO_TRAILING(Airports!A:A),_xlfn._TRO_TRAILING(Airports!E:E),"Code not found")</f>
        <v>NY</v>
      </c>
      <c r="J153" s="1">
        <v>0.97916666666666663</v>
      </c>
      <c r="K153">
        <f>HOUR(Flights[[#This Row],[Scheduled Departure]])</f>
        <v>23</v>
      </c>
      <c r="L153" s="1">
        <v>0.97361111111111109</v>
      </c>
      <c r="M153">
        <v>-8</v>
      </c>
      <c r="N153">
        <v>316</v>
      </c>
      <c r="O153" s="14">
        <f>Flights[[#This Row],[Length (min)]]/60</f>
        <v>5.2666666666666666</v>
      </c>
      <c r="P153">
        <v>2475</v>
      </c>
      <c r="Q153" s="17">
        <f>IFERROR(Flights[[#This Row],[Distance]]/Flights[[#This Row],[Length (hr)]],"")</f>
        <v>469.9367088607595</v>
      </c>
      <c r="R153" s="1">
        <v>0.32708333333333334</v>
      </c>
      <c r="S153" s="1">
        <v>0.31805555555555554</v>
      </c>
      <c r="T153">
        <v>-13</v>
      </c>
      <c r="U153" t="str">
        <f>IF(Flights[[#This Row],[Arrival Delay]]="","Cancelled",IF(Flights[[#This Row],[Arrival Delay]]&gt;15,"Delayed","On time"))</f>
        <v>On time</v>
      </c>
      <c r="V153" t="str">
        <f>IF(Flights[[#This Row],[Status]]&lt;&gt;"Delayed","",IF(Flights[[#This Row],[Arrival Delay]]&gt;120,"Severe",IF(Flights[[#This Row],[Arrival Delay]]&gt;60,"Major","Moderate")))</f>
        <v/>
      </c>
      <c r="X153" t="str">
        <f>IF(OR(AND(Flights[[#This Row],[Status]]="Cancelled",Flights[[#This Row],[Cancellation Reason]]="Airline/Carrier"),Flights[[#This Row],[Delay Type]]="Severe"),"Yes","No")</f>
        <v>No</v>
      </c>
    </row>
    <row r="154" spans="1:24" x14ac:dyDescent="0.25">
      <c r="A154" s="3">
        <v>42017</v>
      </c>
      <c r="B154">
        <f>WEEKNUM(Flights[[#This Row],[Date]],2)</f>
        <v>3</v>
      </c>
      <c r="C154">
        <f>WEEKDAY(Flights[[#This Row],[Date]],2)</f>
        <v>2</v>
      </c>
      <c r="D154" t="s">
        <v>112</v>
      </c>
      <c r="E154" t="s">
        <v>1987</v>
      </c>
      <c r="F154" t="s">
        <v>0</v>
      </c>
      <c r="G154" t="s">
        <v>4</v>
      </c>
      <c r="H154" t="str">
        <f>_xlfn.XLOOKUP(Flights[[#This Row],[Destination]],Airports!$A$1:$A$77,Airports!$D$1:$D$77,"Code not found")</f>
        <v>Chicago</v>
      </c>
      <c r="I154" t="str" cm="1">
        <f t="array" ref="I154">_xlfn.XLOOKUP(Flights[[#This Row],[Destination]],_xlfn._TRO_TRAILING(Airports!A:A),_xlfn._TRO_TRAILING(Airports!E:E),"Code not found")</f>
        <v>IL</v>
      </c>
      <c r="J154" s="1">
        <v>0.30208333333333331</v>
      </c>
      <c r="K154">
        <f>HOUR(Flights[[#This Row],[Scheduled Departure]])</f>
        <v>7</v>
      </c>
      <c r="L154" s="1">
        <v>0.29722222222222222</v>
      </c>
      <c r="M154">
        <v>-7</v>
      </c>
      <c r="N154">
        <v>236</v>
      </c>
      <c r="O154" s="14">
        <f>Flights[[#This Row],[Length (min)]]/60</f>
        <v>3.9333333333333331</v>
      </c>
      <c r="P154">
        <v>1744</v>
      </c>
      <c r="Q154" s="17">
        <f>IFERROR(Flights[[#This Row],[Distance]]/Flights[[#This Row],[Length (hr)]],"")</f>
        <v>443.38983050847457</v>
      </c>
      <c r="R154" s="1">
        <v>0.5541666666666667</v>
      </c>
      <c r="S154" s="1">
        <v>0.5444444444444444</v>
      </c>
      <c r="T154">
        <v>-14</v>
      </c>
      <c r="U154" t="str">
        <f>IF(Flights[[#This Row],[Arrival Delay]]="","Cancelled",IF(Flights[[#This Row],[Arrival Delay]]&gt;15,"Delayed","On time"))</f>
        <v>On time</v>
      </c>
      <c r="V154" t="str">
        <f>IF(Flights[[#This Row],[Status]]&lt;&gt;"Delayed","",IF(Flights[[#This Row],[Arrival Delay]]&gt;120,"Severe",IF(Flights[[#This Row],[Arrival Delay]]&gt;60,"Major","Moderate")))</f>
        <v/>
      </c>
      <c r="X154" t="str">
        <f>IF(OR(AND(Flights[[#This Row],[Status]]="Cancelled",Flights[[#This Row],[Cancellation Reason]]="Airline/Carrier"),Flights[[#This Row],[Delay Type]]="Severe"),"Yes","No")</f>
        <v>No</v>
      </c>
    </row>
    <row r="155" spans="1:24" x14ac:dyDescent="0.25">
      <c r="A155" s="3">
        <v>42017</v>
      </c>
      <c r="B155">
        <f>WEEKNUM(Flights[[#This Row],[Date]],2)</f>
        <v>3</v>
      </c>
      <c r="C155">
        <f>WEEKDAY(Flights[[#This Row],[Date]],2)</f>
        <v>2</v>
      </c>
      <c r="D155" t="s">
        <v>846</v>
      </c>
      <c r="E155" t="s">
        <v>1995</v>
      </c>
      <c r="F155" t="s">
        <v>0</v>
      </c>
      <c r="G155" t="s">
        <v>318</v>
      </c>
      <c r="H155" t="str">
        <f>_xlfn.XLOOKUP(Flights[[#This Row],[Destination]],Airports!$A$1:$A$77,Airports!$D$1:$D$77,"Code not found")</f>
        <v>Oakland</v>
      </c>
      <c r="I155" t="str" cm="1">
        <f t="array" ref="I155">_xlfn.XLOOKUP(Flights[[#This Row],[Destination]],_xlfn._TRO_TRAILING(Airports!A:A),_xlfn._TRO_TRAILING(Airports!E:E),"Code not found")</f>
        <v>CA</v>
      </c>
      <c r="J155" s="1">
        <v>0.34375</v>
      </c>
      <c r="K155">
        <f>HOUR(Flights[[#This Row],[Scheduled Departure]])</f>
        <v>8</v>
      </c>
      <c r="L155" s="1">
        <v>0.34791666666666665</v>
      </c>
      <c r="M155">
        <v>6</v>
      </c>
      <c r="N155">
        <v>77</v>
      </c>
      <c r="O155" s="14">
        <f>Flights[[#This Row],[Length (min)]]/60</f>
        <v>1.2833333333333334</v>
      </c>
      <c r="P155">
        <v>337</v>
      </c>
      <c r="Q155" s="17">
        <f>IFERROR(Flights[[#This Row],[Distance]]/Flights[[#This Row],[Length (hr)]],"")</f>
        <v>262.59740259740255</v>
      </c>
      <c r="R155" s="1">
        <v>0.39583333333333331</v>
      </c>
      <c r="S155" s="1">
        <v>0.40138888888888891</v>
      </c>
      <c r="T155">
        <v>8</v>
      </c>
      <c r="U155" t="str">
        <f>IF(Flights[[#This Row],[Arrival Delay]]="","Cancelled",IF(Flights[[#This Row],[Arrival Delay]]&gt;15,"Delayed","On time"))</f>
        <v>On time</v>
      </c>
      <c r="V155" t="str">
        <f>IF(Flights[[#This Row],[Status]]&lt;&gt;"Delayed","",IF(Flights[[#This Row],[Arrival Delay]]&gt;120,"Severe",IF(Flights[[#This Row],[Arrival Delay]]&gt;60,"Major","Moderate")))</f>
        <v/>
      </c>
      <c r="X155" t="str">
        <f>IF(OR(AND(Flights[[#This Row],[Status]]="Cancelled",Flights[[#This Row],[Cancellation Reason]]="Airline/Carrier"),Flights[[#This Row],[Delay Type]]="Severe"),"Yes","No")</f>
        <v>No</v>
      </c>
    </row>
    <row r="156" spans="1:24" x14ac:dyDescent="0.25">
      <c r="A156" s="3">
        <v>42017</v>
      </c>
      <c r="B156">
        <f>WEEKNUM(Flights[[#This Row],[Date]],2)</f>
        <v>3</v>
      </c>
      <c r="C156">
        <f>WEEKDAY(Flights[[#This Row],[Date]],2)</f>
        <v>2</v>
      </c>
      <c r="D156" t="s">
        <v>49</v>
      </c>
      <c r="E156" t="s">
        <v>1987</v>
      </c>
      <c r="F156" t="s">
        <v>0</v>
      </c>
      <c r="G156" t="s">
        <v>3</v>
      </c>
      <c r="H156" t="str">
        <f>_xlfn.XLOOKUP(Flights[[#This Row],[Destination]],Airports!$A$1:$A$77,Airports!$D$1:$D$77,"Code not found")</f>
        <v>Dallas</v>
      </c>
      <c r="I156" t="str" cm="1">
        <f t="array" ref="I156">_xlfn.XLOOKUP(Flights[[#This Row],[Destination]],_xlfn._TRO_TRAILING(Airports!A:A),_xlfn._TRO_TRAILING(Airports!E:E),"Code not found")</f>
        <v>TX</v>
      </c>
      <c r="J156" s="1">
        <v>0.35416666666666669</v>
      </c>
      <c r="K156">
        <f>HOUR(Flights[[#This Row],[Scheduled Departure]])</f>
        <v>8</v>
      </c>
      <c r="L156" s="1">
        <v>0.35069444444444442</v>
      </c>
      <c r="M156">
        <v>-5</v>
      </c>
      <c r="N156">
        <v>164</v>
      </c>
      <c r="O156" s="14">
        <f>Flights[[#This Row],[Length (min)]]/60</f>
        <v>2.7333333333333334</v>
      </c>
      <c r="P156">
        <v>1235</v>
      </c>
      <c r="Q156" s="17">
        <f>IFERROR(Flights[[#This Row],[Distance]]/Flights[[#This Row],[Length (hr)]],"")</f>
        <v>451.82926829268291</v>
      </c>
      <c r="R156" s="1">
        <v>0.5625</v>
      </c>
      <c r="S156" s="1">
        <v>0.54791666666666672</v>
      </c>
      <c r="T156">
        <v>-21</v>
      </c>
      <c r="U156" t="str">
        <f>IF(Flights[[#This Row],[Arrival Delay]]="","Cancelled",IF(Flights[[#This Row],[Arrival Delay]]&gt;15,"Delayed","On time"))</f>
        <v>On time</v>
      </c>
      <c r="V156" t="str">
        <f>IF(Flights[[#This Row],[Status]]&lt;&gt;"Delayed","",IF(Flights[[#This Row],[Arrival Delay]]&gt;120,"Severe",IF(Flights[[#This Row],[Arrival Delay]]&gt;60,"Major","Moderate")))</f>
        <v/>
      </c>
      <c r="X156" t="str">
        <f>IF(OR(AND(Flights[[#This Row],[Status]]="Cancelled",Flights[[#This Row],[Cancellation Reason]]="Airline/Carrier"),Flights[[#This Row],[Delay Type]]="Severe"),"Yes","No")</f>
        <v>No</v>
      </c>
    </row>
    <row r="157" spans="1:24" x14ac:dyDescent="0.25">
      <c r="A157" s="3">
        <v>42017</v>
      </c>
      <c r="B157">
        <f>WEEKNUM(Flights[[#This Row],[Date]],2)</f>
        <v>3</v>
      </c>
      <c r="C157">
        <f>WEEKDAY(Flights[[#This Row],[Date]],2)</f>
        <v>2</v>
      </c>
      <c r="D157" t="s">
        <v>530</v>
      </c>
      <c r="E157" t="s">
        <v>1990</v>
      </c>
      <c r="F157" t="s">
        <v>0</v>
      </c>
      <c r="G157" t="s">
        <v>9</v>
      </c>
      <c r="H157" t="str">
        <f>_xlfn.XLOOKUP(Flights[[#This Row],[Destination]],Airports!$A$1:$A$77,Airports!$D$1:$D$77,"Code not found")</f>
        <v>San Francisco</v>
      </c>
      <c r="I157" t="str" cm="1">
        <f t="array" ref="I157">_xlfn.XLOOKUP(Flights[[#This Row],[Destination]],_xlfn._TRO_TRAILING(Airports!A:A),_xlfn._TRO_TRAILING(Airports!E:E),"Code not found")</f>
        <v>CA</v>
      </c>
      <c r="J157" s="1">
        <v>0.42638888888888887</v>
      </c>
      <c r="K157">
        <f>HOUR(Flights[[#This Row],[Scheduled Departure]])</f>
        <v>10</v>
      </c>
      <c r="L157" s="1">
        <v>0.43125000000000002</v>
      </c>
      <c r="M157">
        <v>7</v>
      </c>
      <c r="N157">
        <v>102</v>
      </c>
      <c r="O157" s="14">
        <f>Flights[[#This Row],[Length (min)]]/60</f>
        <v>1.7</v>
      </c>
      <c r="P157">
        <v>337</v>
      </c>
      <c r="Q157" s="17">
        <f>IFERROR(Flights[[#This Row],[Distance]]/Flights[[#This Row],[Length (hr)]],"")</f>
        <v>198.23529411764707</v>
      </c>
      <c r="R157" s="1">
        <v>0.49513888888888891</v>
      </c>
      <c r="S157" s="1">
        <v>0.50208333333333333</v>
      </c>
      <c r="T157">
        <v>10</v>
      </c>
      <c r="U157" t="str">
        <f>IF(Flights[[#This Row],[Arrival Delay]]="","Cancelled",IF(Flights[[#This Row],[Arrival Delay]]&gt;15,"Delayed","On time"))</f>
        <v>On time</v>
      </c>
      <c r="V157" t="str">
        <f>IF(Flights[[#This Row],[Status]]&lt;&gt;"Delayed","",IF(Flights[[#This Row],[Arrival Delay]]&gt;120,"Severe",IF(Flights[[#This Row],[Arrival Delay]]&gt;60,"Major","Moderate")))</f>
        <v/>
      </c>
      <c r="X157" t="str">
        <f>IF(OR(AND(Flights[[#This Row],[Status]]="Cancelled",Flights[[#This Row],[Cancellation Reason]]="Airline/Carrier"),Flights[[#This Row],[Delay Type]]="Severe"),"Yes","No")</f>
        <v>No</v>
      </c>
    </row>
    <row r="158" spans="1:24" x14ac:dyDescent="0.25">
      <c r="A158" s="3">
        <v>42017</v>
      </c>
      <c r="B158">
        <f>WEEKNUM(Flights[[#This Row],[Date]],2)</f>
        <v>3</v>
      </c>
      <c r="C158">
        <f>WEEKDAY(Flights[[#This Row],[Date]],2)</f>
        <v>2</v>
      </c>
      <c r="D158" t="s">
        <v>762</v>
      </c>
      <c r="E158" t="s">
        <v>1990</v>
      </c>
      <c r="F158" t="s">
        <v>0</v>
      </c>
      <c r="G158" t="s">
        <v>316</v>
      </c>
      <c r="H158" t="str">
        <f>_xlfn.XLOOKUP(Flights[[#This Row],[Destination]],Airports!$A$1:$A$77,Airports!$D$1:$D$77,"Code not found")</f>
        <v>New Orleans</v>
      </c>
      <c r="I158" t="str" cm="1">
        <f t="array" ref="I158">_xlfn.XLOOKUP(Flights[[#This Row],[Destination]],_xlfn._TRO_TRAILING(Airports!A:A),_xlfn._TRO_TRAILING(Airports!E:E),"Code not found")</f>
        <v>LA</v>
      </c>
      <c r="J158" s="1">
        <v>0.43333333333333335</v>
      </c>
      <c r="K158">
        <f>HOUR(Flights[[#This Row],[Scheduled Departure]])</f>
        <v>10</v>
      </c>
      <c r="L158" s="1">
        <v>0.43333333333333335</v>
      </c>
      <c r="M158">
        <v>0</v>
      </c>
      <c r="N158">
        <v>199</v>
      </c>
      <c r="O158" s="14">
        <f>Flights[[#This Row],[Length (min)]]/60</f>
        <v>3.3166666666666669</v>
      </c>
      <c r="P158">
        <v>1670</v>
      </c>
      <c r="Q158" s="17">
        <f>IFERROR(Flights[[#This Row],[Distance]]/Flights[[#This Row],[Length (hr)]],"")</f>
        <v>503.51758793969844</v>
      </c>
      <c r="R158" s="1">
        <v>0.6694444444444444</v>
      </c>
      <c r="S158" s="1">
        <v>0.65486111111111112</v>
      </c>
      <c r="T158">
        <v>-21</v>
      </c>
      <c r="U158" t="str">
        <f>IF(Flights[[#This Row],[Arrival Delay]]="","Cancelled",IF(Flights[[#This Row],[Arrival Delay]]&gt;15,"Delayed","On time"))</f>
        <v>On time</v>
      </c>
      <c r="V158" t="str">
        <f>IF(Flights[[#This Row],[Status]]&lt;&gt;"Delayed","",IF(Flights[[#This Row],[Arrival Delay]]&gt;120,"Severe",IF(Flights[[#This Row],[Arrival Delay]]&gt;60,"Major","Moderate")))</f>
        <v/>
      </c>
      <c r="X158" t="str">
        <f>IF(OR(AND(Flights[[#This Row],[Status]]="Cancelled",Flights[[#This Row],[Cancellation Reason]]="Airline/Carrier"),Flights[[#This Row],[Delay Type]]="Severe"),"Yes","No")</f>
        <v>No</v>
      </c>
    </row>
    <row r="159" spans="1:24" x14ac:dyDescent="0.25">
      <c r="A159" s="3">
        <v>42017</v>
      </c>
      <c r="B159">
        <f>WEEKNUM(Flights[[#This Row],[Date]],2)</f>
        <v>3</v>
      </c>
      <c r="C159">
        <f>WEEKDAY(Flights[[#This Row],[Date]],2)</f>
        <v>2</v>
      </c>
      <c r="D159" t="s">
        <v>63</v>
      </c>
      <c r="E159" t="s">
        <v>1987</v>
      </c>
      <c r="F159" t="s">
        <v>0</v>
      </c>
      <c r="G159" t="s">
        <v>3</v>
      </c>
      <c r="H159" t="str">
        <f>_xlfn.XLOOKUP(Flights[[#This Row],[Destination]],Airports!$A$1:$A$77,Airports!$D$1:$D$77,"Code not found")</f>
        <v>Dallas</v>
      </c>
      <c r="I159" t="str" cm="1">
        <f t="array" ref="I159">_xlfn.XLOOKUP(Flights[[#This Row],[Destination]],_xlfn._TRO_TRAILING(Airports!A:A),_xlfn._TRO_TRAILING(Airports!E:E),"Code not found")</f>
        <v>TX</v>
      </c>
      <c r="J159" s="1">
        <v>0.4375</v>
      </c>
      <c r="K159">
        <f>HOUR(Flights[[#This Row],[Scheduled Departure]])</f>
        <v>10</v>
      </c>
      <c r="L159" s="1">
        <v>0.44027777777777777</v>
      </c>
      <c r="M159">
        <v>4</v>
      </c>
      <c r="N159">
        <v>151</v>
      </c>
      <c r="O159" s="14">
        <f>Flights[[#This Row],[Length (min)]]/60</f>
        <v>2.5166666666666666</v>
      </c>
      <c r="P159">
        <v>1235</v>
      </c>
      <c r="Q159" s="17">
        <f>IFERROR(Flights[[#This Row],[Distance]]/Flights[[#This Row],[Length (hr)]],"")</f>
        <v>490.72847682119209</v>
      </c>
      <c r="R159" s="1">
        <v>0.6430555555555556</v>
      </c>
      <c r="S159" s="1">
        <v>0.62847222222222221</v>
      </c>
      <c r="T159">
        <v>-21</v>
      </c>
      <c r="U159" t="str">
        <f>IF(Flights[[#This Row],[Arrival Delay]]="","Cancelled",IF(Flights[[#This Row],[Arrival Delay]]&gt;15,"Delayed","On time"))</f>
        <v>On time</v>
      </c>
      <c r="V159" t="str">
        <f>IF(Flights[[#This Row],[Status]]&lt;&gt;"Delayed","",IF(Flights[[#This Row],[Arrival Delay]]&gt;120,"Severe",IF(Flights[[#This Row],[Arrival Delay]]&gt;60,"Major","Moderate")))</f>
        <v/>
      </c>
      <c r="X159" t="str">
        <f>IF(OR(AND(Flights[[#This Row],[Status]]="Cancelled",Flights[[#This Row],[Cancellation Reason]]="Airline/Carrier"),Flights[[#This Row],[Delay Type]]="Severe"),"Yes","No")</f>
        <v>No</v>
      </c>
    </row>
    <row r="160" spans="1:24" x14ac:dyDescent="0.25">
      <c r="A160" s="3">
        <v>42017</v>
      </c>
      <c r="B160">
        <f>WEEKNUM(Flights[[#This Row],[Date]],2)</f>
        <v>3</v>
      </c>
      <c r="C160">
        <f>WEEKDAY(Flights[[#This Row],[Date]],2)</f>
        <v>2</v>
      </c>
      <c r="D160" t="s">
        <v>459</v>
      </c>
      <c r="E160" t="s">
        <v>1991</v>
      </c>
      <c r="F160" t="s">
        <v>0</v>
      </c>
      <c r="G160" t="s">
        <v>344</v>
      </c>
      <c r="H160" t="str">
        <f>_xlfn.XLOOKUP(Flights[[#This Row],[Destination]],Airports!$A$1:$A$77,Airports!$D$1:$D$77,"Code not found")</f>
        <v>Seattle</v>
      </c>
      <c r="I160" t="str" cm="1">
        <f t="array" ref="I160">_xlfn.XLOOKUP(Flights[[#This Row],[Destination]],_xlfn._TRO_TRAILING(Airports!A:A),_xlfn._TRO_TRAILING(Airports!E:E),"Code not found")</f>
        <v>WA</v>
      </c>
      <c r="J160" s="1">
        <v>0.44444444444444442</v>
      </c>
      <c r="K160">
        <f>HOUR(Flights[[#This Row],[Scheduled Departure]])</f>
        <v>10</v>
      </c>
      <c r="L160" s="1">
        <v>0.44305555555555554</v>
      </c>
      <c r="M160">
        <v>-2</v>
      </c>
      <c r="N160">
        <v>168</v>
      </c>
      <c r="O160" s="14">
        <f>Flights[[#This Row],[Length (min)]]/60</f>
        <v>2.8</v>
      </c>
      <c r="P160">
        <v>954</v>
      </c>
      <c r="Q160" s="17">
        <f>IFERROR(Flights[[#This Row],[Distance]]/Flights[[#This Row],[Length (hr)]],"")</f>
        <v>340.71428571428572</v>
      </c>
      <c r="R160" s="1">
        <v>0.55555555555555558</v>
      </c>
      <c r="S160" s="1">
        <v>0.55972222222222223</v>
      </c>
      <c r="T160">
        <v>6</v>
      </c>
      <c r="U160" t="str">
        <f>IF(Flights[[#This Row],[Arrival Delay]]="","Cancelled",IF(Flights[[#This Row],[Arrival Delay]]&gt;15,"Delayed","On time"))</f>
        <v>On time</v>
      </c>
      <c r="V160" t="str">
        <f>IF(Flights[[#This Row],[Status]]&lt;&gt;"Delayed","",IF(Flights[[#This Row],[Arrival Delay]]&gt;120,"Severe",IF(Flights[[#This Row],[Arrival Delay]]&gt;60,"Major","Moderate")))</f>
        <v/>
      </c>
      <c r="X160" t="str">
        <f>IF(OR(AND(Flights[[#This Row],[Status]]="Cancelled",Flights[[#This Row],[Cancellation Reason]]="Airline/Carrier"),Flights[[#This Row],[Delay Type]]="Severe"),"Yes","No")</f>
        <v>No</v>
      </c>
    </row>
    <row r="161" spans="1:24" x14ac:dyDescent="0.25">
      <c r="A161" s="3">
        <v>42017</v>
      </c>
      <c r="B161">
        <f>WEEKNUM(Flights[[#This Row],[Date]],2)</f>
        <v>3</v>
      </c>
      <c r="C161">
        <f>WEEKDAY(Flights[[#This Row],[Date]],2)</f>
        <v>2</v>
      </c>
      <c r="D161" t="s">
        <v>114</v>
      </c>
      <c r="E161" t="s">
        <v>1987</v>
      </c>
      <c r="F161" t="s">
        <v>0</v>
      </c>
      <c r="G161" t="s">
        <v>9</v>
      </c>
      <c r="H161" t="str">
        <f>_xlfn.XLOOKUP(Flights[[#This Row],[Destination]],Airports!$A$1:$A$77,Airports!$D$1:$D$77,"Code not found")</f>
        <v>San Francisco</v>
      </c>
      <c r="I161" t="str" cm="1">
        <f t="array" ref="I161">_xlfn.XLOOKUP(Flights[[#This Row],[Destination]],_xlfn._TRO_TRAILING(Airports!A:A),_xlfn._TRO_TRAILING(Airports!E:E),"Code not found")</f>
        <v>CA</v>
      </c>
      <c r="J161" s="1">
        <v>0.51388888888888884</v>
      </c>
      <c r="K161">
        <f>HOUR(Flights[[#This Row],[Scheduled Departure]])</f>
        <v>12</v>
      </c>
      <c r="L161" s="1">
        <v>0.51180555555555551</v>
      </c>
      <c r="M161">
        <v>-3</v>
      </c>
      <c r="N161">
        <v>80</v>
      </c>
      <c r="O161" s="14">
        <f>Flights[[#This Row],[Length (min)]]/60</f>
        <v>1.3333333333333333</v>
      </c>
      <c r="P161">
        <v>337</v>
      </c>
      <c r="Q161" s="17">
        <f>IFERROR(Flights[[#This Row],[Distance]]/Flights[[#This Row],[Length (hr)]],"")</f>
        <v>252.75</v>
      </c>
      <c r="R161" s="1">
        <v>0.5708333333333333</v>
      </c>
      <c r="S161" s="1">
        <v>0.56736111111111109</v>
      </c>
      <c r="T161">
        <v>-5</v>
      </c>
      <c r="U161" t="str">
        <f>IF(Flights[[#This Row],[Arrival Delay]]="","Cancelled",IF(Flights[[#This Row],[Arrival Delay]]&gt;15,"Delayed","On time"))</f>
        <v>On time</v>
      </c>
      <c r="V161" t="str">
        <f>IF(Flights[[#This Row],[Status]]&lt;&gt;"Delayed","",IF(Flights[[#This Row],[Arrival Delay]]&gt;120,"Severe",IF(Flights[[#This Row],[Arrival Delay]]&gt;60,"Major","Moderate")))</f>
        <v/>
      </c>
      <c r="X161" t="str">
        <f>IF(OR(AND(Flights[[#This Row],[Status]]="Cancelled",Flights[[#This Row],[Cancellation Reason]]="Airline/Carrier"),Flights[[#This Row],[Delay Type]]="Severe"),"Yes","No")</f>
        <v>No</v>
      </c>
    </row>
    <row r="162" spans="1:24" x14ac:dyDescent="0.25">
      <c r="A162" s="3">
        <v>42017</v>
      </c>
      <c r="B162">
        <f>WEEKNUM(Flights[[#This Row],[Date]],2)</f>
        <v>3</v>
      </c>
      <c r="C162">
        <f>WEEKDAY(Flights[[#This Row],[Date]],2)</f>
        <v>2</v>
      </c>
      <c r="D162" t="s">
        <v>503</v>
      </c>
      <c r="E162" t="s">
        <v>1994</v>
      </c>
      <c r="F162" t="s">
        <v>0</v>
      </c>
      <c r="G162" t="s">
        <v>15</v>
      </c>
      <c r="H162" t="str">
        <f>_xlfn.XLOOKUP(Flights[[#This Row],[Destination]],Airports!$A$1:$A$77,Airports!$D$1:$D$77,"Code not found")</f>
        <v>Las Vegas</v>
      </c>
      <c r="I162" t="str" cm="1">
        <f t="array" ref="I162">_xlfn.XLOOKUP(Flights[[#This Row],[Destination]],_xlfn._TRO_TRAILING(Airports!A:A),_xlfn._TRO_TRAILING(Airports!E:E),"Code not found")</f>
        <v>NV</v>
      </c>
      <c r="J162" s="1">
        <v>0.52083333333333337</v>
      </c>
      <c r="K162">
        <f>HOUR(Flights[[#This Row],[Scheduled Departure]])</f>
        <v>12</v>
      </c>
      <c r="L162" s="1">
        <v>0.54166666666666663</v>
      </c>
      <c r="M162">
        <v>30</v>
      </c>
      <c r="N162">
        <v>69</v>
      </c>
      <c r="O162" s="14">
        <f>Flights[[#This Row],[Length (min)]]/60</f>
        <v>1.1499999999999999</v>
      </c>
      <c r="P162">
        <v>236</v>
      </c>
      <c r="Q162" s="17">
        <f>IFERROR(Flights[[#This Row],[Distance]]/Flights[[#This Row],[Length (hr)]],"")</f>
        <v>205.21739130434784</v>
      </c>
      <c r="R162" s="1">
        <v>0.57152777777777775</v>
      </c>
      <c r="S162" s="1">
        <v>0.58958333333333335</v>
      </c>
      <c r="T162">
        <v>26</v>
      </c>
      <c r="U162" t="str">
        <f>IF(Flights[[#This Row],[Arrival Delay]]="","Cancelled",IF(Flights[[#This Row],[Arrival Delay]]&gt;15,"Delayed","On time"))</f>
        <v>Delayed</v>
      </c>
      <c r="V162" t="str">
        <f>IF(Flights[[#This Row],[Status]]&lt;&gt;"Delayed","",IF(Flights[[#This Row],[Arrival Delay]]&gt;120,"Severe",IF(Flights[[#This Row],[Arrival Delay]]&gt;60,"Major","Moderate")))</f>
        <v>Moderate</v>
      </c>
      <c r="X162" t="str">
        <f>IF(OR(AND(Flights[[#This Row],[Status]]="Cancelled",Flights[[#This Row],[Cancellation Reason]]="Airline/Carrier"),Flights[[#This Row],[Delay Type]]="Severe"),"Yes","No")</f>
        <v>No</v>
      </c>
    </row>
    <row r="163" spans="1:24" x14ac:dyDescent="0.25">
      <c r="A163" s="3">
        <v>42017</v>
      </c>
      <c r="B163">
        <f>WEEKNUM(Flights[[#This Row],[Date]],2)</f>
        <v>3</v>
      </c>
      <c r="C163">
        <f>WEEKDAY(Flights[[#This Row],[Date]],2)</f>
        <v>2</v>
      </c>
      <c r="D163" t="s">
        <v>807</v>
      </c>
      <c r="E163" t="s">
        <v>1994</v>
      </c>
      <c r="F163" t="s">
        <v>0</v>
      </c>
      <c r="G163" t="s">
        <v>347</v>
      </c>
      <c r="H163" t="str">
        <f>_xlfn.XLOOKUP(Flights[[#This Row],[Destination]],Airports!$A$1:$A$77,Airports!$D$1:$D$77,"Code not found")</f>
        <v>San Jose</v>
      </c>
      <c r="I163" t="str" cm="1">
        <f t="array" ref="I163">_xlfn.XLOOKUP(Flights[[#This Row],[Destination]],_xlfn._TRO_TRAILING(Airports!A:A),_xlfn._TRO_TRAILING(Airports!E:E),"Code not found")</f>
        <v>CA</v>
      </c>
      <c r="J163" s="1">
        <v>0.52777777777777779</v>
      </c>
      <c r="K163">
        <f>HOUR(Flights[[#This Row],[Scheduled Departure]])</f>
        <v>12</v>
      </c>
      <c r="L163" s="1">
        <v>0.52777777777777779</v>
      </c>
      <c r="M163">
        <v>0</v>
      </c>
      <c r="N163">
        <v>77</v>
      </c>
      <c r="O163" s="14">
        <f>Flights[[#This Row],[Length (min)]]/60</f>
        <v>1.2833333333333334</v>
      </c>
      <c r="P163">
        <v>308</v>
      </c>
      <c r="Q163" s="17">
        <f>IFERROR(Flights[[#This Row],[Distance]]/Flights[[#This Row],[Length (hr)]],"")</f>
        <v>239.99999999999997</v>
      </c>
      <c r="R163" s="1">
        <v>0.57986111111111116</v>
      </c>
      <c r="S163" s="1">
        <v>0.58125000000000004</v>
      </c>
      <c r="T163">
        <v>2</v>
      </c>
      <c r="U163" t="str">
        <f>IF(Flights[[#This Row],[Arrival Delay]]="","Cancelled",IF(Flights[[#This Row],[Arrival Delay]]&gt;15,"Delayed","On time"))</f>
        <v>On time</v>
      </c>
      <c r="V163" t="str">
        <f>IF(Flights[[#This Row],[Status]]&lt;&gt;"Delayed","",IF(Flights[[#This Row],[Arrival Delay]]&gt;120,"Severe",IF(Flights[[#This Row],[Arrival Delay]]&gt;60,"Major","Moderate")))</f>
        <v/>
      </c>
      <c r="X163" t="str">
        <f>IF(OR(AND(Flights[[#This Row],[Status]]="Cancelled",Flights[[#This Row],[Cancellation Reason]]="Airline/Carrier"),Flights[[#This Row],[Delay Type]]="Severe"),"Yes","No")</f>
        <v>No</v>
      </c>
    </row>
    <row r="164" spans="1:24" x14ac:dyDescent="0.25">
      <c r="A164" s="3">
        <v>42017</v>
      </c>
      <c r="B164">
        <f>WEEKNUM(Flights[[#This Row],[Date]],2)</f>
        <v>3</v>
      </c>
      <c r="C164">
        <f>WEEKDAY(Flights[[#This Row],[Date]],2)</f>
        <v>2</v>
      </c>
      <c r="D164" t="s">
        <v>877</v>
      </c>
      <c r="E164" t="s">
        <v>1994</v>
      </c>
      <c r="F164" t="s">
        <v>0</v>
      </c>
      <c r="G164" t="s">
        <v>342</v>
      </c>
      <c r="H164" t="str">
        <f>_xlfn.XLOOKUP(Flights[[#This Row],[Destination]],Airports!$A$1:$A$77,Airports!$D$1:$D$77,"Code not found")</f>
        <v>Santa Barbara</v>
      </c>
      <c r="I164" t="str" cm="1">
        <f t="array" ref="I164">_xlfn.XLOOKUP(Flights[[#This Row],[Destination]],_xlfn._TRO_TRAILING(Airports!A:A),_xlfn._TRO_TRAILING(Airports!E:E),"Code not found")</f>
        <v>CA</v>
      </c>
      <c r="J164" s="1">
        <v>0.53611111111111109</v>
      </c>
      <c r="K164">
        <f>HOUR(Flights[[#This Row],[Scheduled Departure]])</f>
        <v>12</v>
      </c>
      <c r="L164" s="1">
        <v>0.53055555555555556</v>
      </c>
      <c r="M164">
        <v>-8</v>
      </c>
      <c r="N164">
        <v>41</v>
      </c>
      <c r="O164" s="14">
        <f>Flights[[#This Row],[Length (min)]]/60</f>
        <v>0.68333333333333335</v>
      </c>
      <c r="P164">
        <v>89</v>
      </c>
      <c r="Q164" s="17">
        <f>IFERROR(Flights[[#This Row],[Distance]]/Flights[[#This Row],[Length (hr)]],"")</f>
        <v>130.2439024390244</v>
      </c>
      <c r="R164" s="1">
        <v>0.56874999999999998</v>
      </c>
      <c r="S164" s="1">
        <v>0.55902777777777779</v>
      </c>
      <c r="T164">
        <v>-14</v>
      </c>
      <c r="U164" t="str">
        <f>IF(Flights[[#This Row],[Arrival Delay]]="","Cancelled",IF(Flights[[#This Row],[Arrival Delay]]&gt;15,"Delayed","On time"))</f>
        <v>On time</v>
      </c>
      <c r="V164" t="str">
        <f>IF(Flights[[#This Row],[Status]]&lt;&gt;"Delayed","",IF(Flights[[#This Row],[Arrival Delay]]&gt;120,"Severe",IF(Flights[[#This Row],[Arrival Delay]]&gt;60,"Major","Moderate")))</f>
        <v/>
      </c>
      <c r="X164" t="str">
        <f>IF(OR(AND(Flights[[#This Row],[Status]]="Cancelled",Flights[[#This Row],[Cancellation Reason]]="Airline/Carrier"),Flights[[#This Row],[Delay Type]]="Severe"),"Yes","No")</f>
        <v>No</v>
      </c>
    </row>
    <row r="165" spans="1:24" x14ac:dyDescent="0.25">
      <c r="A165" s="3">
        <v>42017</v>
      </c>
      <c r="B165">
        <f>WEEKNUM(Flights[[#This Row],[Date]],2)</f>
        <v>3</v>
      </c>
      <c r="C165">
        <f>WEEKDAY(Flights[[#This Row],[Date]],2)</f>
        <v>2</v>
      </c>
      <c r="D165" t="s">
        <v>550</v>
      </c>
      <c r="E165" t="s">
        <v>1994</v>
      </c>
      <c r="F165" t="s">
        <v>0</v>
      </c>
      <c r="G165" t="s">
        <v>260</v>
      </c>
      <c r="H165" t="str">
        <f>_xlfn.XLOOKUP(Flights[[#This Row],[Destination]],Airports!$A$1:$A$77,Airports!$D$1:$D$77,"Code not found")</f>
        <v>San Diego</v>
      </c>
      <c r="I165" t="str" cm="1">
        <f t="array" ref="I165">_xlfn.XLOOKUP(Flights[[#This Row],[Destination]],_xlfn._TRO_TRAILING(Airports!A:A),_xlfn._TRO_TRAILING(Airports!E:E),"Code not found")</f>
        <v>CA</v>
      </c>
      <c r="J165" s="1">
        <v>0.65069444444444446</v>
      </c>
      <c r="K165">
        <f>HOUR(Flights[[#This Row],[Scheduled Departure]])</f>
        <v>15</v>
      </c>
      <c r="L165" s="1">
        <v>0.64375000000000004</v>
      </c>
      <c r="M165">
        <v>-10</v>
      </c>
      <c r="N165">
        <v>47</v>
      </c>
      <c r="O165" s="14">
        <f>Flights[[#This Row],[Length (min)]]/60</f>
        <v>0.78333333333333333</v>
      </c>
      <c r="P165">
        <v>86</v>
      </c>
      <c r="Q165" s="17">
        <f>IFERROR(Flights[[#This Row],[Distance]]/Flights[[#This Row],[Length (hr)]],"")</f>
        <v>109.78723404255319</v>
      </c>
      <c r="R165" s="1">
        <v>0.68263888888888891</v>
      </c>
      <c r="S165" s="1">
        <v>0.67638888888888893</v>
      </c>
      <c r="T165">
        <v>-9</v>
      </c>
      <c r="U165" t="str">
        <f>IF(Flights[[#This Row],[Arrival Delay]]="","Cancelled",IF(Flights[[#This Row],[Arrival Delay]]&gt;15,"Delayed","On time"))</f>
        <v>On time</v>
      </c>
      <c r="V165" t="str">
        <f>IF(Flights[[#This Row],[Status]]&lt;&gt;"Delayed","",IF(Flights[[#This Row],[Arrival Delay]]&gt;120,"Severe",IF(Flights[[#This Row],[Arrival Delay]]&gt;60,"Major","Moderate")))</f>
        <v/>
      </c>
      <c r="X165" t="str">
        <f>IF(OR(AND(Flights[[#This Row],[Status]]="Cancelled",Flights[[#This Row],[Cancellation Reason]]="Airline/Carrier"),Flights[[#This Row],[Delay Type]]="Severe"),"Yes","No")</f>
        <v>No</v>
      </c>
    </row>
    <row r="166" spans="1:24" x14ac:dyDescent="0.25">
      <c r="A166" s="3">
        <v>42017</v>
      </c>
      <c r="B166">
        <f>WEEKNUM(Flights[[#This Row],[Date]],2)</f>
        <v>3</v>
      </c>
      <c r="C166">
        <f>WEEKDAY(Flights[[#This Row],[Date]],2)</f>
        <v>2</v>
      </c>
      <c r="D166" t="s">
        <v>905</v>
      </c>
      <c r="E166" t="s">
        <v>1995</v>
      </c>
      <c r="F166" t="s">
        <v>0</v>
      </c>
      <c r="G166" t="s">
        <v>29</v>
      </c>
      <c r="H166" t="str">
        <f>_xlfn.XLOOKUP(Flights[[#This Row],[Destination]],Airports!$A$1:$A$77,Airports!$D$1:$D$77,"Code not found")</f>
        <v>Phoenix</v>
      </c>
      <c r="I166" t="str" cm="1">
        <f t="array" ref="I166">_xlfn.XLOOKUP(Flights[[#This Row],[Destination]],_xlfn._TRO_TRAILING(Airports!A:A),_xlfn._TRO_TRAILING(Airports!E:E),"Code not found")</f>
        <v>AZ</v>
      </c>
      <c r="J166" s="1">
        <v>0.73611111111111116</v>
      </c>
      <c r="K166">
        <f>HOUR(Flights[[#This Row],[Scheduled Departure]])</f>
        <v>17</v>
      </c>
      <c r="L166" s="1">
        <v>0.73611111111111116</v>
      </c>
      <c r="M166">
        <v>0</v>
      </c>
      <c r="N166">
        <v>74</v>
      </c>
      <c r="O166" s="14">
        <f>Flights[[#This Row],[Length (min)]]/60</f>
        <v>1.2333333333333334</v>
      </c>
      <c r="P166">
        <v>370</v>
      </c>
      <c r="Q166" s="17">
        <f>IFERROR(Flights[[#This Row],[Distance]]/Flights[[#This Row],[Length (hr)]],"")</f>
        <v>300</v>
      </c>
      <c r="R166" s="1">
        <v>0.82986111111111116</v>
      </c>
      <c r="S166" s="1">
        <v>0.82916666666666672</v>
      </c>
      <c r="T166">
        <v>-1</v>
      </c>
      <c r="U166" t="str">
        <f>IF(Flights[[#This Row],[Arrival Delay]]="","Cancelled",IF(Flights[[#This Row],[Arrival Delay]]&gt;15,"Delayed","On time"))</f>
        <v>On time</v>
      </c>
      <c r="V166" t="str">
        <f>IF(Flights[[#This Row],[Status]]&lt;&gt;"Delayed","",IF(Flights[[#This Row],[Arrival Delay]]&gt;120,"Severe",IF(Flights[[#This Row],[Arrival Delay]]&gt;60,"Major","Moderate")))</f>
        <v/>
      </c>
      <c r="X166" t="str">
        <f>IF(OR(AND(Flights[[#This Row],[Status]]="Cancelled",Flights[[#This Row],[Cancellation Reason]]="Airline/Carrier"),Flights[[#This Row],[Delay Type]]="Severe"),"Yes","No")</f>
        <v>No</v>
      </c>
    </row>
    <row r="167" spans="1:24" x14ac:dyDescent="0.25">
      <c r="A167" s="3">
        <v>42017</v>
      </c>
      <c r="B167">
        <f>WEEKNUM(Flights[[#This Row],[Date]],2)</f>
        <v>3</v>
      </c>
      <c r="C167">
        <f>WEEKDAY(Flights[[#This Row],[Date]],2)</f>
        <v>2</v>
      </c>
      <c r="D167" t="s">
        <v>906</v>
      </c>
      <c r="E167" t="s">
        <v>1994</v>
      </c>
      <c r="F167" t="s">
        <v>0</v>
      </c>
      <c r="G167" t="s">
        <v>15</v>
      </c>
      <c r="H167" t="str">
        <f>_xlfn.XLOOKUP(Flights[[#This Row],[Destination]],Airports!$A$1:$A$77,Airports!$D$1:$D$77,"Code not found")</f>
        <v>Las Vegas</v>
      </c>
      <c r="I167" t="str" cm="1">
        <f t="array" ref="I167">_xlfn.XLOOKUP(Flights[[#This Row],[Destination]],_xlfn._TRO_TRAILING(Airports!A:A),_xlfn._TRO_TRAILING(Airports!E:E),"Code not found")</f>
        <v>NV</v>
      </c>
      <c r="J167" s="1">
        <v>0.73958333333333337</v>
      </c>
      <c r="K167">
        <f>HOUR(Flights[[#This Row],[Scheduled Departure]])</f>
        <v>17</v>
      </c>
      <c r="L167" s="1">
        <v>0.74444444444444446</v>
      </c>
      <c r="M167">
        <v>7</v>
      </c>
      <c r="N167">
        <v>63</v>
      </c>
      <c r="O167" s="14">
        <f>Flights[[#This Row],[Length (min)]]/60</f>
        <v>1.05</v>
      </c>
      <c r="P167">
        <v>236</v>
      </c>
      <c r="Q167" s="17">
        <f>IFERROR(Flights[[#This Row],[Distance]]/Flights[[#This Row],[Length (hr)]],"")</f>
        <v>224.76190476190476</v>
      </c>
      <c r="R167" s="1">
        <v>0.79027777777777775</v>
      </c>
      <c r="S167" s="1">
        <v>0.78819444444444442</v>
      </c>
      <c r="T167">
        <v>-3</v>
      </c>
      <c r="U167" t="str">
        <f>IF(Flights[[#This Row],[Arrival Delay]]="","Cancelled",IF(Flights[[#This Row],[Arrival Delay]]&gt;15,"Delayed","On time"))</f>
        <v>On time</v>
      </c>
      <c r="V167" t="str">
        <f>IF(Flights[[#This Row],[Status]]&lt;&gt;"Delayed","",IF(Flights[[#This Row],[Arrival Delay]]&gt;120,"Severe",IF(Flights[[#This Row],[Arrival Delay]]&gt;60,"Major","Moderate")))</f>
        <v/>
      </c>
      <c r="X167" t="str">
        <f>IF(OR(AND(Flights[[#This Row],[Status]]="Cancelled",Flights[[#This Row],[Cancellation Reason]]="Airline/Carrier"),Flights[[#This Row],[Delay Type]]="Severe"),"Yes","No")</f>
        <v>No</v>
      </c>
    </row>
    <row r="168" spans="1:24" x14ac:dyDescent="0.25">
      <c r="A168" s="3">
        <v>42017</v>
      </c>
      <c r="B168">
        <f>WEEKNUM(Flights[[#This Row],[Date]],2)</f>
        <v>3</v>
      </c>
      <c r="C168">
        <f>WEEKDAY(Flights[[#This Row],[Date]],2)</f>
        <v>2</v>
      </c>
      <c r="D168" t="s">
        <v>638</v>
      </c>
      <c r="E168" t="s">
        <v>1994</v>
      </c>
      <c r="F168" t="s">
        <v>0</v>
      </c>
      <c r="G168" t="s">
        <v>343</v>
      </c>
      <c r="H168" t="str">
        <f>_xlfn.XLOOKUP(Flights[[#This Row],[Destination]],Airports!$A$1:$A$77,Airports!$D$1:$D$77,"Code not found")</f>
        <v>San Luis Obispo</v>
      </c>
      <c r="I168" t="str" cm="1">
        <f t="array" ref="I168">_xlfn.XLOOKUP(Flights[[#This Row],[Destination]],_xlfn._TRO_TRAILING(Airports!A:A),_xlfn._TRO_TRAILING(Airports!E:E),"Code not found")</f>
        <v>CA</v>
      </c>
      <c r="J168" s="1">
        <v>0.8520833333333333</v>
      </c>
      <c r="K168">
        <f>HOUR(Flights[[#This Row],[Scheduled Departure]])</f>
        <v>20</v>
      </c>
      <c r="L168" s="1">
        <v>0.84791666666666665</v>
      </c>
      <c r="M168">
        <v>-6</v>
      </c>
      <c r="N168">
        <v>54</v>
      </c>
      <c r="O168" s="14">
        <f>Flights[[#This Row],[Length (min)]]/60</f>
        <v>0.9</v>
      </c>
      <c r="P168">
        <v>156</v>
      </c>
      <c r="Q168" s="17">
        <f>IFERROR(Flights[[#This Row],[Distance]]/Flights[[#This Row],[Length (hr)]],"")</f>
        <v>173.33333333333334</v>
      </c>
      <c r="R168" s="1">
        <v>0.89375000000000004</v>
      </c>
      <c r="S168" s="1">
        <v>0.88541666666666663</v>
      </c>
      <c r="T168">
        <v>-12</v>
      </c>
      <c r="U168" t="str">
        <f>IF(Flights[[#This Row],[Arrival Delay]]="","Cancelled",IF(Flights[[#This Row],[Arrival Delay]]&gt;15,"Delayed","On time"))</f>
        <v>On time</v>
      </c>
      <c r="V168" t="str">
        <f>IF(Flights[[#This Row],[Status]]&lt;&gt;"Delayed","",IF(Flights[[#This Row],[Arrival Delay]]&gt;120,"Severe",IF(Flights[[#This Row],[Arrival Delay]]&gt;60,"Major","Moderate")))</f>
        <v/>
      </c>
      <c r="X168" t="str">
        <f>IF(OR(AND(Flights[[#This Row],[Status]]="Cancelled",Flights[[#This Row],[Cancellation Reason]]="Airline/Carrier"),Flights[[#This Row],[Delay Type]]="Severe"),"Yes","No")</f>
        <v>No</v>
      </c>
    </row>
    <row r="169" spans="1:24" x14ac:dyDescent="0.25">
      <c r="A169" s="3">
        <v>42018</v>
      </c>
      <c r="B169">
        <f>WEEKNUM(Flights[[#This Row],[Date]],2)</f>
        <v>3</v>
      </c>
      <c r="C169">
        <f>WEEKDAY(Flights[[#This Row],[Date]],2)</f>
        <v>3</v>
      </c>
      <c r="D169" t="s">
        <v>830</v>
      </c>
      <c r="E169" t="s">
        <v>1995</v>
      </c>
      <c r="F169" t="s">
        <v>0</v>
      </c>
      <c r="G169" t="s">
        <v>29</v>
      </c>
      <c r="H169" t="str">
        <f>_xlfn.XLOOKUP(Flights[[#This Row],[Destination]],Airports!$A$1:$A$77,Airports!$D$1:$D$77,"Code not found")</f>
        <v>Phoenix</v>
      </c>
      <c r="I169" t="str" cm="1">
        <f t="array" ref="I169">_xlfn.XLOOKUP(Flights[[#This Row],[Destination]],_xlfn._TRO_TRAILING(Airports!A:A),_xlfn._TRO_TRAILING(Airports!E:E),"Code not found")</f>
        <v>AZ</v>
      </c>
      <c r="J169" s="1">
        <v>0.25347222222222221</v>
      </c>
      <c r="K169">
        <f>HOUR(Flights[[#This Row],[Scheduled Departure]])</f>
        <v>6</v>
      </c>
      <c r="L169" s="1">
        <v>0.25</v>
      </c>
      <c r="M169">
        <v>-5</v>
      </c>
      <c r="N169">
        <v>79</v>
      </c>
      <c r="O169" s="14">
        <f>Flights[[#This Row],[Length (min)]]/60</f>
        <v>1.3166666666666667</v>
      </c>
      <c r="P169">
        <v>370</v>
      </c>
      <c r="Q169" s="17">
        <f>IFERROR(Flights[[#This Row],[Distance]]/Flights[[#This Row],[Length (hr)]],"")</f>
        <v>281.01265822784808</v>
      </c>
      <c r="R169" s="1">
        <v>0.35069444444444442</v>
      </c>
      <c r="S169" s="1">
        <v>0.34652777777777777</v>
      </c>
      <c r="T169">
        <v>-6</v>
      </c>
      <c r="U169" t="str">
        <f>IF(Flights[[#This Row],[Arrival Delay]]="","Cancelled",IF(Flights[[#This Row],[Arrival Delay]]&gt;15,"Delayed","On time"))</f>
        <v>On time</v>
      </c>
      <c r="V169" t="str">
        <f>IF(Flights[[#This Row],[Status]]&lt;&gt;"Delayed","",IF(Flights[[#This Row],[Arrival Delay]]&gt;120,"Severe",IF(Flights[[#This Row],[Arrival Delay]]&gt;60,"Major","Moderate")))</f>
        <v/>
      </c>
      <c r="X169" t="str">
        <f>IF(OR(AND(Flights[[#This Row],[Status]]="Cancelled",Flights[[#This Row],[Cancellation Reason]]="Airline/Carrier"),Flights[[#This Row],[Delay Type]]="Severe"),"Yes","No")</f>
        <v>No</v>
      </c>
    </row>
    <row r="170" spans="1:24" x14ac:dyDescent="0.25">
      <c r="A170" s="3">
        <v>42018</v>
      </c>
      <c r="B170">
        <f>WEEKNUM(Flights[[#This Row],[Date]],2)</f>
        <v>3</v>
      </c>
      <c r="C170">
        <f>WEEKDAY(Flights[[#This Row],[Date]],2)</f>
        <v>3</v>
      </c>
      <c r="D170" t="s">
        <v>690</v>
      </c>
      <c r="E170" t="s">
        <v>1990</v>
      </c>
      <c r="F170" t="s">
        <v>0</v>
      </c>
      <c r="G170" t="s">
        <v>12</v>
      </c>
      <c r="H170" t="str">
        <f>_xlfn.XLOOKUP(Flights[[#This Row],[Destination]],Airports!$A$1:$A$77,Airports!$D$1:$D$77,"Code not found")</f>
        <v>New York</v>
      </c>
      <c r="I170" t="str" cm="1">
        <f t="array" ref="I170">_xlfn.XLOOKUP(Flights[[#This Row],[Destination]],_xlfn._TRO_TRAILING(Airports!A:A),_xlfn._TRO_TRAILING(Airports!E:E),"Code not found")</f>
        <v>NY</v>
      </c>
      <c r="J170" s="1">
        <v>0.25347222222222221</v>
      </c>
      <c r="K170">
        <f>HOUR(Flights[[#This Row],[Scheduled Departure]])</f>
        <v>6</v>
      </c>
      <c r="L170" s="1">
        <v>0.24722222222222223</v>
      </c>
      <c r="M170">
        <v>-9</v>
      </c>
      <c r="N170">
        <v>318</v>
      </c>
      <c r="O170" s="14">
        <f>Flights[[#This Row],[Length (min)]]/60</f>
        <v>5.3</v>
      </c>
      <c r="P170">
        <v>2475</v>
      </c>
      <c r="Q170" s="17">
        <f>IFERROR(Flights[[#This Row],[Distance]]/Flights[[#This Row],[Length (hr)]],"")</f>
        <v>466.98113207547169</v>
      </c>
      <c r="R170" s="1">
        <v>0.60347222222222219</v>
      </c>
      <c r="S170" s="1">
        <v>0.59305555555555556</v>
      </c>
      <c r="T170">
        <v>-15</v>
      </c>
      <c r="U170" t="str">
        <f>IF(Flights[[#This Row],[Arrival Delay]]="","Cancelled",IF(Flights[[#This Row],[Arrival Delay]]&gt;15,"Delayed","On time"))</f>
        <v>On time</v>
      </c>
      <c r="V170" t="str">
        <f>IF(Flights[[#This Row],[Status]]&lt;&gt;"Delayed","",IF(Flights[[#This Row],[Arrival Delay]]&gt;120,"Severe",IF(Flights[[#This Row],[Arrival Delay]]&gt;60,"Major","Moderate")))</f>
        <v/>
      </c>
      <c r="X170" t="str">
        <f>IF(OR(AND(Flights[[#This Row],[Status]]="Cancelled",Flights[[#This Row],[Cancellation Reason]]="Airline/Carrier"),Flights[[#This Row],[Delay Type]]="Severe"),"Yes","No")</f>
        <v>No</v>
      </c>
    </row>
    <row r="171" spans="1:24" x14ac:dyDescent="0.25">
      <c r="A171" s="3">
        <v>42018</v>
      </c>
      <c r="B171">
        <f>WEEKNUM(Flights[[#This Row],[Date]],2)</f>
        <v>3</v>
      </c>
      <c r="C171">
        <f>WEEKDAY(Flights[[#This Row],[Date]],2)</f>
        <v>3</v>
      </c>
      <c r="D171" t="s">
        <v>41</v>
      </c>
      <c r="E171" t="s">
        <v>1987</v>
      </c>
      <c r="F171" t="s">
        <v>0</v>
      </c>
      <c r="G171" t="s">
        <v>10</v>
      </c>
      <c r="H171" t="str">
        <f>_xlfn.XLOOKUP(Flights[[#This Row],[Destination]],Airports!$A$1:$A$77,Airports!$D$1:$D$77,"Code not found")</f>
        <v>Boston</v>
      </c>
      <c r="I171" t="str" cm="1">
        <f t="array" ref="I171">_xlfn.XLOOKUP(Flights[[#This Row],[Destination]],_xlfn._TRO_TRAILING(Airports!A:A),_xlfn._TRO_TRAILING(Airports!E:E),"Code not found")</f>
        <v>MA</v>
      </c>
      <c r="J171" s="1">
        <v>0.28819444444444442</v>
      </c>
      <c r="K171">
        <f>HOUR(Flights[[#This Row],[Scheduled Departure]])</f>
        <v>6</v>
      </c>
      <c r="L171" s="1">
        <v>0.28402777777777777</v>
      </c>
      <c r="M171">
        <v>-6</v>
      </c>
      <c r="N171">
        <v>337</v>
      </c>
      <c r="O171" s="14">
        <f>Flights[[#This Row],[Length (min)]]/60</f>
        <v>5.6166666666666663</v>
      </c>
      <c r="P171">
        <v>2611</v>
      </c>
      <c r="Q171" s="17">
        <f>IFERROR(Flights[[#This Row],[Distance]]/Flights[[#This Row],[Length (hr)]],"")</f>
        <v>464.86646884273</v>
      </c>
      <c r="R171" s="1">
        <v>0.63888888888888884</v>
      </c>
      <c r="S171" s="1">
        <v>0.6430555555555556</v>
      </c>
      <c r="T171">
        <v>6</v>
      </c>
      <c r="U171" t="str">
        <f>IF(Flights[[#This Row],[Arrival Delay]]="","Cancelled",IF(Flights[[#This Row],[Arrival Delay]]&gt;15,"Delayed","On time"))</f>
        <v>On time</v>
      </c>
      <c r="V171" t="str">
        <f>IF(Flights[[#This Row],[Status]]&lt;&gt;"Delayed","",IF(Flights[[#This Row],[Arrival Delay]]&gt;120,"Severe",IF(Flights[[#This Row],[Arrival Delay]]&gt;60,"Major","Moderate")))</f>
        <v/>
      </c>
      <c r="X171" t="str">
        <f>IF(OR(AND(Flights[[#This Row],[Status]]="Cancelled",Flights[[#This Row],[Cancellation Reason]]="Airline/Carrier"),Flights[[#This Row],[Delay Type]]="Severe"),"Yes","No")</f>
        <v>No</v>
      </c>
    </row>
    <row r="172" spans="1:24" x14ac:dyDescent="0.25">
      <c r="A172" s="3">
        <v>42018</v>
      </c>
      <c r="B172">
        <f>WEEKNUM(Flights[[#This Row],[Date]],2)</f>
        <v>3</v>
      </c>
      <c r="C172">
        <f>WEEKDAY(Flights[[#This Row],[Date]],2)</f>
        <v>3</v>
      </c>
      <c r="D172" t="s">
        <v>52</v>
      </c>
      <c r="E172" t="s">
        <v>1987</v>
      </c>
      <c r="F172" t="s">
        <v>0</v>
      </c>
      <c r="G172" t="s">
        <v>12</v>
      </c>
      <c r="H172" t="str">
        <f>_xlfn.XLOOKUP(Flights[[#This Row],[Destination]],Airports!$A$1:$A$77,Airports!$D$1:$D$77,"Code not found")</f>
        <v>New York</v>
      </c>
      <c r="I172" t="str" cm="1">
        <f t="array" ref="I172">_xlfn.XLOOKUP(Flights[[#This Row],[Destination]],_xlfn._TRO_TRAILING(Airports!A:A),_xlfn._TRO_TRAILING(Airports!E:E),"Code not found")</f>
        <v>NY</v>
      </c>
      <c r="J172" s="1">
        <v>0.375</v>
      </c>
      <c r="K172">
        <f>HOUR(Flights[[#This Row],[Scheduled Departure]])</f>
        <v>9</v>
      </c>
      <c r="L172" s="1">
        <v>0.37083333333333335</v>
      </c>
      <c r="M172">
        <v>-6</v>
      </c>
      <c r="N172">
        <v>328</v>
      </c>
      <c r="O172" s="14">
        <f>Flights[[#This Row],[Length (min)]]/60</f>
        <v>5.4666666666666668</v>
      </c>
      <c r="P172">
        <v>2475</v>
      </c>
      <c r="Q172" s="17">
        <f>IFERROR(Flights[[#This Row],[Distance]]/Flights[[#This Row],[Length (hr)]],"")</f>
        <v>452.7439024390244</v>
      </c>
      <c r="R172" s="1">
        <v>0.72847222222222219</v>
      </c>
      <c r="S172" s="1">
        <v>0.72361111111111109</v>
      </c>
      <c r="T172">
        <v>-7</v>
      </c>
      <c r="U172" t="str">
        <f>IF(Flights[[#This Row],[Arrival Delay]]="","Cancelled",IF(Flights[[#This Row],[Arrival Delay]]&gt;15,"Delayed","On time"))</f>
        <v>On time</v>
      </c>
      <c r="V172" t="str">
        <f>IF(Flights[[#This Row],[Status]]&lt;&gt;"Delayed","",IF(Flights[[#This Row],[Arrival Delay]]&gt;120,"Severe",IF(Flights[[#This Row],[Arrival Delay]]&gt;60,"Major","Moderate")))</f>
        <v/>
      </c>
      <c r="X172" t="str">
        <f>IF(OR(AND(Flights[[#This Row],[Status]]="Cancelled",Flights[[#This Row],[Cancellation Reason]]="Airline/Carrier"),Flights[[#This Row],[Delay Type]]="Severe"),"Yes","No")</f>
        <v>No</v>
      </c>
    </row>
    <row r="173" spans="1:24" x14ac:dyDescent="0.25">
      <c r="A173" s="3">
        <v>42018</v>
      </c>
      <c r="B173">
        <f>WEEKNUM(Flights[[#This Row],[Date]],2)</f>
        <v>3</v>
      </c>
      <c r="C173">
        <f>WEEKDAY(Flights[[#This Row],[Date]],2)</f>
        <v>3</v>
      </c>
      <c r="D173" t="s">
        <v>54</v>
      </c>
      <c r="E173" t="s">
        <v>1987</v>
      </c>
      <c r="F173" t="s">
        <v>0</v>
      </c>
      <c r="G173" t="s">
        <v>4</v>
      </c>
      <c r="H173" t="str">
        <f>_xlfn.XLOOKUP(Flights[[#This Row],[Destination]],Airports!$A$1:$A$77,Airports!$D$1:$D$77,"Code not found")</f>
        <v>Chicago</v>
      </c>
      <c r="I173" t="str" cm="1">
        <f t="array" ref="I173">_xlfn.XLOOKUP(Flights[[#This Row],[Destination]],_xlfn._TRO_TRAILING(Airports!A:A),_xlfn._TRO_TRAILING(Airports!E:E),"Code not found")</f>
        <v>IL</v>
      </c>
      <c r="J173" s="1">
        <v>0.375</v>
      </c>
      <c r="K173">
        <f>HOUR(Flights[[#This Row],[Scheduled Departure]])</f>
        <v>9</v>
      </c>
      <c r="L173" s="1">
        <v>0.38055555555555554</v>
      </c>
      <c r="M173">
        <v>8</v>
      </c>
      <c r="N173">
        <v>237</v>
      </c>
      <c r="O173" s="14">
        <f>Flights[[#This Row],[Length (min)]]/60</f>
        <v>3.95</v>
      </c>
      <c r="P173">
        <v>1744</v>
      </c>
      <c r="Q173" s="17">
        <f>IFERROR(Flights[[#This Row],[Distance]]/Flights[[#This Row],[Length (hr)]],"")</f>
        <v>441.51898734177212</v>
      </c>
      <c r="R173" s="1">
        <v>0.62986111111111109</v>
      </c>
      <c r="S173" s="1">
        <v>0.62847222222222221</v>
      </c>
      <c r="T173">
        <v>-2</v>
      </c>
      <c r="U173" t="str">
        <f>IF(Flights[[#This Row],[Arrival Delay]]="","Cancelled",IF(Flights[[#This Row],[Arrival Delay]]&gt;15,"Delayed","On time"))</f>
        <v>On time</v>
      </c>
      <c r="V173" t="str">
        <f>IF(Flights[[#This Row],[Status]]&lt;&gt;"Delayed","",IF(Flights[[#This Row],[Arrival Delay]]&gt;120,"Severe",IF(Flights[[#This Row],[Arrival Delay]]&gt;60,"Major","Moderate")))</f>
        <v/>
      </c>
      <c r="X173" t="str">
        <f>IF(OR(AND(Flights[[#This Row],[Status]]="Cancelled",Flights[[#This Row],[Cancellation Reason]]="Airline/Carrier"),Flights[[#This Row],[Delay Type]]="Severe"),"Yes","No")</f>
        <v>No</v>
      </c>
    </row>
    <row r="174" spans="1:24" x14ac:dyDescent="0.25">
      <c r="A174" s="3">
        <v>42018</v>
      </c>
      <c r="B174">
        <f>WEEKNUM(Flights[[#This Row],[Date]],2)</f>
        <v>3</v>
      </c>
      <c r="C174">
        <f>WEEKDAY(Flights[[#This Row],[Date]],2)</f>
        <v>3</v>
      </c>
      <c r="D174" t="s">
        <v>685</v>
      </c>
      <c r="E174" t="s">
        <v>1994</v>
      </c>
      <c r="F174" t="s">
        <v>0</v>
      </c>
      <c r="G174" t="s">
        <v>340</v>
      </c>
      <c r="H174" t="str">
        <f>_xlfn.XLOOKUP(Flights[[#This Row],[Destination]],Airports!$A$1:$A$77,Airports!$D$1:$D$77,"Code not found")</f>
        <v>San Antonio</v>
      </c>
      <c r="I174" t="str" cm="1">
        <f t="array" ref="I174">_xlfn.XLOOKUP(Flights[[#This Row],[Destination]],_xlfn._TRO_TRAILING(Airports!A:A),_xlfn._TRO_TRAILING(Airports!E:E),"Code not found")</f>
        <v>TX</v>
      </c>
      <c r="J174" s="1">
        <v>0.52916666666666667</v>
      </c>
      <c r="K174">
        <f>HOUR(Flights[[#This Row],[Scheduled Departure]])</f>
        <v>12</v>
      </c>
      <c r="L174" s="1">
        <v>0.52638888888888891</v>
      </c>
      <c r="M174">
        <v>-4</v>
      </c>
      <c r="N174">
        <v>156</v>
      </c>
      <c r="O174" s="14">
        <f>Flights[[#This Row],[Length (min)]]/60</f>
        <v>2.6</v>
      </c>
      <c r="P174">
        <v>1211</v>
      </c>
      <c r="Q174" s="17">
        <f>IFERROR(Flights[[#This Row],[Distance]]/Flights[[#This Row],[Length (hr)]],"")</f>
        <v>465.76923076923077</v>
      </c>
      <c r="R174" s="1">
        <v>0.72986111111111107</v>
      </c>
      <c r="S174" s="1">
        <v>0.71805555555555556</v>
      </c>
      <c r="T174">
        <v>-17</v>
      </c>
      <c r="U174" t="str">
        <f>IF(Flights[[#This Row],[Arrival Delay]]="","Cancelled",IF(Flights[[#This Row],[Arrival Delay]]&gt;15,"Delayed","On time"))</f>
        <v>On time</v>
      </c>
      <c r="V174" t="str">
        <f>IF(Flights[[#This Row],[Status]]&lt;&gt;"Delayed","",IF(Flights[[#This Row],[Arrival Delay]]&gt;120,"Severe",IF(Flights[[#This Row],[Arrival Delay]]&gt;60,"Major","Moderate")))</f>
        <v/>
      </c>
      <c r="X174" t="str">
        <f>IF(OR(AND(Flights[[#This Row],[Status]]="Cancelled",Flights[[#This Row],[Cancellation Reason]]="Airline/Carrier"),Flights[[#This Row],[Delay Type]]="Severe"),"Yes","No")</f>
        <v>No</v>
      </c>
    </row>
    <row r="175" spans="1:24" x14ac:dyDescent="0.25">
      <c r="A175" s="3">
        <v>42018</v>
      </c>
      <c r="B175">
        <f>WEEKNUM(Flights[[#This Row],[Date]],2)</f>
        <v>3</v>
      </c>
      <c r="C175">
        <f>WEEKDAY(Flights[[#This Row],[Date]],2)</f>
        <v>3</v>
      </c>
      <c r="D175" t="s">
        <v>606</v>
      </c>
      <c r="E175" t="s">
        <v>1994</v>
      </c>
      <c r="F175" t="s">
        <v>0</v>
      </c>
      <c r="G175" t="s">
        <v>331</v>
      </c>
      <c r="H175" t="str">
        <f>_xlfn.XLOOKUP(Flights[[#This Row],[Destination]],Airports!$A$1:$A$77,Airports!$D$1:$D$77,"Code not found")</f>
        <v>Palm Springs</v>
      </c>
      <c r="I175" t="str" cm="1">
        <f t="array" ref="I175">_xlfn.XLOOKUP(Flights[[#This Row],[Destination]],_xlfn._TRO_TRAILING(Airports!A:A),_xlfn._TRO_TRAILING(Airports!E:E),"Code not found")</f>
        <v>CA</v>
      </c>
      <c r="J175" s="1">
        <v>0.73263888888888884</v>
      </c>
      <c r="K175">
        <f>HOUR(Flights[[#This Row],[Scheduled Departure]])</f>
        <v>17</v>
      </c>
      <c r="L175" s="1">
        <v>0.7319444444444444</v>
      </c>
      <c r="M175">
        <v>-1</v>
      </c>
      <c r="N175">
        <v>57</v>
      </c>
      <c r="O175" s="14">
        <f>Flights[[#This Row],[Length (min)]]/60</f>
        <v>0.95</v>
      </c>
      <c r="P175">
        <v>110</v>
      </c>
      <c r="Q175" s="17">
        <f>IFERROR(Flights[[#This Row],[Distance]]/Flights[[#This Row],[Length (hr)]],"")</f>
        <v>115.78947368421053</v>
      </c>
      <c r="R175" s="1">
        <v>0.77152777777777781</v>
      </c>
      <c r="S175" s="1">
        <v>0.77152777777777781</v>
      </c>
      <c r="T175">
        <v>0</v>
      </c>
      <c r="U175" t="str">
        <f>IF(Flights[[#This Row],[Arrival Delay]]="","Cancelled",IF(Flights[[#This Row],[Arrival Delay]]&gt;15,"Delayed","On time"))</f>
        <v>On time</v>
      </c>
      <c r="V175" t="str">
        <f>IF(Flights[[#This Row],[Status]]&lt;&gt;"Delayed","",IF(Flights[[#This Row],[Arrival Delay]]&gt;120,"Severe",IF(Flights[[#This Row],[Arrival Delay]]&gt;60,"Major","Moderate")))</f>
        <v/>
      </c>
      <c r="X175" t="str">
        <f>IF(OR(AND(Flights[[#This Row],[Status]]="Cancelled",Flights[[#This Row],[Cancellation Reason]]="Airline/Carrier"),Flights[[#This Row],[Delay Type]]="Severe"),"Yes","No")</f>
        <v>No</v>
      </c>
    </row>
    <row r="176" spans="1:24" x14ac:dyDescent="0.25">
      <c r="A176" s="3">
        <v>42018</v>
      </c>
      <c r="B176">
        <f>WEEKNUM(Flights[[#This Row],[Date]],2)</f>
        <v>3</v>
      </c>
      <c r="C176">
        <f>WEEKDAY(Flights[[#This Row],[Date]],2)</f>
        <v>3</v>
      </c>
      <c r="D176" t="s">
        <v>596</v>
      </c>
      <c r="E176" t="s">
        <v>1988</v>
      </c>
      <c r="F176" t="s">
        <v>0</v>
      </c>
      <c r="G176" t="s">
        <v>29</v>
      </c>
      <c r="H176" t="str">
        <f>_xlfn.XLOOKUP(Flights[[#This Row],[Destination]],Airports!$A$1:$A$77,Airports!$D$1:$D$77,"Code not found")</f>
        <v>Phoenix</v>
      </c>
      <c r="I176" t="str" cm="1">
        <f t="array" ref="I176">_xlfn.XLOOKUP(Flights[[#This Row],[Destination]],_xlfn._TRO_TRAILING(Airports!A:A),_xlfn._TRO_TRAILING(Airports!E:E),"Code not found")</f>
        <v>AZ</v>
      </c>
      <c r="J176" s="1">
        <v>0.74305555555555558</v>
      </c>
      <c r="K176">
        <f>HOUR(Flights[[#This Row],[Scheduled Departure]])</f>
        <v>17</v>
      </c>
      <c r="L176" s="1">
        <v>0.73541666666666672</v>
      </c>
      <c r="M176">
        <v>-11</v>
      </c>
      <c r="N176">
        <v>91</v>
      </c>
      <c r="O176" s="14">
        <f>Flights[[#This Row],[Length (min)]]/60</f>
        <v>1.5166666666666666</v>
      </c>
      <c r="P176">
        <v>370</v>
      </c>
      <c r="Q176" s="17">
        <f>IFERROR(Flights[[#This Row],[Distance]]/Flights[[#This Row],[Length (hr)]],"")</f>
        <v>243.95604395604397</v>
      </c>
      <c r="R176" s="1">
        <v>0.84305555555555556</v>
      </c>
      <c r="S176" s="1">
        <v>0.84027777777777779</v>
      </c>
      <c r="T176">
        <v>-4</v>
      </c>
      <c r="U176" t="str">
        <f>IF(Flights[[#This Row],[Arrival Delay]]="","Cancelled",IF(Flights[[#This Row],[Arrival Delay]]&gt;15,"Delayed","On time"))</f>
        <v>On time</v>
      </c>
      <c r="V176" t="str">
        <f>IF(Flights[[#This Row],[Status]]&lt;&gt;"Delayed","",IF(Flights[[#This Row],[Arrival Delay]]&gt;120,"Severe",IF(Flights[[#This Row],[Arrival Delay]]&gt;60,"Major","Moderate")))</f>
        <v/>
      </c>
      <c r="X176" t="str">
        <f>IF(OR(AND(Flights[[#This Row],[Status]]="Cancelled",Flights[[#This Row],[Cancellation Reason]]="Airline/Carrier"),Flights[[#This Row],[Delay Type]]="Severe"),"Yes","No")</f>
        <v>No</v>
      </c>
    </row>
    <row r="177" spans="1:24" x14ac:dyDescent="0.25">
      <c r="A177" s="3">
        <v>42018</v>
      </c>
      <c r="B177">
        <f>WEEKNUM(Flights[[#This Row],[Date]],2)</f>
        <v>3</v>
      </c>
      <c r="C177">
        <f>WEEKDAY(Flights[[#This Row],[Date]],2)</f>
        <v>3</v>
      </c>
      <c r="D177" t="s">
        <v>671</v>
      </c>
      <c r="E177" t="s">
        <v>1989</v>
      </c>
      <c r="F177" t="s">
        <v>0</v>
      </c>
      <c r="G177" t="s">
        <v>26</v>
      </c>
      <c r="H177" t="str">
        <f>_xlfn.XLOOKUP(Flights[[#This Row],[Destination]],Airports!$A$1:$A$77,Airports!$D$1:$D$77,"Code not found")</f>
        <v>Atlanta</v>
      </c>
      <c r="I177" t="str" cm="1">
        <f t="array" ref="I177">_xlfn.XLOOKUP(Flights[[#This Row],[Destination]],_xlfn._TRO_TRAILING(Airports!A:A),_xlfn._TRO_TRAILING(Airports!E:E),"Code not found")</f>
        <v>GA</v>
      </c>
      <c r="J177" s="1">
        <v>0.94791666666666663</v>
      </c>
      <c r="K177">
        <f>HOUR(Flights[[#This Row],[Scheduled Departure]])</f>
        <v>22</v>
      </c>
      <c r="L177" s="1">
        <v>0.94305555555555554</v>
      </c>
      <c r="M177">
        <v>-7</v>
      </c>
      <c r="N177">
        <v>231</v>
      </c>
      <c r="O177" s="14">
        <f>Flights[[#This Row],[Length (min)]]/60</f>
        <v>3.85</v>
      </c>
      <c r="P177">
        <v>1947</v>
      </c>
      <c r="Q177" s="17">
        <f>IFERROR(Flights[[#This Row],[Distance]]/Flights[[#This Row],[Length (hr)]],"")</f>
        <v>505.71428571428572</v>
      </c>
      <c r="R177" s="1">
        <v>0.24444444444444444</v>
      </c>
      <c r="S177" s="1">
        <v>0.22847222222222222</v>
      </c>
      <c r="T177">
        <v>-23</v>
      </c>
      <c r="U177" t="str">
        <f>IF(Flights[[#This Row],[Arrival Delay]]="","Cancelled",IF(Flights[[#This Row],[Arrival Delay]]&gt;15,"Delayed","On time"))</f>
        <v>On time</v>
      </c>
      <c r="V177" t="str">
        <f>IF(Flights[[#This Row],[Status]]&lt;&gt;"Delayed","",IF(Flights[[#This Row],[Arrival Delay]]&gt;120,"Severe",IF(Flights[[#This Row],[Arrival Delay]]&gt;60,"Major","Moderate")))</f>
        <v/>
      </c>
      <c r="X177" t="str">
        <f>IF(OR(AND(Flights[[#This Row],[Status]]="Cancelled",Flights[[#This Row],[Cancellation Reason]]="Airline/Carrier"),Flights[[#This Row],[Delay Type]]="Severe"),"Yes","No")</f>
        <v>No</v>
      </c>
    </row>
    <row r="178" spans="1:24" x14ac:dyDescent="0.25">
      <c r="A178" s="3">
        <v>42018</v>
      </c>
      <c r="B178">
        <f>WEEKNUM(Flights[[#This Row],[Date]],2)</f>
        <v>3</v>
      </c>
      <c r="C178">
        <f>WEEKDAY(Flights[[#This Row],[Date]],2)</f>
        <v>3</v>
      </c>
      <c r="D178" t="s">
        <v>659</v>
      </c>
      <c r="E178" t="s">
        <v>1989</v>
      </c>
      <c r="F178" t="s">
        <v>0</v>
      </c>
      <c r="G178" t="s">
        <v>2</v>
      </c>
      <c r="H178" t="str">
        <f>_xlfn.XLOOKUP(Flights[[#This Row],[Destination]],Airports!$A$1:$A$77,Airports!$D$1:$D$77,"Code not found")</f>
        <v>Miami</v>
      </c>
      <c r="I178" t="str" cm="1">
        <f t="array" ref="I178">_xlfn.XLOOKUP(Flights[[#This Row],[Destination]],_xlfn._TRO_TRAILING(Airports!A:A),_xlfn._TRO_TRAILING(Airports!E:E),"Code not found")</f>
        <v>FL</v>
      </c>
      <c r="J178" s="1">
        <v>0.95833333333333337</v>
      </c>
      <c r="K178">
        <f>HOUR(Flights[[#This Row],[Scheduled Departure]])</f>
        <v>23</v>
      </c>
      <c r="L178" s="1">
        <v>0.95694444444444449</v>
      </c>
      <c r="M178">
        <v>-2</v>
      </c>
      <c r="N178">
        <v>277</v>
      </c>
      <c r="O178" s="14">
        <f>Flights[[#This Row],[Length (min)]]/60</f>
        <v>4.6166666666666663</v>
      </c>
      <c r="P178">
        <v>2342</v>
      </c>
      <c r="Q178" s="17">
        <f>IFERROR(Flights[[#This Row],[Distance]]/Flights[[#This Row],[Length (hr)]],"")</f>
        <v>507.29241877256322</v>
      </c>
      <c r="R178" s="1">
        <v>0.28541666666666665</v>
      </c>
      <c r="S178" s="1">
        <v>0.27430555555555558</v>
      </c>
      <c r="T178">
        <v>-16</v>
      </c>
      <c r="U178" t="str">
        <f>IF(Flights[[#This Row],[Arrival Delay]]="","Cancelled",IF(Flights[[#This Row],[Arrival Delay]]&gt;15,"Delayed","On time"))</f>
        <v>On time</v>
      </c>
      <c r="V178" t="str">
        <f>IF(Flights[[#This Row],[Status]]&lt;&gt;"Delayed","",IF(Flights[[#This Row],[Arrival Delay]]&gt;120,"Severe",IF(Flights[[#This Row],[Arrival Delay]]&gt;60,"Major","Moderate")))</f>
        <v/>
      </c>
      <c r="X178" t="str">
        <f>IF(OR(AND(Flights[[#This Row],[Status]]="Cancelled",Flights[[#This Row],[Cancellation Reason]]="Airline/Carrier"),Flights[[#This Row],[Delay Type]]="Severe"),"Yes","No")</f>
        <v>No</v>
      </c>
    </row>
    <row r="179" spans="1:24" x14ac:dyDescent="0.25">
      <c r="A179" s="3">
        <v>42018</v>
      </c>
      <c r="B179">
        <f>WEEKNUM(Flights[[#This Row],[Date]],2)</f>
        <v>3</v>
      </c>
      <c r="C179">
        <f>WEEKDAY(Flights[[#This Row],[Date]],2)</f>
        <v>3</v>
      </c>
      <c r="D179" t="s">
        <v>682</v>
      </c>
      <c r="E179" t="s">
        <v>1992</v>
      </c>
      <c r="F179" t="s">
        <v>0</v>
      </c>
      <c r="G179" t="s">
        <v>10</v>
      </c>
      <c r="H179" t="str">
        <f>_xlfn.XLOOKUP(Flights[[#This Row],[Destination]],Airports!$A$1:$A$77,Airports!$D$1:$D$77,"Code not found")</f>
        <v>Boston</v>
      </c>
      <c r="I179" t="str" cm="1">
        <f t="array" ref="I179">_xlfn.XLOOKUP(Flights[[#This Row],[Destination]],_xlfn._TRO_TRAILING(Airports!A:A),_xlfn._TRO_TRAILING(Airports!E:E),"Code not found")</f>
        <v>MA</v>
      </c>
      <c r="J179" s="1">
        <v>0.99236111111111114</v>
      </c>
      <c r="K179">
        <f>HOUR(Flights[[#This Row],[Scheduled Departure]])</f>
        <v>23</v>
      </c>
      <c r="L179" s="1">
        <v>0.99027777777777781</v>
      </c>
      <c r="M179">
        <v>-3</v>
      </c>
      <c r="N179">
        <v>342</v>
      </c>
      <c r="O179" s="14">
        <f>Flights[[#This Row],[Length (min)]]/60</f>
        <v>5.7</v>
      </c>
      <c r="P179">
        <v>2611</v>
      </c>
      <c r="Q179" s="17">
        <f>IFERROR(Flights[[#This Row],[Distance]]/Flights[[#This Row],[Length (hr)]],"")</f>
        <v>458.07017543859649</v>
      </c>
      <c r="R179" s="1">
        <v>0.33958333333333335</v>
      </c>
      <c r="S179" s="1">
        <v>0.3527777777777778</v>
      </c>
      <c r="T179">
        <v>19</v>
      </c>
      <c r="U179" t="str">
        <f>IF(Flights[[#This Row],[Arrival Delay]]="","Cancelled",IF(Flights[[#This Row],[Arrival Delay]]&gt;15,"Delayed","On time"))</f>
        <v>Delayed</v>
      </c>
      <c r="V179" t="str">
        <f>IF(Flights[[#This Row],[Status]]&lt;&gt;"Delayed","",IF(Flights[[#This Row],[Arrival Delay]]&gt;120,"Severe",IF(Flights[[#This Row],[Arrival Delay]]&gt;60,"Major","Moderate")))</f>
        <v>Moderate</v>
      </c>
      <c r="X179" t="str">
        <f>IF(OR(AND(Flights[[#This Row],[Status]]="Cancelled",Flights[[#This Row],[Cancellation Reason]]="Airline/Carrier"),Flights[[#This Row],[Delay Type]]="Severe"),"Yes","No")</f>
        <v>No</v>
      </c>
    </row>
    <row r="180" spans="1:24" x14ac:dyDescent="0.25">
      <c r="A180" s="3">
        <v>42019</v>
      </c>
      <c r="B180">
        <f>WEEKNUM(Flights[[#This Row],[Date]],2)</f>
        <v>3</v>
      </c>
      <c r="C180">
        <f>WEEKDAY(Flights[[#This Row],[Date]],2)</f>
        <v>4</v>
      </c>
      <c r="D180" t="s">
        <v>827</v>
      </c>
      <c r="E180" t="s">
        <v>1995</v>
      </c>
      <c r="F180" t="s">
        <v>0</v>
      </c>
      <c r="G180" t="s">
        <v>9</v>
      </c>
      <c r="H180" t="str">
        <f>_xlfn.XLOOKUP(Flights[[#This Row],[Destination]],Airports!$A$1:$A$77,Airports!$D$1:$D$77,"Code not found")</f>
        <v>San Francisco</v>
      </c>
      <c r="I180" t="str" cm="1">
        <f t="array" ref="I180">_xlfn.XLOOKUP(Flights[[#This Row],[Destination]],_xlfn._TRO_TRAILING(Airports!A:A),_xlfn._TRO_TRAILING(Airports!E:E),"Code not found")</f>
        <v>CA</v>
      </c>
      <c r="J180" s="1">
        <v>0.23958333333333334</v>
      </c>
      <c r="K180">
        <f>HOUR(Flights[[#This Row],[Scheduled Departure]])</f>
        <v>5</v>
      </c>
      <c r="L180" s="1">
        <v>0.23958333333333334</v>
      </c>
      <c r="M180">
        <v>0</v>
      </c>
      <c r="N180">
        <v>83</v>
      </c>
      <c r="O180" s="14">
        <f>Flights[[#This Row],[Length (min)]]/60</f>
        <v>1.3833333333333333</v>
      </c>
      <c r="P180">
        <v>337</v>
      </c>
      <c r="Q180" s="17">
        <f>IFERROR(Flights[[#This Row],[Distance]]/Flights[[#This Row],[Length (hr)]],"")</f>
        <v>243.6144578313253</v>
      </c>
      <c r="R180" s="1">
        <v>0.2986111111111111</v>
      </c>
      <c r="S180" s="1">
        <v>0.29722222222222222</v>
      </c>
      <c r="T180">
        <v>-2</v>
      </c>
      <c r="U180" t="str">
        <f>IF(Flights[[#This Row],[Arrival Delay]]="","Cancelled",IF(Flights[[#This Row],[Arrival Delay]]&gt;15,"Delayed","On time"))</f>
        <v>On time</v>
      </c>
      <c r="V180" t="str">
        <f>IF(Flights[[#This Row],[Status]]&lt;&gt;"Delayed","",IF(Flights[[#This Row],[Arrival Delay]]&gt;120,"Severe",IF(Flights[[#This Row],[Arrival Delay]]&gt;60,"Major","Moderate")))</f>
        <v/>
      </c>
      <c r="X180" t="str">
        <f>IF(OR(AND(Flights[[#This Row],[Status]]="Cancelled",Flights[[#This Row],[Cancellation Reason]]="Airline/Carrier"),Flights[[#This Row],[Delay Type]]="Severe"),"Yes","No")</f>
        <v>No</v>
      </c>
    </row>
    <row r="181" spans="1:24" x14ac:dyDescent="0.25">
      <c r="A181" s="3">
        <v>42019</v>
      </c>
      <c r="B181">
        <f>WEEKNUM(Flights[[#This Row],[Date]],2)</f>
        <v>3</v>
      </c>
      <c r="C181">
        <f>WEEKDAY(Flights[[#This Row],[Date]],2)</f>
        <v>4</v>
      </c>
      <c r="D181" t="s">
        <v>44</v>
      </c>
      <c r="E181" t="s">
        <v>1987</v>
      </c>
      <c r="F181" t="s">
        <v>0</v>
      </c>
      <c r="G181" t="s">
        <v>2</v>
      </c>
      <c r="H181" t="str">
        <f>_xlfn.XLOOKUP(Flights[[#This Row],[Destination]],Airports!$A$1:$A$77,Airports!$D$1:$D$77,"Code not found")</f>
        <v>Miami</v>
      </c>
      <c r="I181" t="str" cm="1">
        <f t="array" ref="I181">_xlfn.XLOOKUP(Flights[[#This Row],[Destination]],_xlfn._TRO_TRAILING(Airports!A:A),_xlfn._TRO_TRAILING(Airports!E:E),"Code not found")</f>
        <v>FL</v>
      </c>
      <c r="J181" s="1">
        <v>0.33333333333333331</v>
      </c>
      <c r="K181">
        <f>HOUR(Flights[[#This Row],[Scheduled Departure]])</f>
        <v>8</v>
      </c>
      <c r="L181" s="1">
        <v>0.33055555555555555</v>
      </c>
      <c r="M181">
        <v>-4</v>
      </c>
      <c r="N181">
        <v>280</v>
      </c>
      <c r="O181" s="14">
        <f>Flights[[#This Row],[Length (min)]]/60</f>
        <v>4.666666666666667</v>
      </c>
      <c r="P181">
        <v>2342</v>
      </c>
      <c r="Q181" s="17">
        <f>IFERROR(Flights[[#This Row],[Distance]]/Flights[[#This Row],[Length (hr)]],"")</f>
        <v>501.85714285714283</v>
      </c>
      <c r="R181" s="1">
        <v>0.65972222222222221</v>
      </c>
      <c r="S181" s="1">
        <v>0.65</v>
      </c>
      <c r="T181">
        <v>-14</v>
      </c>
      <c r="U181" t="str">
        <f>IF(Flights[[#This Row],[Arrival Delay]]="","Cancelled",IF(Flights[[#This Row],[Arrival Delay]]&gt;15,"Delayed","On time"))</f>
        <v>On time</v>
      </c>
      <c r="V181" t="str">
        <f>IF(Flights[[#This Row],[Status]]&lt;&gt;"Delayed","",IF(Flights[[#This Row],[Arrival Delay]]&gt;120,"Severe",IF(Flights[[#This Row],[Arrival Delay]]&gt;60,"Major","Moderate")))</f>
        <v/>
      </c>
      <c r="X181" t="str">
        <f>IF(OR(AND(Flights[[#This Row],[Status]]="Cancelled",Flights[[#This Row],[Cancellation Reason]]="Airline/Carrier"),Flights[[#This Row],[Delay Type]]="Severe"),"Yes","No")</f>
        <v>No</v>
      </c>
    </row>
    <row r="182" spans="1:24" x14ac:dyDescent="0.25">
      <c r="A182" s="3">
        <v>42019</v>
      </c>
      <c r="B182">
        <f>WEEKNUM(Flights[[#This Row],[Date]],2)</f>
        <v>3</v>
      </c>
      <c r="C182">
        <f>WEEKDAY(Flights[[#This Row],[Date]],2)</f>
        <v>4</v>
      </c>
      <c r="D182" t="s">
        <v>427</v>
      </c>
      <c r="E182" t="s">
        <v>1990</v>
      </c>
      <c r="F182" t="s">
        <v>0</v>
      </c>
      <c r="G182" t="s">
        <v>20</v>
      </c>
      <c r="H182" t="str">
        <f>_xlfn.XLOOKUP(Flights[[#This Row],[Destination]],Airports!$A$1:$A$77,Airports!$D$1:$D$77,"Code not found")</f>
        <v>Kahului</v>
      </c>
      <c r="I182" t="str" cm="1">
        <f t="array" ref="I182">_xlfn.XLOOKUP(Flights[[#This Row],[Destination]],_xlfn._TRO_TRAILING(Airports!A:A),_xlfn._TRO_TRAILING(Airports!E:E),"Code not found")</f>
        <v>HI</v>
      </c>
      <c r="J182" s="1">
        <v>0.40208333333333335</v>
      </c>
      <c r="K182">
        <f>HOUR(Flights[[#This Row],[Scheduled Departure]])</f>
        <v>9</v>
      </c>
      <c r="L182" s="1">
        <v>0.40138888888888891</v>
      </c>
      <c r="M182">
        <v>-1</v>
      </c>
      <c r="N182">
        <v>352</v>
      </c>
      <c r="O182" s="14">
        <f>Flights[[#This Row],[Length (min)]]/60</f>
        <v>5.8666666666666663</v>
      </c>
      <c r="P182">
        <v>2486</v>
      </c>
      <c r="Q182" s="17">
        <f>IFERROR(Flights[[#This Row],[Distance]]/Flights[[#This Row],[Length (hr)]],"")</f>
        <v>423.75000000000006</v>
      </c>
      <c r="R182" s="1">
        <v>0.56597222222222221</v>
      </c>
      <c r="S182" s="1">
        <v>0.5625</v>
      </c>
      <c r="T182">
        <v>-5</v>
      </c>
      <c r="U182" t="str">
        <f>IF(Flights[[#This Row],[Arrival Delay]]="","Cancelled",IF(Flights[[#This Row],[Arrival Delay]]&gt;15,"Delayed","On time"))</f>
        <v>On time</v>
      </c>
      <c r="V182" t="str">
        <f>IF(Flights[[#This Row],[Status]]&lt;&gt;"Delayed","",IF(Flights[[#This Row],[Arrival Delay]]&gt;120,"Severe",IF(Flights[[#This Row],[Arrival Delay]]&gt;60,"Major","Moderate")))</f>
        <v/>
      </c>
      <c r="X182" t="str">
        <f>IF(OR(AND(Flights[[#This Row],[Status]]="Cancelled",Flights[[#This Row],[Cancellation Reason]]="Airline/Carrier"),Flights[[#This Row],[Delay Type]]="Severe"),"Yes","No")</f>
        <v>No</v>
      </c>
    </row>
    <row r="183" spans="1:24" x14ac:dyDescent="0.25">
      <c r="A183" s="3">
        <v>42019</v>
      </c>
      <c r="B183">
        <f>WEEKNUM(Flights[[#This Row],[Date]],2)</f>
        <v>3</v>
      </c>
      <c r="C183">
        <f>WEEKDAY(Flights[[#This Row],[Date]],2)</f>
        <v>4</v>
      </c>
      <c r="D183" t="s">
        <v>450</v>
      </c>
      <c r="E183" t="s">
        <v>1998</v>
      </c>
      <c r="F183" t="s">
        <v>0</v>
      </c>
      <c r="G183" t="s">
        <v>273</v>
      </c>
      <c r="H183" t="str">
        <f>_xlfn.XLOOKUP(Flights[[#This Row],[Destination]],Airports!$A$1:$A$77,Airports!$D$1:$D$77,"Code not found")</f>
        <v>Denver</v>
      </c>
      <c r="I183" t="str" cm="1">
        <f t="array" ref="I183">_xlfn.XLOOKUP(Flights[[#This Row],[Destination]],_xlfn._TRO_TRAILING(Airports!A:A),_xlfn._TRO_TRAILING(Airports!E:E),"Code not found")</f>
        <v>CO</v>
      </c>
      <c r="J183" s="1">
        <v>0.42986111111111114</v>
      </c>
      <c r="K183">
        <f>HOUR(Flights[[#This Row],[Scheduled Departure]])</f>
        <v>10</v>
      </c>
      <c r="L183" s="1">
        <v>0.42569444444444443</v>
      </c>
      <c r="M183">
        <v>-6</v>
      </c>
      <c r="N183">
        <v>133</v>
      </c>
      <c r="O183" s="14">
        <f>Flights[[#This Row],[Length (min)]]/60</f>
        <v>2.2166666666666668</v>
      </c>
      <c r="P183">
        <v>862</v>
      </c>
      <c r="Q183" s="17">
        <f>IFERROR(Flights[[#This Row],[Distance]]/Flights[[#This Row],[Length (hr)]],"")</f>
        <v>388.8721804511278</v>
      </c>
      <c r="R183" s="1">
        <v>0.56597222222222221</v>
      </c>
      <c r="S183" s="1">
        <v>0.55972222222222223</v>
      </c>
      <c r="T183">
        <v>-9</v>
      </c>
      <c r="U183" t="str">
        <f>IF(Flights[[#This Row],[Arrival Delay]]="","Cancelled",IF(Flights[[#This Row],[Arrival Delay]]&gt;15,"Delayed","On time"))</f>
        <v>On time</v>
      </c>
      <c r="V183" t="str">
        <f>IF(Flights[[#This Row],[Status]]&lt;&gt;"Delayed","",IF(Flights[[#This Row],[Arrival Delay]]&gt;120,"Severe",IF(Flights[[#This Row],[Arrival Delay]]&gt;60,"Major","Moderate")))</f>
        <v/>
      </c>
      <c r="X183" t="str">
        <f>IF(OR(AND(Flights[[#This Row],[Status]]="Cancelled",Flights[[#This Row],[Cancellation Reason]]="Airline/Carrier"),Flights[[#This Row],[Delay Type]]="Severe"),"Yes","No")</f>
        <v>No</v>
      </c>
    </row>
    <row r="184" spans="1:24" x14ac:dyDescent="0.25">
      <c r="A184" s="3">
        <v>42019</v>
      </c>
      <c r="B184">
        <f>WEEKNUM(Flights[[#This Row],[Date]],2)</f>
        <v>3</v>
      </c>
      <c r="C184">
        <f>WEEKDAY(Flights[[#This Row],[Date]],2)</f>
        <v>4</v>
      </c>
      <c r="D184" t="s">
        <v>60</v>
      </c>
      <c r="E184" t="s">
        <v>1987</v>
      </c>
      <c r="F184" t="s">
        <v>0</v>
      </c>
      <c r="G184" t="s">
        <v>9</v>
      </c>
      <c r="H184" t="str">
        <f>_xlfn.XLOOKUP(Flights[[#This Row],[Destination]],Airports!$A$1:$A$77,Airports!$D$1:$D$77,"Code not found")</f>
        <v>San Francisco</v>
      </c>
      <c r="I184" t="str" cm="1">
        <f t="array" ref="I184">_xlfn.XLOOKUP(Flights[[#This Row],[Destination]],_xlfn._TRO_TRAILING(Airports!A:A),_xlfn._TRO_TRAILING(Airports!E:E),"Code not found")</f>
        <v>CA</v>
      </c>
      <c r="J184" s="1">
        <v>0.4375</v>
      </c>
      <c r="K184">
        <f>HOUR(Flights[[#This Row],[Scheduled Departure]])</f>
        <v>10</v>
      </c>
      <c r="L184" s="1">
        <v>0.4375</v>
      </c>
      <c r="M184">
        <v>0</v>
      </c>
      <c r="N184">
        <v>122</v>
      </c>
      <c r="O184" s="14">
        <f>Flights[[#This Row],[Length (min)]]/60</f>
        <v>2.0333333333333332</v>
      </c>
      <c r="P184">
        <v>337</v>
      </c>
      <c r="Q184" s="17">
        <f>IFERROR(Flights[[#This Row],[Distance]]/Flights[[#This Row],[Length (hr)]],"")</f>
        <v>165.73770491803279</v>
      </c>
      <c r="R184" s="1">
        <v>0.49513888888888891</v>
      </c>
      <c r="S184" s="1">
        <v>0.52222222222222225</v>
      </c>
      <c r="T184">
        <v>39</v>
      </c>
      <c r="U184" t="str">
        <f>IF(Flights[[#This Row],[Arrival Delay]]="","Cancelled",IF(Flights[[#This Row],[Arrival Delay]]&gt;15,"Delayed","On time"))</f>
        <v>Delayed</v>
      </c>
      <c r="V184" t="str">
        <f>IF(Flights[[#This Row],[Status]]&lt;&gt;"Delayed","",IF(Flights[[#This Row],[Arrival Delay]]&gt;120,"Severe",IF(Flights[[#This Row],[Arrival Delay]]&gt;60,"Major","Moderate")))</f>
        <v>Moderate</v>
      </c>
      <c r="X184" t="str">
        <f>IF(OR(AND(Flights[[#This Row],[Status]]="Cancelled",Flights[[#This Row],[Cancellation Reason]]="Airline/Carrier"),Flights[[#This Row],[Delay Type]]="Severe"),"Yes","No")</f>
        <v>No</v>
      </c>
    </row>
    <row r="185" spans="1:24" x14ac:dyDescent="0.25">
      <c r="A185" s="3">
        <v>42019</v>
      </c>
      <c r="B185">
        <f>WEEKNUM(Flights[[#This Row],[Date]],2)</f>
        <v>3</v>
      </c>
      <c r="C185">
        <f>WEEKDAY(Flights[[#This Row],[Date]],2)</f>
        <v>4</v>
      </c>
      <c r="D185" t="s">
        <v>486</v>
      </c>
      <c r="E185" t="s">
        <v>1989</v>
      </c>
      <c r="F185" t="s">
        <v>0</v>
      </c>
      <c r="G185" t="s">
        <v>12</v>
      </c>
      <c r="H185" t="str">
        <f>_xlfn.XLOOKUP(Flights[[#This Row],[Destination]],Airports!$A$1:$A$77,Airports!$D$1:$D$77,"Code not found")</f>
        <v>New York</v>
      </c>
      <c r="I185" t="str" cm="1">
        <f t="array" ref="I185">_xlfn.XLOOKUP(Flights[[#This Row],[Destination]],_xlfn._TRO_TRAILING(Airports!A:A),_xlfn._TRO_TRAILING(Airports!E:E),"Code not found")</f>
        <v>NY</v>
      </c>
      <c r="J185" s="1">
        <v>0.4861111111111111</v>
      </c>
      <c r="K185">
        <f>HOUR(Flights[[#This Row],[Scheduled Departure]])</f>
        <v>11</v>
      </c>
      <c r="L185" s="1">
        <v>0.49930555555555556</v>
      </c>
      <c r="M185">
        <v>19</v>
      </c>
      <c r="N185">
        <v>313</v>
      </c>
      <c r="O185" s="14">
        <f>Flights[[#This Row],[Length (min)]]/60</f>
        <v>5.2166666666666668</v>
      </c>
      <c r="P185">
        <v>2475</v>
      </c>
      <c r="Q185" s="17">
        <f>IFERROR(Flights[[#This Row],[Distance]]/Flights[[#This Row],[Length (hr)]],"")</f>
        <v>474.44089456869011</v>
      </c>
      <c r="R185" s="1">
        <v>0.83333333333333337</v>
      </c>
      <c r="S185" s="1">
        <v>0.84166666666666667</v>
      </c>
      <c r="T185">
        <v>12</v>
      </c>
      <c r="U185" t="str">
        <f>IF(Flights[[#This Row],[Arrival Delay]]="","Cancelled",IF(Flights[[#This Row],[Arrival Delay]]&gt;15,"Delayed","On time"))</f>
        <v>On time</v>
      </c>
      <c r="V185" t="str">
        <f>IF(Flights[[#This Row],[Status]]&lt;&gt;"Delayed","",IF(Flights[[#This Row],[Arrival Delay]]&gt;120,"Severe",IF(Flights[[#This Row],[Arrival Delay]]&gt;60,"Major","Moderate")))</f>
        <v/>
      </c>
      <c r="X185" t="str">
        <f>IF(OR(AND(Flights[[#This Row],[Status]]="Cancelled",Flights[[#This Row],[Cancellation Reason]]="Airline/Carrier"),Flights[[#This Row],[Delay Type]]="Severe"),"Yes","No")</f>
        <v>No</v>
      </c>
    </row>
    <row r="186" spans="1:24" x14ac:dyDescent="0.25">
      <c r="A186" s="3">
        <v>42019</v>
      </c>
      <c r="B186">
        <f>WEEKNUM(Flights[[#This Row],[Date]],2)</f>
        <v>3</v>
      </c>
      <c r="C186">
        <f>WEEKDAY(Flights[[#This Row],[Date]],2)</f>
        <v>4</v>
      </c>
      <c r="D186" t="s">
        <v>725</v>
      </c>
      <c r="E186" t="s">
        <v>1988</v>
      </c>
      <c r="F186" t="s">
        <v>0</v>
      </c>
      <c r="G186" t="s">
        <v>29</v>
      </c>
      <c r="H186" t="str">
        <f>_xlfn.XLOOKUP(Flights[[#This Row],[Destination]],Airports!$A$1:$A$77,Airports!$D$1:$D$77,"Code not found")</f>
        <v>Phoenix</v>
      </c>
      <c r="I186" t="str" cm="1">
        <f t="array" ref="I186">_xlfn.XLOOKUP(Flights[[#This Row],[Destination]],_xlfn._TRO_TRAILING(Airports!A:A),_xlfn._TRO_TRAILING(Airports!E:E),"Code not found")</f>
        <v>AZ</v>
      </c>
      <c r="J186" s="1">
        <v>0.53125</v>
      </c>
      <c r="K186">
        <f>HOUR(Flights[[#This Row],[Scheduled Departure]])</f>
        <v>12</v>
      </c>
      <c r="L186" s="1">
        <v>0.52777777777777779</v>
      </c>
      <c r="M186">
        <v>-5</v>
      </c>
      <c r="N186">
        <v>86</v>
      </c>
      <c r="O186" s="14">
        <f>Flights[[#This Row],[Length (min)]]/60</f>
        <v>1.4333333333333333</v>
      </c>
      <c r="P186">
        <v>370</v>
      </c>
      <c r="Q186" s="17">
        <f>IFERROR(Flights[[#This Row],[Distance]]/Flights[[#This Row],[Length (hr)]],"")</f>
        <v>258.13953488372096</v>
      </c>
      <c r="R186" s="1">
        <v>0.63055555555555554</v>
      </c>
      <c r="S186" s="1">
        <v>0.62916666666666665</v>
      </c>
      <c r="T186">
        <v>-2</v>
      </c>
      <c r="U186" t="str">
        <f>IF(Flights[[#This Row],[Arrival Delay]]="","Cancelled",IF(Flights[[#This Row],[Arrival Delay]]&gt;15,"Delayed","On time"))</f>
        <v>On time</v>
      </c>
      <c r="V186" t="str">
        <f>IF(Flights[[#This Row],[Status]]&lt;&gt;"Delayed","",IF(Flights[[#This Row],[Arrival Delay]]&gt;120,"Severe",IF(Flights[[#This Row],[Arrival Delay]]&gt;60,"Major","Moderate")))</f>
        <v/>
      </c>
      <c r="X186" t="str">
        <f>IF(OR(AND(Flights[[#This Row],[Status]]="Cancelled",Flights[[#This Row],[Cancellation Reason]]="Airline/Carrier"),Flights[[#This Row],[Delay Type]]="Severe"),"Yes","No")</f>
        <v>No</v>
      </c>
    </row>
    <row r="187" spans="1:24" x14ac:dyDescent="0.25">
      <c r="A187" s="3">
        <v>42019</v>
      </c>
      <c r="B187">
        <f>WEEKNUM(Flights[[#This Row],[Date]],2)</f>
        <v>3</v>
      </c>
      <c r="C187">
        <f>WEEKDAY(Flights[[#This Row],[Date]],2)</f>
        <v>4</v>
      </c>
      <c r="D187" t="s">
        <v>513</v>
      </c>
      <c r="E187" t="s">
        <v>1994</v>
      </c>
      <c r="F187" t="s">
        <v>0</v>
      </c>
      <c r="G187" t="s">
        <v>343</v>
      </c>
      <c r="H187" t="str">
        <f>_xlfn.XLOOKUP(Flights[[#This Row],[Destination]],Airports!$A$1:$A$77,Airports!$D$1:$D$77,"Code not found")</f>
        <v>San Luis Obispo</v>
      </c>
      <c r="I187" t="str" cm="1">
        <f t="array" ref="I187">_xlfn.XLOOKUP(Flights[[#This Row],[Destination]],_xlfn._TRO_TRAILING(Airports!A:A),_xlfn._TRO_TRAILING(Airports!E:E),"Code not found")</f>
        <v>CA</v>
      </c>
      <c r="J187" s="1">
        <v>0.56458333333333333</v>
      </c>
      <c r="K187">
        <f>HOUR(Flights[[#This Row],[Scheduled Departure]])</f>
        <v>13</v>
      </c>
      <c r="L187" s="1">
        <v>0.55833333333333335</v>
      </c>
      <c r="M187">
        <v>-9</v>
      </c>
      <c r="N187">
        <v>56</v>
      </c>
      <c r="O187" s="14">
        <f>Flights[[#This Row],[Length (min)]]/60</f>
        <v>0.93333333333333335</v>
      </c>
      <c r="P187">
        <v>156</v>
      </c>
      <c r="Q187" s="17">
        <f>IFERROR(Flights[[#This Row],[Distance]]/Flights[[#This Row],[Length (hr)]],"")</f>
        <v>167.14285714285714</v>
      </c>
      <c r="R187" s="1">
        <v>0.60624999999999996</v>
      </c>
      <c r="S187" s="1">
        <v>0.59722222222222221</v>
      </c>
      <c r="T187">
        <v>-13</v>
      </c>
      <c r="U187" t="str">
        <f>IF(Flights[[#This Row],[Arrival Delay]]="","Cancelled",IF(Flights[[#This Row],[Arrival Delay]]&gt;15,"Delayed","On time"))</f>
        <v>On time</v>
      </c>
      <c r="V187" t="str">
        <f>IF(Flights[[#This Row],[Status]]&lt;&gt;"Delayed","",IF(Flights[[#This Row],[Arrival Delay]]&gt;120,"Severe",IF(Flights[[#This Row],[Arrival Delay]]&gt;60,"Major","Moderate")))</f>
        <v/>
      </c>
      <c r="X187" t="str">
        <f>IF(OR(AND(Flights[[#This Row],[Status]]="Cancelled",Flights[[#This Row],[Cancellation Reason]]="Airline/Carrier"),Flights[[#This Row],[Delay Type]]="Severe"),"Yes","No")</f>
        <v>No</v>
      </c>
    </row>
    <row r="188" spans="1:24" x14ac:dyDescent="0.25">
      <c r="A188" s="3">
        <v>42019</v>
      </c>
      <c r="B188">
        <f>WEEKNUM(Flights[[#This Row],[Date]],2)</f>
        <v>3</v>
      </c>
      <c r="C188">
        <f>WEEKDAY(Flights[[#This Row],[Date]],2)</f>
        <v>4</v>
      </c>
      <c r="D188" t="s">
        <v>606</v>
      </c>
      <c r="E188" t="s">
        <v>1994</v>
      </c>
      <c r="F188" t="s">
        <v>0</v>
      </c>
      <c r="G188" t="s">
        <v>331</v>
      </c>
      <c r="H188" t="str">
        <f>_xlfn.XLOOKUP(Flights[[#This Row],[Destination]],Airports!$A$1:$A$77,Airports!$D$1:$D$77,"Code not found")</f>
        <v>Palm Springs</v>
      </c>
      <c r="I188" t="str" cm="1">
        <f t="array" ref="I188">_xlfn.XLOOKUP(Flights[[#This Row],[Destination]],_xlfn._TRO_TRAILING(Airports!A:A),_xlfn._TRO_TRAILING(Airports!E:E),"Code not found")</f>
        <v>CA</v>
      </c>
      <c r="J188" s="1">
        <v>0.73263888888888884</v>
      </c>
      <c r="K188">
        <f>HOUR(Flights[[#This Row],[Scheduled Departure]])</f>
        <v>17</v>
      </c>
      <c r="L188" s="1">
        <v>0.7319444444444444</v>
      </c>
      <c r="M188">
        <v>-1</v>
      </c>
      <c r="N188">
        <v>52</v>
      </c>
      <c r="O188" s="14">
        <f>Flights[[#This Row],[Length (min)]]/60</f>
        <v>0.8666666666666667</v>
      </c>
      <c r="P188">
        <v>110</v>
      </c>
      <c r="Q188" s="17">
        <f>IFERROR(Flights[[#This Row],[Distance]]/Flights[[#This Row],[Length (hr)]],"")</f>
        <v>126.92307692307692</v>
      </c>
      <c r="R188" s="1">
        <v>0.77152777777777781</v>
      </c>
      <c r="S188" s="1">
        <v>0.7680555555555556</v>
      </c>
      <c r="T188">
        <v>-5</v>
      </c>
      <c r="U188" t="str">
        <f>IF(Flights[[#This Row],[Arrival Delay]]="","Cancelled",IF(Flights[[#This Row],[Arrival Delay]]&gt;15,"Delayed","On time"))</f>
        <v>On time</v>
      </c>
      <c r="V188" t="str">
        <f>IF(Flights[[#This Row],[Status]]&lt;&gt;"Delayed","",IF(Flights[[#This Row],[Arrival Delay]]&gt;120,"Severe",IF(Flights[[#This Row],[Arrival Delay]]&gt;60,"Major","Moderate")))</f>
        <v/>
      </c>
      <c r="X188" t="str">
        <f>IF(OR(AND(Flights[[#This Row],[Status]]="Cancelled",Flights[[#This Row],[Cancellation Reason]]="Airline/Carrier"),Flights[[#This Row],[Delay Type]]="Severe"),"Yes","No")</f>
        <v>No</v>
      </c>
    </row>
    <row r="189" spans="1:24" x14ac:dyDescent="0.25">
      <c r="A189" s="3">
        <v>42019</v>
      </c>
      <c r="B189">
        <f>WEEKNUM(Flights[[#This Row],[Date]],2)</f>
        <v>3</v>
      </c>
      <c r="C189">
        <f>WEEKDAY(Flights[[#This Row],[Date]],2)</f>
        <v>4</v>
      </c>
      <c r="D189" t="s">
        <v>632</v>
      </c>
      <c r="E189" t="s">
        <v>1994</v>
      </c>
      <c r="F189" t="s">
        <v>0</v>
      </c>
      <c r="G189" t="s">
        <v>349</v>
      </c>
      <c r="H189" t="str">
        <f>_xlfn.XLOOKUP(Flights[[#This Row],[Destination]],Airports!$A$1:$A$77,Airports!$D$1:$D$77,"Code not found")</f>
        <v>Salt Lake City</v>
      </c>
      <c r="I189" t="str" cm="1">
        <f t="array" ref="I189">_xlfn.XLOOKUP(Flights[[#This Row],[Destination]],_xlfn._TRO_TRAILING(Airports!A:A),_xlfn._TRO_TRAILING(Airports!E:E),"Code not found")</f>
        <v>UT</v>
      </c>
      <c r="J189" s="1">
        <v>0.77777777777777779</v>
      </c>
      <c r="K189">
        <f>HOUR(Flights[[#This Row],[Scheduled Departure]])</f>
        <v>18</v>
      </c>
      <c r="L189" s="1">
        <v>0.77638888888888891</v>
      </c>
      <c r="M189">
        <v>-2</v>
      </c>
      <c r="N189">
        <v>110</v>
      </c>
      <c r="O189" s="14">
        <f>Flights[[#This Row],[Length (min)]]/60</f>
        <v>1.8333333333333333</v>
      </c>
      <c r="P189">
        <v>590</v>
      </c>
      <c r="Q189" s="17">
        <f>IFERROR(Flights[[#This Row],[Distance]]/Flights[[#This Row],[Length (hr)]],"")</f>
        <v>321.81818181818181</v>
      </c>
      <c r="R189" s="1">
        <v>0.89236111111111116</v>
      </c>
      <c r="S189" s="1">
        <v>0.89444444444444449</v>
      </c>
      <c r="T189">
        <v>3</v>
      </c>
      <c r="U189" t="str">
        <f>IF(Flights[[#This Row],[Arrival Delay]]="","Cancelled",IF(Flights[[#This Row],[Arrival Delay]]&gt;15,"Delayed","On time"))</f>
        <v>On time</v>
      </c>
      <c r="V189" t="str">
        <f>IF(Flights[[#This Row],[Status]]&lt;&gt;"Delayed","",IF(Flights[[#This Row],[Arrival Delay]]&gt;120,"Severe",IF(Flights[[#This Row],[Arrival Delay]]&gt;60,"Major","Moderate")))</f>
        <v/>
      </c>
      <c r="X189" t="str">
        <f>IF(OR(AND(Flights[[#This Row],[Status]]="Cancelled",Flights[[#This Row],[Cancellation Reason]]="Airline/Carrier"),Flights[[#This Row],[Delay Type]]="Severe"),"Yes","No")</f>
        <v>No</v>
      </c>
    </row>
    <row r="190" spans="1:24" x14ac:dyDescent="0.25">
      <c r="A190" s="3">
        <v>42020</v>
      </c>
      <c r="B190">
        <f>WEEKNUM(Flights[[#This Row],[Date]],2)</f>
        <v>3</v>
      </c>
      <c r="C190">
        <f>WEEKDAY(Flights[[#This Row],[Date]],2)</f>
        <v>5</v>
      </c>
      <c r="D190" t="s">
        <v>378</v>
      </c>
      <c r="E190" t="s">
        <v>1989</v>
      </c>
      <c r="F190" t="s">
        <v>0</v>
      </c>
      <c r="G190" t="s">
        <v>314</v>
      </c>
      <c r="H190" t="str">
        <f>_xlfn.XLOOKUP(Flights[[#This Row],[Destination]],Airports!$A$1:$A$77,Airports!$D$1:$D$77,"Code not found")</f>
        <v>Minneapolis</v>
      </c>
      <c r="I190" t="str" cm="1">
        <f t="array" ref="I190">_xlfn.XLOOKUP(Flights[[#This Row],[Destination]],_xlfn._TRO_TRAILING(Airports!A:A),_xlfn._TRO_TRAILING(Airports!E:E),"Code not found")</f>
        <v>MN</v>
      </c>
      <c r="J190" s="1">
        <v>4.5138888888888888E-2</v>
      </c>
      <c r="K190">
        <f>HOUR(Flights[[#This Row],[Scheduled Departure]])</f>
        <v>1</v>
      </c>
      <c r="L190" s="1">
        <v>4.5138888888888888E-2</v>
      </c>
      <c r="M190">
        <v>0</v>
      </c>
      <c r="N190">
        <v>203</v>
      </c>
      <c r="O190" s="14">
        <f>Flights[[#This Row],[Length (min)]]/60</f>
        <v>3.3833333333333333</v>
      </c>
      <c r="P190">
        <v>1535</v>
      </c>
      <c r="Q190" s="17">
        <f>IFERROR(Flights[[#This Row],[Distance]]/Flights[[#This Row],[Length (hr)]],"")</f>
        <v>453.69458128078816</v>
      </c>
      <c r="R190" s="1">
        <v>0.27777777777777779</v>
      </c>
      <c r="S190" s="1">
        <v>0.26944444444444443</v>
      </c>
      <c r="T190">
        <v>-12</v>
      </c>
      <c r="U190" t="str">
        <f>IF(Flights[[#This Row],[Arrival Delay]]="","Cancelled",IF(Flights[[#This Row],[Arrival Delay]]&gt;15,"Delayed","On time"))</f>
        <v>On time</v>
      </c>
      <c r="V190" t="str">
        <f>IF(Flights[[#This Row],[Status]]&lt;&gt;"Delayed","",IF(Flights[[#This Row],[Arrival Delay]]&gt;120,"Severe",IF(Flights[[#This Row],[Arrival Delay]]&gt;60,"Major","Moderate")))</f>
        <v/>
      </c>
      <c r="X190" t="str">
        <f>IF(OR(AND(Flights[[#This Row],[Status]]="Cancelled",Flights[[#This Row],[Cancellation Reason]]="Airline/Carrier"),Flights[[#This Row],[Delay Type]]="Severe"),"Yes","No")</f>
        <v>No</v>
      </c>
    </row>
    <row r="191" spans="1:24" x14ac:dyDescent="0.25">
      <c r="A191" s="3">
        <v>42020</v>
      </c>
      <c r="B191">
        <f>WEEKNUM(Flights[[#This Row],[Date]],2)</f>
        <v>3</v>
      </c>
      <c r="C191">
        <f>WEEKDAY(Flights[[#This Row],[Date]],2)</f>
        <v>5</v>
      </c>
      <c r="D191" t="s">
        <v>828</v>
      </c>
      <c r="E191" t="s">
        <v>1995</v>
      </c>
      <c r="F191" t="s">
        <v>0</v>
      </c>
      <c r="G191" t="s">
        <v>351</v>
      </c>
      <c r="H191" t="str">
        <f>_xlfn.XLOOKUP(Flights[[#This Row],[Destination]],Airports!$A$1:$A$77,Airports!$D$1:$D$77,"Code not found")</f>
        <v>Sacramento</v>
      </c>
      <c r="I191" t="str" cm="1">
        <f t="array" ref="I191">_xlfn.XLOOKUP(Flights[[#This Row],[Destination]],_xlfn._TRO_TRAILING(Airports!A:A),_xlfn._TRO_TRAILING(Airports!E:E),"Code not found")</f>
        <v>CA</v>
      </c>
      <c r="J191" s="1">
        <v>0.24652777777777779</v>
      </c>
      <c r="K191">
        <f>HOUR(Flights[[#This Row],[Scheduled Departure]])</f>
        <v>5</v>
      </c>
      <c r="L191" s="1">
        <v>0.24374999999999999</v>
      </c>
      <c r="M191">
        <v>-4</v>
      </c>
      <c r="N191">
        <v>96</v>
      </c>
      <c r="O191" s="14">
        <f>Flights[[#This Row],[Length (min)]]/60</f>
        <v>1.6</v>
      </c>
      <c r="P191">
        <v>373</v>
      </c>
      <c r="Q191" s="17">
        <f>IFERROR(Flights[[#This Row],[Distance]]/Flights[[#This Row],[Length (hr)]],"")</f>
        <v>233.125</v>
      </c>
      <c r="R191" s="1">
        <v>0.30902777777777779</v>
      </c>
      <c r="S191" s="1">
        <v>0.31041666666666667</v>
      </c>
      <c r="T191">
        <v>2</v>
      </c>
      <c r="U191" t="str">
        <f>IF(Flights[[#This Row],[Arrival Delay]]="","Cancelled",IF(Flights[[#This Row],[Arrival Delay]]&gt;15,"Delayed","On time"))</f>
        <v>On time</v>
      </c>
      <c r="V191" t="str">
        <f>IF(Flights[[#This Row],[Status]]&lt;&gt;"Delayed","",IF(Flights[[#This Row],[Arrival Delay]]&gt;120,"Severe",IF(Flights[[#This Row],[Arrival Delay]]&gt;60,"Major","Moderate")))</f>
        <v/>
      </c>
      <c r="X191" t="str">
        <f>IF(OR(AND(Flights[[#This Row],[Status]]="Cancelled",Flights[[#This Row],[Cancellation Reason]]="Airline/Carrier"),Flights[[#This Row],[Delay Type]]="Severe"),"Yes","No")</f>
        <v>No</v>
      </c>
    </row>
    <row r="192" spans="1:24" x14ac:dyDescent="0.25">
      <c r="A192" s="3">
        <v>42020</v>
      </c>
      <c r="B192">
        <f>WEEKNUM(Flights[[#This Row],[Date]],2)</f>
        <v>3</v>
      </c>
      <c r="C192">
        <f>WEEKDAY(Flights[[#This Row],[Date]],2)</f>
        <v>5</v>
      </c>
      <c r="D192" t="s">
        <v>833</v>
      </c>
      <c r="E192" t="s">
        <v>1995</v>
      </c>
      <c r="F192" t="s">
        <v>0</v>
      </c>
      <c r="G192" t="s">
        <v>351</v>
      </c>
      <c r="H192" t="str">
        <f>_xlfn.XLOOKUP(Flights[[#This Row],[Destination]],Airports!$A$1:$A$77,Airports!$D$1:$D$77,"Code not found")</f>
        <v>Sacramento</v>
      </c>
      <c r="I192" t="str" cm="1">
        <f t="array" ref="I192">_xlfn.XLOOKUP(Flights[[#This Row],[Destination]],_xlfn._TRO_TRAILING(Airports!A:A),_xlfn._TRO_TRAILING(Airports!E:E),"Code not found")</f>
        <v>CA</v>
      </c>
      <c r="J192" s="1">
        <v>0.28125</v>
      </c>
      <c r="K192">
        <f>HOUR(Flights[[#This Row],[Scheduled Departure]])</f>
        <v>6</v>
      </c>
      <c r="L192" s="1">
        <v>0.31041666666666667</v>
      </c>
      <c r="M192">
        <v>42</v>
      </c>
      <c r="N192">
        <v>76</v>
      </c>
      <c r="O192" s="14">
        <f>Flights[[#This Row],[Length (min)]]/60</f>
        <v>1.2666666666666666</v>
      </c>
      <c r="P192">
        <v>373</v>
      </c>
      <c r="Q192" s="17">
        <f>IFERROR(Flights[[#This Row],[Distance]]/Flights[[#This Row],[Length (hr)]],"")</f>
        <v>294.47368421052636</v>
      </c>
      <c r="R192" s="1">
        <v>0.34375</v>
      </c>
      <c r="S192" s="1">
        <v>0.36319444444444443</v>
      </c>
      <c r="T192">
        <v>28</v>
      </c>
      <c r="U192" t="str">
        <f>IF(Flights[[#This Row],[Arrival Delay]]="","Cancelled",IF(Flights[[#This Row],[Arrival Delay]]&gt;15,"Delayed","On time"))</f>
        <v>Delayed</v>
      </c>
      <c r="V192" t="str">
        <f>IF(Flights[[#This Row],[Status]]&lt;&gt;"Delayed","",IF(Flights[[#This Row],[Arrival Delay]]&gt;120,"Severe",IF(Flights[[#This Row],[Arrival Delay]]&gt;60,"Major","Moderate")))</f>
        <v>Moderate</v>
      </c>
      <c r="X192" t="str">
        <f>IF(OR(AND(Flights[[#This Row],[Status]]="Cancelled",Flights[[#This Row],[Cancellation Reason]]="Airline/Carrier"),Flights[[#This Row],[Delay Type]]="Severe"),"Yes","No")</f>
        <v>No</v>
      </c>
    </row>
    <row r="193" spans="1:24" x14ac:dyDescent="0.25">
      <c r="A193" s="3">
        <v>42020</v>
      </c>
      <c r="B193">
        <f>WEEKNUM(Flights[[#This Row],[Date]],2)</f>
        <v>3</v>
      </c>
      <c r="C193">
        <f>WEEKDAY(Flights[[#This Row],[Date]],2)</f>
        <v>5</v>
      </c>
      <c r="D193" t="s">
        <v>840</v>
      </c>
      <c r="E193" t="s">
        <v>1995</v>
      </c>
      <c r="F193" t="s">
        <v>0</v>
      </c>
      <c r="G193" t="s">
        <v>15</v>
      </c>
      <c r="H193" t="str">
        <f>_xlfn.XLOOKUP(Flights[[#This Row],[Destination]],Airports!$A$1:$A$77,Airports!$D$1:$D$77,"Code not found")</f>
        <v>Las Vegas</v>
      </c>
      <c r="I193" t="str" cm="1">
        <f t="array" ref="I193">_xlfn.XLOOKUP(Flights[[#This Row],[Destination]],_xlfn._TRO_TRAILING(Airports!A:A),_xlfn._TRO_TRAILING(Airports!E:E),"Code not found")</f>
        <v>NV</v>
      </c>
      <c r="J193" s="1">
        <v>0.3263888888888889</v>
      </c>
      <c r="K193">
        <f>HOUR(Flights[[#This Row],[Scheduled Departure]])</f>
        <v>7</v>
      </c>
      <c r="L193" s="1">
        <v>0.32569444444444445</v>
      </c>
      <c r="M193">
        <v>-1</v>
      </c>
      <c r="N193">
        <v>52</v>
      </c>
      <c r="O193" s="14">
        <f>Flights[[#This Row],[Length (min)]]/60</f>
        <v>0.8666666666666667</v>
      </c>
      <c r="P193">
        <v>236</v>
      </c>
      <c r="Q193" s="17">
        <f>IFERROR(Flights[[#This Row],[Distance]]/Flights[[#This Row],[Length (hr)]],"")</f>
        <v>272.30769230769232</v>
      </c>
      <c r="R193" s="1">
        <v>0.36805555555555558</v>
      </c>
      <c r="S193" s="1">
        <v>0.36180555555555555</v>
      </c>
      <c r="T193">
        <v>-9</v>
      </c>
      <c r="U193" t="str">
        <f>IF(Flights[[#This Row],[Arrival Delay]]="","Cancelled",IF(Flights[[#This Row],[Arrival Delay]]&gt;15,"Delayed","On time"))</f>
        <v>On time</v>
      </c>
      <c r="V193" t="str">
        <f>IF(Flights[[#This Row],[Status]]&lt;&gt;"Delayed","",IF(Flights[[#This Row],[Arrival Delay]]&gt;120,"Severe",IF(Flights[[#This Row],[Arrival Delay]]&gt;60,"Major","Moderate")))</f>
        <v/>
      </c>
      <c r="X193" t="str">
        <f>IF(OR(AND(Flights[[#This Row],[Status]]="Cancelled",Flights[[#This Row],[Cancellation Reason]]="Airline/Carrier"),Flights[[#This Row],[Delay Type]]="Severe"),"Yes","No")</f>
        <v>No</v>
      </c>
    </row>
    <row r="194" spans="1:24" x14ac:dyDescent="0.25">
      <c r="A194" s="3">
        <v>42020</v>
      </c>
      <c r="B194">
        <f>WEEKNUM(Flights[[#This Row],[Date]],2)</f>
        <v>3</v>
      </c>
      <c r="C194">
        <f>WEEKDAY(Flights[[#This Row],[Date]],2)</f>
        <v>5</v>
      </c>
      <c r="D194" t="s">
        <v>843</v>
      </c>
      <c r="E194" t="s">
        <v>1995</v>
      </c>
      <c r="F194" t="s">
        <v>0</v>
      </c>
      <c r="G194" t="s">
        <v>356</v>
      </c>
      <c r="H194" t="str">
        <f>_xlfn.XLOOKUP(Flights[[#This Row],[Destination]],Airports!$A$1:$A$77,Airports!$D$1:$D$77,"Code not found")</f>
        <v>Tucson</v>
      </c>
      <c r="I194" t="str" cm="1">
        <f t="array" ref="I194">_xlfn.XLOOKUP(Flights[[#This Row],[Destination]],_xlfn._TRO_TRAILING(Airports!A:A),_xlfn._TRO_TRAILING(Airports!E:E),"Code not found")</f>
        <v>AZ</v>
      </c>
      <c r="J194" s="1">
        <v>0.33333333333333331</v>
      </c>
      <c r="K194">
        <f>HOUR(Flights[[#This Row],[Scheduled Departure]])</f>
        <v>8</v>
      </c>
      <c r="L194" s="1">
        <v>0.33333333333333331</v>
      </c>
      <c r="M194">
        <v>0</v>
      </c>
      <c r="N194">
        <v>79</v>
      </c>
      <c r="O194" s="14">
        <f>Flights[[#This Row],[Length (min)]]/60</f>
        <v>1.3166666666666667</v>
      </c>
      <c r="P194">
        <v>451</v>
      </c>
      <c r="Q194" s="17">
        <f>IFERROR(Flights[[#This Row],[Distance]]/Flights[[#This Row],[Length (hr)]],"")</f>
        <v>342.53164556962025</v>
      </c>
      <c r="R194" s="1">
        <v>0.42708333333333331</v>
      </c>
      <c r="S194" s="1">
        <v>0.42986111111111114</v>
      </c>
      <c r="T194">
        <v>4</v>
      </c>
      <c r="U194" t="str">
        <f>IF(Flights[[#This Row],[Arrival Delay]]="","Cancelled",IF(Flights[[#This Row],[Arrival Delay]]&gt;15,"Delayed","On time"))</f>
        <v>On time</v>
      </c>
      <c r="V194" t="str">
        <f>IF(Flights[[#This Row],[Status]]&lt;&gt;"Delayed","",IF(Flights[[#This Row],[Arrival Delay]]&gt;120,"Severe",IF(Flights[[#This Row],[Arrival Delay]]&gt;60,"Major","Moderate")))</f>
        <v/>
      </c>
      <c r="X194" t="str">
        <f>IF(OR(AND(Flights[[#This Row],[Status]]="Cancelled",Flights[[#This Row],[Cancellation Reason]]="Airline/Carrier"),Flights[[#This Row],[Delay Type]]="Severe"),"Yes","No")</f>
        <v>No</v>
      </c>
    </row>
    <row r="195" spans="1:24" x14ac:dyDescent="0.25">
      <c r="A195" s="3">
        <v>42020</v>
      </c>
      <c r="B195">
        <f>WEEKNUM(Flights[[#This Row],[Date]],2)</f>
        <v>3</v>
      </c>
      <c r="C195">
        <f>WEEKDAY(Flights[[#This Row],[Date]],2)</f>
        <v>5</v>
      </c>
      <c r="D195" t="s">
        <v>406</v>
      </c>
      <c r="E195" t="s">
        <v>1996</v>
      </c>
      <c r="F195" t="s">
        <v>0</v>
      </c>
      <c r="G195" t="s">
        <v>281</v>
      </c>
      <c r="H195" t="str">
        <f>_xlfn.XLOOKUP(Flights[[#This Row],[Destination]],Airports!$A$1:$A$77,Airports!$D$1:$D$77,"Code not found")</f>
        <v>Newark</v>
      </c>
      <c r="I195" t="str" cm="1">
        <f t="array" ref="I195">_xlfn.XLOOKUP(Flights[[#This Row],[Destination]],_xlfn._TRO_TRAILING(Airports!A:A),_xlfn._TRO_TRAILING(Airports!E:E),"Code not found")</f>
        <v>NJ</v>
      </c>
      <c r="J195" s="1">
        <v>0.35069444444444442</v>
      </c>
      <c r="K195">
        <f>HOUR(Flights[[#This Row],[Scheduled Departure]])</f>
        <v>8</v>
      </c>
      <c r="L195" s="1">
        <v>0.34791666666666665</v>
      </c>
      <c r="M195">
        <v>-4</v>
      </c>
      <c r="N195">
        <v>331</v>
      </c>
      <c r="O195" s="14">
        <f>Flights[[#This Row],[Length (min)]]/60</f>
        <v>5.5166666666666666</v>
      </c>
      <c r="P195">
        <v>2454</v>
      </c>
      <c r="Q195" s="17">
        <f>IFERROR(Flights[[#This Row],[Distance]]/Flights[[#This Row],[Length (hr)]],"")</f>
        <v>444.83383685800607</v>
      </c>
      <c r="R195" s="1">
        <v>0.6875</v>
      </c>
      <c r="S195" s="1">
        <v>0.70277777777777772</v>
      </c>
      <c r="T195">
        <v>22</v>
      </c>
      <c r="U195" t="str">
        <f>IF(Flights[[#This Row],[Arrival Delay]]="","Cancelled",IF(Flights[[#This Row],[Arrival Delay]]&gt;15,"Delayed","On time"))</f>
        <v>Delayed</v>
      </c>
      <c r="V195" t="str">
        <f>IF(Flights[[#This Row],[Status]]&lt;&gt;"Delayed","",IF(Flights[[#This Row],[Arrival Delay]]&gt;120,"Severe",IF(Flights[[#This Row],[Arrival Delay]]&gt;60,"Major","Moderate")))</f>
        <v>Moderate</v>
      </c>
      <c r="X195" t="str">
        <f>IF(OR(AND(Flights[[#This Row],[Status]]="Cancelled",Flights[[#This Row],[Cancellation Reason]]="Airline/Carrier"),Flights[[#This Row],[Delay Type]]="Severe"),"Yes","No")</f>
        <v>No</v>
      </c>
    </row>
    <row r="196" spans="1:24" x14ac:dyDescent="0.25">
      <c r="A196" s="3">
        <v>42020</v>
      </c>
      <c r="B196">
        <f>WEEKNUM(Flights[[#This Row],[Date]],2)</f>
        <v>3</v>
      </c>
      <c r="C196">
        <f>WEEKDAY(Flights[[#This Row],[Date]],2)</f>
        <v>5</v>
      </c>
      <c r="D196" t="s">
        <v>844</v>
      </c>
      <c r="E196" t="s">
        <v>1994</v>
      </c>
      <c r="F196" t="s">
        <v>0</v>
      </c>
      <c r="G196" t="s">
        <v>7</v>
      </c>
      <c r="H196" t="str">
        <f>_xlfn.XLOOKUP(Flights[[#This Row],[Destination]],Airports!$A$1:$A$77,Airports!$D$1:$D$77,"Code not found")</f>
        <v>Austin</v>
      </c>
      <c r="I196" t="str" cm="1">
        <f t="array" ref="I196">_xlfn.XLOOKUP(Flights[[#This Row],[Destination]],_xlfn._TRO_TRAILING(Airports!A:A),_xlfn._TRO_TRAILING(Airports!E:E),"Code not found")</f>
        <v>TX</v>
      </c>
      <c r="J196" s="1">
        <v>0.35416666666666669</v>
      </c>
      <c r="K196">
        <f>HOUR(Flights[[#This Row],[Scheduled Departure]])</f>
        <v>8</v>
      </c>
      <c r="L196" s="1">
        <v>0.35</v>
      </c>
      <c r="M196">
        <v>-6</v>
      </c>
      <c r="N196">
        <v>171</v>
      </c>
      <c r="O196" s="14">
        <f>Flights[[#This Row],[Length (min)]]/60</f>
        <v>2.85</v>
      </c>
      <c r="P196">
        <v>1242</v>
      </c>
      <c r="Q196" s="17">
        <f>IFERROR(Flights[[#This Row],[Distance]]/Flights[[#This Row],[Length (hr)]],"")</f>
        <v>435.78947368421052</v>
      </c>
      <c r="R196" s="1">
        <v>0.56041666666666667</v>
      </c>
      <c r="S196" s="1">
        <v>0.55208333333333337</v>
      </c>
      <c r="T196">
        <v>-12</v>
      </c>
      <c r="U196" t="str">
        <f>IF(Flights[[#This Row],[Arrival Delay]]="","Cancelled",IF(Flights[[#This Row],[Arrival Delay]]&gt;15,"Delayed","On time"))</f>
        <v>On time</v>
      </c>
      <c r="V196" t="str">
        <f>IF(Flights[[#This Row],[Status]]&lt;&gt;"Delayed","",IF(Flights[[#This Row],[Arrival Delay]]&gt;120,"Severe",IF(Flights[[#This Row],[Arrival Delay]]&gt;60,"Major","Moderate")))</f>
        <v/>
      </c>
      <c r="X196" t="str">
        <f>IF(OR(AND(Flights[[#This Row],[Status]]="Cancelled",Flights[[#This Row],[Cancellation Reason]]="Airline/Carrier"),Flights[[#This Row],[Delay Type]]="Severe"),"Yes","No")</f>
        <v>No</v>
      </c>
    </row>
    <row r="197" spans="1:24" x14ac:dyDescent="0.25">
      <c r="A197" s="3">
        <v>42020</v>
      </c>
      <c r="B197">
        <f>WEEKNUM(Flights[[#This Row],[Date]],2)</f>
        <v>3</v>
      </c>
      <c r="C197">
        <f>WEEKDAY(Flights[[#This Row],[Date]],2)</f>
        <v>5</v>
      </c>
      <c r="D197" t="s">
        <v>441</v>
      </c>
      <c r="E197" t="s">
        <v>1989</v>
      </c>
      <c r="F197" t="s">
        <v>0</v>
      </c>
      <c r="G197" t="s">
        <v>13</v>
      </c>
      <c r="H197" t="str">
        <f>_xlfn.XLOOKUP(Flights[[#This Row],[Destination]],Airports!$A$1:$A$77,Airports!$D$1:$D$77,"Code not found")</f>
        <v>Orlando</v>
      </c>
      <c r="I197" t="str" cm="1">
        <f t="array" ref="I197">_xlfn.XLOOKUP(Flights[[#This Row],[Destination]],_xlfn._TRO_TRAILING(Airports!A:A),_xlfn._TRO_TRAILING(Airports!E:E),"Code not found")</f>
        <v>FL</v>
      </c>
      <c r="J197" s="1">
        <v>0.4375</v>
      </c>
      <c r="K197">
        <f>HOUR(Flights[[#This Row],[Scheduled Departure]])</f>
        <v>10</v>
      </c>
      <c r="L197" s="1">
        <v>0.43819444444444444</v>
      </c>
      <c r="M197">
        <v>1</v>
      </c>
      <c r="N197">
        <v>269</v>
      </c>
      <c r="O197" s="14">
        <f>Flights[[#This Row],[Length (min)]]/60</f>
        <v>4.4833333333333334</v>
      </c>
      <c r="P197">
        <v>2218</v>
      </c>
      <c r="Q197" s="17">
        <f>IFERROR(Flights[[#This Row],[Distance]]/Flights[[#This Row],[Length (hr)]],"")</f>
        <v>494.72118959107809</v>
      </c>
      <c r="R197" s="1">
        <v>0.75624999999999998</v>
      </c>
      <c r="S197" s="1">
        <v>0.75</v>
      </c>
      <c r="T197">
        <v>-9</v>
      </c>
      <c r="U197" t="str">
        <f>IF(Flights[[#This Row],[Arrival Delay]]="","Cancelled",IF(Flights[[#This Row],[Arrival Delay]]&gt;15,"Delayed","On time"))</f>
        <v>On time</v>
      </c>
      <c r="V197" t="str">
        <f>IF(Flights[[#This Row],[Status]]&lt;&gt;"Delayed","",IF(Flights[[#This Row],[Arrival Delay]]&gt;120,"Severe",IF(Flights[[#This Row],[Arrival Delay]]&gt;60,"Major","Moderate")))</f>
        <v/>
      </c>
      <c r="X197" t="str">
        <f>IF(OR(AND(Flights[[#This Row],[Status]]="Cancelled",Flights[[#This Row],[Cancellation Reason]]="Airline/Carrier"),Flights[[#This Row],[Delay Type]]="Severe"),"Yes","No")</f>
        <v>No</v>
      </c>
    </row>
    <row r="198" spans="1:24" x14ac:dyDescent="0.25">
      <c r="A198" s="3">
        <v>42020</v>
      </c>
      <c r="B198">
        <f>WEEKNUM(Flights[[#This Row],[Date]],2)</f>
        <v>3</v>
      </c>
      <c r="C198">
        <f>WEEKDAY(Flights[[#This Row],[Date]],2)</f>
        <v>5</v>
      </c>
      <c r="D198" t="s">
        <v>484</v>
      </c>
      <c r="E198" t="s">
        <v>1994</v>
      </c>
      <c r="F198" t="s">
        <v>0</v>
      </c>
      <c r="G198" t="s">
        <v>280</v>
      </c>
      <c r="H198" t="str">
        <f>_xlfn.XLOOKUP(Flights[[#This Row],[Destination]],Airports!$A$1:$A$77,Airports!$D$1:$D$77,"Code not found")</f>
        <v>Eugene</v>
      </c>
      <c r="I198" t="str" cm="1">
        <f t="array" ref="I198">_xlfn.XLOOKUP(Flights[[#This Row],[Destination]],_xlfn._TRO_TRAILING(Airports!A:A),_xlfn._TRO_TRAILING(Airports!E:E),"Code not found")</f>
        <v>OR</v>
      </c>
      <c r="J198" s="1">
        <v>0.4375</v>
      </c>
      <c r="K198">
        <f>HOUR(Flights[[#This Row],[Scheduled Departure]])</f>
        <v>10</v>
      </c>
      <c r="L198" s="1">
        <v>0.43541666666666667</v>
      </c>
      <c r="M198">
        <v>-3</v>
      </c>
      <c r="N198">
        <v>139</v>
      </c>
      <c r="O198" s="14">
        <f>Flights[[#This Row],[Length (min)]]/60</f>
        <v>2.3166666666666669</v>
      </c>
      <c r="P198">
        <v>748</v>
      </c>
      <c r="Q198" s="17">
        <f>IFERROR(Flights[[#This Row],[Distance]]/Flights[[#This Row],[Length (hr)]],"")</f>
        <v>322.87769784172662</v>
      </c>
      <c r="R198" s="1">
        <v>0.52916666666666667</v>
      </c>
      <c r="S198" s="1">
        <v>0.53194444444444444</v>
      </c>
      <c r="T198">
        <v>4</v>
      </c>
      <c r="U198" t="str">
        <f>IF(Flights[[#This Row],[Arrival Delay]]="","Cancelled",IF(Flights[[#This Row],[Arrival Delay]]&gt;15,"Delayed","On time"))</f>
        <v>On time</v>
      </c>
      <c r="V198" t="str">
        <f>IF(Flights[[#This Row],[Status]]&lt;&gt;"Delayed","",IF(Flights[[#This Row],[Arrival Delay]]&gt;120,"Severe",IF(Flights[[#This Row],[Arrival Delay]]&gt;60,"Major","Moderate")))</f>
        <v/>
      </c>
      <c r="X198" t="str">
        <f>IF(OR(AND(Flights[[#This Row],[Status]]="Cancelled",Flights[[#This Row],[Cancellation Reason]]="Airline/Carrier"),Flights[[#This Row],[Delay Type]]="Severe"),"Yes","No")</f>
        <v>No</v>
      </c>
    </row>
    <row r="199" spans="1:24" x14ac:dyDescent="0.25">
      <c r="A199" s="3">
        <v>42020</v>
      </c>
      <c r="B199">
        <f>WEEKNUM(Flights[[#This Row],[Date]],2)</f>
        <v>3</v>
      </c>
      <c r="C199">
        <f>WEEKDAY(Flights[[#This Row],[Date]],2)</f>
        <v>5</v>
      </c>
      <c r="D199" t="s">
        <v>863</v>
      </c>
      <c r="E199" t="s">
        <v>1995</v>
      </c>
      <c r="F199" t="s">
        <v>0</v>
      </c>
      <c r="G199" t="s">
        <v>347</v>
      </c>
      <c r="H199" t="str">
        <f>_xlfn.XLOOKUP(Flights[[#This Row],[Destination]],Airports!$A$1:$A$77,Airports!$D$1:$D$77,"Code not found")</f>
        <v>San Jose</v>
      </c>
      <c r="I199" t="str" cm="1">
        <f t="array" ref="I199">_xlfn.XLOOKUP(Flights[[#This Row],[Destination]],_xlfn._TRO_TRAILING(Airports!A:A),_xlfn._TRO_TRAILING(Airports!E:E),"Code not found")</f>
        <v>CA</v>
      </c>
      <c r="J199" s="1">
        <v>0.45833333333333331</v>
      </c>
      <c r="K199">
        <f>HOUR(Flights[[#This Row],[Scheduled Departure]])</f>
        <v>11</v>
      </c>
      <c r="L199" s="1">
        <v>0.4548611111111111</v>
      </c>
      <c r="M199">
        <v>-5</v>
      </c>
      <c r="N199">
        <v>61</v>
      </c>
      <c r="O199" s="14">
        <f>Flights[[#This Row],[Length (min)]]/60</f>
        <v>1.0166666666666666</v>
      </c>
      <c r="P199">
        <v>308</v>
      </c>
      <c r="Q199" s="17">
        <f>IFERROR(Flights[[#This Row],[Distance]]/Flights[[#This Row],[Length (hr)]],"")</f>
        <v>302.95081967213116</v>
      </c>
      <c r="R199" s="1">
        <v>0.50347222222222221</v>
      </c>
      <c r="S199" s="1">
        <v>0.49722222222222223</v>
      </c>
      <c r="T199">
        <v>-9</v>
      </c>
      <c r="U199" t="str">
        <f>IF(Flights[[#This Row],[Arrival Delay]]="","Cancelled",IF(Flights[[#This Row],[Arrival Delay]]&gt;15,"Delayed","On time"))</f>
        <v>On time</v>
      </c>
      <c r="V199" t="str">
        <f>IF(Flights[[#This Row],[Status]]&lt;&gt;"Delayed","",IF(Flights[[#This Row],[Arrival Delay]]&gt;120,"Severe",IF(Flights[[#This Row],[Arrival Delay]]&gt;60,"Major","Moderate")))</f>
        <v/>
      </c>
      <c r="X199" t="str">
        <f>IF(OR(AND(Flights[[#This Row],[Status]]="Cancelled",Flights[[#This Row],[Cancellation Reason]]="Airline/Carrier"),Flights[[#This Row],[Delay Type]]="Severe"),"Yes","No")</f>
        <v>No</v>
      </c>
    </row>
    <row r="200" spans="1:24" x14ac:dyDescent="0.25">
      <c r="A200" s="3">
        <v>42020</v>
      </c>
      <c r="B200">
        <f>WEEKNUM(Flights[[#This Row],[Date]],2)</f>
        <v>3</v>
      </c>
      <c r="C200">
        <f>WEEKDAY(Flights[[#This Row],[Date]],2)</f>
        <v>5</v>
      </c>
      <c r="D200" t="s">
        <v>66</v>
      </c>
      <c r="E200" t="s">
        <v>1987</v>
      </c>
      <c r="F200" t="s">
        <v>0</v>
      </c>
      <c r="G200" t="s">
        <v>23</v>
      </c>
      <c r="H200" t="str">
        <f>_xlfn.XLOOKUP(Flights[[#This Row],[Destination]],Airports!$A$1:$A$77,Airports!$D$1:$D$77,"Code not found")</f>
        <v>Indianapolis</v>
      </c>
      <c r="I200" t="str" cm="1">
        <f t="array" ref="I200">_xlfn.XLOOKUP(Flights[[#This Row],[Destination]],_xlfn._TRO_TRAILING(Airports!A:A),_xlfn._TRO_TRAILING(Airports!E:E),"Code not found")</f>
        <v>IN</v>
      </c>
      <c r="J200" s="1">
        <v>0.47569444444444442</v>
      </c>
      <c r="K200">
        <f>HOUR(Flights[[#This Row],[Scheduled Departure]])</f>
        <v>11</v>
      </c>
      <c r="L200" s="1">
        <v>0.47361111111111109</v>
      </c>
      <c r="M200">
        <v>-3</v>
      </c>
      <c r="N200">
        <v>238</v>
      </c>
      <c r="O200" s="14">
        <f>Flights[[#This Row],[Length (min)]]/60</f>
        <v>3.9666666666666668</v>
      </c>
      <c r="P200">
        <v>1814</v>
      </c>
      <c r="Q200" s="17">
        <f>IFERROR(Flights[[#This Row],[Distance]]/Flights[[#This Row],[Length (hr)]],"")</f>
        <v>457.31092436974791</v>
      </c>
      <c r="R200" s="1">
        <v>0.76527777777777772</v>
      </c>
      <c r="S200" s="1">
        <v>0.76388888888888884</v>
      </c>
      <c r="T200">
        <v>-2</v>
      </c>
      <c r="U200" t="str">
        <f>IF(Flights[[#This Row],[Arrival Delay]]="","Cancelled",IF(Flights[[#This Row],[Arrival Delay]]&gt;15,"Delayed","On time"))</f>
        <v>On time</v>
      </c>
      <c r="V200" t="str">
        <f>IF(Flights[[#This Row],[Status]]&lt;&gt;"Delayed","",IF(Flights[[#This Row],[Arrival Delay]]&gt;120,"Severe",IF(Flights[[#This Row],[Arrival Delay]]&gt;60,"Major","Moderate")))</f>
        <v/>
      </c>
      <c r="X200" t="str">
        <f>IF(OR(AND(Flights[[#This Row],[Status]]="Cancelled",Flights[[#This Row],[Cancellation Reason]]="Airline/Carrier"),Flights[[#This Row],[Delay Type]]="Severe"),"Yes","No")</f>
        <v>No</v>
      </c>
    </row>
    <row r="201" spans="1:24" x14ac:dyDescent="0.25">
      <c r="A201" s="3">
        <v>42020</v>
      </c>
      <c r="B201">
        <f>WEEKNUM(Flights[[#This Row],[Date]],2)</f>
        <v>3</v>
      </c>
      <c r="C201">
        <f>WEEKDAY(Flights[[#This Row],[Date]],2)</f>
        <v>5</v>
      </c>
      <c r="D201" t="s">
        <v>566</v>
      </c>
      <c r="E201" t="s">
        <v>1994</v>
      </c>
      <c r="F201" t="s">
        <v>0</v>
      </c>
      <c r="G201" t="s">
        <v>339</v>
      </c>
      <c r="H201" t="str">
        <f>_xlfn.XLOOKUP(Flights[[#This Row],[Destination]],Airports!$A$1:$A$77,Airports!$D$1:$D$77,"Code not found")</f>
        <v>San Diego</v>
      </c>
      <c r="I201" t="str" cm="1">
        <f t="array" ref="I201">_xlfn.XLOOKUP(Flights[[#This Row],[Destination]],_xlfn._TRO_TRAILING(Airports!A:A),_xlfn._TRO_TRAILING(Airports!E:E),"Code not found")</f>
        <v>CA</v>
      </c>
      <c r="J201" s="1">
        <v>0.60902777777777772</v>
      </c>
      <c r="K201">
        <f>HOUR(Flights[[#This Row],[Scheduled Departure]])</f>
        <v>14</v>
      </c>
      <c r="L201" s="1">
        <v>0.60486111111111107</v>
      </c>
      <c r="M201">
        <v>-6</v>
      </c>
      <c r="N201">
        <v>48</v>
      </c>
      <c r="O201" s="14">
        <f>Flights[[#This Row],[Length (min)]]/60</f>
        <v>0.8</v>
      </c>
      <c r="P201">
        <v>109</v>
      </c>
      <c r="Q201" s="17">
        <f>IFERROR(Flights[[#This Row],[Distance]]/Flights[[#This Row],[Length (hr)]],"")</f>
        <v>136.25</v>
      </c>
      <c r="R201" s="1">
        <v>0.64652777777777781</v>
      </c>
      <c r="S201" s="1">
        <v>0.6381944444444444</v>
      </c>
      <c r="T201">
        <v>-12</v>
      </c>
      <c r="U201" t="str">
        <f>IF(Flights[[#This Row],[Arrival Delay]]="","Cancelled",IF(Flights[[#This Row],[Arrival Delay]]&gt;15,"Delayed","On time"))</f>
        <v>On time</v>
      </c>
      <c r="V201" t="str">
        <f>IF(Flights[[#This Row],[Status]]&lt;&gt;"Delayed","",IF(Flights[[#This Row],[Arrival Delay]]&gt;120,"Severe",IF(Flights[[#This Row],[Arrival Delay]]&gt;60,"Major","Moderate")))</f>
        <v/>
      </c>
      <c r="X201" t="str">
        <f>IF(OR(AND(Flights[[#This Row],[Status]]="Cancelled",Flights[[#This Row],[Cancellation Reason]]="Airline/Carrier"),Flights[[#This Row],[Delay Type]]="Severe"),"Yes","No")</f>
        <v>No</v>
      </c>
    </row>
    <row r="202" spans="1:24" x14ac:dyDescent="0.25">
      <c r="A202" s="3">
        <v>42020</v>
      </c>
      <c r="B202">
        <f>WEEKNUM(Flights[[#This Row],[Date]],2)</f>
        <v>3</v>
      </c>
      <c r="C202">
        <f>WEEKDAY(Flights[[#This Row],[Date]],2)</f>
        <v>5</v>
      </c>
      <c r="D202" t="s">
        <v>117</v>
      </c>
      <c r="E202" t="s">
        <v>1987</v>
      </c>
      <c r="F202" t="s">
        <v>0</v>
      </c>
      <c r="G202" t="s">
        <v>4</v>
      </c>
      <c r="H202" t="str">
        <f>_xlfn.XLOOKUP(Flights[[#This Row],[Destination]],Airports!$A$1:$A$77,Airports!$D$1:$D$77,"Code not found")</f>
        <v>Chicago</v>
      </c>
      <c r="I202" t="str" cm="1">
        <f t="array" ref="I202">_xlfn.XLOOKUP(Flights[[#This Row],[Destination]],_xlfn._TRO_TRAILING(Airports!A:A),_xlfn._TRO_TRAILING(Airports!E:E),"Code not found")</f>
        <v>IL</v>
      </c>
      <c r="J202" s="1">
        <v>0.68055555555555558</v>
      </c>
      <c r="K202">
        <f>HOUR(Flights[[#This Row],[Scheduled Departure]])</f>
        <v>16</v>
      </c>
      <c r="L202" s="1">
        <v>0.68263888888888891</v>
      </c>
      <c r="M202">
        <v>3</v>
      </c>
      <c r="N202">
        <v>228</v>
      </c>
      <c r="O202" s="14">
        <f>Flights[[#This Row],[Length (min)]]/60</f>
        <v>3.8</v>
      </c>
      <c r="P202">
        <v>1744</v>
      </c>
      <c r="Q202" s="17">
        <f>IFERROR(Flights[[#This Row],[Distance]]/Flights[[#This Row],[Length (hr)]],"")</f>
        <v>458.94736842105266</v>
      </c>
      <c r="R202" s="1">
        <v>0.92847222222222225</v>
      </c>
      <c r="S202" s="1">
        <v>0.9243055555555556</v>
      </c>
      <c r="T202">
        <v>-6</v>
      </c>
      <c r="U202" t="str">
        <f>IF(Flights[[#This Row],[Arrival Delay]]="","Cancelled",IF(Flights[[#This Row],[Arrival Delay]]&gt;15,"Delayed","On time"))</f>
        <v>On time</v>
      </c>
      <c r="V202" t="str">
        <f>IF(Flights[[#This Row],[Status]]&lt;&gt;"Delayed","",IF(Flights[[#This Row],[Arrival Delay]]&gt;120,"Severe",IF(Flights[[#This Row],[Arrival Delay]]&gt;60,"Major","Moderate")))</f>
        <v/>
      </c>
      <c r="X202" t="str">
        <f>IF(OR(AND(Flights[[#This Row],[Status]]="Cancelled",Flights[[#This Row],[Cancellation Reason]]="Airline/Carrier"),Flights[[#This Row],[Delay Type]]="Severe"),"Yes","No")</f>
        <v>No</v>
      </c>
    </row>
    <row r="203" spans="1:24" x14ac:dyDescent="0.25">
      <c r="A203" s="3">
        <v>42020</v>
      </c>
      <c r="B203">
        <f>WEEKNUM(Flights[[#This Row],[Date]],2)</f>
        <v>3</v>
      </c>
      <c r="C203">
        <f>WEEKDAY(Flights[[#This Row],[Date]],2)</f>
        <v>5</v>
      </c>
      <c r="D203" t="s">
        <v>509</v>
      </c>
      <c r="E203" t="s">
        <v>1990</v>
      </c>
      <c r="F203" t="s">
        <v>0</v>
      </c>
      <c r="G203" t="s">
        <v>12</v>
      </c>
      <c r="H203" t="str">
        <f>_xlfn.XLOOKUP(Flights[[#This Row],[Destination]],Airports!$A$1:$A$77,Airports!$D$1:$D$77,"Code not found")</f>
        <v>New York</v>
      </c>
      <c r="I203" t="str" cm="1">
        <f t="array" ref="I203">_xlfn.XLOOKUP(Flights[[#This Row],[Destination]],_xlfn._TRO_TRAILING(Airports!A:A),_xlfn._TRO_TRAILING(Airports!E:E),"Code not found")</f>
        <v>NY</v>
      </c>
      <c r="J203" s="1">
        <v>0.68125000000000002</v>
      </c>
      <c r="K203">
        <f>HOUR(Flights[[#This Row],[Scheduled Departure]])</f>
        <v>16</v>
      </c>
      <c r="L203" s="1">
        <v>0.68055555555555558</v>
      </c>
      <c r="M203">
        <v>-1</v>
      </c>
      <c r="N203">
        <v>308</v>
      </c>
      <c r="O203" s="14">
        <f>Flights[[#This Row],[Length (min)]]/60</f>
        <v>5.1333333333333337</v>
      </c>
      <c r="P203">
        <v>2475</v>
      </c>
      <c r="Q203" s="17">
        <f>IFERROR(Flights[[#This Row],[Distance]]/Flights[[#This Row],[Length (hr)]],"")</f>
        <v>482.14285714285711</v>
      </c>
      <c r="R203" s="1">
        <v>2.6388888888888889E-2</v>
      </c>
      <c r="S203" s="1">
        <v>1.9444444444444445E-2</v>
      </c>
      <c r="T203">
        <v>-10</v>
      </c>
      <c r="U203" t="str">
        <f>IF(Flights[[#This Row],[Arrival Delay]]="","Cancelled",IF(Flights[[#This Row],[Arrival Delay]]&gt;15,"Delayed","On time"))</f>
        <v>On time</v>
      </c>
      <c r="V203" t="str">
        <f>IF(Flights[[#This Row],[Status]]&lt;&gt;"Delayed","",IF(Flights[[#This Row],[Arrival Delay]]&gt;120,"Severe",IF(Flights[[#This Row],[Arrival Delay]]&gt;60,"Major","Moderate")))</f>
        <v/>
      </c>
      <c r="X203" t="str">
        <f>IF(OR(AND(Flights[[#This Row],[Status]]="Cancelled",Flights[[#This Row],[Cancellation Reason]]="Airline/Carrier"),Flights[[#This Row],[Delay Type]]="Severe"),"Yes","No")</f>
        <v>No</v>
      </c>
    </row>
    <row r="204" spans="1:24" x14ac:dyDescent="0.25">
      <c r="A204" s="3">
        <v>42020</v>
      </c>
      <c r="B204">
        <f>WEEKNUM(Flights[[#This Row],[Date]],2)</f>
        <v>3</v>
      </c>
      <c r="C204">
        <f>WEEKDAY(Flights[[#This Row],[Date]],2)</f>
        <v>5</v>
      </c>
      <c r="D204" t="s">
        <v>902</v>
      </c>
      <c r="E204" t="s">
        <v>1995</v>
      </c>
      <c r="F204" t="s">
        <v>0</v>
      </c>
      <c r="G204" t="s">
        <v>15</v>
      </c>
      <c r="H204" t="str">
        <f>_xlfn.XLOOKUP(Flights[[#This Row],[Destination]],Airports!$A$1:$A$77,Airports!$D$1:$D$77,"Code not found")</f>
        <v>Las Vegas</v>
      </c>
      <c r="I204" t="str" cm="1">
        <f t="array" ref="I204">_xlfn.XLOOKUP(Flights[[#This Row],[Destination]],_xlfn._TRO_TRAILING(Airports!A:A),_xlfn._TRO_TRAILING(Airports!E:E),"Code not found")</f>
        <v>NV</v>
      </c>
      <c r="J204" s="1">
        <v>0.71180555555555558</v>
      </c>
      <c r="K204">
        <f>HOUR(Flights[[#This Row],[Scheduled Departure]])</f>
        <v>17</v>
      </c>
      <c r="L204" s="1">
        <v>0.73611111111111116</v>
      </c>
      <c r="M204">
        <v>35</v>
      </c>
      <c r="N204">
        <v>55</v>
      </c>
      <c r="O204" s="14">
        <f>Flights[[#This Row],[Length (min)]]/60</f>
        <v>0.91666666666666663</v>
      </c>
      <c r="P204">
        <v>236</v>
      </c>
      <c r="Q204" s="17">
        <f>IFERROR(Flights[[#This Row],[Distance]]/Flights[[#This Row],[Length (hr)]],"")</f>
        <v>257.45454545454544</v>
      </c>
      <c r="R204" s="1">
        <v>0.75694444444444442</v>
      </c>
      <c r="S204" s="1">
        <v>0.77430555555555558</v>
      </c>
      <c r="T204">
        <v>25</v>
      </c>
      <c r="U204" t="str">
        <f>IF(Flights[[#This Row],[Arrival Delay]]="","Cancelled",IF(Flights[[#This Row],[Arrival Delay]]&gt;15,"Delayed","On time"))</f>
        <v>Delayed</v>
      </c>
      <c r="V204" t="str">
        <f>IF(Flights[[#This Row],[Status]]&lt;&gt;"Delayed","",IF(Flights[[#This Row],[Arrival Delay]]&gt;120,"Severe",IF(Flights[[#This Row],[Arrival Delay]]&gt;60,"Major","Moderate")))</f>
        <v>Moderate</v>
      </c>
      <c r="X204" t="str">
        <f>IF(OR(AND(Flights[[#This Row],[Status]]="Cancelled",Flights[[#This Row],[Cancellation Reason]]="Airline/Carrier"),Flights[[#This Row],[Delay Type]]="Severe"),"Yes","No")</f>
        <v>No</v>
      </c>
    </row>
    <row r="205" spans="1:24" x14ac:dyDescent="0.25">
      <c r="A205" s="3">
        <v>42020</v>
      </c>
      <c r="B205">
        <f>WEEKNUM(Flights[[#This Row],[Date]],2)</f>
        <v>3</v>
      </c>
      <c r="C205">
        <f>WEEKDAY(Flights[[#This Row],[Date]],2)</f>
        <v>5</v>
      </c>
      <c r="D205" t="s">
        <v>905</v>
      </c>
      <c r="E205" t="s">
        <v>1995</v>
      </c>
      <c r="F205" t="s">
        <v>0</v>
      </c>
      <c r="G205" t="s">
        <v>29</v>
      </c>
      <c r="H205" t="str">
        <f>_xlfn.XLOOKUP(Flights[[#This Row],[Destination]],Airports!$A$1:$A$77,Airports!$D$1:$D$77,"Code not found")</f>
        <v>Phoenix</v>
      </c>
      <c r="I205" t="str" cm="1">
        <f t="array" ref="I205">_xlfn.XLOOKUP(Flights[[#This Row],[Destination]],_xlfn._TRO_TRAILING(Airports!A:A),_xlfn._TRO_TRAILING(Airports!E:E),"Code not found")</f>
        <v>AZ</v>
      </c>
      <c r="J205" s="1">
        <v>0.73611111111111116</v>
      </c>
      <c r="K205">
        <f>HOUR(Flights[[#This Row],[Scheduled Departure]])</f>
        <v>17</v>
      </c>
      <c r="L205" s="1">
        <v>0.7368055555555556</v>
      </c>
      <c r="M205">
        <v>1</v>
      </c>
      <c r="N205">
        <v>69</v>
      </c>
      <c r="O205" s="14">
        <f>Flights[[#This Row],[Length (min)]]/60</f>
        <v>1.1499999999999999</v>
      </c>
      <c r="P205">
        <v>370</v>
      </c>
      <c r="Q205" s="17">
        <f>IFERROR(Flights[[#This Row],[Distance]]/Flights[[#This Row],[Length (hr)]],"")</f>
        <v>321.73913043478262</v>
      </c>
      <c r="R205" s="1">
        <v>0.82986111111111116</v>
      </c>
      <c r="S205" s="1">
        <v>0.82638888888888884</v>
      </c>
      <c r="T205">
        <v>-5</v>
      </c>
      <c r="U205" t="str">
        <f>IF(Flights[[#This Row],[Arrival Delay]]="","Cancelled",IF(Flights[[#This Row],[Arrival Delay]]&gt;15,"Delayed","On time"))</f>
        <v>On time</v>
      </c>
      <c r="V205" t="str">
        <f>IF(Flights[[#This Row],[Status]]&lt;&gt;"Delayed","",IF(Flights[[#This Row],[Arrival Delay]]&gt;120,"Severe",IF(Flights[[#This Row],[Arrival Delay]]&gt;60,"Major","Moderate")))</f>
        <v/>
      </c>
      <c r="X205" t="str">
        <f>IF(OR(AND(Flights[[#This Row],[Status]]="Cancelled",Flights[[#This Row],[Cancellation Reason]]="Airline/Carrier"),Flights[[#This Row],[Delay Type]]="Severe"),"Yes","No")</f>
        <v>No</v>
      </c>
    </row>
    <row r="206" spans="1:24" x14ac:dyDescent="0.25">
      <c r="A206" s="3">
        <v>42021</v>
      </c>
      <c r="B206">
        <f>WEEKNUM(Flights[[#This Row],[Date]],2)</f>
        <v>3</v>
      </c>
      <c r="C206">
        <f>WEEKDAY(Flights[[#This Row],[Date]],2)</f>
        <v>6</v>
      </c>
      <c r="D206" t="s">
        <v>565</v>
      </c>
      <c r="E206" t="s">
        <v>1996</v>
      </c>
      <c r="F206" t="s">
        <v>0</v>
      </c>
      <c r="G206" t="s">
        <v>15</v>
      </c>
      <c r="H206" t="str">
        <f>_xlfn.XLOOKUP(Flights[[#This Row],[Destination]],Airports!$A$1:$A$77,Airports!$D$1:$D$77,"Code not found")</f>
        <v>Las Vegas</v>
      </c>
      <c r="I206" t="str" cm="1">
        <f t="array" ref="I206">_xlfn.XLOOKUP(Flights[[#This Row],[Destination]],_xlfn._TRO_TRAILING(Airports!A:A),_xlfn._TRO_TRAILING(Airports!E:E),"Code not found")</f>
        <v>NV</v>
      </c>
      <c r="J206" s="1">
        <v>0.65277777777777779</v>
      </c>
      <c r="K206">
        <f>HOUR(Flights[[#This Row],[Scheduled Departure]])</f>
        <v>15</v>
      </c>
      <c r="L206" s="1">
        <v>0.65208333333333335</v>
      </c>
      <c r="M206">
        <v>-1</v>
      </c>
      <c r="N206">
        <v>60</v>
      </c>
      <c r="O206" s="14">
        <f>Flights[[#This Row],[Length (min)]]/60</f>
        <v>1</v>
      </c>
      <c r="P206">
        <v>236</v>
      </c>
      <c r="Q206" s="17">
        <f>IFERROR(Flights[[#This Row],[Distance]]/Flights[[#This Row],[Length (hr)]],"")</f>
        <v>236</v>
      </c>
      <c r="R206" s="1">
        <v>0.69791666666666663</v>
      </c>
      <c r="S206" s="1">
        <v>0.69374999999999998</v>
      </c>
      <c r="T206">
        <v>-6</v>
      </c>
      <c r="U206" t="str">
        <f>IF(Flights[[#This Row],[Arrival Delay]]="","Cancelled",IF(Flights[[#This Row],[Arrival Delay]]&gt;15,"Delayed","On time"))</f>
        <v>On time</v>
      </c>
      <c r="V206" t="str">
        <f>IF(Flights[[#This Row],[Status]]&lt;&gt;"Delayed","",IF(Flights[[#This Row],[Arrival Delay]]&gt;120,"Severe",IF(Flights[[#This Row],[Arrival Delay]]&gt;60,"Major","Moderate")))</f>
        <v/>
      </c>
      <c r="X206" t="str">
        <f>IF(OR(AND(Flights[[#This Row],[Status]]="Cancelled",Flights[[#This Row],[Cancellation Reason]]="Airline/Carrier"),Flights[[#This Row],[Delay Type]]="Severe"),"Yes","No")</f>
        <v>No</v>
      </c>
    </row>
    <row r="207" spans="1:24" x14ac:dyDescent="0.25">
      <c r="A207" s="3">
        <v>42021</v>
      </c>
      <c r="B207">
        <f>WEEKNUM(Flights[[#This Row],[Date]],2)</f>
        <v>3</v>
      </c>
      <c r="C207">
        <f>WEEKDAY(Flights[[#This Row],[Date]],2)</f>
        <v>6</v>
      </c>
      <c r="D207" t="s">
        <v>764</v>
      </c>
      <c r="E207" t="s">
        <v>1990</v>
      </c>
      <c r="F207" t="s">
        <v>0</v>
      </c>
      <c r="G207" t="s">
        <v>9</v>
      </c>
      <c r="H207" t="str">
        <f>_xlfn.XLOOKUP(Flights[[#This Row],[Destination]],Airports!$A$1:$A$77,Airports!$D$1:$D$77,"Code not found")</f>
        <v>San Francisco</v>
      </c>
      <c r="I207" t="str" cm="1">
        <f t="array" ref="I207">_xlfn.XLOOKUP(Flights[[#This Row],[Destination]],_xlfn._TRO_TRAILING(Airports!A:A),_xlfn._TRO_TRAILING(Airports!E:E),"Code not found")</f>
        <v>CA</v>
      </c>
      <c r="J207" s="1">
        <v>0.67083333333333328</v>
      </c>
      <c r="K207">
        <f>HOUR(Flights[[#This Row],[Scheduled Departure]])</f>
        <v>16</v>
      </c>
      <c r="L207" s="1">
        <v>0.6645833333333333</v>
      </c>
      <c r="M207">
        <v>-9</v>
      </c>
      <c r="N207">
        <v>67</v>
      </c>
      <c r="O207" s="14">
        <f>Flights[[#This Row],[Length (min)]]/60</f>
        <v>1.1166666666666667</v>
      </c>
      <c r="P207">
        <v>337</v>
      </c>
      <c r="Q207" s="17">
        <f>IFERROR(Flights[[#This Row],[Distance]]/Flights[[#This Row],[Length (hr)]],"")</f>
        <v>301.79104477611941</v>
      </c>
      <c r="R207" s="1">
        <v>0.72638888888888886</v>
      </c>
      <c r="S207" s="1">
        <v>0.71111111111111114</v>
      </c>
      <c r="T207">
        <v>-22</v>
      </c>
      <c r="U207" t="str">
        <f>IF(Flights[[#This Row],[Arrival Delay]]="","Cancelled",IF(Flights[[#This Row],[Arrival Delay]]&gt;15,"Delayed","On time"))</f>
        <v>On time</v>
      </c>
      <c r="V207" t="str">
        <f>IF(Flights[[#This Row],[Status]]&lt;&gt;"Delayed","",IF(Flights[[#This Row],[Arrival Delay]]&gt;120,"Severe",IF(Flights[[#This Row],[Arrival Delay]]&gt;60,"Major","Moderate")))</f>
        <v/>
      </c>
      <c r="X207" t="str">
        <f>IF(OR(AND(Flights[[#This Row],[Status]]="Cancelled",Flights[[#This Row],[Cancellation Reason]]="Airline/Carrier"),Flights[[#This Row],[Delay Type]]="Severe"),"Yes","No")</f>
        <v>No</v>
      </c>
    </row>
    <row r="208" spans="1:24" x14ac:dyDescent="0.25">
      <c r="A208" s="3">
        <v>42021</v>
      </c>
      <c r="B208">
        <f>WEEKNUM(Flights[[#This Row],[Date]],2)</f>
        <v>3</v>
      </c>
      <c r="C208">
        <f>WEEKDAY(Flights[[#This Row],[Date]],2)</f>
        <v>6</v>
      </c>
      <c r="D208" t="s">
        <v>643</v>
      </c>
      <c r="E208" t="s">
        <v>1994</v>
      </c>
      <c r="F208" t="s">
        <v>0</v>
      </c>
      <c r="G208" t="s">
        <v>29</v>
      </c>
      <c r="H208" t="str">
        <f>_xlfn.XLOOKUP(Flights[[#This Row],[Destination]],Airports!$A$1:$A$77,Airports!$D$1:$D$77,"Code not found")</f>
        <v>Phoenix</v>
      </c>
      <c r="I208" t="str" cm="1">
        <f t="array" ref="I208">_xlfn.XLOOKUP(Flights[[#This Row],[Destination]],_xlfn._TRO_TRAILING(Airports!A:A),_xlfn._TRO_TRAILING(Airports!E:E),"Code not found")</f>
        <v>AZ</v>
      </c>
      <c r="J208" s="1">
        <v>0.67361111111111116</v>
      </c>
      <c r="K208">
        <f>HOUR(Flights[[#This Row],[Scheduled Departure]])</f>
        <v>16</v>
      </c>
      <c r="L208" s="1">
        <v>0.66736111111111107</v>
      </c>
      <c r="M208">
        <v>-9</v>
      </c>
      <c r="N208">
        <v>83</v>
      </c>
      <c r="O208" s="14">
        <f>Flights[[#This Row],[Length (min)]]/60</f>
        <v>1.3833333333333333</v>
      </c>
      <c r="P208">
        <v>370</v>
      </c>
      <c r="Q208" s="17">
        <f>IFERROR(Flights[[#This Row],[Distance]]/Flights[[#This Row],[Length (hr)]],"")</f>
        <v>267.46987951807228</v>
      </c>
      <c r="R208" s="1">
        <v>0.77361111111111114</v>
      </c>
      <c r="S208" s="1">
        <v>0.76666666666666672</v>
      </c>
      <c r="T208">
        <v>-10</v>
      </c>
      <c r="U208" t="str">
        <f>IF(Flights[[#This Row],[Arrival Delay]]="","Cancelled",IF(Flights[[#This Row],[Arrival Delay]]&gt;15,"Delayed","On time"))</f>
        <v>On time</v>
      </c>
      <c r="V208" t="str">
        <f>IF(Flights[[#This Row],[Status]]&lt;&gt;"Delayed","",IF(Flights[[#This Row],[Arrival Delay]]&gt;120,"Severe",IF(Flights[[#This Row],[Arrival Delay]]&gt;60,"Major","Moderate")))</f>
        <v/>
      </c>
      <c r="X208" t="str">
        <f>IF(OR(AND(Flights[[#This Row],[Status]]="Cancelled",Flights[[#This Row],[Cancellation Reason]]="Airline/Carrier"),Flights[[#This Row],[Delay Type]]="Severe"),"Yes","No")</f>
        <v>No</v>
      </c>
    </row>
    <row r="209" spans="1:24" x14ac:dyDescent="0.25">
      <c r="A209" s="3">
        <v>42021</v>
      </c>
      <c r="B209">
        <f>WEEKNUM(Flights[[#This Row],[Date]],2)</f>
        <v>3</v>
      </c>
      <c r="C209">
        <f>WEEKDAY(Flights[[#This Row],[Date]],2)</f>
        <v>6</v>
      </c>
      <c r="D209" t="s">
        <v>95</v>
      </c>
      <c r="E209" t="s">
        <v>1987</v>
      </c>
      <c r="F209" t="s">
        <v>0</v>
      </c>
      <c r="G209" t="s">
        <v>9</v>
      </c>
      <c r="H209" t="str">
        <f>_xlfn.XLOOKUP(Flights[[#This Row],[Destination]],Airports!$A$1:$A$77,Airports!$D$1:$D$77,"Code not found")</f>
        <v>San Francisco</v>
      </c>
      <c r="I209" t="str" cm="1">
        <f t="array" ref="I209">_xlfn.XLOOKUP(Flights[[#This Row],[Destination]],_xlfn._TRO_TRAILING(Airports!A:A),_xlfn._TRO_TRAILING(Airports!E:E),"Code not found")</f>
        <v>CA</v>
      </c>
      <c r="J209" s="1">
        <v>0.77777777777777779</v>
      </c>
      <c r="K209">
        <f>HOUR(Flights[[#This Row],[Scheduled Departure]])</f>
        <v>18</v>
      </c>
      <c r="L209" s="1">
        <v>0.7729166666666667</v>
      </c>
      <c r="M209">
        <v>-7</v>
      </c>
      <c r="N209">
        <v>70</v>
      </c>
      <c r="O209" s="14">
        <f>Flights[[#This Row],[Length (min)]]/60</f>
        <v>1.1666666666666667</v>
      </c>
      <c r="P209">
        <v>337</v>
      </c>
      <c r="Q209" s="17">
        <f>IFERROR(Flights[[#This Row],[Distance]]/Flights[[#This Row],[Length (hr)]],"")</f>
        <v>288.85714285714283</v>
      </c>
      <c r="R209" s="1">
        <v>0.83472222222222225</v>
      </c>
      <c r="S209" s="1">
        <v>0.82152777777777775</v>
      </c>
      <c r="T209">
        <v>-19</v>
      </c>
      <c r="U209" t="str">
        <f>IF(Flights[[#This Row],[Arrival Delay]]="","Cancelled",IF(Flights[[#This Row],[Arrival Delay]]&gt;15,"Delayed","On time"))</f>
        <v>On time</v>
      </c>
      <c r="V209" t="str">
        <f>IF(Flights[[#This Row],[Status]]&lt;&gt;"Delayed","",IF(Flights[[#This Row],[Arrival Delay]]&gt;120,"Severe",IF(Flights[[#This Row],[Arrival Delay]]&gt;60,"Major","Moderate")))</f>
        <v/>
      </c>
      <c r="X209" t="str">
        <f>IF(OR(AND(Flights[[#This Row],[Status]]="Cancelled",Flights[[#This Row],[Cancellation Reason]]="Airline/Carrier"),Flights[[#This Row],[Delay Type]]="Severe"),"Yes","No")</f>
        <v>No</v>
      </c>
    </row>
    <row r="210" spans="1:24" x14ac:dyDescent="0.25">
      <c r="A210" s="3">
        <v>42021</v>
      </c>
      <c r="B210">
        <f>WEEKNUM(Flights[[#This Row],[Date]],2)</f>
        <v>3</v>
      </c>
      <c r="C210">
        <f>WEEKDAY(Flights[[#This Row],[Date]],2)</f>
        <v>6</v>
      </c>
      <c r="D210" t="s">
        <v>98</v>
      </c>
      <c r="E210" t="s">
        <v>1987</v>
      </c>
      <c r="F210" t="s">
        <v>0</v>
      </c>
      <c r="G210" t="s">
        <v>3</v>
      </c>
      <c r="H210" t="str">
        <f>_xlfn.XLOOKUP(Flights[[#This Row],[Destination]],Airports!$A$1:$A$77,Airports!$D$1:$D$77,"Code not found")</f>
        <v>Dallas</v>
      </c>
      <c r="I210" t="str" cm="1">
        <f t="array" ref="I210">_xlfn.XLOOKUP(Flights[[#This Row],[Destination]],_xlfn._TRO_TRAILING(Airports!A:A),_xlfn._TRO_TRAILING(Airports!E:E),"Code not found")</f>
        <v>TX</v>
      </c>
      <c r="J210" s="1">
        <v>0.78819444444444442</v>
      </c>
      <c r="K210">
        <f>HOUR(Flights[[#This Row],[Scheduled Departure]])</f>
        <v>18</v>
      </c>
      <c r="L210" s="1">
        <v>0.78333333333333333</v>
      </c>
      <c r="M210">
        <v>-7</v>
      </c>
      <c r="N210">
        <v>177</v>
      </c>
      <c r="O210" s="14">
        <f>Flights[[#This Row],[Length (min)]]/60</f>
        <v>2.95</v>
      </c>
      <c r="P210">
        <v>1235</v>
      </c>
      <c r="Q210" s="17">
        <f>IFERROR(Flights[[#This Row],[Distance]]/Flights[[#This Row],[Length (hr)]],"")</f>
        <v>418.64406779661016</v>
      </c>
      <c r="R210" s="1">
        <v>0.98958333333333337</v>
      </c>
      <c r="S210" s="1">
        <v>0.98958333333333337</v>
      </c>
      <c r="T210">
        <v>0</v>
      </c>
      <c r="U210" t="str">
        <f>IF(Flights[[#This Row],[Arrival Delay]]="","Cancelled",IF(Flights[[#This Row],[Arrival Delay]]&gt;15,"Delayed","On time"))</f>
        <v>On time</v>
      </c>
      <c r="V210" t="str">
        <f>IF(Flights[[#This Row],[Status]]&lt;&gt;"Delayed","",IF(Flights[[#This Row],[Arrival Delay]]&gt;120,"Severe",IF(Flights[[#This Row],[Arrival Delay]]&gt;60,"Major","Moderate")))</f>
        <v/>
      </c>
      <c r="X210" t="str">
        <f>IF(OR(AND(Flights[[#This Row],[Status]]="Cancelled",Flights[[#This Row],[Cancellation Reason]]="Airline/Carrier"),Flights[[#This Row],[Delay Type]]="Severe"),"Yes","No")</f>
        <v>No</v>
      </c>
    </row>
    <row r="211" spans="1:24" x14ac:dyDescent="0.25">
      <c r="A211" s="3">
        <v>42022</v>
      </c>
      <c r="B211">
        <f>WEEKNUM(Flights[[#This Row],[Date]],2)</f>
        <v>3</v>
      </c>
      <c r="C211">
        <f>WEEKDAY(Flights[[#This Row],[Date]],2)</f>
        <v>7</v>
      </c>
      <c r="D211" t="s">
        <v>703</v>
      </c>
      <c r="E211" t="s">
        <v>1990</v>
      </c>
      <c r="F211" t="s">
        <v>0</v>
      </c>
      <c r="G211" t="s">
        <v>16</v>
      </c>
      <c r="H211" t="str">
        <f>_xlfn.XLOOKUP(Flights[[#This Row],[Destination]],Airports!$A$1:$A$77,Airports!$D$1:$D$77,"Code not found")</f>
        <v>Dulles</v>
      </c>
      <c r="I211" t="str" cm="1">
        <f t="array" ref="I211">_xlfn.XLOOKUP(Flights[[#This Row],[Destination]],_xlfn._TRO_TRAILING(Airports!A:A),_xlfn._TRO_TRAILING(Airports!E:E),"Code not found")</f>
        <v>VA</v>
      </c>
      <c r="J211" s="1">
        <v>0.34027777777777779</v>
      </c>
      <c r="K211">
        <f>HOUR(Flights[[#This Row],[Scheduled Departure]])</f>
        <v>8</v>
      </c>
      <c r="L211" s="1">
        <v>0.34861111111111109</v>
      </c>
      <c r="M211">
        <v>12</v>
      </c>
      <c r="N211">
        <v>288</v>
      </c>
      <c r="O211" s="14">
        <f>Flights[[#This Row],[Length (min)]]/60</f>
        <v>4.8</v>
      </c>
      <c r="P211">
        <v>2288</v>
      </c>
      <c r="Q211" s="17">
        <f>IFERROR(Flights[[#This Row],[Distance]]/Flights[[#This Row],[Length (hr)]],"")</f>
        <v>476.66666666666669</v>
      </c>
      <c r="R211" s="1">
        <v>0.66180555555555554</v>
      </c>
      <c r="S211" s="1">
        <v>0.67361111111111116</v>
      </c>
      <c r="T211">
        <v>17</v>
      </c>
      <c r="U211" t="str">
        <f>IF(Flights[[#This Row],[Arrival Delay]]="","Cancelled",IF(Flights[[#This Row],[Arrival Delay]]&gt;15,"Delayed","On time"))</f>
        <v>Delayed</v>
      </c>
      <c r="V211" t="str">
        <f>IF(Flights[[#This Row],[Status]]&lt;&gt;"Delayed","",IF(Flights[[#This Row],[Arrival Delay]]&gt;120,"Severe",IF(Flights[[#This Row],[Arrival Delay]]&gt;60,"Major","Moderate")))</f>
        <v>Moderate</v>
      </c>
      <c r="X211" t="str">
        <f>IF(OR(AND(Flights[[#This Row],[Status]]="Cancelled",Flights[[#This Row],[Cancellation Reason]]="Airline/Carrier"),Flights[[#This Row],[Delay Type]]="Severe"),"Yes","No")</f>
        <v>No</v>
      </c>
    </row>
    <row r="212" spans="1:24" x14ac:dyDescent="0.25">
      <c r="A212" s="3">
        <v>42022</v>
      </c>
      <c r="B212">
        <f>WEEKNUM(Flights[[#This Row],[Date]],2)</f>
        <v>3</v>
      </c>
      <c r="C212">
        <f>WEEKDAY(Flights[[#This Row],[Date]],2)</f>
        <v>7</v>
      </c>
      <c r="D212" t="s">
        <v>520</v>
      </c>
      <c r="E212" t="s">
        <v>1990</v>
      </c>
      <c r="F212" t="s">
        <v>0</v>
      </c>
      <c r="G212" t="s">
        <v>281</v>
      </c>
      <c r="H212" t="str">
        <f>_xlfn.XLOOKUP(Flights[[#This Row],[Destination]],Airports!$A$1:$A$77,Airports!$D$1:$D$77,"Code not found")</f>
        <v>Newark</v>
      </c>
      <c r="I212" t="str" cm="1">
        <f t="array" ref="I212">_xlfn.XLOOKUP(Flights[[#This Row],[Destination]],_xlfn._TRO_TRAILING(Airports!A:A),_xlfn._TRO_TRAILING(Airports!E:E),"Code not found")</f>
        <v>NJ</v>
      </c>
      <c r="J212" s="1">
        <v>0.53263888888888888</v>
      </c>
      <c r="K212">
        <f>HOUR(Flights[[#This Row],[Scheduled Departure]])</f>
        <v>12</v>
      </c>
      <c r="L212" s="1">
        <v>0.52847222222222223</v>
      </c>
      <c r="M212">
        <v>-6</v>
      </c>
      <c r="N212">
        <v>317</v>
      </c>
      <c r="O212" s="14">
        <f>Flights[[#This Row],[Length (min)]]/60</f>
        <v>5.2833333333333332</v>
      </c>
      <c r="P212">
        <v>2454</v>
      </c>
      <c r="Q212" s="17">
        <f>IFERROR(Flights[[#This Row],[Distance]]/Flights[[#This Row],[Length (hr)]],"")</f>
        <v>464.47949526813881</v>
      </c>
      <c r="R212" s="1">
        <v>0.86736111111111114</v>
      </c>
      <c r="S212" s="1">
        <v>0.87361111111111112</v>
      </c>
      <c r="T212">
        <v>9</v>
      </c>
      <c r="U212" t="str">
        <f>IF(Flights[[#This Row],[Arrival Delay]]="","Cancelled",IF(Flights[[#This Row],[Arrival Delay]]&gt;15,"Delayed","On time"))</f>
        <v>On time</v>
      </c>
      <c r="V212" t="str">
        <f>IF(Flights[[#This Row],[Status]]&lt;&gt;"Delayed","",IF(Flights[[#This Row],[Arrival Delay]]&gt;120,"Severe",IF(Flights[[#This Row],[Arrival Delay]]&gt;60,"Major","Moderate")))</f>
        <v/>
      </c>
      <c r="X212" t="str">
        <f>IF(OR(AND(Flights[[#This Row],[Status]]="Cancelled",Flights[[#This Row],[Cancellation Reason]]="Airline/Carrier"),Flights[[#This Row],[Delay Type]]="Severe"),"Yes","No")</f>
        <v>No</v>
      </c>
    </row>
    <row r="213" spans="1:24" x14ac:dyDescent="0.25">
      <c r="A213" s="3">
        <v>42022</v>
      </c>
      <c r="B213">
        <f>WEEKNUM(Flights[[#This Row],[Date]],2)</f>
        <v>3</v>
      </c>
      <c r="C213">
        <f>WEEKDAY(Flights[[#This Row],[Date]],2)</f>
        <v>7</v>
      </c>
      <c r="D213" t="s">
        <v>537</v>
      </c>
      <c r="E213" t="s">
        <v>1994</v>
      </c>
      <c r="F213" t="s">
        <v>0</v>
      </c>
      <c r="G213" t="s">
        <v>278</v>
      </c>
      <c r="H213" t="str">
        <f>_xlfn.XLOOKUP(Flights[[#This Row],[Destination]],Airports!$A$1:$A$77,Airports!$D$1:$D$77,"Code not found")</f>
        <v>El Paso</v>
      </c>
      <c r="I213" t="str" cm="1">
        <f t="array" ref="I213">_xlfn.XLOOKUP(Flights[[#This Row],[Destination]],_xlfn._TRO_TRAILING(Airports!A:A),_xlfn._TRO_TRAILING(Airports!E:E),"Code not found")</f>
        <v>TX</v>
      </c>
      <c r="J213" s="1">
        <v>0.58333333333333337</v>
      </c>
      <c r="K213">
        <f>HOUR(Flights[[#This Row],[Scheduled Departure]])</f>
        <v>14</v>
      </c>
      <c r="L213" s="1">
        <v>0.58819444444444446</v>
      </c>
      <c r="M213">
        <v>7</v>
      </c>
      <c r="N213">
        <v>104</v>
      </c>
      <c r="O213" s="14">
        <f>Flights[[#This Row],[Length (min)]]/60</f>
        <v>1.7333333333333334</v>
      </c>
      <c r="P213">
        <v>715</v>
      </c>
      <c r="Q213" s="17">
        <f>IFERROR(Flights[[#This Row],[Distance]]/Flights[[#This Row],[Length (hr)]],"")</f>
        <v>412.5</v>
      </c>
      <c r="R213" s="1">
        <v>0.69722222222222219</v>
      </c>
      <c r="S213" s="1">
        <v>0.70208333333333328</v>
      </c>
      <c r="T213">
        <v>7</v>
      </c>
      <c r="U213" t="str">
        <f>IF(Flights[[#This Row],[Arrival Delay]]="","Cancelled",IF(Flights[[#This Row],[Arrival Delay]]&gt;15,"Delayed","On time"))</f>
        <v>On time</v>
      </c>
      <c r="V213" t="str">
        <f>IF(Flights[[#This Row],[Status]]&lt;&gt;"Delayed","",IF(Flights[[#This Row],[Arrival Delay]]&gt;120,"Severe",IF(Flights[[#This Row],[Arrival Delay]]&gt;60,"Major","Moderate")))</f>
        <v/>
      </c>
      <c r="X213" t="str">
        <f>IF(OR(AND(Flights[[#This Row],[Status]]="Cancelled",Flights[[#This Row],[Cancellation Reason]]="Airline/Carrier"),Flights[[#This Row],[Delay Type]]="Severe"),"Yes","No")</f>
        <v>No</v>
      </c>
    </row>
    <row r="214" spans="1:24" x14ac:dyDescent="0.25">
      <c r="A214" s="3">
        <v>42022</v>
      </c>
      <c r="B214">
        <f>WEEKNUM(Flights[[#This Row],[Date]],2)</f>
        <v>3</v>
      </c>
      <c r="C214">
        <f>WEEKDAY(Flights[[#This Row],[Date]],2)</f>
        <v>7</v>
      </c>
      <c r="D214" t="s">
        <v>610</v>
      </c>
      <c r="E214" t="s">
        <v>1996</v>
      </c>
      <c r="F214" t="s">
        <v>0</v>
      </c>
      <c r="G214" t="s">
        <v>9</v>
      </c>
      <c r="H214" t="str">
        <f>_xlfn.XLOOKUP(Flights[[#This Row],[Destination]],Airports!$A$1:$A$77,Airports!$D$1:$D$77,"Code not found")</f>
        <v>San Francisco</v>
      </c>
      <c r="I214" t="str" cm="1">
        <f t="array" ref="I214">_xlfn.XLOOKUP(Flights[[#This Row],[Destination]],_xlfn._TRO_TRAILING(Airports!A:A),_xlfn._TRO_TRAILING(Airports!E:E),"Code not found")</f>
        <v>CA</v>
      </c>
      <c r="J214" s="1">
        <v>0.76736111111111116</v>
      </c>
      <c r="K214">
        <f>HOUR(Flights[[#This Row],[Scheduled Departure]])</f>
        <v>18</v>
      </c>
      <c r="L214" s="1">
        <v>0.78541666666666665</v>
      </c>
      <c r="M214">
        <v>26</v>
      </c>
      <c r="N214">
        <v>69</v>
      </c>
      <c r="O214" s="14">
        <f>Flights[[#This Row],[Length (min)]]/60</f>
        <v>1.1499999999999999</v>
      </c>
      <c r="P214">
        <v>337</v>
      </c>
      <c r="Q214" s="17">
        <f>IFERROR(Flights[[#This Row],[Distance]]/Flights[[#This Row],[Length (hr)]],"")</f>
        <v>293.04347826086956</v>
      </c>
      <c r="R214" s="1">
        <v>0.82291666666666663</v>
      </c>
      <c r="S214" s="1">
        <v>0.83333333333333337</v>
      </c>
      <c r="T214">
        <v>15</v>
      </c>
      <c r="U214" t="str">
        <f>IF(Flights[[#This Row],[Arrival Delay]]="","Cancelled",IF(Flights[[#This Row],[Arrival Delay]]&gt;15,"Delayed","On time"))</f>
        <v>On time</v>
      </c>
      <c r="V214" t="str">
        <f>IF(Flights[[#This Row],[Status]]&lt;&gt;"Delayed","",IF(Flights[[#This Row],[Arrival Delay]]&gt;120,"Severe",IF(Flights[[#This Row],[Arrival Delay]]&gt;60,"Major","Moderate")))</f>
        <v/>
      </c>
      <c r="X214" t="str">
        <f>IF(OR(AND(Flights[[#This Row],[Status]]="Cancelled",Flights[[#This Row],[Cancellation Reason]]="Airline/Carrier"),Flights[[#This Row],[Delay Type]]="Severe"),"Yes","No")</f>
        <v>No</v>
      </c>
    </row>
    <row r="215" spans="1:24" x14ac:dyDescent="0.25">
      <c r="A215" s="3">
        <v>42022</v>
      </c>
      <c r="B215">
        <f>WEEKNUM(Flights[[#This Row],[Date]],2)</f>
        <v>3</v>
      </c>
      <c r="C215">
        <f>WEEKDAY(Flights[[#This Row],[Date]],2)</f>
        <v>7</v>
      </c>
      <c r="D215" t="s">
        <v>913</v>
      </c>
      <c r="E215" t="s">
        <v>1995</v>
      </c>
      <c r="F215" t="s">
        <v>0</v>
      </c>
      <c r="G215" t="s">
        <v>278</v>
      </c>
      <c r="H215" t="str">
        <f>_xlfn.XLOOKUP(Flights[[#This Row],[Destination]],Airports!$A$1:$A$77,Airports!$D$1:$D$77,"Code not found")</f>
        <v>El Paso</v>
      </c>
      <c r="I215" t="str" cm="1">
        <f t="array" ref="I215">_xlfn.XLOOKUP(Flights[[#This Row],[Destination]],_xlfn._TRO_TRAILING(Airports!A:A),_xlfn._TRO_TRAILING(Airports!E:E),"Code not found")</f>
        <v>TX</v>
      </c>
      <c r="J215" s="1">
        <v>0.78819444444444442</v>
      </c>
      <c r="K215">
        <f>HOUR(Flights[[#This Row],[Scheduled Departure]])</f>
        <v>18</v>
      </c>
      <c r="L215" s="1">
        <v>0.78402777777777777</v>
      </c>
      <c r="M215">
        <v>-6</v>
      </c>
      <c r="N215">
        <v>101</v>
      </c>
      <c r="O215" s="14">
        <f>Flights[[#This Row],[Length (min)]]/60</f>
        <v>1.6833333333333333</v>
      </c>
      <c r="P215">
        <v>715</v>
      </c>
      <c r="Q215" s="17">
        <f>IFERROR(Flights[[#This Row],[Distance]]/Flights[[#This Row],[Length (hr)]],"")</f>
        <v>424.75247524752473</v>
      </c>
      <c r="R215" s="1">
        <v>0.90277777777777779</v>
      </c>
      <c r="S215" s="1">
        <v>0.89583333333333337</v>
      </c>
      <c r="T215">
        <v>-10</v>
      </c>
      <c r="U215" t="str">
        <f>IF(Flights[[#This Row],[Arrival Delay]]="","Cancelled",IF(Flights[[#This Row],[Arrival Delay]]&gt;15,"Delayed","On time"))</f>
        <v>On time</v>
      </c>
      <c r="V215" t="str">
        <f>IF(Flights[[#This Row],[Status]]&lt;&gt;"Delayed","",IF(Flights[[#This Row],[Arrival Delay]]&gt;120,"Severe",IF(Flights[[#This Row],[Arrival Delay]]&gt;60,"Major","Moderate")))</f>
        <v/>
      </c>
      <c r="X215" t="str">
        <f>IF(OR(AND(Flights[[#This Row],[Status]]="Cancelled",Flights[[#This Row],[Cancellation Reason]]="Airline/Carrier"),Flights[[#This Row],[Delay Type]]="Severe"),"Yes","No")</f>
        <v>No</v>
      </c>
    </row>
    <row r="216" spans="1:24" x14ac:dyDescent="0.25">
      <c r="A216" s="3">
        <v>42022</v>
      </c>
      <c r="B216">
        <f>WEEKNUM(Flights[[#This Row],[Date]],2)</f>
        <v>3</v>
      </c>
      <c r="C216">
        <f>WEEKDAY(Flights[[#This Row],[Date]],2)</f>
        <v>7</v>
      </c>
      <c r="D216" t="s">
        <v>866</v>
      </c>
      <c r="E216" t="s">
        <v>1990</v>
      </c>
      <c r="F216" t="s">
        <v>0</v>
      </c>
      <c r="G216" t="s">
        <v>9</v>
      </c>
      <c r="H216" t="str">
        <f>_xlfn.XLOOKUP(Flights[[#This Row],[Destination]],Airports!$A$1:$A$77,Airports!$D$1:$D$77,"Code not found")</f>
        <v>San Francisco</v>
      </c>
      <c r="I216" t="str" cm="1">
        <f t="array" ref="I216">_xlfn.XLOOKUP(Flights[[#This Row],[Destination]],_xlfn._TRO_TRAILING(Airports!A:A),_xlfn._TRO_TRAILING(Airports!E:E),"Code not found")</f>
        <v>CA</v>
      </c>
      <c r="J216" s="1">
        <v>0.79166666666666663</v>
      </c>
      <c r="K216">
        <f>HOUR(Flights[[#This Row],[Scheduled Departure]])</f>
        <v>19</v>
      </c>
      <c r="L216" s="1">
        <v>0.81736111111111109</v>
      </c>
      <c r="M216">
        <v>37</v>
      </c>
      <c r="N216">
        <v>77</v>
      </c>
      <c r="O216" s="14">
        <f>Flights[[#This Row],[Length (min)]]/60</f>
        <v>1.2833333333333334</v>
      </c>
      <c r="P216">
        <v>337</v>
      </c>
      <c r="Q216" s="17">
        <f>IFERROR(Flights[[#This Row],[Distance]]/Flights[[#This Row],[Length (hr)]],"")</f>
        <v>262.59740259740255</v>
      </c>
      <c r="R216" s="1">
        <v>0.85347222222222219</v>
      </c>
      <c r="S216" s="1">
        <v>0.87083333333333335</v>
      </c>
      <c r="T216">
        <v>25</v>
      </c>
      <c r="U216" t="str">
        <f>IF(Flights[[#This Row],[Arrival Delay]]="","Cancelled",IF(Flights[[#This Row],[Arrival Delay]]&gt;15,"Delayed","On time"))</f>
        <v>Delayed</v>
      </c>
      <c r="V216" t="str">
        <f>IF(Flights[[#This Row],[Status]]&lt;&gt;"Delayed","",IF(Flights[[#This Row],[Arrival Delay]]&gt;120,"Severe",IF(Flights[[#This Row],[Arrival Delay]]&gt;60,"Major","Moderate")))</f>
        <v>Moderate</v>
      </c>
      <c r="X216" t="str">
        <f>IF(OR(AND(Flights[[#This Row],[Status]]="Cancelled",Flights[[#This Row],[Cancellation Reason]]="Airline/Carrier"),Flights[[#This Row],[Delay Type]]="Severe"),"Yes","No")</f>
        <v>No</v>
      </c>
    </row>
    <row r="217" spans="1:24" x14ac:dyDescent="0.25">
      <c r="A217" s="3">
        <v>42022</v>
      </c>
      <c r="B217">
        <f>WEEKNUM(Flights[[#This Row],[Date]],2)</f>
        <v>3</v>
      </c>
      <c r="C217">
        <f>WEEKDAY(Flights[[#This Row],[Date]],2)</f>
        <v>7</v>
      </c>
      <c r="D217" t="s">
        <v>919</v>
      </c>
      <c r="E217" t="s">
        <v>1995</v>
      </c>
      <c r="F217" t="s">
        <v>0</v>
      </c>
      <c r="G217" t="s">
        <v>290</v>
      </c>
      <c r="H217" t="str">
        <f>_xlfn.XLOOKUP(Flights[[#This Row],[Destination]],Airports!$A$1:$A$77,Airports!$D$1:$D$77,"Code not found")</f>
        <v>Houston</v>
      </c>
      <c r="I217" t="str" cm="1">
        <f t="array" ref="I217">_xlfn.XLOOKUP(Flights[[#This Row],[Destination]],_xlfn._TRO_TRAILING(Airports!A:A),_xlfn._TRO_TRAILING(Airports!E:E),"Code not found")</f>
        <v>TX</v>
      </c>
      <c r="J217" s="1">
        <v>0.82638888888888884</v>
      </c>
      <c r="K217">
        <f>HOUR(Flights[[#This Row],[Scheduled Departure]])</f>
        <v>19</v>
      </c>
      <c r="L217" s="1">
        <v>0.82499999999999996</v>
      </c>
      <c r="M217">
        <v>-2</v>
      </c>
      <c r="N217">
        <v>173</v>
      </c>
      <c r="O217" s="14">
        <f>Flights[[#This Row],[Length (min)]]/60</f>
        <v>2.8833333333333333</v>
      </c>
      <c r="P217">
        <v>1390</v>
      </c>
      <c r="Q217" s="17">
        <f>IFERROR(Flights[[#This Row],[Distance]]/Flights[[#This Row],[Length (hr)]],"")</f>
        <v>482.08092485549133</v>
      </c>
      <c r="R217" s="1">
        <v>3.4722222222222224E-2</v>
      </c>
      <c r="S217" s="1">
        <v>2.8472222222222222E-2</v>
      </c>
      <c r="T217">
        <v>-9</v>
      </c>
      <c r="U217" t="str">
        <f>IF(Flights[[#This Row],[Arrival Delay]]="","Cancelled",IF(Flights[[#This Row],[Arrival Delay]]&gt;15,"Delayed","On time"))</f>
        <v>On time</v>
      </c>
      <c r="V217" t="str">
        <f>IF(Flights[[#This Row],[Status]]&lt;&gt;"Delayed","",IF(Flights[[#This Row],[Arrival Delay]]&gt;120,"Severe",IF(Flights[[#This Row],[Arrival Delay]]&gt;60,"Major","Moderate")))</f>
        <v/>
      </c>
      <c r="X217" t="str">
        <f>IF(OR(AND(Flights[[#This Row],[Status]]="Cancelled",Flights[[#This Row],[Cancellation Reason]]="Airline/Carrier"),Flights[[#This Row],[Delay Type]]="Severe"),"Yes","No")</f>
        <v>No</v>
      </c>
    </row>
    <row r="218" spans="1:24" x14ac:dyDescent="0.25">
      <c r="A218" s="3">
        <v>42022</v>
      </c>
      <c r="B218">
        <f>WEEKNUM(Flights[[#This Row],[Date]],2)</f>
        <v>3</v>
      </c>
      <c r="C218">
        <f>WEEKDAY(Flights[[#This Row],[Date]],2)</f>
        <v>7</v>
      </c>
      <c r="D218" t="s">
        <v>922</v>
      </c>
      <c r="E218" t="s">
        <v>1995</v>
      </c>
      <c r="F218" t="s">
        <v>0</v>
      </c>
      <c r="G218" t="s">
        <v>351</v>
      </c>
      <c r="H218" t="str">
        <f>_xlfn.XLOOKUP(Flights[[#This Row],[Destination]],Airports!$A$1:$A$77,Airports!$D$1:$D$77,"Code not found")</f>
        <v>Sacramento</v>
      </c>
      <c r="I218" t="str" cm="1">
        <f t="array" ref="I218">_xlfn.XLOOKUP(Flights[[#This Row],[Destination]],_xlfn._TRO_TRAILING(Airports!A:A),_xlfn._TRO_TRAILING(Airports!E:E),"Code not found")</f>
        <v>CA</v>
      </c>
      <c r="J218" s="1">
        <v>0.84722222222222221</v>
      </c>
      <c r="K218">
        <f>HOUR(Flights[[#This Row],[Scheduled Departure]])</f>
        <v>20</v>
      </c>
      <c r="L218" s="1">
        <v>0.8881944444444444</v>
      </c>
      <c r="M218">
        <v>59</v>
      </c>
      <c r="N218">
        <v>80</v>
      </c>
      <c r="O218" s="14">
        <f>Flights[[#This Row],[Length (min)]]/60</f>
        <v>1.3333333333333333</v>
      </c>
      <c r="P218">
        <v>373</v>
      </c>
      <c r="Q218" s="17">
        <f>IFERROR(Flights[[#This Row],[Distance]]/Flights[[#This Row],[Length (hr)]],"")</f>
        <v>279.75</v>
      </c>
      <c r="R218" s="1">
        <v>0.89930555555555558</v>
      </c>
      <c r="S218" s="1">
        <v>0.94374999999999998</v>
      </c>
      <c r="T218">
        <v>64</v>
      </c>
      <c r="U218" t="str">
        <f>IF(Flights[[#This Row],[Arrival Delay]]="","Cancelled",IF(Flights[[#This Row],[Arrival Delay]]&gt;15,"Delayed","On time"))</f>
        <v>Delayed</v>
      </c>
      <c r="V218" t="str">
        <f>IF(Flights[[#This Row],[Status]]&lt;&gt;"Delayed","",IF(Flights[[#This Row],[Arrival Delay]]&gt;120,"Severe",IF(Flights[[#This Row],[Arrival Delay]]&gt;60,"Major","Moderate")))</f>
        <v>Major</v>
      </c>
      <c r="X218" t="str">
        <f>IF(OR(AND(Flights[[#This Row],[Status]]="Cancelled",Flights[[#This Row],[Cancellation Reason]]="Airline/Carrier"),Flights[[#This Row],[Delay Type]]="Severe"),"Yes","No")</f>
        <v>No</v>
      </c>
    </row>
    <row r="219" spans="1:24" x14ac:dyDescent="0.25">
      <c r="A219" s="3">
        <v>42022</v>
      </c>
      <c r="B219">
        <f>WEEKNUM(Flights[[#This Row],[Date]],2)</f>
        <v>3</v>
      </c>
      <c r="C219">
        <f>WEEKDAY(Flights[[#This Row],[Date]],2)</f>
        <v>7</v>
      </c>
      <c r="D219" t="s">
        <v>820</v>
      </c>
      <c r="E219" t="s">
        <v>1994</v>
      </c>
      <c r="F219" t="s">
        <v>0</v>
      </c>
      <c r="G219" t="s">
        <v>349</v>
      </c>
      <c r="H219" t="str">
        <f>_xlfn.XLOOKUP(Flights[[#This Row],[Destination]],Airports!$A$1:$A$77,Airports!$D$1:$D$77,"Code not found")</f>
        <v>Salt Lake City</v>
      </c>
      <c r="I219" t="str" cm="1">
        <f t="array" ref="I219">_xlfn.XLOOKUP(Flights[[#This Row],[Destination]],_xlfn._TRO_TRAILING(Airports!A:A),_xlfn._TRO_TRAILING(Airports!E:E),"Code not found")</f>
        <v>UT</v>
      </c>
      <c r="J219" s="1">
        <v>0.85069444444444442</v>
      </c>
      <c r="K219">
        <f>HOUR(Flights[[#This Row],[Scheduled Departure]])</f>
        <v>20</v>
      </c>
      <c r="L219" s="1">
        <v>0.84513888888888888</v>
      </c>
      <c r="M219">
        <v>-8</v>
      </c>
      <c r="N219">
        <v>101</v>
      </c>
      <c r="O219" s="14">
        <f>Flights[[#This Row],[Length (min)]]/60</f>
        <v>1.6833333333333333</v>
      </c>
      <c r="P219">
        <v>590</v>
      </c>
      <c r="Q219" s="17">
        <f>IFERROR(Flights[[#This Row],[Distance]]/Flights[[#This Row],[Length (hr)]],"")</f>
        <v>350.49504950495049</v>
      </c>
      <c r="R219" s="1">
        <v>0.97152777777777777</v>
      </c>
      <c r="S219" s="1">
        <v>0.95694444444444449</v>
      </c>
      <c r="T219">
        <v>-21</v>
      </c>
      <c r="U219" t="str">
        <f>IF(Flights[[#This Row],[Arrival Delay]]="","Cancelled",IF(Flights[[#This Row],[Arrival Delay]]&gt;15,"Delayed","On time"))</f>
        <v>On time</v>
      </c>
      <c r="V219" t="str">
        <f>IF(Flights[[#This Row],[Status]]&lt;&gt;"Delayed","",IF(Flights[[#This Row],[Arrival Delay]]&gt;120,"Severe",IF(Flights[[#This Row],[Arrival Delay]]&gt;60,"Major","Moderate")))</f>
        <v/>
      </c>
      <c r="X219" t="str">
        <f>IF(OR(AND(Flights[[#This Row],[Status]]="Cancelled",Flights[[#This Row],[Cancellation Reason]]="Airline/Carrier"),Flights[[#This Row],[Delay Type]]="Severe"),"Yes","No")</f>
        <v>No</v>
      </c>
    </row>
    <row r="220" spans="1:24" x14ac:dyDescent="0.25">
      <c r="A220" s="3">
        <v>42023</v>
      </c>
      <c r="B220">
        <f>WEEKNUM(Flights[[#This Row],[Date]],2)</f>
        <v>4</v>
      </c>
      <c r="C220">
        <f>WEEKDAY(Flights[[#This Row],[Date]],2)</f>
        <v>1</v>
      </c>
      <c r="D220" t="s">
        <v>601</v>
      </c>
      <c r="E220" t="s">
        <v>1990</v>
      </c>
      <c r="F220" t="s">
        <v>0</v>
      </c>
      <c r="G220" t="s">
        <v>15</v>
      </c>
      <c r="H220" t="str">
        <f>_xlfn.XLOOKUP(Flights[[#This Row],[Destination]],Airports!$A$1:$A$77,Airports!$D$1:$D$77,"Code not found")</f>
        <v>Las Vegas</v>
      </c>
      <c r="I220" t="str" cm="1">
        <f t="array" ref="I220">_xlfn.XLOOKUP(Flights[[#This Row],[Destination]],_xlfn._TRO_TRAILING(Airports!A:A),_xlfn._TRO_TRAILING(Airports!E:E),"Code not found")</f>
        <v>NV</v>
      </c>
      <c r="J220" s="1">
        <v>0.33333333333333331</v>
      </c>
      <c r="K220">
        <f>HOUR(Flights[[#This Row],[Scheduled Departure]])</f>
        <v>8</v>
      </c>
      <c r="L220" s="1">
        <v>0.33124999999999999</v>
      </c>
      <c r="M220">
        <v>-3</v>
      </c>
      <c r="N220">
        <v>73</v>
      </c>
      <c r="O220" s="14">
        <f>Flights[[#This Row],[Length (min)]]/60</f>
        <v>1.2166666666666666</v>
      </c>
      <c r="P220">
        <v>236</v>
      </c>
      <c r="Q220" s="17">
        <f>IFERROR(Flights[[#This Row],[Distance]]/Flights[[#This Row],[Length (hr)]],"")</f>
        <v>193.97260273972606</v>
      </c>
      <c r="R220" s="1">
        <v>0.38333333333333336</v>
      </c>
      <c r="S220" s="1">
        <v>0.38194444444444442</v>
      </c>
      <c r="T220">
        <v>-2</v>
      </c>
      <c r="U220" t="str">
        <f>IF(Flights[[#This Row],[Arrival Delay]]="","Cancelled",IF(Flights[[#This Row],[Arrival Delay]]&gt;15,"Delayed","On time"))</f>
        <v>On time</v>
      </c>
      <c r="V220" t="str">
        <f>IF(Flights[[#This Row],[Status]]&lt;&gt;"Delayed","",IF(Flights[[#This Row],[Arrival Delay]]&gt;120,"Severe",IF(Flights[[#This Row],[Arrival Delay]]&gt;60,"Major","Moderate")))</f>
        <v/>
      </c>
      <c r="X220" t="str">
        <f>IF(OR(AND(Flights[[#This Row],[Status]]="Cancelled",Flights[[#This Row],[Cancellation Reason]]="Airline/Carrier"),Flights[[#This Row],[Delay Type]]="Severe"),"Yes","No")</f>
        <v>No</v>
      </c>
    </row>
    <row r="221" spans="1:24" x14ac:dyDescent="0.25">
      <c r="A221" s="3">
        <v>42023</v>
      </c>
      <c r="B221">
        <f>WEEKNUM(Flights[[#This Row],[Date]],2)</f>
        <v>4</v>
      </c>
      <c r="C221">
        <f>WEEKDAY(Flights[[#This Row],[Date]],2)</f>
        <v>1</v>
      </c>
      <c r="D221" t="s">
        <v>502</v>
      </c>
      <c r="E221" t="s">
        <v>1994</v>
      </c>
      <c r="F221" t="s">
        <v>0</v>
      </c>
      <c r="G221" t="s">
        <v>339</v>
      </c>
      <c r="H221" t="str">
        <f>_xlfn.XLOOKUP(Flights[[#This Row],[Destination]],Airports!$A$1:$A$77,Airports!$D$1:$D$77,"Code not found")</f>
        <v>San Diego</v>
      </c>
      <c r="I221" t="str" cm="1">
        <f t="array" ref="I221">_xlfn.XLOOKUP(Flights[[#This Row],[Destination]],_xlfn._TRO_TRAILING(Airports!A:A),_xlfn._TRO_TRAILING(Airports!E:E),"Code not found")</f>
        <v>CA</v>
      </c>
      <c r="J221" s="1">
        <v>0.37777777777777777</v>
      </c>
      <c r="K221">
        <f>HOUR(Flights[[#This Row],[Scheduled Departure]])</f>
        <v>9</v>
      </c>
      <c r="L221" s="1">
        <v>0.38611111111111113</v>
      </c>
      <c r="M221">
        <v>12</v>
      </c>
      <c r="N221">
        <v>52</v>
      </c>
      <c r="O221" s="14">
        <f>Flights[[#This Row],[Length (min)]]/60</f>
        <v>0.8666666666666667</v>
      </c>
      <c r="P221">
        <v>109</v>
      </c>
      <c r="Q221" s="17">
        <f>IFERROR(Flights[[#This Row],[Distance]]/Flights[[#This Row],[Length (hr)]],"")</f>
        <v>125.76923076923076</v>
      </c>
      <c r="R221" s="1">
        <v>0.42152777777777778</v>
      </c>
      <c r="S221" s="1">
        <v>0.42222222222222222</v>
      </c>
      <c r="T221">
        <v>1</v>
      </c>
      <c r="U221" t="str">
        <f>IF(Flights[[#This Row],[Arrival Delay]]="","Cancelled",IF(Flights[[#This Row],[Arrival Delay]]&gt;15,"Delayed","On time"))</f>
        <v>On time</v>
      </c>
      <c r="V221" t="str">
        <f>IF(Flights[[#This Row],[Status]]&lt;&gt;"Delayed","",IF(Flights[[#This Row],[Arrival Delay]]&gt;120,"Severe",IF(Flights[[#This Row],[Arrival Delay]]&gt;60,"Major","Moderate")))</f>
        <v/>
      </c>
      <c r="X221" t="str">
        <f>IF(OR(AND(Flights[[#This Row],[Status]]="Cancelled",Flights[[#This Row],[Cancellation Reason]]="Airline/Carrier"),Flights[[#This Row],[Delay Type]]="Severe"),"Yes","No")</f>
        <v>No</v>
      </c>
    </row>
    <row r="222" spans="1:24" x14ac:dyDescent="0.25">
      <c r="A222" s="3">
        <v>42023</v>
      </c>
      <c r="B222">
        <f>WEEKNUM(Flights[[#This Row],[Date]],2)</f>
        <v>4</v>
      </c>
      <c r="C222">
        <f>WEEKDAY(Flights[[#This Row],[Date]],2)</f>
        <v>1</v>
      </c>
      <c r="D222" t="s">
        <v>448</v>
      </c>
      <c r="E222" t="s">
        <v>1994</v>
      </c>
      <c r="F222" t="s">
        <v>0</v>
      </c>
      <c r="G222" t="s">
        <v>347</v>
      </c>
      <c r="H222" t="str">
        <f>_xlfn.XLOOKUP(Flights[[#This Row],[Destination]],Airports!$A$1:$A$77,Airports!$D$1:$D$77,"Code not found")</f>
        <v>San Jose</v>
      </c>
      <c r="I222" t="str" cm="1">
        <f t="array" ref="I222">_xlfn.XLOOKUP(Flights[[#This Row],[Destination]],_xlfn._TRO_TRAILING(Airports!A:A),_xlfn._TRO_TRAILING(Airports!E:E),"Code not found")</f>
        <v>CA</v>
      </c>
      <c r="J222" s="1">
        <v>0.41666666666666669</v>
      </c>
      <c r="K222">
        <f>HOUR(Flights[[#This Row],[Scheduled Departure]])</f>
        <v>10</v>
      </c>
      <c r="L222" s="1">
        <v>0.41249999999999998</v>
      </c>
      <c r="M222">
        <v>-6</v>
      </c>
      <c r="N222">
        <v>70</v>
      </c>
      <c r="O222" s="14">
        <f>Flights[[#This Row],[Length (min)]]/60</f>
        <v>1.1666666666666667</v>
      </c>
      <c r="P222">
        <v>308</v>
      </c>
      <c r="Q222" s="17">
        <f>IFERROR(Flights[[#This Row],[Distance]]/Flights[[#This Row],[Length (hr)]],"")</f>
        <v>264</v>
      </c>
      <c r="R222" s="1">
        <v>0.46666666666666667</v>
      </c>
      <c r="S222" s="1">
        <v>0.46111111111111114</v>
      </c>
      <c r="T222">
        <v>-8</v>
      </c>
      <c r="U222" t="str">
        <f>IF(Flights[[#This Row],[Arrival Delay]]="","Cancelled",IF(Flights[[#This Row],[Arrival Delay]]&gt;15,"Delayed","On time"))</f>
        <v>On time</v>
      </c>
      <c r="V222" t="str">
        <f>IF(Flights[[#This Row],[Status]]&lt;&gt;"Delayed","",IF(Flights[[#This Row],[Arrival Delay]]&gt;120,"Severe",IF(Flights[[#This Row],[Arrival Delay]]&gt;60,"Major","Moderate")))</f>
        <v/>
      </c>
      <c r="X222" t="str">
        <f>IF(OR(AND(Flights[[#This Row],[Status]]="Cancelled",Flights[[#This Row],[Cancellation Reason]]="Airline/Carrier"),Flights[[#This Row],[Delay Type]]="Severe"),"Yes","No")</f>
        <v>No</v>
      </c>
    </row>
    <row r="223" spans="1:24" x14ac:dyDescent="0.25">
      <c r="A223" s="3">
        <v>42023</v>
      </c>
      <c r="B223">
        <f>WEEKNUM(Flights[[#This Row],[Date]],2)</f>
        <v>4</v>
      </c>
      <c r="C223">
        <f>WEEKDAY(Flights[[#This Row],[Date]],2)</f>
        <v>1</v>
      </c>
      <c r="D223" t="s">
        <v>478</v>
      </c>
      <c r="E223" t="s">
        <v>1997</v>
      </c>
      <c r="F223" t="s">
        <v>0</v>
      </c>
      <c r="G223" t="s">
        <v>20</v>
      </c>
      <c r="H223" t="str">
        <f>_xlfn.XLOOKUP(Flights[[#This Row],[Destination]],Airports!$A$1:$A$77,Airports!$D$1:$D$77,"Code not found")</f>
        <v>Kahului</v>
      </c>
      <c r="I223" t="str" cm="1">
        <f t="array" ref="I223">_xlfn.XLOOKUP(Flights[[#This Row],[Destination]],_xlfn._TRO_TRAILING(Airports!A:A),_xlfn._TRO_TRAILING(Airports!E:E),"Code not found")</f>
        <v>HI</v>
      </c>
      <c r="J223" s="1">
        <v>0.46875</v>
      </c>
      <c r="K223">
        <f>HOUR(Flights[[#This Row],[Scheduled Departure]])</f>
        <v>11</v>
      </c>
      <c r="L223" s="1">
        <v>0.46875</v>
      </c>
      <c r="M223">
        <v>0</v>
      </c>
      <c r="N223">
        <v>345</v>
      </c>
      <c r="O223" s="14">
        <f>Flights[[#This Row],[Length (min)]]/60</f>
        <v>5.75</v>
      </c>
      <c r="P223">
        <v>2486</v>
      </c>
      <c r="Q223" s="17">
        <f>IFERROR(Flights[[#This Row],[Distance]]/Flights[[#This Row],[Length (hr)]],"")</f>
        <v>432.3478260869565</v>
      </c>
      <c r="R223" s="1">
        <v>0.625</v>
      </c>
      <c r="S223" s="1">
        <v>0.625</v>
      </c>
      <c r="T223">
        <v>0</v>
      </c>
      <c r="U223" t="str">
        <f>IF(Flights[[#This Row],[Arrival Delay]]="","Cancelled",IF(Flights[[#This Row],[Arrival Delay]]&gt;15,"Delayed","On time"))</f>
        <v>On time</v>
      </c>
      <c r="V223" t="str">
        <f>IF(Flights[[#This Row],[Status]]&lt;&gt;"Delayed","",IF(Flights[[#This Row],[Arrival Delay]]&gt;120,"Severe",IF(Flights[[#This Row],[Arrival Delay]]&gt;60,"Major","Moderate")))</f>
        <v/>
      </c>
      <c r="X223" t="str">
        <f>IF(OR(AND(Flights[[#This Row],[Status]]="Cancelled",Flights[[#This Row],[Cancellation Reason]]="Airline/Carrier"),Flights[[#This Row],[Delay Type]]="Severe"),"Yes","No")</f>
        <v>No</v>
      </c>
    </row>
    <row r="224" spans="1:24" x14ac:dyDescent="0.25">
      <c r="A224" s="3">
        <v>42023</v>
      </c>
      <c r="B224">
        <f>WEEKNUM(Flights[[#This Row],[Date]],2)</f>
        <v>4</v>
      </c>
      <c r="C224">
        <f>WEEKDAY(Flights[[#This Row],[Date]],2)</f>
        <v>1</v>
      </c>
      <c r="D224" t="s">
        <v>66</v>
      </c>
      <c r="E224" t="s">
        <v>1987</v>
      </c>
      <c r="F224" t="s">
        <v>0</v>
      </c>
      <c r="G224" t="s">
        <v>23</v>
      </c>
      <c r="H224" t="str">
        <f>_xlfn.XLOOKUP(Flights[[#This Row],[Destination]],Airports!$A$1:$A$77,Airports!$D$1:$D$77,"Code not found")</f>
        <v>Indianapolis</v>
      </c>
      <c r="I224" t="str" cm="1">
        <f t="array" ref="I224">_xlfn.XLOOKUP(Flights[[#This Row],[Destination]],_xlfn._TRO_TRAILING(Airports!A:A),_xlfn._TRO_TRAILING(Airports!E:E),"Code not found")</f>
        <v>IN</v>
      </c>
      <c r="J224" s="1">
        <v>0.47569444444444442</v>
      </c>
      <c r="K224">
        <f>HOUR(Flights[[#This Row],[Scheduled Departure]])</f>
        <v>11</v>
      </c>
      <c r="L224" s="1">
        <v>0.47152777777777777</v>
      </c>
      <c r="M224">
        <v>-6</v>
      </c>
      <c r="N224">
        <v>222</v>
      </c>
      <c r="O224" s="14">
        <f>Flights[[#This Row],[Length (min)]]/60</f>
        <v>3.7</v>
      </c>
      <c r="P224">
        <v>1814</v>
      </c>
      <c r="Q224" s="17">
        <f>IFERROR(Flights[[#This Row],[Distance]]/Flights[[#This Row],[Length (hr)]],"")</f>
        <v>490.27027027027026</v>
      </c>
      <c r="R224" s="1">
        <v>0.76527777777777772</v>
      </c>
      <c r="S224" s="1">
        <v>0.75069444444444444</v>
      </c>
      <c r="T224">
        <v>-21</v>
      </c>
      <c r="U224" t="str">
        <f>IF(Flights[[#This Row],[Arrival Delay]]="","Cancelled",IF(Flights[[#This Row],[Arrival Delay]]&gt;15,"Delayed","On time"))</f>
        <v>On time</v>
      </c>
      <c r="V224" t="str">
        <f>IF(Flights[[#This Row],[Status]]&lt;&gt;"Delayed","",IF(Flights[[#This Row],[Arrival Delay]]&gt;120,"Severe",IF(Flights[[#This Row],[Arrival Delay]]&gt;60,"Major","Moderate")))</f>
        <v/>
      </c>
      <c r="X224" t="str">
        <f>IF(OR(AND(Flights[[#This Row],[Status]]="Cancelled",Flights[[#This Row],[Cancellation Reason]]="Airline/Carrier"),Flights[[#This Row],[Delay Type]]="Severe"),"Yes","No")</f>
        <v>No</v>
      </c>
    </row>
    <row r="225" spans="1:24" x14ac:dyDescent="0.25">
      <c r="A225" s="3">
        <v>42023</v>
      </c>
      <c r="B225">
        <f>WEEKNUM(Flights[[#This Row],[Date]],2)</f>
        <v>4</v>
      </c>
      <c r="C225">
        <f>WEEKDAY(Flights[[#This Row],[Date]],2)</f>
        <v>1</v>
      </c>
      <c r="D225" t="s">
        <v>879</v>
      </c>
      <c r="E225" t="s">
        <v>1995</v>
      </c>
      <c r="F225" t="s">
        <v>0</v>
      </c>
      <c r="G225" t="s">
        <v>318</v>
      </c>
      <c r="H225" t="str">
        <f>_xlfn.XLOOKUP(Flights[[#This Row],[Destination]],Airports!$A$1:$A$77,Airports!$D$1:$D$77,"Code not found")</f>
        <v>Oakland</v>
      </c>
      <c r="I225" t="str" cm="1">
        <f t="array" ref="I225">_xlfn.XLOOKUP(Flights[[#This Row],[Destination]],_xlfn._TRO_TRAILING(Airports!A:A),_xlfn._TRO_TRAILING(Airports!E:E),"Code not found")</f>
        <v>CA</v>
      </c>
      <c r="J225" s="1">
        <v>0.54513888888888884</v>
      </c>
      <c r="K225">
        <f>HOUR(Flights[[#This Row],[Scheduled Departure]])</f>
        <v>13</v>
      </c>
      <c r="L225" s="1">
        <v>0.54722222222222228</v>
      </c>
      <c r="M225">
        <v>3</v>
      </c>
      <c r="N225">
        <v>80</v>
      </c>
      <c r="O225" s="14">
        <f>Flights[[#This Row],[Length (min)]]/60</f>
        <v>1.3333333333333333</v>
      </c>
      <c r="P225">
        <v>337</v>
      </c>
      <c r="Q225" s="17">
        <f>IFERROR(Flights[[#This Row],[Distance]]/Flights[[#This Row],[Length (hr)]],"")</f>
        <v>252.75</v>
      </c>
      <c r="R225" s="1">
        <v>0.59722222222222221</v>
      </c>
      <c r="S225" s="1">
        <v>0.60277777777777775</v>
      </c>
      <c r="T225">
        <v>8</v>
      </c>
      <c r="U225" t="str">
        <f>IF(Flights[[#This Row],[Arrival Delay]]="","Cancelled",IF(Flights[[#This Row],[Arrival Delay]]&gt;15,"Delayed","On time"))</f>
        <v>On time</v>
      </c>
      <c r="V225" t="str">
        <f>IF(Flights[[#This Row],[Status]]&lt;&gt;"Delayed","",IF(Flights[[#This Row],[Arrival Delay]]&gt;120,"Severe",IF(Flights[[#This Row],[Arrival Delay]]&gt;60,"Major","Moderate")))</f>
        <v/>
      </c>
      <c r="X225" t="str">
        <f>IF(OR(AND(Flights[[#This Row],[Status]]="Cancelled",Flights[[#This Row],[Cancellation Reason]]="Airline/Carrier"),Flights[[#This Row],[Delay Type]]="Severe"),"Yes","No")</f>
        <v>No</v>
      </c>
    </row>
    <row r="226" spans="1:24" x14ac:dyDescent="0.25">
      <c r="A226" s="3">
        <v>42023</v>
      </c>
      <c r="B226">
        <f>WEEKNUM(Flights[[#This Row],[Date]],2)</f>
        <v>4</v>
      </c>
      <c r="C226">
        <f>WEEKDAY(Flights[[#This Row],[Date]],2)</f>
        <v>1</v>
      </c>
      <c r="D226" t="s">
        <v>633</v>
      </c>
      <c r="E226" t="s">
        <v>1990</v>
      </c>
      <c r="F226" t="s">
        <v>0</v>
      </c>
      <c r="G226" t="s">
        <v>273</v>
      </c>
      <c r="H226" t="str">
        <f>_xlfn.XLOOKUP(Flights[[#This Row],[Destination]],Airports!$A$1:$A$77,Airports!$D$1:$D$77,"Code not found")</f>
        <v>Denver</v>
      </c>
      <c r="I226" t="str" cm="1">
        <f t="array" ref="I226">_xlfn.XLOOKUP(Flights[[#This Row],[Destination]],_xlfn._TRO_TRAILING(Airports!A:A),_xlfn._TRO_TRAILING(Airports!E:E),"Code not found")</f>
        <v>CO</v>
      </c>
      <c r="J226" s="1">
        <v>0.54861111111111116</v>
      </c>
      <c r="K226">
        <f>HOUR(Flights[[#This Row],[Scheduled Departure]])</f>
        <v>13</v>
      </c>
      <c r="L226" s="1">
        <v>0.54722222222222228</v>
      </c>
      <c r="M226">
        <v>-2</v>
      </c>
      <c r="N226">
        <v>134</v>
      </c>
      <c r="O226" s="14">
        <f>Flights[[#This Row],[Length (min)]]/60</f>
        <v>2.2333333333333334</v>
      </c>
      <c r="P226">
        <v>862</v>
      </c>
      <c r="Q226" s="17">
        <f>IFERROR(Flights[[#This Row],[Distance]]/Flights[[#This Row],[Length (hr)]],"")</f>
        <v>385.97014925373134</v>
      </c>
      <c r="R226" s="1">
        <v>0.68680555555555556</v>
      </c>
      <c r="S226" s="1">
        <v>0.68194444444444446</v>
      </c>
      <c r="T226">
        <v>-7</v>
      </c>
      <c r="U226" t="str">
        <f>IF(Flights[[#This Row],[Arrival Delay]]="","Cancelled",IF(Flights[[#This Row],[Arrival Delay]]&gt;15,"Delayed","On time"))</f>
        <v>On time</v>
      </c>
      <c r="V226" t="str">
        <f>IF(Flights[[#This Row],[Status]]&lt;&gt;"Delayed","",IF(Flights[[#This Row],[Arrival Delay]]&gt;120,"Severe",IF(Flights[[#This Row],[Arrival Delay]]&gt;60,"Major","Moderate")))</f>
        <v/>
      </c>
      <c r="X226" t="str">
        <f>IF(OR(AND(Flights[[#This Row],[Status]]="Cancelled",Flights[[#This Row],[Cancellation Reason]]="Airline/Carrier"),Flights[[#This Row],[Delay Type]]="Severe"),"Yes","No")</f>
        <v>No</v>
      </c>
    </row>
    <row r="227" spans="1:24" x14ac:dyDescent="0.25">
      <c r="A227" s="3">
        <v>42023</v>
      </c>
      <c r="B227">
        <f>WEEKNUM(Flights[[#This Row],[Date]],2)</f>
        <v>4</v>
      </c>
      <c r="C227">
        <f>WEEKDAY(Flights[[#This Row],[Date]],2)</f>
        <v>1</v>
      </c>
      <c r="D227" t="s">
        <v>497</v>
      </c>
      <c r="E227" t="s">
        <v>1994</v>
      </c>
      <c r="F227" t="s">
        <v>0</v>
      </c>
      <c r="G227" t="s">
        <v>335</v>
      </c>
      <c r="H227" t="str">
        <f>_xlfn.XLOOKUP(Flights[[#This Row],[Destination]],Airports!$A$1:$A$77,Airports!$D$1:$D$77,"Code not found")</f>
        <v>Reno</v>
      </c>
      <c r="I227" t="str" cm="1">
        <f t="array" ref="I227">_xlfn.XLOOKUP(Flights[[#This Row],[Destination]],_xlfn._TRO_TRAILING(Airports!A:A),_xlfn._TRO_TRAILING(Airports!E:E),"Code not found")</f>
        <v>NV</v>
      </c>
      <c r="J227" s="1">
        <v>0.57152777777777775</v>
      </c>
      <c r="K227">
        <f>HOUR(Flights[[#This Row],[Scheduled Departure]])</f>
        <v>13</v>
      </c>
      <c r="L227" s="1">
        <v>0.56805555555555554</v>
      </c>
      <c r="M227">
        <v>-5</v>
      </c>
      <c r="N227">
        <v>87</v>
      </c>
      <c r="O227" s="14">
        <f>Flights[[#This Row],[Length (min)]]/60</f>
        <v>1.45</v>
      </c>
      <c r="P227">
        <v>391</v>
      </c>
      <c r="Q227" s="17">
        <f>IFERROR(Flights[[#This Row],[Distance]]/Flights[[#This Row],[Length (hr)]],"")</f>
        <v>269.65517241379314</v>
      </c>
      <c r="R227" s="1">
        <v>0.62986111111111109</v>
      </c>
      <c r="S227" s="1">
        <v>0.62847222222222221</v>
      </c>
      <c r="T227">
        <v>-2</v>
      </c>
      <c r="U227" t="str">
        <f>IF(Flights[[#This Row],[Arrival Delay]]="","Cancelled",IF(Flights[[#This Row],[Arrival Delay]]&gt;15,"Delayed","On time"))</f>
        <v>On time</v>
      </c>
      <c r="V227" t="str">
        <f>IF(Flights[[#This Row],[Status]]&lt;&gt;"Delayed","",IF(Flights[[#This Row],[Arrival Delay]]&gt;120,"Severe",IF(Flights[[#This Row],[Arrival Delay]]&gt;60,"Major","Moderate")))</f>
        <v/>
      </c>
      <c r="X227" t="str">
        <f>IF(OR(AND(Flights[[#This Row],[Status]]="Cancelled",Flights[[#This Row],[Cancellation Reason]]="Airline/Carrier"),Flights[[#This Row],[Delay Type]]="Severe"),"Yes","No")</f>
        <v>No</v>
      </c>
    </row>
    <row r="228" spans="1:24" x14ac:dyDescent="0.25">
      <c r="A228" s="3">
        <v>42023</v>
      </c>
      <c r="B228">
        <f>WEEKNUM(Flights[[#This Row],[Date]],2)</f>
        <v>4</v>
      </c>
      <c r="C228">
        <f>WEEKDAY(Flights[[#This Row],[Date]],2)</f>
        <v>1</v>
      </c>
      <c r="D228" t="s">
        <v>887</v>
      </c>
      <c r="E228" t="s">
        <v>1991</v>
      </c>
      <c r="F228" t="s">
        <v>0</v>
      </c>
      <c r="G228" t="s">
        <v>344</v>
      </c>
      <c r="H228" t="str">
        <f>_xlfn.XLOOKUP(Flights[[#This Row],[Destination]],Airports!$A$1:$A$77,Airports!$D$1:$D$77,"Code not found")</f>
        <v>Seattle</v>
      </c>
      <c r="I228" t="str" cm="1">
        <f t="array" ref="I228">_xlfn.XLOOKUP(Flights[[#This Row],[Destination]],_xlfn._TRO_TRAILING(Airports!A:A),_xlfn._TRO_TRAILING(Airports!E:E),"Code not found")</f>
        <v>WA</v>
      </c>
      <c r="J228" s="1">
        <v>0.58333333333333337</v>
      </c>
      <c r="K228">
        <f>HOUR(Flights[[#This Row],[Scheduled Departure]])</f>
        <v>14</v>
      </c>
      <c r="L228" s="1">
        <v>0.57847222222222228</v>
      </c>
      <c r="M228">
        <v>-7</v>
      </c>
      <c r="N228">
        <v>155</v>
      </c>
      <c r="O228" s="14">
        <f>Flights[[#This Row],[Length (min)]]/60</f>
        <v>2.5833333333333335</v>
      </c>
      <c r="P228">
        <v>954</v>
      </c>
      <c r="Q228" s="17">
        <f>IFERROR(Flights[[#This Row],[Distance]]/Flights[[#This Row],[Length (hr)]],"")</f>
        <v>369.29032258064512</v>
      </c>
      <c r="R228" s="1">
        <v>0.7</v>
      </c>
      <c r="S228" s="1">
        <v>0.68611111111111112</v>
      </c>
      <c r="T228">
        <v>-20</v>
      </c>
      <c r="U228" t="str">
        <f>IF(Flights[[#This Row],[Arrival Delay]]="","Cancelled",IF(Flights[[#This Row],[Arrival Delay]]&gt;15,"Delayed","On time"))</f>
        <v>On time</v>
      </c>
      <c r="V228" t="str">
        <f>IF(Flights[[#This Row],[Status]]&lt;&gt;"Delayed","",IF(Flights[[#This Row],[Arrival Delay]]&gt;120,"Severe",IF(Flights[[#This Row],[Arrival Delay]]&gt;60,"Major","Moderate")))</f>
        <v/>
      </c>
      <c r="X228" t="str">
        <f>IF(OR(AND(Flights[[#This Row],[Status]]="Cancelled",Flights[[#This Row],[Cancellation Reason]]="Airline/Carrier"),Flights[[#This Row],[Delay Type]]="Severe"),"Yes","No")</f>
        <v>No</v>
      </c>
    </row>
    <row r="229" spans="1:24" x14ac:dyDescent="0.25">
      <c r="A229" s="3">
        <v>42023</v>
      </c>
      <c r="B229">
        <f>WEEKNUM(Flights[[#This Row],[Date]],2)</f>
        <v>4</v>
      </c>
      <c r="C229">
        <f>WEEKDAY(Flights[[#This Row],[Date]],2)</f>
        <v>1</v>
      </c>
      <c r="D229" t="s">
        <v>891</v>
      </c>
      <c r="E229" t="s">
        <v>1995</v>
      </c>
      <c r="F229" t="s">
        <v>0</v>
      </c>
      <c r="G229" t="s">
        <v>15</v>
      </c>
      <c r="H229" t="str">
        <f>_xlfn.XLOOKUP(Flights[[#This Row],[Destination]],Airports!$A$1:$A$77,Airports!$D$1:$D$77,"Code not found")</f>
        <v>Las Vegas</v>
      </c>
      <c r="I229" t="str" cm="1">
        <f t="array" ref="I229">_xlfn.XLOOKUP(Flights[[#This Row],[Destination]],_xlfn._TRO_TRAILING(Airports!A:A),_xlfn._TRO_TRAILING(Airports!E:E),"Code not found")</f>
        <v>NV</v>
      </c>
      <c r="J229" s="1">
        <v>0.61111111111111116</v>
      </c>
      <c r="K229">
        <f>HOUR(Flights[[#This Row],[Scheduled Departure]])</f>
        <v>14</v>
      </c>
      <c r="L229" s="1">
        <v>0.61736111111111114</v>
      </c>
      <c r="M229">
        <v>9</v>
      </c>
      <c r="N229">
        <v>53</v>
      </c>
      <c r="O229" s="14">
        <f>Flights[[#This Row],[Length (min)]]/60</f>
        <v>0.8833333333333333</v>
      </c>
      <c r="P229">
        <v>236</v>
      </c>
      <c r="Q229" s="17">
        <f>IFERROR(Flights[[#This Row],[Distance]]/Flights[[#This Row],[Length (hr)]],"")</f>
        <v>267.16981132075472</v>
      </c>
      <c r="R229" s="1">
        <v>0.65625</v>
      </c>
      <c r="S229" s="1">
        <v>0.65416666666666667</v>
      </c>
      <c r="T229">
        <v>-3</v>
      </c>
      <c r="U229" t="str">
        <f>IF(Flights[[#This Row],[Arrival Delay]]="","Cancelled",IF(Flights[[#This Row],[Arrival Delay]]&gt;15,"Delayed","On time"))</f>
        <v>On time</v>
      </c>
      <c r="V229" t="str">
        <f>IF(Flights[[#This Row],[Status]]&lt;&gt;"Delayed","",IF(Flights[[#This Row],[Arrival Delay]]&gt;120,"Severe",IF(Flights[[#This Row],[Arrival Delay]]&gt;60,"Major","Moderate")))</f>
        <v/>
      </c>
      <c r="X229" t="str">
        <f>IF(OR(AND(Flights[[#This Row],[Status]]="Cancelled",Flights[[#This Row],[Cancellation Reason]]="Airline/Carrier"),Flights[[#This Row],[Delay Type]]="Severe"),"Yes","No")</f>
        <v>No</v>
      </c>
    </row>
    <row r="230" spans="1:24" x14ac:dyDescent="0.25">
      <c r="A230" s="3">
        <v>42023</v>
      </c>
      <c r="B230">
        <f>WEEKNUM(Flights[[#This Row],[Date]],2)</f>
        <v>4</v>
      </c>
      <c r="C230">
        <f>WEEKDAY(Flights[[#This Row],[Date]],2)</f>
        <v>1</v>
      </c>
      <c r="D230" t="s">
        <v>583</v>
      </c>
      <c r="E230" t="s">
        <v>1996</v>
      </c>
      <c r="F230" t="s">
        <v>0</v>
      </c>
      <c r="G230" t="s">
        <v>270</v>
      </c>
      <c r="H230" t="str">
        <f>_xlfn.XLOOKUP(Flights[[#This Row],[Destination]],Airports!$A$1:$A$77,Airports!$D$1:$D$77,"Code not found")</f>
        <v>Dallas</v>
      </c>
      <c r="I230" t="str" cm="1">
        <f t="array" ref="I230">_xlfn.XLOOKUP(Flights[[#This Row],[Destination]],_xlfn._TRO_TRAILING(Airports!A:A),_xlfn._TRO_TRAILING(Airports!E:E),"Code not found")</f>
        <v>TX</v>
      </c>
      <c r="J230" s="1">
        <v>0.72569444444444442</v>
      </c>
      <c r="K230">
        <f>HOUR(Flights[[#This Row],[Scheduled Departure]])</f>
        <v>17</v>
      </c>
      <c r="L230" s="1">
        <v>0.74375000000000002</v>
      </c>
      <c r="M230">
        <v>26</v>
      </c>
      <c r="N230">
        <v>175</v>
      </c>
      <c r="O230" s="14">
        <f>Flights[[#This Row],[Length (min)]]/60</f>
        <v>2.9166666666666665</v>
      </c>
      <c r="P230">
        <v>1246</v>
      </c>
      <c r="Q230" s="17">
        <f>IFERROR(Flights[[#This Row],[Distance]]/Flights[[#This Row],[Length (hr)]],"")</f>
        <v>427.20000000000005</v>
      </c>
      <c r="R230" s="1">
        <v>0.93055555555555558</v>
      </c>
      <c r="S230" s="1">
        <v>0.94861111111111107</v>
      </c>
      <c r="T230">
        <v>26</v>
      </c>
      <c r="U230" t="str">
        <f>IF(Flights[[#This Row],[Arrival Delay]]="","Cancelled",IF(Flights[[#This Row],[Arrival Delay]]&gt;15,"Delayed","On time"))</f>
        <v>Delayed</v>
      </c>
      <c r="V230" t="str">
        <f>IF(Flights[[#This Row],[Status]]&lt;&gt;"Delayed","",IF(Flights[[#This Row],[Arrival Delay]]&gt;120,"Severe",IF(Flights[[#This Row],[Arrival Delay]]&gt;60,"Major","Moderate")))</f>
        <v>Moderate</v>
      </c>
      <c r="X230" t="str">
        <f>IF(OR(AND(Flights[[#This Row],[Status]]="Cancelled",Flights[[#This Row],[Cancellation Reason]]="Airline/Carrier"),Flights[[#This Row],[Delay Type]]="Severe"),"Yes","No")</f>
        <v>No</v>
      </c>
    </row>
    <row r="231" spans="1:24" x14ac:dyDescent="0.25">
      <c r="A231" s="3">
        <v>42023</v>
      </c>
      <c r="B231">
        <f>WEEKNUM(Flights[[#This Row],[Date]],2)</f>
        <v>4</v>
      </c>
      <c r="C231">
        <f>WEEKDAY(Flights[[#This Row],[Date]],2)</f>
        <v>1</v>
      </c>
      <c r="D231" t="s">
        <v>735</v>
      </c>
      <c r="E231" t="s">
        <v>1989</v>
      </c>
      <c r="F231" t="s">
        <v>0</v>
      </c>
      <c r="G231" t="s">
        <v>349</v>
      </c>
      <c r="H231" t="str">
        <f>_xlfn.XLOOKUP(Flights[[#This Row],[Destination]],Airports!$A$1:$A$77,Airports!$D$1:$D$77,"Code not found")</f>
        <v>Salt Lake City</v>
      </c>
      <c r="I231" t="str" cm="1">
        <f t="array" ref="I231">_xlfn.XLOOKUP(Flights[[#This Row],[Destination]],_xlfn._TRO_TRAILING(Airports!A:A),_xlfn._TRO_TRAILING(Airports!E:E),"Code not found")</f>
        <v>UT</v>
      </c>
      <c r="J231" s="1">
        <v>0.77083333333333337</v>
      </c>
      <c r="K231">
        <f>HOUR(Flights[[#This Row],[Scheduled Departure]])</f>
        <v>18</v>
      </c>
      <c r="L231" s="1">
        <v>0.76944444444444449</v>
      </c>
      <c r="M231">
        <v>-2</v>
      </c>
      <c r="N231">
        <v>99</v>
      </c>
      <c r="O231" s="14">
        <f>Flights[[#This Row],[Length (min)]]/60</f>
        <v>1.65</v>
      </c>
      <c r="P231">
        <v>590</v>
      </c>
      <c r="Q231" s="17">
        <f>IFERROR(Flights[[#This Row],[Distance]]/Flights[[#This Row],[Length (hr)]],"")</f>
        <v>357.57575757575762</v>
      </c>
      <c r="R231" s="1">
        <v>0.89166666666666672</v>
      </c>
      <c r="S231" s="1">
        <v>0.87986111111111109</v>
      </c>
      <c r="T231">
        <v>-17</v>
      </c>
      <c r="U231" t="str">
        <f>IF(Flights[[#This Row],[Arrival Delay]]="","Cancelled",IF(Flights[[#This Row],[Arrival Delay]]&gt;15,"Delayed","On time"))</f>
        <v>On time</v>
      </c>
      <c r="V231" t="str">
        <f>IF(Flights[[#This Row],[Status]]&lt;&gt;"Delayed","",IF(Flights[[#This Row],[Arrival Delay]]&gt;120,"Severe",IF(Flights[[#This Row],[Arrival Delay]]&gt;60,"Major","Moderate")))</f>
        <v/>
      </c>
      <c r="X231" t="str">
        <f>IF(OR(AND(Flights[[#This Row],[Status]]="Cancelled",Flights[[#This Row],[Cancellation Reason]]="Airline/Carrier"),Flights[[#This Row],[Delay Type]]="Severe"),"Yes","No")</f>
        <v>No</v>
      </c>
    </row>
    <row r="232" spans="1:24" x14ac:dyDescent="0.25">
      <c r="A232" s="3">
        <v>42023</v>
      </c>
      <c r="B232">
        <f>WEEKNUM(Flights[[#This Row],[Date]],2)</f>
        <v>4</v>
      </c>
      <c r="C232">
        <f>WEEKDAY(Flights[[#This Row],[Date]],2)</f>
        <v>1</v>
      </c>
      <c r="D232" t="s">
        <v>911</v>
      </c>
      <c r="E232" t="s">
        <v>1994</v>
      </c>
      <c r="F232" t="s">
        <v>0</v>
      </c>
      <c r="G232" t="s">
        <v>340</v>
      </c>
      <c r="H232" t="str">
        <f>_xlfn.XLOOKUP(Flights[[#This Row],[Destination]],Airports!$A$1:$A$77,Airports!$D$1:$D$77,"Code not found")</f>
        <v>San Antonio</v>
      </c>
      <c r="I232" t="str" cm="1">
        <f t="array" ref="I232">_xlfn.XLOOKUP(Flights[[#This Row],[Destination]],_xlfn._TRO_TRAILING(Airports!A:A),_xlfn._TRO_TRAILING(Airports!E:E),"Code not found")</f>
        <v>TX</v>
      </c>
      <c r="J232" s="1">
        <v>0.77430555555555558</v>
      </c>
      <c r="K232">
        <f>HOUR(Flights[[#This Row],[Scheduled Departure]])</f>
        <v>18</v>
      </c>
      <c r="L232" s="1">
        <v>0.77430555555555558</v>
      </c>
      <c r="M232">
        <v>0</v>
      </c>
      <c r="N232">
        <v>170</v>
      </c>
      <c r="O232" s="14">
        <f>Flights[[#This Row],[Length (min)]]/60</f>
        <v>2.8333333333333335</v>
      </c>
      <c r="P232">
        <v>1211</v>
      </c>
      <c r="Q232" s="17">
        <f>IFERROR(Flights[[#This Row],[Distance]]/Flights[[#This Row],[Length (hr)]],"")</f>
        <v>427.41176470588232</v>
      </c>
      <c r="R232" s="1">
        <v>0.97569444444444442</v>
      </c>
      <c r="S232" s="1">
        <v>0.97569444444444442</v>
      </c>
      <c r="T232">
        <v>0</v>
      </c>
      <c r="U232" t="str">
        <f>IF(Flights[[#This Row],[Arrival Delay]]="","Cancelled",IF(Flights[[#This Row],[Arrival Delay]]&gt;15,"Delayed","On time"))</f>
        <v>On time</v>
      </c>
      <c r="V232" t="str">
        <f>IF(Flights[[#This Row],[Status]]&lt;&gt;"Delayed","",IF(Flights[[#This Row],[Arrival Delay]]&gt;120,"Severe",IF(Flights[[#This Row],[Arrival Delay]]&gt;60,"Major","Moderate")))</f>
        <v/>
      </c>
      <c r="X232" t="str">
        <f>IF(OR(AND(Flights[[#This Row],[Status]]="Cancelled",Flights[[#This Row],[Cancellation Reason]]="Airline/Carrier"),Flights[[#This Row],[Delay Type]]="Severe"),"Yes","No")</f>
        <v>No</v>
      </c>
    </row>
    <row r="233" spans="1:24" x14ac:dyDescent="0.25">
      <c r="A233" s="3">
        <v>42023</v>
      </c>
      <c r="B233">
        <f>WEEKNUM(Flights[[#This Row],[Date]],2)</f>
        <v>4</v>
      </c>
      <c r="C233">
        <f>WEEKDAY(Flights[[#This Row],[Date]],2)</f>
        <v>1</v>
      </c>
      <c r="D233" t="s">
        <v>740</v>
      </c>
      <c r="E233" t="s">
        <v>1994</v>
      </c>
      <c r="F233" t="s">
        <v>0</v>
      </c>
      <c r="G233" t="s">
        <v>347</v>
      </c>
      <c r="H233" t="str">
        <f>_xlfn.XLOOKUP(Flights[[#This Row],[Destination]],Airports!$A$1:$A$77,Airports!$D$1:$D$77,"Code not found")</f>
        <v>San Jose</v>
      </c>
      <c r="I233" t="str" cm="1">
        <f t="array" ref="I233">_xlfn.XLOOKUP(Flights[[#This Row],[Destination]],_xlfn._TRO_TRAILING(Airports!A:A),_xlfn._TRO_TRAILING(Airports!E:E),"Code not found")</f>
        <v>CA</v>
      </c>
      <c r="J233" s="1">
        <v>0.83680555555555558</v>
      </c>
      <c r="K233">
        <f>HOUR(Flights[[#This Row],[Scheduled Departure]])</f>
        <v>20</v>
      </c>
      <c r="L233" s="1">
        <v>0.83194444444444449</v>
      </c>
      <c r="M233">
        <v>-7</v>
      </c>
      <c r="N233">
        <v>74</v>
      </c>
      <c r="O233" s="14">
        <f>Flights[[#This Row],[Length (min)]]/60</f>
        <v>1.2333333333333334</v>
      </c>
      <c r="P233">
        <v>308</v>
      </c>
      <c r="Q233" s="17">
        <f>IFERROR(Flights[[#This Row],[Distance]]/Flights[[#This Row],[Length (hr)]],"")</f>
        <v>249.72972972972971</v>
      </c>
      <c r="R233" s="1">
        <v>0.88888888888888884</v>
      </c>
      <c r="S233" s="1">
        <v>0.8833333333333333</v>
      </c>
      <c r="T233">
        <v>-8</v>
      </c>
      <c r="U233" t="str">
        <f>IF(Flights[[#This Row],[Arrival Delay]]="","Cancelled",IF(Flights[[#This Row],[Arrival Delay]]&gt;15,"Delayed","On time"))</f>
        <v>On time</v>
      </c>
      <c r="V233" t="str">
        <f>IF(Flights[[#This Row],[Status]]&lt;&gt;"Delayed","",IF(Flights[[#This Row],[Arrival Delay]]&gt;120,"Severe",IF(Flights[[#This Row],[Arrival Delay]]&gt;60,"Major","Moderate")))</f>
        <v/>
      </c>
      <c r="X233" t="str">
        <f>IF(OR(AND(Flights[[#This Row],[Status]]="Cancelled",Flights[[#This Row],[Cancellation Reason]]="Airline/Carrier"),Flights[[#This Row],[Delay Type]]="Severe"),"Yes","No")</f>
        <v>No</v>
      </c>
    </row>
    <row r="234" spans="1:24" x14ac:dyDescent="0.25">
      <c r="A234" s="3">
        <v>42023</v>
      </c>
      <c r="B234">
        <f>WEEKNUM(Flights[[#This Row],[Date]],2)</f>
        <v>4</v>
      </c>
      <c r="C234">
        <f>WEEKDAY(Flights[[#This Row],[Date]],2)</f>
        <v>1</v>
      </c>
      <c r="D234" t="s">
        <v>921</v>
      </c>
      <c r="E234" t="s">
        <v>1995</v>
      </c>
      <c r="F234" t="s">
        <v>0</v>
      </c>
      <c r="G234" t="s">
        <v>29</v>
      </c>
      <c r="H234" t="str">
        <f>_xlfn.XLOOKUP(Flights[[#This Row],[Destination]],Airports!$A$1:$A$77,Airports!$D$1:$D$77,"Code not found")</f>
        <v>Phoenix</v>
      </c>
      <c r="I234" t="str" cm="1">
        <f t="array" ref="I234">_xlfn.XLOOKUP(Flights[[#This Row],[Destination]],_xlfn._TRO_TRAILING(Airports!A:A),_xlfn._TRO_TRAILING(Airports!E:E),"Code not found")</f>
        <v>AZ</v>
      </c>
      <c r="J234" s="1">
        <v>0.84722222222222221</v>
      </c>
      <c r="K234">
        <f>HOUR(Flights[[#This Row],[Scheduled Departure]])</f>
        <v>20</v>
      </c>
      <c r="L234" s="1">
        <v>0.8520833333333333</v>
      </c>
      <c r="M234">
        <v>7</v>
      </c>
      <c r="N234">
        <v>64</v>
      </c>
      <c r="O234" s="14">
        <f>Flights[[#This Row],[Length (min)]]/60</f>
        <v>1.0666666666666667</v>
      </c>
      <c r="P234">
        <v>370</v>
      </c>
      <c r="Q234" s="17">
        <f>IFERROR(Flights[[#This Row],[Distance]]/Flights[[#This Row],[Length (hr)]],"")</f>
        <v>346.875</v>
      </c>
      <c r="R234" s="1">
        <v>0.94097222222222221</v>
      </c>
      <c r="S234" s="1">
        <v>0.93819444444444444</v>
      </c>
      <c r="T234">
        <v>-4</v>
      </c>
      <c r="U234" t="str">
        <f>IF(Flights[[#This Row],[Arrival Delay]]="","Cancelled",IF(Flights[[#This Row],[Arrival Delay]]&gt;15,"Delayed","On time"))</f>
        <v>On time</v>
      </c>
      <c r="V234" t="str">
        <f>IF(Flights[[#This Row],[Status]]&lt;&gt;"Delayed","",IF(Flights[[#This Row],[Arrival Delay]]&gt;120,"Severe",IF(Flights[[#This Row],[Arrival Delay]]&gt;60,"Major","Moderate")))</f>
        <v/>
      </c>
      <c r="X234" t="str">
        <f>IF(OR(AND(Flights[[#This Row],[Status]]="Cancelled",Flights[[#This Row],[Cancellation Reason]]="Airline/Carrier"),Flights[[#This Row],[Delay Type]]="Severe"),"Yes","No")</f>
        <v>No</v>
      </c>
    </row>
    <row r="235" spans="1:24" x14ac:dyDescent="0.25">
      <c r="A235" s="3">
        <v>42023</v>
      </c>
      <c r="B235">
        <f>WEEKNUM(Flights[[#This Row],[Date]],2)</f>
        <v>4</v>
      </c>
      <c r="C235">
        <f>WEEKDAY(Flights[[#This Row],[Date]],2)</f>
        <v>1</v>
      </c>
      <c r="D235" t="s">
        <v>663</v>
      </c>
      <c r="E235" t="s">
        <v>1988</v>
      </c>
      <c r="F235" t="s">
        <v>0</v>
      </c>
      <c r="G235" t="s">
        <v>28</v>
      </c>
      <c r="H235" t="str">
        <f>_xlfn.XLOOKUP(Flights[[#This Row],[Destination]],Airports!$A$1:$A$77,Airports!$D$1:$D$77,"Code not found")</f>
        <v>Philadelphia</v>
      </c>
      <c r="I235" t="str" cm="1">
        <f t="array" ref="I235">_xlfn.XLOOKUP(Flights[[#This Row],[Destination]],_xlfn._TRO_TRAILING(Airports!A:A),_xlfn._TRO_TRAILING(Airports!E:E),"Code not found")</f>
        <v>PA</v>
      </c>
      <c r="J235" s="1">
        <v>0.92708333333333337</v>
      </c>
      <c r="K235">
        <f>HOUR(Flights[[#This Row],[Scheduled Departure]])</f>
        <v>22</v>
      </c>
      <c r="L235" s="1">
        <v>0.9291666666666667</v>
      </c>
      <c r="M235">
        <v>3</v>
      </c>
      <c r="N235">
        <v>278</v>
      </c>
      <c r="O235" s="14">
        <f>Flights[[#This Row],[Length (min)]]/60</f>
        <v>4.6333333333333337</v>
      </c>
      <c r="P235">
        <v>2402</v>
      </c>
      <c r="Q235" s="17">
        <f>IFERROR(Flights[[#This Row],[Distance]]/Flights[[#This Row],[Length (hr)]],"")</f>
        <v>518.41726618705036</v>
      </c>
      <c r="R235" s="1">
        <v>0.25555555555555554</v>
      </c>
      <c r="S235" s="1">
        <v>0.24722222222222223</v>
      </c>
      <c r="T235">
        <v>-12</v>
      </c>
      <c r="U235" t="str">
        <f>IF(Flights[[#This Row],[Arrival Delay]]="","Cancelled",IF(Flights[[#This Row],[Arrival Delay]]&gt;15,"Delayed","On time"))</f>
        <v>On time</v>
      </c>
      <c r="V235" t="str">
        <f>IF(Flights[[#This Row],[Status]]&lt;&gt;"Delayed","",IF(Flights[[#This Row],[Arrival Delay]]&gt;120,"Severe",IF(Flights[[#This Row],[Arrival Delay]]&gt;60,"Major","Moderate")))</f>
        <v/>
      </c>
      <c r="X235" t="str">
        <f>IF(OR(AND(Flights[[#This Row],[Status]]="Cancelled",Flights[[#This Row],[Cancellation Reason]]="Airline/Carrier"),Flights[[#This Row],[Delay Type]]="Severe"),"Yes","No")</f>
        <v>No</v>
      </c>
    </row>
    <row r="236" spans="1:24" x14ac:dyDescent="0.25">
      <c r="A236" s="3">
        <v>42024</v>
      </c>
      <c r="B236">
        <f>WEEKNUM(Flights[[#This Row],[Date]],2)</f>
        <v>4</v>
      </c>
      <c r="C236">
        <f>WEEKDAY(Flights[[#This Row],[Date]],2)</f>
        <v>2</v>
      </c>
      <c r="D236" t="s">
        <v>501</v>
      </c>
      <c r="E236" t="s">
        <v>1990</v>
      </c>
      <c r="F236" t="s">
        <v>0</v>
      </c>
      <c r="G236" t="s">
        <v>4</v>
      </c>
      <c r="H236" t="str">
        <f>_xlfn.XLOOKUP(Flights[[#This Row],[Destination]],Airports!$A$1:$A$77,Airports!$D$1:$D$77,"Code not found")</f>
        <v>Chicago</v>
      </c>
      <c r="I236" t="str" cm="1">
        <f t="array" ref="I236">_xlfn.XLOOKUP(Flights[[#This Row],[Destination]],_xlfn._TRO_TRAILING(Airports!A:A),_xlfn._TRO_TRAILING(Airports!E:E),"Code not found")</f>
        <v>IL</v>
      </c>
      <c r="J236" s="1">
        <v>0.29166666666666669</v>
      </c>
      <c r="K236">
        <f>HOUR(Flights[[#This Row],[Scheduled Departure]])</f>
        <v>7</v>
      </c>
      <c r="L236" s="1">
        <v>0.31944444444444442</v>
      </c>
      <c r="M236">
        <v>40</v>
      </c>
      <c r="N236">
        <v>223</v>
      </c>
      <c r="O236" s="14">
        <f>Flights[[#This Row],[Length (min)]]/60</f>
        <v>3.7166666666666668</v>
      </c>
      <c r="P236">
        <v>1744</v>
      </c>
      <c r="Q236" s="17">
        <f>IFERROR(Flights[[#This Row],[Distance]]/Flights[[#This Row],[Length (hr)]],"")</f>
        <v>469.23766816143495</v>
      </c>
      <c r="R236" s="1">
        <v>0.54374999999999996</v>
      </c>
      <c r="S236" s="1">
        <v>0.55763888888888891</v>
      </c>
      <c r="T236">
        <v>20</v>
      </c>
      <c r="U236" t="str">
        <f>IF(Flights[[#This Row],[Arrival Delay]]="","Cancelled",IF(Flights[[#This Row],[Arrival Delay]]&gt;15,"Delayed","On time"))</f>
        <v>Delayed</v>
      </c>
      <c r="V236" t="str">
        <f>IF(Flights[[#This Row],[Status]]&lt;&gt;"Delayed","",IF(Flights[[#This Row],[Arrival Delay]]&gt;120,"Severe",IF(Flights[[#This Row],[Arrival Delay]]&gt;60,"Major","Moderate")))</f>
        <v>Moderate</v>
      </c>
      <c r="X236" t="str">
        <f>IF(OR(AND(Flights[[#This Row],[Status]]="Cancelled",Flights[[#This Row],[Cancellation Reason]]="Airline/Carrier"),Flights[[#This Row],[Delay Type]]="Severe"),"Yes","No")</f>
        <v>No</v>
      </c>
    </row>
    <row r="237" spans="1:24" x14ac:dyDescent="0.25">
      <c r="A237" s="3">
        <v>42024</v>
      </c>
      <c r="B237">
        <f>WEEKNUM(Flights[[#This Row],[Date]],2)</f>
        <v>4</v>
      </c>
      <c r="C237">
        <f>WEEKDAY(Flights[[#This Row],[Date]],2)</f>
        <v>2</v>
      </c>
      <c r="D237" t="s">
        <v>698</v>
      </c>
      <c r="E237" t="s">
        <v>1996</v>
      </c>
      <c r="F237" t="s">
        <v>0</v>
      </c>
      <c r="G237" t="s">
        <v>270</v>
      </c>
      <c r="H237" t="str">
        <f>_xlfn.XLOOKUP(Flights[[#This Row],[Destination]],Airports!$A$1:$A$77,Airports!$D$1:$D$77,"Code not found")</f>
        <v>Dallas</v>
      </c>
      <c r="I237" t="str" cm="1">
        <f t="array" ref="I237">_xlfn.XLOOKUP(Flights[[#This Row],[Destination]],_xlfn._TRO_TRAILING(Airports!A:A),_xlfn._TRO_TRAILING(Airports!E:E),"Code not found")</f>
        <v>TX</v>
      </c>
      <c r="J237" s="1">
        <v>0.2986111111111111</v>
      </c>
      <c r="K237">
        <f>HOUR(Flights[[#This Row],[Scheduled Departure]])</f>
        <v>7</v>
      </c>
      <c r="L237" s="1">
        <v>0.29305555555555557</v>
      </c>
      <c r="M237">
        <v>-8</v>
      </c>
      <c r="N237">
        <v>159</v>
      </c>
      <c r="O237" s="14">
        <f>Flights[[#This Row],[Length (min)]]/60</f>
        <v>2.65</v>
      </c>
      <c r="P237">
        <v>1246</v>
      </c>
      <c r="Q237" s="17">
        <f>IFERROR(Flights[[#This Row],[Distance]]/Flights[[#This Row],[Length (hr)]],"")</f>
        <v>470.18867924528303</v>
      </c>
      <c r="R237" s="1">
        <v>0.50347222222222221</v>
      </c>
      <c r="S237" s="1">
        <v>0.48680555555555555</v>
      </c>
      <c r="T237">
        <v>-24</v>
      </c>
      <c r="U237" t="str">
        <f>IF(Flights[[#This Row],[Arrival Delay]]="","Cancelled",IF(Flights[[#This Row],[Arrival Delay]]&gt;15,"Delayed","On time"))</f>
        <v>On time</v>
      </c>
      <c r="V237" t="str">
        <f>IF(Flights[[#This Row],[Status]]&lt;&gt;"Delayed","",IF(Flights[[#This Row],[Arrival Delay]]&gt;120,"Severe",IF(Flights[[#This Row],[Arrival Delay]]&gt;60,"Major","Moderate")))</f>
        <v/>
      </c>
      <c r="X237" t="str">
        <f>IF(OR(AND(Flights[[#This Row],[Status]]="Cancelled",Flights[[#This Row],[Cancellation Reason]]="Airline/Carrier"),Flights[[#This Row],[Delay Type]]="Severe"),"Yes","No")</f>
        <v>No</v>
      </c>
    </row>
    <row r="238" spans="1:24" x14ac:dyDescent="0.25">
      <c r="A238" s="3">
        <v>42024</v>
      </c>
      <c r="B238">
        <f>WEEKNUM(Flights[[#This Row],[Date]],2)</f>
        <v>4</v>
      </c>
      <c r="C238">
        <f>WEEKDAY(Flights[[#This Row],[Date]],2)</f>
        <v>2</v>
      </c>
      <c r="D238" t="s">
        <v>986</v>
      </c>
      <c r="E238" t="s">
        <v>1990</v>
      </c>
      <c r="F238" t="s">
        <v>0</v>
      </c>
      <c r="G238" t="s">
        <v>9</v>
      </c>
      <c r="H238" t="str">
        <f>_xlfn.XLOOKUP(Flights[[#This Row],[Destination]],Airports!$A$1:$A$77,Airports!$D$1:$D$77,"Code not found")</f>
        <v>San Francisco</v>
      </c>
      <c r="I238" t="str" cm="1">
        <f t="array" ref="I238">_xlfn.XLOOKUP(Flights[[#This Row],[Destination]],_xlfn._TRO_TRAILING(Airports!A:A),_xlfn._TRO_TRAILING(Airports!E:E),"Code not found")</f>
        <v>CA</v>
      </c>
      <c r="J238" s="1">
        <v>0.37083333333333335</v>
      </c>
      <c r="K238">
        <f>HOUR(Flights[[#This Row],[Scheduled Departure]])</f>
        <v>8</v>
      </c>
      <c r="L238" s="1">
        <v>0.37083333333333335</v>
      </c>
      <c r="M238">
        <v>0</v>
      </c>
      <c r="N238">
        <v>88</v>
      </c>
      <c r="O238" s="14">
        <f>Flights[[#This Row],[Length (min)]]/60</f>
        <v>1.4666666666666666</v>
      </c>
      <c r="P238">
        <v>337</v>
      </c>
      <c r="Q238" s="17">
        <f>IFERROR(Flights[[#This Row],[Distance]]/Flights[[#This Row],[Length (hr)]],"")</f>
        <v>229.77272727272728</v>
      </c>
      <c r="R238" s="1">
        <v>0.43402777777777779</v>
      </c>
      <c r="S238" s="1">
        <v>0.43194444444444446</v>
      </c>
      <c r="T238">
        <v>-3</v>
      </c>
      <c r="U238" t="str">
        <f>IF(Flights[[#This Row],[Arrival Delay]]="","Cancelled",IF(Flights[[#This Row],[Arrival Delay]]&gt;15,"Delayed","On time"))</f>
        <v>On time</v>
      </c>
      <c r="V238" t="str">
        <f>IF(Flights[[#This Row],[Status]]&lt;&gt;"Delayed","",IF(Flights[[#This Row],[Arrival Delay]]&gt;120,"Severe",IF(Flights[[#This Row],[Arrival Delay]]&gt;60,"Major","Moderate")))</f>
        <v/>
      </c>
      <c r="X238" t="str">
        <f>IF(OR(AND(Flights[[#This Row],[Status]]="Cancelled",Flights[[#This Row],[Cancellation Reason]]="Airline/Carrier"),Flights[[#This Row],[Delay Type]]="Severe"),"Yes","No")</f>
        <v>No</v>
      </c>
    </row>
    <row r="239" spans="1:24" x14ac:dyDescent="0.25">
      <c r="A239" s="3">
        <v>42024</v>
      </c>
      <c r="B239">
        <f>WEEKNUM(Flights[[#This Row],[Date]],2)</f>
        <v>4</v>
      </c>
      <c r="C239">
        <f>WEEKDAY(Flights[[#This Row],[Date]],2)</f>
        <v>2</v>
      </c>
      <c r="D239" t="s">
        <v>853</v>
      </c>
      <c r="E239" t="s">
        <v>1995</v>
      </c>
      <c r="F239" t="s">
        <v>0</v>
      </c>
      <c r="G239" t="s">
        <v>5</v>
      </c>
      <c r="H239" t="str">
        <f>_xlfn.XLOOKUP(Flights[[#This Row],[Destination]],Airports!$A$1:$A$77,Airports!$D$1:$D$77,"Code not found")</f>
        <v>St. Louis</v>
      </c>
      <c r="I239" t="str" cm="1">
        <f t="array" ref="I239">_xlfn.XLOOKUP(Flights[[#This Row],[Destination]],_xlfn._TRO_TRAILING(Airports!A:A),_xlfn._TRO_TRAILING(Airports!E:E),"Code not found")</f>
        <v>MO</v>
      </c>
      <c r="J239" s="1">
        <v>0.38194444444444442</v>
      </c>
      <c r="K239">
        <f>HOUR(Flights[[#This Row],[Scheduled Departure]])</f>
        <v>9</v>
      </c>
      <c r="L239" s="1">
        <v>0.38680555555555557</v>
      </c>
      <c r="M239">
        <v>7</v>
      </c>
      <c r="N239">
        <v>201</v>
      </c>
      <c r="O239" s="14">
        <f>Flights[[#This Row],[Length (min)]]/60</f>
        <v>3.35</v>
      </c>
      <c r="P239">
        <v>1592</v>
      </c>
      <c r="Q239" s="17">
        <f>IFERROR(Flights[[#This Row],[Distance]]/Flights[[#This Row],[Length (hr)]],"")</f>
        <v>475.2238805970149</v>
      </c>
      <c r="R239" s="1">
        <v>0.61111111111111116</v>
      </c>
      <c r="S239" s="1">
        <v>0.60972222222222228</v>
      </c>
      <c r="T239">
        <v>-2</v>
      </c>
      <c r="U239" t="str">
        <f>IF(Flights[[#This Row],[Arrival Delay]]="","Cancelled",IF(Flights[[#This Row],[Arrival Delay]]&gt;15,"Delayed","On time"))</f>
        <v>On time</v>
      </c>
      <c r="V239" t="str">
        <f>IF(Flights[[#This Row],[Status]]&lt;&gt;"Delayed","",IF(Flights[[#This Row],[Arrival Delay]]&gt;120,"Severe",IF(Flights[[#This Row],[Arrival Delay]]&gt;60,"Major","Moderate")))</f>
        <v/>
      </c>
      <c r="X239" t="str">
        <f>IF(OR(AND(Flights[[#This Row],[Status]]="Cancelled",Flights[[#This Row],[Cancellation Reason]]="Airline/Carrier"),Flights[[#This Row],[Delay Type]]="Severe"),"Yes","No")</f>
        <v>No</v>
      </c>
    </row>
    <row r="240" spans="1:24" x14ac:dyDescent="0.25">
      <c r="A240" s="3">
        <v>42024</v>
      </c>
      <c r="B240">
        <f>WEEKNUM(Flights[[#This Row],[Date]],2)</f>
        <v>4</v>
      </c>
      <c r="C240">
        <f>WEEKDAY(Flights[[#This Row],[Date]],2)</f>
        <v>2</v>
      </c>
      <c r="D240" t="s">
        <v>804</v>
      </c>
      <c r="E240" t="s">
        <v>1994</v>
      </c>
      <c r="F240" t="s">
        <v>0</v>
      </c>
      <c r="G240" t="s">
        <v>347</v>
      </c>
      <c r="H240" t="str">
        <f>_xlfn.XLOOKUP(Flights[[#This Row],[Destination]],Airports!$A$1:$A$77,Airports!$D$1:$D$77,"Code not found")</f>
        <v>San Jose</v>
      </c>
      <c r="I240" t="str" cm="1">
        <f t="array" ref="I240">_xlfn.XLOOKUP(Flights[[#This Row],[Destination]],_xlfn._TRO_TRAILING(Airports!A:A),_xlfn._TRO_TRAILING(Airports!E:E),"Code not found")</f>
        <v>CA</v>
      </c>
      <c r="J240" s="1">
        <v>0.4375</v>
      </c>
      <c r="K240">
        <f>HOUR(Flights[[#This Row],[Scheduled Departure]])</f>
        <v>10</v>
      </c>
      <c r="L240" s="1">
        <v>0.48402777777777778</v>
      </c>
      <c r="M240">
        <v>67</v>
      </c>
      <c r="N240">
        <v>76</v>
      </c>
      <c r="O240" s="14">
        <f>Flights[[#This Row],[Length (min)]]/60</f>
        <v>1.2666666666666666</v>
      </c>
      <c r="P240">
        <v>308</v>
      </c>
      <c r="Q240" s="17">
        <f>IFERROR(Flights[[#This Row],[Distance]]/Flights[[#This Row],[Length (hr)]],"")</f>
        <v>243.15789473684211</v>
      </c>
      <c r="R240" s="1">
        <v>0.49305555555555558</v>
      </c>
      <c r="S240" s="1">
        <v>0.53680555555555554</v>
      </c>
      <c r="T240">
        <v>63</v>
      </c>
      <c r="U240" t="str">
        <f>IF(Flights[[#This Row],[Arrival Delay]]="","Cancelled",IF(Flights[[#This Row],[Arrival Delay]]&gt;15,"Delayed","On time"))</f>
        <v>Delayed</v>
      </c>
      <c r="V240" t="str">
        <f>IF(Flights[[#This Row],[Status]]&lt;&gt;"Delayed","",IF(Flights[[#This Row],[Arrival Delay]]&gt;120,"Severe",IF(Flights[[#This Row],[Arrival Delay]]&gt;60,"Major","Moderate")))</f>
        <v>Major</v>
      </c>
      <c r="X240" t="str">
        <f>IF(OR(AND(Flights[[#This Row],[Status]]="Cancelled",Flights[[#This Row],[Cancellation Reason]]="Airline/Carrier"),Flights[[#This Row],[Delay Type]]="Severe"),"Yes","No")</f>
        <v>No</v>
      </c>
    </row>
    <row r="241" spans="1:24" x14ac:dyDescent="0.25">
      <c r="A241" s="3">
        <v>42024</v>
      </c>
      <c r="B241">
        <f>WEEKNUM(Flights[[#This Row],[Date]],2)</f>
        <v>4</v>
      </c>
      <c r="C241">
        <f>WEEKDAY(Flights[[#This Row],[Date]],2)</f>
        <v>2</v>
      </c>
      <c r="D241" t="s">
        <v>451</v>
      </c>
      <c r="E241" t="s">
        <v>1996</v>
      </c>
      <c r="F241" t="s">
        <v>0</v>
      </c>
      <c r="G241" t="s">
        <v>4</v>
      </c>
      <c r="H241" t="str">
        <f>_xlfn.XLOOKUP(Flights[[#This Row],[Destination]],Airports!$A$1:$A$77,Airports!$D$1:$D$77,"Code not found")</f>
        <v>Chicago</v>
      </c>
      <c r="I241" t="str" cm="1">
        <f t="array" ref="I241">_xlfn.XLOOKUP(Flights[[#This Row],[Destination]],_xlfn._TRO_TRAILING(Airports!A:A),_xlfn._TRO_TRAILING(Airports!E:E),"Code not found")</f>
        <v>IL</v>
      </c>
      <c r="J241" s="1">
        <v>0.44791666666666669</v>
      </c>
      <c r="K241">
        <f>HOUR(Flights[[#This Row],[Scheduled Departure]])</f>
        <v>10</v>
      </c>
      <c r="L241" s="1">
        <v>0.44722222222222224</v>
      </c>
      <c r="M241">
        <v>-1</v>
      </c>
      <c r="N241">
        <v>239</v>
      </c>
      <c r="O241" s="14">
        <f>Flights[[#This Row],[Length (min)]]/60</f>
        <v>3.9833333333333334</v>
      </c>
      <c r="P241">
        <v>1744</v>
      </c>
      <c r="Q241" s="17">
        <f>IFERROR(Flights[[#This Row],[Distance]]/Flights[[#This Row],[Length (hr)]],"")</f>
        <v>437.82426778242677</v>
      </c>
      <c r="R241" s="1">
        <v>0.69444444444444442</v>
      </c>
      <c r="S241" s="1">
        <v>0.69652777777777775</v>
      </c>
      <c r="T241">
        <v>3</v>
      </c>
      <c r="U241" t="str">
        <f>IF(Flights[[#This Row],[Arrival Delay]]="","Cancelled",IF(Flights[[#This Row],[Arrival Delay]]&gt;15,"Delayed","On time"))</f>
        <v>On time</v>
      </c>
      <c r="V241" t="str">
        <f>IF(Flights[[#This Row],[Status]]&lt;&gt;"Delayed","",IF(Flights[[#This Row],[Arrival Delay]]&gt;120,"Severe",IF(Flights[[#This Row],[Arrival Delay]]&gt;60,"Major","Moderate")))</f>
        <v/>
      </c>
      <c r="X241" t="str">
        <f>IF(OR(AND(Flights[[#This Row],[Status]]="Cancelled",Flights[[#This Row],[Cancellation Reason]]="Airline/Carrier"),Flights[[#This Row],[Delay Type]]="Severe"),"Yes","No")</f>
        <v>No</v>
      </c>
    </row>
    <row r="242" spans="1:24" x14ac:dyDescent="0.25">
      <c r="A242" s="3">
        <v>42024</v>
      </c>
      <c r="B242">
        <f>WEEKNUM(Flights[[#This Row],[Date]],2)</f>
        <v>4</v>
      </c>
      <c r="C242">
        <f>WEEKDAY(Flights[[#This Row],[Date]],2)</f>
        <v>2</v>
      </c>
      <c r="D242" t="s">
        <v>513</v>
      </c>
      <c r="E242" t="s">
        <v>1994</v>
      </c>
      <c r="F242" t="s">
        <v>0</v>
      </c>
      <c r="G242" t="s">
        <v>343</v>
      </c>
      <c r="H242" t="str">
        <f>_xlfn.XLOOKUP(Flights[[#This Row],[Destination]],Airports!$A$1:$A$77,Airports!$D$1:$D$77,"Code not found")</f>
        <v>San Luis Obispo</v>
      </c>
      <c r="I242" t="str" cm="1">
        <f t="array" ref="I242">_xlfn.XLOOKUP(Flights[[#This Row],[Destination]],_xlfn._TRO_TRAILING(Airports!A:A),_xlfn._TRO_TRAILING(Airports!E:E),"Code not found")</f>
        <v>CA</v>
      </c>
      <c r="J242" s="1">
        <v>0.56458333333333333</v>
      </c>
      <c r="K242">
        <f>HOUR(Flights[[#This Row],[Scheduled Departure]])</f>
        <v>13</v>
      </c>
      <c r="L242" s="1">
        <v>0.56111111111111112</v>
      </c>
      <c r="M242">
        <v>-5</v>
      </c>
      <c r="N242">
        <v>70</v>
      </c>
      <c r="O242" s="14">
        <f>Flights[[#This Row],[Length (min)]]/60</f>
        <v>1.1666666666666667</v>
      </c>
      <c r="P242">
        <v>156</v>
      </c>
      <c r="Q242" s="17">
        <f>IFERROR(Flights[[#This Row],[Distance]]/Flights[[#This Row],[Length (hr)]],"")</f>
        <v>133.71428571428569</v>
      </c>
      <c r="R242" s="1">
        <v>0.60624999999999996</v>
      </c>
      <c r="S242" s="1">
        <v>0.60972222222222228</v>
      </c>
      <c r="T242">
        <v>5</v>
      </c>
      <c r="U242" t="str">
        <f>IF(Flights[[#This Row],[Arrival Delay]]="","Cancelled",IF(Flights[[#This Row],[Arrival Delay]]&gt;15,"Delayed","On time"))</f>
        <v>On time</v>
      </c>
      <c r="V242" t="str">
        <f>IF(Flights[[#This Row],[Status]]&lt;&gt;"Delayed","",IF(Flights[[#This Row],[Arrival Delay]]&gt;120,"Severe",IF(Flights[[#This Row],[Arrival Delay]]&gt;60,"Major","Moderate")))</f>
        <v/>
      </c>
      <c r="X242" t="str">
        <f>IF(OR(AND(Flights[[#This Row],[Status]]="Cancelled",Flights[[#This Row],[Cancellation Reason]]="Airline/Carrier"),Flights[[#This Row],[Delay Type]]="Severe"),"Yes","No")</f>
        <v>No</v>
      </c>
    </row>
    <row r="243" spans="1:24" x14ac:dyDescent="0.25">
      <c r="A243" s="3">
        <v>42024</v>
      </c>
      <c r="B243">
        <f>WEEKNUM(Flights[[#This Row],[Date]],2)</f>
        <v>4</v>
      </c>
      <c r="C243">
        <f>WEEKDAY(Flights[[#This Row],[Date]],2)</f>
        <v>2</v>
      </c>
      <c r="D243" t="s">
        <v>532</v>
      </c>
      <c r="E243" t="s">
        <v>1994</v>
      </c>
      <c r="F243" t="s">
        <v>0</v>
      </c>
      <c r="G243" t="s">
        <v>351</v>
      </c>
      <c r="H243" t="str">
        <f>_xlfn.XLOOKUP(Flights[[#This Row],[Destination]],Airports!$A$1:$A$77,Airports!$D$1:$D$77,"Code not found")</f>
        <v>Sacramento</v>
      </c>
      <c r="I243" t="str" cm="1">
        <f t="array" ref="I243">_xlfn.XLOOKUP(Flights[[#This Row],[Destination]],_xlfn._TRO_TRAILING(Airports!A:A),_xlfn._TRO_TRAILING(Airports!E:E),"Code not found")</f>
        <v>CA</v>
      </c>
      <c r="J243" s="1">
        <v>0.57986111111111116</v>
      </c>
      <c r="K243">
        <f>HOUR(Flights[[#This Row],[Scheduled Departure]])</f>
        <v>13</v>
      </c>
      <c r="L243" s="1">
        <v>0.57638888888888884</v>
      </c>
      <c r="M243">
        <v>-5</v>
      </c>
      <c r="N243">
        <v>94</v>
      </c>
      <c r="O243" s="14">
        <f>Flights[[#This Row],[Length (min)]]/60</f>
        <v>1.5666666666666667</v>
      </c>
      <c r="P243">
        <v>373</v>
      </c>
      <c r="Q243" s="17">
        <f>IFERROR(Flights[[#This Row],[Distance]]/Flights[[#This Row],[Length (hr)]],"")</f>
        <v>238.08510638297872</v>
      </c>
      <c r="R243" s="1">
        <v>0.63888888888888884</v>
      </c>
      <c r="S243" s="1">
        <v>0.64166666666666672</v>
      </c>
      <c r="T243">
        <v>4</v>
      </c>
      <c r="U243" t="str">
        <f>IF(Flights[[#This Row],[Arrival Delay]]="","Cancelled",IF(Flights[[#This Row],[Arrival Delay]]&gt;15,"Delayed","On time"))</f>
        <v>On time</v>
      </c>
      <c r="V243" t="str">
        <f>IF(Flights[[#This Row],[Status]]&lt;&gt;"Delayed","",IF(Flights[[#This Row],[Arrival Delay]]&gt;120,"Severe",IF(Flights[[#This Row],[Arrival Delay]]&gt;60,"Major","Moderate")))</f>
        <v/>
      </c>
      <c r="X243" t="str">
        <f>IF(OR(AND(Flights[[#This Row],[Status]]="Cancelled",Flights[[#This Row],[Cancellation Reason]]="Airline/Carrier"),Flights[[#This Row],[Delay Type]]="Severe"),"Yes","No")</f>
        <v>No</v>
      </c>
    </row>
    <row r="244" spans="1:24" x14ac:dyDescent="0.25">
      <c r="A244" s="3">
        <v>42024</v>
      </c>
      <c r="B244">
        <f>WEEKNUM(Flights[[#This Row],[Date]],2)</f>
        <v>4</v>
      </c>
      <c r="C244">
        <f>WEEKDAY(Flights[[#This Row],[Date]],2)</f>
        <v>2</v>
      </c>
      <c r="D244" t="s">
        <v>811</v>
      </c>
      <c r="E244" t="s">
        <v>1993</v>
      </c>
      <c r="F244" t="s">
        <v>0</v>
      </c>
      <c r="G244" t="s">
        <v>4</v>
      </c>
      <c r="H244" t="str">
        <f>_xlfn.XLOOKUP(Flights[[#This Row],[Destination]],Airports!$A$1:$A$77,Airports!$D$1:$D$77,"Code not found")</f>
        <v>Chicago</v>
      </c>
      <c r="I244" t="str" cm="1">
        <f t="array" ref="I244">_xlfn.XLOOKUP(Flights[[#This Row],[Destination]],_xlfn._TRO_TRAILING(Airports!A:A),_xlfn._TRO_TRAILING(Airports!E:E),"Code not found")</f>
        <v>IL</v>
      </c>
      <c r="J244" s="1">
        <v>0.59097222222222223</v>
      </c>
      <c r="K244">
        <f>HOUR(Flights[[#This Row],[Scheduled Departure]])</f>
        <v>14</v>
      </c>
      <c r="L244" s="1">
        <v>0.60763888888888884</v>
      </c>
      <c r="M244">
        <v>24</v>
      </c>
      <c r="N244">
        <v>228</v>
      </c>
      <c r="O244" s="14">
        <f>Flights[[#This Row],[Length (min)]]/60</f>
        <v>3.8</v>
      </c>
      <c r="P244">
        <v>1744</v>
      </c>
      <c r="Q244" s="17">
        <f>IFERROR(Flights[[#This Row],[Distance]]/Flights[[#This Row],[Length (hr)]],"")</f>
        <v>458.94736842105266</v>
      </c>
      <c r="R244" s="1">
        <v>0.84236111111111112</v>
      </c>
      <c r="S244" s="1">
        <v>0.84930555555555554</v>
      </c>
      <c r="T244">
        <v>10</v>
      </c>
      <c r="U244" t="str">
        <f>IF(Flights[[#This Row],[Arrival Delay]]="","Cancelled",IF(Flights[[#This Row],[Arrival Delay]]&gt;15,"Delayed","On time"))</f>
        <v>On time</v>
      </c>
      <c r="V244" t="str">
        <f>IF(Flights[[#This Row],[Status]]&lt;&gt;"Delayed","",IF(Flights[[#This Row],[Arrival Delay]]&gt;120,"Severe",IF(Flights[[#This Row],[Arrival Delay]]&gt;60,"Major","Moderate")))</f>
        <v/>
      </c>
      <c r="X244" t="str">
        <f>IF(OR(AND(Flights[[#This Row],[Status]]="Cancelled",Flights[[#This Row],[Cancellation Reason]]="Airline/Carrier"),Flights[[#This Row],[Delay Type]]="Severe"),"Yes","No")</f>
        <v>No</v>
      </c>
    </row>
    <row r="245" spans="1:24" x14ac:dyDescent="0.25">
      <c r="A245" s="3">
        <v>42024</v>
      </c>
      <c r="B245">
        <f>WEEKNUM(Flights[[#This Row],[Date]],2)</f>
        <v>4</v>
      </c>
      <c r="C245">
        <f>WEEKDAY(Flights[[#This Row],[Date]],2)</f>
        <v>2</v>
      </c>
      <c r="D245" t="s">
        <v>552</v>
      </c>
      <c r="E245" t="s">
        <v>1994</v>
      </c>
      <c r="F245" t="s">
        <v>0</v>
      </c>
      <c r="G245" t="s">
        <v>339</v>
      </c>
      <c r="H245" t="str">
        <f>_xlfn.XLOOKUP(Flights[[#This Row],[Destination]],Airports!$A$1:$A$77,Airports!$D$1:$D$77,"Code not found")</f>
        <v>San Diego</v>
      </c>
      <c r="I245" t="str" cm="1">
        <f t="array" ref="I245">_xlfn.XLOOKUP(Flights[[#This Row],[Destination]],_xlfn._TRO_TRAILING(Airports!A:A),_xlfn._TRO_TRAILING(Airports!E:E),"Code not found")</f>
        <v>CA</v>
      </c>
      <c r="J245" s="1">
        <v>0.6694444444444444</v>
      </c>
      <c r="K245">
        <f>HOUR(Flights[[#This Row],[Scheduled Departure]])</f>
        <v>16</v>
      </c>
      <c r="L245" s="1">
        <v>0.66874999999999996</v>
      </c>
      <c r="M245">
        <v>-1</v>
      </c>
      <c r="N245">
        <v>67</v>
      </c>
      <c r="O245" s="14">
        <f>Flights[[#This Row],[Length (min)]]/60</f>
        <v>1.1166666666666667</v>
      </c>
      <c r="P245">
        <v>109</v>
      </c>
      <c r="Q245" s="17">
        <f>IFERROR(Flights[[#This Row],[Distance]]/Flights[[#This Row],[Length (hr)]],"")</f>
        <v>97.611940298507463</v>
      </c>
      <c r="R245" s="1">
        <v>0.7006944444444444</v>
      </c>
      <c r="S245" s="1">
        <v>0.71527777777777779</v>
      </c>
      <c r="T245">
        <v>21</v>
      </c>
      <c r="U245" t="str">
        <f>IF(Flights[[#This Row],[Arrival Delay]]="","Cancelled",IF(Flights[[#This Row],[Arrival Delay]]&gt;15,"Delayed","On time"))</f>
        <v>Delayed</v>
      </c>
      <c r="V245" t="str">
        <f>IF(Flights[[#This Row],[Status]]&lt;&gt;"Delayed","",IF(Flights[[#This Row],[Arrival Delay]]&gt;120,"Severe",IF(Flights[[#This Row],[Arrival Delay]]&gt;60,"Major","Moderate")))</f>
        <v>Moderate</v>
      </c>
      <c r="X245" t="str">
        <f>IF(OR(AND(Flights[[#This Row],[Status]]="Cancelled",Flights[[#This Row],[Cancellation Reason]]="Airline/Carrier"),Flights[[#This Row],[Delay Type]]="Severe"),"Yes","No")</f>
        <v>No</v>
      </c>
    </row>
    <row r="246" spans="1:24" x14ac:dyDescent="0.25">
      <c r="A246" s="3">
        <v>42024</v>
      </c>
      <c r="B246">
        <f>WEEKNUM(Flights[[#This Row],[Date]],2)</f>
        <v>4</v>
      </c>
      <c r="C246">
        <f>WEEKDAY(Flights[[#This Row],[Date]],2)</f>
        <v>2</v>
      </c>
      <c r="D246" t="s">
        <v>572</v>
      </c>
      <c r="E246" t="s">
        <v>1989</v>
      </c>
      <c r="F246" t="s">
        <v>0</v>
      </c>
      <c r="G246" t="s">
        <v>19</v>
      </c>
      <c r="H246" t="str">
        <f>_xlfn.XLOOKUP(Flights[[#This Row],[Destination]],Airports!$A$1:$A$77,Airports!$D$1:$D$77,"Code not found")</f>
        <v>Kona</v>
      </c>
      <c r="I246" t="str" cm="1">
        <f t="array" ref="I246">_xlfn.XLOOKUP(Flights[[#This Row],[Destination]],_xlfn._TRO_TRAILING(Airports!A:A),_xlfn._TRO_TRAILING(Airports!E:E),"Code not found")</f>
        <v>HI</v>
      </c>
      <c r="J246" s="1">
        <v>0.6875</v>
      </c>
      <c r="K246">
        <f>HOUR(Flights[[#This Row],[Scheduled Departure]])</f>
        <v>16</v>
      </c>
      <c r="L246" s="1">
        <v>0.68333333333333335</v>
      </c>
      <c r="M246">
        <v>-6</v>
      </c>
      <c r="N246">
        <v>349</v>
      </c>
      <c r="O246" s="14">
        <f>Flights[[#This Row],[Length (min)]]/60</f>
        <v>5.8166666666666664</v>
      </c>
      <c r="P246">
        <v>2504</v>
      </c>
      <c r="Q246" s="17">
        <f>IFERROR(Flights[[#This Row],[Distance]]/Flights[[#This Row],[Length (hr)]],"")</f>
        <v>430.48710601719199</v>
      </c>
      <c r="R246" s="1">
        <v>0.84652777777777777</v>
      </c>
      <c r="S246" s="1">
        <v>0.84236111111111112</v>
      </c>
      <c r="T246">
        <v>-6</v>
      </c>
      <c r="U246" t="str">
        <f>IF(Flights[[#This Row],[Arrival Delay]]="","Cancelled",IF(Flights[[#This Row],[Arrival Delay]]&gt;15,"Delayed","On time"))</f>
        <v>On time</v>
      </c>
      <c r="V246" t="str">
        <f>IF(Flights[[#This Row],[Status]]&lt;&gt;"Delayed","",IF(Flights[[#This Row],[Arrival Delay]]&gt;120,"Severe",IF(Flights[[#This Row],[Arrival Delay]]&gt;60,"Major","Moderate")))</f>
        <v/>
      </c>
      <c r="X246" t="str">
        <f>IF(OR(AND(Flights[[#This Row],[Status]]="Cancelled",Flights[[#This Row],[Cancellation Reason]]="Airline/Carrier"),Flights[[#This Row],[Delay Type]]="Severe"),"Yes","No")</f>
        <v>No</v>
      </c>
    </row>
    <row r="247" spans="1:24" x14ac:dyDescent="0.25">
      <c r="A247" s="3">
        <v>42024</v>
      </c>
      <c r="B247">
        <f>WEEKNUM(Flights[[#This Row],[Date]],2)</f>
        <v>4</v>
      </c>
      <c r="C247">
        <f>WEEKDAY(Flights[[#This Row],[Date]],2)</f>
        <v>2</v>
      </c>
      <c r="D247" t="s">
        <v>813</v>
      </c>
      <c r="E247" t="s">
        <v>1994</v>
      </c>
      <c r="F247" t="s">
        <v>0</v>
      </c>
      <c r="G247" t="s">
        <v>347</v>
      </c>
      <c r="H247" t="str">
        <f>_xlfn.XLOOKUP(Flights[[#This Row],[Destination]],Airports!$A$1:$A$77,Airports!$D$1:$D$77,"Code not found")</f>
        <v>San Jose</v>
      </c>
      <c r="I247" t="str" cm="1">
        <f t="array" ref="I247">_xlfn.XLOOKUP(Flights[[#This Row],[Destination]],_xlfn._TRO_TRAILING(Airports!A:A),_xlfn._TRO_TRAILING(Airports!E:E),"Code not found")</f>
        <v>CA</v>
      </c>
      <c r="J247" s="1">
        <v>0.6875</v>
      </c>
      <c r="K247">
        <f>HOUR(Flights[[#This Row],[Scheduled Departure]])</f>
        <v>16</v>
      </c>
      <c r="L247" s="1">
        <v>0.68194444444444446</v>
      </c>
      <c r="M247">
        <v>-8</v>
      </c>
      <c r="N247">
        <v>81</v>
      </c>
      <c r="O247" s="14">
        <f>Flights[[#This Row],[Length (min)]]/60</f>
        <v>1.35</v>
      </c>
      <c r="P247">
        <v>308</v>
      </c>
      <c r="Q247" s="17">
        <f>IFERROR(Flights[[#This Row],[Distance]]/Flights[[#This Row],[Length (hr)]],"")</f>
        <v>228.14814814814812</v>
      </c>
      <c r="R247" s="1">
        <v>0.74027777777777781</v>
      </c>
      <c r="S247" s="1">
        <v>0.73819444444444449</v>
      </c>
      <c r="T247">
        <v>-3</v>
      </c>
      <c r="U247" t="str">
        <f>IF(Flights[[#This Row],[Arrival Delay]]="","Cancelled",IF(Flights[[#This Row],[Arrival Delay]]&gt;15,"Delayed","On time"))</f>
        <v>On time</v>
      </c>
      <c r="V247" t="str">
        <f>IF(Flights[[#This Row],[Status]]&lt;&gt;"Delayed","",IF(Flights[[#This Row],[Arrival Delay]]&gt;120,"Severe",IF(Flights[[#This Row],[Arrival Delay]]&gt;60,"Major","Moderate")))</f>
        <v/>
      </c>
      <c r="X247" t="str">
        <f>IF(OR(AND(Flights[[#This Row],[Status]]="Cancelled",Flights[[#This Row],[Cancellation Reason]]="Airline/Carrier"),Flights[[#This Row],[Delay Type]]="Severe"),"Yes","No")</f>
        <v>No</v>
      </c>
    </row>
    <row r="248" spans="1:24" x14ac:dyDescent="0.25">
      <c r="A248" s="3">
        <v>42024</v>
      </c>
      <c r="B248">
        <f>WEEKNUM(Flights[[#This Row],[Date]],2)</f>
        <v>4</v>
      </c>
      <c r="C248">
        <f>WEEKDAY(Flights[[#This Row],[Date]],2)</f>
        <v>2</v>
      </c>
      <c r="D248" t="s">
        <v>590</v>
      </c>
      <c r="E248" t="s">
        <v>1996</v>
      </c>
      <c r="F248" t="s">
        <v>0</v>
      </c>
      <c r="G248" t="s">
        <v>9</v>
      </c>
      <c r="H248" t="str">
        <f>_xlfn.XLOOKUP(Flights[[#This Row],[Destination]],Airports!$A$1:$A$77,Airports!$D$1:$D$77,"Code not found")</f>
        <v>San Francisco</v>
      </c>
      <c r="I248" t="str" cm="1">
        <f t="array" ref="I248">_xlfn.XLOOKUP(Flights[[#This Row],[Destination]],_xlfn._TRO_TRAILING(Airports!A:A),_xlfn._TRO_TRAILING(Airports!E:E),"Code not found")</f>
        <v>CA</v>
      </c>
      <c r="J248" s="1">
        <v>0.72222222222222221</v>
      </c>
      <c r="K248">
        <f>HOUR(Flights[[#This Row],[Scheduled Departure]])</f>
        <v>17</v>
      </c>
      <c r="L248" s="1">
        <v>0.72083333333333333</v>
      </c>
      <c r="M248">
        <v>-2</v>
      </c>
      <c r="N248">
        <v>83</v>
      </c>
      <c r="O248" s="14">
        <f>Flights[[#This Row],[Length (min)]]/60</f>
        <v>1.3833333333333333</v>
      </c>
      <c r="P248">
        <v>337</v>
      </c>
      <c r="Q248" s="17">
        <f>IFERROR(Flights[[#This Row],[Distance]]/Flights[[#This Row],[Length (hr)]],"")</f>
        <v>243.6144578313253</v>
      </c>
      <c r="R248" s="1">
        <v>0.77430555555555558</v>
      </c>
      <c r="S248" s="1">
        <v>0.77847222222222223</v>
      </c>
      <c r="T248">
        <v>6</v>
      </c>
      <c r="U248" t="str">
        <f>IF(Flights[[#This Row],[Arrival Delay]]="","Cancelled",IF(Flights[[#This Row],[Arrival Delay]]&gt;15,"Delayed","On time"))</f>
        <v>On time</v>
      </c>
      <c r="V248" t="str">
        <f>IF(Flights[[#This Row],[Status]]&lt;&gt;"Delayed","",IF(Flights[[#This Row],[Arrival Delay]]&gt;120,"Severe",IF(Flights[[#This Row],[Arrival Delay]]&gt;60,"Major","Moderate")))</f>
        <v/>
      </c>
      <c r="X248" t="str">
        <f>IF(OR(AND(Flights[[#This Row],[Status]]="Cancelled",Flights[[#This Row],[Cancellation Reason]]="Airline/Carrier"),Flights[[#This Row],[Delay Type]]="Severe"),"Yes","No")</f>
        <v>No</v>
      </c>
    </row>
    <row r="249" spans="1:24" x14ac:dyDescent="0.25">
      <c r="A249" s="3">
        <v>42024</v>
      </c>
      <c r="B249">
        <f>WEEKNUM(Flights[[#This Row],[Date]],2)</f>
        <v>4</v>
      </c>
      <c r="C249">
        <f>WEEKDAY(Flights[[#This Row],[Date]],2)</f>
        <v>2</v>
      </c>
      <c r="D249" t="s">
        <v>577</v>
      </c>
      <c r="E249" t="s">
        <v>1994</v>
      </c>
      <c r="F249" t="s">
        <v>0</v>
      </c>
      <c r="G249" t="s">
        <v>29</v>
      </c>
      <c r="H249" t="str">
        <f>_xlfn.XLOOKUP(Flights[[#This Row],[Destination]],Airports!$A$1:$A$77,Airports!$D$1:$D$77,"Code not found")</f>
        <v>Phoenix</v>
      </c>
      <c r="I249" t="str" cm="1">
        <f t="array" ref="I249">_xlfn.XLOOKUP(Flights[[#This Row],[Destination]],_xlfn._TRO_TRAILING(Airports!A:A),_xlfn._TRO_TRAILING(Airports!E:E),"Code not found")</f>
        <v>AZ</v>
      </c>
      <c r="J249" s="1">
        <v>0.79791666666666672</v>
      </c>
      <c r="K249">
        <f>HOUR(Flights[[#This Row],[Scheduled Departure]])</f>
        <v>19</v>
      </c>
      <c r="L249" s="1">
        <v>0.83472222222222225</v>
      </c>
      <c r="M249">
        <v>53</v>
      </c>
      <c r="N249">
        <v>76</v>
      </c>
      <c r="O249" s="14">
        <f>Flights[[#This Row],[Length (min)]]/60</f>
        <v>1.2666666666666666</v>
      </c>
      <c r="P249">
        <v>370</v>
      </c>
      <c r="Q249" s="17">
        <f>IFERROR(Flights[[#This Row],[Distance]]/Flights[[#This Row],[Length (hr)]],"")</f>
        <v>292.10526315789474</v>
      </c>
      <c r="R249" s="1">
        <v>0.8979166666666667</v>
      </c>
      <c r="S249" s="1">
        <v>0.9291666666666667</v>
      </c>
      <c r="T249">
        <v>45</v>
      </c>
      <c r="U249" t="str">
        <f>IF(Flights[[#This Row],[Arrival Delay]]="","Cancelled",IF(Flights[[#This Row],[Arrival Delay]]&gt;15,"Delayed","On time"))</f>
        <v>Delayed</v>
      </c>
      <c r="V249" t="str">
        <f>IF(Flights[[#This Row],[Status]]&lt;&gt;"Delayed","",IF(Flights[[#This Row],[Arrival Delay]]&gt;120,"Severe",IF(Flights[[#This Row],[Arrival Delay]]&gt;60,"Major","Moderate")))</f>
        <v>Moderate</v>
      </c>
      <c r="X249" t="str">
        <f>IF(OR(AND(Flights[[#This Row],[Status]]="Cancelled",Flights[[#This Row],[Cancellation Reason]]="Airline/Carrier"),Flights[[#This Row],[Delay Type]]="Severe"),"Yes","No")</f>
        <v>No</v>
      </c>
    </row>
    <row r="250" spans="1:24" x14ac:dyDescent="0.25">
      <c r="A250" s="3">
        <v>42025</v>
      </c>
      <c r="B250">
        <f>WEEKNUM(Flights[[#This Row],[Date]],2)</f>
        <v>4</v>
      </c>
      <c r="C250">
        <f>WEEKDAY(Flights[[#This Row],[Date]],2)</f>
        <v>3</v>
      </c>
      <c r="D250" t="s">
        <v>46</v>
      </c>
      <c r="E250" t="s">
        <v>1987</v>
      </c>
      <c r="F250" t="s">
        <v>0</v>
      </c>
      <c r="G250" t="s">
        <v>3</v>
      </c>
      <c r="H250" t="str">
        <f>_xlfn.XLOOKUP(Flights[[#This Row],[Destination]],Airports!$A$1:$A$77,Airports!$D$1:$D$77,"Code not found")</f>
        <v>Dallas</v>
      </c>
      <c r="I250" t="str" cm="1">
        <f t="array" ref="I250">_xlfn.XLOOKUP(Flights[[#This Row],[Destination]],_xlfn._TRO_TRAILING(Airports!A:A),_xlfn._TRO_TRAILING(Airports!E:E),"Code not found")</f>
        <v>TX</v>
      </c>
      <c r="J250" s="1">
        <v>0.3298611111111111</v>
      </c>
      <c r="K250">
        <f>HOUR(Flights[[#This Row],[Scheduled Departure]])</f>
        <v>7</v>
      </c>
      <c r="L250" s="1">
        <v>0.32569444444444445</v>
      </c>
      <c r="M250">
        <v>-6</v>
      </c>
      <c r="N250">
        <v>157</v>
      </c>
      <c r="O250" s="14">
        <f>Flights[[#This Row],[Length (min)]]/60</f>
        <v>2.6166666666666667</v>
      </c>
      <c r="P250">
        <v>1235</v>
      </c>
      <c r="Q250" s="17">
        <f>IFERROR(Flights[[#This Row],[Distance]]/Flights[[#This Row],[Length (hr)]],"")</f>
        <v>471.97452229299364</v>
      </c>
      <c r="R250" s="1">
        <v>0.53472222222222221</v>
      </c>
      <c r="S250" s="1">
        <v>0.5180555555555556</v>
      </c>
      <c r="T250">
        <v>-24</v>
      </c>
      <c r="U250" t="str">
        <f>IF(Flights[[#This Row],[Arrival Delay]]="","Cancelled",IF(Flights[[#This Row],[Arrival Delay]]&gt;15,"Delayed","On time"))</f>
        <v>On time</v>
      </c>
      <c r="V250" t="str">
        <f>IF(Flights[[#This Row],[Status]]&lt;&gt;"Delayed","",IF(Flights[[#This Row],[Arrival Delay]]&gt;120,"Severe",IF(Flights[[#This Row],[Arrival Delay]]&gt;60,"Major","Moderate")))</f>
        <v/>
      </c>
      <c r="X250" t="str">
        <f>IF(OR(AND(Flights[[#This Row],[Status]]="Cancelled",Flights[[#This Row],[Cancellation Reason]]="Airline/Carrier"),Flights[[#This Row],[Delay Type]]="Severe"),"Yes","No")</f>
        <v>No</v>
      </c>
    </row>
    <row r="251" spans="1:24" x14ac:dyDescent="0.25">
      <c r="A251" s="3">
        <v>42025</v>
      </c>
      <c r="B251">
        <f>WEEKNUM(Flights[[#This Row],[Date]],2)</f>
        <v>4</v>
      </c>
      <c r="C251">
        <f>WEEKDAY(Flights[[#This Row],[Date]],2)</f>
        <v>3</v>
      </c>
      <c r="D251" t="s">
        <v>429</v>
      </c>
      <c r="E251" t="s">
        <v>1994</v>
      </c>
      <c r="F251" t="s">
        <v>0</v>
      </c>
      <c r="G251" t="s">
        <v>335</v>
      </c>
      <c r="H251" t="str">
        <f>_xlfn.XLOOKUP(Flights[[#This Row],[Destination]],Airports!$A$1:$A$77,Airports!$D$1:$D$77,"Code not found")</f>
        <v>Reno</v>
      </c>
      <c r="I251" t="str" cm="1">
        <f t="array" ref="I251">_xlfn.XLOOKUP(Flights[[#This Row],[Destination]],_xlfn._TRO_TRAILING(Airports!A:A),_xlfn._TRO_TRAILING(Airports!E:E),"Code not found")</f>
        <v>NV</v>
      </c>
      <c r="J251" s="1">
        <v>0.37430555555555556</v>
      </c>
      <c r="K251">
        <f>HOUR(Flights[[#This Row],[Scheduled Departure]])</f>
        <v>8</v>
      </c>
      <c r="L251" s="1">
        <v>0.37083333333333335</v>
      </c>
      <c r="M251">
        <v>-5</v>
      </c>
      <c r="N251">
        <v>103</v>
      </c>
      <c r="O251" s="14">
        <f>Flights[[#This Row],[Length (min)]]/60</f>
        <v>1.7166666666666666</v>
      </c>
      <c r="P251">
        <v>391</v>
      </c>
      <c r="Q251" s="17">
        <f>IFERROR(Flights[[#This Row],[Distance]]/Flights[[#This Row],[Length (hr)]],"")</f>
        <v>227.76699029126215</v>
      </c>
      <c r="R251" s="1">
        <v>0.43958333333333333</v>
      </c>
      <c r="S251" s="1">
        <v>0.44236111111111109</v>
      </c>
      <c r="T251">
        <v>4</v>
      </c>
      <c r="U251" t="str">
        <f>IF(Flights[[#This Row],[Arrival Delay]]="","Cancelled",IF(Flights[[#This Row],[Arrival Delay]]&gt;15,"Delayed","On time"))</f>
        <v>On time</v>
      </c>
      <c r="V251" t="str">
        <f>IF(Flights[[#This Row],[Status]]&lt;&gt;"Delayed","",IF(Flights[[#This Row],[Arrival Delay]]&gt;120,"Severe",IF(Flights[[#This Row],[Arrival Delay]]&gt;60,"Major","Moderate")))</f>
        <v/>
      </c>
      <c r="X251" t="str">
        <f>IF(OR(AND(Flights[[#This Row],[Status]]="Cancelled",Flights[[#This Row],[Cancellation Reason]]="Airline/Carrier"),Flights[[#This Row],[Delay Type]]="Severe"),"Yes","No")</f>
        <v>No</v>
      </c>
    </row>
    <row r="252" spans="1:24" x14ac:dyDescent="0.25">
      <c r="A252" s="3">
        <v>42025</v>
      </c>
      <c r="B252">
        <f>WEEKNUM(Flights[[#This Row],[Date]],2)</f>
        <v>4</v>
      </c>
      <c r="C252">
        <f>WEEKDAY(Flights[[#This Row],[Date]],2)</f>
        <v>3</v>
      </c>
      <c r="D252" t="s">
        <v>455</v>
      </c>
      <c r="E252" t="s">
        <v>1994</v>
      </c>
      <c r="F252" t="s">
        <v>0</v>
      </c>
      <c r="G252" t="s">
        <v>339</v>
      </c>
      <c r="H252" t="str">
        <f>_xlfn.XLOOKUP(Flights[[#This Row],[Destination]],Airports!$A$1:$A$77,Airports!$D$1:$D$77,"Code not found")</f>
        <v>San Diego</v>
      </c>
      <c r="I252" t="str" cm="1">
        <f t="array" ref="I252">_xlfn.XLOOKUP(Flights[[#This Row],[Destination]],_xlfn._TRO_TRAILING(Airports!A:A),_xlfn._TRO_TRAILING(Airports!E:E),"Code not found")</f>
        <v>CA</v>
      </c>
      <c r="J252" s="1">
        <v>0.43402777777777779</v>
      </c>
      <c r="K252">
        <f>HOUR(Flights[[#This Row],[Scheduled Departure]])</f>
        <v>10</v>
      </c>
      <c r="L252" s="1">
        <v>0.43194444444444446</v>
      </c>
      <c r="M252">
        <v>-3</v>
      </c>
      <c r="N252">
        <v>44</v>
      </c>
      <c r="O252" s="14">
        <f>Flights[[#This Row],[Length (min)]]/60</f>
        <v>0.73333333333333328</v>
      </c>
      <c r="P252">
        <v>109</v>
      </c>
      <c r="Q252" s="17">
        <f>IFERROR(Flights[[#This Row],[Distance]]/Flights[[#This Row],[Length (hr)]],"")</f>
        <v>148.63636363636365</v>
      </c>
      <c r="R252" s="1">
        <v>0.46527777777777779</v>
      </c>
      <c r="S252" s="1">
        <v>0.46250000000000002</v>
      </c>
      <c r="T252">
        <v>-4</v>
      </c>
      <c r="U252" t="str">
        <f>IF(Flights[[#This Row],[Arrival Delay]]="","Cancelled",IF(Flights[[#This Row],[Arrival Delay]]&gt;15,"Delayed","On time"))</f>
        <v>On time</v>
      </c>
      <c r="V252" t="str">
        <f>IF(Flights[[#This Row],[Status]]&lt;&gt;"Delayed","",IF(Flights[[#This Row],[Arrival Delay]]&gt;120,"Severe",IF(Flights[[#This Row],[Arrival Delay]]&gt;60,"Major","Moderate")))</f>
        <v/>
      </c>
      <c r="X252" t="str">
        <f>IF(OR(AND(Flights[[#This Row],[Status]]="Cancelled",Flights[[#This Row],[Cancellation Reason]]="Airline/Carrier"),Flights[[#This Row],[Delay Type]]="Severe"),"Yes","No")</f>
        <v>No</v>
      </c>
    </row>
    <row r="253" spans="1:24" x14ac:dyDescent="0.25">
      <c r="A253" s="3">
        <v>42025</v>
      </c>
      <c r="B253">
        <f>WEEKNUM(Flights[[#This Row],[Date]],2)</f>
        <v>4</v>
      </c>
      <c r="C253">
        <f>WEEKDAY(Flights[[#This Row],[Date]],2)</f>
        <v>3</v>
      </c>
      <c r="D253" t="s">
        <v>864</v>
      </c>
      <c r="E253" t="s">
        <v>1995</v>
      </c>
      <c r="F253" t="s">
        <v>0</v>
      </c>
      <c r="G253" t="s">
        <v>9</v>
      </c>
      <c r="H253" t="str">
        <f>_xlfn.XLOOKUP(Flights[[#This Row],[Destination]],Airports!$A$1:$A$77,Airports!$D$1:$D$77,"Code not found")</f>
        <v>San Francisco</v>
      </c>
      <c r="I253" t="str" cm="1">
        <f t="array" ref="I253">_xlfn.XLOOKUP(Flights[[#This Row],[Destination]],_xlfn._TRO_TRAILING(Airports!A:A),_xlfn._TRO_TRAILING(Airports!E:E),"Code not found")</f>
        <v>CA</v>
      </c>
      <c r="J253" s="1">
        <v>0.46180555555555558</v>
      </c>
      <c r="K253">
        <f>HOUR(Flights[[#This Row],[Scheduled Departure]])</f>
        <v>11</v>
      </c>
      <c r="L253" s="1">
        <v>0.46180555555555558</v>
      </c>
      <c r="M253">
        <v>0</v>
      </c>
      <c r="N253">
        <v>78</v>
      </c>
      <c r="O253" s="14">
        <f>Flights[[#This Row],[Length (min)]]/60</f>
        <v>1.3</v>
      </c>
      <c r="P253">
        <v>337</v>
      </c>
      <c r="Q253" s="17">
        <f>IFERROR(Flights[[#This Row],[Distance]]/Flights[[#This Row],[Length (hr)]],"")</f>
        <v>259.23076923076923</v>
      </c>
      <c r="R253" s="1">
        <v>0.52083333333333337</v>
      </c>
      <c r="S253" s="1">
        <v>0.51597222222222228</v>
      </c>
      <c r="T253">
        <v>-7</v>
      </c>
      <c r="U253" t="str">
        <f>IF(Flights[[#This Row],[Arrival Delay]]="","Cancelled",IF(Flights[[#This Row],[Arrival Delay]]&gt;15,"Delayed","On time"))</f>
        <v>On time</v>
      </c>
      <c r="V253" t="str">
        <f>IF(Flights[[#This Row],[Status]]&lt;&gt;"Delayed","",IF(Flights[[#This Row],[Arrival Delay]]&gt;120,"Severe",IF(Flights[[#This Row],[Arrival Delay]]&gt;60,"Major","Moderate")))</f>
        <v/>
      </c>
      <c r="X253" t="str">
        <f>IF(OR(AND(Flights[[#This Row],[Status]]="Cancelled",Flights[[#This Row],[Cancellation Reason]]="Airline/Carrier"),Flights[[#This Row],[Delay Type]]="Severe"),"Yes","No")</f>
        <v>No</v>
      </c>
    </row>
    <row r="254" spans="1:24" x14ac:dyDescent="0.25">
      <c r="A254" s="3">
        <v>42025</v>
      </c>
      <c r="B254">
        <f>WEEKNUM(Flights[[#This Row],[Date]],2)</f>
        <v>4</v>
      </c>
      <c r="C254">
        <f>WEEKDAY(Flights[[#This Row],[Date]],2)</f>
        <v>3</v>
      </c>
      <c r="D254" t="s">
        <v>483</v>
      </c>
      <c r="E254" t="s">
        <v>1994</v>
      </c>
      <c r="F254" t="s">
        <v>0</v>
      </c>
      <c r="G254" t="s">
        <v>29</v>
      </c>
      <c r="H254" t="str">
        <f>_xlfn.XLOOKUP(Flights[[#This Row],[Destination]],Airports!$A$1:$A$77,Airports!$D$1:$D$77,"Code not found")</f>
        <v>Phoenix</v>
      </c>
      <c r="I254" t="str" cm="1">
        <f t="array" ref="I254">_xlfn.XLOOKUP(Flights[[#This Row],[Destination]],_xlfn._TRO_TRAILING(Airports!A:A),_xlfn._TRO_TRAILING(Airports!E:E),"Code not found")</f>
        <v>AZ</v>
      </c>
      <c r="J254" s="1">
        <v>0.4826388888888889</v>
      </c>
      <c r="K254">
        <f>HOUR(Flights[[#This Row],[Scheduled Departure]])</f>
        <v>11</v>
      </c>
      <c r="L254" s="1">
        <v>0.48055555555555557</v>
      </c>
      <c r="M254">
        <v>-3</v>
      </c>
      <c r="N254">
        <v>92</v>
      </c>
      <c r="O254" s="14">
        <f>Flights[[#This Row],[Length (min)]]/60</f>
        <v>1.5333333333333334</v>
      </c>
      <c r="P254">
        <v>370</v>
      </c>
      <c r="Q254" s="17">
        <f>IFERROR(Flights[[#This Row],[Distance]]/Flights[[#This Row],[Length (hr)]],"")</f>
        <v>241.30434782608694</v>
      </c>
      <c r="R254" s="1">
        <v>0.58333333333333337</v>
      </c>
      <c r="S254" s="1">
        <v>0.58611111111111114</v>
      </c>
      <c r="T254">
        <v>4</v>
      </c>
      <c r="U254" t="str">
        <f>IF(Flights[[#This Row],[Arrival Delay]]="","Cancelled",IF(Flights[[#This Row],[Arrival Delay]]&gt;15,"Delayed","On time"))</f>
        <v>On time</v>
      </c>
      <c r="V254" t="str">
        <f>IF(Flights[[#This Row],[Status]]&lt;&gt;"Delayed","",IF(Flights[[#This Row],[Arrival Delay]]&gt;120,"Severe",IF(Flights[[#This Row],[Arrival Delay]]&gt;60,"Major","Moderate")))</f>
        <v/>
      </c>
      <c r="X254" t="str">
        <f>IF(OR(AND(Flights[[#This Row],[Status]]="Cancelled",Flights[[#This Row],[Cancellation Reason]]="Airline/Carrier"),Flights[[#This Row],[Delay Type]]="Severe"),"Yes","No")</f>
        <v>No</v>
      </c>
    </row>
    <row r="255" spans="1:24" x14ac:dyDescent="0.25">
      <c r="A255" s="3">
        <v>42025</v>
      </c>
      <c r="B255">
        <f>WEEKNUM(Flights[[#This Row],[Date]],2)</f>
        <v>4</v>
      </c>
      <c r="C255">
        <f>WEEKDAY(Flights[[#This Row],[Date]],2)</f>
        <v>3</v>
      </c>
      <c r="D255" t="s">
        <v>527</v>
      </c>
      <c r="E255" t="s">
        <v>1989</v>
      </c>
      <c r="F255" t="s">
        <v>0</v>
      </c>
      <c r="G255" t="s">
        <v>26</v>
      </c>
      <c r="H255" t="str">
        <f>_xlfn.XLOOKUP(Flights[[#This Row],[Destination]],Airports!$A$1:$A$77,Airports!$D$1:$D$77,"Code not found")</f>
        <v>Atlanta</v>
      </c>
      <c r="I255" t="str" cm="1">
        <f t="array" ref="I255">_xlfn.XLOOKUP(Flights[[#This Row],[Destination]],_xlfn._TRO_TRAILING(Airports!A:A),_xlfn._TRO_TRAILING(Airports!E:E),"Code not found")</f>
        <v>GA</v>
      </c>
      <c r="J255" s="1">
        <v>0.56597222222222221</v>
      </c>
      <c r="K255">
        <f>HOUR(Flights[[#This Row],[Scheduled Departure]])</f>
        <v>13</v>
      </c>
      <c r="L255" s="1">
        <v>0.56180555555555556</v>
      </c>
      <c r="M255">
        <v>-6</v>
      </c>
      <c r="N255">
        <v>250</v>
      </c>
      <c r="O255" s="14">
        <f>Flights[[#This Row],[Length (min)]]/60</f>
        <v>4.166666666666667</v>
      </c>
      <c r="P255">
        <v>1947</v>
      </c>
      <c r="Q255" s="17">
        <f>IFERROR(Flights[[#This Row],[Distance]]/Flights[[#This Row],[Length (hr)]],"")</f>
        <v>467.28</v>
      </c>
      <c r="R255" s="1">
        <v>0.86527777777777781</v>
      </c>
      <c r="S255" s="1">
        <v>0.86041666666666672</v>
      </c>
      <c r="T255">
        <v>-7</v>
      </c>
      <c r="U255" t="str">
        <f>IF(Flights[[#This Row],[Arrival Delay]]="","Cancelled",IF(Flights[[#This Row],[Arrival Delay]]&gt;15,"Delayed","On time"))</f>
        <v>On time</v>
      </c>
      <c r="V255" t="str">
        <f>IF(Flights[[#This Row],[Status]]&lt;&gt;"Delayed","",IF(Flights[[#This Row],[Arrival Delay]]&gt;120,"Severe",IF(Flights[[#This Row],[Arrival Delay]]&gt;60,"Major","Moderate")))</f>
        <v/>
      </c>
      <c r="X255" t="str">
        <f>IF(OR(AND(Flights[[#This Row],[Status]]="Cancelled",Flights[[#This Row],[Cancellation Reason]]="Airline/Carrier"),Flights[[#This Row],[Delay Type]]="Severe"),"Yes","No")</f>
        <v>No</v>
      </c>
    </row>
    <row r="256" spans="1:24" x14ac:dyDescent="0.25">
      <c r="A256" s="3">
        <v>42025</v>
      </c>
      <c r="B256">
        <f>WEEKNUM(Flights[[#This Row],[Date]],2)</f>
        <v>4</v>
      </c>
      <c r="C256">
        <f>WEEKDAY(Flights[[#This Row],[Date]],2)</f>
        <v>3</v>
      </c>
      <c r="D256" t="s">
        <v>884</v>
      </c>
      <c r="E256" t="s">
        <v>1995</v>
      </c>
      <c r="F256" t="s">
        <v>0</v>
      </c>
      <c r="G256" t="s">
        <v>306</v>
      </c>
      <c r="H256" t="str">
        <f>_xlfn.XLOOKUP(Flights[[#This Row],[Destination]],Airports!$A$1:$A$77,Airports!$D$1:$D$77,"Code not found")</f>
        <v>Chicago</v>
      </c>
      <c r="I256" t="str" cm="1">
        <f t="array" ref="I256">_xlfn.XLOOKUP(Flights[[#This Row],[Destination]],_xlfn._TRO_TRAILING(Airports!A:A),_xlfn._TRO_TRAILING(Airports!E:E),"Code not found")</f>
        <v>IL</v>
      </c>
      <c r="J256" s="1">
        <v>0.57638888888888884</v>
      </c>
      <c r="K256">
        <f>HOUR(Flights[[#This Row],[Scheduled Departure]])</f>
        <v>13</v>
      </c>
      <c r="L256" s="1">
        <v>0.57777777777777772</v>
      </c>
      <c r="M256">
        <v>2</v>
      </c>
      <c r="N256">
        <v>234</v>
      </c>
      <c r="O256" s="14">
        <f>Flights[[#This Row],[Length (min)]]/60</f>
        <v>3.9</v>
      </c>
      <c r="P256">
        <v>1750</v>
      </c>
      <c r="Q256" s="17">
        <f>IFERROR(Flights[[#This Row],[Distance]]/Flights[[#This Row],[Length (hr)]],"")</f>
        <v>448.71794871794873</v>
      </c>
      <c r="R256" s="1">
        <v>0.82638888888888884</v>
      </c>
      <c r="S256" s="1">
        <v>0.82361111111111107</v>
      </c>
      <c r="T256">
        <v>-4</v>
      </c>
      <c r="U256" t="str">
        <f>IF(Flights[[#This Row],[Arrival Delay]]="","Cancelled",IF(Flights[[#This Row],[Arrival Delay]]&gt;15,"Delayed","On time"))</f>
        <v>On time</v>
      </c>
      <c r="V256" t="str">
        <f>IF(Flights[[#This Row],[Status]]&lt;&gt;"Delayed","",IF(Flights[[#This Row],[Arrival Delay]]&gt;120,"Severe",IF(Flights[[#This Row],[Arrival Delay]]&gt;60,"Major","Moderate")))</f>
        <v/>
      </c>
      <c r="X256" t="str">
        <f>IF(OR(AND(Flights[[#This Row],[Status]]="Cancelled",Flights[[#This Row],[Cancellation Reason]]="Airline/Carrier"),Flights[[#This Row],[Delay Type]]="Severe"),"Yes","No")</f>
        <v>No</v>
      </c>
    </row>
    <row r="257" spans="1:24" x14ac:dyDescent="0.25">
      <c r="A257" s="3">
        <v>42025</v>
      </c>
      <c r="B257">
        <f>WEEKNUM(Flights[[#This Row],[Date]],2)</f>
        <v>4</v>
      </c>
      <c r="C257">
        <f>WEEKDAY(Flights[[#This Row],[Date]],2)</f>
        <v>3</v>
      </c>
      <c r="D257" t="s">
        <v>897</v>
      </c>
      <c r="E257" t="s">
        <v>1995</v>
      </c>
      <c r="F257" t="s">
        <v>0</v>
      </c>
      <c r="G257" t="s">
        <v>15</v>
      </c>
      <c r="H257" t="str">
        <f>_xlfn.XLOOKUP(Flights[[#This Row],[Destination]],Airports!$A$1:$A$77,Airports!$D$1:$D$77,"Code not found")</f>
        <v>Las Vegas</v>
      </c>
      <c r="I257" t="str" cm="1">
        <f t="array" ref="I257">_xlfn.XLOOKUP(Flights[[#This Row],[Destination]],_xlfn._TRO_TRAILING(Airports!A:A),_xlfn._TRO_TRAILING(Airports!E:E),"Code not found")</f>
        <v>NV</v>
      </c>
      <c r="J257" s="1">
        <v>0.67708333333333337</v>
      </c>
      <c r="K257">
        <f>HOUR(Flights[[#This Row],[Scheduled Departure]])</f>
        <v>16</v>
      </c>
      <c r="L257" s="1">
        <v>0.68680555555555556</v>
      </c>
      <c r="M257">
        <v>14</v>
      </c>
      <c r="N257">
        <v>59</v>
      </c>
      <c r="O257" s="14">
        <f>Flights[[#This Row],[Length (min)]]/60</f>
        <v>0.98333333333333328</v>
      </c>
      <c r="P257">
        <v>236</v>
      </c>
      <c r="Q257" s="17">
        <f>IFERROR(Flights[[#This Row],[Distance]]/Flights[[#This Row],[Length (hr)]],"")</f>
        <v>240</v>
      </c>
      <c r="R257" s="1">
        <v>0.71875</v>
      </c>
      <c r="S257" s="1">
        <v>0.72777777777777775</v>
      </c>
      <c r="T257">
        <v>13</v>
      </c>
      <c r="U257" t="str">
        <f>IF(Flights[[#This Row],[Arrival Delay]]="","Cancelled",IF(Flights[[#This Row],[Arrival Delay]]&gt;15,"Delayed","On time"))</f>
        <v>On time</v>
      </c>
      <c r="V257" t="str">
        <f>IF(Flights[[#This Row],[Status]]&lt;&gt;"Delayed","",IF(Flights[[#This Row],[Arrival Delay]]&gt;120,"Severe",IF(Flights[[#This Row],[Arrival Delay]]&gt;60,"Major","Moderate")))</f>
        <v/>
      </c>
      <c r="X257" t="str">
        <f>IF(OR(AND(Flights[[#This Row],[Status]]="Cancelled",Flights[[#This Row],[Cancellation Reason]]="Airline/Carrier"),Flights[[#This Row],[Delay Type]]="Severe"),"Yes","No")</f>
        <v>No</v>
      </c>
    </row>
    <row r="258" spans="1:24" x14ac:dyDescent="0.25">
      <c r="A258" s="3">
        <v>42025</v>
      </c>
      <c r="B258">
        <f>WEEKNUM(Flights[[#This Row],[Date]],2)</f>
        <v>4</v>
      </c>
      <c r="C258">
        <f>WEEKDAY(Flights[[#This Row],[Date]],2)</f>
        <v>3</v>
      </c>
      <c r="D258" t="s">
        <v>908</v>
      </c>
      <c r="E258" t="s">
        <v>1995</v>
      </c>
      <c r="F258" t="s">
        <v>0</v>
      </c>
      <c r="G258" t="s">
        <v>318</v>
      </c>
      <c r="H258" t="str">
        <f>_xlfn.XLOOKUP(Flights[[#This Row],[Destination]],Airports!$A$1:$A$77,Airports!$D$1:$D$77,"Code not found")</f>
        <v>Oakland</v>
      </c>
      <c r="I258" t="str" cm="1">
        <f t="array" ref="I258">_xlfn.XLOOKUP(Flights[[#This Row],[Destination]],_xlfn._TRO_TRAILING(Airports!A:A),_xlfn._TRO_TRAILING(Airports!E:E),"Code not found")</f>
        <v>CA</v>
      </c>
      <c r="J258" s="1">
        <v>0.76388888888888884</v>
      </c>
      <c r="K258">
        <f>HOUR(Flights[[#This Row],[Scheduled Departure]])</f>
        <v>18</v>
      </c>
      <c r="L258" s="1">
        <v>0.76249999999999996</v>
      </c>
      <c r="M258">
        <v>-2</v>
      </c>
      <c r="N258">
        <v>65</v>
      </c>
      <c r="O258" s="14">
        <f>Flights[[#This Row],[Length (min)]]/60</f>
        <v>1.0833333333333333</v>
      </c>
      <c r="P258">
        <v>337</v>
      </c>
      <c r="Q258" s="17">
        <f>IFERROR(Flights[[#This Row],[Distance]]/Flights[[#This Row],[Length (hr)]],"")</f>
        <v>311.07692307692309</v>
      </c>
      <c r="R258" s="1">
        <v>0.81597222222222221</v>
      </c>
      <c r="S258" s="1">
        <v>0.80763888888888891</v>
      </c>
      <c r="T258">
        <v>-12</v>
      </c>
      <c r="U258" t="str">
        <f>IF(Flights[[#This Row],[Arrival Delay]]="","Cancelled",IF(Flights[[#This Row],[Arrival Delay]]&gt;15,"Delayed","On time"))</f>
        <v>On time</v>
      </c>
      <c r="V258" t="str">
        <f>IF(Flights[[#This Row],[Status]]&lt;&gt;"Delayed","",IF(Flights[[#This Row],[Arrival Delay]]&gt;120,"Severe",IF(Flights[[#This Row],[Arrival Delay]]&gt;60,"Major","Moderate")))</f>
        <v/>
      </c>
      <c r="X258" t="str">
        <f>IF(OR(AND(Flights[[#This Row],[Status]]="Cancelled",Flights[[#This Row],[Cancellation Reason]]="Airline/Carrier"),Flights[[#This Row],[Delay Type]]="Severe"),"Yes","No")</f>
        <v>No</v>
      </c>
    </row>
    <row r="259" spans="1:24" x14ac:dyDescent="0.25">
      <c r="A259" s="3">
        <v>42025</v>
      </c>
      <c r="B259">
        <f>WEEKNUM(Flights[[#This Row],[Date]],2)</f>
        <v>4</v>
      </c>
      <c r="C259">
        <f>WEEKDAY(Flights[[#This Row],[Date]],2)</f>
        <v>3</v>
      </c>
      <c r="D259" t="s">
        <v>911</v>
      </c>
      <c r="E259" t="s">
        <v>1994</v>
      </c>
      <c r="F259" t="s">
        <v>0</v>
      </c>
      <c r="G259" t="s">
        <v>340</v>
      </c>
      <c r="H259" t="str">
        <f>_xlfn.XLOOKUP(Flights[[#This Row],[Destination]],Airports!$A$1:$A$77,Airports!$D$1:$D$77,"Code not found")</f>
        <v>San Antonio</v>
      </c>
      <c r="I259" t="str" cm="1">
        <f t="array" ref="I259">_xlfn.XLOOKUP(Flights[[#This Row],[Destination]],_xlfn._TRO_TRAILING(Airports!A:A),_xlfn._TRO_TRAILING(Airports!E:E),"Code not found")</f>
        <v>TX</v>
      </c>
      <c r="J259" s="1">
        <v>0.77430555555555558</v>
      </c>
      <c r="K259">
        <f>HOUR(Flights[[#This Row],[Scheduled Departure]])</f>
        <v>18</v>
      </c>
      <c r="L259" s="1">
        <v>0.77083333333333337</v>
      </c>
      <c r="M259">
        <v>-5</v>
      </c>
      <c r="N259">
        <v>179</v>
      </c>
      <c r="O259" s="14">
        <f>Flights[[#This Row],[Length (min)]]/60</f>
        <v>2.9833333333333334</v>
      </c>
      <c r="P259">
        <v>1211</v>
      </c>
      <c r="Q259" s="17">
        <f>IFERROR(Flights[[#This Row],[Distance]]/Flights[[#This Row],[Length (hr)]],"")</f>
        <v>405.92178770949721</v>
      </c>
      <c r="R259" s="1">
        <v>0.97569444444444442</v>
      </c>
      <c r="S259" s="1">
        <v>0.97847222222222219</v>
      </c>
      <c r="T259">
        <v>4</v>
      </c>
      <c r="U259" t="str">
        <f>IF(Flights[[#This Row],[Arrival Delay]]="","Cancelled",IF(Flights[[#This Row],[Arrival Delay]]&gt;15,"Delayed","On time"))</f>
        <v>On time</v>
      </c>
      <c r="V259" t="str">
        <f>IF(Flights[[#This Row],[Status]]&lt;&gt;"Delayed","",IF(Flights[[#This Row],[Arrival Delay]]&gt;120,"Severe",IF(Flights[[#This Row],[Arrival Delay]]&gt;60,"Major","Moderate")))</f>
        <v/>
      </c>
      <c r="X259" t="str">
        <f>IF(OR(AND(Flights[[#This Row],[Status]]="Cancelled",Flights[[#This Row],[Cancellation Reason]]="Airline/Carrier"),Flights[[#This Row],[Delay Type]]="Severe"),"Yes","No")</f>
        <v>No</v>
      </c>
    </row>
    <row r="260" spans="1:24" x14ac:dyDescent="0.25">
      <c r="A260" s="3">
        <v>42025</v>
      </c>
      <c r="B260">
        <f>WEEKNUM(Flights[[#This Row],[Date]],2)</f>
        <v>4</v>
      </c>
      <c r="C260">
        <f>WEEKDAY(Flights[[#This Row],[Date]],2)</f>
        <v>3</v>
      </c>
      <c r="D260" t="s">
        <v>682</v>
      </c>
      <c r="E260" t="s">
        <v>1992</v>
      </c>
      <c r="F260" t="s">
        <v>0</v>
      </c>
      <c r="G260" t="s">
        <v>10</v>
      </c>
      <c r="H260" t="str">
        <f>_xlfn.XLOOKUP(Flights[[#This Row],[Destination]],Airports!$A$1:$A$77,Airports!$D$1:$D$77,"Code not found")</f>
        <v>Boston</v>
      </c>
      <c r="I260" t="str" cm="1">
        <f t="array" ref="I260">_xlfn.XLOOKUP(Flights[[#This Row],[Destination]],_xlfn._TRO_TRAILING(Airports!A:A),_xlfn._TRO_TRAILING(Airports!E:E),"Code not found")</f>
        <v>MA</v>
      </c>
      <c r="J260" s="1">
        <v>0.99236111111111114</v>
      </c>
      <c r="K260">
        <f>HOUR(Flights[[#This Row],[Scheduled Departure]])</f>
        <v>23</v>
      </c>
      <c r="L260" s="1">
        <v>0.98333333333333328</v>
      </c>
      <c r="M260">
        <v>-13</v>
      </c>
      <c r="N260">
        <v>310</v>
      </c>
      <c r="O260" s="14">
        <f>Flights[[#This Row],[Length (min)]]/60</f>
        <v>5.166666666666667</v>
      </c>
      <c r="P260">
        <v>2611</v>
      </c>
      <c r="Q260" s="17">
        <f>IFERROR(Flights[[#This Row],[Distance]]/Flights[[#This Row],[Length (hr)]],"")</f>
        <v>505.35483870967738</v>
      </c>
      <c r="R260" s="1">
        <v>0.33958333333333335</v>
      </c>
      <c r="S260" s="1">
        <v>0.32361111111111113</v>
      </c>
      <c r="T260">
        <v>-23</v>
      </c>
      <c r="U260" t="str">
        <f>IF(Flights[[#This Row],[Arrival Delay]]="","Cancelled",IF(Flights[[#This Row],[Arrival Delay]]&gt;15,"Delayed","On time"))</f>
        <v>On time</v>
      </c>
      <c r="V260" t="str">
        <f>IF(Flights[[#This Row],[Status]]&lt;&gt;"Delayed","",IF(Flights[[#This Row],[Arrival Delay]]&gt;120,"Severe",IF(Flights[[#This Row],[Arrival Delay]]&gt;60,"Major","Moderate")))</f>
        <v/>
      </c>
      <c r="X260" t="str">
        <f>IF(OR(AND(Flights[[#This Row],[Status]]="Cancelled",Flights[[#This Row],[Cancellation Reason]]="Airline/Carrier"),Flights[[#This Row],[Delay Type]]="Severe"),"Yes","No")</f>
        <v>No</v>
      </c>
    </row>
    <row r="261" spans="1:24" x14ac:dyDescent="0.25">
      <c r="A261" s="3">
        <v>42026</v>
      </c>
      <c r="B261">
        <f>WEEKNUM(Flights[[#This Row],[Date]],2)</f>
        <v>4</v>
      </c>
      <c r="C261">
        <f>WEEKDAY(Flights[[#This Row],[Date]],2)</f>
        <v>4</v>
      </c>
      <c r="D261" t="s">
        <v>384</v>
      </c>
      <c r="E261" t="s">
        <v>1993</v>
      </c>
      <c r="F261" t="s">
        <v>0</v>
      </c>
      <c r="G261" t="s">
        <v>15</v>
      </c>
      <c r="H261" t="str">
        <f>_xlfn.XLOOKUP(Flights[[#This Row],[Destination]],Airports!$A$1:$A$77,Airports!$D$1:$D$77,"Code not found")</f>
        <v>Las Vegas</v>
      </c>
      <c r="I261" t="str" cm="1">
        <f t="array" ref="I261">_xlfn.XLOOKUP(Flights[[#This Row],[Destination]],_xlfn._TRO_TRAILING(Airports!A:A),_xlfn._TRO_TRAILING(Airports!E:E),"Code not found")</f>
        <v>NV</v>
      </c>
      <c r="J261" s="1">
        <v>0.2590277777777778</v>
      </c>
      <c r="K261">
        <f>HOUR(Flights[[#This Row],[Scheduled Departure]])</f>
        <v>6</v>
      </c>
      <c r="L261" s="1">
        <v>0.25833333333333336</v>
      </c>
      <c r="M261">
        <v>-1</v>
      </c>
      <c r="N261">
        <v>71</v>
      </c>
      <c r="O261" s="14">
        <f>Flights[[#This Row],[Length (min)]]/60</f>
        <v>1.1833333333333333</v>
      </c>
      <c r="P261">
        <v>236</v>
      </c>
      <c r="Q261" s="17">
        <f>IFERROR(Flights[[#This Row],[Distance]]/Flights[[#This Row],[Length (hr)]],"")</f>
        <v>199.43661971830986</v>
      </c>
      <c r="R261" s="1">
        <v>0.30625000000000002</v>
      </c>
      <c r="S261" s="1">
        <v>0.30763888888888891</v>
      </c>
      <c r="T261">
        <v>2</v>
      </c>
      <c r="U261" t="str">
        <f>IF(Flights[[#This Row],[Arrival Delay]]="","Cancelled",IF(Flights[[#This Row],[Arrival Delay]]&gt;15,"Delayed","On time"))</f>
        <v>On time</v>
      </c>
      <c r="V261" t="str">
        <f>IF(Flights[[#This Row],[Status]]&lt;&gt;"Delayed","",IF(Flights[[#This Row],[Arrival Delay]]&gt;120,"Severe",IF(Flights[[#This Row],[Arrival Delay]]&gt;60,"Major","Moderate")))</f>
        <v/>
      </c>
      <c r="X261" t="str">
        <f>IF(OR(AND(Flights[[#This Row],[Status]]="Cancelled",Flights[[#This Row],[Cancellation Reason]]="Airline/Carrier"),Flights[[#This Row],[Delay Type]]="Severe"),"Yes","No")</f>
        <v>No</v>
      </c>
    </row>
    <row r="262" spans="1:24" x14ac:dyDescent="0.25">
      <c r="A262" s="3">
        <v>42026</v>
      </c>
      <c r="B262">
        <f>WEEKNUM(Flights[[#This Row],[Date]],2)</f>
        <v>4</v>
      </c>
      <c r="C262">
        <f>WEEKDAY(Flights[[#This Row],[Date]],2)</f>
        <v>4</v>
      </c>
      <c r="D262" t="s">
        <v>836</v>
      </c>
      <c r="E262" t="s">
        <v>1995</v>
      </c>
      <c r="F262" t="s">
        <v>0</v>
      </c>
      <c r="G262" t="s">
        <v>29</v>
      </c>
      <c r="H262" t="str">
        <f>_xlfn.XLOOKUP(Flights[[#This Row],[Destination]],Airports!$A$1:$A$77,Airports!$D$1:$D$77,"Code not found")</f>
        <v>Phoenix</v>
      </c>
      <c r="I262" t="str" cm="1">
        <f t="array" ref="I262">_xlfn.XLOOKUP(Flights[[#This Row],[Destination]],_xlfn._TRO_TRAILING(Airports!A:A),_xlfn._TRO_TRAILING(Airports!E:E),"Code not found")</f>
        <v>AZ</v>
      </c>
      <c r="J262" s="1">
        <v>0.29166666666666669</v>
      </c>
      <c r="K262">
        <f>HOUR(Flights[[#This Row],[Scheduled Departure]])</f>
        <v>7</v>
      </c>
      <c r="L262" s="1">
        <v>0.29166666666666669</v>
      </c>
      <c r="M262">
        <v>0</v>
      </c>
      <c r="N262">
        <v>76</v>
      </c>
      <c r="O262" s="14">
        <f>Flights[[#This Row],[Length (min)]]/60</f>
        <v>1.2666666666666666</v>
      </c>
      <c r="P262">
        <v>370</v>
      </c>
      <c r="Q262" s="17">
        <f>IFERROR(Flights[[#This Row],[Distance]]/Flights[[#This Row],[Length (hr)]],"")</f>
        <v>292.10526315789474</v>
      </c>
      <c r="R262" s="1">
        <v>0.3888888888888889</v>
      </c>
      <c r="S262" s="1">
        <v>0.38611111111111113</v>
      </c>
      <c r="T262">
        <v>-4</v>
      </c>
      <c r="U262" t="str">
        <f>IF(Flights[[#This Row],[Arrival Delay]]="","Cancelled",IF(Flights[[#This Row],[Arrival Delay]]&gt;15,"Delayed","On time"))</f>
        <v>On time</v>
      </c>
      <c r="V262" t="str">
        <f>IF(Flights[[#This Row],[Status]]&lt;&gt;"Delayed","",IF(Flights[[#This Row],[Arrival Delay]]&gt;120,"Severe",IF(Flights[[#This Row],[Arrival Delay]]&gt;60,"Major","Moderate")))</f>
        <v/>
      </c>
      <c r="X262" t="str">
        <f>IF(OR(AND(Flights[[#This Row],[Status]]="Cancelled",Flights[[#This Row],[Cancellation Reason]]="Airline/Carrier"),Flights[[#This Row],[Delay Type]]="Severe"),"Yes","No")</f>
        <v>No</v>
      </c>
    </row>
    <row r="263" spans="1:24" x14ac:dyDescent="0.25">
      <c r="A263" s="3">
        <v>42026</v>
      </c>
      <c r="B263">
        <f>WEEKNUM(Flights[[#This Row],[Date]],2)</f>
        <v>4</v>
      </c>
      <c r="C263">
        <f>WEEKDAY(Flights[[#This Row],[Date]],2)</f>
        <v>4</v>
      </c>
      <c r="D263" t="s">
        <v>46</v>
      </c>
      <c r="E263" t="s">
        <v>1987</v>
      </c>
      <c r="F263" t="s">
        <v>0</v>
      </c>
      <c r="G263" t="s">
        <v>3</v>
      </c>
      <c r="H263" t="str">
        <f>_xlfn.XLOOKUP(Flights[[#This Row],[Destination]],Airports!$A$1:$A$77,Airports!$D$1:$D$77,"Code not found")</f>
        <v>Dallas</v>
      </c>
      <c r="I263" t="str" cm="1">
        <f t="array" ref="I263">_xlfn.XLOOKUP(Flights[[#This Row],[Destination]],_xlfn._TRO_TRAILING(Airports!A:A),_xlfn._TRO_TRAILING(Airports!E:E),"Code not found")</f>
        <v>TX</v>
      </c>
      <c r="J263" s="1">
        <v>0.3298611111111111</v>
      </c>
      <c r="K263">
        <f>HOUR(Flights[[#This Row],[Scheduled Departure]])</f>
        <v>7</v>
      </c>
      <c r="L263" s="1">
        <v>0.32291666666666669</v>
      </c>
      <c r="M263">
        <v>-10</v>
      </c>
      <c r="N263">
        <v>173</v>
      </c>
      <c r="O263" s="14">
        <f>Flights[[#This Row],[Length (min)]]/60</f>
        <v>2.8833333333333333</v>
      </c>
      <c r="P263">
        <v>1235</v>
      </c>
      <c r="Q263" s="17">
        <f>IFERROR(Flights[[#This Row],[Distance]]/Flights[[#This Row],[Length (hr)]],"")</f>
        <v>428.32369942196533</v>
      </c>
      <c r="R263" s="1">
        <v>0.53472222222222221</v>
      </c>
      <c r="S263" s="1">
        <v>0.52638888888888891</v>
      </c>
      <c r="T263">
        <v>-12</v>
      </c>
      <c r="U263" t="str">
        <f>IF(Flights[[#This Row],[Arrival Delay]]="","Cancelled",IF(Flights[[#This Row],[Arrival Delay]]&gt;15,"Delayed","On time"))</f>
        <v>On time</v>
      </c>
      <c r="V263" t="str">
        <f>IF(Flights[[#This Row],[Status]]&lt;&gt;"Delayed","",IF(Flights[[#This Row],[Arrival Delay]]&gt;120,"Severe",IF(Flights[[#This Row],[Arrival Delay]]&gt;60,"Major","Moderate")))</f>
        <v/>
      </c>
      <c r="X263" t="str">
        <f>IF(OR(AND(Flights[[#This Row],[Status]]="Cancelled",Flights[[#This Row],[Cancellation Reason]]="Airline/Carrier"),Flights[[#This Row],[Delay Type]]="Severe"),"Yes","No")</f>
        <v>No</v>
      </c>
    </row>
    <row r="264" spans="1:24" x14ac:dyDescent="0.25">
      <c r="A264" s="3">
        <v>42026</v>
      </c>
      <c r="B264">
        <f>WEEKNUM(Flights[[#This Row],[Date]],2)</f>
        <v>4</v>
      </c>
      <c r="C264">
        <f>WEEKDAY(Flights[[#This Row],[Date]],2)</f>
        <v>4</v>
      </c>
      <c r="D264" t="s">
        <v>844</v>
      </c>
      <c r="E264" t="s">
        <v>1994</v>
      </c>
      <c r="F264" t="s">
        <v>0</v>
      </c>
      <c r="G264" t="s">
        <v>7</v>
      </c>
      <c r="H264" t="str">
        <f>_xlfn.XLOOKUP(Flights[[#This Row],[Destination]],Airports!$A$1:$A$77,Airports!$D$1:$D$77,"Code not found")</f>
        <v>Austin</v>
      </c>
      <c r="I264" t="str" cm="1">
        <f t="array" ref="I264">_xlfn.XLOOKUP(Flights[[#This Row],[Destination]],_xlfn._TRO_TRAILING(Airports!A:A),_xlfn._TRO_TRAILING(Airports!E:E),"Code not found")</f>
        <v>TX</v>
      </c>
      <c r="J264" s="1">
        <v>0.35416666666666669</v>
      </c>
      <c r="K264">
        <f>HOUR(Flights[[#This Row],[Scheduled Departure]])</f>
        <v>8</v>
      </c>
      <c r="L264" s="1">
        <v>0.34930555555555554</v>
      </c>
      <c r="M264">
        <v>-7</v>
      </c>
      <c r="N264">
        <v>175</v>
      </c>
      <c r="O264" s="14">
        <f>Flights[[#This Row],[Length (min)]]/60</f>
        <v>2.9166666666666665</v>
      </c>
      <c r="P264">
        <v>1242</v>
      </c>
      <c r="Q264" s="17">
        <f>IFERROR(Flights[[#This Row],[Distance]]/Flights[[#This Row],[Length (hr)]],"")</f>
        <v>425.82857142857142</v>
      </c>
      <c r="R264" s="1">
        <v>0.56041666666666667</v>
      </c>
      <c r="S264" s="1">
        <v>0.5541666666666667</v>
      </c>
      <c r="T264">
        <v>-9</v>
      </c>
      <c r="U264" t="str">
        <f>IF(Flights[[#This Row],[Arrival Delay]]="","Cancelled",IF(Flights[[#This Row],[Arrival Delay]]&gt;15,"Delayed","On time"))</f>
        <v>On time</v>
      </c>
      <c r="V264" t="str">
        <f>IF(Flights[[#This Row],[Status]]&lt;&gt;"Delayed","",IF(Flights[[#This Row],[Arrival Delay]]&gt;120,"Severe",IF(Flights[[#This Row],[Arrival Delay]]&gt;60,"Major","Moderate")))</f>
        <v/>
      </c>
      <c r="X264" t="str">
        <f>IF(OR(AND(Flights[[#This Row],[Status]]="Cancelled",Flights[[#This Row],[Cancellation Reason]]="Airline/Carrier"),Flights[[#This Row],[Delay Type]]="Severe"),"Yes","No")</f>
        <v>No</v>
      </c>
    </row>
    <row r="265" spans="1:24" x14ac:dyDescent="0.25">
      <c r="A265" s="3">
        <v>42026</v>
      </c>
      <c r="B265">
        <f>WEEKNUM(Flights[[#This Row],[Date]],2)</f>
        <v>4</v>
      </c>
      <c r="C265">
        <f>WEEKDAY(Flights[[#This Row],[Date]],2)</f>
        <v>4</v>
      </c>
      <c r="D265" t="s">
        <v>860</v>
      </c>
      <c r="E265" t="s">
        <v>1995</v>
      </c>
      <c r="F265" t="s">
        <v>0</v>
      </c>
      <c r="G265" t="s">
        <v>290</v>
      </c>
      <c r="H265" t="str">
        <f>_xlfn.XLOOKUP(Flights[[#This Row],[Destination]],Airports!$A$1:$A$77,Airports!$D$1:$D$77,"Code not found")</f>
        <v>Houston</v>
      </c>
      <c r="I265" t="str" cm="1">
        <f t="array" ref="I265">_xlfn.XLOOKUP(Flights[[#This Row],[Destination]],_xlfn._TRO_TRAILING(Airports!A:A),_xlfn._TRO_TRAILING(Airports!E:E),"Code not found")</f>
        <v>TX</v>
      </c>
      <c r="J265" s="1">
        <v>0.4548611111111111</v>
      </c>
      <c r="K265">
        <f>HOUR(Flights[[#This Row],[Scheduled Departure]])</f>
        <v>10</v>
      </c>
      <c r="L265" s="1">
        <v>0.45833333333333331</v>
      </c>
      <c r="M265">
        <v>5</v>
      </c>
      <c r="N265">
        <v>185</v>
      </c>
      <c r="O265" s="14">
        <f>Flights[[#This Row],[Length (min)]]/60</f>
        <v>3.0833333333333335</v>
      </c>
      <c r="P265">
        <v>1390</v>
      </c>
      <c r="Q265" s="17">
        <f>IFERROR(Flights[[#This Row],[Distance]]/Flights[[#This Row],[Length (hr)]],"")</f>
        <v>450.81081081081078</v>
      </c>
      <c r="R265" s="1">
        <v>0.66666666666666663</v>
      </c>
      <c r="S265" s="1">
        <v>0.67013888888888884</v>
      </c>
      <c r="T265">
        <v>5</v>
      </c>
      <c r="U265" t="str">
        <f>IF(Flights[[#This Row],[Arrival Delay]]="","Cancelled",IF(Flights[[#This Row],[Arrival Delay]]&gt;15,"Delayed","On time"))</f>
        <v>On time</v>
      </c>
      <c r="V265" t="str">
        <f>IF(Flights[[#This Row],[Status]]&lt;&gt;"Delayed","",IF(Flights[[#This Row],[Arrival Delay]]&gt;120,"Severe",IF(Flights[[#This Row],[Arrival Delay]]&gt;60,"Major","Moderate")))</f>
        <v/>
      </c>
      <c r="X265" t="str">
        <f>IF(OR(AND(Flights[[#This Row],[Status]]="Cancelled",Flights[[#This Row],[Cancellation Reason]]="Airline/Carrier"),Flights[[#This Row],[Delay Type]]="Severe"),"Yes","No")</f>
        <v>No</v>
      </c>
    </row>
    <row r="266" spans="1:24" x14ac:dyDescent="0.25">
      <c r="A266" s="3">
        <v>42026</v>
      </c>
      <c r="B266">
        <f>WEEKNUM(Flights[[#This Row],[Date]],2)</f>
        <v>4</v>
      </c>
      <c r="C266">
        <f>WEEKDAY(Flights[[#This Row],[Date]],2)</f>
        <v>4</v>
      </c>
      <c r="D266" t="s">
        <v>866</v>
      </c>
      <c r="E266" t="s">
        <v>1990</v>
      </c>
      <c r="F266" t="s">
        <v>0</v>
      </c>
      <c r="G266" t="s">
        <v>9</v>
      </c>
      <c r="H266" t="str">
        <f>_xlfn.XLOOKUP(Flights[[#This Row],[Destination]],Airports!$A$1:$A$77,Airports!$D$1:$D$77,"Code not found")</f>
        <v>San Francisco</v>
      </c>
      <c r="I266" t="str" cm="1">
        <f t="array" ref="I266">_xlfn.XLOOKUP(Flights[[#This Row],[Destination]],_xlfn._TRO_TRAILING(Airports!A:A),_xlfn._TRO_TRAILING(Airports!E:E),"Code not found")</f>
        <v>CA</v>
      </c>
      <c r="J266" s="1">
        <v>0.46666666666666667</v>
      </c>
      <c r="K266">
        <f>HOUR(Flights[[#This Row],[Scheduled Departure]])</f>
        <v>11</v>
      </c>
      <c r="L266" s="1">
        <v>0.47083333333333333</v>
      </c>
      <c r="M266">
        <v>6</v>
      </c>
      <c r="N266">
        <v>85</v>
      </c>
      <c r="O266" s="14">
        <f>Flights[[#This Row],[Length (min)]]/60</f>
        <v>1.4166666666666667</v>
      </c>
      <c r="P266">
        <v>337</v>
      </c>
      <c r="Q266" s="17">
        <f>IFERROR(Flights[[#This Row],[Distance]]/Flights[[#This Row],[Length (hr)]],"")</f>
        <v>237.88235294117646</v>
      </c>
      <c r="R266" s="1">
        <v>0.52777777777777779</v>
      </c>
      <c r="S266" s="1">
        <v>0.52986111111111112</v>
      </c>
      <c r="T266">
        <v>3</v>
      </c>
      <c r="U266" t="str">
        <f>IF(Flights[[#This Row],[Arrival Delay]]="","Cancelled",IF(Flights[[#This Row],[Arrival Delay]]&gt;15,"Delayed","On time"))</f>
        <v>On time</v>
      </c>
      <c r="V266" t="str">
        <f>IF(Flights[[#This Row],[Status]]&lt;&gt;"Delayed","",IF(Flights[[#This Row],[Arrival Delay]]&gt;120,"Severe",IF(Flights[[#This Row],[Arrival Delay]]&gt;60,"Major","Moderate")))</f>
        <v/>
      </c>
      <c r="X266" t="str">
        <f>IF(OR(AND(Flights[[#This Row],[Status]]="Cancelled",Flights[[#This Row],[Cancellation Reason]]="Airline/Carrier"),Flights[[#This Row],[Delay Type]]="Severe"),"Yes","No")</f>
        <v>No</v>
      </c>
    </row>
    <row r="267" spans="1:24" x14ac:dyDescent="0.25">
      <c r="A267" s="3">
        <v>42026</v>
      </c>
      <c r="B267">
        <f>WEEKNUM(Flights[[#This Row],[Date]],2)</f>
        <v>4</v>
      </c>
      <c r="C267">
        <f>WEEKDAY(Flights[[#This Row],[Date]],2)</f>
        <v>4</v>
      </c>
      <c r="D267" t="s">
        <v>897</v>
      </c>
      <c r="E267" t="s">
        <v>1995</v>
      </c>
      <c r="F267" t="s">
        <v>0</v>
      </c>
      <c r="G267" t="s">
        <v>15</v>
      </c>
      <c r="H267" t="str">
        <f>_xlfn.XLOOKUP(Flights[[#This Row],[Destination]],Airports!$A$1:$A$77,Airports!$D$1:$D$77,"Code not found")</f>
        <v>Las Vegas</v>
      </c>
      <c r="I267" t="str" cm="1">
        <f t="array" ref="I267">_xlfn.XLOOKUP(Flights[[#This Row],[Destination]],_xlfn._TRO_TRAILING(Airports!A:A),_xlfn._TRO_TRAILING(Airports!E:E),"Code not found")</f>
        <v>NV</v>
      </c>
      <c r="J267" s="1">
        <v>0.67708333333333337</v>
      </c>
      <c r="K267">
        <f>HOUR(Flights[[#This Row],[Scheduled Departure]])</f>
        <v>16</v>
      </c>
      <c r="L267" s="1">
        <v>0.67708333333333337</v>
      </c>
      <c r="M267">
        <v>0</v>
      </c>
      <c r="N267">
        <v>53</v>
      </c>
      <c r="O267" s="14">
        <f>Flights[[#This Row],[Length (min)]]/60</f>
        <v>0.8833333333333333</v>
      </c>
      <c r="P267">
        <v>236</v>
      </c>
      <c r="Q267" s="17">
        <f>IFERROR(Flights[[#This Row],[Distance]]/Flights[[#This Row],[Length (hr)]],"")</f>
        <v>267.16981132075472</v>
      </c>
      <c r="R267" s="1">
        <v>0.71875</v>
      </c>
      <c r="S267" s="1">
        <v>0.71388888888888891</v>
      </c>
      <c r="T267">
        <v>-7</v>
      </c>
      <c r="U267" t="str">
        <f>IF(Flights[[#This Row],[Arrival Delay]]="","Cancelled",IF(Flights[[#This Row],[Arrival Delay]]&gt;15,"Delayed","On time"))</f>
        <v>On time</v>
      </c>
      <c r="V267" t="str">
        <f>IF(Flights[[#This Row],[Status]]&lt;&gt;"Delayed","",IF(Flights[[#This Row],[Arrival Delay]]&gt;120,"Severe",IF(Flights[[#This Row],[Arrival Delay]]&gt;60,"Major","Moderate")))</f>
        <v/>
      </c>
      <c r="X267" t="str">
        <f>IF(OR(AND(Flights[[#This Row],[Status]]="Cancelled",Flights[[#This Row],[Cancellation Reason]]="Airline/Carrier"),Flights[[#This Row],[Delay Type]]="Severe"),"Yes","No")</f>
        <v>No</v>
      </c>
    </row>
    <row r="268" spans="1:24" x14ac:dyDescent="0.25">
      <c r="A268" s="3">
        <v>42026</v>
      </c>
      <c r="B268">
        <f>WEEKNUM(Flights[[#This Row],[Date]],2)</f>
        <v>4</v>
      </c>
      <c r="C268">
        <f>WEEKDAY(Flights[[#This Row],[Date]],2)</f>
        <v>4</v>
      </c>
      <c r="D268" t="s">
        <v>584</v>
      </c>
      <c r="E268" t="s">
        <v>1994</v>
      </c>
      <c r="F268" t="s">
        <v>0</v>
      </c>
      <c r="G268" t="s">
        <v>335</v>
      </c>
      <c r="H268" t="str">
        <f>_xlfn.XLOOKUP(Flights[[#This Row],[Destination]],Airports!$A$1:$A$77,Airports!$D$1:$D$77,"Code not found")</f>
        <v>Reno</v>
      </c>
      <c r="I268" t="str" cm="1">
        <f t="array" ref="I268">_xlfn.XLOOKUP(Flights[[#This Row],[Destination]],_xlfn._TRO_TRAILING(Airports!A:A),_xlfn._TRO_TRAILING(Airports!E:E),"Code not found")</f>
        <v>NV</v>
      </c>
      <c r="J268" s="1">
        <v>0.71111111111111114</v>
      </c>
      <c r="K268">
        <f>HOUR(Flights[[#This Row],[Scheduled Departure]])</f>
        <v>17</v>
      </c>
      <c r="L268" s="1">
        <v>0.70902777777777781</v>
      </c>
      <c r="M268">
        <v>-3</v>
      </c>
      <c r="N268">
        <v>92</v>
      </c>
      <c r="O268" s="14">
        <f>Flights[[#This Row],[Length (min)]]/60</f>
        <v>1.5333333333333334</v>
      </c>
      <c r="P268">
        <v>391</v>
      </c>
      <c r="Q268" s="17">
        <f>IFERROR(Flights[[#This Row],[Distance]]/Flights[[#This Row],[Length (hr)]],"")</f>
        <v>254.99999999999997</v>
      </c>
      <c r="R268" s="1">
        <v>0.76944444444444449</v>
      </c>
      <c r="S268" s="1">
        <v>0.7729166666666667</v>
      </c>
      <c r="T268">
        <v>5</v>
      </c>
      <c r="U268" t="str">
        <f>IF(Flights[[#This Row],[Arrival Delay]]="","Cancelled",IF(Flights[[#This Row],[Arrival Delay]]&gt;15,"Delayed","On time"))</f>
        <v>On time</v>
      </c>
      <c r="V268" t="str">
        <f>IF(Flights[[#This Row],[Status]]&lt;&gt;"Delayed","",IF(Flights[[#This Row],[Arrival Delay]]&gt;120,"Severe",IF(Flights[[#This Row],[Arrival Delay]]&gt;60,"Major","Moderate")))</f>
        <v/>
      </c>
      <c r="X268" t="str">
        <f>IF(OR(AND(Flights[[#This Row],[Status]]="Cancelled",Flights[[#This Row],[Cancellation Reason]]="Airline/Carrier"),Flights[[#This Row],[Delay Type]]="Severe"),"Yes","No")</f>
        <v>No</v>
      </c>
    </row>
    <row r="269" spans="1:24" x14ac:dyDescent="0.25">
      <c r="A269" s="3">
        <v>42026</v>
      </c>
      <c r="B269">
        <f>WEEKNUM(Flights[[#This Row],[Date]],2)</f>
        <v>4</v>
      </c>
      <c r="C269">
        <f>WEEKDAY(Flights[[#This Row],[Date]],2)</f>
        <v>4</v>
      </c>
      <c r="D269" t="s">
        <v>97</v>
      </c>
      <c r="E269" t="s">
        <v>1987</v>
      </c>
      <c r="F269" t="s">
        <v>0</v>
      </c>
      <c r="G269" t="s">
        <v>17</v>
      </c>
      <c r="H269" t="str">
        <f>_xlfn.XLOOKUP(Flights[[#This Row],[Destination]],Airports!$A$1:$A$77,Airports!$D$1:$D$77,"Code not found")</f>
        <v>Honolulu</v>
      </c>
      <c r="I269" t="str" cm="1">
        <f t="array" ref="I269">_xlfn.XLOOKUP(Flights[[#This Row],[Destination]],_xlfn._TRO_TRAILING(Airports!A:A),_xlfn._TRO_TRAILING(Airports!E:E),"Code not found")</f>
        <v>HI</v>
      </c>
      <c r="J269" s="1">
        <v>0.78472222222222221</v>
      </c>
      <c r="K269">
        <f>HOUR(Flights[[#This Row],[Scheduled Departure]])</f>
        <v>18</v>
      </c>
      <c r="L269" s="1">
        <v>0.84097222222222223</v>
      </c>
      <c r="M269">
        <v>81</v>
      </c>
      <c r="N269">
        <v>322</v>
      </c>
      <c r="O269" s="14">
        <f>Flights[[#This Row],[Length (min)]]/60</f>
        <v>5.3666666666666663</v>
      </c>
      <c r="P269">
        <v>2556</v>
      </c>
      <c r="Q269" s="17">
        <f>IFERROR(Flights[[#This Row],[Distance]]/Flights[[#This Row],[Length (hr)]],"")</f>
        <v>476.27329192546586</v>
      </c>
      <c r="R269" s="1">
        <v>0.95694444444444449</v>
      </c>
      <c r="S269" s="1">
        <v>0.98124999999999996</v>
      </c>
      <c r="T269">
        <v>35</v>
      </c>
      <c r="U269" t="str">
        <f>IF(Flights[[#This Row],[Arrival Delay]]="","Cancelled",IF(Flights[[#This Row],[Arrival Delay]]&gt;15,"Delayed","On time"))</f>
        <v>Delayed</v>
      </c>
      <c r="V269" t="str">
        <f>IF(Flights[[#This Row],[Status]]&lt;&gt;"Delayed","",IF(Flights[[#This Row],[Arrival Delay]]&gt;120,"Severe",IF(Flights[[#This Row],[Arrival Delay]]&gt;60,"Major","Moderate")))</f>
        <v>Moderate</v>
      </c>
      <c r="X269" t="str">
        <f>IF(OR(AND(Flights[[#This Row],[Status]]="Cancelled",Flights[[#This Row],[Cancellation Reason]]="Airline/Carrier"),Flights[[#This Row],[Delay Type]]="Severe"),"Yes","No")</f>
        <v>No</v>
      </c>
    </row>
    <row r="270" spans="1:24" x14ac:dyDescent="0.25">
      <c r="A270" s="3">
        <v>42026</v>
      </c>
      <c r="B270">
        <f>WEEKNUM(Flights[[#This Row],[Date]],2)</f>
        <v>4</v>
      </c>
      <c r="C270">
        <f>WEEKDAY(Flights[[#This Row],[Date]],2)</f>
        <v>4</v>
      </c>
      <c r="D270" t="s">
        <v>740</v>
      </c>
      <c r="E270" t="s">
        <v>1994</v>
      </c>
      <c r="F270" t="s">
        <v>0</v>
      </c>
      <c r="G270" t="s">
        <v>347</v>
      </c>
      <c r="H270" t="str">
        <f>_xlfn.XLOOKUP(Flights[[#This Row],[Destination]],Airports!$A$1:$A$77,Airports!$D$1:$D$77,"Code not found")</f>
        <v>San Jose</v>
      </c>
      <c r="I270" t="str" cm="1">
        <f t="array" ref="I270">_xlfn.XLOOKUP(Flights[[#This Row],[Destination]],_xlfn._TRO_TRAILING(Airports!A:A),_xlfn._TRO_TRAILING(Airports!E:E),"Code not found")</f>
        <v>CA</v>
      </c>
      <c r="J270" s="1">
        <v>0.83680555555555558</v>
      </c>
      <c r="K270">
        <f>HOUR(Flights[[#This Row],[Scheduled Departure]])</f>
        <v>20</v>
      </c>
      <c r="L270" s="1">
        <v>0.83333333333333337</v>
      </c>
      <c r="M270">
        <v>-5</v>
      </c>
      <c r="N270">
        <v>79</v>
      </c>
      <c r="O270" s="14">
        <f>Flights[[#This Row],[Length (min)]]/60</f>
        <v>1.3166666666666667</v>
      </c>
      <c r="P270">
        <v>308</v>
      </c>
      <c r="Q270" s="17">
        <f>IFERROR(Flights[[#This Row],[Distance]]/Flights[[#This Row],[Length (hr)]],"")</f>
        <v>233.92405063291139</v>
      </c>
      <c r="R270" s="1">
        <v>0.88888888888888884</v>
      </c>
      <c r="S270" s="1">
        <v>0.8881944444444444</v>
      </c>
      <c r="T270">
        <v>-1</v>
      </c>
      <c r="U270" t="str">
        <f>IF(Flights[[#This Row],[Arrival Delay]]="","Cancelled",IF(Flights[[#This Row],[Arrival Delay]]&gt;15,"Delayed","On time"))</f>
        <v>On time</v>
      </c>
      <c r="V270" t="str">
        <f>IF(Flights[[#This Row],[Status]]&lt;&gt;"Delayed","",IF(Flights[[#This Row],[Arrival Delay]]&gt;120,"Severe",IF(Flights[[#This Row],[Arrival Delay]]&gt;60,"Major","Moderate")))</f>
        <v/>
      </c>
      <c r="X270" t="str">
        <f>IF(OR(AND(Flights[[#This Row],[Status]]="Cancelled",Flights[[#This Row],[Cancellation Reason]]="Airline/Carrier"),Flights[[#This Row],[Delay Type]]="Severe"),"Yes","No")</f>
        <v>No</v>
      </c>
    </row>
    <row r="271" spans="1:24" x14ac:dyDescent="0.25">
      <c r="A271" s="3">
        <v>42026</v>
      </c>
      <c r="B271">
        <f>WEEKNUM(Flights[[#This Row],[Date]],2)</f>
        <v>4</v>
      </c>
      <c r="C271">
        <f>WEEKDAY(Flights[[#This Row],[Date]],2)</f>
        <v>4</v>
      </c>
      <c r="D271" t="s">
        <v>795</v>
      </c>
      <c r="E271" t="s">
        <v>1990</v>
      </c>
      <c r="F271" t="s">
        <v>0</v>
      </c>
      <c r="G271" t="s">
        <v>281</v>
      </c>
      <c r="H271" t="str">
        <f>_xlfn.XLOOKUP(Flights[[#This Row],[Destination]],Airports!$A$1:$A$77,Airports!$D$1:$D$77,"Code not found")</f>
        <v>Newark</v>
      </c>
      <c r="I271" t="str" cm="1">
        <f t="array" ref="I271">_xlfn.XLOOKUP(Flights[[#This Row],[Destination]],_xlfn._TRO_TRAILING(Airports!A:A),_xlfn._TRO_TRAILING(Airports!E:E),"Code not found")</f>
        <v>NJ</v>
      </c>
      <c r="J271" s="1">
        <v>0.99722222222222223</v>
      </c>
      <c r="K271">
        <f>HOUR(Flights[[#This Row],[Scheduled Departure]])</f>
        <v>23</v>
      </c>
      <c r="L271" s="1">
        <v>0.99513888888888891</v>
      </c>
      <c r="M271">
        <v>-3</v>
      </c>
      <c r="N271">
        <v>320</v>
      </c>
      <c r="O271" s="14">
        <f>Flights[[#This Row],[Length (min)]]/60</f>
        <v>5.333333333333333</v>
      </c>
      <c r="P271">
        <v>2454</v>
      </c>
      <c r="Q271" s="17">
        <f>IFERROR(Flights[[#This Row],[Distance]]/Flights[[#This Row],[Length (hr)]],"")</f>
        <v>460.125</v>
      </c>
      <c r="R271" s="1">
        <v>0.33958333333333335</v>
      </c>
      <c r="S271" s="1">
        <v>0.34236111111111112</v>
      </c>
      <c r="T271">
        <v>4</v>
      </c>
      <c r="U271" t="str">
        <f>IF(Flights[[#This Row],[Arrival Delay]]="","Cancelled",IF(Flights[[#This Row],[Arrival Delay]]&gt;15,"Delayed","On time"))</f>
        <v>On time</v>
      </c>
      <c r="V271" t="str">
        <f>IF(Flights[[#This Row],[Status]]&lt;&gt;"Delayed","",IF(Flights[[#This Row],[Arrival Delay]]&gt;120,"Severe",IF(Flights[[#This Row],[Arrival Delay]]&gt;60,"Major","Moderate")))</f>
        <v/>
      </c>
      <c r="X271" t="str">
        <f>IF(OR(AND(Flights[[#This Row],[Status]]="Cancelled",Flights[[#This Row],[Cancellation Reason]]="Airline/Carrier"),Flights[[#This Row],[Delay Type]]="Severe"),"Yes","No")</f>
        <v>No</v>
      </c>
    </row>
    <row r="272" spans="1:24" x14ac:dyDescent="0.25">
      <c r="A272" s="3">
        <v>42027</v>
      </c>
      <c r="B272">
        <f>WEEKNUM(Flights[[#This Row],[Date]],2)</f>
        <v>4</v>
      </c>
      <c r="C272">
        <f>WEEKDAY(Flights[[#This Row],[Date]],2)</f>
        <v>5</v>
      </c>
      <c r="D272" t="s">
        <v>799</v>
      </c>
      <c r="E272" t="s">
        <v>1989</v>
      </c>
      <c r="F272" t="s">
        <v>0</v>
      </c>
      <c r="G272" t="s">
        <v>344</v>
      </c>
      <c r="H272" t="str">
        <f>_xlfn.XLOOKUP(Flights[[#This Row],[Destination]],Airports!$A$1:$A$77,Airports!$D$1:$D$77,"Code not found")</f>
        <v>Seattle</v>
      </c>
      <c r="I272" t="str" cm="1">
        <f t="array" ref="I272">_xlfn.XLOOKUP(Flights[[#This Row],[Destination]],_xlfn._TRO_TRAILING(Airports!A:A),_xlfn._TRO_TRAILING(Airports!E:E),"Code not found")</f>
        <v>WA</v>
      </c>
      <c r="J272" s="1">
        <v>0.33333333333333331</v>
      </c>
      <c r="K272">
        <f>HOUR(Flights[[#This Row],[Scheduled Departure]])</f>
        <v>8</v>
      </c>
      <c r="L272" s="1">
        <v>0.32847222222222222</v>
      </c>
      <c r="M272">
        <v>-7</v>
      </c>
      <c r="N272">
        <v>168</v>
      </c>
      <c r="O272" s="14">
        <f>Flights[[#This Row],[Length (min)]]/60</f>
        <v>2.8</v>
      </c>
      <c r="P272">
        <v>954</v>
      </c>
      <c r="Q272" s="17">
        <f>IFERROR(Flights[[#This Row],[Distance]]/Flights[[#This Row],[Length (hr)]],"")</f>
        <v>340.71428571428572</v>
      </c>
      <c r="R272" s="1">
        <v>0.45277777777777778</v>
      </c>
      <c r="S272" s="1">
        <v>0.44513888888888886</v>
      </c>
      <c r="T272">
        <v>-11</v>
      </c>
      <c r="U272" t="str">
        <f>IF(Flights[[#This Row],[Arrival Delay]]="","Cancelled",IF(Flights[[#This Row],[Arrival Delay]]&gt;15,"Delayed","On time"))</f>
        <v>On time</v>
      </c>
      <c r="V272" t="str">
        <f>IF(Flights[[#This Row],[Status]]&lt;&gt;"Delayed","",IF(Flights[[#This Row],[Arrival Delay]]&gt;120,"Severe",IF(Flights[[#This Row],[Arrival Delay]]&gt;60,"Major","Moderate")))</f>
        <v/>
      </c>
      <c r="X272" t="str">
        <f>IF(OR(AND(Flights[[#This Row],[Status]]="Cancelled",Flights[[#This Row],[Cancellation Reason]]="Airline/Carrier"),Flights[[#This Row],[Delay Type]]="Severe"),"Yes","No")</f>
        <v>No</v>
      </c>
    </row>
    <row r="273" spans="1:24" x14ac:dyDescent="0.25">
      <c r="A273" s="3">
        <v>42027</v>
      </c>
      <c r="B273">
        <f>WEEKNUM(Flights[[#This Row],[Date]],2)</f>
        <v>4</v>
      </c>
      <c r="C273">
        <f>WEEKDAY(Flights[[#This Row],[Date]],2)</f>
        <v>5</v>
      </c>
      <c r="D273" t="s">
        <v>788</v>
      </c>
      <c r="E273" t="s">
        <v>1990</v>
      </c>
      <c r="F273" t="s">
        <v>0</v>
      </c>
      <c r="G273" t="s">
        <v>9</v>
      </c>
      <c r="H273" t="str">
        <f>_xlfn.XLOOKUP(Flights[[#This Row],[Destination]],Airports!$A$1:$A$77,Airports!$D$1:$D$77,"Code not found")</f>
        <v>San Francisco</v>
      </c>
      <c r="I273" t="str" cm="1">
        <f t="array" ref="I273">_xlfn.XLOOKUP(Flights[[#This Row],[Destination]],_xlfn._TRO_TRAILING(Airports!A:A),_xlfn._TRO_TRAILING(Airports!E:E),"Code not found")</f>
        <v>CA</v>
      </c>
      <c r="J273" s="1">
        <v>0.33333333333333331</v>
      </c>
      <c r="K273">
        <f>HOUR(Flights[[#This Row],[Scheduled Departure]])</f>
        <v>8</v>
      </c>
      <c r="L273" s="1">
        <v>0.33055555555555555</v>
      </c>
      <c r="M273">
        <v>-4</v>
      </c>
      <c r="N273">
        <v>88</v>
      </c>
      <c r="O273" s="14">
        <f>Flights[[#This Row],[Length (min)]]/60</f>
        <v>1.4666666666666666</v>
      </c>
      <c r="P273">
        <v>337</v>
      </c>
      <c r="Q273" s="17">
        <f>IFERROR(Flights[[#This Row],[Distance]]/Flights[[#This Row],[Length (hr)]],"")</f>
        <v>229.77272727272728</v>
      </c>
      <c r="R273" s="1">
        <v>0.39930555555555558</v>
      </c>
      <c r="S273" s="1">
        <v>0.39166666666666666</v>
      </c>
      <c r="T273">
        <v>-11</v>
      </c>
      <c r="U273" t="str">
        <f>IF(Flights[[#This Row],[Arrival Delay]]="","Cancelled",IF(Flights[[#This Row],[Arrival Delay]]&gt;15,"Delayed","On time"))</f>
        <v>On time</v>
      </c>
      <c r="V273" t="str">
        <f>IF(Flights[[#This Row],[Status]]&lt;&gt;"Delayed","",IF(Flights[[#This Row],[Arrival Delay]]&gt;120,"Severe",IF(Flights[[#This Row],[Arrival Delay]]&gt;60,"Major","Moderate")))</f>
        <v/>
      </c>
      <c r="X273" t="str">
        <f>IF(OR(AND(Flights[[#This Row],[Status]]="Cancelled",Flights[[#This Row],[Cancellation Reason]]="Airline/Carrier"),Flights[[#This Row],[Delay Type]]="Severe"),"Yes","No")</f>
        <v>No</v>
      </c>
    </row>
    <row r="274" spans="1:24" x14ac:dyDescent="0.25">
      <c r="A274" s="3">
        <v>42027</v>
      </c>
      <c r="B274">
        <f>WEEKNUM(Flights[[#This Row],[Date]],2)</f>
        <v>4</v>
      </c>
      <c r="C274">
        <f>WEEKDAY(Flights[[#This Row],[Date]],2)</f>
        <v>5</v>
      </c>
      <c r="D274" t="s">
        <v>973</v>
      </c>
      <c r="E274" t="s">
        <v>1990</v>
      </c>
      <c r="F274" t="s">
        <v>0</v>
      </c>
      <c r="G274" t="s">
        <v>273</v>
      </c>
      <c r="H274" t="str">
        <f>_xlfn.XLOOKUP(Flights[[#This Row],[Destination]],Airports!$A$1:$A$77,Airports!$D$1:$D$77,"Code not found")</f>
        <v>Denver</v>
      </c>
      <c r="I274" t="str" cm="1">
        <f t="array" ref="I274">_xlfn.XLOOKUP(Flights[[#This Row],[Destination]],_xlfn._TRO_TRAILING(Airports!A:A),_xlfn._TRO_TRAILING(Airports!E:E),"Code not found")</f>
        <v>CO</v>
      </c>
      <c r="J274" s="1">
        <v>0.34375</v>
      </c>
      <c r="K274">
        <f>HOUR(Flights[[#This Row],[Scheduled Departure]])</f>
        <v>8</v>
      </c>
      <c r="L274" s="1">
        <v>0.34236111111111112</v>
      </c>
      <c r="M274">
        <v>-2</v>
      </c>
      <c r="N274">
        <v>140</v>
      </c>
      <c r="O274" s="14">
        <f>Flights[[#This Row],[Length (min)]]/60</f>
        <v>2.3333333333333335</v>
      </c>
      <c r="P274">
        <v>862</v>
      </c>
      <c r="Q274" s="17">
        <f>IFERROR(Flights[[#This Row],[Distance]]/Flights[[#This Row],[Length (hr)]],"")</f>
        <v>369.42857142857139</v>
      </c>
      <c r="R274" s="1">
        <v>0.4861111111111111</v>
      </c>
      <c r="S274" s="1">
        <v>0.48125000000000001</v>
      </c>
      <c r="T274">
        <v>-7</v>
      </c>
      <c r="U274" t="str">
        <f>IF(Flights[[#This Row],[Arrival Delay]]="","Cancelled",IF(Flights[[#This Row],[Arrival Delay]]&gt;15,"Delayed","On time"))</f>
        <v>On time</v>
      </c>
      <c r="V274" t="str">
        <f>IF(Flights[[#This Row],[Status]]&lt;&gt;"Delayed","",IF(Flights[[#This Row],[Arrival Delay]]&gt;120,"Severe",IF(Flights[[#This Row],[Arrival Delay]]&gt;60,"Major","Moderate")))</f>
        <v/>
      </c>
      <c r="X274" t="str">
        <f>IF(OR(AND(Flights[[#This Row],[Status]]="Cancelled",Flights[[#This Row],[Cancellation Reason]]="Airline/Carrier"),Flights[[#This Row],[Delay Type]]="Severe"),"Yes","No")</f>
        <v>No</v>
      </c>
    </row>
    <row r="275" spans="1:24" x14ac:dyDescent="0.25">
      <c r="A275" s="3">
        <v>42027</v>
      </c>
      <c r="B275">
        <f>WEEKNUM(Flights[[#This Row],[Date]],2)</f>
        <v>4</v>
      </c>
      <c r="C275">
        <f>WEEKDAY(Flights[[#This Row],[Date]],2)</f>
        <v>5</v>
      </c>
      <c r="D275" t="s">
        <v>871</v>
      </c>
      <c r="E275" t="s">
        <v>1995</v>
      </c>
      <c r="F275" t="s">
        <v>0</v>
      </c>
      <c r="G275" t="s">
        <v>356</v>
      </c>
      <c r="H275" t="str">
        <f>_xlfn.XLOOKUP(Flights[[#This Row],[Destination]],Airports!$A$1:$A$77,Airports!$D$1:$D$77,"Code not found")</f>
        <v>Tucson</v>
      </c>
      <c r="I275" t="str" cm="1">
        <f t="array" ref="I275">_xlfn.XLOOKUP(Flights[[#This Row],[Destination]],_xlfn._TRO_TRAILING(Airports!A:A),_xlfn._TRO_TRAILING(Airports!E:E),"Code not found")</f>
        <v>AZ</v>
      </c>
      <c r="J275" s="1">
        <v>0.49652777777777779</v>
      </c>
      <c r="K275">
        <f>HOUR(Flights[[#This Row],[Scheduled Departure]])</f>
        <v>11</v>
      </c>
      <c r="L275" s="1">
        <v>0.49236111111111114</v>
      </c>
      <c r="M275">
        <v>-6</v>
      </c>
      <c r="N275">
        <v>75</v>
      </c>
      <c r="O275" s="14">
        <f>Flights[[#This Row],[Length (min)]]/60</f>
        <v>1.25</v>
      </c>
      <c r="P275">
        <v>451</v>
      </c>
      <c r="Q275" s="17">
        <f>IFERROR(Flights[[#This Row],[Distance]]/Flights[[#This Row],[Length (hr)]],"")</f>
        <v>360.8</v>
      </c>
      <c r="R275" s="1">
        <v>0.59375</v>
      </c>
      <c r="S275" s="1">
        <v>0.58611111111111114</v>
      </c>
      <c r="T275">
        <v>-11</v>
      </c>
      <c r="U275" t="str">
        <f>IF(Flights[[#This Row],[Arrival Delay]]="","Cancelled",IF(Flights[[#This Row],[Arrival Delay]]&gt;15,"Delayed","On time"))</f>
        <v>On time</v>
      </c>
      <c r="V275" t="str">
        <f>IF(Flights[[#This Row],[Status]]&lt;&gt;"Delayed","",IF(Flights[[#This Row],[Arrival Delay]]&gt;120,"Severe",IF(Flights[[#This Row],[Arrival Delay]]&gt;60,"Major","Moderate")))</f>
        <v/>
      </c>
      <c r="X275" t="str">
        <f>IF(OR(AND(Flights[[#This Row],[Status]]="Cancelled",Flights[[#This Row],[Cancellation Reason]]="Airline/Carrier"),Flights[[#This Row],[Delay Type]]="Severe"),"Yes","No")</f>
        <v>No</v>
      </c>
    </row>
    <row r="276" spans="1:24" x14ac:dyDescent="0.25">
      <c r="A276" s="3">
        <v>42027</v>
      </c>
      <c r="B276">
        <f>WEEKNUM(Flights[[#This Row],[Date]],2)</f>
        <v>4</v>
      </c>
      <c r="C276">
        <f>WEEKDAY(Flights[[#This Row],[Date]],2)</f>
        <v>5</v>
      </c>
      <c r="D276" t="s">
        <v>499</v>
      </c>
      <c r="E276" t="s">
        <v>1989</v>
      </c>
      <c r="F276" t="s">
        <v>0</v>
      </c>
      <c r="G276" t="s">
        <v>26</v>
      </c>
      <c r="H276" t="str">
        <f>_xlfn.XLOOKUP(Flights[[#This Row],[Destination]],Airports!$A$1:$A$77,Airports!$D$1:$D$77,"Code not found")</f>
        <v>Atlanta</v>
      </c>
      <c r="I276" t="str" cm="1">
        <f t="array" ref="I276">_xlfn.XLOOKUP(Flights[[#This Row],[Destination]],_xlfn._TRO_TRAILING(Airports!A:A),_xlfn._TRO_TRAILING(Airports!E:E),"Code not found")</f>
        <v>GA</v>
      </c>
      <c r="J276" s="1">
        <v>0.52083333333333337</v>
      </c>
      <c r="K276">
        <f>HOUR(Flights[[#This Row],[Scheduled Departure]])</f>
        <v>12</v>
      </c>
      <c r="L276" s="1">
        <v>0.51875000000000004</v>
      </c>
      <c r="M276">
        <v>-3</v>
      </c>
      <c r="N276">
        <v>259</v>
      </c>
      <c r="O276" s="14">
        <f>Flights[[#This Row],[Length (min)]]/60</f>
        <v>4.3166666666666664</v>
      </c>
      <c r="P276">
        <v>1947</v>
      </c>
      <c r="Q276" s="17">
        <f>IFERROR(Flights[[#This Row],[Distance]]/Flights[[#This Row],[Length (hr)]],"")</f>
        <v>451.04247104247105</v>
      </c>
      <c r="R276" s="1">
        <v>0.82291666666666663</v>
      </c>
      <c r="S276" s="1">
        <v>0.82361111111111107</v>
      </c>
      <c r="T276">
        <v>1</v>
      </c>
      <c r="U276" t="str">
        <f>IF(Flights[[#This Row],[Arrival Delay]]="","Cancelled",IF(Flights[[#This Row],[Arrival Delay]]&gt;15,"Delayed","On time"))</f>
        <v>On time</v>
      </c>
      <c r="V276" t="str">
        <f>IF(Flights[[#This Row],[Status]]&lt;&gt;"Delayed","",IF(Flights[[#This Row],[Arrival Delay]]&gt;120,"Severe",IF(Flights[[#This Row],[Arrival Delay]]&gt;60,"Major","Moderate")))</f>
        <v/>
      </c>
      <c r="X276" t="str">
        <f>IF(OR(AND(Flights[[#This Row],[Status]]="Cancelled",Flights[[#This Row],[Cancellation Reason]]="Airline/Carrier"),Flights[[#This Row],[Delay Type]]="Severe"),"Yes","No")</f>
        <v>No</v>
      </c>
    </row>
    <row r="277" spans="1:24" x14ac:dyDescent="0.25">
      <c r="A277" s="3">
        <v>42027</v>
      </c>
      <c r="B277">
        <f>WEEKNUM(Flights[[#This Row],[Date]],2)</f>
        <v>4</v>
      </c>
      <c r="C277">
        <f>WEEKDAY(Flights[[#This Row],[Date]],2)</f>
        <v>5</v>
      </c>
      <c r="D277" t="s">
        <v>937</v>
      </c>
      <c r="E277" t="s">
        <v>1988</v>
      </c>
      <c r="F277" t="s">
        <v>0</v>
      </c>
      <c r="G277" t="s">
        <v>27</v>
      </c>
      <c r="H277" t="str">
        <f>_xlfn.XLOOKUP(Flights[[#This Row],[Destination]],Airports!$A$1:$A$77,Airports!$D$1:$D$77,"Code not found")</f>
        <v>Charlotte</v>
      </c>
      <c r="I277" t="str" cm="1">
        <f t="array" ref="I277">_xlfn.XLOOKUP(Flights[[#This Row],[Destination]],_xlfn._TRO_TRAILING(Airports!A:A),_xlfn._TRO_TRAILING(Airports!E:E),"Code not found")</f>
        <v>NC</v>
      </c>
      <c r="J277" s="1">
        <v>0.55902777777777779</v>
      </c>
      <c r="K277">
        <f>HOUR(Flights[[#This Row],[Scheduled Departure]])</f>
        <v>13</v>
      </c>
      <c r="L277" s="1">
        <v>0.55555555555555558</v>
      </c>
      <c r="M277">
        <v>-5</v>
      </c>
      <c r="N277">
        <v>286</v>
      </c>
      <c r="O277" s="14">
        <f>Flights[[#This Row],[Length (min)]]/60</f>
        <v>4.7666666666666666</v>
      </c>
      <c r="P277">
        <v>2125</v>
      </c>
      <c r="Q277" s="17">
        <f>IFERROR(Flights[[#This Row],[Distance]]/Flights[[#This Row],[Length (hr)]],"")</f>
        <v>445.80419580419579</v>
      </c>
      <c r="R277" s="1">
        <v>0.87291666666666667</v>
      </c>
      <c r="S277" s="1">
        <v>0.87916666666666665</v>
      </c>
      <c r="T277">
        <v>9</v>
      </c>
      <c r="U277" t="str">
        <f>IF(Flights[[#This Row],[Arrival Delay]]="","Cancelled",IF(Flights[[#This Row],[Arrival Delay]]&gt;15,"Delayed","On time"))</f>
        <v>On time</v>
      </c>
      <c r="V277" t="str">
        <f>IF(Flights[[#This Row],[Status]]&lt;&gt;"Delayed","",IF(Flights[[#This Row],[Arrival Delay]]&gt;120,"Severe",IF(Flights[[#This Row],[Arrival Delay]]&gt;60,"Major","Moderate")))</f>
        <v/>
      </c>
      <c r="X277" t="str">
        <f>IF(OR(AND(Flights[[#This Row],[Status]]="Cancelled",Flights[[#This Row],[Cancellation Reason]]="Airline/Carrier"),Flights[[#This Row],[Delay Type]]="Severe"),"Yes","No")</f>
        <v>No</v>
      </c>
    </row>
    <row r="278" spans="1:24" x14ac:dyDescent="0.25">
      <c r="A278" s="3">
        <v>42027</v>
      </c>
      <c r="B278">
        <f>WEEKNUM(Flights[[#This Row],[Date]],2)</f>
        <v>4</v>
      </c>
      <c r="C278">
        <f>WEEKDAY(Flights[[#This Row],[Date]],2)</f>
        <v>5</v>
      </c>
      <c r="D278" t="s">
        <v>553</v>
      </c>
      <c r="E278" t="s">
        <v>1994</v>
      </c>
      <c r="F278" t="s">
        <v>0</v>
      </c>
      <c r="G278" t="s">
        <v>349</v>
      </c>
      <c r="H278" t="str">
        <f>_xlfn.XLOOKUP(Flights[[#This Row],[Destination]],Airports!$A$1:$A$77,Airports!$D$1:$D$77,"Code not found")</f>
        <v>Salt Lake City</v>
      </c>
      <c r="I278" t="str" cm="1">
        <f t="array" ref="I278">_xlfn.XLOOKUP(Flights[[#This Row],[Destination]],_xlfn._TRO_TRAILING(Airports!A:A),_xlfn._TRO_TRAILING(Airports!E:E),"Code not found")</f>
        <v>UT</v>
      </c>
      <c r="J278" s="1">
        <v>0.65277777777777779</v>
      </c>
      <c r="K278">
        <f>HOUR(Flights[[#This Row],[Scheduled Departure]])</f>
        <v>15</v>
      </c>
      <c r="L278" s="1">
        <v>0.65347222222222223</v>
      </c>
      <c r="M278">
        <v>1</v>
      </c>
      <c r="N278">
        <v>119</v>
      </c>
      <c r="O278" s="14">
        <f>Flights[[#This Row],[Length (min)]]/60</f>
        <v>1.9833333333333334</v>
      </c>
      <c r="P278">
        <v>590</v>
      </c>
      <c r="Q278" s="17">
        <f>IFERROR(Flights[[#This Row],[Distance]]/Flights[[#This Row],[Length (hr)]],"")</f>
        <v>297.47899159663865</v>
      </c>
      <c r="R278" s="1">
        <v>0.7680555555555556</v>
      </c>
      <c r="S278" s="1">
        <v>0.77777777777777779</v>
      </c>
      <c r="T278">
        <v>14</v>
      </c>
      <c r="U278" t="str">
        <f>IF(Flights[[#This Row],[Arrival Delay]]="","Cancelled",IF(Flights[[#This Row],[Arrival Delay]]&gt;15,"Delayed","On time"))</f>
        <v>On time</v>
      </c>
      <c r="V278" t="str">
        <f>IF(Flights[[#This Row],[Status]]&lt;&gt;"Delayed","",IF(Flights[[#This Row],[Arrival Delay]]&gt;120,"Severe",IF(Flights[[#This Row],[Arrival Delay]]&gt;60,"Major","Moderate")))</f>
        <v/>
      </c>
      <c r="X278" t="str">
        <f>IF(OR(AND(Flights[[#This Row],[Status]]="Cancelled",Flights[[#This Row],[Cancellation Reason]]="Airline/Carrier"),Flights[[#This Row],[Delay Type]]="Severe"),"Yes","No")</f>
        <v>No</v>
      </c>
    </row>
    <row r="279" spans="1:24" x14ac:dyDescent="0.25">
      <c r="A279" s="3">
        <v>42027</v>
      </c>
      <c r="B279">
        <f>WEEKNUM(Flights[[#This Row],[Date]],2)</f>
        <v>4</v>
      </c>
      <c r="C279">
        <f>WEEKDAY(Flights[[#This Row],[Date]],2)</f>
        <v>5</v>
      </c>
      <c r="D279" t="s">
        <v>928</v>
      </c>
      <c r="E279" t="s">
        <v>1995</v>
      </c>
      <c r="F279" t="s">
        <v>0</v>
      </c>
      <c r="G279" t="s">
        <v>356</v>
      </c>
      <c r="H279" t="str">
        <f>_xlfn.XLOOKUP(Flights[[#This Row],[Destination]],Airports!$A$1:$A$77,Airports!$D$1:$D$77,"Code not found")</f>
        <v>Tucson</v>
      </c>
      <c r="I279" t="str" cm="1">
        <f t="array" ref="I279">_xlfn.XLOOKUP(Flights[[#This Row],[Destination]],_xlfn._TRO_TRAILING(Airports!A:A),_xlfn._TRO_TRAILING(Airports!E:E),"Code not found")</f>
        <v>AZ</v>
      </c>
      <c r="J279" s="1">
        <v>0.89583333333333337</v>
      </c>
      <c r="K279">
        <f>HOUR(Flights[[#This Row],[Scheduled Departure]])</f>
        <v>21</v>
      </c>
      <c r="L279" s="1">
        <v>0.89166666666666672</v>
      </c>
      <c r="M279">
        <v>-6</v>
      </c>
      <c r="N279">
        <v>78</v>
      </c>
      <c r="O279" s="14">
        <f>Flights[[#This Row],[Length (min)]]/60</f>
        <v>1.3</v>
      </c>
      <c r="P279">
        <v>451</v>
      </c>
      <c r="Q279" s="17">
        <f>IFERROR(Flights[[#This Row],[Distance]]/Flights[[#This Row],[Length (hr)]],"")</f>
        <v>346.92307692307691</v>
      </c>
      <c r="R279" s="1">
        <v>0.98958333333333337</v>
      </c>
      <c r="S279" s="1">
        <v>0.98750000000000004</v>
      </c>
      <c r="T279">
        <v>-3</v>
      </c>
      <c r="U279" t="str">
        <f>IF(Flights[[#This Row],[Arrival Delay]]="","Cancelled",IF(Flights[[#This Row],[Arrival Delay]]&gt;15,"Delayed","On time"))</f>
        <v>On time</v>
      </c>
      <c r="V279" t="str">
        <f>IF(Flights[[#This Row],[Status]]&lt;&gt;"Delayed","",IF(Flights[[#This Row],[Arrival Delay]]&gt;120,"Severe",IF(Flights[[#This Row],[Arrival Delay]]&gt;60,"Major","Moderate")))</f>
        <v/>
      </c>
      <c r="X279" t="str">
        <f>IF(OR(AND(Flights[[#This Row],[Status]]="Cancelled",Flights[[#This Row],[Cancellation Reason]]="Airline/Carrier"),Flights[[#This Row],[Delay Type]]="Severe"),"Yes","No")</f>
        <v>No</v>
      </c>
    </row>
    <row r="280" spans="1:24" x14ac:dyDescent="0.25">
      <c r="A280" s="3">
        <v>42027</v>
      </c>
      <c r="B280">
        <f>WEEKNUM(Flights[[#This Row],[Date]],2)</f>
        <v>4</v>
      </c>
      <c r="C280">
        <f>WEEKDAY(Flights[[#This Row],[Date]],2)</f>
        <v>5</v>
      </c>
      <c r="D280" t="s">
        <v>743</v>
      </c>
      <c r="E280" t="s">
        <v>1990</v>
      </c>
      <c r="F280" t="s">
        <v>0</v>
      </c>
      <c r="G280" t="s">
        <v>9</v>
      </c>
      <c r="H280" t="str">
        <f>_xlfn.XLOOKUP(Flights[[#This Row],[Destination]],Airports!$A$1:$A$77,Airports!$D$1:$D$77,"Code not found")</f>
        <v>San Francisco</v>
      </c>
      <c r="I280" t="str" cm="1">
        <f t="array" ref="I280">_xlfn.XLOOKUP(Flights[[#This Row],[Destination]],_xlfn._TRO_TRAILING(Airports!A:A),_xlfn._TRO_TRAILING(Airports!E:E),"Code not found")</f>
        <v>CA</v>
      </c>
      <c r="J280" s="1">
        <v>0.93472222222222223</v>
      </c>
      <c r="K280">
        <f>HOUR(Flights[[#This Row],[Scheduled Departure]])</f>
        <v>22</v>
      </c>
      <c r="L280" s="1">
        <v>0.9291666666666667</v>
      </c>
      <c r="M280">
        <v>-8</v>
      </c>
      <c r="N280">
        <v>76</v>
      </c>
      <c r="O280" s="14">
        <f>Flights[[#This Row],[Length (min)]]/60</f>
        <v>1.2666666666666666</v>
      </c>
      <c r="P280">
        <v>337</v>
      </c>
      <c r="Q280" s="17">
        <f>IFERROR(Flights[[#This Row],[Distance]]/Flights[[#This Row],[Length (hr)]],"")</f>
        <v>266.0526315789474</v>
      </c>
      <c r="R280" s="1">
        <v>0.99305555555555558</v>
      </c>
      <c r="S280" s="1">
        <v>0.9819444444444444</v>
      </c>
      <c r="T280">
        <v>-16</v>
      </c>
      <c r="U280" t="str">
        <f>IF(Flights[[#This Row],[Arrival Delay]]="","Cancelled",IF(Flights[[#This Row],[Arrival Delay]]&gt;15,"Delayed","On time"))</f>
        <v>On time</v>
      </c>
      <c r="V280" t="str">
        <f>IF(Flights[[#This Row],[Status]]&lt;&gt;"Delayed","",IF(Flights[[#This Row],[Arrival Delay]]&gt;120,"Severe",IF(Flights[[#This Row],[Arrival Delay]]&gt;60,"Major","Moderate")))</f>
        <v/>
      </c>
      <c r="X280" t="str">
        <f>IF(OR(AND(Flights[[#This Row],[Status]]="Cancelled",Flights[[#This Row],[Cancellation Reason]]="Airline/Carrier"),Flights[[#This Row],[Delay Type]]="Severe"),"Yes","No")</f>
        <v>No</v>
      </c>
    </row>
    <row r="281" spans="1:24" x14ac:dyDescent="0.25">
      <c r="A281" s="3">
        <v>42027</v>
      </c>
      <c r="B281">
        <f>WEEKNUM(Flights[[#This Row],[Date]],2)</f>
        <v>4</v>
      </c>
      <c r="C281">
        <f>WEEKDAY(Flights[[#This Row],[Date]],2)</f>
        <v>5</v>
      </c>
      <c r="D281" t="s">
        <v>105</v>
      </c>
      <c r="E281" t="s">
        <v>1987</v>
      </c>
      <c r="F281" t="s">
        <v>0</v>
      </c>
      <c r="G281" t="s">
        <v>14</v>
      </c>
      <c r="H281" t="str">
        <f>_xlfn.XLOOKUP(Flights[[#This Row],[Destination]],Airports!$A$1:$A$77,Airports!$D$1:$D$77,"Code not found")</f>
        <v>Tampa</v>
      </c>
      <c r="I281" t="str" cm="1">
        <f t="array" ref="I281">_xlfn.XLOOKUP(Flights[[#This Row],[Destination]],_xlfn._TRO_TRAILING(Airports!A:A),_xlfn._TRO_TRAILING(Airports!E:E),"Code not found")</f>
        <v>FL</v>
      </c>
      <c r="J281" s="1">
        <v>0.95833333333333337</v>
      </c>
      <c r="K281">
        <f>HOUR(Flights[[#This Row],[Scheduled Departure]])</f>
        <v>23</v>
      </c>
      <c r="L281" s="1">
        <v>0.95138888888888884</v>
      </c>
      <c r="M281">
        <v>-10</v>
      </c>
      <c r="N281">
        <v>271</v>
      </c>
      <c r="O281" s="14">
        <f>Flights[[#This Row],[Length (min)]]/60</f>
        <v>4.5166666666666666</v>
      </c>
      <c r="P281">
        <v>2158</v>
      </c>
      <c r="Q281" s="17">
        <f>IFERROR(Flights[[#This Row],[Distance]]/Flights[[#This Row],[Length (hr)]],"")</f>
        <v>477.7859778597786</v>
      </c>
      <c r="R281" s="1">
        <v>0.26458333333333334</v>
      </c>
      <c r="S281" s="1">
        <v>0.26458333333333334</v>
      </c>
      <c r="T281">
        <v>0</v>
      </c>
      <c r="U281" t="str">
        <f>IF(Flights[[#This Row],[Arrival Delay]]="","Cancelled",IF(Flights[[#This Row],[Arrival Delay]]&gt;15,"Delayed","On time"))</f>
        <v>On time</v>
      </c>
      <c r="V281" t="str">
        <f>IF(Flights[[#This Row],[Status]]&lt;&gt;"Delayed","",IF(Flights[[#This Row],[Arrival Delay]]&gt;120,"Severe",IF(Flights[[#This Row],[Arrival Delay]]&gt;60,"Major","Moderate")))</f>
        <v/>
      </c>
      <c r="X281" t="str">
        <f>IF(OR(AND(Flights[[#This Row],[Status]]="Cancelled",Flights[[#This Row],[Cancellation Reason]]="Airline/Carrier"),Flights[[#This Row],[Delay Type]]="Severe"),"Yes","No")</f>
        <v>No</v>
      </c>
    </row>
    <row r="282" spans="1:24" x14ac:dyDescent="0.25">
      <c r="A282" s="3">
        <v>42028</v>
      </c>
      <c r="B282">
        <f>WEEKNUM(Flights[[#This Row],[Date]],2)</f>
        <v>4</v>
      </c>
      <c r="C282">
        <f>WEEKDAY(Flights[[#This Row],[Date]],2)</f>
        <v>6</v>
      </c>
      <c r="D282" t="s">
        <v>444</v>
      </c>
      <c r="E282" t="s">
        <v>1994</v>
      </c>
      <c r="F282" t="s">
        <v>0</v>
      </c>
      <c r="G282" t="s">
        <v>344</v>
      </c>
      <c r="H282" t="str">
        <f>_xlfn.XLOOKUP(Flights[[#This Row],[Destination]],Airports!$A$1:$A$77,Airports!$D$1:$D$77,"Code not found")</f>
        <v>Seattle</v>
      </c>
      <c r="I282" t="str" cm="1">
        <f t="array" ref="I282">_xlfn.XLOOKUP(Flights[[#This Row],[Destination]],_xlfn._TRO_TRAILING(Airports!A:A),_xlfn._TRO_TRAILING(Airports!E:E),"Code not found")</f>
        <v>WA</v>
      </c>
      <c r="J282" s="1">
        <v>0.3611111111111111</v>
      </c>
      <c r="K282">
        <f>HOUR(Flights[[#This Row],[Scheduled Departure]])</f>
        <v>8</v>
      </c>
      <c r="L282" s="1">
        <v>0.35972222222222222</v>
      </c>
      <c r="M282">
        <v>-2</v>
      </c>
      <c r="N282">
        <v>170</v>
      </c>
      <c r="O282" s="14">
        <f>Flights[[#This Row],[Length (min)]]/60</f>
        <v>2.8333333333333335</v>
      </c>
      <c r="P282">
        <v>954</v>
      </c>
      <c r="Q282" s="17">
        <f>IFERROR(Flights[[#This Row],[Distance]]/Flights[[#This Row],[Length (hr)]],"")</f>
        <v>336.70588235294116</v>
      </c>
      <c r="R282" s="1">
        <v>0.47499999999999998</v>
      </c>
      <c r="S282" s="1">
        <v>0.4777777777777778</v>
      </c>
      <c r="T282">
        <v>4</v>
      </c>
      <c r="U282" t="str">
        <f>IF(Flights[[#This Row],[Arrival Delay]]="","Cancelled",IF(Flights[[#This Row],[Arrival Delay]]&gt;15,"Delayed","On time"))</f>
        <v>On time</v>
      </c>
      <c r="V282" t="str">
        <f>IF(Flights[[#This Row],[Status]]&lt;&gt;"Delayed","",IF(Flights[[#This Row],[Arrival Delay]]&gt;120,"Severe",IF(Flights[[#This Row],[Arrival Delay]]&gt;60,"Major","Moderate")))</f>
        <v/>
      </c>
      <c r="X282" t="str">
        <f>IF(OR(AND(Flights[[#This Row],[Status]]="Cancelled",Flights[[#This Row],[Cancellation Reason]]="Airline/Carrier"),Flights[[#This Row],[Delay Type]]="Severe"),"Yes","No")</f>
        <v>No</v>
      </c>
    </row>
    <row r="283" spans="1:24" x14ac:dyDescent="0.25">
      <c r="A283" s="3">
        <v>42028</v>
      </c>
      <c r="B283">
        <f>WEEKNUM(Flights[[#This Row],[Date]],2)</f>
        <v>4</v>
      </c>
      <c r="C283">
        <f>WEEKDAY(Flights[[#This Row],[Date]],2)</f>
        <v>6</v>
      </c>
      <c r="D283" t="s">
        <v>731</v>
      </c>
      <c r="E283" t="s">
        <v>1990</v>
      </c>
      <c r="F283" t="s">
        <v>0</v>
      </c>
      <c r="G283" t="s">
        <v>16</v>
      </c>
      <c r="H283" t="str">
        <f>_xlfn.XLOOKUP(Flights[[#This Row],[Destination]],Airports!$A$1:$A$77,Airports!$D$1:$D$77,"Code not found")</f>
        <v>Dulles</v>
      </c>
      <c r="I283" t="str" cm="1">
        <f t="array" ref="I283">_xlfn.XLOOKUP(Flights[[#This Row],[Destination]],_xlfn._TRO_TRAILING(Airports!A:A),_xlfn._TRO_TRAILING(Airports!E:E),"Code not found")</f>
        <v>VA</v>
      </c>
      <c r="J283" s="1">
        <v>0.375</v>
      </c>
      <c r="K283">
        <f>HOUR(Flights[[#This Row],[Scheduled Departure]])</f>
        <v>9</v>
      </c>
      <c r="L283" s="1">
        <v>0.41944444444444445</v>
      </c>
      <c r="M283">
        <v>64</v>
      </c>
      <c r="N283">
        <v>302</v>
      </c>
      <c r="O283" s="14">
        <f>Flights[[#This Row],[Length (min)]]/60</f>
        <v>5.0333333333333332</v>
      </c>
      <c r="P283">
        <v>2288</v>
      </c>
      <c r="Q283" s="17">
        <f>IFERROR(Flights[[#This Row],[Distance]]/Flights[[#This Row],[Length (hr)]],"")</f>
        <v>454.56953642384104</v>
      </c>
      <c r="R283" s="1">
        <v>0.69722222222222219</v>
      </c>
      <c r="S283" s="1">
        <v>0.75416666666666665</v>
      </c>
      <c r="T283">
        <v>82</v>
      </c>
      <c r="U283" t="str">
        <f>IF(Flights[[#This Row],[Arrival Delay]]="","Cancelled",IF(Flights[[#This Row],[Arrival Delay]]&gt;15,"Delayed","On time"))</f>
        <v>Delayed</v>
      </c>
      <c r="V283" t="str">
        <f>IF(Flights[[#This Row],[Status]]&lt;&gt;"Delayed","",IF(Flights[[#This Row],[Arrival Delay]]&gt;120,"Severe",IF(Flights[[#This Row],[Arrival Delay]]&gt;60,"Major","Moderate")))</f>
        <v>Major</v>
      </c>
      <c r="X283" t="str">
        <f>IF(OR(AND(Flights[[#This Row],[Status]]="Cancelled",Flights[[#This Row],[Cancellation Reason]]="Airline/Carrier"),Flights[[#This Row],[Delay Type]]="Severe"),"Yes","No")</f>
        <v>No</v>
      </c>
    </row>
    <row r="284" spans="1:24" x14ac:dyDescent="0.25">
      <c r="A284" s="3">
        <v>42028</v>
      </c>
      <c r="B284">
        <f>WEEKNUM(Flights[[#This Row],[Date]],2)</f>
        <v>4</v>
      </c>
      <c r="C284">
        <f>WEEKDAY(Flights[[#This Row],[Date]],2)</f>
        <v>6</v>
      </c>
      <c r="D284" t="s">
        <v>55</v>
      </c>
      <c r="E284" t="s">
        <v>1987</v>
      </c>
      <c r="F284" t="s">
        <v>0</v>
      </c>
      <c r="G284" t="s">
        <v>21</v>
      </c>
      <c r="H284" t="str">
        <f>_xlfn.XLOOKUP(Flights[[#This Row],[Destination]],Airports!$A$1:$A$77,Airports!$D$1:$D$77,"Code not found")</f>
        <v>Lihue</v>
      </c>
      <c r="I284" t="str" cm="1">
        <f t="array" ref="I284">_xlfn.XLOOKUP(Flights[[#This Row],[Destination]],_xlfn._TRO_TRAILING(Airports!A:A),_xlfn._TRO_TRAILING(Airports!E:E),"Code not found")</f>
        <v>HI</v>
      </c>
      <c r="J284" s="1">
        <v>0.38541666666666669</v>
      </c>
      <c r="K284">
        <f>HOUR(Flights[[#This Row],[Scheduled Departure]])</f>
        <v>9</v>
      </c>
      <c r="L284" s="1">
        <v>0.37777777777777777</v>
      </c>
      <c r="M284">
        <v>-11</v>
      </c>
      <c r="N284">
        <v>390</v>
      </c>
      <c r="O284" s="14">
        <f>Flights[[#This Row],[Length (min)]]/60</f>
        <v>6.5</v>
      </c>
      <c r="P284">
        <v>2615</v>
      </c>
      <c r="Q284" s="17">
        <f>IFERROR(Flights[[#This Row],[Distance]]/Flights[[#This Row],[Length (hr)]],"")</f>
        <v>402.30769230769232</v>
      </c>
      <c r="R284" s="1">
        <v>0.56597222222222221</v>
      </c>
      <c r="S284" s="1">
        <v>0.56527777777777777</v>
      </c>
      <c r="T284">
        <v>-1</v>
      </c>
      <c r="U284" t="str">
        <f>IF(Flights[[#This Row],[Arrival Delay]]="","Cancelled",IF(Flights[[#This Row],[Arrival Delay]]&gt;15,"Delayed","On time"))</f>
        <v>On time</v>
      </c>
      <c r="V284" t="str">
        <f>IF(Flights[[#This Row],[Status]]&lt;&gt;"Delayed","",IF(Flights[[#This Row],[Arrival Delay]]&gt;120,"Severe",IF(Flights[[#This Row],[Arrival Delay]]&gt;60,"Major","Moderate")))</f>
        <v/>
      </c>
      <c r="X284" t="str">
        <f>IF(OR(AND(Flights[[#This Row],[Status]]="Cancelled",Flights[[#This Row],[Cancellation Reason]]="Airline/Carrier"),Flights[[#This Row],[Delay Type]]="Severe"),"Yes","No")</f>
        <v>No</v>
      </c>
    </row>
    <row r="285" spans="1:24" x14ac:dyDescent="0.25">
      <c r="A285" s="3">
        <v>42028</v>
      </c>
      <c r="B285">
        <f>WEEKNUM(Flights[[#This Row],[Date]],2)</f>
        <v>4</v>
      </c>
      <c r="C285">
        <f>WEEKDAY(Flights[[#This Row],[Date]],2)</f>
        <v>6</v>
      </c>
      <c r="D285" t="s">
        <v>433</v>
      </c>
      <c r="E285" t="s">
        <v>1994</v>
      </c>
      <c r="F285" t="s">
        <v>0</v>
      </c>
      <c r="G285" t="s">
        <v>246</v>
      </c>
      <c r="H285" t="str">
        <f>_xlfn.XLOOKUP(Flights[[#This Row],[Destination]],Airports!$A$1:$A$77,Airports!$D$1:$D$77,"Code not found")</f>
        <v>Albuquerque</v>
      </c>
      <c r="I285" t="str" cm="1">
        <f t="array" ref="I285">_xlfn.XLOOKUP(Flights[[#This Row],[Destination]],_xlfn._TRO_TRAILING(Airports!A:A),_xlfn._TRO_TRAILING(Airports!E:E),"Code not found")</f>
        <v>NM</v>
      </c>
      <c r="J285" s="1">
        <v>0.38541666666666669</v>
      </c>
      <c r="K285">
        <f>HOUR(Flights[[#This Row],[Scheduled Departure]])</f>
        <v>9</v>
      </c>
      <c r="L285" s="1">
        <v>0.38055555555555554</v>
      </c>
      <c r="M285">
        <v>-7</v>
      </c>
      <c r="N285">
        <v>129</v>
      </c>
      <c r="O285" s="14">
        <f>Flights[[#This Row],[Length (min)]]/60</f>
        <v>2.15</v>
      </c>
      <c r="P285">
        <v>677</v>
      </c>
      <c r="Q285" s="17">
        <f>IFERROR(Flights[[#This Row],[Distance]]/Flights[[#This Row],[Length (hr)]],"")</f>
        <v>314.88372093023258</v>
      </c>
      <c r="R285" s="1">
        <v>0.50347222222222221</v>
      </c>
      <c r="S285" s="1">
        <v>0.51180555555555551</v>
      </c>
      <c r="T285">
        <v>12</v>
      </c>
      <c r="U285" t="str">
        <f>IF(Flights[[#This Row],[Arrival Delay]]="","Cancelled",IF(Flights[[#This Row],[Arrival Delay]]&gt;15,"Delayed","On time"))</f>
        <v>On time</v>
      </c>
      <c r="V285" t="str">
        <f>IF(Flights[[#This Row],[Status]]&lt;&gt;"Delayed","",IF(Flights[[#This Row],[Arrival Delay]]&gt;120,"Severe",IF(Flights[[#This Row],[Arrival Delay]]&gt;60,"Major","Moderate")))</f>
        <v/>
      </c>
      <c r="X285" t="str">
        <f>IF(OR(AND(Flights[[#This Row],[Status]]="Cancelled",Flights[[#This Row],[Cancellation Reason]]="Airline/Carrier"),Flights[[#This Row],[Delay Type]]="Severe"),"Yes","No")</f>
        <v>No</v>
      </c>
    </row>
    <row r="286" spans="1:24" x14ac:dyDescent="0.25">
      <c r="A286" s="3">
        <v>42028</v>
      </c>
      <c r="B286">
        <f>WEEKNUM(Flights[[#This Row],[Date]],2)</f>
        <v>4</v>
      </c>
      <c r="C286">
        <f>WEEKDAY(Flights[[#This Row],[Date]],2)</f>
        <v>6</v>
      </c>
      <c r="D286" t="s">
        <v>441</v>
      </c>
      <c r="E286" t="s">
        <v>1989</v>
      </c>
      <c r="F286" t="s">
        <v>0</v>
      </c>
      <c r="G286" t="s">
        <v>13</v>
      </c>
      <c r="H286" t="str">
        <f>_xlfn.XLOOKUP(Flights[[#This Row],[Destination]],Airports!$A$1:$A$77,Airports!$D$1:$D$77,"Code not found")</f>
        <v>Orlando</v>
      </c>
      <c r="I286" t="str" cm="1">
        <f t="array" ref="I286">_xlfn.XLOOKUP(Flights[[#This Row],[Destination]],_xlfn._TRO_TRAILING(Airports!A:A),_xlfn._TRO_TRAILING(Airports!E:E),"Code not found")</f>
        <v>FL</v>
      </c>
      <c r="J286" s="1">
        <v>0.4375</v>
      </c>
      <c r="K286">
        <f>HOUR(Flights[[#This Row],[Scheduled Departure]])</f>
        <v>10</v>
      </c>
      <c r="L286" s="1">
        <v>0.43611111111111112</v>
      </c>
      <c r="M286">
        <v>-2</v>
      </c>
      <c r="N286">
        <v>284</v>
      </c>
      <c r="O286" s="14">
        <f>Flights[[#This Row],[Length (min)]]/60</f>
        <v>4.7333333333333334</v>
      </c>
      <c r="P286">
        <v>2218</v>
      </c>
      <c r="Q286" s="17">
        <f>IFERROR(Flights[[#This Row],[Distance]]/Flights[[#This Row],[Length (hr)]],"")</f>
        <v>468.59154929577466</v>
      </c>
      <c r="R286" s="1">
        <v>0.75624999999999998</v>
      </c>
      <c r="S286" s="1">
        <v>0.7583333333333333</v>
      </c>
      <c r="T286">
        <v>3</v>
      </c>
      <c r="U286" t="str">
        <f>IF(Flights[[#This Row],[Arrival Delay]]="","Cancelled",IF(Flights[[#This Row],[Arrival Delay]]&gt;15,"Delayed","On time"))</f>
        <v>On time</v>
      </c>
      <c r="V286" t="str">
        <f>IF(Flights[[#This Row],[Status]]&lt;&gt;"Delayed","",IF(Flights[[#This Row],[Arrival Delay]]&gt;120,"Severe",IF(Flights[[#This Row],[Arrival Delay]]&gt;60,"Major","Moderate")))</f>
        <v/>
      </c>
      <c r="X286" t="str">
        <f>IF(OR(AND(Flights[[#This Row],[Status]]="Cancelled",Flights[[#This Row],[Cancellation Reason]]="Airline/Carrier"),Flights[[#This Row],[Delay Type]]="Severe"),"Yes","No")</f>
        <v>No</v>
      </c>
    </row>
    <row r="287" spans="1:24" x14ac:dyDescent="0.25">
      <c r="A287" s="3">
        <v>42028</v>
      </c>
      <c r="B287">
        <f>WEEKNUM(Flights[[#This Row],[Date]],2)</f>
        <v>4</v>
      </c>
      <c r="C287">
        <f>WEEKDAY(Flights[[#This Row],[Date]],2)</f>
        <v>6</v>
      </c>
      <c r="D287" t="s">
        <v>515</v>
      </c>
      <c r="E287" t="s">
        <v>1991</v>
      </c>
      <c r="F287" t="s">
        <v>0</v>
      </c>
      <c r="G287" t="s">
        <v>344</v>
      </c>
      <c r="H287" t="str">
        <f>_xlfn.XLOOKUP(Flights[[#This Row],[Destination]],Airports!$A$1:$A$77,Airports!$D$1:$D$77,"Code not found")</f>
        <v>Seattle</v>
      </c>
      <c r="I287" t="str" cm="1">
        <f t="array" ref="I287">_xlfn.XLOOKUP(Flights[[#This Row],[Destination]],_xlfn._TRO_TRAILING(Airports!A:A),_xlfn._TRO_TRAILING(Airports!E:E),"Code not found")</f>
        <v>WA</v>
      </c>
      <c r="J287" s="1">
        <v>0.54166666666666663</v>
      </c>
      <c r="K287">
        <f>HOUR(Flights[[#This Row],[Scheduled Departure]])</f>
        <v>13</v>
      </c>
      <c r="L287" s="1">
        <v>0.54097222222222219</v>
      </c>
      <c r="M287">
        <v>-1</v>
      </c>
      <c r="N287">
        <v>153</v>
      </c>
      <c r="O287" s="14">
        <f>Flights[[#This Row],[Length (min)]]/60</f>
        <v>2.5499999999999998</v>
      </c>
      <c r="P287">
        <v>954</v>
      </c>
      <c r="Q287" s="17">
        <f>IFERROR(Flights[[#This Row],[Distance]]/Flights[[#This Row],[Length (hr)]],"")</f>
        <v>374.11764705882354</v>
      </c>
      <c r="R287" s="1">
        <v>0.64861111111111114</v>
      </c>
      <c r="S287" s="1">
        <v>0.64722222222222225</v>
      </c>
      <c r="T287">
        <v>-2</v>
      </c>
      <c r="U287" t="str">
        <f>IF(Flights[[#This Row],[Arrival Delay]]="","Cancelled",IF(Flights[[#This Row],[Arrival Delay]]&gt;15,"Delayed","On time"))</f>
        <v>On time</v>
      </c>
      <c r="V287" t="str">
        <f>IF(Flights[[#This Row],[Status]]&lt;&gt;"Delayed","",IF(Flights[[#This Row],[Arrival Delay]]&gt;120,"Severe",IF(Flights[[#This Row],[Arrival Delay]]&gt;60,"Major","Moderate")))</f>
        <v/>
      </c>
      <c r="X287" t="str">
        <f>IF(OR(AND(Flights[[#This Row],[Status]]="Cancelled",Flights[[#This Row],[Cancellation Reason]]="Airline/Carrier"),Flights[[#This Row],[Delay Type]]="Severe"),"Yes","No")</f>
        <v>No</v>
      </c>
    </row>
    <row r="288" spans="1:24" x14ac:dyDescent="0.25">
      <c r="A288" s="3">
        <v>42028</v>
      </c>
      <c r="B288">
        <f>WEEKNUM(Flights[[#This Row],[Date]],2)</f>
        <v>4</v>
      </c>
      <c r="C288">
        <f>WEEKDAY(Flights[[#This Row],[Date]],2)</f>
        <v>6</v>
      </c>
      <c r="D288" t="s">
        <v>512</v>
      </c>
      <c r="E288" t="s">
        <v>1994</v>
      </c>
      <c r="F288" t="s">
        <v>0</v>
      </c>
      <c r="G288" t="s">
        <v>339</v>
      </c>
      <c r="H288" t="str">
        <f>_xlfn.XLOOKUP(Flights[[#This Row],[Destination]],Airports!$A$1:$A$77,Airports!$D$1:$D$77,"Code not found")</f>
        <v>San Diego</v>
      </c>
      <c r="I288" t="str" cm="1">
        <f t="array" ref="I288">_xlfn.XLOOKUP(Flights[[#This Row],[Destination]],_xlfn._TRO_TRAILING(Airports!A:A),_xlfn._TRO_TRAILING(Airports!E:E),"Code not found")</f>
        <v>CA</v>
      </c>
      <c r="J288" s="1">
        <v>0.54166666666666663</v>
      </c>
      <c r="K288">
        <f>HOUR(Flights[[#This Row],[Scheduled Departure]])</f>
        <v>13</v>
      </c>
      <c r="L288" s="1">
        <v>0.5395833333333333</v>
      </c>
      <c r="M288">
        <v>-3</v>
      </c>
      <c r="N288">
        <v>45</v>
      </c>
      <c r="O288" s="14">
        <f>Flights[[#This Row],[Length (min)]]/60</f>
        <v>0.75</v>
      </c>
      <c r="P288">
        <v>109</v>
      </c>
      <c r="Q288" s="17">
        <f>IFERROR(Flights[[#This Row],[Distance]]/Flights[[#This Row],[Length (hr)]],"")</f>
        <v>145.33333333333334</v>
      </c>
      <c r="R288" s="1">
        <v>0.57430555555555551</v>
      </c>
      <c r="S288" s="1">
        <v>0.5708333333333333</v>
      </c>
      <c r="T288">
        <v>-5</v>
      </c>
      <c r="U288" t="str">
        <f>IF(Flights[[#This Row],[Arrival Delay]]="","Cancelled",IF(Flights[[#This Row],[Arrival Delay]]&gt;15,"Delayed","On time"))</f>
        <v>On time</v>
      </c>
      <c r="V288" t="str">
        <f>IF(Flights[[#This Row],[Status]]&lt;&gt;"Delayed","",IF(Flights[[#This Row],[Arrival Delay]]&gt;120,"Severe",IF(Flights[[#This Row],[Arrival Delay]]&gt;60,"Major","Moderate")))</f>
        <v/>
      </c>
      <c r="X288" t="str">
        <f>IF(OR(AND(Flights[[#This Row],[Status]]="Cancelled",Flights[[#This Row],[Cancellation Reason]]="Airline/Carrier"),Flights[[#This Row],[Delay Type]]="Severe"),"Yes","No")</f>
        <v>No</v>
      </c>
    </row>
    <row r="289" spans="1:24" x14ac:dyDescent="0.25">
      <c r="A289" s="3">
        <v>42028</v>
      </c>
      <c r="B289">
        <f>WEEKNUM(Flights[[#This Row],[Date]],2)</f>
        <v>4</v>
      </c>
      <c r="C289">
        <f>WEEKDAY(Flights[[#This Row],[Date]],2)</f>
        <v>6</v>
      </c>
      <c r="D289" t="s">
        <v>576</v>
      </c>
      <c r="E289" t="s">
        <v>1989</v>
      </c>
      <c r="F289" t="s">
        <v>0</v>
      </c>
      <c r="G289" t="s">
        <v>349</v>
      </c>
      <c r="H289" t="str">
        <f>_xlfn.XLOOKUP(Flights[[#This Row],[Destination]],Airports!$A$1:$A$77,Airports!$D$1:$D$77,"Code not found")</f>
        <v>Salt Lake City</v>
      </c>
      <c r="I289" t="str" cm="1">
        <f t="array" ref="I289">_xlfn.XLOOKUP(Flights[[#This Row],[Destination]],_xlfn._TRO_TRAILING(Airports!A:A),_xlfn._TRO_TRAILING(Airports!E:E),"Code not found")</f>
        <v>UT</v>
      </c>
      <c r="J289" s="1">
        <v>0.68263888888888891</v>
      </c>
      <c r="K289">
        <f>HOUR(Flights[[#This Row],[Scheduled Departure]])</f>
        <v>16</v>
      </c>
      <c r="L289" s="1">
        <v>0.68055555555555558</v>
      </c>
      <c r="M289">
        <v>-3</v>
      </c>
      <c r="N289">
        <v>111</v>
      </c>
      <c r="O289" s="14">
        <f>Flights[[#This Row],[Length (min)]]/60</f>
        <v>1.85</v>
      </c>
      <c r="P289">
        <v>590</v>
      </c>
      <c r="Q289" s="17">
        <f>IFERROR(Flights[[#This Row],[Distance]]/Flights[[#This Row],[Length (hr)]],"")</f>
        <v>318.91891891891891</v>
      </c>
      <c r="R289" s="1">
        <v>0.80277777777777781</v>
      </c>
      <c r="S289" s="1">
        <v>0.7993055555555556</v>
      </c>
      <c r="T289">
        <v>-5</v>
      </c>
      <c r="U289" t="str">
        <f>IF(Flights[[#This Row],[Arrival Delay]]="","Cancelled",IF(Flights[[#This Row],[Arrival Delay]]&gt;15,"Delayed","On time"))</f>
        <v>On time</v>
      </c>
      <c r="V289" t="str">
        <f>IF(Flights[[#This Row],[Status]]&lt;&gt;"Delayed","",IF(Flights[[#This Row],[Arrival Delay]]&gt;120,"Severe",IF(Flights[[#This Row],[Arrival Delay]]&gt;60,"Major","Moderate")))</f>
        <v/>
      </c>
      <c r="X289" t="str">
        <f>IF(OR(AND(Flights[[#This Row],[Status]]="Cancelled",Flights[[#This Row],[Cancellation Reason]]="Airline/Carrier"),Flights[[#This Row],[Delay Type]]="Severe"),"Yes","No")</f>
        <v>No</v>
      </c>
    </row>
    <row r="290" spans="1:24" x14ac:dyDescent="0.25">
      <c r="A290" s="3">
        <v>42028</v>
      </c>
      <c r="B290">
        <f>WEEKNUM(Flights[[#This Row],[Date]],2)</f>
        <v>4</v>
      </c>
      <c r="C290">
        <f>WEEKDAY(Flights[[#This Row],[Date]],2)</f>
        <v>6</v>
      </c>
      <c r="D290" t="s">
        <v>596</v>
      </c>
      <c r="E290" t="s">
        <v>1988</v>
      </c>
      <c r="F290" t="s">
        <v>0</v>
      </c>
      <c r="G290" t="s">
        <v>29</v>
      </c>
      <c r="H290" t="str">
        <f>_xlfn.XLOOKUP(Flights[[#This Row],[Destination]],Airports!$A$1:$A$77,Airports!$D$1:$D$77,"Code not found")</f>
        <v>Phoenix</v>
      </c>
      <c r="I290" t="str" cm="1">
        <f t="array" ref="I290">_xlfn.XLOOKUP(Flights[[#This Row],[Destination]],_xlfn._TRO_TRAILING(Airports!A:A),_xlfn._TRO_TRAILING(Airports!E:E),"Code not found")</f>
        <v>AZ</v>
      </c>
      <c r="J290" s="1">
        <v>0.74305555555555558</v>
      </c>
      <c r="K290">
        <f>HOUR(Flights[[#This Row],[Scheduled Departure]])</f>
        <v>17</v>
      </c>
      <c r="L290" s="1">
        <v>0.73750000000000004</v>
      </c>
      <c r="M290">
        <v>-8</v>
      </c>
      <c r="N290">
        <v>105</v>
      </c>
      <c r="O290" s="14">
        <f>Flights[[#This Row],[Length (min)]]/60</f>
        <v>1.75</v>
      </c>
      <c r="P290">
        <v>370</v>
      </c>
      <c r="Q290" s="17">
        <f>IFERROR(Flights[[#This Row],[Distance]]/Flights[[#This Row],[Length (hr)]],"")</f>
        <v>211.42857142857142</v>
      </c>
      <c r="R290" s="1">
        <v>0.84305555555555556</v>
      </c>
      <c r="S290" s="1">
        <v>0.8520833333333333</v>
      </c>
      <c r="T290">
        <v>13</v>
      </c>
      <c r="U290" t="str">
        <f>IF(Flights[[#This Row],[Arrival Delay]]="","Cancelled",IF(Flights[[#This Row],[Arrival Delay]]&gt;15,"Delayed","On time"))</f>
        <v>On time</v>
      </c>
      <c r="V290" t="str">
        <f>IF(Flights[[#This Row],[Status]]&lt;&gt;"Delayed","",IF(Flights[[#This Row],[Arrival Delay]]&gt;120,"Severe",IF(Flights[[#This Row],[Arrival Delay]]&gt;60,"Major","Moderate")))</f>
        <v/>
      </c>
      <c r="X290" t="str">
        <f>IF(OR(AND(Flights[[#This Row],[Status]]="Cancelled",Flights[[#This Row],[Cancellation Reason]]="Airline/Carrier"),Flights[[#This Row],[Delay Type]]="Severe"),"Yes","No")</f>
        <v>No</v>
      </c>
    </row>
    <row r="291" spans="1:24" x14ac:dyDescent="0.25">
      <c r="A291" s="3">
        <v>42028</v>
      </c>
      <c r="B291">
        <f>WEEKNUM(Flights[[#This Row],[Date]],2)</f>
        <v>4</v>
      </c>
      <c r="C291">
        <f>WEEKDAY(Flights[[#This Row],[Date]],2)</f>
        <v>6</v>
      </c>
      <c r="D291" t="s">
        <v>654</v>
      </c>
      <c r="E291" t="s">
        <v>1994</v>
      </c>
      <c r="F291" t="s">
        <v>0</v>
      </c>
      <c r="G291" t="s">
        <v>313</v>
      </c>
      <c r="H291" t="str">
        <f>_xlfn.XLOOKUP(Flights[[#This Row],[Destination]],Airports!$A$1:$A$77,Airports!$D$1:$D$77,"Code not found")</f>
        <v>Monterey</v>
      </c>
      <c r="I291" t="str" cm="1">
        <f t="array" ref="I291">_xlfn.XLOOKUP(Flights[[#This Row],[Destination]],_xlfn._TRO_TRAILING(Airports!A:A),_xlfn._TRO_TRAILING(Airports!E:E),"Code not found")</f>
        <v>CA</v>
      </c>
      <c r="J291" s="1">
        <v>0.87152777777777779</v>
      </c>
      <c r="K291">
        <f>HOUR(Flights[[#This Row],[Scheduled Departure]])</f>
        <v>20</v>
      </c>
      <c r="L291" s="1">
        <v>0.86597222222222225</v>
      </c>
      <c r="M291">
        <v>-8</v>
      </c>
      <c r="N291">
        <v>67</v>
      </c>
      <c r="O291" s="14">
        <f>Flights[[#This Row],[Length (min)]]/60</f>
        <v>1.1166666666666667</v>
      </c>
      <c r="P291">
        <v>266</v>
      </c>
      <c r="Q291" s="17">
        <f>IFERROR(Flights[[#This Row],[Distance]]/Flights[[#This Row],[Length (hr)]],"")</f>
        <v>238.20895522388059</v>
      </c>
      <c r="R291" s="1">
        <v>0.91666666666666663</v>
      </c>
      <c r="S291" s="1">
        <v>0.91249999999999998</v>
      </c>
      <c r="T291">
        <v>-6</v>
      </c>
      <c r="U291" t="str">
        <f>IF(Flights[[#This Row],[Arrival Delay]]="","Cancelled",IF(Flights[[#This Row],[Arrival Delay]]&gt;15,"Delayed","On time"))</f>
        <v>On time</v>
      </c>
      <c r="V291" t="str">
        <f>IF(Flights[[#This Row],[Status]]&lt;&gt;"Delayed","",IF(Flights[[#This Row],[Arrival Delay]]&gt;120,"Severe",IF(Flights[[#This Row],[Arrival Delay]]&gt;60,"Major","Moderate")))</f>
        <v/>
      </c>
      <c r="X291" t="str">
        <f>IF(OR(AND(Flights[[#This Row],[Status]]="Cancelled",Flights[[#This Row],[Cancellation Reason]]="Airline/Carrier"),Flights[[#This Row],[Delay Type]]="Severe"),"Yes","No")</f>
        <v>No</v>
      </c>
    </row>
    <row r="292" spans="1:24" x14ac:dyDescent="0.25">
      <c r="A292" s="3">
        <v>42028</v>
      </c>
      <c r="B292">
        <f>WEEKNUM(Flights[[#This Row],[Date]],2)</f>
        <v>4</v>
      </c>
      <c r="C292">
        <f>WEEKDAY(Flights[[#This Row],[Date]],2)</f>
        <v>6</v>
      </c>
      <c r="D292" t="s">
        <v>665</v>
      </c>
      <c r="E292" t="s">
        <v>1989</v>
      </c>
      <c r="F292" t="s">
        <v>0</v>
      </c>
      <c r="G292" t="s">
        <v>13</v>
      </c>
      <c r="H292" t="str">
        <f>_xlfn.XLOOKUP(Flights[[#This Row],[Destination]],Airports!$A$1:$A$77,Airports!$D$1:$D$77,"Code not found")</f>
        <v>Orlando</v>
      </c>
      <c r="I292" t="str" cm="1">
        <f t="array" ref="I292">_xlfn.XLOOKUP(Flights[[#This Row],[Destination]],_xlfn._TRO_TRAILING(Airports!A:A),_xlfn._TRO_TRAILING(Airports!E:E),"Code not found")</f>
        <v>FL</v>
      </c>
      <c r="J292" s="1">
        <v>0.92708333333333337</v>
      </c>
      <c r="K292">
        <f>HOUR(Flights[[#This Row],[Scheduled Departure]])</f>
        <v>22</v>
      </c>
      <c r="L292" s="1">
        <v>0.94444444444444442</v>
      </c>
      <c r="M292">
        <v>25</v>
      </c>
      <c r="N292">
        <v>270</v>
      </c>
      <c r="O292" s="14">
        <f>Flights[[#This Row],[Length (min)]]/60</f>
        <v>4.5</v>
      </c>
      <c r="P292">
        <v>2218</v>
      </c>
      <c r="Q292" s="17">
        <f>IFERROR(Flights[[#This Row],[Distance]]/Flights[[#This Row],[Length (hr)]],"")</f>
        <v>492.88888888888891</v>
      </c>
      <c r="R292" s="1">
        <v>0.23819444444444443</v>
      </c>
      <c r="S292" s="1">
        <v>0.25694444444444442</v>
      </c>
      <c r="T292">
        <v>27</v>
      </c>
      <c r="U292" t="str">
        <f>IF(Flights[[#This Row],[Arrival Delay]]="","Cancelled",IF(Flights[[#This Row],[Arrival Delay]]&gt;15,"Delayed","On time"))</f>
        <v>Delayed</v>
      </c>
      <c r="V292" t="str">
        <f>IF(Flights[[#This Row],[Status]]&lt;&gt;"Delayed","",IF(Flights[[#This Row],[Arrival Delay]]&gt;120,"Severe",IF(Flights[[#This Row],[Arrival Delay]]&gt;60,"Major","Moderate")))</f>
        <v>Moderate</v>
      </c>
      <c r="X292" t="str">
        <f>IF(OR(AND(Flights[[#This Row],[Status]]="Cancelled",Flights[[#This Row],[Cancellation Reason]]="Airline/Carrier"),Flights[[#This Row],[Delay Type]]="Severe"),"Yes","No")</f>
        <v>No</v>
      </c>
    </row>
    <row r="293" spans="1:24" x14ac:dyDescent="0.25">
      <c r="A293" s="3">
        <v>42028</v>
      </c>
      <c r="B293">
        <f>WEEKNUM(Flights[[#This Row],[Date]],2)</f>
        <v>4</v>
      </c>
      <c r="C293">
        <f>WEEKDAY(Flights[[#This Row],[Date]],2)</f>
        <v>6</v>
      </c>
      <c r="D293" t="s">
        <v>981</v>
      </c>
      <c r="E293" t="s">
        <v>1990</v>
      </c>
      <c r="F293" t="s">
        <v>0</v>
      </c>
      <c r="G293" t="s">
        <v>4</v>
      </c>
      <c r="H293" t="str">
        <f>_xlfn.XLOOKUP(Flights[[#This Row],[Destination]],Airports!$A$1:$A$77,Airports!$D$1:$D$77,"Code not found")</f>
        <v>Chicago</v>
      </c>
      <c r="I293" t="str" cm="1">
        <f t="array" ref="I293">_xlfn.XLOOKUP(Flights[[#This Row],[Destination]],_xlfn._TRO_TRAILING(Airports!A:A),_xlfn._TRO_TRAILING(Airports!E:E),"Code not found")</f>
        <v>IL</v>
      </c>
      <c r="J293" s="1">
        <v>0.9555555555555556</v>
      </c>
      <c r="K293">
        <f>HOUR(Flights[[#This Row],[Scheduled Departure]])</f>
        <v>22</v>
      </c>
      <c r="L293" s="1">
        <v>0.95208333333333328</v>
      </c>
      <c r="M293">
        <v>-5</v>
      </c>
      <c r="N293">
        <v>240</v>
      </c>
      <c r="O293" s="14">
        <f>Flights[[#This Row],[Length (min)]]/60</f>
        <v>4</v>
      </c>
      <c r="P293">
        <v>1744</v>
      </c>
      <c r="Q293" s="17">
        <f>IFERROR(Flights[[#This Row],[Distance]]/Flights[[#This Row],[Length (hr)]],"")</f>
        <v>436</v>
      </c>
      <c r="R293" s="1">
        <v>0.2013888888888889</v>
      </c>
      <c r="S293" s="1">
        <v>0.20208333333333334</v>
      </c>
      <c r="T293">
        <v>1</v>
      </c>
      <c r="U293" t="str">
        <f>IF(Flights[[#This Row],[Arrival Delay]]="","Cancelled",IF(Flights[[#This Row],[Arrival Delay]]&gt;15,"Delayed","On time"))</f>
        <v>On time</v>
      </c>
      <c r="V293" t="str">
        <f>IF(Flights[[#This Row],[Status]]&lt;&gt;"Delayed","",IF(Flights[[#This Row],[Arrival Delay]]&gt;120,"Severe",IF(Flights[[#This Row],[Arrival Delay]]&gt;60,"Major","Moderate")))</f>
        <v/>
      </c>
      <c r="X293" t="str">
        <f>IF(OR(AND(Flights[[#This Row],[Status]]="Cancelled",Flights[[#This Row],[Cancellation Reason]]="Airline/Carrier"),Flights[[#This Row],[Delay Type]]="Severe"),"Yes","No")</f>
        <v>No</v>
      </c>
    </row>
    <row r="294" spans="1:24" x14ac:dyDescent="0.25">
      <c r="A294" s="3">
        <v>42029</v>
      </c>
      <c r="B294">
        <f>WEEKNUM(Flights[[#This Row],[Date]],2)</f>
        <v>4</v>
      </c>
      <c r="C294">
        <f>WEEKDAY(Flights[[#This Row],[Date]],2)</f>
        <v>7</v>
      </c>
      <c r="D294" t="s">
        <v>701</v>
      </c>
      <c r="E294" t="s">
        <v>1994</v>
      </c>
      <c r="F294" t="s">
        <v>0</v>
      </c>
      <c r="G294" t="s">
        <v>29</v>
      </c>
      <c r="H294" t="str">
        <f>_xlfn.XLOOKUP(Flights[[#This Row],[Destination]],Airports!$A$1:$A$77,Airports!$D$1:$D$77,"Code not found")</f>
        <v>Phoenix</v>
      </c>
      <c r="I294" t="str" cm="1">
        <f t="array" ref="I294">_xlfn.XLOOKUP(Flights[[#This Row],[Destination]],_xlfn._TRO_TRAILING(Airports!A:A),_xlfn._TRO_TRAILING(Airports!E:E),"Code not found")</f>
        <v>AZ</v>
      </c>
      <c r="J294" s="1">
        <v>0.34861111111111109</v>
      </c>
      <c r="K294">
        <f>HOUR(Flights[[#This Row],[Scheduled Departure]])</f>
        <v>8</v>
      </c>
      <c r="L294" s="1">
        <v>0.34444444444444444</v>
      </c>
      <c r="M294">
        <v>-6</v>
      </c>
      <c r="N294">
        <v>92</v>
      </c>
      <c r="O294" s="14">
        <f>Flights[[#This Row],[Length (min)]]/60</f>
        <v>1.5333333333333334</v>
      </c>
      <c r="P294">
        <v>370</v>
      </c>
      <c r="Q294" s="17">
        <f>IFERROR(Flights[[#This Row],[Distance]]/Flights[[#This Row],[Length (hr)]],"")</f>
        <v>241.30434782608694</v>
      </c>
      <c r="R294" s="1">
        <v>0.4513888888888889</v>
      </c>
      <c r="S294" s="1">
        <v>0.45</v>
      </c>
      <c r="T294">
        <v>-2</v>
      </c>
      <c r="U294" t="str">
        <f>IF(Flights[[#This Row],[Arrival Delay]]="","Cancelled",IF(Flights[[#This Row],[Arrival Delay]]&gt;15,"Delayed","On time"))</f>
        <v>On time</v>
      </c>
      <c r="V294" t="str">
        <f>IF(Flights[[#This Row],[Status]]&lt;&gt;"Delayed","",IF(Flights[[#This Row],[Arrival Delay]]&gt;120,"Severe",IF(Flights[[#This Row],[Arrival Delay]]&gt;60,"Major","Moderate")))</f>
        <v/>
      </c>
      <c r="X294" t="str">
        <f>IF(OR(AND(Flights[[#This Row],[Status]]="Cancelled",Flights[[#This Row],[Cancellation Reason]]="Airline/Carrier"),Flights[[#This Row],[Delay Type]]="Severe"),"Yes","No")</f>
        <v>No</v>
      </c>
    </row>
    <row r="295" spans="1:24" x14ac:dyDescent="0.25">
      <c r="A295" s="3">
        <v>42029</v>
      </c>
      <c r="B295">
        <f>WEEKNUM(Flights[[#This Row],[Date]],2)</f>
        <v>4</v>
      </c>
      <c r="C295">
        <f>WEEKDAY(Flights[[#This Row],[Date]],2)</f>
        <v>7</v>
      </c>
      <c r="D295" t="s">
        <v>442</v>
      </c>
      <c r="E295" t="s">
        <v>1994</v>
      </c>
      <c r="F295" t="s">
        <v>0</v>
      </c>
      <c r="G295" t="s">
        <v>3</v>
      </c>
      <c r="H295" t="str">
        <f>_xlfn.XLOOKUP(Flights[[#This Row],[Destination]],Airports!$A$1:$A$77,Airports!$D$1:$D$77,"Code not found")</f>
        <v>Dallas</v>
      </c>
      <c r="I295" t="str" cm="1">
        <f t="array" ref="I295">_xlfn.XLOOKUP(Flights[[#This Row],[Destination]],_xlfn._TRO_TRAILING(Airports!A:A),_xlfn._TRO_TRAILING(Airports!E:E),"Code not found")</f>
        <v>TX</v>
      </c>
      <c r="J295" s="1">
        <v>0.38541666666666669</v>
      </c>
      <c r="K295">
        <f>HOUR(Flights[[#This Row],[Scheduled Departure]])</f>
        <v>9</v>
      </c>
      <c r="L295" s="1">
        <v>0.38124999999999998</v>
      </c>
      <c r="M295">
        <v>-6</v>
      </c>
      <c r="N295">
        <v>206</v>
      </c>
      <c r="O295" s="14">
        <f>Flights[[#This Row],[Length (min)]]/60</f>
        <v>3.4333333333333331</v>
      </c>
      <c r="P295">
        <v>1235</v>
      </c>
      <c r="Q295" s="17">
        <f>IFERROR(Flights[[#This Row],[Distance]]/Flights[[#This Row],[Length (hr)]],"")</f>
        <v>359.7087378640777</v>
      </c>
      <c r="R295" s="1">
        <v>0.59583333333333333</v>
      </c>
      <c r="S295" s="1">
        <v>0.60763888888888884</v>
      </c>
      <c r="T295">
        <v>17</v>
      </c>
      <c r="U295" t="str">
        <f>IF(Flights[[#This Row],[Arrival Delay]]="","Cancelled",IF(Flights[[#This Row],[Arrival Delay]]&gt;15,"Delayed","On time"))</f>
        <v>Delayed</v>
      </c>
      <c r="V295" t="str">
        <f>IF(Flights[[#This Row],[Status]]&lt;&gt;"Delayed","",IF(Flights[[#This Row],[Arrival Delay]]&gt;120,"Severe",IF(Flights[[#This Row],[Arrival Delay]]&gt;60,"Major","Moderate")))</f>
        <v>Moderate</v>
      </c>
      <c r="X295" t="str">
        <f>IF(OR(AND(Flights[[#This Row],[Status]]="Cancelled",Flights[[#This Row],[Cancellation Reason]]="Airline/Carrier"),Flights[[#This Row],[Delay Type]]="Severe"),"Yes","No")</f>
        <v>No</v>
      </c>
    </row>
    <row r="296" spans="1:24" x14ac:dyDescent="0.25">
      <c r="A296" s="3">
        <v>42029</v>
      </c>
      <c r="B296">
        <f>WEEKNUM(Flights[[#This Row],[Date]],2)</f>
        <v>4</v>
      </c>
      <c r="C296">
        <f>WEEKDAY(Flights[[#This Row],[Date]],2)</f>
        <v>7</v>
      </c>
      <c r="D296" t="s">
        <v>445</v>
      </c>
      <c r="E296" t="s">
        <v>1997</v>
      </c>
      <c r="F296" t="s">
        <v>0</v>
      </c>
      <c r="G296" t="s">
        <v>17</v>
      </c>
      <c r="H296" t="str">
        <f>_xlfn.XLOOKUP(Flights[[#This Row],[Destination]],Airports!$A$1:$A$77,Airports!$D$1:$D$77,"Code not found")</f>
        <v>Honolulu</v>
      </c>
      <c r="I296" t="str" cm="1">
        <f t="array" ref="I296">_xlfn.XLOOKUP(Flights[[#This Row],[Destination]],_xlfn._TRO_TRAILING(Airports!A:A),_xlfn._TRO_TRAILING(Airports!E:E),"Code not found")</f>
        <v>HI</v>
      </c>
      <c r="J296" s="1">
        <v>0.41666666666666669</v>
      </c>
      <c r="K296">
        <f>HOUR(Flights[[#This Row],[Scheduled Departure]])</f>
        <v>10</v>
      </c>
      <c r="L296" s="1">
        <v>0.40902777777777777</v>
      </c>
      <c r="M296">
        <v>-11</v>
      </c>
      <c r="N296">
        <v>348</v>
      </c>
      <c r="O296" s="14">
        <f>Flights[[#This Row],[Length (min)]]/60</f>
        <v>5.8</v>
      </c>
      <c r="P296">
        <v>2556</v>
      </c>
      <c r="Q296" s="17">
        <f>IFERROR(Flights[[#This Row],[Distance]]/Flights[[#This Row],[Length (hr)]],"")</f>
        <v>440.68965517241378</v>
      </c>
      <c r="R296" s="1">
        <v>0.57638888888888884</v>
      </c>
      <c r="S296" s="1">
        <v>0.56736111111111109</v>
      </c>
      <c r="T296">
        <v>-13</v>
      </c>
      <c r="U296" t="str">
        <f>IF(Flights[[#This Row],[Arrival Delay]]="","Cancelled",IF(Flights[[#This Row],[Arrival Delay]]&gt;15,"Delayed","On time"))</f>
        <v>On time</v>
      </c>
      <c r="V296" t="str">
        <f>IF(Flights[[#This Row],[Status]]&lt;&gt;"Delayed","",IF(Flights[[#This Row],[Arrival Delay]]&gt;120,"Severe",IF(Flights[[#This Row],[Arrival Delay]]&gt;60,"Major","Moderate")))</f>
        <v/>
      </c>
      <c r="X296" t="str">
        <f>IF(OR(AND(Flights[[#This Row],[Status]]="Cancelled",Flights[[#This Row],[Cancellation Reason]]="Airline/Carrier"),Flights[[#This Row],[Delay Type]]="Severe"),"Yes","No")</f>
        <v>No</v>
      </c>
    </row>
    <row r="297" spans="1:24" x14ac:dyDescent="0.25">
      <c r="A297" s="3">
        <v>42029</v>
      </c>
      <c r="B297">
        <f>WEEKNUM(Flights[[#This Row],[Date]],2)</f>
        <v>4</v>
      </c>
      <c r="C297">
        <f>WEEKDAY(Flights[[#This Row],[Date]],2)</f>
        <v>7</v>
      </c>
      <c r="D297" t="s">
        <v>454</v>
      </c>
      <c r="E297" t="s">
        <v>1994</v>
      </c>
      <c r="F297" t="s">
        <v>0</v>
      </c>
      <c r="G297" t="s">
        <v>349</v>
      </c>
      <c r="H297" t="str">
        <f>_xlfn.XLOOKUP(Flights[[#This Row],[Destination]],Airports!$A$1:$A$77,Airports!$D$1:$D$77,"Code not found")</f>
        <v>Salt Lake City</v>
      </c>
      <c r="I297" t="str" cm="1">
        <f t="array" ref="I297">_xlfn.XLOOKUP(Flights[[#This Row],[Destination]],_xlfn._TRO_TRAILING(Airports!A:A),_xlfn._TRO_TRAILING(Airports!E:E),"Code not found")</f>
        <v>UT</v>
      </c>
      <c r="J297" s="1">
        <v>0.51041666666666663</v>
      </c>
      <c r="K297">
        <f>HOUR(Flights[[#This Row],[Scheduled Departure]])</f>
        <v>12</v>
      </c>
      <c r="L297" s="1">
        <v>0.53472222222222221</v>
      </c>
      <c r="M297">
        <v>35</v>
      </c>
      <c r="N297">
        <v>104</v>
      </c>
      <c r="O297" s="14">
        <f>Flights[[#This Row],[Length (min)]]/60</f>
        <v>1.7333333333333334</v>
      </c>
      <c r="P297">
        <v>590</v>
      </c>
      <c r="Q297" s="17">
        <f>IFERROR(Flights[[#This Row],[Distance]]/Flights[[#This Row],[Length (hr)]],"")</f>
        <v>340.38461538461536</v>
      </c>
      <c r="R297" s="1">
        <v>0.62638888888888888</v>
      </c>
      <c r="S297" s="1">
        <v>0.64861111111111114</v>
      </c>
      <c r="T297">
        <v>32</v>
      </c>
      <c r="U297" t="str">
        <f>IF(Flights[[#This Row],[Arrival Delay]]="","Cancelled",IF(Flights[[#This Row],[Arrival Delay]]&gt;15,"Delayed","On time"))</f>
        <v>Delayed</v>
      </c>
      <c r="V297" t="str">
        <f>IF(Flights[[#This Row],[Status]]&lt;&gt;"Delayed","",IF(Flights[[#This Row],[Arrival Delay]]&gt;120,"Severe",IF(Flights[[#This Row],[Arrival Delay]]&gt;60,"Major","Moderate")))</f>
        <v>Moderate</v>
      </c>
      <c r="X297" t="str">
        <f>IF(OR(AND(Flights[[#This Row],[Status]]="Cancelled",Flights[[#This Row],[Cancellation Reason]]="Airline/Carrier"),Flights[[#This Row],[Delay Type]]="Severe"),"Yes","No")</f>
        <v>No</v>
      </c>
    </row>
    <row r="298" spans="1:24" x14ac:dyDescent="0.25">
      <c r="A298" s="3">
        <v>42029</v>
      </c>
      <c r="B298">
        <f>WEEKNUM(Flights[[#This Row],[Date]],2)</f>
        <v>4</v>
      </c>
      <c r="C298">
        <f>WEEKDAY(Flights[[#This Row],[Date]],2)</f>
        <v>7</v>
      </c>
      <c r="D298" t="s">
        <v>807</v>
      </c>
      <c r="E298" t="s">
        <v>1994</v>
      </c>
      <c r="F298" t="s">
        <v>0</v>
      </c>
      <c r="G298" t="s">
        <v>347</v>
      </c>
      <c r="H298" t="str">
        <f>_xlfn.XLOOKUP(Flights[[#This Row],[Destination]],Airports!$A$1:$A$77,Airports!$D$1:$D$77,"Code not found")</f>
        <v>San Jose</v>
      </c>
      <c r="I298" t="str" cm="1">
        <f t="array" ref="I298">_xlfn.XLOOKUP(Flights[[#This Row],[Destination]],_xlfn._TRO_TRAILING(Airports!A:A),_xlfn._TRO_TRAILING(Airports!E:E),"Code not found")</f>
        <v>CA</v>
      </c>
      <c r="J298" s="1">
        <v>0.52777777777777779</v>
      </c>
      <c r="K298">
        <f>HOUR(Flights[[#This Row],[Scheduled Departure]])</f>
        <v>12</v>
      </c>
      <c r="L298" s="1">
        <v>0.53055555555555556</v>
      </c>
      <c r="M298">
        <v>4</v>
      </c>
      <c r="N298">
        <v>74</v>
      </c>
      <c r="O298" s="14">
        <f>Flights[[#This Row],[Length (min)]]/60</f>
        <v>1.2333333333333334</v>
      </c>
      <c r="P298">
        <v>308</v>
      </c>
      <c r="Q298" s="17">
        <f>IFERROR(Flights[[#This Row],[Distance]]/Flights[[#This Row],[Length (hr)]],"")</f>
        <v>249.72972972972971</v>
      </c>
      <c r="R298" s="1">
        <v>0.57986111111111116</v>
      </c>
      <c r="S298" s="1">
        <v>0.58194444444444449</v>
      </c>
      <c r="T298">
        <v>3</v>
      </c>
      <c r="U298" t="str">
        <f>IF(Flights[[#This Row],[Arrival Delay]]="","Cancelled",IF(Flights[[#This Row],[Arrival Delay]]&gt;15,"Delayed","On time"))</f>
        <v>On time</v>
      </c>
      <c r="V298" t="str">
        <f>IF(Flights[[#This Row],[Status]]&lt;&gt;"Delayed","",IF(Flights[[#This Row],[Arrival Delay]]&gt;120,"Severe",IF(Flights[[#This Row],[Arrival Delay]]&gt;60,"Major","Moderate")))</f>
        <v/>
      </c>
      <c r="X298" t="str">
        <f>IF(OR(AND(Flights[[#This Row],[Status]]="Cancelled",Flights[[#This Row],[Cancellation Reason]]="Airline/Carrier"),Flights[[#This Row],[Delay Type]]="Severe"),"Yes","No")</f>
        <v>No</v>
      </c>
    </row>
    <row r="299" spans="1:24" x14ac:dyDescent="0.25">
      <c r="A299" s="3">
        <v>42029</v>
      </c>
      <c r="B299">
        <f>WEEKNUM(Flights[[#This Row],[Date]],2)</f>
        <v>4</v>
      </c>
      <c r="C299">
        <f>WEEKDAY(Flights[[#This Row],[Date]],2)</f>
        <v>7</v>
      </c>
      <c r="D299" t="s">
        <v>565</v>
      </c>
      <c r="E299" t="s">
        <v>1996</v>
      </c>
      <c r="F299" t="s">
        <v>0</v>
      </c>
      <c r="G299" t="s">
        <v>15</v>
      </c>
      <c r="H299" t="str">
        <f>_xlfn.XLOOKUP(Flights[[#This Row],[Destination]],Airports!$A$1:$A$77,Airports!$D$1:$D$77,"Code not found")</f>
        <v>Las Vegas</v>
      </c>
      <c r="I299" t="str" cm="1">
        <f t="array" ref="I299">_xlfn.XLOOKUP(Flights[[#This Row],[Destination]],_xlfn._TRO_TRAILING(Airports!A:A),_xlfn._TRO_TRAILING(Airports!E:E),"Code not found")</f>
        <v>NV</v>
      </c>
      <c r="J299" s="1">
        <v>0.56944444444444442</v>
      </c>
      <c r="K299">
        <f>HOUR(Flights[[#This Row],[Scheduled Departure]])</f>
        <v>13</v>
      </c>
      <c r="L299" s="1">
        <v>0.57638888888888884</v>
      </c>
      <c r="M299">
        <v>10</v>
      </c>
      <c r="N299">
        <v>66</v>
      </c>
      <c r="O299" s="14">
        <f>Flights[[#This Row],[Length (min)]]/60</f>
        <v>1.1000000000000001</v>
      </c>
      <c r="P299">
        <v>236</v>
      </c>
      <c r="Q299" s="17">
        <f>IFERROR(Flights[[#This Row],[Distance]]/Flights[[#This Row],[Length (hr)]],"")</f>
        <v>214.54545454545453</v>
      </c>
      <c r="R299" s="1">
        <v>0.61458333333333337</v>
      </c>
      <c r="S299" s="1">
        <v>0.62222222222222223</v>
      </c>
      <c r="T299">
        <v>11</v>
      </c>
      <c r="U299" t="str">
        <f>IF(Flights[[#This Row],[Arrival Delay]]="","Cancelled",IF(Flights[[#This Row],[Arrival Delay]]&gt;15,"Delayed","On time"))</f>
        <v>On time</v>
      </c>
      <c r="V299" t="str">
        <f>IF(Flights[[#This Row],[Status]]&lt;&gt;"Delayed","",IF(Flights[[#This Row],[Arrival Delay]]&gt;120,"Severe",IF(Flights[[#This Row],[Arrival Delay]]&gt;60,"Major","Moderate")))</f>
        <v/>
      </c>
      <c r="X299" t="str">
        <f>IF(OR(AND(Flights[[#This Row],[Status]]="Cancelled",Flights[[#This Row],[Cancellation Reason]]="Airline/Carrier"),Flights[[#This Row],[Delay Type]]="Severe"),"Yes","No")</f>
        <v>No</v>
      </c>
    </row>
    <row r="300" spans="1:24" x14ac:dyDescent="0.25">
      <c r="A300" s="3">
        <v>42029</v>
      </c>
      <c r="B300">
        <f>WEEKNUM(Flights[[#This Row],[Date]],2)</f>
        <v>4</v>
      </c>
      <c r="C300">
        <f>WEEKDAY(Flights[[#This Row],[Date]],2)</f>
        <v>7</v>
      </c>
      <c r="D300" t="s">
        <v>94</v>
      </c>
      <c r="E300" t="s">
        <v>1987</v>
      </c>
      <c r="F300" t="s">
        <v>0</v>
      </c>
      <c r="G300" t="s">
        <v>15</v>
      </c>
      <c r="H300" t="str">
        <f>_xlfn.XLOOKUP(Flights[[#This Row],[Destination]],Airports!$A$1:$A$77,Airports!$D$1:$D$77,"Code not found")</f>
        <v>Las Vegas</v>
      </c>
      <c r="I300" t="str" cm="1">
        <f t="array" ref="I300">_xlfn.XLOOKUP(Flights[[#This Row],[Destination]],_xlfn._TRO_TRAILING(Airports!A:A),_xlfn._TRO_TRAILING(Airports!E:E),"Code not found")</f>
        <v>NV</v>
      </c>
      <c r="J300" s="1">
        <v>0.69444444444444442</v>
      </c>
      <c r="K300">
        <f>HOUR(Flights[[#This Row],[Scheduled Departure]])</f>
        <v>16</v>
      </c>
      <c r="L300" s="1">
        <v>0.7055555555555556</v>
      </c>
      <c r="M300">
        <v>16</v>
      </c>
      <c r="N300">
        <v>70</v>
      </c>
      <c r="O300" s="14">
        <f>Flights[[#This Row],[Length (min)]]/60</f>
        <v>1.1666666666666667</v>
      </c>
      <c r="P300">
        <v>236</v>
      </c>
      <c r="Q300" s="17">
        <f>IFERROR(Flights[[#This Row],[Distance]]/Flights[[#This Row],[Length (hr)]],"")</f>
        <v>202.28571428571428</v>
      </c>
      <c r="R300" s="1">
        <v>0.74305555555555558</v>
      </c>
      <c r="S300" s="1">
        <v>0.75416666666666665</v>
      </c>
      <c r="T300">
        <v>16</v>
      </c>
      <c r="U300" t="str">
        <f>IF(Flights[[#This Row],[Arrival Delay]]="","Cancelled",IF(Flights[[#This Row],[Arrival Delay]]&gt;15,"Delayed","On time"))</f>
        <v>Delayed</v>
      </c>
      <c r="V300" t="str">
        <f>IF(Flights[[#This Row],[Status]]&lt;&gt;"Delayed","",IF(Flights[[#This Row],[Arrival Delay]]&gt;120,"Severe",IF(Flights[[#This Row],[Arrival Delay]]&gt;60,"Major","Moderate")))</f>
        <v>Moderate</v>
      </c>
      <c r="X300" t="str">
        <f>IF(OR(AND(Flights[[#This Row],[Status]]="Cancelled",Flights[[#This Row],[Cancellation Reason]]="Airline/Carrier"),Flights[[#This Row],[Delay Type]]="Severe"),"Yes","No")</f>
        <v>No</v>
      </c>
    </row>
    <row r="301" spans="1:24" x14ac:dyDescent="0.25">
      <c r="A301" s="3">
        <v>42029</v>
      </c>
      <c r="B301">
        <f>WEEKNUM(Flights[[#This Row],[Date]],2)</f>
        <v>4</v>
      </c>
      <c r="C301">
        <f>WEEKDAY(Flights[[#This Row],[Date]],2)</f>
        <v>7</v>
      </c>
      <c r="D301" t="s">
        <v>916</v>
      </c>
      <c r="E301" t="s">
        <v>1995</v>
      </c>
      <c r="F301" t="s">
        <v>0</v>
      </c>
      <c r="G301" t="s">
        <v>303</v>
      </c>
      <c r="H301" t="str">
        <f>_xlfn.XLOOKUP(Flights[[#This Row],[Destination]],Airports!$A$1:$A$77,Airports!$D$1:$D$77,"Code not found")</f>
        <v>Kansas City</v>
      </c>
      <c r="I301" t="str" cm="1">
        <f t="array" ref="I301">_xlfn.XLOOKUP(Flights[[#This Row],[Destination]],_xlfn._TRO_TRAILING(Airports!A:A),_xlfn._TRO_TRAILING(Airports!E:E),"Code not found")</f>
        <v>MO</v>
      </c>
      <c r="J301" s="1">
        <v>0.80208333333333337</v>
      </c>
      <c r="K301">
        <f>HOUR(Flights[[#This Row],[Scheduled Departure]])</f>
        <v>19</v>
      </c>
      <c r="L301" s="1">
        <v>0.81944444444444442</v>
      </c>
      <c r="M301">
        <v>25</v>
      </c>
      <c r="N301">
        <v>187</v>
      </c>
      <c r="O301" s="14">
        <f>Flights[[#This Row],[Length (min)]]/60</f>
        <v>3.1166666666666667</v>
      </c>
      <c r="P301">
        <v>1363</v>
      </c>
      <c r="Q301" s="17">
        <f>IFERROR(Flights[[#This Row],[Distance]]/Flights[[#This Row],[Length (hr)]],"")</f>
        <v>437.32620320855614</v>
      </c>
      <c r="R301" s="1">
        <v>1.3888888888888888E-2</v>
      </c>
      <c r="S301" s="1">
        <v>3.2638888888888891E-2</v>
      </c>
      <c r="T301">
        <v>27</v>
      </c>
      <c r="U301" t="str">
        <f>IF(Flights[[#This Row],[Arrival Delay]]="","Cancelled",IF(Flights[[#This Row],[Arrival Delay]]&gt;15,"Delayed","On time"))</f>
        <v>Delayed</v>
      </c>
      <c r="V301" t="str">
        <f>IF(Flights[[#This Row],[Status]]&lt;&gt;"Delayed","",IF(Flights[[#This Row],[Arrival Delay]]&gt;120,"Severe",IF(Flights[[#This Row],[Arrival Delay]]&gt;60,"Major","Moderate")))</f>
        <v>Moderate</v>
      </c>
      <c r="X301" t="str">
        <f>IF(OR(AND(Flights[[#This Row],[Status]]="Cancelled",Flights[[#This Row],[Cancellation Reason]]="Airline/Carrier"),Flights[[#This Row],[Delay Type]]="Severe"),"Yes","No")</f>
        <v>No</v>
      </c>
    </row>
    <row r="302" spans="1:24" x14ac:dyDescent="0.25">
      <c r="A302" s="3">
        <v>42029</v>
      </c>
      <c r="B302">
        <f>WEEKNUM(Flights[[#This Row],[Date]],2)</f>
        <v>4</v>
      </c>
      <c r="C302">
        <f>WEEKDAY(Flights[[#This Row],[Date]],2)</f>
        <v>7</v>
      </c>
      <c r="D302" t="s">
        <v>918</v>
      </c>
      <c r="E302" t="s">
        <v>1994</v>
      </c>
      <c r="F302" t="s">
        <v>0</v>
      </c>
      <c r="G302" t="s">
        <v>246</v>
      </c>
      <c r="H302" t="str">
        <f>_xlfn.XLOOKUP(Flights[[#This Row],[Destination]],Airports!$A$1:$A$77,Airports!$D$1:$D$77,"Code not found")</f>
        <v>Albuquerque</v>
      </c>
      <c r="I302" t="str" cm="1">
        <f t="array" ref="I302">_xlfn.XLOOKUP(Flights[[#This Row],[Destination]],_xlfn._TRO_TRAILING(Airports!A:A),_xlfn._TRO_TRAILING(Airports!E:E),"Code not found")</f>
        <v>NM</v>
      </c>
      <c r="J302" s="1">
        <v>0.8256944444444444</v>
      </c>
      <c r="K302">
        <f>HOUR(Flights[[#This Row],[Scheduled Departure]])</f>
        <v>19</v>
      </c>
      <c r="L302" s="1">
        <v>0.82152777777777775</v>
      </c>
      <c r="M302">
        <v>-6</v>
      </c>
      <c r="N302">
        <v>116</v>
      </c>
      <c r="O302" s="14">
        <f>Flights[[#This Row],[Length (min)]]/60</f>
        <v>1.9333333333333333</v>
      </c>
      <c r="P302">
        <v>677</v>
      </c>
      <c r="Q302" s="17">
        <f>IFERROR(Flights[[#This Row],[Distance]]/Flights[[#This Row],[Length (hr)]],"")</f>
        <v>350.17241379310343</v>
      </c>
      <c r="R302" s="1">
        <v>0.93680555555555556</v>
      </c>
      <c r="S302" s="1">
        <v>0.94374999999999998</v>
      </c>
      <c r="T302">
        <v>10</v>
      </c>
      <c r="U302" t="str">
        <f>IF(Flights[[#This Row],[Arrival Delay]]="","Cancelled",IF(Flights[[#This Row],[Arrival Delay]]&gt;15,"Delayed","On time"))</f>
        <v>On time</v>
      </c>
      <c r="V302" t="str">
        <f>IF(Flights[[#This Row],[Status]]&lt;&gt;"Delayed","",IF(Flights[[#This Row],[Arrival Delay]]&gt;120,"Severe",IF(Flights[[#This Row],[Arrival Delay]]&gt;60,"Major","Moderate")))</f>
        <v/>
      </c>
      <c r="X302" t="str">
        <f>IF(OR(AND(Flights[[#This Row],[Status]]="Cancelled",Flights[[#This Row],[Cancellation Reason]]="Airline/Carrier"),Flights[[#This Row],[Delay Type]]="Severe"),"Yes","No")</f>
        <v>No</v>
      </c>
    </row>
    <row r="303" spans="1:24" x14ac:dyDescent="0.25">
      <c r="A303" s="3">
        <v>42029</v>
      </c>
      <c r="B303">
        <f>WEEKNUM(Flights[[#This Row],[Date]],2)</f>
        <v>4</v>
      </c>
      <c r="C303">
        <f>WEEKDAY(Flights[[#This Row],[Date]],2)</f>
        <v>7</v>
      </c>
      <c r="D303" t="s">
        <v>919</v>
      </c>
      <c r="E303" t="s">
        <v>1995</v>
      </c>
      <c r="F303" t="s">
        <v>0</v>
      </c>
      <c r="G303" t="s">
        <v>290</v>
      </c>
      <c r="H303" t="str">
        <f>_xlfn.XLOOKUP(Flights[[#This Row],[Destination]],Airports!$A$1:$A$77,Airports!$D$1:$D$77,"Code not found")</f>
        <v>Houston</v>
      </c>
      <c r="I303" t="str" cm="1">
        <f t="array" ref="I303">_xlfn.XLOOKUP(Flights[[#This Row],[Destination]],_xlfn._TRO_TRAILING(Airports!A:A),_xlfn._TRO_TRAILING(Airports!E:E),"Code not found")</f>
        <v>TX</v>
      </c>
      <c r="J303" s="1">
        <v>0.82638888888888884</v>
      </c>
      <c r="K303">
        <f>HOUR(Flights[[#This Row],[Scheduled Departure]])</f>
        <v>19</v>
      </c>
      <c r="L303" s="1">
        <v>0.8256944444444444</v>
      </c>
      <c r="M303">
        <v>-1</v>
      </c>
      <c r="N303">
        <v>181</v>
      </c>
      <c r="O303" s="14">
        <f>Flights[[#This Row],[Length (min)]]/60</f>
        <v>3.0166666666666666</v>
      </c>
      <c r="P303">
        <v>1390</v>
      </c>
      <c r="Q303" s="17">
        <f>IFERROR(Flights[[#This Row],[Distance]]/Flights[[#This Row],[Length (hr)]],"")</f>
        <v>460.77348066298345</v>
      </c>
      <c r="R303" s="1">
        <v>3.4722222222222224E-2</v>
      </c>
      <c r="S303" s="1">
        <v>3.4722222222222224E-2</v>
      </c>
      <c r="T303">
        <v>0</v>
      </c>
      <c r="U303" t="str">
        <f>IF(Flights[[#This Row],[Arrival Delay]]="","Cancelled",IF(Flights[[#This Row],[Arrival Delay]]&gt;15,"Delayed","On time"))</f>
        <v>On time</v>
      </c>
      <c r="V303" t="str">
        <f>IF(Flights[[#This Row],[Status]]&lt;&gt;"Delayed","",IF(Flights[[#This Row],[Arrival Delay]]&gt;120,"Severe",IF(Flights[[#This Row],[Arrival Delay]]&gt;60,"Major","Moderate")))</f>
        <v/>
      </c>
      <c r="X303" t="str">
        <f>IF(OR(AND(Flights[[#This Row],[Status]]="Cancelled",Flights[[#This Row],[Cancellation Reason]]="Airline/Carrier"),Flights[[#This Row],[Delay Type]]="Severe"),"Yes","No")</f>
        <v>No</v>
      </c>
    </row>
    <row r="304" spans="1:24" x14ac:dyDescent="0.25">
      <c r="A304" s="3">
        <v>42029</v>
      </c>
      <c r="B304">
        <f>WEEKNUM(Flights[[#This Row],[Date]],2)</f>
        <v>4</v>
      </c>
      <c r="C304">
        <f>WEEKDAY(Flights[[#This Row],[Date]],2)</f>
        <v>7</v>
      </c>
      <c r="D304" t="s">
        <v>419</v>
      </c>
      <c r="E304" t="s">
        <v>1994</v>
      </c>
      <c r="F304" t="s">
        <v>0</v>
      </c>
      <c r="G304" t="s">
        <v>283</v>
      </c>
      <c r="H304" t="str">
        <f>_xlfn.XLOOKUP(Flights[[#This Row],[Destination]],Airports!$A$1:$A$77,Airports!$D$1:$D$77,"Code not found")</f>
        <v>Fresno</v>
      </c>
      <c r="I304" t="str" cm="1">
        <f t="array" ref="I304">_xlfn.XLOOKUP(Flights[[#This Row],[Destination]],_xlfn._TRO_TRAILING(Airports!A:A),_xlfn._TRO_TRAILING(Airports!E:E),"Code not found")</f>
        <v>CA</v>
      </c>
      <c r="J304" s="1">
        <v>0.83263888888888893</v>
      </c>
      <c r="K304">
        <f>HOUR(Flights[[#This Row],[Scheduled Departure]])</f>
        <v>19</v>
      </c>
      <c r="L304" s="1">
        <v>0.82777777777777772</v>
      </c>
      <c r="M304">
        <v>-7</v>
      </c>
      <c r="N304">
        <v>58</v>
      </c>
      <c r="O304" s="14">
        <f>Flights[[#This Row],[Length (min)]]/60</f>
        <v>0.96666666666666667</v>
      </c>
      <c r="P304">
        <v>209</v>
      </c>
      <c r="Q304" s="17">
        <f>IFERROR(Flights[[#This Row],[Distance]]/Flights[[#This Row],[Length (hr)]],"")</f>
        <v>216.20689655172413</v>
      </c>
      <c r="R304" s="1">
        <v>0.87222222222222223</v>
      </c>
      <c r="S304" s="1">
        <v>0.86805555555555558</v>
      </c>
      <c r="T304">
        <v>-6</v>
      </c>
      <c r="U304" t="str">
        <f>IF(Flights[[#This Row],[Arrival Delay]]="","Cancelled",IF(Flights[[#This Row],[Arrival Delay]]&gt;15,"Delayed","On time"))</f>
        <v>On time</v>
      </c>
      <c r="V304" t="str">
        <f>IF(Flights[[#This Row],[Status]]&lt;&gt;"Delayed","",IF(Flights[[#This Row],[Arrival Delay]]&gt;120,"Severe",IF(Flights[[#This Row],[Arrival Delay]]&gt;60,"Major","Moderate")))</f>
        <v/>
      </c>
      <c r="X304" t="str">
        <f>IF(OR(AND(Flights[[#This Row],[Status]]="Cancelled",Flights[[#This Row],[Cancellation Reason]]="Airline/Carrier"),Flights[[#This Row],[Delay Type]]="Severe"),"Yes","No")</f>
        <v>No</v>
      </c>
    </row>
    <row r="305" spans="1:24" x14ac:dyDescent="0.25">
      <c r="A305" s="3">
        <v>42029</v>
      </c>
      <c r="B305">
        <f>WEEKNUM(Flights[[#This Row],[Date]],2)</f>
        <v>4</v>
      </c>
      <c r="C305">
        <f>WEEKDAY(Flights[[#This Row],[Date]],2)</f>
        <v>7</v>
      </c>
      <c r="D305" t="s">
        <v>822</v>
      </c>
      <c r="E305" t="s">
        <v>1994</v>
      </c>
      <c r="F305" t="s">
        <v>0</v>
      </c>
      <c r="G305" t="s">
        <v>15</v>
      </c>
      <c r="H305" t="str">
        <f>_xlfn.XLOOKUP(Flights[[#This Row],[Destination]],Airports!$A$1:$A$77,Airports!$D$1:$D$77,"Code not found")</f>
        <v>Las Vegas</v>
      </c>
      <c r="I305" t="str" cm="1">
        <f t="array" ref="I305">_xlfn.XLOOKUP(Flights[[#This Row],[Destination]],_xlfn._TRO_TRAILING(Airports!A:A),_xlfn._TRO_TRAILING(Airports!E:E),"Code not found")</f>
        <v>NV</v>
      </c>
      <c r="J305" s="1">
        <v>0.86319444444444449</v>
      </c>
      <c r="K305">
        <f>HOUR(Flights[[#This Row],[Scheduled Departure]])</f>
        <v>20</v>
      </c>
      <c r="L305" s="1">
        <v>0.85972222222222228</v>
      </c>
      <c r="M305">
        <v>-5</v>
      </c>
      <c r="N305">
        <v>68</v>
      </c>
      <c r="O305" s="14">
        <f>Flights[[#This Row],[Length (min)]]/60</f>
        <v>1.1333333333333333</v>
      </c>
      <c r="P305">
        <v>236</v>
      </c>
      <c r="Q305" s="17">
        <f>IFERROR(Flights[[#This Row],[Distance]]/Flights[[#This Row],[Length (hr)]],"")</f>
        <v>208.23529411764707</v>
      </c>
      <c r="R305" s="1">
        <v>0.91319444444444442</v>
      </c>
      <c r="S305" s="1">
        <v>0.90694444444444444</v>
      </c>
      <c r="T305">
        <v>-9</v>
      </c>
      <c r="U305" t="str">
        <f>IF(Flights[[#This Row],[Arrival Delay]]="","Cancelled",IF(Flights[[#This Row],[Arrival Delay]]&gt;15,"Delayed","On time"))</f>
        <v>On time</v>
      </c>
      <c r="V305" t="str">
        <f>IF(Flights[[#This Row],[Status]]&lt;&gt;"Delayed","",IF(Flights[[#This Row],[Arrival Delay]]&gt;120,"Severe",IF(Flights[[#This Row],[Arrival Delay]]&gt;60,"Major","Moderate")))</f>
        <v/>
      </c>
      <c r="X305" t="str">
        <f>IF(OR(AND(Flights[[#This Row],[Status]]="Cancelled",Flights[[#This Row],[Cancellation Reason]]="Airline/Carrier"),Flights[[#This Row],[Delay Type]]="Severe"),"Yes","No")</f>
        <v>No</v>
      </c>
    </row>
    <row r="306" spans="1:24" x14ac:dyDescent="0.25">
      <c r="A306" s="3">
        <v>42029</v>
      </c>
      <c r="B306">
        <f>WEEKNUM(Flights[[#This Row],[Date]],2)</f>
        <v>4</v>
      </c>
      <c r="C306">
        <f>WEEKDAY(Flights[[#This Row],[Date]],2)</f>
        <v>7</v>
      </c>
      <c r="D306" t="s">
        <v>621</v>
      </c>
      <c r="E306" t="s">
        <v>1994</v>
      </c>
      <c r="F306" t="s">
        <v>0</v>
      </c>
      <c r="G306" t="s">
        <v>339</v>
      </c>
      <c r="H306" t="str">
        <f>_xlfn.XLOOKUP(Flights[[#This Row],[Destination]],Airports!$A$1:$A$77,Airports!$D$1:$D$77,"Code not found")</f>
        <v>San Diego</v>
      </c>
      <c r="I306" t="str" cm="1">
        <f t="array" ref="I306">_xlfn.XLOOKUP(Flights[[#This Row],[Destination]],_xlfn._TRO_TRAILING(Airports!A:A),_xlfn._TRO_TRAILING(Airports!E:E),"Code not found")</f>
        <v>CA</v>
      </c>
      <c r="J306" s="1">
        <v>0.97152777777777777</v>
      </c>
      <c r="K306">
        <f>HOUR(Flights[[#This Row],[Scheduled Departure]])</f>
        <v>23</v>
      </c>
      <c r="L306" s="1">
        <v>0.96597222222222223</v>
      </c>
      <c r="M306">
        <v>-8</v>
      </c>
      <c r="N306">
        <v>43</v>
      </c>
      <c r="O306" s="14">
        <f>Flights[[#This Row],[Length (min)]]/60</f>
        <v>0.71666666666666667</v>
      </c>
      <c r="P306">
        <v>109</v>
      </c>
      <c r="Q306" s="17">
        <f>IFERROR(Flights[[#This Row],[Distance]]/Flights[[#This Row],[Length (hr)]],"")</f>
        <v>152.09302325581396</v>
      </c>
      <c r="R306" s="1">
        <v>8.3333333333333332E-3</v>
      </c>
      <c r="S306" s="1">
        <v>0.99583333333333335</v>
      </c>
      <c r="T306">
        <v>-18</v>
      </c>
      <c r="U306" t="str">
        <f>IF(Flights[[#This Row],[Arrival Delay]]="","Cancelled",IF(Flights[[#This Row],[Arrival Delay]]&gt;15,"Delayed","On time"))</f>
        <v>On time</v>
      </c>
      <c r="V306" t="str">
        <f>IF(Flights[[#This Row],[Status]]&lt;&gt;"Delayed","",IF(Flights[[#This Row],[Arrival Delay]]&gt;120,"Severe",IF(Flights[[#This Row],[Arrival Delay]]&gt;60,"Major","Moderate")))</f>
        <v/>
      </c>
      <c r="X306" t="str">
        <f>IF(OR(AND(Flights[[#This Row],[Status]]="Cancelled",Flights[[#This Row],[Cancellation Reason]]="Airline/Carrier"),Flights[[#This Row],[Delay Type]]="Severe"),"Yes","No")</f>
        <v>No</v>
      </c>
    </row>
    <row r="307" spans="1:24" x14ac:dyDescent="0.25">
      <c r="A307" s="3">
        <v>42029</v>
      </c>
      <c r="B307">
        <f>WEEKNUM(Flights[[#This Row],[Date]],2)</f>
        <v>4</v>
      </c>
      <c r="C307">
        <f>WEEKDAY(Flights[[#This Row],[Date]],2)</f>
        <v>7</v>
      </c>
      <c r="D307" t="s">
        <v>680</v>
      </c>
      <c r="E307" t="s">
        <v>1996</v>
      </c>
      <c r="F307" t="s">
        <v>0</v>
      </c>
      <c r="G307" t="s">
        <v>281</v>
      </c>
      <c r="H307" t="str">
        <f>_xlfn.XLOOKUP(Flights[[#This Row],[Destination]],Airports!$A$1:$A$77,Airports!$D$1:$D$77,"Code not found")</f>
        <v>Newark</v>
      </c>
      <c r="I307" t="str" cm="1">
        <f t="array" ref="I307">_xlfn.XLOOKUP(Flights[[#This Row],[Destination]],_xlfn._TRO_TRAILING(Airports!A:A),_xlfn._TRO_TRAILING(Airports!E:E),"Code not found")</f>
        <v>NJ</v>
      </c>
      <c r="J307" s="1">
        <v>0.99305555555555558</v>
      </c>
      <c r="K307">
        <f>HOUR(Flights[[#This Row],[Scheduled Departure]])</f>
        <v>23</v>
      </c>
      <c r="L307" s="1">
        <v>2.7777777777777779E-3</v>
      </c>
      <c r="M307">
        <v>14</v>
      </c>
      <c r="N307">
        <v>317</v>
      </c>
      <c r="O307" s="14">
        <f>Flights[[#This Row],[Length (min)]]/60</f>
        <v>5.2833333333333332</v>
      </c>
      <c r="P307">
        <v>2454</v>
      </c>
      <c r="Q307" s="17">
        <f>IFERROR(Flights[[#This Row],[Distance]]/Flights[[#This Row],[Length (hr)]],"")</f>
        <v>464.47949526813881</v>
      </c>
      <c r="R307" s="1">
        <v>0.3263888888888889</v>
      </c>
      <c r="S307" s="1">
        <v>0.34791666666666665</v>
      </c>
      <c r="T307">
        <v>31</v>
      </c>
      <c r="U307" t="str">
        <f>IF(Flights[[#This Row],[Arrival Delay]]="","Cancelled",IF(Flights[[#This Row],[Arrival Delay]]&gt;15,"Delayed","On time"))</f>
        <v>Delayed</v>
      </c>
      <c r="V307" t="str">
        <f>IF(Flights[[#This Row],[Status]]&lt;&gt;"Delayed","",IF(Flights[[#This Row],[Arrival Delay]]&gt;120,"Severe",IF(Flights[[#This Row],[Arrival Delay]]&gt;60,"Major","Moderate")))</f>
        <v>Moderate</v>
      </c>
      <c r="X307" t="str">
        <f>IF(OR(AND(Flights[[#This Row],[Status]]="Cancelled",Flights[[#This Row],[Cancellation Reason]]="Airline/Carrier"),Flights[[#This Row],[Delay Type]]="Severe"),"Yes","No")</f>
        <v>No</v>
      </c>
    </row>
    <row r="308" spans="1:24" x14ac:dyDescent="0.25">
      <c r="A308" s="3">
        <v>42030</v>
      </c>
      <c r="B308">
        <f>WEEKNUM(Flights[[#This Row],[Date]],2)</f>
        <v>5</v>
      </c>
      <c r="C308">
        <f>WEEKDAY(Flights[[#This Row],[Date]],2)</f>
        <v>1</v>
      </c>
      <c r="D308" t="s">
        <v>392</v>
      </c>
      <c r="E308" t="s">
        <v>1989</v>
      </c>
      <c r="F308" t="s">
        <v>0</v>
      </c>
      <c r="G308" t="s">
        <v>276</v>
      </c>
      <c r="H308" t="str">
        <f>_xlfn.XLOOKUP(Flights[[#This Row],[Destination]],Airports!$A$1:$A$77,Airports!$D$1:$D$77,"Code not found")</f>
        <v>Detroit</v>
      </c>
      <c r="I308" t="str" cm="1">
        <f t="array" ref="I308">_xlfn.XLOOKUP(Flights[[#This Row],[Destination]],_xlfn._TRO_TRAILING(Airports!A:A),_xlfn._TRO_TRAILING(Airports!E:E),"Code not found")</f>
        <v>MI</v>
      </c>
      <c r="J308" s="1">
        <v>0.2986111111111111</v>
      </c>
      <c r="K308">
        <f>HOUR(Flights[[#This Row],[Scheduled Departure]])</f>
        <v>7</v>
      </c>
      <c r="L308" s="1">
        <v>0.2986111111111111</v>
      </c>
      <c r="M308">
        <v>0</v>
      </c>
      <c r="N308">
        <v>258</v>
      </c>
      <c r="O308" s="14">
        <f>Flights[[#This Row],[Length (min)]]/60</f>
        <v>4.3</v>
      </c>
      <c r="P308">
        <v>1979</v>
      </c>
      <c r="Q308" s="17">
        <f>IFERROR(Flights[[#This Row],[Distance]]/Flights[[#This Row],[Length (hr)]],"")</f>
        <v>460.23255813953489</v>
      </c>
      <c r="R308" s="1">
        <v>0.61250000000000004</v>
      </c>
      <c r="S308" s="1">
        <v>0.60277777777777775</v>
      </c>
      <c r="T308">
        <v>-14</v>
      </c>
      <c r="U308" t="str">
        <f>IF(Flights[[#This Row],[Arrival Delay]]="","Cancelled",IF(Flights[[#This Row],[Arrival Delay]]&gt;15,"Delayed","On time"))</f>
        <v>On time</v>
      </c>
      <c r="V308" t="str">
        <f>IF(Flights[[#This Row],[Status]]&lt;&gt;"Delayed","",IF(Flights[[#This Row],[Arrival Delay]]&gt;120,"Severe",IF(Flights[[#This Row],[Arrival Delay]]&gt;60,"Major","Moderate")))</f>
        <v/>
      </c>
      <c r="X308" t="str">
        <f>IF(OR(AND(Flights[[#This Row],[Status]]="Cancelled",Flights[[#This Row],[Cancellation Reason]]="Airline/Carrier"),Flights[[#This Row],[Delay Type]]="Severe"),"Yes","No")</f>
        <v>No</v>
      </c>
    </row>
    <row r="309" spans="1:24" x14ac:dyDescent="0.25">
      <c r="A309" s="3">
        <v>42030</v>
      </c>
      <c r="B309">
        <f>WEEKNUM(Flights[[#This Row],[Date]],2)</f>
        <v>5</v>
      </c>
      <c r="C309">
        <f>WEEKDAY(Flights[[#This Row],[Date]],2)</f>
        <v>1</v>
      </c>
      <c r="D309" t="s">
        <v>726</v>
      </c>
      <c r="E309" t="s">
        <v>1995</v>
      </c>
      <c r="F309" t="s">
        <v>0</v>
      </c>
      <c r="G309" t="s">
        <v>351</v>
      </c>
      <c r="H309" t="str">
        <f>_xlfn.XLOOKUP(Flights[[#This Row],[Destination]],Airports!$A$1:$A$77,Airports!$D$1:$D$77,"Code not found")</f>
        <v>Sacramento</v>
      </c>
      <c r="I309" t="str" cm="1">
        <f t="array" ref="I309">_xlfn.XLOOKUP(Flights[[#This Row],[Destination]],_xlfn._TRO_TRAILING(Airports!A:A),_xlfn._TRO_TRAILING(Airports!E:E),"Code not found")</f>
        <v>CA</v>
      </c>
      <c r="J309" s="1">
        <v>0.3888888888888889</v>
      </c>
      <c r="K309">
        <f>HOUR(Flights[[#This Row],[Scheduled Departure]])</f>
        <v>9</v>
      </c>
      <c r="L309" s="1">
        <v>0.38680555555555557</v>
      </c>
      <c r="M309">
        <v>-3</v>
      </c>
      <c r="N309">
        <v>77</v>
      </c>
      <c r="O309" s="14">
        <f>Flights[[#This Row],[Length (min)]]/60</f>
        <v>1.2833333333333334</v>
      </c>
      <c r="P309">
        <v>373</v>
      </c>
      <c r="Q309" s="17">
        <f>IFERROR(Flights[[#This Row],[Distance]]/Flights[[#This Row],[Length (hr)]],"")</f>
        <v>290.64935064935065</v>
      </c>
      <c r="R309" s="1">
        <v>0.44444444444444442</v>
      </c>
      <c r="S309" s="1">
        <v>0.44027777777777777</v>
      </c>
      <c r="T309">
        <v>-6</v>
      </c>
      <c r="U309" t="str">
        <f>IF(Flights[[#This Row],[Arrival Delay]]="","Cancelled",IF(Flights[[#This Row],[Arrival Delay]]&gt;15,"Delayed","On time"))</f>
        <v>On time</v>
      </c>
      <c r="V309" t="str">
        <f>IF(Flights[[#This Row],[Status]]&lt;&gt;"Delayed","",IF(Flights[[#This Row],[Arrival Delay]]&gt;120,"Severe",IF(Flights[[#This Row],[Arrival Delay]]&gt;60,"Major","Moderate")))</f>
        <v/>
      </c>
      <c r="X309" t="str">
        <f>IF(OR(AND(Flights[[#This Row],[Status]]="Cancelled",Flights[[#This Row],[Cancellation Reason]]="Airline/Carrier"),Flights[[#This Row],[Delay Type]]="Severe"),"Yes","No")</f>
        <v>No</v>
      </c>
    </row>
    <row r="310" spans="1:24" x14ac:dyDescent="0.25">
      <c r="A310" s="3">
        <v>42030</v>
      </c>
      <c r="B310">
        <f>WEEKNUM(Flights[[#This Row],[Date]],2)</f>
        <v>5</v>
      </c>
      <c r="C310">
        <f>WEEKDAY(Flights[[#This Row],[Date]],2)</f>
        <v>1</v>
      </c>
      <c r="D310" t="s">
        <v>892</v>
      </c>
      <c r="E310" t="s">
        <v>1995</v>
      </c>
      <c r="F310" t="s">
        <v>0</v>
      </c>
      <c r="G310" t="s">
        <v>9</v>
      </c>
      <c r="H310" t="str">
        <f>_xlfn.XLOOKUP(Flights[[#This Row],[Destination]],Airports!$A$1:$A$77,Airports!$D$1:$D$77,"Code not found")</f>
        <v>San Francisco</v>
      </c>
      <c r="I310" t="str" cm="1">
        <f t="array" ref="I310">_xlfn.XLOOKUP(Flights[[#This Row],[Destination]],_xlfn._TRO_TRAILING(Airports!A:A),_xlfn._TRO_TRAILING(Airports!E:E),"Code not found")</f>
        <v>CA</v>
      </c>
      <c r="J310" s="1">
        <v>0.62152777777777779</v>
      </c>
      <c r="K310">
        <f>HOUR(Flights[[#This Row],[Scheduled Departure]])</f>
        <v>14</v>
      </c>
      <c r="L310" s="1">
        <v>0</v>
      </c>
      <c r="O310" s="14">
        <f>Flights[[#This Row],[Length (min)]]/60</f>
        <v>0</v>
      </c>
      <c r="P310">
        <v>337</v>
      </c>
      <c r="Q310" s="17" t="str">
        <f>IFERROR(Flights[[#This Row],[Distance]]/Flights[[#This Row],[Length (hr)]],"")</f>
        <v/>
      </c>
      <c r="R310" s="1">
        <v>0.67361111111111116</v>
      </c>
      <c r="S310" s="1">
        <v>0</v>
      </c>
      <c r="U310" t="str">
        <f>IF(Flights[[#This Row],[Arrival Delay]]="","Cancelled",IF(Flights[[#This Row],[Arrival Delay]]&gt;15,"Delayed","On time"))</f>
        <v>Cancelled</v>
      </c>
      <c r="V310" t="str">
        <f>IF(Flights[[#This Row],[Status]]&lt;&gt;"Delayed","",IF(Flights[[#This Row],[Arrival Delay]]&gt;120,"Severe",IF(Flights[[#This Row],[Arrival Delay]]&gt;60,"Major","Moderate")))</f>
        <v/>
      </c>
      <c r="W310" t="s">
        <v>8</v>
      </c>
      <c r="X310" t="str">
        <f>IF(OR(AND(Flights[[#This Row],[Status]]="Cancelled",Flights[[#This Row],[Cancellation Reason]]="Airline/Carrier"),Flights[[#This Row],[Delay Type]]="Severe"),"Yes","No")</f>
        <v>Yes</v>
      </c>
    </row>
    <row r="311" spans="1:24" x14ac:dyDescent="0.25">
      <c r="A311" s="3">
        <v>42030</v>
      </c>
      <c r="B311">
        <f>WEEKNUM(Flights[[#This Row],[Date]],2)</f>
        <v>5</v>
      </c>
      <c r="C311">
        <f>WEEKDAY(Flights[[#This Row],[Date]],2)</f>
        <v>1</v>
      </c>
      <c r="D311" t="s">
        <v>562</v>
      </c>
      <c r="E311" t="s">
        <v>1989</v>
      </c>
      <c r="F311" t="s">
        <v>0</v>
      </c>
      <c r="G311" t="s">
        <v>12</v>
      </c>
      <c r="H311" t="str">
        <f>_xlfn.XLOOKUP(Flights[[#This Row],[Destination]],Airports!$A$1:$A$77,Airports!$D$1:$D$77,"Code not found")</f>
        <v>New York</v>
      </c>
      <c r="I311" t="str" cm="1">
        <f t="array" ref="I311">_xlfn.XLOOKUP(Flights[[#This Row],[Destination]],_xlfn._TRO_TRAILING(Airports!A:A),_xlfn._TRO_TRAILING(Airports!E:E),"Code not found")</f>
        <v>NY</v>
      </c>
      <c r="J311" s="1">
        <v>0.66666666666666663</v>
      </c>
      <c r="K311">
        <f>HOUR(Flights[[#This Row],[Scheduled Departure]])</f>
        <v>16</v>
      </c>
      <c r="L311" s="1">
        <v>0</v>
      </c>
      <c r="O311" s="14">
        <f>Flights[[#This Row],[Length (min)]]/60</f>
        <v>0</v>
      </c>
      <c r="P311">
        <v>2475</v>
      </c>
      <c r="Q311" s="17" t="str">
        <f>IFERROR(Flights[[#This Row],[Distance]]/Flights[[#This Row],[Length (hr)]],"")</f>
        <v/>
      </c>
      <c r="R311" s="1">
        <v>1.1111111111111112E-2</v>
      </c>
      <c r="S311" s="1">
        <v>0</v>
      </c>
      <c r="U311" t="str">
        <f>IF(Flights[[#This Row],[Arrival Delay]]="","Cancelled",IF(Flights[[#This Row],[Arrival Delay]]&gt;15,"Delayed","On time"))</f>
        <v>Cancelled</v>
      </c>
      <c r="V311" t="str">
        <f>IF(Flights[[#This Row],[Status]]&lt;&gt;"Delayed","",IF(Flights[[#This Row],[Arrival Delay]]&gt;120,"Severe",IF(Flights[[#This Row],[Arrival Delay]]&gt;60,"Major","Moderate")))</f>
        <v/>
      </c>
      <c r="W311" t="s">
        <v>11</v>
      </c>
      <c r="X311" t="str">
        <f>IF(OR(AND(Flights[[#This Row],[Status]]="Cancelled",Flights[[#This Row],[Cancellation Reason]]="Airline/Carrier"),Flights[[#This Row],[Delay Type]]="Severe"),"Yes","No")</f>
        <v>No</v>
      </c>
    </row>
    <row r="312" spans="1:24" x14ac:dyDescent="0.25">
      <c r="A312" s="3">
        <v>42030</v>
      </c>
      <c r="B312">
        <f>WEEKNUM(Flights[[#This Row],[Date]],2)</f>
        <v>5</v>
      </c>
      <c r="C312">
        <f>WEEKDAY(Flights[[#This Row],[Date]],2)</f>
        <v>1</v>
      </c>
      <c r="D312" t="s">
        <v>675</v>
      </c>
      <c r="E312" t="s">
        <v>1990</v>
      </c>
      <c r="F312" t="s">
        <v>0</v>
      </c>
      <c r="G312" t="s">
        <v>16</v>
      </c>
      <c r="H312" t="str">
        <f>_xlfn.XLOOKUP(Flights[[#This Row],[Destination]],Airports!$A$1:$A$77,Airports!$D$1:$D$77,"Code not found")</f>
        <v>Dulles</v>
      </c>
      <c r="I312" t="str" cm="1">
        <f t="array" ref="I312">_xlfn.XLOOKUP(Flights[[#This Row],[Destination]],_xlfn._TRO_TRAILING(Airports!A:A),_xlfn._TRO_TRAILING(Airports!E:E),"Code not found")</f>
        <v>VA</v>
      </c>
      <c r="J312" s="1">
        <v>0.6743055555555556</v>
      </c>
      <c r="K312">
        <f>HOUR(Flights[[#This Row],[Scheduled Departure]])</f>
        <v>16</v>
      </c>
      <c r="L312" s="1">
        <v>0.67638888888888893</v>
      </c>
      <c r="M312">
        <v>3</v>
      </c>
      <c r="N312">
        <v>288</v>
      </c>
      <c r="O312" s="14">
        <f>Flights[[#This Row],[Length (min)]]/60</f>
        <v>4.8</v>
      </c>
      <c r="P312">
        <v>2288</v>
      </c>
      <c r="Q312" s="17">
        <f>IFERROR(Flights[[#This Row],[Distance]]/Flights[[#This Row],[Length (hr)]],"")</f>
        <v>476.66666666666669</v>
      </c>
      <c r="R312" s="1">
        <v>0.99930555555555556</v>
      </c>
      <c r="S312" s="1">
        <v>1.3888888888888889E-3</v>
      </c>
      <c r="T312">
        <v>3</v>
      </c>
      <c r="U312" t="str">
        <f>IF(Flights[[#This Row],[Arrival Delay]]="","Cancelled",IF(Flights[[#This Row],[Arrival Delay]]&gt;15,"Delayed","On time"))</f>
        <v>On time</v>
      </c>
      <c r="V312" t="str">
        <f>IF(Flights[[#This Row],[Status]]&lt;&gt;"Delayed","",IF(Flights[[#This Row],[Arrival Delay]]&gt;120,"Severe",IF(Flights[[#This Row],[Arrival Delay]]&gt;60,"Major","Moderate")))</f>
        <v/>
      </c>
      <c r="X312" t="str">
        <f>IF(OR(AND(Flights[[#This Row],[Status]]="Cancelled",Flights[[#This Row],[Cancellation Reason]]="Airline/Carrier"),Flights[[#This Row],[Delay Type]]="Severe"),"Yes","No")</f>
        <v>No</v>
      </c>
    </row>
    <row r="313" spans="1:24" x14ac:dyDescent="0.25">
      <c r="A313" s="3">
        <v>42030</v>
      </c>
      <c r="B313">
        <f>WEEKNUM(Flights[[#This Row],[Date]],2)</f>
        <v>5</v>
      </c>
      <c r="C313">
        <f>WEEKDAY(Flights[[#This Row],[Date]],2)</f>
        <v>1</v>
      </c>
      <c r="D313" t="s">
        <v>86</v>
      </c>
      <c r="E313" t="s">
        <v>1987</v>
      </c>
      <c r="F313" t="s">
        <v>0</v>
      </c>
      <c r="G313" t="s">
        <v>17</v>
      </c>
      <c r="H313" t="str">
        <f>_xlfn.XLOOKUP(Flights[[#This Row],[Destination]],Airports!$A$1:$A$77,Airports!$D$1:$D$77,"Code not found")</f>
        <v>Honolulu</v>
      </c>
      <c r="I313" t="str" cm="1">
        <f t="array" ref="I313">_xlfn.XLOOKUP(Flights[[#This Row],[Destination]],_xlfn._TRO_TRAILING(Airports!A:A),_xlfn._TRO_TRAILING(Airports!E:E),"Code not found")</f>
        <v>HI</v>
      </c>
      <c r="J313" s="1">
        <v>0.68402777777777779</v>
      </c>
      <c r="K313">
        <f>HOUR(Flights[[#This Row],[Scheduled Departure]])</f>
        <v>16</v>
      </c>
      <c r="L313" s="1">
        <v>0.68402777777777779</v>
      </c>
      <c r="M313">
        <v>0</v>
      </c>
      <c r="N313">
        <v>349</v>
      </c>
      <c r="O313" s="14">
        <f>Flights[[#This Row],[Length (min)]]/60</f>
        <v>5.8166666666666664</v>
      </c>
      <c r="P313">
        <v>2556</v>
      </c>
      <c r="Q313" s="17">
        <f>IFERROR(Flights[[#This Row],[Distance]]/Flights[[#This Row],[Length (hr)]],"")</f>
        <v>439.42693409742122</v>
      </c>
      <c r="R313" s="1">
        <v>0.8569444444444444</v>
      </c>
      <c r="S313" s="1">
        <v>0.84305555555555556</v>
      </c>
      <c r="T313">
        <v>-20</v>
      </c>
      <c r="U313" t="str">
        <f>IF(Flights[[#This Row],[Arrival Delay]]="","Cancelled",IF(Flights[[#This Row],[Arrival Delay]]&gt;15,"Delayed","On time"))</f>
        <v>On time</v>
      </c>
      <c r="V313" t="str">
        <f>IF(Flights[[#This Row],[Status]]&lt;&gt;"Delayed","",IF(Flights[[#This Row],[Arrival Delay]]&gt;120,"Severe",IF(Flights[[#This Row],[Arrival Delay]]&gt;60,"Major","Moderate")))</f>
        <v/>
      </c>
      <c r="X313" t="str">
        <f>IF(OR(AND(Flights[[#This Row],[Status]]="Cancelled",Flights[[#This Row],[Cancellation Reason]]="Airline/Carrier"),Flights[[#This Row],[Delay Type]]="Severe"),"Yes","No")</f>
        <v>No</v>
      </c>
    </row>
    <row r="314" spans="1:24" x14ac:dyDescent="0.25">
      <c r="A314" s="3">
        <v>42030</v>
      </c>
      <c r="B314">
        <f>WEEKNUM(Flights[[#This Row],[Date]],2)</f>
        <v>5</v>
      </c>
      <c r="C314">
        <f>WEEKDAY(Flights[[#This Row],[Date]],2)</f>
        <v>1</v>
      </c>
      <c r="D314" t="s">
        <v>628</v>
      </c>
      <c r="E314" t="s">
        <v>1993</v>
      </c>
      <c r="F314" t="s">
        <v>0</v>
      </c>
      <c r="G314" t="s">
        <v>3</v>
      </c>
      <c r="H314" t="str">
        <f>_xlfn.XLOOKUP(Flights[[#This Row],[Destination]],Airports!$A$1:$A$77,Airports!$D$1:$D$77,"Code not found")</f>
        <v>Dallas</v>
      </c>
      <c r="I314" t="str" cm="1">
        <f t="array" ref="I314">_xlfn.XLOOKUP(Flights[[#This Row],[Destination]],_xlfn._TRO_TRAILING(Airports!A:A),_xlfn._TRO_TRAILING(Airports!E:E),"Code not found")</f>
        <v>TX</v>
      </c>
      <c r="J314" s="1">
        <v>0.81527777777777777</v>
      </c>
      <c r="K314">
        <f>HOUR(Flights[[#This Row],[Scheduled Departure]])</f>
        <v>19</v>
      </c>
      <c r="L314" s="1">
        <v>0.81458333333333333</v>
      </c>
      <c r="M314">
        <v>-1</v>
      </c>
      <c r="N314">
        <v>167</v>
      </c>
      <c r="O314" s="14">
        <f>Flights[[#This Row],[Length (min)]]/60</f>
        <v>2.7833333333333332</v>
      </c>
      <c r="P314">
        <v>1235</v>
      </c>
      <c r="Q314" s="17">
        <f>IFERROR(Flights[[#This Row],[Distance]]/Flights[[#This Row],[Length (hr)]],"")</f>
        <v>443.7125748502994</v>
      </c>
      <c r="R314" s="1">
        <v>1.5277777777777777E-2</v>
      </c>
      <c r="S314" s="1">
        <v>1.3888888888888888E-2</v>
      </c>
      <c r="T314">
        <v>-2</v>
      </c>
      <c r="U314" t="str">
        <f>IF(Flights[[#This Row],[Arrival Delay]]="","Cancelled",IF(Flights[[#This Row],[Arrival Delay]]&gt;15,"Delayed","On time"))</f>
        <v>On time</v>
      </c>
      <c r="V314" t="str">
        <f>IF(Flights[[#This Row],[Status]]&lt;&gt;"Delayed","",IF(Flights[[#This Row],[Arrival Delay]]&gt;120,"Severe",IF(Flights[[#This Row],[Arrival Delay]]&gt;60,"Major","Moderate")))</f>
        <v/>
      </c>
      <c r="X314" t="str">
        <f>IF(OR(AND(Flights[[#This Row],[Status]]="Cancelled",Flights[[#This Row],[Cancellation Reason]]="Airline/Carrier"),Flights[[#This Row],[Delay Type]]="Severe"),"Yes","No")</f>
        <v>No</v>
      </c>
    </row>
    <row r="315" spans="1:24" x14ac:dyDescent="0.25">
      <c r="A315" s="3">
        <v>42030</v>
      </c>
      <c r="B315">
        <f>WEEKNUM(Flights[[#This Row],[Date]],2)</f>
        <v>5</v>
      </c>
      <c r="C315">
        <f>WEEKDAY(Flights[[#This Row],[Date]],2)</f>
        <v>1</v>
      </c>
      <c r="D315" t="s">
        <v>821</v>
      </c>
      <c r="E315" t="s">
        <v>1994</v>
      </c>
      <c r="F315" t="s">
        <v>0</v>
      </c>
      <c r="G315" t="s">
        <v>318</v>
      </c>
      <c r="H315" t="str">
        <f>_xlfn.XLOOKUP(Flights[[#This Row],[Destination]],Airports!$A$1:$A$77,Airports!$D$1:$D$77,"Code not found")</f>
        <v>Oakland</v>
      </c>
      <c r="I315" t="str" cm="1">
        <f t="array" ref="I315">_xlfn.XLOOKUP(Flights[[#This Row],[Destination]],_xlfn._TRO_TRAILING(Airports!A:A),_xlfn._TRO_TRAILING(Airports!E:E),"Code not found")</f>
        <v>CA</v>
      </c>
      <c r="J315" s="1">
        <v>0.85416666666666663</v>
      </c>
      <c r="K315">
        <f>HOUR(Flights[[#This Row],[Scheduled Departure]])</f>
        <v>20</v>
      </c>
      <c r="L315" s="1">
        <v>0.8520833333333333</v>
      </c>
      <c r="M315">
        <v>-3</v>
      </c>
      <c r="N315">
        <v>77</v>
      </c>
      <c r="O315" s="14">
        <f>Flights[[#This Row],[Length (min)]]/60</f>
        <v>1.2833333333333334</v>
      </c>
      <c r="P315">
        <v>337</v>
      </c>
      <c r="Q315" s="17">
        <f>IFERROR(Flights[[#This Row],[Distance]]/Flights[[#This Row],[Length (hr)]],"")</f>
        <v>262.59740259740255</v>
      </c>
      <c r="R315" s="1">
        <v>0.91249999999999998</v>
      </c>
      <c r="S315" s="1">
        <v>0.90555555555555556</v>
      </c>
      <c r="T315">
        <v>-10</v>
      </c>
      <c r="U315" t="str">
        <f>IF(Flights[[#This Row],[Arrival Delay]]="","Cancelled",IF(Flights[[#This Row],[Arrival Delay]]&gt;15,"Delayed","On time"))</f>
        <v>On time</v>
      </c>
      <c r="V315" t="str">
        <f>IF(Flights[[#This Row],[Status]]&lt;&gt;"Delayed","",IF(Flights[[#This Row],[Arrival Delay]]&gt;120,"Severe",IF(Flights[[#This Row],[Arrival Delay]]&gt;60,"Major","Moderate")))</f>
        <v/>
      </c>
      <c r="X315" t="str">
        <f>IF(OR(AND(Flights[[#This Row],[Status]]="Cancelled",Flights[[#This Row],[Cancellation Reason]]="Airline/Carrier"),Flights[[#This Row],[Delay Type]]="Severe"),"Yes","No")</f>
        <v>No</v>
      </c>
    </row>
    <row r="316" spans="1:24" x14ac:dyDescent="0.25">
      <c r="A316" s="3">
        <v>42030</v>
      </c>
      <c r="B316">
        <f>WEEKNUM(Flights[[#This Row],[Date]],2)</f>
        <v>5</v>
      </c>
      <c r="C316">
        <f>WEEKDAY(Flights[[#This Row],[Date]],2)</f>
        <v>1</v>
      </c>
      <c r="D316" t="s">
        <v>649</v>
      </c>
      <c r="E316" t="s">
        <v>1993</v>
      </c>
      <c r="F316" t="s">
        <v>0</v>
      </c>
      <c r="G316" t="s">
        <v>285</v>
      </c>
      <c r="H316" t="str">
        <f>_xlfn.XLOOKUP(Flights[[#This Row],[Destination]],Airports!$A$1:$A$77,Airports!$D$1:$D$77,"Code not found")</f>
        <v>Fort Lauderdale</v>
      </c>
      <c r="I316" t="str" cm="1">
        <f t="array" ref="I316">_xlfn.XLOOKUP(Flights[[#This Row],[Destination]],_xlfn._TRO_TRAILING(Airports!A:A),_xlfn._TRO_TRAILING(Airports!E:E),"Code not found")</f>
        <v>FL</v>
      </c>
      <c r="J316" s="1">
        <v>0.875</v>
      </c>
      <c r="K316">
        <f>HOUR(Flights[[#This Row],[Scheduled Departure]])</f>
        <v>21</v>
      </c>
      <c r="L316" s="1">
        <v>0.87916666666666665</v>
      </c>
      <c r="M316">
        <v>6</v>
      </c>
      <c r="N316">
        <v>279</v>
      </c>
      <c r="O316" s="14">
        <f>Flights[[#This Row],[Length (min)]]/60</f>
        <v>4.6500000000000004</v>
      </c>
      <c r="P316">
        <v>2342</v>
      </c>
      <c r="Q316" s="17">
        <f>IFERROR(Flights[[#This Row],[Distance]]/Flights[[#This Row],[Length (hr)]],"")</f>
        <v>503.6559139784946</v>
      </c>
      <c r="R316" s="1">
        <v>0.19513888888888889</v>
      </c>
      <c r="S316" s="1">
        <v>0.19791666666666666</v>
      </c>
      <c r="T316">
        <v>4</v>
      </c>
      <c r="U316" t="str">
        <f>IF(Flights[[#This Row],[Arrival Delay]]="","Cancelled",IF(Flights[[#This Row],[Arrival Delay]]&gt;15,"Delayed","On time"))</f>
        <v>On time</v>
      </c>
      <c r="V316" t="str">
        <f>IF(Flights[[#This Row],[Status]]&lt;&gt;"Delayed","",IF(Flights[[#This Row],[Arrival Delay]]&gt;120,"Severe",IF(Flights[[#This Row],[Arrival Delay]]&gt;60,"Major","Moderate")))</f>
        <v/>
      </c>
      <c r="X316" t="str">
        <f>IF(OR(AND(Flights[[#This Row],[Status]]="Cancelled",Flights[[#This Row],[Cancellation Reason]]="Airline/Carrier"),Flights[[#This Row],[Delay Type]]="Severe"),"Yes","No")</f>
        <v>No</v>
      </c>
    </row>
    <row r="317" spans="1:24" x14ac:dyDescent="0.25">
      <c r="A317" s="3">
        <v>42030</v>
      </c>
      <c r="B317">
        <f>WEEKNUM(Flights[[#This Row],[Date]],2)</f>
        <v>5</v>
      </c>
      <c r="C317">
        <f>WEEKDAY(Flights[[#This Row],[Date]],2)</f>
        <v>1</v>
      </c>
      <c r="D317" t="s">
        <v>928</v>
      </c>
      <c r="E317" t="s">
        <v>1995</v>
      </c>
      <c r="F317" t="s">
        <v>0</v>
      </c>
      <c r="G317" t="s">
        <v>356</v>
      </c>
      <c r="H317" t="str">
        <f>_xlfn.XLOOKUP(Flights[[#This Row],[Destination]],Airports!$A$1:$A$77,Airports!$D$1:$D$77,"Code not found")</f>
        <v>Tucson</v>
      </c>
      <c r="I317" t="str" cm="1">
        <f t="array" ref="I317">_xlfn.XLOOKUP(Flights[[#This Row],[Destination]],_xlfn._TRO_TRAILING(Airports!A:A),_xlfn._TRO_TRAILING(Airports!E:E),"Code not found")</f>
        <v>AZ</v>
      </c>
      <c r="J317" s="1">
        <v>0.89583333333333337</v>
      </c>
      <c r="K317">
        <f>HOUR(Flights[[#This Row],[Scheduled Departure]])</f>
        <v>21</v>
      </c>
      <c r="L317" s="1">
        <v>0.89097222222222228</v>
      </c>
      <c r="M317">
        <v>-7</v>
      </c>
      <c r="N317">
        <v>73</v>
      </c>
      <c r="O317" s="14">
        <f>Flights[[#This Row],[Length (min)]]/60</f>
        <v>1.2166666666666666</v>
      </c>
      <c r="P317">
        <v>451</v>
      </c>
      <c r="Q317" s="17">
        <f>IFERROR(Flights[[#This Row],[Distance]]/Flights[[#This Row],[Length (hr)]],"")</f>
        <v>370.68493150684935</v>
      </c>
      <c r="R317" s="1">
        <v>0.98958333333333337</v>
      </c>
      <c r="S317" s="1">
        <v>0.98333333333333328</v>
      </c>
      <c r="T317">
        <v>-9</v>
      </c>
      <c r="U317" t="str">
        <f>IF(Flights[[#This Row],[Arrival Delay]]="","Cancelled",IF(Flights[[#This Row],[Arrival Delay]]&gt;15,"Delayed","On time"))</f>
        <v>On time</v>
      </c>
      <c r="V317" t="str">
        <f>IF(Flights[[#This Row],[Status]]&lt;&gt;"Delayed","",IF(Flights[[#This Row],[Arrival Delay]]&gt;120,"Severe",IF(Flights[[#This Row],[Arrival Delay]]&gt;60,"Major","Moderate")))</f>
        <v/>
      </c>
      <c r="X317" t="str">
        <f>IF(OR(AND(Flights[[#This Row],[Status]]="Cancelled",Flights[[#This Row],[Cancellation Reason]]="Airline/Carrier"),Flights[[#This Row],[Delay Type]]="Severe"),"Yes","No")</f>
        <v>No</v>
      </c>
    </row>
    <row r="318" spans="1:24" x14ac:dyDescent="0.25">
      <c r="A318" s="3">
        <v>42030</v>
      </c>
      <c r="B318">
        <f>WEEKNUM(Flights[[#This Row],[Date]],2)</f>
        <v>5</v>
      </c>
      <c r="C318">
        <f>WEEKDAY(Flights[[#This Row],[Date]],2)</f>
        <v>1</v>
      </c>
      <c r="D318" t="s">
        <v>671</v>
      </c>
      <c r="E318" t="s">
        <v>1989</v>
      </c>
      <c r="F318" t="s">
        <v>0</v>
      </c>
      <c r="G318" t="s">
        <v>26</v>
      </c>
      <c r="H318" t="str">
        <f>_xlfn.XLOOKUP(Flights[[#This Row],[Destination]],Airports!$A$1:$A$77,Airports!$D$1:$D$77,"Code not found")</f>
        <v>Atlanta</v>
      </c>
      <c r="I318" t="str" cm="1">
        <f t="array" ref="I318">_xlfn.XLOOKUP(Flights[[#This Row],[Destination]],_xlfn._TRO_TRAILING(Airports!A:A),_xlfn._TRO_TRAILING(Airports!E:E),"Code not found")</f>
        <v>GA</v>
      </c>
      <c r="J318" s="1">
        <v>0.94791666666666663</v>
      </c>
      <c r="K318">
        <f>HOUR(Flights[[#This Row],[Scheduled Departure]])</f>
        <v>22</v>
      </c>
      <c r="L318" s="1">
        <v>0.94652777777777775</v>
      </c>
      <c r="M318">
        <v>-2</v>
      </c>
      <c r="N318">
        <v>253</v>
      </c>
      <c r="O318" s="14">
        <f>Flights[[#This Row],[Length (min)]]/60</f>
        <v>4.2166666666666668</v>
      </c>
      <c r="P318">
        <v>1947</v>
      </c>
      <c r="Q318" s="17">
        <f>IFERROR(Flights[[#This Row],[Distance]]/Flights[[#This Row],[Length (hr)]],"")</f>
        <v>461.73913043478262</v>
      </c>
      <c r="R318" s="1">
        <v>0.24444444444444444</v>
      </c>
      <c r="S318" s="1">
        <v>0.24722222222222223</v>
      </c>
      <c r="T318">
        <v>4</v>
      </c>
      <c r="U318" t="str">
        <f>IF(Flights[[#This Row],[Arrival Delay]]="","Cancelled",IF(Flights[[#This Row],[Arrival Delay]]&gt;15,"Delayed","On time"))</f>
        <v>On time</v>
      </c>
      <c r="V318" t="str">
        <f>IF(Flights[[#This Row],[Status]]&lt;&gt;"Delayed","",IF(Flights[[#This Row],[Arrival Delay]]&gt;120,"Severe",IF(Flights[[#This Row],[Arrival Delay]]&gt;60,"Major","Moderate")))</f>
        <v/>
      </c>
      <c r="X318" t="str">
        <f>IF(OR(AND(Flights[[#This Row],[Status]]="Cancelled",Flights[[#This Row],[Cancellation Reason]]="Airline/Carrier"),Flights[[#This Row],[Delay Type]]="Severe"),"Yes","No")</f>
        <v>No</v>
      </c>
    </row>
    <row r="319" spans="1:24" x14ac:dyDescent="0.25">
      <c r="A319" s="3">
        <v>42031</v>
      </c>
      <c r="B319">
        <f>WEEKNUM(Flights[[#This Row],[Date]],2)</f>
        <v>5</v>
      </c>
      <c r="C319">
        <f>WEEKDAY(Flights[[#This Row],[Date]],2)</f>
        <v>2</v>
      </c>
      <c r="D319" t="s">
        <v>832</v>
      </c>
      <c r="E319" t="s">
        <v>1995</v>
      </c>
      <c r="F319" t="s">
        <v>0</v>
      </c>
      <c r="G319" t="s">
        <v>306</v>
      </c>
      <c r="H319" t="str">
        <f>_xlfn.XLOOKUP(Flights[[#This Row],[Destination]],Airports!$A$1:$A$77,Airports!$D$1:$D$77,"Code not found")</f>
        <v>Chicago</v>
      </c>
      <c r="I319" t="str" cm="1">
        <f t="array" ref="I319">_xlfn.XLOOKUP(Flights[[#This Row],[Destination]],_xlfn._TRO_TRAILING(Airports!A:A),_xlfn._TRO_TRAILING(Airports!E:E),"Code not found")</f>
        <v>IL</v>
      </c>
      <c r="J319" s="1">
        <v>0.26041666666666669</v>
      </c>
      <c r="K319">
        <f>HOUR(Flights[[#This Row],[Scheduled Departure]])</f>
        <v>6</v>
      </c>
      <c r="L319" s="1">
        <v>0.25694444444444442</v>
      </c>
      <c r="M319">
        <v>-5</v>
      </c>
      <c r="N319">
        <v>231</v>
      </c>
      <c r="O319" s="14">
        <f>Flights[[#This Row],[Length (min)]]/60</f>
        <v>3.85</v>
      </c>
      <c r="P319">
        <v>1750</v>
      </c>
      <c r="Q319" s="17">
        <f>IFERROR(Flights[[#This Row],[Distance]]/Flights[[#This Row],[Length (hr)]],"")</f>
        <v>454.54545454545456</v>
      </c>
      <c r="R319" s="1">
        <v>0.51388888888888884</v>
      </c>
      <c r="S319" s="1">
        <v>0.50069444444444444</v>
      </c>
      <c r="T319">
        <v>-19</v>
      </c>
      <c r="U319" t="str">
        <f>IF(Flights[[#This Row],[Arrival Delay]]="","Cancelled",IF(Flights[[#This Row],[Arrival Delay]]&gt;15,"Delayed","On time"))</f>
        <v>On time</v>
      </c>
      <c r="V319" t="str">
        <f>IF(Flights[[#This Row],[Status]]&lt;&gt;"Delayed","",IF(Flights[[#This Row],[Arrival Delay]]&gt;120,"Severe",IF(Flights[[#This Row],[Arrival Delay]]&gt;60,"Major","Moderate")))</f>
        <v/>
      </c>
      <c r="X319" t="str">
        <f>IF(OR(AND(Flights[[#This Row],[Status]]="Cancelled",Flights[[#This Row],[Cancellation Reason]]="Airline/Carrier"),Flights[[#This Row],[Delay Type]]="Severe"),"Yes","No")</f>
        <v>No</v>
      </c>
    </row>
    <row r="320" spans="1:24" x14ac:dyDescent="0.25">
      <c r="A320" s="3">
        <v>42031</v>
      </c>
      <c r="B320">
        <f>WEEKNUM(Flights[[#This Row],[Date]],2)</f>
        <v>5</v>
      </c>
      <c r="C320">
        <f>WEEKDAY(Flights[[#This Row],[Date]],2)</f>
        <v>2</v>
      </c>
      <c r="D320" t="s">
        <v>112</v>
      </c>
      <c r="E320" t="s">
        <v>1987</v>
      </c>
      <c r="F320" t="s">
        <v>0</v>
      </c>
      <c r="G320" t="s">
        <v>4</v>
      </c>
      <c r="H320" t="str">
        <f>_xlfn.XLOOKUP(Flights[[#This Row],[Destination]],Airports!$A$1:$A$77,Airports!$D$1:$D$77,"Code not found")</f>
        <v>Chicago</v>
      </c>
      <c r="I320" t="str" cm="1">
        <f t="array" ref="I320">_xlfn.XLOOKUP(Flights[[#This Row],[Destination]],_xlfn._TRO_TRAILING(Airports!A:A),_xlfn._TRO_TRAILING(Airports!E:E),"Code not found")</f>
        <v>IL</v>
      </c>
      <c r="J320" s="1">
        <v>0.30208333333333331</v>
      </c>
      <c r="K320">
        <f>HOUR(Flights[[#This Row],[Scheduled Departure]])</f>
        <v>7</v>
      </c>
      <c r="L320" s="1">
        <v>0.2986111111111111</v>
      </c>
      <c r="M320">
        <v>-5</v>
      </c>
      <c r="N320">
        <v>242</v>
      </c>
      <c r="O320" s="14">
        <f>Flights[[#This Row],[Length (min)]]/60</f>
        <v>4.0333333333333332</v>
      </c>
      <c r="P320">
        <v>1744</v>
      </c>
      <c r="Q320" s="17">
        <f>IFERROR(Flights[[#This Row],[Distance]]/Flights[[#This Row],[Length (hr)]],"")</f>
        <v>432.39669421487605</v>
      </c>
      <c r="R320" s="1">
        <v>0.5541666666666667</v>
      </c>
      <c r="S320" s="1">
        <v>0.55000000000000004</v>
      </c>
      <c r="T320">
        <v>-6</v>
      </c>
      <c r="U320" t="str">
        <f>IF(Flights[[#This Row],[Arrival Delay]]="","Cancelled",IF(Flights[[#This Row],[Arrival Delay]]&gt;15,"Delayed","On time"))</f>
        <v>On time</v>
      </c>
      <c r="V320" t="str">
        <f>IF(Flights[[#This Row],[Status]]&lt;&gt;"Delayed","",IF(Flights[[#This Row],[Arrival Delay]]&gt;120,"Severe",IF(Flights[[#This Row],[Arrival Delay]]&gt;60,"Major","Moderate")))</f>
        <v/>
      </c>
      <c r="X320" t="str">
        <f>IF(OR(AND(Flights[[#This Row],[Status]]="Cancelled",Flights[[#This Row],[Cancellation Reason]]="Airline/Carrier"),Flights[[#This Row],[Delay Type]]="Severe"),"Yes","No")</f>
        <v>No</v>
      </c>
    </row>
    <row r="321" spans="1:24" x14ac:dyDescent="0.25">
      <c r="A321" s="3">
        <v>42031</v>
      </c>
      <c r="B321">
        <f>WEEKNUM(Flights[[#This Row],[Date]],2)</f>
        <v>5</v>
      </c>
      <c r="C321">
        <f>WEEKDAY(Flights[[#This Row],[Date]],2)</f>
        <v>2</v>
      </c>
      <c r="D321" t="s">
        <v>798</v>
      </c>
      <c r="E321" t="s">
        <v>1989</v>
      </c>
      <c r="F321" t="s">
        <v>0</v>
      </c>
      <c r="G321" t="s">
        <v>349</v>
      </c>
      <c r="H321" t="str">
        <f>_xlfn.XLOOKUP(Flights[[#This Row],[Destination]],Airports!$A$1:$A$77,Airports!$D$1:$D$77,"Code not found")</f>
        <v>Salt Lake City</v>
      </c>
      <c r="I321" t="str" cm="1">
        <f t="array" ref="I321">_xlfn.XLOOKUP(Flights[[#This Row],[Destination]],_xlfn._TRO_TRAILING(Airports!A:A),_xlfn._TRO_TRAILING(Airports!E:E),"Code not found")</f>
        <v>UT</v>
      </c>
      <c r="J321" s="1">
        <v>0.30902777777777779</v>
      </c>
      <c r="K321">
        <f>HOUR(Flights[[#This Row],[Scheduled Departure]])</f>
        <v>7</v>
      </c>
      <c r="L321" s="1">
        <v>0.30833333333333335</v>
      </c>
      <c r="M321">
        <v>-1</v>
      </c>
      <c r="N321">
        <v>105</v>
      </c>
      <c r="O321" s="14">
        <f>Flights[[#This Row],[Length (min)]]/60</f>
        <v>1.75</v>
      </c>
      <c r="P321">
        <v>590</v>
      </c>
      <c r="Q321" s="17">
        <f>IFERROR(Flights[[#This Row],[Distance]]/Flights[[#This Row],[Length (hr)]],"")</f>
        <v>337.14285714285717</v>
      </c>
      <c r="R321" s="1">
        <v>0.43194444444444446</v>
      </c>
      <c r="S321" s="1">
        <v>0.42291666666666666</v>
      </c>
      <c r="T321">
        <v>-13</v>
      </c>
      <c r="U321" t="str">
        <f>IF(Flights[[#This Row],[Arrival Delay]]="","Cancelled",IF(Flights[[#This Row],[Arrival Delay]]&gt;15,"Delayed","On time"))</f>
        <v>On time</v>
      </c>
      <c r="V321" t="str">
        <f>IF(Flights[[#This Row],[Status]]&lt;&gt;"Delayed","",IF(Flights[[#This Row],[Arrival Delay]]&gt;120,"Severe",IF(Flights[[#This Row],[Arrival Delay]]&gt;60,"Major","Moderate")))</f>
        <v/>
      </c>
      <c r="X321" t="str">
        <f>IF(OR(AND(Flights[[#This Row],[Status]]="Cancelled",Flights[[#This Row],[Cancellation Reason]]="Airline/Carrier"),Flights[[#This Row],[Delay Type]]="Severe"),"Yes","No")</f>
        <v>No</v>
      </c>
    </row>
    <row r="322" spans="1:24" x14ac:dyDescent="0.25">
      <c r="A322" s="3">
        <v>42031</v>
      </c>
      <c r="B322">
        <f>WEEKNUM(Flights[[#This Row],[Date]],2)</f>
        <v>5</v>
      </c>
      <c r="C322">
        <f>WEEKDAY(Flights[[#This Row],[Date]],2)</f>
        <v>2</v>
      </c>
      <c r="D322" t="s">
        <v>839</v>
      </c>
      <c r="E322" t="s">
        <v>1995</v>
      </c>
      <c r="F322" t="s">
        <v>0</v>
      </c>
      <c r="G322" t="s">
        <v>270</v>
      </c>
      <c r="H322" t="str">
        <f>_xlfn.XLOOKUP(Flights[[#This Row],[Destination]],Airports!$A$1:$A$77,Airports!$D$1:$D$77,"Code not found")</f>
        <v>Dallas</v>
      </c>
      <c r="I322" t="str" cm="1">
        <f t="array" ref="I322">_xlfn.XLOOKUP(Flights[[#This Row],[Destination]],_xlfn._TRO_TRAILING(Airports!A:A),_xlfn._TRO_TRAILING(Airports!E:E),"Code not found")</f>
        <v>TX</v>
      </c>
      <c r="J322" s="1">
        <v>0.31597222222222221</v>
      </c>
      <c r="K322">
        <f>HOUR(Flights[[#This Row],[Scheduled Departure]])</f>
        <v>7</v>
      </c>
      <c r="L322" s="1">
        <v>0.32361111111111113</v>
      </c>
      <c r="M322">
        <v>11</v>
      </c>
      <c r="N322">
        <v>169</v>
      </c>
      <c r="O322" s="14">
        <f>Flights[[#This Row],[Length (min)]]/60</f>
        <v>2.8166666666666669</v>
      </c>
      <c r="P322">
        <v>1246</v>
      </c>
      <c r="Q322" s="17">
        <f>IFERROR(Flights[[#This Row],[Distance]]/Flights[[#This Row],[Length (hr)]],"")</f>
        <v>442.36686390532543</v>
      </c>
      <c r="R322" s="1">
        <v>0.52083333333333337</v>
      </c>
      <c r="S322" s="1">
        <v>0.52430555555555558</v>
      </c>
      <c r="T322">
        <v>5</v>
      </c>
      <c r="U322" t="str">
        <f>IF(Flights[[#This Row],[Arrival Delay]]="","Cancelled",IF(Flights[[#This Row],[Arrival Delay]]&gt;15,"Delayed","On time"))</f>
        <v>On time</v>
      </c>
      <c r="V322" t="str">
        <f>IF(Flights[[#This Row],[Status]]&lt;&gt;"Delayed","",IF(Flights[[#This Row],[Arrival Delay]]&gt;120,"Severe",IF(Flights[[#This Row],[Arrival Delay]]&gt;60,"Major","Moderate")))</f>
        <v/>
      </c>
      <c r="X322" t="str">
        <f>IF(OR(AND(Flights[[#This Row],[Status]]="Cancelled",Flights[[#This Row],[Cancellation Reason]]="Airline/Carrier"),Flights[[#This Row],[Delay Type]]="Severe"),"Yes","No")</f>
        <v>No</v>
      </c>
    </row>
    <row r="323" spans="1:24" x14ac:dyDescent="0.25">
      <c r="A323" s="3">
        <v>42031</v>
      </c>
      <c r="B323">
        <f>WEEKNUM(Flights[[#This Row],[Date]],2)</f>
        <v>5</v>
      </c>
      <c r="C323">
        <f>WEEKDAY(Flights[[#This Row],[Date]],2)</f>
        <v>2</v>
      </c>
      <c r="D323" t="s">
        <v>675</v>
      </c>
      <c r="E323" t="s">
        <v>1990</v>
      </c>
      <c r="F323" t="s">
        <v>0</v>
      </c>
      <c r="G323" t="s">
        <v>16</v>
      </c>
      <c r="H323" t="str">
        <f>_xlfn.XLOOKUP(Flights[[#This Row],[Destination]],Airports!$A$1:$A$77,Airports!$D$1:$D$77,"Code not found")</f>
        <v>Dulles</v>
      </c>
      <c r="I323" t="str" cm="1">
        <f t="array" ref="I323">_xlfn.XLOOKUP(Flights[[#This Row],[Destination]],_xlfn._TRO_TRAILING(Airports!A:A),_xlfn._TRO_TRAILING(Airports!E:E),"Code not found")</f>
        <v>VA</v>
      </c>
      <c r="J323" s="1">
        <v>0.3888888888888889</v>
      </c>
      <c r="K323">
        <f>HOUR(Flights[[#This Row],[Scheduled Departure]])</f>
        <v>9</v>
      </c>
      <c r="L323" s="1">
        <v>0.39097222222222222</v>
      </c>
      <c r="M323">
        <v>3</v>
      </c>
      <c r="N323">
        <v>276</v>
      </c>
      <c r="O323" s="14">
        <f>Flights[[#This Row],[Length (min)]]/60</f>
        <v>4.5999999999999996</v>
      </c>
      <c r="P323">
        <v>2288</v>
      </c>
      <c r="Q323" s="17">
        <f>IFERROR(Flights[[#This Row],[Distance]]/Flights[[#This Row],[Length (hr)]],"")</f>
        <v>497.39130434782612</v>
      </c>
      <c r="R323" s="1">
        <v>0.71388888888888891</v>
      </c>
      <c r="S323" s="1">
        <v>0.70763888888888893</v>
      </c>
      <c r="T323">
        <v>-9</v>
      </c>
      <c r="U323" t="str">
        <f>IF(Flights[[#This Row],[Arrival Delay]]="","Cancelled",IF(Flights[[#This Row],[Arrival Delay]]&gt;15,"Delayed","On time"))</f>
        <v>On time</v>
      </c>
      <c r="V323" t="str">
        <f>IF(Flights[[#This Row],[Status]]&lt;&gt;"Delayed","",IF(Flights[[#This Row],[Arrival Delay]]&gt;120,"Severe",IF(Flights[[#This Row],[Arrival Delay]]&gt;60,"Major","Moderate")))</f>
        <v/>
      </c>
      <c r="X323" t="str">
        <f>IF(OR(AND(Flights[[#This Row],[Status]]="Cancelled",Flights[[#This Row],[Cancellation Reason]]="Airline/Carrier"),Flights[[#This Row],[Delay Type]]="Severe"),"Yes","No")</f>
        <v>No</v>
      </c>
    </row>
    <row r="324" spans="1:24" x14ac:dyDescent="0.25">
      <c r="A324" s="3">
        <v>42031</v>
      </c>
      <c r="B324">
        <f>WEEKNUM(Flights[[#This Row],[Date]],2)</f>
        <v>5</v>
      </c>
      <c r="C324">
        <f>WEEKDAY(Flights[[#This Row],[Date]],2)</f>
        <v>2</v>
      </c>
      <c r="D324" t="s">
        <v>456</v>
      </c>
      <c r="E324" t="s">
        <v>1990</v>
      </c>
      <c r="F324" t="s">
        <v>0</v>
      </c>
      <c r="G324" t="s">
        <v>4</v>
      </c>
      <c r="H324" t="str">
        <f>_xlfn.XLOOKUP(Flights[[#This Row],[Destination]],Airports!$A$1:$A$77,Airports!$D$1:$D$77,"Code not found")</f>
        <v>Chicago</v>
      </c>
      <c r="I324" t="str" cm="1">
        <f t="array" ref="I324">_xlfn.XLOOKUP(Flights[[#This Row],[Destination]],_xlfn._TRO_TRAILING(Airports!A:A),_xlfn._TRO_TRAILING(Airports!E:E),"Code not found")</f>
        <v>IL</v>
      </c>
      <c r="J324" s="1">
        <v>0.41805555555555557</v>
      </c>
      <c r="K324">
        <f>HOUR(Flights[[#This Row],[Scheduled Departure]])</f>
        <v>10</v>
      </c>
      <c r="L324" s="1">
        <v>0.4152777777777778</v>
      </c>
      <c r="M324">
        <v>-4</v>
      </c>
      <c r="N324">
        <v>228</v>
      </c>
      <c r="O324" s="14">
        <f>Flights[[#This Row],[Length (min)]]/60</f>
        <v>3.8</v>
      </c>
      <c r="P324">
        <v>1744</v>
      </c>
      <c r="Q324" s="17">
        <f>IFERROR(Flights[[#This Row],[Distance]]/Flights[[#This Row],[Length (hr)]],"")</f>
        <v>458.94736842105266</v>
      </c>
      <c r="R324" s="1">
        <v>0.67361111111111116</v>
      </c>
      <c r="S324" s="1">
        <v>0.65694444444444444</v>
      </c>
      <c r="T324">
        <v>-24</v>
      </c>
      <c r="U324" t="str">
        <f>IF(Flights[[#This Row],[Arrival Delay]]="","Cancelled",IF(Flights[[#This Row],[Arrival Delay]]&gt;15,"Delayed","On time"))</f>
        <v>On time</v>
      </c>
      <c r="V324" t="str">
        <f>IF(Flights[[#This Row],[Status]]&lt;&gt;"Delayed","",IF(Flights[[#This Row],[Arrival Delay]]&gt;120,"Severe",IF(Flights[[#This Row],[Arrival Delay]]&gt;60,"Major","Moderate")))</f>
        <v/>
      </c>
      <c r="X324" t="str">
        <f>IF(OR(AND(Flights[[#This Row],[Status]]="Cancelled",Flights[[#This Row],[Cancellation Reason]]="Airline/Carrier"),Flights[[#This Row],[Delay Type]]="Severe"),"Yes","No")</f>
        <v>No</v>
      </c>
    </row>
    <row r="325" spans="1:24" x14ac:dyDescent="0.25">
      <c r="A325" s="3">
        <v>42031</v>
      </c>
      <c r="B325">
        <f>WEEKNUM(Flights[[#This Row],[Date]],2)</f>
        <v>5</v>
      </c>
      <c r="C325">
        <f>WEEKDAY(Flights[[#This Row],[Date]],2)</f>
        <v>2</v>
      </c>
      <c r="D325" t="s">
        <v>425</v>
      </c>
      <c r="E325" t="s">
        <v>1990</v>
      </c>
      <c r="F325" t="s">
        <v>0</v>
      </c>
      <c r="G325" t="s">
        <v>19</v>
      </c>
      <c r="H325" t="str">
        <f>_xlfn.XLOOKUP(Flights[[#This Row],[Destination]],Airports!$A$1:$A$77,Airports!$D$1:$D$77,"Code not found")</f>
        <v>Kona</v>
      </c>
      <c r="I325" t="str" cm="1">
        <f t="array" ref="I325">_xlfn.XLOOKUP(Flights[[#This Row],[Destination]],_xlfn._TRO_TRAILING(Airports!A:A),_xlfn._TRO_TRAILING(Airports!E:E),"Code not found")</f>
        <v>HI</v>
      </c>
      <c r="J325" s="1">
        <v>0.41875000000000001</v>
      </c>
      <c r="K325">
        <f>HOUR(Flights[[#This Row],[Scheduled Departure]])</f>
        <v>10</v>
      </c>
      <c r="L325" s="1">
        <v>0.41736111111111113</v>
      </c>
      <c r="M325">
        <v>-2</v>
      </c>
      <c r="N325">
        <v>338</v>
      </c>
      <c r="O325" s="14">
        <f>Flights[[#This Row],[Length (min)]]/60</f>
        <v>5.6333333333333337</v>
      </c>
      <c r="P325">
        <v>2504</v>
      </c>
      <c r="Q325" s="17">
        <f>IFERROR(Flights[[#This Row],[Distance]]/Flights[[#This Row],[Length (hr)]],"")</f>
        <v>444.49704142011831</v>
      </c>
      <c r="R325" s="1">
        <v>0.58472222222222225</v>
      </c>
      <c r="S325" s="1">
        <v>0.56874999999999998</v>
      </c>
      <c r="T325">
        <v>-23</v>
      </c>
      <c r="U325" t="str">
        <f>IF(Flights[[#This Row],[Arrival Delay]]="","Cancelled",IF(Flights[[#This Row],[Arrival Delay]]&gt;15,"Delayed","On time"))</f>
        <v>On time</v>
      </c>
      <c r="V325" t="str">
        <f>IF(Flights[[#This Row],[Status]]&lt;&gt;"Delayed","",IF(Flights[[#This Row],[Arrival Delay]]&gt;120,"Severe",IF(Flights[[#This Row],[Arrival Delay]]&gt;60,"Major","Moderate")))</f>
        <v/>
      </c>
      <c r="X325" t="str">
        <f>IF(OR(AND(Flights[[#This Row],[Status]]="Cancelled",Flights[[#This Row],[Cancellation Reason]]="Airline/Carrier"),Flights[[#This Row],[Delay Type]]="Severe"),"Yes","No")</f>
        <v>No</v>
      </c>
    </row>
    <row r="326" spans="1:24" x14ac:dyDescent="0.25">
      <c r="A326" s="3">
        <v>42031</v>
      </c>
      <c r="B326">
        <f>WEEKNUM(Flights[[#This Row],[Date]],2)</f>
        <v>5</v>
      </c>
      <c r="C326">
        <f>WEEKDAY(Flights[[#This Row],[Date]],2)</f>
        <v>2</v>
      </c>
      <c r="D326" t="s">
        <v>61</v>
      </c>
      <c r="E326" t="s">
        <v>1987</v>
      </c>
      <c r="F326" t="s">
        <v>0</v>
      </c>
      <c r="G326" t="s">
        <v>12</v>
      </c>
      <c r="H326" t="str">
        <f>_xlfn.XLOOKUP(Flights[[#This Row],[Destination]],Airports!$A$1:$A$77,Airports!$D$1:$D$77,"Code not found")</f>
        <v>New York</v>
      </c>
      <c r="I326" t="str" cm="1">
        <f t="array" ref="I326">_xlfn.XLOOKUP(Flights[[#This Row],[Destination]],_xlfn._TRO_TRAILING(Airports!A:A),_xlfn._TRO_TRAILING(Airports!E:E),"Code not found")</f>
        <v>NY</v>
      </c>
      <c r="J326" s="1">
        <v>0.4375</v>
      </c>
      <c r="K326">
        <f>HOUR(Flights[[#This Row],[Scheduled Departure]])</f>
        <v>10</v>
      </c>
      <c r="L326" s="1">
        <v>0</v>
      </c>
      <c r="O326" s="14">
        <f>Flights[[#This Row],[Length (min)]]/60</f>
        <v>0</v>
      </c>
      <c r="P326">
        <v>2475</v>
      </c>
      <c r="Q326" s="17" t="str">
        <f>IFERROR(Flights[[#This Row],[Distance]]/Flights[[#This Row],[Length (hr)]],"")</f>
        <v/>
      </c>
      <c r="R326" s="1">
        <v>0.79166666666666663</v>
      </c>
      <c r="S326" s="1">
        <v>0</v>
      </c>
      <c r="U326" t="str">
        <f>IF(Flights[[#This Row],[Arrival Delay]]="","Cancelled",IF(Flights[[#This Row],[Arrival Delay]]&gt;15,"Delayed","On time"))</f>
        <v>Cancelled</v>
      </c>
      <c r="V326" t="str">
        <f>IF(Flights[[#This Row],[Status]]&lt;&gt;"Delayed","",IF(Flights[[#This Row],[Arrival Delay]]&gt;120,"Severe",IF(Flights[[#This Row],[Arrival Delay]]&gt;60,"Major","Moderate")))</f>
        <v/>
      </c>
      <c r="W326" t="s">
        <v>11</v>
      </c>
      <c r="X326" t="str">
        <f>IF(OR(AND(Flights[[#This Row],[Status]]="Cancelled",Flights[[#This Row],[Cancellation Reason]]="Airline/Carrier"),Flights[[#This Row],[Delay Type]]="Severe"),"Yes","No")</f>
        <v>No</v>
      </c>
    </row>
    <row r="327" spans="1:24" x14ac:dyDescent="0.25">
      <c r="A327" s="3">
        <v>42031</v>
      </c>
      <c r="B327">
        <f>WEEKNUM(Flights[[#This Row],[Date]],2)</f>
        <v>5</v>
      </c>
      <c r="C327">
        <f>WEEKDAY(Flights[[#This Row],[Date]],2)</f>
        <v>2</v>
      </c>
      <c r="D327" t="s">
        <v>461</v>
      </c>
      <c r="E327" t="s">
        <v>1996</v>
      </c>
      <c r="F327" t="s">
        <v>0</v>
      </c>
      <c r="G327" t="s">
        <v>12</v>
      </c>
      <c r="H327" t="str">
        <f>_xlfn.XLOOKUP(Flights[[#This Row],[Destination]],Airports!$A$1:$A$77,Airports!$D$1:$D$77,"Code not found")</f>
        <v>New York</v>
      </c>
      <c r="I327" t="str" cm="1">
        <f t="array" ref="I327">_xlfn.XLOOKUP(Flights[[#This Row],[Destination]],_xlfn._TRO_TRAILING(Airports!A:A),_xlfn._TRO_TRAILING(Airports!E:E),"Code not found")</f>
        <v>NY</v>
      </c>
      <c r="J327" s="1">
        <v>0.44444444444444442</v>
      </c>
      <c r="K327">
        <f>HOUR(Flights[[#This Row],[Scheduled Departure]])</f>
        <v>10</v>
      </c>
      <c r="L327" s="1">
        <v>0</v>
      </c>
      <c r="O327" s="14">
        <f>Flights[[#This Row],[Length (min)]]/60</f>
        <v>0</v>
      </c>
      <c r="P327">
        <v>2475</v>
      </c>
      <c r="Q327" s="17" t="str">
        <f>IFERROR(Flights[[#This Row],[Distance]]/Flights[[#This Row],[Length (hr)]],"")</f>
        <v/>
      </c>
      <c r="R327" s="1">
        <v>0.79513888888888884</v>
      </c>
      <c r="S327" s="1">
        <v>0</v>
      </c>
      <c r="U327" t="str">
        <f>IF(Flights[[#This Row],[Arrival Delay]]="","Cancelled",IF(Flights[[#This Row],[Arrival Delay]]&gt;15,"Delayed","On time"))</f>
        <v>Cancelled</v>
      </c>
      <c r="V327" t="str">
        <f>IF(Flights[[#This Row],[Status]]&lt;&gt;"Delayed","",IF(Flights[[#This Row],[Arrival Delay]]&gt;120,"Severe",IF(Flights[[#This Row],[Arrival Delay]]&gt;60,"Major","Moderate")))</f>
        <v/>
      </c>
      <c r="W327" t="s">
        <v>25</v>
      </c>
      <c r="X327" t="str">
        <f>IF(OR(AND(Flights[[#This Row],[Status]]="Cancelled",Flights[[#This Row],[Cancellation Reason]]="Airline/Carrier"),Flights[[#This Row],[Delay Type]]="Severe"),"Yes","No")</f>
        <v>No</v>
      </c>
    </row>
    <row r="328" spans="1:24" x14ac:dyDescent="0.25">
      <c r="A328" s="3">
        <v>42031</v>
      </c>
      <c r="B328">
        <f>WEEKNUM(Flights[[#This Row],[Date]],2)</f>
        <v>5</v>
      </c>
      <c r="C328">
        <f>WEEKDAY(Flights[[#This Row],[Date]],2)</f>
        <v>2</v>
      </c>
      <c r="D328" t="s">
        <v>788</v>
      </c>
      <c r="E328" t="s">
        <v>1990</v>
      </c>
      <c r="F328" t="s">
        <v>0</v>
      </c>
      <c r="G328" t="s">
        <v>9</v>
      </c>
      <c r="H328" t="str">
        <f>_xlfn.XLOOKUP(Flights[[#This Row],[Destination]],Airports!$A$1:$A$77,Airports!$D$1:$D$77,"Code not found")</f>
        <v>San Francisco</v>
      </c>
      <c r="I328" t="str" cm="1">
        <f t="array" ref="I328">_xlfn.XLOOKUP(Flights[[#This Row],[Destination]],_xlfn._TRO_TRAILING(Airports!A:A),_xlfn._TRO_TRAILING(Airports!E:E),"Code not found")</f>
        <v>CA</v>
      </c>
      <c r="J328" s="1">
        <v>0.54861111111111116</v>
      </c>
      <c r="K328">
        <f>HOUR(Flights[[#This Row],[Scheduled Departure]])</f>
        <v>13</v>
      </c>
      <c r="L328" s="1">
        <v>0.57708333333333328</v>
      </c>
      <c r="M328">
        <v>41</v>
      </c>
      <c r="N328">
        <v>77</v>
      </c>
      <c r="O328" s="14">
        <f>Flights[[#This Row],[Length (min)]]/60</f>
        <v>1.2833333333333334</v>
      </c>
      <c r="P328">
        <v>337</v>
      </c>
      <c r="Q328" s="17">
        <f>IFERROR(Flights[[#This Row],[Distance]]/Flights[[#This Row],[Length (hr)]],"")</f>
        <v>262.59740259740255</v>
      </c>
      <c r="R328" s="1">
        <v>0.6118055555555556</v>
      </c>
      <c r="S328" s="1">
        <v>0.63055555555555554</v>
      </c>
      <c r="T328">
        <v>27</v>
      </c>
      <c r="U328" t="str">
        <f>IF(Flights[[#This Row],[Arrival Delay]]="","Cancelled",IF(Flights[[#This Row],[Arrival Delay]]&gt;15,"Delayed","On time"))</f>
        <v>Delayed</v>
      </c>
      <c r="V328" t="str">
        <f>IF(Flights[[#This Row],[Status]]&lt;&gt;"Delayed","",IF(Flights[[#This Row],[Arrival Delay]]&gt;120,"Severe",IF(Flights[[#This Row],[Arrival Delay]]&gt;60,"Major","Moderate")))</f>
        <v>Moderate</v>
      </c>
      <c r="X328" t="str">
        <f>IF(OR(AND(Flights[[#This Row],[Status]]="Cancelled",Flights[[#This Row],[Cancellation Reason]]="Airline/Carrier"),Flights[[#This Row],[Delay Type]]="Severe"),"Yes","No")</f>
        <v>No</v>
      </c>
    </row>
    <row r="329" spans="1:24" x14ac:dyDescent="0.25">
      <c r="A329" s="3">
        <v>42031</v>
      </c>
      <c r="B329">
        <f>WEEKNUM(Flights[[#This Row],[Date]],2)</f>
        <v>5</v>
      </c>
      <c r="C329">
        <f>WEEKDAY(Flights[[#This Row],[Date]],2)</f>
        <v>2</v>
      </c>
      <c r="D329" t="s">
        <v>534</v>
      </c>
      <c r="E329" t="s">
        <v>1988</v>
      </c>
      <c r="F329" t="s">
        <v>0</v>
      </c>
      <c r="G329" t="s">
        <v>28</v>
      </c>
      <c r="H329" t="str">
        <f>_xlfn.XLOOKUP(Flights[[#This Row],[Destination]],Airports!$A$1:$A$77,Airports!$D$1:$D$77,"Code not found")</f>
        <v>Philadelphia</v>
      </c>
      <c r="I329" t="str" cm="1">
        <f t="array" ref="I329">_xlfn.XLOOKUP(Flights[[#This Row],[Destination]],_xlfn._TRO_TRAILING(Airports!A:A),_xlfn._TRO_TRAILING(Airports!E:E),"Code not found")</f>
        <v>PA</v>
      </c>
      <c r="J329" s="1">
        <v>0.59027777777777779</v>
      </c>
      <c r="K329">
        <f>HOUR(Flights[[#This Row],[Scheduled Departure]])</f>
        <v>14</v>
      </c>
      <c r="L329" s="1">
        <v>0</v>
      </c>
      <c r="O329" s="14">
        <f>Flights[[#This Row],[Length (min)]]/60</f>
        <v>0</v>
      </c>
      <c r="P329">
        <v>2402</v>
      </c>
      <c r="Q329" s="17" t="str">
        <f>IFERROR(Flights[[#This Row],[Distance]]/Flights[[#This Row],[Length (hr)]],"")</f>
        <v/>
      </c>
      <c r="R329" s="1">
        <v>0.9194444444444444</v>
      </c>
      <c r="S329" s="1">
        <v>0</v>
      </c>
      <c r="U329" t="str">
        <f>IF(Flights[[#This Row],[Arrival Delay]]="","Cancelled",IF(Flights[[#This Row],[Arrival Delay]]&gt;15,"Delayed","On time"))</f>
        <v>Cancelled</v>
      </c>
      <c r="V329" t="str">
        <f>IF(Flights[[#This Row],[Status]]&lt;&gt;"Delayed","",IF(Flights[[#This Row],[Arrival Delay]]&gt;120,"Severe",IF(Flights[[#This Row],[Arrival Delay]]&gt;60,"Major","Moderate")))</f>
        <v/>
      </c>
      <c r="W329" t="s">
        <v>11</v>
      </c>
      <c r="X329" t="str">
        <f>IF(OR(AND(Flights[[#This Row],[Status]]="Cancelled",Flights[[#This Row],[Cancellation Reason]]="Airline/Carrier"),Flights[[#This Row],[Delay Type]]="Severe"),"Yes","No")</f>
        <v>No</v>
      </c>
    </row>
    <row r="330" spans="1:24" x14ac:dyDescent="0.25">
      <c r="A330" s="3">
        <v>42031</v>
      </c>
      <c r="B330">
        <f>WEEKNUM(Flights[[#This Row],[Date]],2)</f>
        <v>5</v>
      </c>
      <c r="C330">
        <f>WEEKDAY(Flights[[#This Row],[Date]],2)</f>
        <v>2</v>
      </c>
      <c r="D330" t="s">
        <v>79</v>
      </c>
      <c r="E330" t="s">
        <v>1987</v>
      </c>
      <c r="F330" t="s">
        <v>0</v>
      </c>
      <c r="G330" t="s">
        <v>3</v>
      </c>
      <c r="H330" t="str">
        <f>_xlfn.XLOOKUP(Flights[[#This Row],[Destination]],Airports!$A$1:$A$77,Airports!$D$1:$D$77,"Code not found")</f>
        <v>Dallas</v>
      </c>
      <c r="I330" t="str" cm="1">
        <f t="array" ref="I330">_xlfn.XLOOKUP(Flights[[#This Row],[Destination]],_xlfn._TRO_TRAILING(Airports!A:A),_xlfn._TRO_TRAILING(Airports!E:E),"Code not found")</f>
        <v>TX</v>
      </c>
      <c r="J330" s="1">
        <v>0.62152777777777779</v>
      </c>
      <c r="K330">
        <f>HOUR(Flights[[#This Row],[Scheduled Departure]])</f>
        <v>14</v>
      </c>
      <c r="L330" s="1">
        <v>0.62083333333333335</v>
      </c>
      <c r="M330">
        <v>-1</v>
      </c>
      <c r="N330">
        <v>162</v>
      </c>
      <c r="O330" s="14">
        <f>Flights[[#This Row],[Length (min)]]/60</f>
        <v>2.7</v>
      </c>
      <c r="P330">
        <v>1235</v>
      </c>
      <c r="Q330" s="17">
        <f>IFERROR(Flights[[#This Row],[Distance]]/Flights[[#This Row],[Length (hr)]],"")</f>
        <v>457.40740740740739</v>
      </c>
      <c r="R330" s="1">
        <v>0.82986111111111116</v>
      </c>
      <c r="S330" s="1">
        <v>0.81666666666666665</v>
      </c>
      <c r="T330">
        <v>-19</v>
      </c>
      <c r="U330" t="str">
        <f>IF(Flights[[#This Row],[Arrival Delay]]="","Cancelled",IF(Flights[[#This Row],[Arrival Delay]]&gt;15,"Delayed","On time"))</f>
        <v>On time</v>
      </c>
      <c r="V330" t="str">
        <f>IF(Flights[[#This Row],[Status]]&lt;&gt;"Delayed","",IF(Flights[[#This Row],[Arrival Delay]]&gt;120,"Severe",IF(Flights[[#This Row],[Arrival Delay]]&gt;60,"Major","Moderate")))</f>
        <v/>
      </c>
      <c r="X330" t="str">
        <f>IF(OR(AND(Flights[[#This Row],[Status]]="Cancelled",Flights[[#This Row],[Cancellation Reason]]="Airline/Carrier"),Flights[[#This Row],[Delay Type]]="Severe"),"Yes","No")</f>
        <v>No</v>
      </c>
    </row>
    <row r="331" spans="1:24" x14ac:dyDescent="0.25">
      <c r="A331" s="3">
        <v>42031</v>
      </c>
      <c r="B331">
        <f>WEEKNUM(Flights[[#This Row],[Date]],2)</f>
        <v>5</v>
      </c>
      <c r="C331">
        <f>WEEKDAY(Flights[[#This Row],[Date]],2)</f>
        <v>2</v>
      </c>
      <c r="D331" t="s">
        <v>556</v>
      </c>
      <c r="E331" t="s">
        <v>1994</v>
      </c>
      <c r="F331" t="s">
        <v>0</v>
      </c>
      <c r="G331" t="s">
        <v>342</v>
      </c>
      <c r="H331" t="str">
        <f>_xlfn.XLOOKUP(Flights[[#This Row],[Destination]],Airports!$A$1:$A$77,Airports!$D$1:$D$77,"Code not found")</f>
        <v>Santa Barbara</v>
      </c>
      <c r="I331" t="str" cm="1">
        <f t="array" ref="I331">_xlfn.XLOOKUP(Flights[[#This Row],[Destination]],_xlfn._TRO_TRAILING(Airports!A:A),_xlfn._TRO_TRAILING(Airports!E:E),"Code not found")</f>
        <v>CA</v>
      </c>
      <c r="J331" s="1">
        <v>0.64861111111111114</v>
      </c>
      <c r="K331">
        <f>HOUR(Flights[[#This Row],[Scheduled Departure]])</f>
        <v>15</v>
      </c>
      <c r="L331" s="1">
        <v>0.64652777777777781</v>
      </c>
      <c r="M331">
        <v>-3</v>
      </c>
      <c r="N331">
        <v>46</v>
      </c>
      <c r="O331" s="14">
        <f>Flights[[#This Row],[Length (min)]]/60</f>
        <v>0.76666666666666672</v>
      </c>
      <c r="P331">
        <v>89</v>
      </c>
      <c r="Q331" s="17">
        <f>IFERROR(Flights[[#This Row],[Distance]]/Flights[[#This Row],[Length (hr)]],"")</f>
        <v>116.08695652173913</v>
      </c>
      <c r="R331" s="1">
        <v>0.68125000000000002</v>
      </c>
      <c r="S331" s="1">
        <v>0.67847222222222225</v>
      </c>
      <c r="T331">
        <v>-4</v>
      </c>
      <c r="U331" t="str">
        <f>IF(Flights[[#This Row],[Arrival Delay]]="","Cancelled",IF(Flights[[#This Row],[Arrival Delay]]&gt;15,"Delayed","On time"))</f>
        <v>On time</v>
      </c>
      <c r="V331" t="str">
        <f>IF(Flights[[#This Row],[Status]]&lt;&gt;"Delayed","",IF(Flights[[#This Row],[Arrival Delay]]&gt;120,"Severe",IF(Flights[[#This Row],[Arrival Delay]]&gt;60,"Major","Moderate")))</f>
        <v/>
      </c>
      <c r="X331" t="str">
        <f>IF(OR(AND(Flights[[#This Row],[Status]]="Cancelled",Flights[[#This Row],[Cancellation Reason]]="Airline/Carrier"),Flights[[#This Row],[Delay Type]]="Severe"),"Yes","No")</f>
        <v>No</v>
      </c>
    </row>
    <row r="332" spans="1:24" x14ac:dyDescent="0.25">
      <c r="A332" s="3">
        <v>42031</v>
      </c>
      <c r="B332">
        <f>WEEKNUM(Flights[[#This Row],[Date]],2)</f>
        <v>5</v>
      </c>
      <c r="C332">
        <f>WEEKDAY(Flights[[#This Row],[Date]],2)</f>
        <v>2</v>
      </c>
      <c r="D332" t="s">
        <v>899</v>
      </c>
      <c r="E332" t="s">
        <v>1995</v>
      </c>
      <c r="F332" t="s">
        <v>0</v>
      </c>
      <c r="G332" t="s">
        <v>318</v>
      </c>
      <c r="H332" t="str">
        <f>_xlfn.XLOOKUP(Flights[[#This Row],[Destination]],Airports!$A$1:$A$77,Airports!$D$1:$D$77,"Code not found")</f>
        <v>Oakland</v>
      </c>
      <c r="I332" t="str" cm="1">
        <f t="array" ref="I332">_xlfn.XLOOKUP(Flights[[#This Row],[Destination]],_xlfn._TRO_TRAILING(Airports!A:A),_xlfn._TRO_TRAILING(Airports!E:E),"Code not found")</f>
        <v>CA</v>
      </c>
      <c r="J332" s="1">
        <v>0.69444444444444442</v>
      </c>
      <c r="K332">
        <f>HOUR(Flights[[#This Row],[Scheduled Departure]])</f>
        <v>16</v>
      </c>
      <c r="L332" s="1">
        <v>0.69305555555555554</v>
      </c>
      <c r="M332">
        <v>-2</v>
      </c>
      <c r="N332">
        <v>74</v>
      </c>
      <c r="O332" s="14">
        <f>Flights[[#This Row],[Length (min)]]/60</f>
        <v>1.2333333333333334</v>
      </c>
      <c r="P332">
        <v>337</v>
      </c>
      <c r="Q332" s="17">
        <f>IFERROR(Flights[[#This Row],[Distance]]/Flights[[#This Row],[Length (hr)]],"")</f>
        <v>273.24324324324323</v>
      </c>
      <c r="R332" s="1">
        <v>0.74652777777777779</v>
      </c>
      <c r="S332" s="1">
        <v>0.74444444444444446</v>
      </c>
      <c r="T332">
        <v>-3</v>
      </c>
      <c r="U332" t="str">
        <f>IF(Flights[[#This Row],[Arrival Delay]]="","Cancelled",IF(Flights[[#This Row],[Arrival Delay]]&gt;15,"Delayed","On time"))</f>
        <v>On time</v>
      </c>
      <c r="V332" t="str">
        <f>IF(Flights[[#This Row],[Status]]&lt;&gt;"Delayed","",IF(Flights[[#This Row],[Arrival Delay]]&gt;120,"Severe",IF(Flights[[#This Row],[Arrival Delay]]&gt;60,"Major","Moderate")))</f>
        <v/>
      </c>
      <c r="X332" t="str">
        <f>IF(OR(AND(Flights[[#This Row],[Status]]="Cancelled",Flights[[#This Row],[Cancellation Reason]]="Airline/Carrier"),Flights[[#This Row],[Delay Type]]="Severe"),"Yes","No")</f>
        <v>No</v>
      </c>
    </row>
    <row r="333" spans="1:24" x14ac:dyDescent="0.25">
      <c r="A333" s="3">
        <v>42031</v>
      </c>
      <c r="B333">
        <f>WEEKNUM(Flights[[#This Row],[Date]],2)</f>
        <v>5</v>
      </c>
      <c r="C333">
        <f>WEEKDAY(Flights[[#This Row],[Date]],2)</f>
        <v>2</v>
      </c>
      <c r="D333" t="s">
        <v>87</v>
      </c>
      <c r="E333" t="s">
        <v>1987</v>
      </c>
      <c r="F333" t="s">
        <v>0</v>
      </c>
      <c r="G333" t="s">
        <v>12</v>
      </c>
      <c r="H333" t="str">
        <f>_xlfn.XLOOKUP(Flights[[#This Row],[Destination]],Airports!$A$1:$A$77,Airports!$D$1:$D$77,"Code not found")</f>
        <v>New York</v>
      </c>
      <c r="I333" t="str" cm="1">
        <f t="array" ref="I333">_xlfn.XLOOKUP(Flights[[#This Row],[Destination]],_xlfn._TRO_TRAILING(Airports!A:A),_xlfn._TRO_TRAILING(Airports!E:E),"Code not found")</f>
        <v>NY</v>
      </c>
      <c r="J333" s="1">
        <v>0.70138888888888884</v>
      </c>
      <c r="K333">
        <f>HOUR(Flights[[#This Row],[Scheduled Departure]])</f>
        <v>16</v>
      </c>
      <c r="L333" s="1">
        <v>0</v>
      </c>
      <c r="O333" s="14">
        <f>Flights[[#This Row],[Length (min)]]/60</f>
        <v>0</v>
      </c>
      <c r="P333">
        <v>2475</v>
      </c>
      <c r="Q333" s="17" t="str">
        <f>IFERROR(Flights[[#This Row],[Distance]]/Flights[[#This Row],[Length (hr)]],"")</f>
        <v/>
      </c>
      <c r="R333" s="1">
        <v>4.7222222222222221E-2</v>
      </c>
      <c r="S333" s="1">
        <v>0</v>
      </c>
      <c r="U333" t="str">
        <f>IF(Flights[[#This Row],[Arrival Delay]]="","Cancelled",IF(Flights[[#This Row],[Arrival Delay]]&gt;15,"Delayed","On time"))</f>
        <v>Cancelled</v>
      </c>
      <c r="V333" t="str">
        <f>IF(Flights[[#This Row],[Status]]&lt;&gt;"Delayed","",IF(Flights[[#This Row],[Arrival Delay]]&gt;120,"Severe",IF(Flights[[#This Row],[Arrival Delay]]&gt;60,"Major","Moderate")))</f>
        <v/>
      </c>
      <c r="W333" t="s">
        <v>11</v>
      </c>
      <c r="X333" t="str">
        <f>IF(OR(AND(Flights[[#This Row],[Status]]="Cancelled",Flights[[#This Row],[Cancellation Reason]]="Airline/Carrier"),Flights[[#This Row],[Delay Type]]="Severe"),"Yes","No")</f>
        <v>No</v>
      </c>
    </row>
    <row r="334" spans="1:24" x14ac:dyDescent="0.25">
      <c r="A334" s="3">
        <v>42031</v>
      </c>
      <c r="B334">
        <f>WEEKNUM(Flights[[#This Row],[Date]],2)</f>
        <v>5</v>
      </c>
      <c r="C334">
        <f>WEEKDAY(Flights[[#This Row],[Date]],2)</f>
        <v>2</v>
      </c>
      <c r="D334" t="s">
        <v>585</v>
      </c>
      <c r="E334" t="s">
        <v>1996</v>
      </c>
      <c r="F334" t="s">
        <v>0</v>
      </c>
      <c r="G334" t="s">
        <v>344</v>
      </c>
      <c r="H334" t="str">
        <f>_xlfn.XLOOKUP(Flights[[#This Row],[Destination]],Airports!$A$1:$A$77,Airports!$D$1:$D$77,"Code not found")</f>
        <v>Seattle</v>
      </c>
      <c r="I334" t="str" cm="1">
        <f t="array" ref="I334">_xlfn.XLOOKUP(Flights[[#This Row],[Destination]],_xlfn._TRO_TRAILING(Airports!A:A),_xlfn._TRO_TRAILING(Airports!E:E),"Code not found")</f>
        <v>WA</v>
      </c>
      <c r="J334" s="1">
        <v>0.73263888888888884</v>
      </c>
      <c r="K334">
        <f>HOUR(Flights[[#This Row],[Scheduled Departure]])</f>
        <v>17</v>
      </c>
      <c r="L334" s="1">
        <v>0.72777777777777775</v>
      </c>
      <c r="M334">
        <v>-7</v>
      </c>
      <c r="N334">
        <v>137</v>
      </c>
      <c r="O334" s="14">
        <f>Flights[[#This Row],[Length (min)]]/60</f>
        <v>2.2833333333333332</v>
      </c>
      <c r="P334">
        <v>954</v>
      </c>
      <c r="Q334" s="17">
        <f>IFERROR(Flights[[#This Row],[Distance]]/Flights[[#This Row],[Length (hr)]],"")</f>
        <v>417.81021897810223</v>
      </c>
      <c r="R334" s="1">
        <v>0.84375</v>
      </c>
      <c r="S334" s="1">
        <v>0.82291666666666663</v>
      </c>
      <c r="T334">
        <v>-30</v>
      </c>
      <c r="U334" t="str">
        <f>IF(Flights[[#This Row],[Arrival Delay]]="","Cancelled",IF(Flights[[#This Row],[Arrival Delay]]&gt;15,"Delayed","On time"))</f>
        <v>On time</v>
      </c>
      <c r="V334" t="str">
        <f>IF(Flights[[#This Row],[Status]]&lt;&gt;"Delayed","",IF(Flights[[#This Row],[Arrival Delay]]&gt;120,"Severe",IF(Flights[[#This Row],[Arrival Delay]]&gt;60,"Major","Moderate")))</f>
        <v/>
      </c>
      <c r="X334" t="str">
        <f>IF(OR(AND(Flights[[#This Row],[Status]]="Cancelled",Flights[[#This Row],[Cancellation Reason]]="Airline/Carrier"),Flights[[#This Row],[Delay Type]]="Severe"),"Yes","No")</f>
        <v>No</v>
      </c>
    </row>
    <row r="335" spans="1:24" x14ac:dyDescent="0.25">
      <c r="A335" s="3">
        <v>42031</v>
      </c>
      <c r="B335">
        <f>WEEKNUM(Flights[[#This Row],[Date]],2)</f>
        <v>5</v>
      </c>
      <c r="C335">
        <f>WEEKDAY(Flights[[#This Row],[Date]],2)</f>
        <v>2</v>
      </c>
      <c r="D335" t="s">
        <v>607</v>
      </c>
      <c r="E335" t="s">
        <v>1994</v>
      </c>
      <c r="F335" t="s">
        <v>0</v>
      </c>
      <c r="G335" t="s">
        <v>283</v>
      </c>
      <c r="H335" t="str">
        <f>_xlfn.XLOOKUP(Flights[[#This Row],[Destination]],Airports!$A$1:$A$77,Airports!$D$1:$D$77,"Code not found")</f>
        <v>Fresno</v>
      </c>
      <c r="I335" t="str" cm="1">
        <f t="array" ref="I335">_xlfn.XLOOKUP(Flights[[#This Row],[Destination]],_xlfn._TRO_TRAILING(Airports!A:A),_xlfn._TRO_TRAILING(Airports!E:E),"Code not found")</f>
        <v>CA</v>
      </c>
      <c r="J335" s="1">
        <v>0.74027777777777781</v>
      </c>
      <c r="K335">
        <f>HOUR(Flights[[#This Row],[Scheduled Departure]])</f>
        <v>17</v>
      </c>
      <c r="L335" s="1">
        <v>0.73819444444444449</v>
      </c>
      <c r="M335">
        <v>-3</v>
      </c>
      <c r="N335">
        <v>56</v>
      </c>
      <c r="O335" s="14">
        <f>Flights[[#This Row],[Length (min)]]/60</f>
        <v>0.93333333333333335</v>
      </c>
      <c r="P335">
        <v>209</v>
      </c>
      <c r="Q335" s="17">
        <f>IFERROR(Flights[[#This Row],[Distance]]/Flights[[#This Row],[Length (hr)]],"")</f>
        <v>223.92857142857142</v>
      </c>
      <c r="R335" s="1">
        <v>0.78263888888888888</v>
      </c>
      <c r="S335" s="1">
        <v>0.77708333333333335</v>
      </c>
      <c r="T335">
        <v>-8</v>
      </c>
      <c r="U335" t="str">
        <f>IF(Flights[[#This Row],[Arrival Delay]]="","Cancelled",IF(Flights[[#This Row],[Arrival Delay]]&gt;15,"Delayed","On time"))</f>
        <v>On time</v>
      </c>
      <c r="V335" t="str">
        <f>IF(Flights[[#This Row],[Status]]&lt;&gt;"Delayed","",IF(Flights[[#This Row],[Arrival Delay]]&gt;120,"Severe",IF(Flights[[#This Row],[Arrival Delay]]&gt;60,"Major","Moderate")))</f>
        <v/>
      </c>
      <c r="X335" t="str">
        <f>IF(OR(AND(Flights[[#This Row],[Status]]="Cancelled",Flights[[#This Row],[Cancellation Reason]]="Airline/Carrier"),Flights[[#This Row],[Delay Type]]="Severe"),"Yes","No")</f>
        <v>No</v>
      </c>
    </row>
    <row r="336" spans="1:24" x14ac:dyDescent="0.25">
      <c r="A336" s="3">
        <v>42031</v>
      </c>
      <c r="B336">
        <f>WEEKNUM(Flights[[#This Row],[Date]],2)</f>
        <v>5</v>
      </c>
      <c r="C336">
        <f>WEEKDAY(Flights[[#This Row],[Date]],2)</f>
        <v>2</v>
      </c>
      <c r="D336" t="s">
        <v>98</v>
      </c>
      <c r="E336" t="s">
        <v>1987</v>
      </c>
      <c r="F336" t="s">
        <v>0</v>
      </c>
      <c r="G336" t="s">
        <v>3</v>
      </c>
      <c r="H336" t="str">
        <f>_xlfn.XLOOKUP(Flights[[#This Row],[Destination]],Airports!$A$1:$A$77,Airports!$D$1:$D$77,"Code not found")</f>
        <v>Dallas</v>
      </c>
      <c r="I336" t="str" cm="1">
        <f t="array" ref="I336">_xlfn.XLOOKUP(Flights[[#This Row],[Destination]],_xlfn._TRO_TRAILING(Airports!A:A),_xlfn._TRO_TRAILING(Airports!E:E),"Code not found")</f>
        <v>TX</v>
      </c>
      <c r="J336" s="1">
        <v>0.78819444444444442</v>
      </c>
      <c r="K336">
        <f>HOUR(Flights[[#This Row],[Scheduled Departure]])</f>
        <v>18</v>
      </c>
      <c r="L336" s="1">
        <v>0.78402777777777777</v>
      </c>
      <c r="M336">
        <v>-6</v>
      </c>
      <c r="N336">
        <v>164</v>
      </c>
      <c r="O336" s="14">
        <f>Flights[[#This Row],[Length (min)]]/60</f>
        <v>2.7333333333333334</v>
      </c>
      <c r="P336">
        <v>1235</v>
      </c>
      <c r="Q336" s="17">
        <f>IFERROR(Flights[[#This Row],[Distance]]/Flights[[#This Row],[Length (hr)]],"")</f>
        <v>451.82926829268291</v>
      </c>
      <c r="R336" s="1">
        <v>0.98958333333333337</v>
      </c>
      <c r="S336" s="1">
        <v>0.98124999999999996</v>
      </c>
      <c r="T336">
        <v>-12</v>
      </c>
      <c r="U336" t="str">
        <f>IF(Flights[[#This Row],[Arrival Delay]]="","Cancelled",IF(Flights[[#This Row],[Arrival Delay]]&gt;15,"Delayed","On time"))</f>
        <v>On time</v>
      </c>
      <c r="V336" t="str">
        <f>IF(Flights[[#This Row],[Status]]&lt;&gt;"Delayed","",IF(Flights[[#This Row],[Arrival Delay]]&gt;120,"Severe",IF(Flights[[#This Row],[Arrival Delay]]&gt;60,"Major","Moderate")))</f>
        <v/>
      </c>
      <c r="X336" t="str">
        <f>IF(OR(AND(Flights[[#This Row],[Status]]="Cancelled",Flights[[#This Row],[Cancellation Reason]]="Airline/Carrier"),Flights[[#This Row],[Delay Type]]="Severe"),"Yes","No")</f>
        <v>No</v>
      </c>
    </row>
    <row r="337" spans="1:24" x14ac:dyDescent="0.25">
      <c r="A337" s="3">
        <v>42031</v>
      </c>
      <c r="B337">
        <f>WEEKNUM(Flights[[#This Row],[Date]],2)</f>
        <v>5</v>
      </c>
      <c r="C337">
        <f>WEEKDAY(Flights[[#This Row],[Date]],2)</f>
        <v>2</v>
      </c>
      <c r="D337" t="s">
        <v>609</v>
      </c>
      <c r="E337" t="s">
        <v>1994</v>
      </c>
      <c r="F337" t="s">
        <v>0</v>
      </c>
      <c r="G337" t="s">
        <v>339</v>
      </c>
      <c r="H337" t="str">
        <f>_xlfn.XLOOKUP(Flights[[#This Row],[Destination]],Airports!$A$1:$A$77,Airports!$D$1:$D$77,"Code not found")</f>
        <v>San Diego</v>
      </c>
      <c r="I337" t="str" cm="1">
        <f t="array" ref="I337">_xlfn.XLOOKUP(Flights[[#This Row],[Destination]],_xlfn._TRO_TRAILING(Airports!A:A),_xlfn._TRO_TRAILING(Airports!E:E),"Code not found")</f>
        <v>CA</v>
      </c>
      <c r="J337" s="1">
        <v>0.79166666666666663</v>
      </c>
      <c r="K337">
        <f>HOUR(Flights[[#This Row],[Scheduled Departure]])</f>
        <v>19</v>
      </c>
      <c r="L337" s="1">
        <v>0.81319444444444444</v>
      </c>
      <c r="M337">
        <v>31</v>
      </c>
      <c r="N337">
        <v>49</v>
      </c>
      <c r="O337" s="14">
        <f>Flights[[#This Row],[Length (min)]]/60</f>
        <v>0.81666666666666665</v>
      </c>
      <c r="P337">
        <v>109</v>
      </c>
      <c r="Q337" s="17">
        <f>IFERROR(Flights[[#This Row],[Distance]]/Flights[[#This Row],[Length (hr)]],"")</f>
        <v>133.46938775510205</v>
      </c>
      <c r="R337" s="1">
        <v>0.82361111111111107</v>
      </c>
      <c r="S337" s="1">
        <v>0.84722222222222221</v>
      </c>
      <c r="T337">
        <v>34</v>
      </c>
      <c r="U337" t="str">
        <f>IF(Flights[[#This Row],[Arrival Delay]]="","Cancelled",IF(Flights[[#This Row],[Arrival Delay]]&gt;15,"Delayed","On time"))</f>
        <v>Delayed</v>
      </c>
      <c r="V337" t="str">
        <f>IF(Flights[[#This Row],[Status]]&lt;&gt;"Delayed","",IF(Flights[[#This Row],[Arrival Delay]]&gt;120,"Severe",IF(Flights[[#This Row],[Arrival Delay]]&gt;60,"Major","Moderate")))</f>
        <v>Moderate</v>
      </c>
      <c r="X337" t="str">
        <f>IF(OR(AND(Flights[[#This Row],[Status]]="Cancelled",Flights[[#This Row],[Cancellation Reason]]="Airline/Carrier"),Flights[[#This Row],[Delay Type]]="Severe"),"Yes","No")</f>
        <v>No</v>
      </c>
    </row>
    <row r="338" spans="1:24" x14ac:dyDescent="0.25">
      <c r="A338" s="3">
        <v>42031</v>
      </c>
      <c r="B338">
        <f>WEEKNUM(Flights[[#This Row],[Date]],2)</f>
        <v>5</v>
      </c>
      <c r="C338">
        <f>WEEKDAY(Flights[[#This Row],[Date]],2)</f>
        <v>2</v>
      </c>
      <c r="D338" t="s">
        <v>915</v>
      </c>
      <c r="E338" t="s">
        <v>1995</v>
      </c>
      <c r="F338" t="s">
        <v>0</v>
      </c>
      <c r="G338" t="s">
        <v>347</v>
      </c>
      <c r="H338" t="str">
        <f>_xlfn.XLOOKUP(Flights[[#This Row],[Destination]],Airports!$A$1:$A$77,Airports!$D$1:$D$77,"Code not found")</f>
        <v>San Jose</v>
      </c>
      <c r="I338" t="str" cm="1">
        <f t="array" ref="I338">_xlfn.XLOOKUP(Flights[[#This Row],[Destination]],_xlfn._TRO_TRAILING(Airports!A:A),_xlfn._TRO_TRAILING(Airports!E:E),"Code not found")</f>
        <v>CA</v>
      </c>
      <c r="J338" s="1">
        <v>0.79513888888888884</v>
      </c>
      <c r="K338">
        <f>HOUR(Flights[[#This Row],[Scheduled Departure]])</f>
        <v>19</v>
      </c>
      <c r="L338" s="1">
        <v>0.79236111111111107</v>
      </c>
      <c r="M338">
        <v>-4</v>
      </c>
      <c r="N338">
        <v>58</v>
      </c>
      <c r="O338" s="14">
        <f>Flights[[#This Row],[Length (min)]]/60</f>
        <v>0.96666666666666667</v>
      </c>
      <c r="P338">
        <v>308</v>
      </c>
      <c r="Q338" s="17">
        <f>IFERROR(Flights[[#This Row],[Distance]]/Flights[[#This Row],[Length (hr)]],"")</f>
        <v>318.62068965517238</v>
      </c>
      <c r="R338" s="1">
        <v>0.84027777777777779</v>
      </c>
      <c r="S338" s="1">
        <v>0.83263888888888893</v>
      </c>
      <c r="T338">
        <v>-11</v>
      </c>
      <c r="U338" t="str">
        <f>IF(Flights[[#This Row],[Arrival Delay]]="","Cancelled",IF(Flights[[#This Row],[Arrival Delay]]&gt;15,"Delayed","On time"))</f>
        <v>On time</v>
      </c>
      <c r="V338" t="str">
        <f>IF(Flights[[#This Row],[Status]]&lt;&gt;"Delayed","",IF(Flights[[#This Row],[Arrival Delay]]&gt;120,"Severe",IF(Flights[[#This Row],[Arrival Delay]]&gt;60,"Major","Moderate")))</f>
        <v/>
      </c>
      <c r="X338" t="str">
        <f>IF(OR(AND(Flights[[#This Row],[Status]]="Cancelled",Flights[[#This Row],[Cancellation Reason]]="Airline/Carrier"),Flights[[#This Row],[Delay Type]]="Severe"),"Yes","No")</f>
        <v>No</v>
      </c>
    </row>
    <row r="339" spans="1:24" x14ac:dyDescent="0.25">
      <c r="A339" s="3">
        <v>42031</v>
      </c>
      <c r="B339">
        <f>WEEKNUM(Flights[[#This Row],[Date]],2)</f>
        <v>5</v>
      </c>
      <c r="C339">
        <f>WEEKDAY(Flights[[#This Row],[Date]],2)</f>
        <v>2</v>
      </c>
      <c r="D339" t="s">
        <v>920</v>
      </c>
      <c r="E339" t="s">
        <v>1995</v>
      </c>
      <c r="F339" t="s">
        <v>0</v>
      </c>
      <c r="G339" t="s">
        <v>349</v>
      </c>
      <c r="H339" t="str">
        <f>_xlfn.XLOOKUP(Flights[[#This Row],[Destination]],Airports!$A$1:$A$77,Airports!$D$1:$D$77,"Code not found")</f>
        <v>Salt Lake City</v>
      </c>
      <c r="I339" t="str" cm="1">
        <f t="array" ref="I339">_xlfn.XLOOKUP(Flights[[#This Row],[Destination]],_xlfn._TRO_TRAILING(Airports!A:A),_xlfn._TRO_TRAILING(Airports!E:E),"Code not found")</f>
        <v>UT</v>
      </c>
      <c r="J339" s="1">
        <v>0.83680555555555558</v>
      </c>
      <c r="K339">
        <f>HOUR(Flights[[#This Row],[Scheduled Departure]])</f>
        <v>20</v>
      </c>
      <c r="L339" s="1">
        <v>0.83402777777777781</v>
      </c>
      <c r="M339">
        <v>-4</v>
      </c>
      <c r="N339">
        <v>84</v>
      </c>
      <c r="O339" s="14">
        <f>Flights[[#This Row],[Length (min)]]/60</f>
        <v>1.4</v>
      </c>
      <c r="P339">
        <v>590</v>
      </c>
      <c r="Q339" s="17">
        <f>IFERROR(Flights[[#This Row],[Distance]]/Flights[[#This Row],[Length (hr)]],"")</f>
        <v>421.42857142857144</v>
      </c>
      <c r="R339" s="1">
        <v>0.95138888888888884</v>
      </c>
      <c r="S339" s="1">
        <v>0.93402777777777779</v>
      </c>
      <c r="T339">
        <v>-25</v>
      </c>
      <c r="U339" t="str">
        <f>IF(Flights[[#This Row],[Arrival Delay]]="","Cancelled",IF(Flights[[#This Row],[Arrival Delay]]&gt;15,"Delayed","On time"))</f>
        <v>On time</v>
      </c>
      <c r="V339" t="str">
        <f>IF(Flights[[#This Row],[Status]]&lt;&gt;"Delayed","",IF(Flights[[#This Row],[Arrival Delay]]&gt;120,"Severe",IF(Flights[[#This Row],[Arrival Delay]]&gt;60,"Major","Moderate")))</f>
        <v/>
      </c>
      <c r="X339" t="str">
        <f>IF(OR(AND(Flights[[#This Row],[Status]]="Cancelled",Flights[[#This Row],[Cancellation Reason]]="Airline/Carrier"),Flights[[#This Row],[Delay Type]]="Severe"),"Yes","No")</f>
        <v>No</v>
      </c>
    </row>
    <row r="340" spans="1:24" x14ac:dyDescent="0.25">
      <c r="A340" s="3">
        <v>42032</v>
      </c>
      <c r="B340">
        <f>WEEKNUM(Flights[[#This Row],[Date]],2)</f>
        <v>5</v>
      </c>
      <c r="C340">
        <f>WEEKDAY(Flights[[#This Row],[Date]],2)</f>
        <v>3</v>
      </c>
      <c r="D340" t="s">
        <v>690</v>
      </c>
      <c r="E340" t="s">
        <v>1990</v>
      </c>
      <c r="F340" t="s">
        <v>0</v>
      </c>
      <c r="G340" t="s">
        <v>12</v>
      </c>
      <c r="H340" t="str">
        <f>_xlfn.XLOOKUP(Flights[[#This Row],[Destination]],Airports!$A$1:$A$77,Airports!$D$1:$D$77,"Code not found")</f>
        <v>New York</v>
      </c>
      <c r="I340" t="str" cm="1">
        <f t="array" ref="I340">_xlfn.XLOOKUP(Flights[[#This Row],[Destination]],_xlfn._TRO_TRAILING(Airports!A:A),_xlfn._TRO_TRAILING(Airports!E:E),"Code not found")</f>
        <v>NY</v>
      </c>
      <c r="J340" s="1">
        <v>0.25347222222222221</v>
      </c>
      <c r="K340">
        <f>HOUR(Flights[[#This Row],[Scheduled Departure]])</f>
        <v>6</v>
      </c>
      <c r="L340" s="1">
        <v>0.24791666666666667</v>
      </c>
      <c r="M340">
        <v>-8</v>
      </c>
      <c r="N340">
        <v>313</v>
      </c>
      <c r="O340" s="14">
        <f>Flights[[#This Row],[Length (min)]]/60</f>
        <v>5.2166666666666668</v>
      </c>
      <c r="P340">
        <v>2475</v>
      </c>
      <c r="Q340" s="17">
        <f>IFERROR(Flights[[#This Row],[Distance]]/Flights[[#This Row],[Length (hr)]],"")</f>
        <v>474.44089456869011</v>
      </c>
      <c r="R340" s="1">
        <v>0.60347222222222219</v>
      </c>
      <c r="S340" s="1">
        <v>0.59027777777777779</v>
      </c>
      <c r="T340">
        <v>-19</v>
      </c>
      <c r="U340" t="str">
        <f>IF(Flights[[#This Row],[Arrival Delay]]="","Cancelled",IF(Flights[[#This Row],[Arrival Delay]]&gt;15,"Delayed","On time"))</f>
        <v>On time</v>
      </c>
      <c r="V340" t="str">
        <f>IF(Flights[[#This Row],[Status]]&lt;&gt;"Delayed","",IF(Flights[[#This Row],[Arrival Delay]]&gt;120,"Severe",IF(Flights[[#This Row],[Arrival Delay]]&gt;60,"Major","Moderate")))</f>
        <v/>
      </c>
      <c r="X340" t="str">
        <f>IF(OR(AND(Flights[[#This Row],[Status]]="Cancelled",Flights[[#This Row],[Cancellation Reason]]="Airline/Carrier"),Flights[[#This Row],[Delay Type]]="Severe"),"Yes","No")</f>
        <v>No</v>
      </c>
    </row>
    <row r="341" spans="1:24" x14ac:dyDescent="0.25">
      <c r="A341" s="3">
        <v>42032</v>
      </c>
      <c r="B341">
        <f>WEEKNUM(Flights[[#This Row],[Date]],2)</f>
        <v>5</v>
      </c>
      <c r="C341">
        <f>WEEKDAY(Flights[[#This Row],[Date]],2)</f>
        <v>3</v>
      </c>
      <c r="D341" t="s">
        <v>53</v>
      </c>
      <c r="E341" t="s">
        <v>1987</v>
      </c>
      <c r="F341" t="s">
        <v>0</v>
      </c>
      <c r="G341" t="s">
        <v>20</v>
      </c>
      <c r="H341" t="str">
        <f>_xlfn.XLOOKUP(Flights[[#This Row],[Destination]],Airports!$A$1:$A$77,Airports!$D$1:$D$77,"Code not found")</f>
        <v>Kahului</v>
      </c>
      <c r="I341" t="str" cm="1">
        <f t="array" ref="I341">_xlfn.XLOOKUP(Flights[[#This Row],[Destination]],_xlfn._TRO_TRAILING(Airports!A:A),_xlfn._TRO_TRAILING(Airports!E:E),"Code not found")</f>
        <v>HI</v>
      </c>
      <c r="J341" s="1">
        <v>0.375</v>
      </c>
      <c r="K341">
        <f>HOUR(Flights[[#This Row],[Scheduled Departure]])</f>
        <v>9</v>
      </c>
      <c r="L341" s="1">
        <v>0.37013888888888891</v>
      </c>
      <c r="M341">
        <v>-7</v>
      </c>
      <c r="N341">
        <v>356</v>
      </c>
      <c r="O341" s="14">
        <f>Flights[[#This Row],[Length (min)]]/60</f>
        <v>5.9333333333333336</v>
      </c>
      <c r="P341">
        <v>2486</v>
      </c>
      <c r="Q341" s="17">
        <f>IFERROR(Flights[[#This Row],[Distance]]/Flights[[#This Row],[Length (hr)]],"")</f>
        <v>418.98876404494382</v>
      </c>
      <c r="R341" s="1">
        <v>0.53888888888888886</v>
      </c>
      <c r="S341" s="1">
        <v>0.53402777777777777</v>
      </c>
      <c r="T341">
        <v>-7</v>
      </c>
      <c r="U341" t="str">
        <f>IF(Flights[[#This Row],[Arrival Delay]]="","Cancelled",IF(Flights[[#This Row],[Arrival Delay]]&gt;15,"Delayed","On time"))</f>
        <v>On time</v>
      </c>
      <c r="V341" t="str">
        <f>IF(Flights[[#This Row],[Status]]&lt;&gt;"Delayed","",IF(Flights[[#This Row],[Arrival Delay]]&gt;120,"Severe",IF(Flights[[#This Row],[Arrival Delay]]&gt;60,"Major","Moderate")))</f>
        <v/>
      </c>
      <c r="X341" t="str">
        <f>IF(OR(AND(Flights[[#This Row],[Status]]="Cancelled",Flights[[#This Row],[Cancellation Reason]]="Airline/Carrier"),Flights[[#This Row],[Delay Type]]="Severe"),"Yes","No")</f>
        <v>No</v>
      </c>
    </row>
    <row r="342" spans="1:24" x14ac:dyDescent="0.25">
      <c r="A342" s="3">
        <v>42032</v>
      </c>
      <c r="B342">
        <f>WEEKNUM(Flights[[#This Row],[Date]],2)</f>
        <v>5</v>
      </c>
      <c r="C342">
        <f>WEEKDAY(Flights[[#This Row],[Date]],2)</f>
        <v>3</v>
      </c>
      <c r="D342" t="s">
        <v>855</v>
      </c>
      <c r="E342" t="s">
        <v>1995</v>
      </c>
      <c r="F342" t="s">
        <v>0</v>
      </c>
      <c r="G342" t="s">
        <v>306</v>
      </c>
      <c r="H342" t="str">
        <f>_xlfn.XLOOKUP(Flights[[#This Row],[Destination]],Airports!$A$1:$A$77,Airports!$D$1:$D$77,"Code not found")</f>
        <v>Chicago</v>
      </c>
      <c r="I342" t="str" cm="1">
        <f t="array" ref="I342">_xlfn.XLOOKUP(Flights[[#This Row],[Destination]],_xlfn._TRO_TRAILING(Airports!A:A),_xlfn._TRO_TRAILING(Airports!E:E),"Code not found")</f>
        <v>IL</v>
      </c>
      <c r="J342" s="1">
        <v>0.40277777777777779</v>
      </c>
      <c r="K342">
        <f>HOUR(Flights[[#This Row],[Scheduled Departure]])</f>
        <v>9</v>
      </c>
      <c r="L342" s="1">
        <v>0.40069444444444446</v>
      </c>
      <c r="M342">
        <v>-3</v>
      </c>
      <c r="N342">
        <v>221</v>
      </c>
      <c r="O342" s="14">
        <f>Flights[[#This Row],[Length (min)]]/60</f>
        <v>3.6833333333333331</v>
      </c>
      <c r="P342">
        <v>1750</v>
      </c>
      <c r="Q342" s="17">
        <f>IFERROR(Flights[[#This Row],[Distance]]/Flights[[#This Row],[Length (hr)]],"")</f>
        <v>475.11312217194575</v>
      </c>
      <c r="R342" s="1">
        <v>0.64583333333333337</v>
      </c>
      <c r="S342" s="1">
        <v>0.63749999999999996</v>
      </c>
      <c r="T342">
        <v>-12</v>
      </c>
      <c r="U342" t="str">
        <f>IF(Flights[[#This Row],[Arrival Delay]]="","Cancelled",IF(Flights[[#This Row],[Arrival Delay]]&gt;15,"Delayed","On time"))</f>
        <v>On time</v>
      </c>
      <c r="V342" t="str">
        <f>IF(Flights[[#This Row],[Status]]&lt;&gt;"Delayed","",IF(Flights[[#This Row],[Arrival Delay]]&gt;120,"Severe",IF(Flights[[#This Row],[Arrival Delay]]&gt;60,"Major","Moderate")))</f>
        <v/>
      </c>
      <c r="X342" t="str">
        <f>IF(OR(AND(Flights[[#This Row],[Status]]="Cancelled",Flights[[#This Row],[Cancellation Reason]]="Airline/Carrier"),Flights[[#This Row],[Delay Type]]="Severe"),"Yes","No")</f>
        <v>No</v>
      </c>
    </row>
    <row r="343" spans="1:24" x14ac:dyDescent="0.25">
      <c r="A343" s="3">
        <v>42032</v>
      </c>
      <c r="B343">
        <f>WEEKNUM(Flights[[#This Row],[Date]],2)</f>
        <v>5</v>
      </c>
      <c r="C343">
        <f>WEEKDAY(Flights[[#This Row],[Date]],2)</f>
        <v>3</v>
      </c>
      <c r="D343" t="s">
        <v>447</v>
      </c>
      <c r="E343" t="s">
        <v>1994</v>
      </c>
      <c r="F343" t="s">
        <v>0</v>
      </c>
      <c r="G343" t="s">
        <v>331</v>
      </c>
      <c r="H343" t="str">
        <f>_xlfn.XLOOKUP(Flights[[#This Row],[Destination]],Airports!$A$1:$A$77,Airports!$D$1:$D$77,"Code not found")</f>
        <v>Palm Springs</v>
      </c>
      <c r="I343" t="str" cm="1">
        <f t="array" ref="I343">_xlfn.XLOOKUP(Flights[[#This Row],[Destination]],_xlfn._TRO_TRAILING(Airports!A:A),_xlfn._TRO_TRAILING(Airports!E:E),"Code not found")</f>
        <v>CA</v>
      </c>
      <c r="J343" s="1">
        <v>0.41666666666666669</v>
      </c>
      <c r="K343">
        <f>HOUR(Flights[[#This Row],[Scheduled Departure]])</f>
        <v>10</v>
      </c>
      <c r="L343" s="1">
        <v>0.41249999999999998</v>
      </c>
      <c r="M343">
        <v>-6</v>
      </c>
      <c r="N343">
        <v>59</v>
      </c>
      <c r="O343" s="14">
        <f>Flights[[#This Row],[Length (min)]]/60</f>
        <v>0.98333333333333328</v>
      </c>
      <c r="P343">
        <v>110</v>
      </c>
      <c r="Q343" s="17">
        <f>IFERROR(Flights[[#This Row],[Distance]]/Flights[[#This Row],[Length (hr)]],"")</f>
        <v>111.86440677966102</v>
      </c>
      <c r="R343" s="1">
        <v>0.45763888888888887</v>
      </c>
      <c r="S343" s="1">
        <v>0.45347222222222222</v>
      </c>
      <c r="T343">
        <v>-6</v>
      </c>
      <c r="U343" t="str">
        <f>IF(Flights[[#This Row],[Arrival Delay]]="","Cancelled",IF(Flights[[#This Row],[Arrival Delay]]&gt;15,"Delayed","On time"))</f>
        <v>On time</v>
      </c>
      <c r="V343" t="str">
        <f>IF(Flights[[#This Row],[Status]]&lt;&gt;"Delayed","",IF(Flights[[#This Row],[Arrival Delay]]&gt;120,"Severe",IF(Flights[[#This Row],[Arrival Delay]]&gt;60,"Major","Moderate")))</f>
        <v/>
      </c>
      <c r="X343" t="str">
        <f>IF(OR(AND(Flights[[#This Row],[Status]]="Cancelled",Flights[[#This Row],[Cancellation Reason]]="Airline/Carrier"),Flights[[#This Row],[Delay Type]]="Severe"),"Yes","No")</f>
        <v>No</v>
      </c>
    </row>
    <row r="344" spans="1:24" x14ac:dyDescent="0.25">
      <c r="A344" s="3">
        <v>42032</v>
      </c>
      <c r="B344">
        <f>WEEKNUM(Flights[[#This Row],[Date]],2)</f>
        <v>5</v>
      </c>
      <c r="C344">
        <f>WEEKDAY(Flights[[#This Row],[Date]],2)</f>
        <v>3</v>
      </c>
      <c r="D344" t="s">
        <v>450</v>
      </c>
      <c r="E344" t="s">
        <v>1998</v>
      </c>
      <c r="F344" t="s">
        <v>0</v>
      </c>
      <c r="G344" t="s">
        <v>273</v>
      </c>
      <c r="H344" t="str">
        <f>_xlfn.XLOOKUP(Flights[[#This Row],[Destination]],Airports!$A$1:$A$77,Airports!$D$1:$D$77,"Code not found")</f>
        <v>Denver</v>
      </c>
      <c r="I344" t="str" cm="1">
        <f t="array" ref="I344">_xlfn.XLOOKUP(Flights[[#This Row],[Destination]],_xlfn._TRO_TRAILING(Airports!A:A),_xlfn._TRO_TRAILING(Airports!E:E),"Code not found")</f>
        <v>CO</v>
      </c>
      <c r="J344" s="1">
        <v>0.42986111111111114</v>
      </c>
      <c r="K344">
        <f>HOUR(Flights[[#This Row],[Scheduled Departure]])</f>
        <v>10</v>
      </c>
      <c r="L344" s="1">
        <v>0.42916666666666664</v>
      </c>
      <c r="M344">
        <v>-1</v>
      </c>
      <c r="N344">
        <v>122</v>
      </c>
      <c r="O344" s="14">
        <f>Flights[[#This Row],[Length (min)]]/60</f>
        <v>2.0333333333333332</v>
      </c>
      <c r="P344">
        <v>862</v>
      </c>
      <c r="Q344" s="17">
        <f>IFERROR(Flights[[#This Row],[Distance]]/Flights[[#This Row],[Length (hr)]],"")</f>
        <v>423.93442622950823</v>
      </c>
      <c r="R344" s="1">
        <v>0.56597222222222221</v>
      </c>
      <c r="S344" s="1">
        <v>0.55555555555555558</v>
      </c>
      <c r="T344">
        <v>-15</v>
      </c>
      <c r="U344" t="str">
        <f>IF(Flights[[#This Row],[Arrival Delay]]="","Cancelled",IF(Flights[[#This Row],[Arrival Delay]]&gt;15,"Delayed","On time"))</f>
        <v>On time</v>
      </c>
      <c r="V344" t="str">
        <f>IF(Flights[[#This Row],[Status]]&lt;&gt;"Delayed","",IF(Flights[[#This Row],[Arrival Delay]]&gt;120,"Severe",IF(Flights[[#This Row],[Arrival Delay]]&gt;60,"Major","Moderate")))</f>
        <v/>
      </c>
      <c r="X344" t="str">
        <f>IF(OR(AND(Flights[[#This Row],[Status]]="Cancelled",Flights[[#This Row],[Cancellation Reason]]="Airline/Carrier"),Flights[[#This Row],[Delay Type]]="Severe"),"Yes","No")</f>
        <v>No</v>
      </c>
    </row>
    <row r="345" spans="1:24" x14ac:dyDescent="0.25">
      <c r="A345" s="3">
        <v>42032</v>
      </c>
      <c r="B345">
        <f>WEEKNUM(Flights[[#This Row],[Date]],2)</f>
        <v>5</v>
      </c>
      <c r="C345">
        <f>WEEKDAY(Flights[[#This Row],[Date]],2)</f>
        <v>3</v>
      </c>
      <c r="D345" t="s">
        <v>861</v>
      </c>
      <c r="E345" t="s">
        <v>1995</v>
      </c>
      <c r="F345" t="s">
        <v>0</v>
      </c>
      <c r="G345" t="s">
        <v>303</v>
      </c>
      <c r="H345" t="str">
        <f>_xlfn.XLOOKUP(Flights[[#This Row],[Destination]],Airports!$A$1:$A$77,Airports!$D$1:$D$77,"Code not found")</f>
        <v>Kansas City</v>
      </c>
      <c r="I345" t="str" cm="1">
        <f t="array" ref="I345">_xlfn.XLOOKUP(Flights[[#This Row],[Destination]],_xlfn._TRO_TRAILING(Airports!A:A),_xlfn._TRO_TRAILING(Airports!E:E),"Code not found")</f>
        <v>MO</v>
      </c>
      <c r="J345" s="1">
        <v>0.4548611111111111</v>
      </c>
      <c r="K345">
        <f>HOUR(Flights[[#This Row],[Scheduled Departure]])</f>
        <v>10</v>
      </c>
      <c r="L345" s="1">
        <v>0.4548611111111111</v>
      </c>
      <c r="M345">
        <v>0</v>
      </c>
      <c r="N345">
        <v>168</v>
      </c>
      <c r="O345" s="14">
        <f>Flights[[#This Row],[Length (min)]]/60</f>
        <v>2.8</v>
      </c>
      <c r="P345">
        <v>1363</v>
      </c>
      <c r="Q345" s="17">
        <f>IFERROR(Flights[[#This Row],[Distance]]/Flights[[#This Row],[Length (hr)]],"")</f>
        <v>486.78571428571433</v>
      </c>
      <c r="R345" s="1">
        <v>0.67013888888888884</v>
      </c>
      <c r="S345" s="1">
        <v>0.65486111111111112</v>
      </c>
      <c r="T345">
        <v>-22</v>
      </c>
      <c r="U345" t="str">
        <f>IF(Flights[[#This Row],[Arrival Delay]]="","Cancelled",IF(Flights[[#This Row],[Arrival Delay]]&gt;15,"Delayed","On time"))</f>
        <v>On time</v>
      </c>
      <c r="V345" t="str">
        <f>IF(Flights[[#This Row],[Status]]&lt;&gt;"Delayed","",IF(Flights[[#This Row],[Arrival Delay]]&gt;120,"Severe",IF(Flights[[#This Row],[Arrival Delay]]&gt;60,"Major","Moderate")))</f>
        <v/>
      </c>
      <c r="X345" t="str">
        <f>IF(OR(AND(Flights[[#This Row],[Status]]="Cancelled",Flights[[#This Row],[Cancellation Reason]]="Airline/Carrier"),Flights[[#This Row],[Delay Type]]="Severe"),"Yes","No")</f>
        <v>No</v>
      </c>
    </row>
    <row r="346" spans="1:24" x14ac:dyDescent="0.25">
      <c r="A346" s="3">
        <v>42032</v>
      </c>
      <c r="B346">
        <f>WEEKNUM(Flights[[#This Row],[Date]],2)</f>
        <v>5</v>
      </c>
      <c r="C346">
        <f>WEEKDAY(Flights[[#This Row],[Date]],2)</f>
        <v>3</v>
      </c>
      <c r="D346" t="s">
        <v>862</v>
      </c>
      <c r="E346" t="s">
        <v>1990</v>
      </c>
      <c r="F346" t="s">
        <v>0</v>
      </c>
      <c r="G346" t="s">
        <v>273</v>
      </c>
      <c r="H346" t="str">
        <f>_xlfn.XLOOKUP(Flights[[#This Row],[Destination]],Airports!$A$1:$A$77,Airports!$D$1:$D$77,"Code not found")</f>
        <v>Denver</v>
      </c>
      <c r="I346" t="str" cm="1">
        <f t="array" ref="I346">_xlfn.XLOOKUP(Flights[[#This Row],[Destination]],_xlfn._TRO_TRAILING(Airports!A:A),_xlfn._TRO_TRAILING(Airports!E:E),"Code not found")</f>
        <v>CO</v>
      </c>
      <c r="J346" s="1">
        <v>0.45555555555555555</v>
      </c>
      <c r="K346">
        <f>HOUR(Flights[[#This Row],[Scheduled Departure]])</f>
        <v>10</v>
      </c>
      <c r="L346" s="1">
        <v>0.45416666666666666</v>
      </c>
      <c r="M346">
        <v>-2</v>
      </c>
      <c r="N346">
        <v>117</v>
      </c>
      <c r="O346" s="14">
        <f>Flights[[#This Row],[Length (min)]]/60</f>
        <v>1.95</v>
      </c>
      <c r="P346">
        <v>862</v>
      </c>
      <c r="Q346" s="17">
        <f>IFERROR(Flights[[#This Row],[Distance]]/Flights[[#This Row],[Length (hr)]],"")</f>
        <v>442.05128205128204</v>
      </c>
      <c r="R346" s="1">
        <v>0.59375</v>
      </c>
      <c r="S346" s="1">
        <v>0.57708333333333328</v>
      </c>
      <c r="T346">
        <v>-24</v>
      </c>
      <c r="U346" t="str">
        <f>IF(Flights[[#This Row],[Arrival Delay]]="","Cancelled",IF(Flights[[#This Row],[Arrival Delay]]&gt;15,"Delayed","On time"))</f>
        <v>On time</v>
      </c>
      <c r="V346" t="str">
        <f>IF(Flights[[#This Row],[Status]]&lt;&gt;"Delayed","",IF(Flights[[#This Row],[Arrival Delay]]&gt;120,"Severe",IF(Flights[[#This Row],[Arrival Delay]]&gt;60,"Major","Moderate")))</f>
        <v/>
      </c>
      <c r="X346" t="str">
        <f>IF(OR(AND(Flights[[#This Row],[Status]]="Cancelled",Flights[[#This Row],[Cancellation Reason]]="Airline/Carrier"),Flights[[#This Row],[Delay Type]]="Severe"),"Yes","No")</f>
        <v>No</v>
      </c>
    </row>
    <row r="347" spans="1:24" x14ac:dyDescent="0.25">
      <c r="A347" s="3">
        <v>42032</v>
      </c>
      <c r="B347">
        <f>WEEKNUM(Flights[[#This Row],[Date]],2)</f>
        <v>5</v>
      </c>
      <c r="C347">
        <f>WEEKDAY(Flights[[#This Row],[Date]],2)</f>
        <v>3</v>
      </c>
      <c r="D347" t="s">
        <v>506</v>
      </c>
      <c r="E347" t="s">
        <v>1994</v>
      </c>
      <c r="F347" t="s">
        <v>0</v>
      </c>
      <c r="G347" t="s">
        <v>295</v>
      </c>
      <c r="H347" t="str">
        <f>_xlfn.XLOOKUP(Flights[[#This Row],[Destination]],Airports!$A$1:$A$77,Airports!$D$1:$D$77,"Code not found")</f>
        <v>Wichita</v>
      </c>
      <c r="I347" t="str" cm="1">
        <f t="array" ref="I347">_xlfn.XLOOKUP(Flights[[#This Row],[Destination]],_xlfn._TRO_TRAILING(Airports!A:A),_xlfn._TRO_TRAILING(Airports!E:E),"Code not found")</f>
        <v>KS</v>
      </c>
      <c r="J347" s="1">
        <v>0.53749999999999998</v>
      </c>
      <c r="K347">
        <f>HOUR(Flights[[#This Row],[Scheduled Departure]])</f>
        <v>12</v>
      </c>
      <c r="L347" s="1">
        <v>0.53402777777777777</v>
      </c>
      <c r="M347">
        <v>-5</v>
      </c>
      <c r="N347">
        <v>161</v>
      </c>
      <c r="O347" s="14">
        <f>Flights[[#This Row],[Length (min)]]/60</f>
        <v>2.6833333333333331</v>
      </c>
      <c r="P347">
        <v>1203</v>
      </c>
      <c r="Q347" s="17">
        <f>IFERROR(Flights[[#This Row],[Distance]]/Flights[[#This Row],[Length (hr)]],"")</f>
        <v>448.32298136645966</v>
      </c>
      <c r="R347" s="1">
        <v>0.73611111111111116</v>
      </c>
      <c r="S347" s="1">
        <v>0.72916666666666663</v>
      </c>
      <c r="T347">
        <v>-10</v>
      </c>
      <c r="U347" t="str">
        <f>IF(Flights[[#This Row],[Arrival Delay]]="","Cancelled",IF(Flights[[#This Row],[Arrival Delay]]&gt;15,"Delayed","On time"))</f>
        <v>On time</v>
      </c>
      <c r="V347" t="str">
        <f>IF(Flights[[#This Row],[Status]]&lt;&gt;"Delayed","",IF(Flights[[#This Row],[Arrival Delay]]&gt;120,"Severe",IF(Flights[[#This Row],[Arrival Delay]]&gt;60,"Major","Moderate")))</f>
        <v/>
      </c>
      <c r="X347" t="str">
        <f>IF(OR(AND(Flights[[#This Row],[Status]]="Cancelled",Flights[[#This Row],[Cancellation Reason]]="Airline/Carrier"),Flights[[#This Row],[Delay Type]]="Severe"),"Yes","No")</f>
        <v>No</v>
      </c>
    </row>
    <row r="348" spans="1:24" x14ac:dyDescent="0.25">
      <c r="A348" s="3">
        <v>42032</v>
      </c>
      <c r="B348">
        <f>WEEKNUM(Flights[[#This Row],[Date]],2)</f>
        <v>5</v>
      </c>
      <c r="C348">
        <f>WEEKDAY(Flights[[#This Row],[Date]],2)</f>
        <v>3</v>
      </c>
      <c r="D348" t="s">
        <v>537</v>
      </c>
      <c r="E348" t="s">
        <v>1994</v>
      </c>
      <c r="F348" t="s">
        <v>0</v>
      </c>
      <c r="G348" t="s">
        <v>278</v>
      </c>
      <c r="H348" t="str">
        <f>_xlfn.XLOOKUP(Flights[[#This Row],[Destination]],Airports!$A$1:$A$77,Airports!$D$1:$D$77,"Code not found")</f>
        <v>El Paso</v>
      </c>
      <c r="I348" t="str" cm="1">
        <f t="array" ref="I348">_xlfn.XLOOKUP(Flights[[#This Row],[Destination]],_xlfn._TRO_TRAILING(Airports!A:A),_xlfn._TRO_TRAILING(Airports!E:E),"Code not found")</f>
        <v>TX</v>
      </c>
      <c r="J348" s="1">
        <v>0.58333333333333337</v>
      </c>
      <c r="K348">
        <f>HOUR(Flights[[#This Row],[Scheduled Departure]])</f>
        <v>14</v>
      </c>
      <c r="L348" s="1">
        <v>0.5756944444444444</v>
      </c>
      <c r="M348">
        <v>-11</v>
      </c>
      <c r="N348">
        <v>110</v>
      </c>
      <c r="O348" s="14">
        <f>Flights[[#This Row],[Length (min)]]/60</f>
        <v>1.8333333333333333</v>
      </c>
      <c r="P348">
        <v>715</v>
      </c>
      <c r="Q348" s="17">
        <f>IFERROR(Flights[[#This Row],[Distance]]/Flights[[#This Row],[Length (hr)]],"")</f>
        <v>390</v>
      </c>
      <c r="R348" s="1">
        <v>0.69722222222222219</v>
      </c>
      <c r="S348" s="1">
        <v>0.69374999999999998</v>
      </c>
      <c r="T348">
        <v>-5</v>
      </c>
      <c r="U348" t="str">
        <f>IF(Flights[[#This Row],[Arrival Delay]]="","Cancelled",IF(Flights[[#This Row],[Arrival Delay]]&gt;15,"Delayed","On time"))</f>
        <v>On time</v>
      </c>
      <c r="V348" t="str">
        <f>IF(Flights[[#This Row],[Status]]&lt;&gt;"Delayed","",IF(Flights[[#This Row],[Arrival Delay]]&gt;120,"Severe",IF(Flights[[#This Row],[Arrival Delay]]&gt;60,"Major","Moderate")))</f>
        <v/>
      </c>
      <c r="X348" t="str">
        <f>IF(OR(AND(Flights[[#This Row],[Status]]="Cancelled",Flights[[#This Row],[Cancellation Reason]]="Airline/Carrier"),Flights[[#This Row],[Delay Type]]="Severe"),"Yes","No")</f>
        <v>No</v>
      </c>
    </row>
    <row r="349" spans="1:24" x14ac:dyDescent="0.25">
      <c r="A349" s="3">
        <v>42032</v>
      </c>
      <c r="B349">
        <f>WEEKNUM(Flights[[#This Row],[Date]],2)</f>
        <v>5</v>
      </c>
      <c r="C349">
        <f>WEEKDAY(Flights[[#This Row],[Date]],2)</f>
        <v>3</v>
      </c>
      <c r="D349" t="s">
        <v>536</v>
      </c>
      <c r="E349" t="s">
        <v>1994</v>
      </c>
      <c r="F349" t="s">
        <v>0</v>
      </c>
      <c r="G349" t="s">
        <v>318</v>
      </c>
      <c r="H349" t="str">
        <f>_xlfn.XLOOKUP(Flights[[#This Row],[Destination]],Airports!$A$1:$A$77,Airports!$D$1:$D$77,"Code not found")</f>
        <v>Oakland</v>
      </c>
      <c r="I349" t="str" cm="1">
        <f t="array" ref="I349">_xlfn.XLOOKUP(Flights[[#This Row],[Destination]],_xlfn._TRO_TRAILING(Airports!A:A),_xlfn._TRO_TRAILING(Airports!E:E),"Code not found")</f>
        <v>CA</v>
      </c>
      <c r="J349" s="1">
        <v>0.65625</v>
      </c>
      <c r="K349">
        <f>HOUR(Flights[[#This Row],[Scheduled Departure]])</f>
        <v>15</v>
      </c>
      <c r="L349" s="1">
        <v>0.65347222222222223</v>
      </c>
      <c r="M349">
        <v>-4</v>
      </c>
      <c r="N349">
        <v>73</v>
      </c>
      <c r="O349" s="14">
        <f>Flights[[#This Row],[Length (min)]]/60</f>
        <v>1.2166666666666666</v>
      </c>
      <c r="P349">
        <v>337</v>
      </c>
      <c r="Q349" s="17">
        <f>IFERROR(Flights[[#This Row],[Distance]]/Flights[[#This Row],[Length (hr)]],"")</f>
        <v>276.98630136986304</v>
      </c>
      <c r="R349" s="1">
        <v>0.71458333333333335</v>
      </c>
      <c r="S349" s="1">
        <v>0.70416666666666672</v>
      </c>
      <c r="T349">
        <v>-15</v>
      </c>
      <c r="U349" t="str">
        <f>IF(Flights[[#This Row],[Arrival Delay]]="","Cancelled",IF(Flights[[#This Row],[Arrival Delay]]&gt;15,"Delayed","On time"))</f>
        <v>On time</v>
      </c>
      <c r="V349" t="str">
        <f>IF(Flights[[#This Row],[Status]]&lt;&gt;"Delayed","",IF(Flights[[#This Row],[Arrival Delay]]&gt;120,"Severe",IF(Flights[[#This Row],[Arrival Delay]]&gt;60,"Major","Moderate")))</f>
        <v/>
      </c>
      <c r="X349" t="str">
        <f>IF(OR(AND(Flights[[#This Row],[Status]]="Cancelled",Flights[[#This Row],[Cancellation Reason]]="Airline/Carrier"),Flights[[#This Row],[Delay Type]]="Severe"),"Yes","No")</f>
        <v>No</v>
      </c>
    </row>
    <row r="350" spans="1:24" x14ac:dyDescent="0.25">
      <c r="A350" s="3">
        <v>42032</v>
      </c>
      <c r="B350">
        <f>WEEKNUM(Flights[[#This Row],[Date]],2)</f>
        <v>5</v>
      </c>
      <c r="C350">
        <f>WEEKDAY(Flights[[#This Row],[Date]],2)</f>
        <v>3</v>
      </c>
      <c r="D350" t="s">
        <v>900</v>
      </c>
      <c r="E350" t="s">
        <v>1995</v>
      </c>
      <c r="F350" t="s">
        <v>0</v>
      </c>
      <c r="G350" t="s">
        <v>349</v>
      </c>
      <c r="H350" t="str">
        <f>_xlfn.XLOOKUP(Flights[[#This Row],[Destination]],Airports!$A$1:$A$77,Airports!$D$1:$D$77,"Code not found")</f>
        <v>Salt Lake City</v>
      </c>
      <c r="I350" t="str" cm="1">
        <f t="array" ref="I350">_xlfn.XLOOKUP(Flights[[#This Row],[Destination]],_xlfn._TRO_TRAILING(Airports!A:A),_xlfn._TRO_TRAILING(Airports!E:E),"Code not found")</f>
        <v>UT</v>
      </c>
      <c r="J350" s="1">
        <v>0.70138888888888884</v>
      </c>
      <c r="K350">
        <f>HOUR(Flights[[#This Row],[Scheduled Departure]])</f>
        <v>16</v>
      </c>
      <c r="L350" s="1">
        <v>0.70763888888888893</v>
      </c>
      <c r="M350">
        <v>9</v>
      </c>
      <c r="N350">
        <v>87</v>
      </c>
      <c r="O350" s="14">
        <f>Flights[[#This Row],[Length (min)]]/60</f>
        <v>1.45</v>
      </c>
      <c r="P350">
        <v>590</v>
      </c>
      <c r="Q350" s="17">
        <f>IFERROR(Flights[[#This Row],[Distance]]/Flights[[#This Row],[Length (hr)]],"")</f>
        <v>406.89655172413796</v>
      </c>
      <c r="R350" s="1">
        <v>0.81597222222222221</v>
      </c>
      <c r="S350" s="1">
        <v>0.80972222222222223</v>
      </c>
      <c r="T350">
        <v>-9</v>
      </c>
      <c r="U350" t="str">
        <f>IF(Flights[[#This Row],[Arrival Delay]]="","Cancelled",IF(Flights[[#This Row],[Arrival Delay]]&gt;15,"Delayed","On time"))</f>
        <v>On time</v>
      </c>
      <c r="V350" t="str">
        <f>IF(Flights[[#This Row],[Status]]&lt;&gt;"Delayed","",IF(Flights[[#This Row],[Arrival Delay]]&gt;120,"Severe",IF(Flights[[#This Row],[Arrival Delay]]&gt;60,"Major","Moderate")))</f>
        <v/>
      </c>
      <c r="X350" t="str">
        <f>IF(OR(AND(Flights[[#This Row],[Status]]="Cancelled",Flights[[#This Row],[Cancellation Reason]]="Airline/Carrier"),Flights[[#This Row],[Delay Type]]="Severe"),"Yes","No")</f>
        <v>No</v>
      </c>
    </row>
    <row r="351" spans="1:24" x14ac:dyDescent="0.25">
      <c r="A351" s="3">
        <v>42032</v>
      </c>
      <c r="B351">
        <f>WEEKNUM(Flights[[#This Row],[Date]],2)</f>
        <v>5</v>
      </c>
      <c r="C351">
        <f>WEEKDAY(Flights[[#This Row],[Date]],2)</f>
        <v>3</v>
      </c>
      <c r="D351" t="s">
        <v>595</v>
      </c>
      <c r="E351" t="s">
        <v>1991</v>
      </c>
      <c r="F351" t="s">
        <v>0</v>
      </c>
      <c r="G351" t="s">
        <v>344</v>
      </c>
      <c r="H351" t="str">
        <f>_xlfn.XLOOKUP(Flights[[#This Row],[Destination]],Airports!$A$1:$A$77,Airports!$D$1:$D$77,"Code not found")</f>
        <v>Seattle</v>
      </c>
      <c r="I351" t="str" cm="1">
        <f t="array" ref="I351">_xlfn.XLOOKUP(Flights[[#This Row],[Destination]],_xlfn._TRO_TRAILING(Airports!A:A),_xlfn._TRO_TRAILING(Airports!E:E),"Code not found")</f>
        <v>WA</v>
      </c>
      <c r="J351" s="1">
        <v>0.73611111111111116</v>
      </c>
      <c r="K351">
        <f>HOUR(Flights[[#This Row],[Scheduled Departure]])</f>
        <v>17</v>
      </c>
      <c r="L351" s="1">
        <v>0.73472222222222228</v>
      </c>
      <c r="M351">
        <v>-2</v>
      </c>
      <c r="N351">
        <v>144</v>
      </c>
      <c r="O351" s="14">
        <f>Flights[[#This Row],[Length (min)]]/60</f>
        <v>2.4</v>
      </c>
      <c r="P351">
        <v>954</v>
      </c>
      <c r="Q351" s="17">
        <f>IFERROR(Flights[[#This Row],[Distance]]/Flights[[#This Row],[Length (hr)]],"")</f>
        <v>397.5</v>
      </c>
      <c r="R351" s="1">
        <v>0.84861111111111109</v>
      </c>
      <c r="S351" s="1">
        <v>0.83472222222222225</v>
      </c>
      <c r="T351">
        <v>-20</v>
      </c>
      <c r="U351" t="str">
        <f>IF(Flights[[#This Row],[Arrival Delay]]="","Cancelled",IF(Flights[[#This Row],[Arrival Delay]]&gt;15,"Delayed","On time"))</f>
        <v>On time</v>
      </c>
      <c r="V351" t="str">
        <f>IF(Flights[[#This Row],[Status]]&lt;&gt;"Delayed","",IF(Flights[[#This Row],[Arrival Delay]]&gt;120,"Severe",IF(Flights[[#This Row],[Arrival Delay]]&gt;60,"Major","Moderate")))</f>
        <v/>
      </c>
      <c r="X351" t="str">
        <f>IF(OR(AND(Flights[[#This Row],[Status]]="Cancelled",Flights[[#This Row],[Cancellation Reason]]="Airline/Carrier"),Flights[[#This Row],[Delay Type]]="Severe"),"Yes","No")</f>
        <v>No</v>
      </c>
    </row>
    <row r="352" spans="1:24" x14ac:dyDescent="0.25">
      <c r="A352" s="3">
        <v>42032</v>
      </c>
      <c r="B352">
        <f>WEEKNUM(Flights[[#This Row],[Date]],2)</f>
        <v>5</v>
      </c>
      <c r="C352">
        <f>WEEKDAY(Flights[[#This Row],[Date]],2)</f>
        <v>3</v>
      </c>
      <c r="D352" t="s">
        <v>596</v>
      </c>
      <c r="E352" t="s">
        <v>1988</v>
      </c>
      <c r="F352" t="s">
        <v>0</v>
      </c>
      <c r="G352" t="s">
        <v>29</v>
      </c>
      <c r="H352" t="str">
        <f>_xlfn.XLOOKUP(Flights[[#This Row],[Destination]],Airports!$A$1:$A$77,Airports!$D$1:$D$77,"Code not found")</f>
        <v>Phoenix</v>
      </c>
      <c r="I352" t="str" cm="1">
        <f t="array" ref="I352">_xlfn.XLOOKUP(Flights[[#This Row],[Destination]],_xlfn._TRO_TRAILING(Airports!A:A),_xlfn._TRO_TRAILING(Airports!E:E),"Code not found")</f>
        <v>AZ</v>
      </c>
      <c r="J352" s="1">
        <v>0.74305555555555558</v>
      </c>
      <c r="K352">
        <f>HOUR(Flights[[#This Row],[Scheduled Departure]])</f>
        <v>17</v>
      </c>
      <c r="L352" s="1">
        <v>0.7416666666666667</v>
      </c>
      <c r="M352">
        <v>-2</v>
      </c>
      <c r="N352">
        <v>91</v>
      </c>
      <c r="O352" s="14">
        <f>Flights[[#This Row],[Length (min)]]/60</f>
        <v>1.5166666666666666</v>
      </c>
      <c r="P352">
        <v>370</v>
      </c>
      <c r="Q352" s="17">
        <f>IFERROR(Flights[[#This Row],[Distance]]/Flights[[#This Row],[Length (hr)]],"")</f>
        <v>243.95604395604397</v>
      </c>
      <c r="R352" s="1">
        <v>0.84305555555555556</v>
      </c>
      <c r="S352" s="1">
        <v>0.84652777777777777</v>
      </c>
      <c r="T352">
        <v>5</v>
      </c>
      <c r="U352" t="str">
        <f>IF(Flights[[#This Row],[Arrival Delay]]="","Cancelled",IF(Flights[[#This Row],[Arrival Delay]]&gt;15,"Delayed","On time"))</f>
        <v>On time</v>
      </c>
      <c r="V352" t="str">
        <f>IF(Flights[[#This Row],[Status]]&lt;&gt;"Delayed","",IF(Flights[[#This Row],[Arrival Delay]]&gt;120,"Severe",IF(Flights[[#This Row],[Arrival Delay]]&gt;60,"Major","Moderate")))</f>
        <v/>
      </c>
      <c r="X352" t="str">
        <f>IF(OR(AND(Flights[[#This Row],[Status]]="Cancelled",Flights[[#This Row],[Cancellation Reason]]="Airline/Carrier"),Flights[[#This Row],[Delay Type]]="Severe"),"Yes","No")</f>
        <v>No</v>
      </c>
    </row>
    <row r="353" spans="1:24" x14ac:dyDescent="0.25">
      <c r="A353" s="3">
        <v>42032</v>
      </c>
      <c r="B353">
        <f>WEEKNUM(Flights[[#This Row],[Date]],2)</f>
        <v>5</v>
      </c>
      <c r="C353">
        <f>WEEKDAY(Flights[[#This Row],[Date]],2)</f>
        <v>3</v>
      </c>
      <c r="D353" t="s">
        <v>650</v>
      </c>
      <c r="E353" t="s">
        <v>1994</v>
      </c>
      <c r="F353" t="s">
        <v>0</v>
      </c>
      <c r="G353" t="s">
        <v>339</v>
      </c>
      <c r="H353" t="str">
        <f>_xlfn.XLOOKUP(Flights[[#This Row],[Destination]],Airports!$A$1:$A$77,Airports!$D$1:$D$77,"Code not found")</f>
        <v>San Diego</v>
      </c>
      <c r="I353" t="str" cm="1">
        <f t="array" ref="I353">_xlfn.XLOOKUP(Flights[[#This Row],[Destination]],_xlfn._TRO_TRAILING(Airports!A:A),_xlfn._TRO_TRAILING(Airports!E:E),"Code not found")</f>
        <v>CA</v>
      </c>
      <c r="J353" s="1">
        <v>0.87777777777777777</v>
      </c>
      <c r="K353">
        <f>HOUR(Flights[[#This Row],[Scheduled Departure]])</f>
        <v>21</v>
      </c>
      <c r="L353" s="1">
        <v>0.87777777777777777</v>
      </c>
      <c r="M353">
        <v>0</v>
      </c>
      <c r="N353">
        <v>42</v>
      </c>
      <c r="O353" s="14">
        <f>Flights[[#This Row],[Length (min)]]/60</f>
        <v>0.7</v>
      </c>
      <c r="P353">
        <v>109</v>
      </c>
      <c r="Q353" s="17">
        <f>IFERROR(Flights[[#This Row],[Distance]]/Flights[[#This Row],[Length (hr)]],"")</f>
        <v>155.71428571428572</v>
      </c>
      <c r="R353" s="1">
        <v>0.91041666666666665</v>
      </c>
      <c r="S353" s="1">
        <v>0.90694444444444444</v>
      </c>
      <c r="T353">
        <v>-5</v>
      </c>
      <c r="U353" t="str">
        <f>IF(Flights[[#This Row],[Arrival Delay]]="","Cancelled",IF(Flights[[#This Row],[Arrival Delay]]&gt;15,"Delayed","On time"))</f>
        <v>On time</v>
      </c>
      <c r="V353" t="str">
        <f>IF(Flights[[#This Row],[Status]]&lt;&gt;"Delayed","",IF(Flights[[#This Row],[Arrival Delay]]&gt;120,"Severe",IF(Flights[[#This Row],[Arrival Delay]]&gt;60,"Major","Moderate")))</f>
        <v/>
      </c>
      <c r="X353" t="str">
        <f>IF(OR(AND(Flights[[#This Row],[Status]]="Cancelled",Flights[[#This Row],[Cancellation Reason]]="Airline/Carrier"),Flights[[#This Row],[Delay Type]]="Severe"),"Yes","No")</f>
        <v>No</v>
      </c>
    </row>
    <row r="354" spans="1:24" x14ac:dyDescent="0.25">
      <c r="A354" s="3">
        <v>42032</v>
      </c>
      <c r="B354">
        <f>WEEKNUM(Flights[[#This Row],[Date]],2)</f>
        <v>5</v>
      </c>
      <c r="C354">
        <f>WEEKDAY(Flights[[#This Row],[Date]],2)</f>
        <v>3</v>
      </c>
      <c r="D354" t="s">
        <v>668</v>
      </c>
      <c r="E354" t="s">
        <v>1989</v>
      </c>
      <c r="F354" t="s">
        <v>0</v>
      </c>
      <c r="G354" t="s">
        <v>276</v>
      </c>
      <c r="H354" t="str">
        <f>_xlfn.XLOOKUP(Flights[[#This Row],[Destination]],Airports!$A$1:$A$77,Airports!$D$1:$D$77,"Code not found")</f>
        <v>Detroit</v>
      </c>
      <c r="I354" t="str" cm="1">
        <f t="array" ref="I354">_xlfn.XLOOKUP(Flights[[#This Row],[Destination]],_xlfn._TRO_TRAILING(Airports!A:A),_xlfn._TRO_TRAILING(Airports!E:E),"Code not found")</f>
        <v>MI</v>
      </c>
      <c r="J354" s="1">
        <v>0.96180555555555558</v>
      </c>
      <c r="K354">
        <f>HOUR(Flights[[#This Row],[Scheduled Departure]])</f>
        <v>23</v>
      </c>
      <c r="L354" s="1">
        <v>0.95694444444444449</v>
      </c>
      <c r="M354">
        <v>-7</v>
      </c>
      <c r="N354">
        <v>249</v>
      </c>
      <c r="O354" s="14">
        <f>Flights[[#This Row],[Length (min)]]/60</f>
        <v>4.1500000000000004</v>
      </c>
      <c r="P354">
        <v>1979</v>
      </c>
      <c r="Q354" s="17">
        <f>IFERROR(Flights[[#This Row],[Distance]]/Flights[[#This Row],[Length (hr)]],"")</f>
        <v>476.86746987951801</v>
      </c>
      <c r="R354" s="1">
        <v>0.27152777777777776</v>
      </c>
      <c r="S354" s="1">
        <v>0.25486111111111109</v>
      </c>
      <c r="T354">
        <v>-24</v>
      </c>
      <c r="U354" t="str">
        <f>IF(Flights[[#This Row],[Arrival Delay]]="","Cancelled",IF(Flights[[#This Row],[Arrival Delay]]&gt;15,"Delayed","On time"))</f>
        <v>On time</v>
      </c>
      <c r="V354" t="str">
        <f>IF(Flights[[#This Row],[Status]]&lt;&gt;"Delayed","",IF(Flights[[#This Row],[Arrival Delay]]&gt;120,"Severe",IF(Flights[[#This Row],[Arrival Delay]]&gt;60,"Major","Moderate")))</f>
        <v/>
      </c>
      <c r="X354" t="str">
        <f>IF(OR(AND(Flights[[#This Row],[Status]]="Cancelled",Flights[[#This Row],[Cancellation Reason]]="Airline/Carrier"),Flights[[#This Row],[Delay Type]]="Severe"),"Yes","No")</f>
        <v>No</v>
      </c>
    </row>
    <row r="355" spans="1:24" x14ac:dyDescent="0.25">
      <c r="A355" s="3">
        <v>42033</v>
      </c>
      <c r="B355">
        <f>WEEKNUM(Flights[[#This Row],[Date]],2)</f>
        <v>5</v>
      </c>
      <c r="C355">
        <f>WEEKDAY(Flights[[#This Row],[Date]],2)</f>
        <v>4</v>
      </c>
      <c r="D355" t="s">
        <v>841</v>
      </c>
      <c r="E355" t="s">
        <v>1994</v>
      </c>
      <c r="F355" t="s">
        <v>0</v>
      </c>
      <c r="G355" t="s">
        <v>29</v>
      </c>
      <c r="H355" t="str">
        <f>_xlfn.XLOOKUP(Flights[[#This Row],[Destination]],Airports!$A$1:$A$77,Airports!$D$1:$D$77,"Code not found")</f>
        <v>Phoenix</v>
      </c>
      <c r="I355" t="str" cm="1">
        <f t="array" ref="I355">_xlfn.XLOOKUP(Flights[[#This Row],[Destination]],_xlfn._TRO_TRAILING(Airports!A:A),_xlfn._TRO_TRAILING(Airports!E:E),"Code not found")</f>
        <v>AZ</v>
      </c>
      <c r="J355" s="1">
        <v>0.32777777777777778</v>
      </c>
      <c r="K355">
        <f>HOUR(Flights[[#This Row],[Scheduled Departure]])</f>
        <v>7</v>
      </c>
      <c r="L355" s="1">
        <v>0.32083333333333336</v>
      </c>
      <c r="M355">
        <v>-10</v>
      </c>
      <c r="N355">
        <v>86</v>
      </c>
      <c r="O355" s="14">
        <f>Flights[[#This Row],[Length (min)]]/60</f>
        <v>1.4333333333333333</v>
      </c>
      <c r="P355">
        <v>370</v>
      </c>
      <c r="Q355" s="17">
        <f>IFERROR(Flights[[#This Row],[Distance]]/Flights[[#This Row],[Length (hr)]],"")</f>
        <v>258.13953488372096</v>
      </c>
      <c r="R355" s="1">
        <v>0.43055555555555558</v>
      </c>
      <c r="S355" s="1">
        <v>0.42222222222222222</v>
      </c>
      <c r="T355">
        <v>-12</v>
      </c>
      <c r="U355" t="str">
        <f>IF(Flights[[#This Row],[Arrival Delay]]="","Cancelled",IF(Flights[[#This Row],[Arrival Delay]]&gt;15,"Delayed","On time"))</f>
        <v>On time</v>
      </c>
      <c r="V355" t="str">
        <f>IF(Flights[[#This Row],[Status]]&lt;&gt;"Delayed","",IF(Flights[[#This Row],[Arrival Delay]]&gt;120,"Severe",IF(Flights[[#This Row],[Arrival Delay]]&gt;60,"Major","Moderate")))</f>
        <v/>
      </c>
      <c r="X355" t="str">
        <f>IF(OR(AND(Flights[[#This Row],[Status]]="Cancelled",Flights[[#This Row],[Cancellation Reason]]="Airline/Carrier"),Flights[[#This Row],[Delay Type]]="Severe"),"Yes","No")</f>
        <v>No</v>
      </c>
    </row>
    <row r="356" spans="1:24" x14ac:dyDescent="0.25">
      <c r="A356" s="3">
        <v>42033</v>
      </c>
      <c r="B356">
        <f>WEEKNUM(Flights[[#This Row],[Date]],2)</f>
        <v>5</v>
      </c>
      <c r="C356">
        <f>WEEKDAY(Flights[[#This Row],[Date]],2)</f>
        <v>4</v>
      </c>
      <c r="D356" t="s">
        <v>800</v>
      </c>
      <c r="E356" t="s">
        <v>1994</v>
      </c>
      <c r="F356" t="s">
        <v>0</v>
      </c>
      <c r="G356" t="s">
        <v>347</v>
      </c>
      <c r="H356" t="str">
        <f>_xlfn.XLOOKUP(Flights[[#This Row],[Destination]],Airports!$A$1:$A$77,Airports!$D$1:$D$77,"Code not found")</f>
        <v>San Jose</v>
      </c>
      <c r="I356" t="str" cm="1">
        <f t="array" ref="I356">_xlfn.XLOOKUP(Flights[[#This Row],[Destination]],_xlfn._TRO_TRAILING(Airports!A:A),_xlfn._TRO_TRAILING(Airports!E:E),"Code not found")</f>
        <v>CA</v>
      </c>
      <c r="J356" s="1">
        <v>0.34722222222222221</v>
      </c>
      <c r="K356">
        <f>HOUR(Flights[[#This Row],[Scheduled Departure]])</f>
        <v>8</v>
      </c>
      <c r="L356" s="1">
        <v>0.3972222222222222</v>
      </c>
      <c r="M356">
        <v>72</v>
      </c>
      <c r="N356">
        <v>71</v>
      </c>
      <c r="O356" s="14">
        <f>Flights[[#This Row],[Length (min)]]/60</f>
        <v>1.1833333333333333</v>
      </c>
      <c r="P356">
        <v>308</v>
      </c>
      <c r="Q356" s="17">
        <f>IFERROR(Flights[[#This Row],[Distance]]/Flights[[#This Row],[Length (hr)]],"")</f>
        <v>260.28169014084506</v>
      </c>
      <c r="R356" s="1">
        <v>0.40486111111111112</v>
      </c>
      <c r="S356" s="1">
        <v>0.4465277777777778</v>
      </c>
      <c r="T356">
        <v>60</v>
      </c>
      <c r="U356" t="str">
        <f>IF(Flights[[#This Row],[Arrival Delay]]="","Cancelled",IF(Flights[[#This Row],[Arrival Delay]]&gt;15,"Delayed","On time"))</f>
        <v>Delayed</v>
      </c>
      <c r="V356" t="str">
        <f>IF(Flights[[#This Row],[Status]]&lt;&gt;"Delayed","",IF(Flights[[#This Row],[Arrival Delay]]&gt;120,"Severe",IF(Flights[[#This Row],[Arrival Delay]]&gt;60,"Major","Moderate")))</f>
        <v>Moderate</v>
      </c>
      <c r="X356" t="str">
        <f>IF(OR(AND(Flights[[#This Row],[Status]]="Cancelled",Flights[[#This Row],[Cancellation Reason]]="Airline/Carrier"),Flights[[#This Row],[Delay Type]]="Severe"),"Yes","No")</f>
        <v>No</v>
      </c>
    </row>
    <row r="357" spans="1:24" x14ac:dyDescent="0.25">
      <c r="A357" s="3">
        <v>42033</v>
      </c>
      <c r="B357">
        <f>WEEKNUM(Flights[[#This Row],[Date]],2)</f>
        <v>5</v>
      </c>
      <c r="C357">
        <f>WEEKDAY(Flights[[#This Row],[Date]],2)</f>
        <v>4</v>
      </c>
      <c r="D357" t="s">
        <v>444</v>
      </c>
      <c r="E357" t="s">
        <v>1994</v>
      </c>
      <c r="F357" t="s">
        <v>0</v>
      </c>
      <c r="G357" t="s">
        <v>344</v>
      </c>
      <c r="H357" t="str">
        <f>_xlfn.XLOOKUP(Flights[[#This Row],[Destination]],Airports!$A$1:$A$77,Airports!$D$1:$D$77,"Code not found")</f>
        <v>Seattle</v>
      </c>
      <c r="I357" t="str" cm="1">
        <f t="array" ref="I357">_xlfn.XLOOKUP(Flights[[#This Row],[Destination]],_xlfn._TRO_TRAILING(Airports!A:A),_xlfn._TRO_TRAILING(Airports!E:E),"Code not found")</f>
        <v>WA</v>
      </c>
      <c r="J357" s="1">
        <v>0.3611111111111111</v>
      </c>
      <c r="K357">
        <f>HOUR(Flights[[#This Row],[Scheduled Departure]])</f>
        <v>8</v>
      </c>
      <c r="L357" s="1">
        <v>0.3611111111111111</v>
      </c>
      <c r="M357">
        <v>0</v>
      </c>
      <c r="N357">
        <v>164</v>
      </c>
      <c r="O357" s="14">
        <f>Flights[[#This Row],[Length (min)]]/60</f>
        <v>2.7333333333333334</v>
      </c>
      <c r="P357">
        <v>954</v>
      </c>
      <c r="Q357" s="17">
        <f>IFERROR(Flights[[#This Row],[Distance]]/Flights[[#This Row],[Length (hr)]],"")</f>
        <v>349.02439024390242</v>
      </c>
      <c r="R357" s="1">
        <v>0.47916666666666669</v>
      </c>
      <c r="S357" s="1">
        <v>0.47499999999999998</v>
      </c>
      <c r="T357">
        <v>-6</v>
      </c>
      <c r="U357" t="str">
        <f>IF(Flights[[#This Row],[Arrival Delay]]="","Cancelled",IF(Flights[[#This Row],[Arrival Delay]]&gt;15,"Delayed","On time"))</f>
        <v>On time</v>
      </c>
      <c r="V357" t="str">
        <f>IF(Flights[[#This Row],[Status]]&lt;&gt;"Delayed","",IF(Flights[[#This Row],[Arrival Delay]]&gt;120,"Severe",IF(Flights[[#This Row],[Arrival Delay]]&gt;60,"Major","Moderate")))</f>
        <v/>
      </c>
      <c r="X357" t="str">
        <f>IF(OR(AND(Flights[[#This Row],[Status]]="Cancelled",Flights[[#This Row],[Cancellation Reason]]="Airline/Carrier"),Flights[[#This Row],[Delay Type]]="Severe"),"Yes","No")</f>
        <v>No</v>
      </c>
    </row>
    <row r="358" spans="1:24" x14ac:dyDescent="0.25">
      <c r="A358" s="3">
        <v>42033</v>
      </c>
      <c r="B358">
        <f>WEEKNUM(Flights[[#This Row],[Date]],2)</f>
        <v>5</v>
      </c>
      <c r="C358">
        <f>WEEKDAY(Flights[[#This Row],[Date]],2)</f>
        <v>4</v>
      </c>
      <c r="D358" t="s">
        <v>502</v>
      </c>
      <c r="E358" t="s">
        <v>1994</v>
      </c>
      <c r="F358" t="s">
        <v>0</v>
      </c>
      <c r="G358" t="s">
        <v>339</v>
      </c>
      <c r="H358" t="str">
        <f>_xlfn.XLOOKUP(Flights[[#This Row],[Destination]],Airports!$A$1:$A$77,Airports!$D$1:$D$77,"Code not found")</f>
        <v>San Diego</v>
      </c>
      <c r="I358" t="str" cm="1">
        <f t="array" ref="I358">_xlfn.XLOOKUP(Flights[[#This Row],[Destination]],_xlfn._TRO_TRAILING(Airports!A:A),_xlfn._TRO_TRAILING(Airports!E:E),"Code not found")</f>
        <v>CA</v>
      </c>
      <c r="J358" s="1">
        <v>0.37777777777777777</v>
      </c>
      <c r="K358">
        <f>HOUR(Flights[[#This Row],[Scheduled Departure]])</f>
        <v>9</v>
      </c>
      <c r="L358" s="1">
        <v>0.37291666666666667</v>
      </c>
      <c r="M358">
        <v>-7</v>
      </c>
      <c r="N358">
        <v>56</v>
      </c>
      <c r="O358" s="14">
        <f>Flights[[#This Row],[Length (min)]]/60</f>
        <v>0.93333333333333335</v>
      </c>
      <c r="P358">
        <v>109</v>
      </c>
      <c r="Q358" s="17">
        <f>IFERROR(Flights[[#This Row],[Distance]]/Flights[[#This Row],[Length (hr)]],"")</f>
        <v>116.78571428571428</v>
      </c>
      <c r="R358" s="1">
        <v>0.42152777777777778</v>
      </c>
      <c r="S358" s="1">
        <v>0.41180555555555554</v>
      </c>
      <c r="T358">
        <v>-14</v>
      </c>
      <c r="U358" t="str">
        <f>IF(Flights[[#This Row],[Arrival Delay]]="","Cancelled",IF(Flights[[#This Row],[Arrival Delay]]&gt;15,"Delayed","On time"))</f>
        <v>On time</v>
      </c>
      <c r="V358" t="str">
        <f>IF(Flights[[#This Row],[Status]]&lt;&gt;"Delayed","",IF(Flights[[#This Row],[Arrival Delay]]&gt;120,"Severe",IF(Flights[[#This Row],[Arrival Delay]]&gt;60,"Major","Moderate")))</f>
        <v/>
      </c>
      <c r="X358" t="str">
        <f>IF(OR(AND(Flights[[#This Row],[Status]]="Cancelled",Flights[[#This Row],[Cancellation Reason]]="Airline/Carrier"),Flights[[#This Row],[Delay Type]]="Severe"),"Yes","No")</f>
        <v>No</v>
      </c>
    </row>
    <row r="359" spans="1:24" x14ac:dyDescent="0.25">
      <c r="A359" s="3">
        <v>42033</v>
      </c>
      <c r="B359">
        <f>WEEKNUM(Flights[[#This Row],[Date]],2)</f>
        <v>5</v>
      </c>
      <c r="C359">
        <f>WEEKDAY(Flights[[#This Row],[Date]],2)</f>
        <v>4</v>
      </c>
      <c r="D359" t="s">
        <v>69</v>
      </c>
      <c r="E359" t="s">
        <v>1987</v>
      </c>
      <c r="F359" t="s">
        <v>0</v>
      </c>
      <c r="G359" t="s">
        <v>12</v>
      </c>
      <c r="H359" t="str">
        <f>_xlfn.XLOOKUP(Flights[[#This Row],[Destination]],Airports!$A$1:$A$77,Airports!$D$1:$D$77,"Code not found")</f>
        <v>New York</v>
      </c>
      <c r="I359" t="str" cm="1">
        <f t="array" ref="I359">_xlfn.XLOOKUP(Flights[[#This Row],[Destination]],_xlfn._TRO_TRAILING(Airports!A:A),_xlfn._TRO_TRAILING(Airports!E:E),"Code not found")</f>
        <v>NY</v>
      </c>
      <c r="J359" s="1">
        <v>0.52083333333333337</v>
      </c>
      <c r="K359">
        <f>HOUR(Flights[[#This Row],[Scheduled Departure]])</f>
        <v>12</v>
      </c>
      <c r="L359" s="1">
        <v>0.5444444444444444</v>
      </c>
      <c r="M359">
        <v>34</v>
      </c>
      <c r="N359">
        <v>318</v>
      </c>
      <c r="O359" s="14">
        <f>Flights[[#This Row],[Length (min)]]/60</f>
        <v>5.3</v>
      </c>
      <c r="P359">
        <v>2475</v>
      </c>
      <c r="Q359" s="17">
        <f>IFERROR(Flights[[#This Row],[Distance]]/Flights[[#This Row],[Length (hr)]],"")</f>
        <v>466.98113207547169</v>
      </c>
      <c r="R359" s="1">
        <v>0.87916666666666665</v>
      </c>
      <c r="S359" s="1">
        <v>0.89027777777777772</v>
      </c>
      <c r="T359">
        <v>16</v>
      </c>
      <c r="U359" t="str">
        <f>IF(Flights[[#This Row],[Arrival Delay]]="","Cancelled",IF(Flights[[#This Row],[Arrival Delay]]&gt;15,"Delayed","On time"))</f>
        <v>Delayed</v>
      </c>
      <c r="V359" t="str">
        <f>IF(Flights[[#This Row],[Status]]&lt;&gt;"Delayed","",IF(Flights[[#This Row],[Arrival Delay]]&gt;120,"Severe",IF(Flights[[#This Row],[Arrival Delay]]&gt;60,"Major","Moderate")))</f>
        <v>Moderate</v>
      </c>
      <c r="X359" t="str">
        <f>IF(OR(AND(Flights[[#This Row],[Status]]="Cancelled",Flights[[#This Row],[Cancellation Reason]]="Airline/Carrier"),Flights[[#This Row],[Delay Type]]="Severe"),"Yes","No")</f>
        <v>No</v>
      </c>
    </row>
    <row r="360" spans="1:24" x14ac:dyDescent="0.25">
      <c r="A360" s="3">
        <v>42033</v>
      </c>
      <c r="B360">
        <f>WEEKNUM(Flights[[#This Row],[Date]],2)</f>
        <v>5</v>
      </c>
      <c r="C360">
        <f>WEEKDAY(Flights[[#This Row],[Date]],2)</f>
        <v>4</v>
      </c>
      <c r="D360" t="s">
        <v>528</v>
      </c>
      <c r="E360" t="s">
        <v>1994</v>
      </c>
      <c r="F360" t="s">
        <v>0</v>
      </c>
      <c r="G360" t="s">
        <v>331</v>
      </c>
      <c r="H360" t="str">
        <f>_xlfn.XLOOKUP(Flights[[#This Row],[Destination]],Airports!$A$1:$A$77,Airports!$D$1:$D$77,"Code not found")</f>
        <v>Palm Springs</v>
      </c>
      <c r="I360" t="str" cm="1">
        <f t="array" ref="I360">_xlfn.XLOOKUP(Flights[[#This Row],[Destination]],_xlfn._TRO_TRAILING(Airports!A:A),_xlfn._TRO_TRAILING(Airports!E:E),"Code not found")</f>
        <v>CA</v>
      </c>
      <c r="J360" s="1">
        <v>0.54861111111111116</v>
      </c>
      <c r="K360">
        <f>HOUR(Flights[[#This Row],[Scheduled Departure]])</f>
        <v>13</v>
      </c>
      <c r="L360" s="1">
        <v>0.54583333333333328</v>
      </c>
      <c r="M360">
        <v>-4</v>
      </c>
      <c r="N360">
        <v>66</v>
      </c>
      <c r="O360" s="14">
        <f>Flights[[#This Row],[Length (min)]]/60</f>
        <v>1.1000000000000001</v>
      </c>
      <c r="P360">
        <v>110</v>
      </c>
      <c r="Q360" s="17">
        <f>IFERROR(Flights[[#This Row],[Distance]]/Flights[[#This Row],[Length (hr)]],"")</f>
        <v>99.999999999999986</v>
      </c>
      <c r="R360" s="1">
        <v>0.59097222222222223</v>
      </c>
      <c r="S360" s="1">
        <v>0.59166666666666667</v>
      </c>
      <c r="T360">
        <v>1</v>
      </c>
      <c r="U360" t="str">
        <f>IF(Flights[[#This Row],[Arrival Delay]]="","Cancelled",IF(Flights[[#This Row],[Arrival Delay]]&gt;15,"Delayed","On time"))</f>
        <v>On time</v>
      </c>
      <c r="V360" t="str">
        <f>IF(Flights[[#This Row],[Status]]&lt;&gt;"Delayed","",IF(Flights[[#This Row],[Arrival Delay]]&gt;120,"Severe",IF(Flights[[#This Row],[Arrival Delay]]&gt;60,"Major","Moderate")))</f>
        <v/>
      </c>
      <c r="X360" t="str">
        <f>IF(OR(AND(Flights[[#This Row],[Status]]="Cancelled",Flights[[#This Row],[Cancellation Reason]]="Airline/Carrier"),Flights[[#This Row],[Delay Type]]="Severe"),"Yes","No")</f>
        <v>No</v>
      </c>
    </row>
    <row r="361" spans="1:24" x14ac:dyDescent="0.25">
      <c r="A361" s="3">
        <v>42033</v>
      </c>
      <c r="B361">
        <f>WEEKNUM(Flights[[#This Row],[Date]],2)</f>
        <v>5</v>
      </c>
      <c r="C361">
        <f>WEEKDAY(Flights[[#This Row],[Date]],2)</f>
        <v>4</v>
      </c>
      <c r="D361" t="s">
        <v>764</v>
      </c>
      <c r="E361" t="s">
        <v>1990</v>
      </c>
      <c r="F361" t="s">
        <v>0</v>
      </c>
      <c r="G361" t="s">
        <v>9</v>
      </c>
      <c r="H361" t="str">
        <f>_xlfn.XLOOKUP(Flights[[#This Row],[Destination]],Airports!$A$1:$A$77,Airports!$D$1:$D$77,"Code not found")</f>
        <v>San Francisco</v>
      </c>
      <c r="I361" t="str" cm="1">
        <f t="array" ref="I361">_xlfn.XLOOKUP(Flights[[#This Row],[Destination]],_xlfn._TRO_TRAILING(Airports!A:A),_xlfn._TRO_TRAILING(Airports!E:E),"Code not found")</f>
        <v>CA</v>
      </c>
      <c r="J361" s="1">
        <v>0.63194444444444442</v>
      </c>
      <c r="K361">
        <f>HOUR(Flights[[#This Row],[Scheduled Departure]])</f>
        <v>15</v>
      </c>
      <c r="L361" s="1">
        <v>0.62847222222222221</v>
      </c>
      <c r="M361">
        <v>-5</v>
      </c>
      <c r="N361">
        <v>74</v>
      </c>
      <c r="O361" s="14">
        <f>Flights[[#This Row],[Length (min)]]/60</f>
        <v>1.2333333333333334</v>
      </c>
      <c r="P361">
        <v>337</v>
      </c>
      <c r="Q361" s="17">
        <f>IFERROR(Flights[[#This Row],[Distance]]/Flights[[#This Row],[Length (hr)]],"")</f>
        <v>273.24324324324323</v>
      </c>
      <c r="R361" s="1">
        <v>0.69444444444444442</v>
      </c>
      <c r="S361" s="1">
        <v>0.67986111111111114</v>
      </c>
      <c r="T361">
        <v>-21</v>
      </c>
      <c r="U361" t="str">
        <f>IF(Flights[[#This Row],[Arrival Delay]]="","Cancelled",IF(Flights[[#This Row],[Arrival Delay]]&gt;15,"Delayed","On time"))</f>
        <v>On time</v>
      </c>
      <c r="V361" t="str">
        <f>IF(Flights[[#This Row],[Status]]&lt;&gt;"Delayed","",IF(Flights[[#This Row],[Arrival Delay]]&gt;120,"Severe",IF(Flights[[#This Row],[Arrival Delay]]&gt;60,"Major","Moderate")))</f>
        <v/>
      </c>
      <c r="X361" t="str">
        <f>IF(OR(AND(Flights[[#This Row],[Status]]="Cancelled",Flights[[#This Row],[Cancellation Reason]]="Airline/Carrier"),Flights[[#This Row],[Delay Type]]="Severe"),"Yes","No")</f>
        <v>No</v>
      </c>
    </row>
    <row r="362" spans="1:24" x14ac:dyDescent="0.25">
      <c r="A362" s="3">
        <v>42033</v>
      </c>
      <c r="B362">
        <f>WEEKNUM(Flights[[#This Row],[Date]],2)</f>
        <v>5</v>
      </c>
      <c r="C362">
        <f>WEEKDAY(Flights[[#This Row],[Date]],2)</f>
        <v>4</v>
      </c>
      <c r="D362" t="s">
        <v>598</v>
      </c>
      <c r="E362" t="s">
        <v>1991</v>
      </c>
      <c r="F362" t="s">
        <v>0</v>
      </c>
      <c r="G362" t="s">
        <v>349</v>
      </c>
      <c r="H362" t="str">
        <f>_xlfn.XLOOKUP(Flights[[#This Row],[Destination]],Airports!$A$1:$A$77,Airports!$D$1:$D$77,"Code not found")</f>
        <v>Salt Lake City</v>
      </c>
      <c r="I362" t="str" cm="1">
        <f t="array" ref="I362">_xlfn.XLOOKUP(Flights[[#This Row],[Destination]],_xlfn._TRO_TRAILING(Airports!A:A),_xlfn._TRO_TRAILING(Airports!E:E),"Code not found")</f>
        <v>UT</v>
      </c>
      <c r="J362" s="1">
        <v>0.73958333333333337</v>
      </c>
      <c r="K362">
        <f>HOUR(Flights[[#This Row],[Scheduled Departure]])</f>
        <v>17</v>
      </c>
      <c r="L362" s="1">
        <v>0.73541666666666672</v>
      </c>
      <c r="M362">
        <v>-6</v>
      </c>
      <c r="N362">
        <v>104</v>
      </c>
      <c r="O362" s="14">
        <f>Flights[[#This Row],[Length (min)]]/60</f>
        <v>1.7333333333333334</v>
      </c>
      <c r="P362">
        <v>590</v>
      </c>
      <c r="Q362" s="17">
        <f>IFERROR(Flights[[#This Row],[Distance]]/Flights[[#This Row],[Length (hr)]],"")</f>
        <v>340.38461538461536</v>
      </c>
      <c r="R362" s="1">
        <v>0.86111111111111116</v>
      </c>
      <c r="S362" s="1">
        <v>0.84930555555555554</v>
      </c>
      <c r="T362">
        <v>-17</v>
      </c>
      <c r="U362" t="str">
        <f>IF(Flights[[#This Row],[Arrival Delay]]="","Cancelled",IF(Flights[[#This Row],[Arrival Delay]]&gt;15,"Delayed","On time"))</f>
        <v>On time</v>
      </c>
      <c r="V362" t="str">
        <f>IF(Flights[[#This Row],[Status]]&lt;&gt;"Delayed","",IF(Flights[[#This Row],[Arrival Delay]]&gt;120,"Severe",IF(Flights[[#This Row],[Arrival Delay]]&gt;60,"Major","Moderate")))</f>
        <v/>
      </c>
      <c r="X362" t="str">
        <f>IF(OR(AND(Flights[[#This Row],[Status]]="Cancelled",Flights[[#This Row],[Cancellation Reason]]="Airline/Carrier"),Flights[[#This Row],[Delay Type]]="Severe"),"Yes","No")</f>
        <v>No</v>
      </c>
    </row>
    <row r="363" spans="1:24" x14ac:dyDescent="0.25">
      <c r="A363" s="3">
        <v>42033</v>
      </c>
      <c r="B363">
        <f>WEEKNUM(Flights[[#This Row],[Date]],2)</f>
        <v>5</v>
      </c>
      <c r="C363">
        <f>WEEKDAY(Flights[[#This Row],[Date]],2)</f>
        <v>4</v>
      </c>
      <c r="D363" t="s">
        <v>684</v>
      </c>
      <c r="E363" t="s">
        <v>1990</v>
      </c>
      <c r="F363" t="s">
        <v>0</v>
      </c>
      <c r="G363" t="s">
        <v>344</v>
      </c>
      <c r="H363" t="str">
        <f>_xlfn.XLOOKUP(Flights[[#This Row],[Destination]],Airports!$A$1:$A$77,Airports!$D$1:$D$77,"Code not found")</f>
        <v>Seattle</v>
      </c>
      <c r="I363" t="str" cm="1">
        <f t="array" ref="I363">_xlfn.XLOOKUP(Flights[[#This Row],[Destination]],_xlfn._TRO_TRAILING(Airports!A:A),_xlfn._TRO_TRAILING(Airports!E:E),"Code not found")</f>
        <v>WA</v>
      </c>
      <c r="J363" s="1">
        <v>0.75416666666666665</v>
      </c>
      <c r="K363">
        <f>HOUR(Flights[[#This Row],[Scheduled Departure]])</f>
        <v>18</v>
      </c>
      <c r="L363" s="1">
        <v>0.75138888888888888</v>
      </c>
      <c r="M363">
        <v>-4</v>
      </c>
      <c r="N363">
        <v>151</v>
      </c>
      <c r="O363" s="14">
        <f>Flights[[#This Row],[Length (min)]]/60</f>
        <v>2.5166666666666666</v>
      </c>
      <c r="P363">
        <v>954</v>
      </c>
      <c r="Q363" s="17">
        <f>IFERROR(Flights[[#This Row],[Distance]]/Flights[[#This Row],[Length (hr)]],"")</f>
        <v>379.07284768211923</v>
      </c>
      <c r="R363" s="1">
        <v>0.87430555555555556</v>
      </c>
      <c r="S363" s="1">
        <v>0.85624999999999996</v>
      </c>
      <c r="T363">
        <v>-26</v>
      </c>
      <c r="U363" t="str">
        <f>IF(Flights[[#This Row],[Arrival Delay]]="","Cancelled",IF(Flights[[#This Row],[Arrival Delay]]&gt;15,"Delayed","On time"))</f>
        <v>On time</v>
      </c>
      <c r="V363" t="str">
        <f>IF(Flights[[#This Row],[Status]]&lt;&gt;"Delayed","",IF(Flights[[#This Row],[Arrival Delay]]&gt;120,"Severe",IF(Flights[[#This Row],[Arrival Delay]]&gt;60,"Major","Moderate")))</f>
        <v/>
      </c>
      <c r="X363" t="str">
        <f>IF(OR(AND(Flights[[#This Row],[Status]]="Cancelled",Flights[[#This Row],[Cancellation Reason]]="Airline/Carrier"),Flights[[#This Row],[Delay Type]]="Severe"),"Yes","No")</f>
        <v>No</v>
      </c>
    </row>
    <row r="364" spans="1:24" x14ac:dyDescent="0.25">
      <c r="A364" s="3">
        <v>42033</v>
      </c>
      <c r="B364">
        <f>WEEKNUM(Flights[[#This Row],[Date]],2)</f>
        <v>5</v>
      </c>
      <c r="C364">
        <f>WEEKDAY(Flights[[#This Row],[Date]],2)</f>
        <v>4</v>
      </c>
      <c r="D364" t="s">
        <v>540</v>
      </c>
      <c r="E364" t="s">
        <v>1994</v>
      </c>
      <c r="F364" t="s">
        <v>0</v>
      </c>
      <c r="G364" t="s">
        <v>250</v>
      </c>
      <c r="H364" t="str">
        <f>_xlfn.XLOOKUP(Flights[[#This Row],[Destination]],Airports!$A$1:$A$77,Airports!$D$1:$D$77,"Code not found")</f>
        <v>Aspen</v>
      </c>
      <c r="I364" t="str" cm="1">
        <f t="array" ref="I364">_xlfn.XLOOKUP(Flights[[#This Row],[Destination]],_xlfn._TRO_TRAILING(Airports!A:A),_xlfn._TRO_TRAILING(Airports!E:E),"Code not found")</f>
        <v>CO</v>
      </c>
      <c r="J364" s="1">
        <v>0.7729166666666667</v>
      </c>
      <c r="K364">
        <f>HOUR(Flights[[#This Row],[Scheduled Departure]])</f>
        <v>18</v>
      </c>
      <c r="L364" s="1">
        <v>0.7729166666666667</v>
      </c>
      <c r="M364">
        <v>0</v>
      </c>
      <c r="N364">
        <v>123</v>
      </c>
      <c r="O364" s="14">
        <f>Flights[[#This Row],[Length (min)]]/60</f>
        <v>2.0499999999999998</v>
      </c>
      <c r="P364">
        <v>737</v>
      </c>
      <c r="Q364" s="17">
        <f>IFERROR(Flights[[#This Row],[Distance]]/Flights[[#This Row],[Length (hr)]],"")</f>
        <v>359.51219512195127</v>
      </c>
      <c r="R364" s="1">
        <v>0.90069444444444446</v>
      </c>
      <c r="S364" s="1">
        <v>0.9</v>
      </c>
      <c r="T364">
        <v>-1</v>
      </c>
      <c r="U364" t="str">
        <f>IF(Flights[[#This Row],[Arrival Delay]]="","Cancelled",IF(Flights[[#This Row],[Arrival Delay]]&gt;15,"Delayed","On time"))</f>
        <v>On time</v>
      </c>
      <c r="V364" t="str">
        <f>IF(Flights[[#This Row],[Status]]&lt;&gt;"Delayed","",IF(Flights[[#This Row],[Arrival Delay]]&gt;120,"Severe",IF(Flights[[#This Row],[Arrival Delay]]&gt;60,"Major","Moderate")))</f>
        <v/>
      </c>
      <c r="X364" t="str">
        <f>IF(OR(AND(Flights[[#This Row],[Status]]="Cancelled",Flights[[#This Row],[Cancellation Reason]]="Airline/Carrier"),Flights[[#This Row],[Delay Type]]="Severe"),"Yes","No")</f>
        <v>No</v>
      </c>
    </row>
    <row r="365" spans="1:24" x14ac:dyDescent="0.25">
      <c r="A365" s="3">
        <v>42033</v>
      </c>
      <c r="B365">
        <f>WEEKNUM(Flights[[#This Row],[Date]],2)</f>
        <v>5</v>
      </c>
      <c r="C365">
        <f>WEEKDAY(Flights[[#This Row],[Date]],2)</f>
        <v>4</v>
      </c>
      <c r="D365" t="s">
        <v>664</v>
      </c>
      <c r="E365" t="s">
        <v>1989</v>
      </c>
      <c r="F365" t="s">
        <v>0</v>
      </c>
      <c r="G365" t="s">
        <v>29</v>
      </c>
      <c r="H365" t="str">
        <f>_xlfn.XLOOKUP(Flights[[#This Row],[Destination]],Airports!$A$1:$A$77,Airports!$D$1:$D$77,"Code not found")</f>
        <v>Phoenix</v>
      </c>
      <c r="I365" t="str" cm="1">
        <f t="array" ref="I365">_xlfn.XLOOKUP(Flights[[#This Row],[Destination]],_xlfn._TRO_TRAILING(Airports!A:A),_xlfn._TRO_TRAILING(Airports!E:E),"Code not found")</f>
        <v>AZ</v>
      </c>
      <c r="J365" s="1">
        <v>0.80208333333333337</v>
      </c>
      <c r="K365">
        <f>HOUR(Flights[[#This Row],[Scheduled Departure]])</f>
        <v>19</v>
      </c>
      <c r="L365" s="1">
        <v>0.80972222222222223</v>
      </c>
      <c r="M365">
        <v>11</v>
      </c>
      <c r="N365">
        <v>85</v>
      </c>
      <c r="O365" s="14">
        <f>Flights[[#This Row],[Length (min)]]/60</f>
        <v>1.4166666666666667</v>
      </c>
      <c r="P365">
        <v>370</v>
      </c>
      <c r="Q365" s="17">
        <f>IFERROR(Flights[[#This Row],[Distance]]/Flights[[#This Row],[Length (hr)]],"")</f>
        <v>261.1764705882353</v>
      </c>
      <c r="R365" s="1">
        <v>0.90277777777777779</v>
      </c>
      <c r="S365" s="1">
        <v>0.91041666666666665</v>
      </c>
      <c r="T365">
        <v>11</v>
      </c>
      <c r="U365" t="str">
        <f>IF(Flights[[#This Row],[Arrival Delay]]="","Cancelled",IF(Flights[[#This Row],[Arrival Delay]]&gt;15,"Delayed","On time"))</f>
        <v>On time</v>
      </c>
      <c r="V365" t="str">
        <f>IF(Flights[[#This Row],[Status]]&lt;&gt;"Delayed","",IF(Flights[[#This Row],[Arrival Delay]]&gt;120,"Severe",IF(Flights[[#This Row],[Arrival Delay]]&gt;60,"Major","Moderate")))</f>
        <v/>
      </c>
      <c r="X365" t="str">
        <f>IF(OR(AND(Flights[[#This Row],[Status]]="Cancelled",Flights[[#This Row],[Cancellation Reason]]="Airline/Carrier"),Flights[[#This Row],[Delay Type]]="Severe"),"Yes","No")</f>
        <v>No</v>
      </c>
    </row>
    <row r="366" spans="1:24" x14ac:dyDescent="0.25">
      <c r="A366" s="3">
        <v>42033</v>
      </c>
      <c r="B366">
        <f>WEEKNUM(Flights[[#This Row],[Date]],2)</f>
        <v>5</v>
      </c>
      <c r="C366">
        <f>WEEKDAY(Flights[[#This Row],[Date]],2)</f>
        <v>4</v>
      </c>
      <c r="D366" t="s">
        <v>653</v>
      </c>
      <c r="E366" t="s">
        <v>1994</v>
      </c>
      <c r="F366" t="s">
        <v>0</v>
      </c>
      <c r="G366" t="s">
        <v>353</v>
      </c>
      <c r="H366" t="str">
        <f>_xlfn.XLOOKUP(Flights[[#This Row],[Destination]],Airports!$A$1:$A$77,Airports!$D$1:$D$77,"Code not found")</f>
        <v>Santa Maria</v>
      </c>
      <c r="I366" t="str" cm="1">
        <f t="array" ref="I366">_xlfn.XLOOKUP(Flights[[#This Row],[Destination]],_xlfn._TRO_TRAILING(Airports!A:A),_xlfn._TRO_TRAILING(Airports!E:E),"Code not found")</f>
        <v>CA</v>
      </c>
      <c r="J366" s="1">
        <v>0.83333333333333337</v>
      </c>
      <c r="K366">
        <f>HOUR(Flights[[#This Row],[Scheduled Departure]])</f>
        <v>20</v>
      </c>
      <c r="L366" s="1">
        <v>0.82638888888888884</v>
      </c>
      <c r="M366">
        <v>-10</v>
      </c>
      <c r="N366">
        <v>52</v>
      </c>
      <c r="O366" s="14">
        <f>Flights[[#This Row],[Length (min)]]/60</f>
        <v>0.8666666666666667</v>
      </c>
      <c r="P366">
        <v>134</v>
      </c>
      <c r="Q366" s="17">
        <f>IFERROR(Flights[[#This Row],[Distance]]/Flights[[#This Row],[Length (hr)]],"")</f>
        <v>154.61538461538461</v>
      </c>
      <c r="R366" s="1">
        <v>0.87152777777777779</v>
      </c>
      <c r="S366" s="1">
        <v>0.86250000000000004</v>
      </c>
      <c r="T366">
        <v>-13</v>
      </c>
      <c r="U366" t="str">
        <f>IF(Flights[[#This Row],[Arrival Delay]]="","Cancelled",IF(Flights[[#This Row],[Arrival Delay]]&gt;15,"Delayed","On time"))</f>
        <v>On time</v>
      </c>
      <c r="V366" t="str">
        <f>IF(Flights[[#This Row],[Status]]&lt;&gt;"Delayed","",IF(Flights[[#This Row],[Arrival Delay]]&gt;120,"Severe",IF(Flights[[#This Row],[Arrival Delay]]&gt;60,"Major","Moderate")))</f>
        <v/>
      </c>
      <c r="X366" t="str">
        <f>IF(OR(AND(Flights[[#This Row],[Status]]="Cancelled",Flights[[#This Row],[Cancellation Reason]]="Airline/Carrier"),Flights[[#This Row],[Delay Type]]="Severe"),"Yes","No")</f>
        <v>No</v>
      </c>
    </row>
    <row r="367" spans="1:24" x14ac:dyDescent="0.25">
      <c r="A367" s="3">
        <v>42033</v>
      </c>
      <c r="B367">
        <f>WEEKNUM(Flights[[#This Row],[Date]],2)</f>
        <v>5</v>
      </c>
      <c r="C367">
        <f>WEEKDAY(Flights[[#This Row],[Date]],2)</f>
        <v>4</v>
      </c>
      <c r="D367" t="s">
        <v>821</v>
      </c>
      <c r="E367" t="s">
        <v>1994</v>
      </c>
      <c r="F367" t="s">
        <v>0</v>
      </c>
      <c r="G367" t="s">
        <v>318</v>
      </c>
      <c r="H367" t="str">
        <f>_xlfn.XLOOKUP(Flights[[#This Row],[Destination]],Airports!$A$1:$A$77,Airports!$D$1:$D$77,"Code not found")</f>
        <v>Oakland</v>
      </c>
      <c r="I367" t="str" cm="1">
        <f t="array" ref="I367">_xlfn.XLOOKUP(Flights[[#This Row],[Destination]],_xlfn._TRO_TRAILING(Airports!A:A),_xlfn._TRO_TRAILING(Airports!E:E),"Code not found")</f>
        <v>CA</v>
      </c>
      <c r="J367" s="1">
        <v>0.85416666666666663</v>
      </c>
      <c r="K367">
        <f>HOUR(Flights[[#This Row],[Scheduled Departure]])</f>
        <v>20</v>
      </c>
      <c r="L367" s="1">
        <v>0.85347222222222219</v>
      </c>
      <c r="M367">
        <v>-1</v>
      </c>
      <c r="N367">
        <v>86</v>
      </c>
      <c r="O367" s="14">
        <f>Flights[[#This Row],[Length (min)]]/60</f>
        <v>1.4333333333333333</v>
      </c>
      <c r="P367">
        <v>337</v>
      </c>
      <c r="Q367" s="17">
        <f>IFERROR(Flights[[#This Row],[Distance]]/Flights[[#This Row],[Length (hr)]],"")</f>
        <v>235.11627906976744</v>
      </c>
      <c r="R367" s="1">
        <v>0.91249999999999998</v>
      </c>
      <c r="S367" s="1">
        <v>0.91319444444444442</v>
      </c>
      <c r="T367">
        <v>1</v>
      </c>
      <c r="U367" t="str">
        <f>IF(Flights[[#This Row],[Arrival Delay]]="","Cancelled",IF(Flights[[#This Row],[Arrival Delay]]&gt;15,"Delayed","On time"))</f>
        <v>On time</v>
      </c>
      <c r="V367" t="str">
        <f>IF(Flights[[#This Row],[Status]]&lt;&gt;"Delayed","",IF(Flights[[#This Row],[Arrival Delay]]&gt;120,"Severe",IF(Flights[[#This Row],[Arrival Delay]]&gt;60,"Major","Moderate")))</f>
        <v/>
      </c>
      <c r="X367" t="str">
        <f>IF(OR(AND(Flights[[#This Row],[Status]]="Cancelled",Flights[[#This Row],[Cancellation Reason]]="Airline/Carrier"),Flights[[#This Row],[Delay Type]]="Severe"),"Yes","No")</f>
        <v>No</v>
      </c>
    </row>
    <row r="368" spans="1:24" x14ac:dyDescent="0.25">
      <c r="A368" s="3">
        <v>42033</v>
      </c>
      <c r="B368">
        <f>WEEKNUM(Flights[[#This Row],[Date]],2)</f>
        <v>5</v>
      </c>
      <c r="C368">
        <f>WEEKDAY(Flights[[#This Row],[Date]],2)</f>
        <v>4</v>
      </c>
      <c r="D368" t="s">
        <v>654</v>
      </c>
      <c r="E368" t="s">
        <v>1994</v>
      </c>
      <c r="F368" t="s">
        <v>0</v>
      </c>
      <c r="G368" t="s">
        <v>313</v>
      </c>
      <c r="H368" t="str">
        <f>_xlfn.XLOOKUP(Flights[[#This Row],[Destination]],Airports!$A$1:$A$77,Airports!$D$1:$D$77,"Code not found")</f>
        <v>Monterey</v>
      </c>
      <c r="I368" t="str" cm="1">
        <f t="array" ref="I368">_xlfn.XLOOKUP(Flights[[#This Row],[Destination]],_xlfn._TRO_TRAILING(Airports!A:A),_xlfn._TRO_TRAILING(Airports!E:E),"Code not found")</f>
        <v>CA</v>
      </c>
      <c r="J368" s="1">
        <v>0.87152777777777779</v>
      </c>
      <c r="K368">
        <f>HOUR(Flights[[#This Row],[Scheduled Departure]])</f>
        <v>20</v>
      </c>
      <c r="L368" s="1">
        <v>0.86597222222222225</v>
      </c>
      <c r="M368">
        <v>-8</v>
      </c>
      <c r="N368">
        <v>61</v>
      </c>
      <c r="O368" s="14">
        <f>Flights[[#This Row],[Length (min)]]/60</f>
        <v>1.0166666666666666</v>
      </c>
      <c r="P368">
        <v>266</v>
      </c>
      <c r="Q368" s="17">
        <f>IFERROR(Flights[[#This Row],[Distance]]/Flights[[#This Row],[Length (hr)]],"")</f>
        <v>261.63934426229508</v>
      </c>
      <c r="R368" s="1">
        <v>0.91666666666666663</v>
      </c>
      <c r="S368" s="1">
        <v>0.90833333333333333</v>
      </c>
      <c r="T368">
        <v>-12</v>
      </c>
      <c r="U368" t="str">
        <f>IF(Flights[[#This Row],[Arrival Delay]]="","Cancelled",IF(Flights[[#This Row],[Arrival Delay]]&gt;15,"Delayed","On time"))</f>
        <v>On time</v>
      </c>
      <c r="V368" t="str">
        <f>IF(Flights[[#This Row],[Status]]&lt;&gt;"Delayed","",IF(Flights[[#This Row],[Arrival Delay]]&gt;120,"Severe",IF(Flights[[#This Row],[Arrival Delay]]&gt;60,"Major","Moderate")))</f>
        <v/>
      </c>
      <c r="X368" t="str">
        <f>IF(OR(AND(Flights[[#This Row],[Status]]="Cancelled",Flights[[#This Row],[Cancellation Reason]]="Airline/Carrier"),Flights[[#This Row],[Delay Type]]="Severe"),"Yes","No")</f>
        <v>No</v>
      </c>
    </row>
    <row r="369" spans="1:24" x14ac:dyDescent="0.25">
      <c r="A369" s="3">
        <v>42033</v>
      </c>
      <c r="B369">
        <f>WEEKNUM(Flights[[#This Row],[Date]],2)</f>
        <v>5</v>
      </c>
      <c r="C369">
        <f>WEEKDAY(Flights[[#This Row],[Date]],2)</f>
        <v>4</v>
      </c>
      <c r="D369" t="s">
        <v>650</v>
      </c>
      <c r="E369" t="s">
        <v>1994</v>
      </c>
      <c r="F369" t="s">
        <v>0</v>
      </c>
      <c r="G369" t="s">
        <v>339</v>
      </c>
      <c r="H369" t="str">
        <f>_xlfn.XLOOKUP(Flights[[#This Row],[Destination]],Airports!$A$1:$A$77,Airports!$D$1:$D$77,"Code not found")</f>
        <v>San Diego</v>
      </c>
      <c r="I369" t="str" cm="1">
        <f t="array" ref="I369">_xlfn.XLOOKUP(Flights[[#This Row],[Destination]],_xlfn._TRO_TRAILING(Airports!A:A),_xlfn._TRO_TRAILING(Airports!E:E),"Code not found")</f>
        <v>CA</v>
      </c>
      <c r="J369" s="1">
        <v>0.87777777777777777</v>
      </c>
      <c r="K369">
        <f>HOUR(Flights[[#This Row],[Scheduled Departure]])</f>
        <v>21</v>
      </c>
      <c r="L369" s="1">
        <v>0.87569444444444444</v>
      </c>
      <c r="M369">
        <v>-3</v>
      </c>
      <c r="N369">
        <v>47</v>
      </c>
      <c r="O369" s="14">
        <f>Flights[[#This Row],[Length (min)]]/60</f>
        <v>0.78333333333333333</v>
      </c>
      <c r="P369">
        <v>109</v>
      </c>
      <c r="Q369" s="17">
        <f>IFERROR(Flights[[#This Row],[Distance]]/Flights[[#This Row],[Length (hr)]],"")</f>
        <v>139.14893617021278</v>
      </c>
      <c r="R369" s="1">
        <v>0.91041666666666665</v>
      </c>
      <c r="S369" s="1">
        <v>0.90833333333333333</v>
      </c>
      <c r="T369">
        <v>-3</v>
      </c>
      <c r="U369" t="str">
        <f>IF(Flights[[#This Row],[Arrival Delay]]="","Cancelled",IF(Flights[[#This Row],[Arrival Delay]]&gt;15,"Delayed","On time"))</f>
        <v>On time</v>
      </c>
      <c r="V369" t="str">
        <f>IF(Flights[[#This Row],[Status]]&lt;&gt;"Delayed","",IF(Flights[[#This Row],[Arrival Delay]]&gt;120,"Severe",IF(Flights[[#This Row],[Arrival Delay]]&gt;60,"Major","Moderate")))</f>
        <v/>
      </c>
      <c r="X369" t="str">
        <f>IF(OR(AND(Flights[[#This Row],[Status]]="Cancelled",Flights[[#This Row],[Cancellation Reason]]="Airline/Carrier"),Flights[[#This Row],[Delay Type]]="Severe"),"Yes","No")</f>
        <v>No</v>
      </c>
    </row>
    <row r="370" spans="1:24" x14ac:dyDescent="0.25">
      <c r="A370" s="3">
        <v>42033</v>
      </c>
      <c r="B370">
        <f>WEEKNUM(Flights[[#This Row],[Date]],2)</f>
        <v>5</v>
      </c>
      <c r="C370">
        <f>WEEKDAY(Flights[[#This Row],[Date]],2)</f>
        <v>4</v>
      </c>
      <c r="D370" t="s">
        <v>824</v>
      </c>
      <c r="E370" t="s">
        <v>1994</v>
      </c>
      <c r="F370" t="s">
        <v>0</v>
      </c>
      <c r="G370" t="s">
        <v>29</v>
      </c>
      <c r="H370" t="str">
        <f>_xlfn.XLOOKUP(Flights[[#This Row],[Destination]],Airports!$A$1:$A$77,Airports!$D$1:$D$77,"Code not found")</f>
        <v>Phoenix</v>
      </c>
      <c r="I370" t="str" cm="1">
        <f t="array" ref="I370">_xlfn.XLOOKUP(Flights[[#This Row],[Destination]],_xlfn._TRO_TRAILING(Airports!A:A),_xlfn._TRO_TRAILING(Airports!E:E),"Code not found")</f>
        <v>AZ</v>
      </c>
      <c r="J370" s="1">
        <v>0.89583333333333337</v>
      </c>
      <c r="K370">
        <f>HOUR(Flights[[#This Row],[Scheduled Departure]])</f>
        <v>21</v>
      </c>
      <c r="L370" s="1">
        <v>0.89513888888888893</v>
      </c>
      <c r="M370">
        <v>-1</v>
      </c>
      <c r="N370">
        <v>96</v>
      </c>
      <c r="O370" s="14">
        <f>Flights[[#This Row],[Length (min)]]/60</f>
        <v>1.6</v>
      </c>
      <c r="P370">
        <v>370</v>
      </c>
      <c r="Q370" s="17">
        <f>IFERROR(Flights[[#This Row],[Distance]]/Flights[[#This Row],[Length (hr)]],"")</f>
        <v>231.25</v>
      </c>
      <c r="R370" s="1">
        <v>0.99930555555555556</v>
      </c>
      <c r="S370" s="1">
        <v>3.472222222222222E-3</v>
      </c>
      <c r="T370">
        <v>6</v>
      </c>
      <c r="U370" t="str">
        <f>IF(Flights[[#This Row],[Arrival Delay]]="","Cancelled",IF(Flights[[#This Row],[Arrival Delay]]&gt;15,"Delayed","On time"))</f>
        <v>On time</v>
      </c>
      <c r="V370" t="str">
        <f>IF(Flights[[#This Row],[Status]]&lt;&gt;"Delayed","",IF(Flights[[#This Row],[Arrival Delay]]&gt;120,"Severe",IF(Flights[[#This Row],[Arrival Delay]]&gt;60,"Major","Moderate")))</f>
        <v/>
      </c>
      <c r="X370" t="str">
        <f>IF(OR(AND(Flights[[#This Row],[Status]]="Cancelled",Flights[[#This Row],[Cancellation Reason]]="Airline/Carrier"),Flights[[#This Row],[Delay Type]]="Severe"),"Yes","No")</f>
        <v>No</v>
      </c>
    </row>
    <row r="371" spans="1:24" x14ac:dyDescent="0.25">
      <c r="A371" s="3">
        <v>42033</v>
      </c>
      <c r="B371">
        <f>WEEKNUM(Flights[[#This Row],[Date]],2)</f>
        <v>5</v>
      </c>
      <c r="C371">
        <f>WEEKDAY(Flights[[#This Row],[Date]],2)</f>
        <v>4</v>
      </c>
      <c r="D371" t="s">
        <v>104</v>
      </c>
      <c r="E371" t="s">
        <v>1987</v>
      </c>
      <c r="F371" t="s">
        <v>0</v>
      </c>
      <c r="G371" t="s">
        <v>13</v>
      </c>
      <c r="H371" t="str">
        <f>_xlfn.XLOOKUP(Flights[[#This Row],[Destination]],Airports!$A$1:$A$77,Airports!$D$1:$D$77,"Code not found")</f>
        <v>Orlando</v>
      </c>
      <c r="I371" t="str" cm="1">
        <f t="array" ref="I371">_xlfn.XLOOKUP(Flights[[#This Row],[Destination]],_xlfn._TRO_TRAILING(Airports!A:A),_xlfn._TRO_TRAILING(Airports!E:E),"Code not found")</f>
        <v>FL</v>
      </c>
      <c r="J371" s="1">
        <v>0.92708333333333337</v>
      </c>
      <c r="K371">
        <f>HOUR(Flights[[#This Row],[Scheduled Departure]])</f>
        <v>22</v>
      </c>
      <c r="L371" s="1">
        <v>0.94861111111111107</v>
      </c>
      <c r="M371">
        <v>31</v>
      </c>
      <c r="N371">
        <v>265</v>
      </c>
      <c r="O371" s="14">
        <f>Flights[[#This Row],[Length (min)]]/60</f>
        <v>4.416666666666667</v>
      </c>
      <c r="P371">
        <v>2218</v>
      </c>
      <c r="Q371" s="17">
        <f>IFERROR(Flights[[#This Row],[Distance]]/Flights[[#This Row],[Length (hr)]],"")</f>
        <v>502.18867924528297</v>
      </c>
      <c r="R371" s="1">
        <v>0.2388888888888889</v>
      </c>
      <c r="S371" s="1">
        <v>0.25763888888888886</v>
      </c>
      <c r="T371">
        <v>27</v>
      </c>
      <c r="U371" t="str">
        <f>IF(Flights[[#This Row],[Arrival Delay]]="","Cancelled",IF(Flights[[#This Row],[Arrival Delay]]&gt;15,"Delayed","On time"))</f>
        <v>Delayed</v>
      </c>
      <c r="V371" t="str">
        <f>IF(Flights[[#This Row],[Status]]&lt;&gt;"Delayed","",IF(Flights[[#This Row],[Arrival Delay]]&gt;120,"Severe",IF(Flights[[#This Row],[Arrival Delay]]&gt;60,"Major","Moderate")))</f>
        <v>Moderate</v>
      </c>
      <c r="X371" t="str">
        <f>IF(OR(AND(Flights[[#This Row],[Status]]="Cancelled",Flights[[#This Row],[Cancellation Reason]]="Airline/Carrier"),Flights[[#This Row],[Delay Type]]="Severe"),"Yes","No")</f>
        <v>No</v>
      </c>
    </row>
    <row r="372" spans="1:24" x14ac:dyDescent="0.25">
      <c r="A372" s="3">
        <v>42033</v>
      </c>
      <c r="B372">
        <f>WEEKNUM(Flights[[#This Row],[Date]],2)</f>
        <v>5</v>
      </c>
      <c r="C372">
        <f>WEEKDAY(Flights[[#This Row],[Date]],2)</f>
        <v>4</v>
      </c>
      <c r="D372" t="s">
        <v>107</v>
      </c>
      <c r="E372" t="s">
        <v>1987</v>
      </c>
      <c r="F372" t="s">
        <v>0</v>
      </c>
      <c r="G372" t="s">
        <v>12</v>
      </c>
      <c r="H372" t="str">
        <f>_xlfn.XLOOKUP(Flights[[#This Row],[Destination]],Airports!$A$1:$A$77,Airports!$D$1:$D$77,"Code not found")</f>
        <v>New York</v>
      </c>
      <c r="I372" t="str" cm="1">
        <f t="array" ref="I372">_xlfn.XLOOKUP(Flights[[#This Row],[Destination]],_xlfn._TRO_TRAILING(Airports!A:A),_xlfn._TRO_TRAILING(Airports!E:E),"Code not found")</f>
        <v>NY</v>
      </c>
      <c r="J372" s="1">
        <v>0.97916666666666663</v>
      </c>
      <c r="K372">
        <f>HOUR(Flights[[#This Row],[Scheduled Departure]])</f>
        <v>23</v>
      </c>
      <c r="L372" s="1">
        <v>0.97291666666666665</v>
      </c>
      <c r="M372">
        <v>-9</v>
      </c>
      <c r="N372">
        <v>308</v>
      </c>
      <c r="O372" s="14">
        <f>Flights[[#This Row],[Length (min)]]/60</f>
        <v>5.1333333333333337</v>
      </c>
      <c r="P372">
        <v>2475</v>
      </c>
      <c r="Q372" s="17">
        <f>IFERROR(Flights[[#This Row],[Distance]]/Flights[[#This Row],[Length (hr)]],"")</f>
        <v>482.14285714285711</v>
      </c>
      <c r="R372" s="1">
        <v>0.32708333333333334</v>
      </c>
      <c r="S372" s="1">
        <v>0.31180555555555556</v>
      </c>
      <c r="T372">
        <v>-22</v>
      </c>
      <c r="U372" t="str">
        <f>IF(Flights[[#This Row],[Arrival Delay]]="","Cancelled",IF(Flights[[#This Row],[Arrival Delay]]&gt;15,"Delayed","On time"))</f>
        <v>On time</v>
      </c>
      <c r="V372" t="str">
        <f>IF(Flights[[#This Row],[Status]]&lt;&gt;"Delayed","",IF(Flights[[#This Row],[Arrival Delay]]&gt;120,"Severe",IF(Flights[[#This Row],[Arrival Delay]]&gt;60,"Major","Moderate")))</f>
        <v/>
      </c>
      <c r="X372" t="str">
        <f>IF(OR(AND(Flights[[#This Row],[Status]]="Cancelled",Flights[[#This Row],[Cancellation Reason]]="Airline/Carrier"),Flights[[#This Row],[Delay Type]]="Severe"),"Yes","No")</f>
        <v>No</v>
      </c>
    </row>
    <row r="373" spans="1:24" x14ac:dyDescent="0.25">
      <c r="A373" s="3">
        <v>42034</v>
      </c>
      <c r="B373">
        <f>WEEKNUM(Flights[[#This Row],[Date]],2)</f>
        <v>5</v>
      </c>
      <c r="C373">
        <f>WEEKDAY(Flights[[#This Row],[Date]],2)</f>
        <v>5</v>
      </c>
      <c r="D373" t="s">
        <v>790</v>
      </c>
      <c r="E373" t="s">
        <v>1994</v>
      </c>
      <c r="F373" t="s">
        <v>0</v>
      </c>
      <c r="G373" t="s">
        <v>351</v>
      </c>
      <c r="H373" t="str">
        <f>_xlfn.XLOOKUP(Flights[[#This Row],[Destination]],Airports!$A$1:$A$77,Airports!$D$1:$D$77,"Code not found")</f>
        <v>Sacramento</v>
      </c>
      <c r="I373" t="str" cm="1">
        <f t="array" ref="I373">_xlfn.XLOOKUP(Flights[[#This Row],[Destination]],_xlfn._TRO_TRAILING(Airports!A:A),_xlfn._TRO_TRAILING(Airports!E:E),"Code not found")</f>
        <v>CA</v>
      </c>
      <c r="J373" s="1">
        <v>0.3347222222222222</v>
      </c>
      <c r="K373">
        <f>HOUR(Flights[[#This Row],[Scheduled Departure]])</f>
        <v>8</v>
      </c>
      <c r="L373" s="1">
        <v>0.33402777777777776</v>
      </c>
      <c r="M373">
        <v>-1</v>
      </c>
      <c r="N373">
        <v>100</v>
      </c>
      <c r="O373" s="14">
        <f>Flights[[#This Row],[Length (min)]]/60</f>
        <v>1.6666666666666667</v>
      </c>
      <c r="P373">
        <v>373</v>
      </c>
      <c r="Q373" s="17">
        <f>IFERROR(Flights[[#This Row],[Distance]]/Flights[[#This Row],[Length (hr)]],"")</f>
        <v>223.79999999999998</v>
      </c>
      <c r="R373" s="1">
        <v>0.39861111111111114</v>
      </c>
      <c r="S373" s="1">
        <v>0.40347222222222223</v>
      </c>
      <c r="T373">
        <v>7</v>
      </c>
      <c r="U373" t="str">
        <f>IF(Flights[[#This Row],[Arrival Delay]]="","Cancelled",IF(Flights[[#This Row],[Arrival Delay]]&gt;15,"Delayed","On time"))</f>
        <v>On time</v>
      </c>
      <c r="V373" t="str">
        <f>IF(Flights[[#This Row],[Status]]&lt;&gt;"Delayed","",IF(Flights[[#This Row],[Arrival Delay]]&gt;120,"Severe",IF(Flights[[#This Row],[Arrival Delay]]&gt;60,"Major","Moderate")))</f>
        <v/>
      </c>
      <c r="X373" t="str">
        <f>IF(OR(AND(Flights[[#This Row],[Status]]="Cancelled",Flights[[#This Row],[Cancellation Reason]]="Airline/Carrier"),Flights[[#This Row],[Delay Type]]="Severe"),"Yes","No")</f>
        <v>No</v>
      </c>
    </row>
    <row r="374" spans="1:24" x14ac:dyDescent="0.25">
      <c r="A374" s="3">
        <v>42034</v>
      </c>
      <c r="B374">
        <f>WEEKNUM(Flights[[#This Row],[Date]],2)</f>
        <v>5</v>
      </c>
      <c r="C374">
        <f>WEEKDAY(Flights[[#This Row],[Date]],2)</f>
        <v>5</v>
      </c>
      <c r="D374" t="s">
        <v>400</v>
      </c>
      <c r="E374" t="s">
        <v>1994</v>
      </c>
      <c r="F374" t="s">
        <v>0</v>
      </c>
      <c r="G374" t="s">
        <v>349</v>
      </c>
      <c r="H374" t="str">
        <f>_xlfn.XLOOKUP(Flights[[#This Row],[Destination]],Airports!$A$1:$A$77,Airports!$D$1:$D$77,"Code not found")</f>
        <v>Salt Lake City</v>
      </c>
      <c r="I374" t="str" cm="1">
        <f t="array" ref="I374">_xlfn.XLOOKUP(Flights[[#This Row],[Destination]],_xlfn._TRO_TRAILING(Airports!A:A),_xlfn._TRO_TRAILING(Airports!E:E),"Code not found")</f>
        <v>UT</v>
      </c>
      <c r="J374" s="1">
        <v>0.36805555555555558</v>
      </c>
      <c r="K374">
        <f>HOUR(Flights[[#This Row],[Scheduled Departure]])</f>
        <v>8</v>
      </c>
      <c r="L374" s="1">
        <v>0.3659722222222222</v>
      </c>
      <c r="M374">
        <v>-3</v>
      </c>
      <c r="N374">
        <v>104</v>
      </c>
      <c r="O374" s="14">
        <f>Flights[[#This Row],[Length (min)]]/60</f>
        <v>1.7333333333333334</v>
      </c>
      <c r="P374">
        <v>590</v>
      </c>
      <c r="Q374" s="17">
        <f>IFERROR(Flights[[#This Row],[Distance]]/Flights[[#This Row],[Length (hr)]],"")</f>
        <v>340.38461538461536</v>
      </c>
      <c r="R374" s="1">
        <v>0.48680555555555555</v>
      </c>
      <c r="S374" s="1">
        <v>0.47986111111111113</v>
      </c>
      <c r="T374">
        <v>-10</v>
      </c>
      <c r="U374" t="str">
        <f>IF(Flights[[#This Row],[Arrival Delay]]="","Cancelled",IF(Flights[[#This Row],[Arrival Delay]]&gt;15,"Delayed","On time"))</f>
        <v>On time</v>
      </c>
      <c r="V374" t="str">
        <f>IF(Flights[[#This Row],[Status]]&lt;&gt;"Delayed","",IF(Flights[[#This Row],[Arrival Delay]]&gt;120,"Severe",IF(Flights[[#This Row],[Arrival Delay]]&gt;60,"Major","Moderate")))</f>
        <v/>
      </c>
      <c r="X374" t="str">
        <f>IF(OR(AND(Flights[[#This Row],[Status]]="Cancelled",Flights[[#This Row],[Cancellation Reason]]="Airline/Carrier"),Flights[[#This Row],[Delay Type]]="Severe"),"Yes","No")</f>
        <v>No</v>
      </c>
    </row>
    <row r="375" spans="1:24" x14ac:dyDescent="0.25">
      <c r="A375" s="3">
        <v>42034</v>
      </c>
      <c r="B375">
        <f>WEEKNUM(Flights[[#This Row],[Date]],2)</f>
        <v>5</v>
      </c>
      <c r="C375">
        <f>WEEKDAY(Flights[[#This Row],[Date]],2)</f>
        <v>5</v>
      </c>
      <c r="D375" t="s">
        <v>68</v>
      </c>
      <c r="E375" t="s">
        <v>1987</v>
      </c>
      <c r="F375" t="s">
        <v>0</v>
      </c>
      <c r="G375" t="s">
        <v>3</v>
      </c>
      <c r="H375" t="str">
        <f>_xlfn.XLOOKUP(Flights[[#This Row],[Destination]],Airports!$A$1:$A$77,Airports!$D$1:$D$77,"Code not found")</f>
        <v>Dallas</v>
      </c>
      <c r="I375" t="str" cm="1">
        <f t="array" ref="I375">_xlfn.XLOOKUP(Flights[[#This Row],[Destination]],_xlfn._TRO_TRAILING(Airports!A:A),_xlfn._TRO_TRAILING(Airports!E:E),"Code not found")</f>
        <v>TX</v>
      </c>
      <c r="J375" s="1">
        <v>0.48958333333333331</v>
      </c>
      <c r="K375">
        <f>HOUR(Flights[[#This Row],[Scheduled Departure]])</f>
        <v>11</v>
      </c>
      <c r="L375" s="1">
        <v>0.48402777777777778</v>
      </c>
      <c r="M375">
        <v>-8</v>
      </c>
      <c r="N375">
        <v>174</v>
      </c>
      <c r="O375" s="14">
        <f>Flights[[#This Row],[Length (min)]]/60</f>
        <v>2.9</v>
      </c>
      <c r="P375">
        <v>1235</v>
      </c>
      <c r="Q375" s="17">
        <f>IFERROR(Flights[[#This Row],[Distance]]/Flights[[#This Row],[Length (hr)]],"")</f>
        <v>425.86206896551727</v>
      </c>
      <c r="R375" s="1">
        <v>0.69861111111111107</v>
      </c>
      <c r="S375" s="1">
        <v>0.68819444444444444</v>
      </c>
      <c r="T375">
        <v>-15</v>
      </c>
      <c r="U375" t="str">
        <f>IF(Flights[[#This Row],[Arrival Delay]]="","Cancelled",IF(Flights[[#This Row],[Arrival Delay]]&gt;15,"Delayed","On time"))</f>
        <v>On time</v>
      </c>
      <c r="V375" t="str">
        <f>IF(Flights[[#This Row],[Status]]&lt;&gt;"Delayed","",IF(Flights[[#This Row],[Arrival Delay]]&gt;120,"Severe",IF(Flights[[#This Row],[Arrival Delay]]&gt;60,"Major","Moderate")))</f>
        <v/>
      </c>
      <c r="X375" t="str">
        <f>IF(OR(AND(Flights[[#This Row],[Status]]="Cancelled",Flights[[#This Row],[Cancellation Reason]]="Airline/Carrier"),Flights[[#This Row],[Delay Type]]="Severe"),"Yes","No")</f>
        <v>No</v>
      </c>
    </row>
    <row r="376" spans="1:24" x14ac:dyDescent="0.25">
      <c r="A376" s="3">
        <v>42034</v>
      </c>
      <c r="B376">
        <f>WEEKNUM(Flights[[#This Row],[Date]],2)</f>
        <v>5</v>
      </c>
      <c r="C376">
        <f>WEEKDAY(Flights[[#This Row],[Date]],2)</f>
        <v>5</v>
      </c>
      <c r="D376" t="s">
        <v>607</v>
      </c>
      <c r="E376" t="s">
        <v>1994</v>
      </c>
      <c r="F376" t="s">
        <v>0</v>
      </c>
      <c r="G376" t="s">
        <v>283</v>
      </c>
      <c r="H376" t="str">
        <f>_xlfn.XLOOKUP(Flights[[#This Row],[Destination]],Airports!$A$1:$A$77,Airports!$D$1:$D$77,"Code not found")</f>
        <v>Fresno</v>
      </c>
      <c r="I376" t="str" cm="1">
        <f t="array" ref="I376">_xlfn.XLOOKUP(Flights[[#This Row],[Destination]],_xlfn._TRO_TRAILING(Airports!A:A),_xlfn._TRO_TRAILING(Airports!E:E),"Code not found")</f>
        <v>CA</v>
      </c>
      <c r="J376" s="1">
        <v>0.74027777777777781</v>
      </c>
      <c r="K376">
        <f>HOUR(Flights[[#This Row],[Scheduled Departure]])</f>
        <v>17</v>
      </c>
      <c r="L376" s="1">
        <v>0.73472222222222228</v>
      </c>
      <c r="M376">
        <v>-8</v>
      </c>
      <c r="N376">
        <v>62</v>
      </c>
      <c r="O376" s="14">
        <f>Flights[[#This Row],[Length (min)]]/60</f>
        <v>1.0333333333333334</v>
      </c>
      <c r="P376">
        <v>209</v>
      </c>
      <c r="Q376" s="17">
        <f>IFERROR(Flights[[#This Row],[Distance]]/Flights[[#This Row],[Length (hr)]],"")</f>
        <v>202.25806451612902</v>
      </c>
      <c r="R376" s="1">
        <v>0.78263888888888888</v>
      </c>
      <c r="S376" s="1">
        <v>0.77777777777777779</v>
      </c>
      <c r="T376">
        <v>-7</v>
      </c>
      <c r="U376" t="str">
        <f>IF(Flights[[#This Row],[Arrival Delay]]="","Cancelled",IF(Flights[[#This Row],[Arrival Delay]]&gt;15,"Delayed","On time"))</f>
        <v>On time</v>
      </c>
      <c r="V376" t="str">
        <f>IF(Flights[[#This Row],[Status]]&lt;&gt;"Delayed","",IF(Flights[[#This Row],[Arrival Delay]]&gt;120,"Severe",IF(Flights[[#This Row],[Arrival Delay]]&gt;60,"Major","Moderate")))</f>
        <v/>
      </c>
      <c r="X376" t="str">
        <f>IF(OR(AND(Flights[[#This Row],[Status]]="Cancelled",Flights[[#This Row],[Cancellation Reason]]="Airline/Carrier"),Flights[[#This Row],[Delay Type]]="Severe"),"Yes","No")</f>
        <v>No</v>
      </c>
    </row>
    <row r="377" spans="1:24" x14ac:dyDescent="0.25">
      <c r="A377" s="3">
        <v>42034</v>
      </c>
      <c r="B377">
        <f>WEEKNUM(Flights[[#This Row],[Date]],2)</f>
        <v>5</v>
      </c>
      <c r="C377">
        <f>WEEKDAY(Flights[[#This Row],[Date]],2)</f>
        <v>5</v>
      </c>
      <c r="D377" t="s">
        <v>733</v>
      </c>
      <c r="E377" t="s">
        <v>1990</v>
      </c>
      <c r="F377" t="s">
        <v>0</v>
      </c>
      <c r="G377" t="s">
        <v>9</v>
      </c>
      <c r="H377" t="str">
        <f>_xlfn.XLOOKUP(Flights[[#This Row],[Destination]],Airports!$A$1:$A$77,Airports!$D$1:$D$77,"Code not found")</f>
        <v>San Francisco</v>
      </c>
      <c r="I377" t="str" cm="1">
        <f t="array" ref="I377">_xlfn.XLOOKUP(Flights[[#This Row],[Destination]],_xlfn._TRO_TRAILING(Airports!A:A),_xlfn._TRO_TRAILING(Airports!E:E),"Code not found")</f>
        <v>CA</v>
      </c>
      <c r="J377" s="1">
        <v>0.77500000000000002</v>
      </c>
      <c r="K377">
        <f>HOUR(Flights[[#This Row],[Scheduled Departure]])</f>
        <v>18</v>
      </c>
      <c r="L377" s="1">
        <v>0.7729166666666667</v>
      </c>
      <c r="M377">
        <v>-3</v>
      </c>
      <c r="N377">
        <v>78</v>
      </c>
      <c r="O377" s="14">
        <f>Flights[[#This Row],[Length (min)]]/60</f>
        <v>1.3</v>
      </c>
      <c r="P377">
        <v>337</v>
      </c>
      <c r="Q377" s="17">
        <f>IFERROR(Flights[[#This Row],[Distance]]/Flights[[#This Row],[Length (hr)]],"")</f>
        <v>259.23076923076923</v>
      </c>
      <c r="R377" s="1">
        <v>0.83680555555555558</v>
      </c>
      <c r="S377" s="1">
        <v>0.82708333333333328</v>
      </c>
      <c r="T377">
        <v>-14</v>
      </c>
      <c r="U377" t="str">
        <f>IF(Flights[[#This Row],[Arrival Delay]]="","Cancelled",IF(Flights[[#This Row],[Arrival Delay]]&gt;15,"Delayed","On time"))</f>
        <v>On time</v>
      </c>
      <c r="V377" t="str">
        <f>IF(Flights[[#This Row],[Status]]&lt;&gt;"Delayed","",IF(Flights[[#This Row],[Arrival Delay]]&gt;120,"Severe",IF(Flights[[#This Row],[Arrival Delay]]&gt;60,"Major","Moderate")))</f>
        <v/>
      </c>
      <c r="X377" t="str">
        <f>IF(OR(AND(Flights[[#This Row],[Status]]="Cancelled",Flights[[#This Row],[Cancellation Reason]]="Airline/Carrier"),Flights[[#This Row],[Delay Type]]="Severe"),"Yes","No")</f>
        <v>No</v>
      </c>
    </row>
    <row r="378" spans="1:24" x14ac:dyDescent="0.25">
      <c r="A378" s="3">
        <v>42034</v>
      </c>
      <c r="B378">
        <f>WEEKNUM(Flights[[#This Row],[Date]],2)</f>
        <v>5</v>
      </c>
      <c r="C378">
        <f>WEEKDAY(Flights[[#This Row],[Date]],2)</f>
        <v>5</v>
      </c>
      <c r="D378" t="s">
        <v>99</v>
      </c>
      <c r="E378" t="s">
        <v>1987</v>
      </c>
      <c r="F378" t="s">
        <v>0</v>
      </c>
      <c r="G378" t="s">
        <v>9</v>
      </c>
      <c r="H378" t="str">
        <f>_xlfn.XLOOKUP(Flights[[#This Row],[Destination]],Airports!$A$1:$A$77,Airports!$D$1:$D$77,"Code not found")</f>
        <v>San Francisco</v>
      </c>
      <c r="I378" t="str" cm="1">
        <f t="array" ref="I378">_xlfn.XLOOKUP(Flights[[#This Row],[Destination]],_xlfn._TRO_TRAILING(Airports!A:A),_xlfn._TRO_TRAILING(Airports!E:E),"Code not found")</f>
        <v>CA</v>
      </c>
      <c r="J378" s="1">
        <v>0.86458333333333337</v>
      </c>
      <c r="K378">
        <f>HOUR(Flights[[#This Row],[Scheduled Departure]])</f>
        <v>20</v>
      </c>
      <c r="L378" s="1">
        <v>0.8618055555555556</v>
      </c>
      <c r="M378">
        <v>-4</v>
      </c>
      <c r="N378">
        <v>89</v>
      </c>
      <c r="O378" s="14">
        <f>Flights[[#This Row],[Length (min)]]/60</f>
        <v>1.4833333333333334</v>
      </c>
      <c r="P378">
        <v>337</v>
      </c>
      <c r="Q378" s="17">
        <f>IFERROR(Flights[[#This Row],[Distance]]/Flights[[#This Row],[Length (hr)]],"")</f>
        <v>227.19101123595505</v>
      </c>
      <c r="R378" s="1">
        <v>0.92152777777777772</v>
      </c>
      <c r="S378" s="1">
        <v>0.92361111111111116</v>
      </c>
      <c r="T378">
        <v>3</v>
      </c>
      <c r="U378" t="str">
        <f>IF(Flights[[#This Row],[Arrival Delay]]="","Cancelled",IF(Flights[[#This Row],[Arrival Delay]]&gt;15,"Delayed","On time"))</f>
        <v>On time</v>
      </c>
      <c r="V378" t="str">
        <f>IF(Flights[[#This Row],[Status]]&lt;&gt;"Delayed","",IF(Flights[[#This Row],[Arrival Delay]]&gt;120,"Severe",IF(Flights[[#This Row],[Arrival Delay]]&gt;60,"Major","Moderate")))</f>
        <v/>
      </c>
      <c r="X378" t="str">
        <f>IF(OR(AND(Flights[[#This Row],[Status]]="Cancelled",Flights[[#This Row],[Cancellation Reason]]="Airline/Carrier"),Flights[[#This Row],[Delay Type]]="Severe"),"Yes","No")</f>
        <v>No</v>
      </c>
    </row>
    <row r="379" spans="1:24" x14ac:dyDescent="0.25">
      <c r="A379" s="3">
        <v>42035</v>
      </c>
      <c r="B379">
        <f>WEEKNUM(Flights[[#This Row],[Date]],2)</f>
        <v>5</v>
      </c>
      <c r="C379">
        <f>WEEKDAY(Flights[[#This Row],[Date]],2)</f>
        <v>6</v>
      </c>
      <c r="D379" t="s">
        <v>378</v>
      </c>
      <c r="E379" t="s">
        <v>1989</v>
      </c>
      <c r="F379" t="s">
        <v>0</v>
      </c>
      <c r="G379" t="s">
        <v>314</v>
      </c>
      <c r="H379" t="str">
        <f>_xlfn.XLOOKUP(Flights[[#This Row],[Destination]],Airports!$A$1:$A$77,Airports!$D$1:$D$77,"Code not found")</f>
        <v>Minneapolis</v>
      </c>
      <c r="I379" t="str" cm="1">
        <f t="array" ref="I379">_xlfn.XLOOKUP(Flights[[#This Row],[Destination]],_xlfn._TRO_TRAILING(Airports!A:A),_xlfn._TRO_TRAILING(Airports!E:E),"Code not found")</f>
        <v>MN</v>
      </c>
      <c r="J379" s="1">
        <v>2.0833333333333332E-2</v>
      </c>
      <c r="K379">
        <f>HOUR(Flights[[#This Row],[Scheduled Departure]])</f>
        <v>0</v>
      </c>
      <c r="L379" s="1">
        <v>1.7361111111111112E-2</v>
      </c>
      <c r="M379">
        <v>-5</v>
      </c>
      <c r="N379">
        <v>227</v>
      </c>
      <c r="O379" s="14">
        <f>Flights[[#This Row],[Length (min)]]/60</f>
        <v>3.7833333333333332</v>
      </c>
      <c r="P379">
        <v>1535</v>
      </c>
      <c r="Q379" s="17">
        <f>IFERROR(Flights[[#This Row],[Distance]]/Flights[[#This Row],[Length (hr)]],"")</f>
        <v>405.72687224669608</v>
      </c>
      <c r="R379" s="1">
        <v>0.25486111111111109</v>
      </c>
      <c r="S379" s="1">
        <v>0.25833333333333336</v>
      </c>
      <c r="T379">
        <v>5</v>
      </c>
      <c r="U379" t="str">
        <f>IF(Flights[[#This Row],[Arrival Delay]]="","Cancelled",IF(Flights[[#This Row],[Arrival Delay]]&gt;15,"Delayed","On time"))</f>
        <v>On time</v>
      </c>
      <c r="V379" t="str">
        <f>IF(Flights[[#This Row],[Status]]&lt;&gt;"Delayed","",IF(Flights[[#This Row],[Arrival Delay]]&gt;120,"Severe",IF(Flights[[#This Row],[Arrival Delay]]&gt;60,"Major","Moderate")))</f>
        <v/>
      </c>
      <c r="X379" t="str">
        <f>IF(OR(AND(Flights[[#This Row],[Status]]="Cancelled",Flights[[#This Row],[Cancellation Reason]]="Airline/Carrier"),Flights[[#This Row],[Delay Type]]="Severe"),"Yes","No")</f>
        <v>No</v>
      </c>
    </row>
    <row r="380" spans="1:24" x14ac:dyDescent="0.25">
      <c r="A380" s="3">
        <v>42035</v>
      </c>
      <c r="B380">
        <f>WEEKNUM(Flights[[#This Row],[Date]],2)</f>
        <v>5</v>
      </c>
      <c r="C380">
        <f>WEEKDAY(Flights[[#This Row],[Date]],2)</f>
        <v>6</v>
      </c>
      <c r="D380" t="s">
        <v>946</v>
      </c>
      <c r="E380" t="s">
        <v>1990</v>
      </c>
      <c r="F380" t="s">
        <v>0</v>
      </c>
      <c r="G380" t="s">
        <v>273</v>
      </c>
      <c r="H380" t="str">
        <f>_xlfn.XLOOKUP(Flights[[#This Row],[Destination]],Airports!$A$1:$A$77,Airports!$D$1:$D$77,"Code not found")</f>
        <v>Denver</v>
      </c>
      <c r="I380" t="str" cm="1">
        <f t="array" ref="I380">_xlfn.XLOOKUP(Flights[[#This Row],[Destination]],_xlfn._TRO_TRAILING(Airports!A:A),_xlfn._TRO_TRAILING(Airports!E:E),"Code not found")</f>
        <v>CO</v>
      </c>
      <c r="J380" s="1">
        <v>0.28819444444444442</v>
      </c>
      <c r="K380">
        <f>HOUR(Flights[[#This Row],[Scheduled Departure]])</f>
        <v>6</v>
      </c>
      <c r="L380" s="1">
        <v>0.28263888888888888</v>
      </c>
      <c r="M380">
        <v>-8</v>
      </c>
      <c r="N380">
        <v>150</v>
      </c>
      <c r="O380" s="14">
        <f>Flights[[#This Row],[Length (min)]]/60</f>
        <v>2.5</v>
      </c>
      <c r="P380">
        <v>862</v>
      </c>
      <c r="Q380" s="17">
        <f>IFERROR(Flights[[#This Row],[Distance]]/Flights[[#This Row],[Length (hr)]],"")</f>
        <v>344.8</v>
      </c>
      <c r="R380" s="1">
        <v>0.43125000000000002</v>
      </c>
      <c r="S380" s="1">
        <v>0.4284722222222222</v>
      </c>
      <c r="T380">
        <v>-4</v>
      </c>
      <c r="U380" t="str">
        <f>IF(Flights[[#This Row],[Arrival Delay]]="","Cancelled",IF(Flights[[#This Row],[Arrival Delay]]&gt;15,"Delayed","On time"))</f>
        <v>On time</v>
      </c>
      <c r="V380" t="str">
        <f>IF(Flights[[#This Row],[Status]]&lt;&gt;"Delayed","",IF(Flights[[#This Row],[Arrival Delay]]&gt;120,"Severe",IF(Flights[[#This Row],[Arrival Delay]]&gt;60,"Major","Moderate")))</f>
        <v/>
      </c>
      <c r="X380" t="str">
        <f>IF(OR(AND(Flights[[#This Row],[Status]]="Cancelled",Flights[[#This Row],[Cancellation Reason]]="Airline/Carrier"),Flights[[#This Row],[Delay Type]]="Severe"),"Yes","No")</f>
        <v>No</v>
      </c>
    </row>
    <row r="381" spans="1:24" x14ac:dyDescent="0.25">
      <c r="A381" s="3">
        <v>42035</v>
      </c>
      <c r="B381">
        <f>WEEKNUM(Flights[[#This Row],[Date]],2)</f>
        <v>5</v>
      </c>
      <c r="C381">
        <f>WEEKDAY(Flights[[#This Row],[Date]],2)</f>
        <v>6</v>
      </c>
      <c r="D381" t="s">
        <v>696</v>
      </c>
      <c r="E381" t="s">
        <v>1996</v>
      </c>
      <c r="F381" t="s">
        <v>0</v>
      </c>
      <c r="G381" t="s">
        <v>9</v>
      </c>
      <c r="H381" t="str">
        <f>_xlfn.XLOOKUP(Flights[[#This Row],[Destination]],Airports!$A$1:$A$77,Airports!$D$1:$D$77,"Code not found")</f>
        <v>San Francisco</v>
      </c>
      <c r="I381" t="str" cm="1">
        <f t="array" ref="I381">_xlfn.XLOOKUP(Flights[[#This Row],[Destination]],_xlfn._TRO_TRAILING(Airports!A:A),_xlfn._TRO_TRAILING(Airports!E:E),"Code not found")</f>
        <v>CA</v>
      </c>
      <c r="J381" s="1">
        <v>0.29166666666666669</v>
      </c>
      <c r="K381">
        <f>HOUR(Flights[[#This Row],[Scheduled Departure]])</f>
        <v>7</v>
      </c>
      <c r="L381" s="1">
        <v>0.28749999999999998</v>
      </c>
      <c r="M381">
        <v>-6</v>
      </c>
      <c r="N381">
        <v>70</v>
      </c>
      <c r="O381" s="14">
        <f>Flights[[#This Row],[Length (min)]]/60</f>
        <v>1.1666666666666667</v>
      </c>
      <c r="P381">
        <v>337</v>
      </c>
      <c r="Q381" s="17">
        <f>IFERROR(Flights[[#This Row],[Distance]]/Flights[[#This Row],[Length (hr)]],"")</f>
        <v>288.85714285714283</v>
      </c>
      <c r="R381" s="1">
        <v>0.34722222222222221</v>
      </c>
      <c r="S381" s="1">
        <v>0.33611111111111114</v>
      </c>
      <c r="T381">
        <v>-16</v>
      </c>
      <c r="U381" t="str">
        <f>IF(Flights[[#This Row],[Arrival Delay]]="","Cancelled",IF(Flights[[#This Row],[Arrival Delay]]&gt;15,"Delayed","On time"))</f>
        <v>On time</v>
      </c>
      <c r="V381" t="str">
        <f>IF(Flights[[#This Row],[Status]]&lt;&gt;"Delayed","",IF(Flights[[#This Row],[Arrival Delay]]&gt;120,"Severe",IF(Flights[[#This Row],[Arrival Delay]]&gt;60,"Major","Moderate")))</f>
        <v/>
      </c>
      <c r="X381" t="str">
        <f>IF(OR(AND(Flights[[#This Row],[Status]]="Cancelled",Flights[[#This Row],[Cancellation Reason]]="Airline/Carrier"),Flights[[#This Row],[Delay Type]]="Severe"),"Yes","No")</f>
        <v>No</v>
      </c>
    </row>
    <row r="382" spans="1:24" x14ac:dyDescent="0.25">
      <c r="A382" s="3">
        <v>42035</v>
      </c>
      <c r="B382">
        <f>WEEKNUM(Flights[[#This Row],[Date]],2)</f>
        <v>5</v>
      </c>
      <c r="C382">
        <f>WEEKDAY(Flights[[#This Row],[Date]],2)</f>
        <v>6</v>
      </c>
      <c r="D382" t="s">
        <v>435</v>
      </c>
      <c r="E382" t="s">
        <v>1993</v>
      </c>
      <c r="F382" t="s">
        <v>0</v>
      </c>
      <c r="G382" t="s">
        <v>314</v>
      </c>
      <c r="H382" t="str">
        <f>_xlfn.XLOOKUP(Flights[[#This Row],[Destination]],Airports!$A$1:$A$77,Airports!$D$1:$D$77,"Code not found")</f>
        <v>Minneapolis</v>
      </c>
      <c r="I382" t="str" cm="1">
        <f t="array" ref="I382">_xlfn.XLOOKUP(Flights[[#This Row],[Destination]],_xlfn._TRO_TRAILING(Airports!A:A),_xlfn._TRO_TRAILING(Airports!E:E),"Code not found")</f>
        <v>MN</v>
      </c>
      <c r="J382" s="1">
        <v>0.3888888888888889</v>
      </c>
      <c r="K382">
        <f>HOUR(Flights[[#This Row],[Scheduled Departure]])</f>
        <v>9</v>
      </c>
      <c r="L382" s="1">
        <v>0.38472222222222224</v>
      </c>
      <c r="M382">
        <v>-6</v>
      </c>
      <c r="N382">
        <v>208</v>
      </c>
      <c r="O382" s="14">
        <f>Flights[[#This Row],[Length (min)]]/60</f>
        <v>3.4666666666666668</v>
      </c>
      <c r="P382">
        <v>1535</v>
      </c>
      <c r="Q382" s="17">
        <f>IFERROR(Flights[[#This Row],[Distance]]/Flights[[#This Row],[Length (hr)]],"")</f>
        <v>442.78846153846155</v>
      </c>
      <c r="R382" s="1">
        <v>0.62291666666666667</v>
      </c>
      <c r="S382" s="1">
        <v>0.61250000000000004</v>
      </c>
      <c r="T382">
        <v>-15</v>
      </c>
      <c r="U382" t="str">
        <f>IF(Flights[[#This Row],[Arrival Delay]]="","Cancelled",IF(Flights[[#This Row],[Arrival Delay]]&gt;15,"Delayed","On time"))</f>
        <v>On time</v>
      </c>
      <c r="V382" t="str">
        <f>IF(Flights[[#This Row],[Status]]&lt;&gt;"Delayed","",IF(Flights[[#This Row],[Arrival Delay]]&gt;120,"Severe",IF(Flights[[#This Row],[Arrival Delay]]&gt;60,"Major","Moderate")))</f>
        <v/>
      </c>
      <c r="X382" t="str">
        <f>IF(OR(AND(Flights[[#This Row],[Status]]="Cancelled",Flights[[#This Row],[Cancellation Reason]]="Airline/Carrier"),Flights[[#This Row],[Delay Type]]="Severe"),"Yes","No")</f>
        <v>No</v>
      </c>
    </row>
    <row r="383" spans="1:24" x14ac:dyDescent="0.25">
      <c r="A383" s="3">
        <v>42035</v>
      </c>
      <c r="B383">
        <f>WEEKNUM(Flights[[#This Row],[Date]],2)</f>
        <v>5</v>
      </c>
      <c r="C383">
        <f>WEEKDAY(Flights[[#This Row],[Date]],2)</f>
        <v>6</v>
      </c>
      <c r="D383" t="s">
        <v>951</v>
      </c>
      <c r="E383" t="s">
        <v>1995</v>
      </c>
      <c r="F383" t="s">
        <v>0</v>
      </c>
      <c r="G383" t="s">
        <v>257</v>
      </c>
      <c r="H383" t="str">
        <f>_xlfn.XLOOKUP(Flights[[#This Row],[Destination]],Airports!$A$1:$A$77,Airports!$D$1:$D$77,"Code not found")</f>
        <v>Baltimore</v>
      </c>
      <c r="I383" t="str" cm="1">
        <f t="array" ref="I383">_xlfn.XLOOKUP(Flights[[#This Row],[Destination]],_xlfn._TRO_TRAILING(Airports!A:A),_xlfn._TRO_TRAILING(Airports!E:E),"Code not found")</f>
        <v>MD</v>
      </c>
      <c r="J383" s="1">
        <v>0.49652777777777779</v>
      </c>
      <c r="K383">
        <f>HOUR(Flights[[#This Row],[Scheduled Departure]])</f>
        <v>11</v>
      </c>
      <c r="L383" s="1">
        <v>0.49722222222222223</v>
      </c>
      <c r="M383">
        <v>1</v>
      </c>
      <c r="N383">
        <v>289</v>
      </c>
      <c r="O383" s="14">
        <f>Flights[[#This Row],[Length (min)]]/60</f>
        <v>4.8166666666666664</v>
      </c>
      <c r="P383">
        <v>2329</v>
      </c>
      <c r="Q383" s="17">
        <f>IFERROR(Flights[[#This Row],[Distance]]/Flights[[#This Row],[Length (hr)]],"")</f>
        <v>483.52941176470591</v>
      </c>
      <c r="R383" s="1">
        <v>0.82291666666666663</v>
      </c>
      <c r="S383" s="1">
        <v>0.82291666666666663</v>
      </c>
      <c r="T383">
        <v>0</v>
      </c>
      <c r="U383" t="str">
        <f>IF(Flights[[#This Row],[Arrival Delay]]="","Cancelled",IF(Flights[[#This Row],[Arrival Delay]]&gt;15,"Delayed","On time"))</f>
        <v>On time</v>
      </c>
      <c r="V383" t="str">
        <f>IF(Flights[[#This Row],[Status]]&lt;&gt;"Delayed","",IF(Flights[[#This Row],[Arrival Delay]]&gt;120,"Severe",IF(Flights[[#This Row],[Arrival Delay]]&gt;60,"Major","Moderate")))</f>
        <v/>
      </c>
      <c r="X383" t="str">
        <f>IF(OR(AND(Flights[[#This Row],[Status]]="Cancelled",Flights[[#This Row],[Cancellation Reason]]="Airline/Carrier"),Flights[[#This Row],[Delay Type]]="Severe"),"Yes","No")</f>
        <v>No</v>
      </c>
    </row>
    <row r="384" spans="1:24" x14ac:dyDescent="0.25">
      <c r="A384" s="3">
        <v>42035</v>
      </c>
      <c r="B384">
        <f>WEEKNUM(Flights[[#This Row],[Date]],2)</f>
        <v>5</v>
      </c>
      <c r="C384">
        <f>WEEKDAY(Flights[[#This Row],[Date]],2)</f>
        <v>6</v>
      </c>
      <c r="D384" t="s">
        <v>952</v>
      </c>
      <c r="E384" t="s">
        <v>1995</v>
      </c>
      <c r="F384" t="s">
        <v>0</v>
      </c>
      <c r="G384" t="s">
        <v>26</v>
      </c>
      <c r="H384" t="str">
        <f>_xlfn.XLOOKUP(Flights[[#This Row],[Destination]],Airports!$A$1:$A$77,Airports!$D$1:$D$77,"Code not found")</f>
        <v>Atlanta</v>
      </c>
      <c r="I384" t="str" cm="1">
        <f t="array" ref="I384">_xlfn.XLOOKUP(Flights[[#This Row],[Destination]],_xlfn._TRO_TRAILING(Airports!A:A),_xlfn._TRO_TRAILING(Airports!E:E),"Code not found")</f>
        <v>GA</v>
      </c>
      <c r="J384" s="1">
        <v>0.52777777777777779</v>
      </c>
      <c r="K384">
        <f>HOUR(Flights[[#This Row],[Scheduled Departure]])</f>
        <v>12</v>
      </c>
      <c r="L384" s="1">
        <v>0.53194444444444444</v>
      </c>
      <c r="M384">
        <v>6</v>
      </c>
      <c r="N384">
        <v>239</v>
      </c>
      <c r="O384" s="14">
        <f>Flights[[#This Row],[Length (min)]]/60</f>
        <v>3.9833333333333334</v>
      </c>
      <c r="P384">
        <v>1947</v>
      </c>
      <c r="Q384" s="17">
        <f>IFERROR(Flights[[#This Row],[Distance]]/Flights[[#This Row],[Length (hr)]],"")</f>
        <v>488.78661087866107</v>
      </c>
      <c r="R384" s="1">
        <v>0.82638888888888884</v>
      </c>
      <c r="S384" s="1">
        <v>0.82291666666666663</v>
      </c>
      <c r="T384">
        <v>-5</v>
      </c>
      <c r="U384" t="str">
        <f>IF(Flights[[#This Row],[Arrival Delay]]="","Cancelled",IF(Flights[[#This Row],[Arrival Delay]]&gt;15,"Delayed","On time"))</f>
        <v>On time</v>
      </c>
      <c r="V384" t="str">
        <f>IF(Flights[[#This Row],[Status]]&lt;&gt;"Delayed","",IF(Flights[[#This Row],[Arrival Delay]]&gt;120,"Severe",IF(Flights[[#This Row],[Arrival Delay]]&gt;60,"Major","Moderate")))</f>
        <v/>
      </c>
      <c r="X384" t="str">
        <f>IF(OR(AND(Flights[[#This Row],[Status]]="Cancelled",Flights[[#This Row],[Cancellation Reason]]="Airline/Carrier"),Flights[[#This Row],[Delay Type]]="Severe"),"Yes","No")</f>
        <v>No</v>
      </c>
    </row>
    <row r="385" spans="1:24" x14ac:dyDescent="0.25">
      <c r="A385" s="3">
        <v>42035</v>
      </c>
      <c r="B385">
        <f>WEEKNUM(Flights[[#This Row],[Date]],2)</f>
        <v>5</v>
      </c>
      <c r="C385">
        <f>WEEKDAY(Flights[[#This Row],[Date]],2)</f>
        <v>6</v>
      </c>
      <c r="D385" t="s">
        <v>957</v>
      </c>
      <c r="E385" t="s">
        <v>1994</v>
      </c>
      <c r="F385" t="s">
        <v>0</v>
      </c>
      <c r="G385" t="s">
        <v>340</v>
      </c>
      <c r="H385" t="str">
        <f>_xlfn.XLOOKUP(Flights[[#This Row],[Destination]],Airports!$A$1:$A$77,Airports!$D$1:$D$77,"Code not found")</f>
        <v>San Antonio</v>
      </c>
      <c r="I385" t="str" cm="1">
        <f t="array" ref="I385">_xlfn.XLOOKUP(Flights[[#This Row],[Destination]],_xlfn._TRO_TRAILING(Airports!A:A),_xlfn._TRO_TRAILING(Airports!E:E),"Code not found")</f>
        <v>TX</v>
      </c>
      <c r="J385" s="1">
        <v>0.6</v>
      </c>
      <c r="K385">
        <f>HOUR(Flights[[#This Row],[Scheduled Departure]])</f>
        <v>14</v>
      </c>
      <c r="L385" s="1">
        <v>0.59722222222222221</v>
      </c>
      <c r="M385">
        <v>-4</v>
      </c>
      <c r="N385">
        <v>165</v>
      </c>
      <c r="O385" s="14">
        <f>Flights[[#This Row],[Length (min)]]/60</f>
        <v>2.75</v>
      </c>
      <c r="P385">
        <v>1211</v>
      </c>
      <c r="Q385" s="17">
        <f>IFERROR(Flights[[#This Row],[Distance]]/Flights[[#This Row],[Length (hr)]],"")</f>
        <v>440.36363636363637</v>
      </c>
      <c r="R385" s="1">
        <v>0.80069444444444449</v>
      </c>
      <c r="S385" s="1">
        <v>0.79513888888888884</v>
      </c>
      <c r="T385">
        <v>-8</v>
      </c>
      <c r="U385" t="str">
        <f>IF(Flights[[#This Row],[Arrival Delay]]="","Cancelled",IF(Flights[[#This Row],[Arrival Delay]]&gt;15,"Delayed","On time"))</f>
        <v>On time</v>
      </c>
      <c r="V385" t="str">
        <f>IF(Flights[[#This Row],[Status]]&lt;&gt;"Delayed","",IF(Flights[[#This Row],[Arrival Delay]]&gt;120,"Severe",IF(Flights[[#This Row],[Arrival Delay]]&gt;60,"Major","Moderate")))</f>
        <v/>
      </c>
      <c r="X385" t="str">
        <f>IF(OR(AND(Flights[[#This Row],[Status]]="Cancelled",Flights[[#This Row],[Cancellation Reason]]="Airline/Carrier"),Flights[[#This Row],[Delay Type]]="Severe"),"Yes","No")</f>
        <v>No</v>
      </c>
    </row>
    <row r="386" spans="1:24" x14ac:dyDescent="0.25">
      <c r="A386" s="3">
        <v>42035</v>
      </c>
      <c r="B386">
        <f>WEEKNUM(Flights[[#This Row],[Date]],2)</f>
        <v>5</v>
      </c>
      <c r="C386">
        <f>WEEKDAY(Flights[[#This Row],[Date]],2)</f>
        <v>6</v>
      </c>
      <c r="D386" t="s">
        <v>475</v>
      </c>
      <c r="E386" t="s">
        <v>1995</v>
      </c>
      <c r="F386" t="s">
        <v>0</v>
      </c>
      <c r="G386" t="s">
        <v>306</v>
      </c>
      <c r="H386" t="str">
        <f>_xlfn.XLOOKUP(Flights[[#This Row],[Destination]],Airports!$A$1:$A$77,Airports!$D$1:$D$77,"Code not found")</f>
        <v>Chicago</v>
      </c>
      <c r="I386" t="str" cm="1">
        <f t="array" ref="I386">_xlfn.XLOOKUP(Flights[[#This Row],[Destination]],_xlfn._TRO_TRAILING(Airports!A:A),_xlfn._TRO_TRAILING(Airports!E:E),"Code not found")</f>
        <v>IL</v>
      </c>
      <c r="J386" s="1">
        <v>0.64236111111111116</v>
      </c>
      <c r="K386">
        <f>HOUR(Flights[[#This Row],[Scheduled Departure]])</f>
        <v>15</v>
      </c>
      <c r="L386" s="1">
        <v>0</v>
      </c>
      <c r="O386" s="14">
        <f>Flights[[#This Row],[Length (min)]]/60</f>
        <v>0</v>
      </c>
      <c r="P386">
        <v>1750</v>
      </c>
      <c r="Q386" s="17" t="str">
        <f>IFERROR(Flights[[#This Row],[Distance]]/Flights[[#This Row],[Length (hr)]],"")</f>
        <v/>
      </c>
      <c r="R386" s="1">
        <v>0.88888888888888884</v>
      </c>
      <c r="S386" s="1">
        <v>0</v>
      </c>
      <c r="U386" t="str">
        <f>IF(Flights[[#This Row],[Arrival Delay]]="","Cancelled",IF(Flights[[#This Row],[Arrival Delay]]&gt;15,"Delayed","On time"))</f>
        <v>Cancelled</v>
      </c>
      <c r="V386" t="str">
        <f>IF(Flights[[#This Row],[Status]]&lt;&gt;"Delayed","",IF(Flights[[#This Row],[Arrival Delay]]&gt;120,"Severe",IF(Flights[[#This Row],[Arrival Delay]]&gt;60,"Major","Moderate")))</f>
        <v/>
      </c>
      <c r="W386" t="s">
        <v>11</v>
      </c>
      <c r="X386" t="str">
        <f>IF(OR(AND(Flights[[#This Row],[Status]]="Cancelled",Flights[[#This Row],[Cancellation Reason]]="Airline/Carrier"),Flights[[#This Row],[Delay Type]]="Severe"),"Yes","No")</f>
        <v>No</v>
      </c>
    </row>
    <row r="387" spans="1:24" x14ac:dyDescent="0.25">
      <c r="A387" s="3">
        <v>42035</v>
      </c>
      <c r="B387">
        <f>WEEKNUM(Flights[[#This Row],[Date]],2)</f>
        <v>5</v>
      </c>
      <c r="C387">
        <f>WEEKDAY(Flights[[#This Row],[Date]],2)</f>
        <v>6</v>
      </c>
      <c r="D387" t="s">
        <v>769</v>
      </c>
      <c r="E387" t="s">
        <v>1990</v>
      </c>
      <c r="F387" t="s">
        <v>0</v>
      </c>
      <c r="G387" t="s">
        <v>9</v>
      </c>
      <c r="H387" t="str">
        <f>_xlfn.XLOOKUP(Flights[[#This Row],[Destination]],Airports!$A$1:$A$77,Airports!$D$1:$D$77,"Code not found")</f>
        <v>San Francisco</v>
      </c>
      <c r="I387" t="str" cm="1">
        <f t="array" ref="I387">_xlfn.XLOOKUP(Flights[[#This Row],[Destination]],_xlfn._TRO_TRAILING(Airports!A:A),_xlfn._TRO_TRAILING(Airports!E:E),"Code not found")</f>
        <v>CA</v>
      </c>
      <c r="J387" s="1">
        <v>0.67083333333333328</v>
      </c>
      <c r="K387">
        <f>HOUR(Flights[[#This Row],[Scheduled Departure]])</f>
        <v>16</v>
      </c>
      <c r="L387" s="1">
        <v>0.6645833333333333</v>
      </c>
      <c r="M387">
        <v>-9</v>
      </c>
      <c r="N387">
        <v>70</v>
      </c>
      <c r="O387" s="14">
        <f>Flights[[#This Row],[Length (min)]]/60</f>
        <v>1.1666666666666667</v>
      </c>
      <c r="P387">
        <v>337</v>
      </c>
      <c r="Q387" s="17">
        <f>IFERROR(Flights[[#This Row],[Distance]]/Flights[[#This Row],[Length (hr)]],"")</f>
        <v>288.85714285714283</v>
      </c>
      <c r="R387" s="1">
        <v>0.72638888888888886</v>
      </c>
      <c r="S387" s="1">
        <v>0.71319444444444446</v>
      </c>
      <c r="T387">
        <v>-19</v>
      </c>
      <c r="U387" t="str">
        <f>IF(Flights[[#This Row],[Arrival Delay]]="","Cancelled",IF(Flights[[#This Row],[Arrival Delay]]&gt;15,"Delayed","On time"))</f>
        <v>On time</v>
      </c>
      <c r="V387" t="str">
        <f>IF(Flights[[#This Row],[Status]]&lt;&gt;"Delayed","",IF(Flights[[#This Row],[Arrival Delay]]&gt;120,"Severe",IF(Flights[[#This Row],[Arrival Delay]]&gt;60,"Major","Moderate")))</f>
        <v/>
      </c>
      <c r="X387" t="str">
        <f>IF(OR(AND(Flights[[#This Row],[Status]]="Cancelled",Flights[[#This Row],[Cancellation Reason]]="Airline/Carrier"),Flights[[#This Row],[Delay Type]]="Severe"),"Yes","No")</f>
        <v>No</v>
      </c>
    </row>
    <row r="388" spans="1:24" x14ac:dyDescent="0.25">
      <c r="A388" s="3">
        <v>42035</v>
      </c>
      <c r="B388">
        <f>WEEKNUM(Flights[[#This Row],[Date]],2)</f>
        <v>5</v>
      </c>
      <c r="C388">
        <f>WEEKDAY(Flights[[#This Row],[Date]],2)</f>
        <v>6</v>
      </c>
      <c r="D388" t="s">
        <v>961</v>
      </c>
      <c r="E388" t="s">
        <v>1995</v>
      </c>
      <c r="F388" t="s">
        <v>0</v>
      </c>
      <c r="G388" t="s">
        <v>270</v>
      </c>
      <c r="H388" t="str">
        <f>_xlfn.XLOOKUP(Flights[[#This Row],[Destination]],Airports!$A$1:$A$77,Airports!$D$1:$D$77,"Code not found")</f>
        <v>Dallas</v>
      </c>
      <c r="I388" t="str" cm="1">
        <f t="array" ref="I388">_xlfn.XLOOKUP(Flights[[#This Row],[Destination]],_xlfn._TRO_TRAILING(Airports!A:A),_xlfn._TRO_TRAILING(Airports!E:E),"Code not found")</f>
        <v>TX</v>
      </c>
      <c r="J388" s="1">
        <v>0.80208333333333337</v>
      </c>
      <c r="K388">
        <f>HOUR(Flights[[#This Row],[Scheduled Departure]])</f>
        <v>19</v>
      </c>
      <c r="L388" s="1">
        <v>0.79791666666666672</v>
      </c>
      <c r="M388">
        <v>-6</v>
      </c>
      <c r="N388">
        <v>163</v>
      </c>
      <c r="O388" s="14">
        <f>Flights[[#This Row],[Length (min)]]/60</f>
        <v>2.7166666666666668</v>
      </c>
      <c r="P388">
        <v>1246</v>
      </c>
      <c r="Q388" s="17">
        <f>IFERROR(Flights[[#This Row],[Distance]]/Flights[[#This Row],[Length (hr)]],"")</f>
        <v>458.65030674846622</v>
      </c>
      <c r="R388" s="1">
        <v>0.99652777777777779</v>
      </c>
      <c r="S388" s="1">
        <v>0.99444444444444446</v>
      </c>
      <c r="T388">
        <v>-3</v>
      </c>
      <c r="U388" t="str">
        <f>IF(Flights[[#This Row],[Arrival Delay]]="","Cancelled",IF(Flights[[#This Row],[Arrival Delay]]&gt;15,"Delayed","On time"))</f>
        <v>On time</v>
      </c>
      <c r="V388" t="str">
        <f>IF(Flights[[#This Row],[Status]]&lt;&gt;"Delayed","",IF(Flights[[#This Row],[Arrival Delay]]&gt;120,"Severe",IF(Flights[[#This Row],[Arrival Delay]]&gt;60,"Major","Moderate")))</f>
        <v/>
      </c>
      <c r="X388" t="str">
        <f>IF(OR(AND(Flights[[#This Row],[Status]]="Cancelled",Flights[[#This Row],[Cancellation Reason]]="Airline/Carrier"),Flights[[#This Row],[Delay Type]]="Severe"),"Yes","No")</f>
        <v>No</v>
      </c>
    </row>
    <row r="389" spans="1:24" x14ac:dyDescent="0.25">
      <c r="A389" s="3">
        <v>42035</v>
      </c>
      <c r="B389">
        <f>WEEKNUM(Flights[[#This Row],[Date]],2)</f>
        <v>5</v>
      </c>
      <c r="C389">
        <f>WEEKDAY(Flights[[#This Row],[Date]],2)</f>
        <v>6</v>
      </c>
      <c r="D389" t="s">
        <v>963</v>
      </c>
      <c r="E389" t="s">
        <v>1995</v>
      </c>
      <c r="F389" t="s">
        <v>0</v>
      </c>
      <c r="G389" t="s">
        <v>318</v>
      </c>
      <c r="H389" t="str">
        <f>_xlfn.XLOOKUP(Flights[[#This Row],[Destination]],Airports!$A$1:$A$77,Airports!$D$1:$D$77,"Code not found")</f>
        <v>Oakland</v>
      </c>
      <c r="I389" t="str" cm="1">
        <f t="array" ref="I389">_xlfn.XLOOKUP(Flights[[#This Row],[Destination]],_xlfn._TRO_TRAILING(Airports!A:A),_xlfn._TRO_TRAILING(Airports!E:E),"Code not found")</f>
        <v>CA</v>
      </c>
      <c r="J389" s="1">
        <v>0.83680555555555558</v>
      </c>
      <c r="K389">
        <f>HOUR(Flights[[#This Row],[Scheduled Departure]])</f>
        <v>20</v>
      </c>
      <c r="L389" s="1">
        <v>0.83472222222222225</v>
      </c>
      <c r="M389">
        <v>-3</v>
      </c>
      <c r="N389">
        <v>71</v>
      </c>
      <c r="O389" s="14">
        <f>Flights[[#This Row],[Length (min)]]/60</f>
        <v>1.1833333333333333</v>
      </c>
      <c r="P389">
        <v>337</v>
      </c>
      <c r="Q389" s="17">
        <f>IFERROR(Flights[[#This Row],[Distance]]/Flights[[#This Row],[Length (hr)]],"")</f>
        <v>284.78873239436621</v>
      </c>
      <c r="R389" s="1">
        <v>0.88888888888888884</v>
      </c>
      <c r="S389" s="1">
        <v>0.88402777777777775</v>
      </c>
      <c r="T389">
        <v>-7</v>
      </c>
      <c r="U389" t="str">
        <f>IF(Flights[[#This Row],[Arrival Delay]]="","Cancelled",IF(Flights[[#This Row],[Arrival Delay]]&gt;15,"Delayed","On time"))</f>
        <v>On time</v>
      </c>
      <c r="V389" t="str">
        <f>IF(Flights[[#This Row],[Status]]&lt;&gt;"Delayed","",IF(Flights[[#This Row],[Arrival Delay]]&gt;120,"Severe",IF(Flights[[#This Row],[Arrival Delay]]&gt;60,"Major","Moderate")))</f>
        <v/>
      </c>
      <c r="X389" t="str">
        <f>IF(OR(AND(Flights[[#This Row],[Status]]="Cancelled",Flights[[#This Row],[Cancellation Reason]]="Airline/Carrier"),Flights[[#This Row],[Delay Type]]="Severe"),"Yes","No")</f>
        <v>No</v>
      </c>
    </row>
    <row r="390" spans="1:24" x14ac:dyDescent="0.25">
      <c r="A390" s="3">
        <v>42035</v>
      </c>
      <c r="B390">
        <f>WEEKNUM(Flights[[#This Row],[Date]],2)</f>
        <v>5</v>
      </c>
      <c r="C390">
        <f>WEEKDAY(Flights[[#This Row],[Date]],2)</f>
        <v>6</v>
      </c>
      <c r="D390" t="s">
        <v>777</v>
      </c>
      <c r="E390" t="s">
        <v>1990</v>
      </c>
      <c r="F390" t="s">
        <v>0</v>
      </c>
      <c r="G390" t="s">
        <v>281</v>
      </c>
      <c r="H390" t="str">
        <f>_xlfn.XLOOKUP(Flights[[#This Row],[Destination]],Airports!$A$1:$A$77,Airports!$D$1:$D$77,"Code not found")</f>
        <v>Newark</v>
      </c>
      <c r="I390" t="str" cm="1">
        <f t="array" ref="I390">_xlfn.XLOOKUP(Flights[[#This Row],[Destination]],_xlfn._TRO_TRAILING(Airports!A:A),_xlfn._TRO_TRAILING(Airports!E:E),"Code not found")</f>
        <v>NJ</v>
      </c>
      <c r="J390" s="1">
        <v>0.92708333333333337</v>
      </c>
      <c r="K390">
        <f>HOUR(Flights[[#This Row],[Scheduled Departure]])</f>
        <v>22</v>
      </c>
      <c r="L390" s="1">
        <v>0.92847222222222225</v>
      </c>
      <c r="M390">
        <v>2</v>
      </c>
      <c r="N390">
        <v>293</v>
      </c>
      <c r="O390" s="14">
        <f>Flights[[#This Row],[Length (min)]]/60</f>
        <v>4.8833333333333337</v>
      </c>
      <c r="P390">
        <v>2454</v>
      </c>
      <c r="Q390" s="17">
        <f>IFERROR(Flights[[#This Row],[Distance]]/Flights[[#This Row],[Length (hr)]],"")</f>
        <v>502.52559726962454</v>
      </c>
      <c r="R390" s="1">
        <v>0.26944444444444443</v>
      </c>
      <c r="S390" s="1">
        <v>0.25694444444444442</v>
      </c>
      <c r="T390">
        <v>-18</v>
      </c>
      <c r="U390" t="str">
        <f>IF(Flights[[#This Row],[Arrival Delay]]="","Cancelled",IF(Flights[[#This Row],[Arrival Delay]]&gt;15,"Delayed","On time"))</f>
        <v>On time</v>
      </c>
      <c r="V390" t="str">
        <f>IF(Flights[[#This Row],[Status]]&lt;&gt;"Delayed","",IF(Flights[[#This Row],[Arrival Delay]]&gt;120,"Severe",IF(Flights[[#This Row],[Arrival Delay]]&gt;60,"Major","Moderate")))</f>
        <v/>
      </c>
      <c r="X390" t="str">
        <f>IF(OR(AND(Flights[[#This Row],[Status]]="Cancelled",Flights[[#This Row],[Cancellation Reason]]="Airline/Carrier"),Flights[[#This Row],[Delay Type]]="Severe"),"Yes","No")</f>
        <v>No</v>
      </c>
    </row>
    <row r="391" spans="1:24" x14ac:dyDescent="0.25">
      <c r="A391" s="3">
        <v>42036</v>
      </c>
      <c r="B391">
        <f>WEEKNUM(Flights[[#This Row],[Date]],2)</f>
        <v>5</v>
      </c>
      <c r="C391">
        <f>WEEKDAY(Flights[[#This Row],[Date]],2)</f>
        <v>7</v>
      </c>
      <c r="D391" t="s">
        <v>406</v>
      </c>
      <c r="E391" t="s">
        <v>1996</v>
      </c>
      <c r="F391" t="s">
        <v>0</v>
      </c>
      <c r="G391" t="s">
        <v>281</v>
      </c>
      <c r="H391" t="str">
        <f>_xlfn.XLOOKUP(Flights[[#This Row],[Destination]],Airports!$A$1:$A$77,Airports!$D$1:$D$77,"Code not found")</f>
        <v>Newark</v>
      </c>
      <c r="I391" t="str" cm="1">
        <f t="array" ref="I391">_xlfn.XLOOKUP(Flights[[#This Row],[Destination]],_xlfn._TRO_TRAILING(Airports!A:A),_xlfn._TRO_TRAILING(Airports!E:E),"Code not found")</f>
        <v>NJ</v>
      </c>
      <c r="J391" s="1">
        <v>0.35069444444444442</v>
      </c>
      <c r="K391">
        <f>HOUR(Flights[[#This Row],[Scheduled Departure]])</f>
        <v>8</v>
      </c>
      <c r="L391" s="1">
        <v>0.35069444444444442</v>
      </c>
      <c r="M391">
        <v>0</v>
      </c>
      <c r="N391">
        <v>304</v>
      </c>
      <c r="O391" s="14">
        <f>Flights[[#This Row],[Length (min)]]/60</f>
        <v>5.0666666666666664</v>
      </c>
      <c r="P391">
        <v>2454</v>
      </c>
      <c r="Q391" s="17">
        <f>IFERROR(Flights[[#This Row],[Distance]]/Flights[[#This Row],[Length (hr)]],"")</f>
        <v>484.34210526315792</v>
      </c>
      <c r="R391" s="1">
        <v>0.6875</v>
      </c>
      <c r="S391" s="1">
        <v>0.68680555555555556</v>
      </c>
      <c r="T391">
        <v>-1</v>
      </c>
      <c r="U391" t="str">
        <f>IF(Flights[[#This Row],[Arrival Delay]]="","Cancelled",IF(Flights[[#This Row],[Arrival Delay]]&gt;15,"Delayed","On time"))</f>
        <v>On time</v>
      </c>
      <c r="V391" t="str">
        <f>IF(Flights[[#This Row],[Status]]&lt;&gt;"Delayed","",IF(Flights[[#This Row],[Arrival Delay]]&gt;120,"Severe",IF(Flights[[#This Row],[Arrival Delay]]&gt;60,"Major","Moderate")))</f>
        <v/>
      </c>
      <c r="X391" t="str">
        <f>IF(OR(AND(Flights[[#This Row],[Status]]="Cancelled",Flights[[#This Row],[Cancellation Reason]]="Airline/Carrier"),Flights[[#This Row],[Delay Type]]="Severe"),"Yes","No")</f>
        <v>No</v>
      </c>
    </row>
    <row r="392" spans="1:24" x14ac:dyDescent="0.25">
      <c r="A392" s="3">
        <v>42036</v>
      </c>
      <c r="B392">
        <f>WEEKNUM(Flights[[#This Row],[Date]],2)</f>
        <v>5</v>
      </c>
      <c r="C392">
        <f>WEEKDAY(Flights[[#This Row],[Date]],2)</f>
        <v>7</v>
      </c>
      <c r="D392" t="s">
        <v>871</v>
      </c>
      <c r="E392" t="s">
        <v>1995</v>
      </c>
      <c r="F392" t="s">
        <v>0</v>
      </c>
      <c r="G392" t="s">
        <v>356</v>
      </c>
      <c r="H392" t="str">
        <f>_xlfn.XLOOKUP(Flights[[#This Row],[Destination]],Airports!$A$1:$A$77,Airports!$D$1:$D$77,"Code not found")</f>
        <v>Tucson</v>
      </c>
      <c r="I392" t="str" cm="1">
        <f t="array" ref="I392">_xlfn.XLOOKUP(Flights[[#This Row],[Destination]],_xlfn._TRO_TRAILING(Airports!A:A),_xlfn._TRO_TRAILING(Airports!E:E),"Code not found")</f>
        <v>AZ</v>
      </c>
      <c r="J392" s="1">
        <v>0.49652777777777779</v>
      </c>
      <c r="K392">
        <f>HOUR(Flights[[#This Row],[Scheduled Departure]])</f>
        <v>11</v>
      </c>
      <c r="L392" s="1">
        <v>0.5</v>
      </c>
      <c r="M392">
        <v>5</v>
      </c>
      <c r="N392">
        <v>85</v>
      </c>
      <c r="O392" s="14">
        <f>Flights[[#This Row],[Length (min)]]/60</f>
        <v>1.4166666666666667</v>
      </c>
      <c r="P392">
        <v>451</v>
      </c>
      <c r="Q392" s="17">
        <f>IFERROR(Flights[[#This Row],[Distance]]/Flights[[#This Row],[Length (hr)]],"")</f>
        <v>318.35294117647055</v>
      </c>
      <c r="R392" s="1">
        <v>0.59375</v>
      </c>
      <c r="S392" s="1">
        <v>0.60069444444444442</v>
      </c>
      <c r="T392">
        <v>10</v>
      </c>
      <c r="U392" t="str">
        <f>IF(Flights[[#This Row],[Arrival Delay]]="","Cancelled",IF(Flights[[#This Row],[Arrival Delay]]&gt;15,"Delayed","On time"))</f>
        <v>On time</v>
      </c>
      <c r="V392" t="str">
        <f>IF(Flights[[#This Row],[Status]]&lt;&gt;"Delayed","",IF(Flights[[#This Row],[Arrival Delay]]&gt;120,"Severe",IF(Flights[[#This Row],[Arrival Delay]]&gt;60,"Major","Moderate")))</f>
        <v/>
      </c>
      <c r="X392" t="str">
        <f>IF(OR(AND(Flights[[#This Row],[Status]]="Cancelled",Flights[[#This Row],[Cancellation Reason]]="Airline/Carrier"),Flights[[#This Row],[Delay Type]]="Severe"),"Yes","No")</f>
        <v>No</v>
      </c>
    </row>
    <row r="393" spans="1:24" x14ac:dyDescent="0.25">
      <c r="A393" s="3">
        <v>42036</v>
      </c>
      <c r="B393">
        <f>WEEKNUM(Flights[[#This Row],[Date]],2)</f>
        <v>5</v>
      </c>
      <c r="C393">
        <f>WEEKDAY(Flights[[#This Row],[Date]],2)</f>
        <v>7</v>
      </c>
      <c r="D393" t="s">
        <v>983</v>
      </c>
      <c r="E393" t="s">
        <v>1990</v>
      </c>
      <c r="F393" t="s">
        <v>0</v>
      </c>
      <c r="G393" t="s">
        <v>262</v>
      </c>
      <c r="H393" t="str">
        <f>_xlfn.XLOOKUP(Flights[[#This Row],[Destination]],Airports!$A$1:$A$77,Airports!$D$1:$D$77,"Code not found")</f>
        <v>Cleveland</v>
      </c>
      <c r="I393" t="str" cm="1">
        <f t="array" ref="I393">_xlfn.XLOOKUP(Flights[[#This Row],[Destination]],_xlfn._TRO_TRAILING(Airports!A:A),_xlfn._TRO_TRAILING(Airports!E:E),"Code not found")</f>
        <v>OH</v>
      </c>
      <c r="J393" s="1">
        <v>0.54861111111111116</v>
      </c>
      <c r="K393">
        <f>HOUR(Flights[[#This Row],[Scheduled Departure]])</f>
        <v>13</v>
      </c>
      <c r="L393" s="1">
        <v>0.5444444444444444</v>
      </c>
      <c r="M393">
        <v>-6</v>
      </c>
      <c r="N393">
        <v>274</v>
      </c>
      <c r="O393" s="14">
        <f>Flights[[#This Row],[Length (min)]]/60</f>
        <v>4.5666666666666664</v>
      </c>
      <c r="P393">
        <v>2052</v>
      </c>
      <c r="Q393" s="17">
        <f>IFERROR(Flights[[#This Row],[Distance]]/Flights[[#This Row],[Length (hr)]],"")</f>
        <v>449.34306569343067</v>
      </c>
      <c r="R393" s="1">
        <v>0.86041666666666672</v>
      </c>
      <c r="S393" s="1">
        <v>0.85972222222222228</v>
      </c>
      <c r="T393">
        <v>-1</v>
      </c>
      <c r="U393" t="str">
        <f>IF(Flights[[#This Row],[Arrival Delay]]="","Cancelled",IF(Flights[[#This Row],[Arrival Delay]]&gt;15,"Delayed","On time"))</f>
        <v>On time</v>
      </c>
      <c r="V393" t="str">
        <f>IF(Flights[[#This Row],[Status]]&lt;&gt;"Delayed","",IF(Flights[[#This Row],[Arrival Delay]]&gt;120,"Severe",IF(Flights[[#This Row],[Arrival Delay]]&gt;60,"Major","Moderate")))</f>
        <v/>
      </c>
      <c r="X393" t="str">
        <f>IF(OR(AND(Flights[[#This Row],[Status]]="Cancelled",Flights[[#This Row],[Cancellation Reason]]="Airline/Carrier"),Flights[[#This Row],[Delay Type]]="Severe"),"Yes","No")</f>
        <v>No</v>
      </c>
    </row>
    <row r="394" spans="1:24" x14ac:dyDescent="0.25">
      <c r="A394" s="3">
        <v>42036</v>
      </c>
      <c r="B394">
        <f>WEEKNUM(Flights[[#This Row],[Date]],2)</f>
        <v>5</v>
      </c>
      <c r="C394">
        <f>WEEKDAY(Flights[[#This Row],[Date]],2)</f>
        <v>7</v>
      </c>
      <c r="D394" t="s">
        <v>526</v>
      </c>
      <c r="E394" t="s">
        <v>1996</v>
      </c>
      <c r="F394" t="s">
        <v>0</v>
      </c>
      <c r="G394" t="s">
        <v>9</v>
      </c>
      <c r="H394" t="str">
        <f>_xlfn.XLOOKUP(Flights[[#This Row],[Destination]],Airports!$A$1:$A$77,Airports!$D$1:$D$77,"Code not found")</f>
        <v>San Francisco</v>
      </c>
      <c r="I394" t="str" cm="1">
        <f t="array" ref="I394">_xlfn.XLOOKUP(Flights[[#This Row],[Destination]],_xlfn._TRO_TRAILING(Airports!A:A),_xlfn._TRO_TRAILING(Airports!E:E),"Code not found")</f>
        <v>CA</v>
      </c>
      <c r="J394" s="1">
        <v>0.5625</v>
      </c>
      <c r="K394">
        <f>HOUR(Flights[[#This Row],[Scheduled Departure]])</f>
        <v>13</v>
      </c>
      <c r="L394" s="1">
        <v>0.5625</v>
      </c>
      <c r="M394">
        <v>0</v>
      </c>
      <c r="N394">
        <v>77</v>
      </c>
      <c r="O394" s="14">
        <f>Flights[[#This Row],[Length (min)]]/60</f>
        <v>1.2833333333333334</v>
      </c>
      <c r="P394">
        <v>337</v>
      </c>
      <c r="Q394" s="17">
        <f>IFERROR(Flights[[#This Row],[Distance]]/Flights[[#This Row],[Length (hr)]],"")</f>
        <v>262.59740259740255</v>
      </c>
      <c r="R394" s="1">
        <v>0.61458333333333337</v>
      </c>
      <c r="S394" s="1">
        <v>0.61597222222222225</v>
      </c>
      <c r="T394">
        <v>2</v>
      </c>
      <c r="U394" t="str">
        <f>IF(Flights[[#This Row],[Arrival Delay]]="","Cancelled",IF(Flights[[#This Row],[Arrival Delay]]&gt;15,"Delayed","On time"))</f>
        <v>On time</v>
      </c>
      <c r="V394" t="str">
        <f>IF(Flights[[#This Row],[Status]]&lt;&gt;"Delayed","",IF(Flights[[#This Row],[Arrival Delay]]&gt;120,"Severe",IF(Flights[[#This Row],[Arrival Delay]]&gt;60,"Major","Moderate")))</f>
        <v/>
      </c>
      <c r="X394" t="str">
        <f>IF(OR(AND(Flights[[#This Row],[Status]]="Cancelled",Flights[[#This Row],[Cancellation Reason]]="Airline/Carrier"),Flights[[#This Row],[Delay Type]]="Severe"),"Yes","No")</f>
        <v>No</v>
      </c>
    </row>
    <row r="395" spans="1:24" x14ac:dyDescent="0.25">
      <c r="A395" s="3">
        <v>42036</v>
      </c>
      <c r="B395">
        <f>WEEKNUM(Flights[[#This Row],[Date]],2)</f>
        <v>5</v>
      </c>
      <c r="C395">
        <f>WEEKDAY(Flights[[#This Row],[Date]],2)</f>
        <v>7</v>
      </c>
      <c r="D395" t="s">
        <v>534</v>
      </c>
      <c r="E395" t="s">
        <v>1988</v>
      </c>
      <c r="F395" t="s">
        <v>0</v>
      </c>
      <c r="G395" t="s">
        <v>28</v>
      </c>
      <c r="H395" t="str">
        <f>_xlfn.XLOOKUP(Flights[[#This Row],[Destination]],Airports!$A$1:$A$77,Airports!$D$1:$D$77,"Code not found")</f>
        <v>Philadelphia</v>
      </c>
      <c r="I395" t="str" cm="1">
        <f t="array" ref="I395">_xlfn.XLOOKUP(Flights[[#This Row],[Destination]],_xlfn._TRO_TRAILING(Airports!A:A),_xlfn._TRO_TRAILING(Airports!E:E),"Code not found")</f>
        <v>PA</v>
      </c>
      <c r="J395" s="1">
        <v>0.59027777777777779</v>
      </c>
      <c r="K395">
        <f>HOUR(Flights[[#This Row],[Scheduled Departure]])</f>
        <v>14</v>
      </c>
      <c r="L395" s="1">
        <v>0.58958333333333335</v>
      </c>
      <c r="M395">
        <v>-1</v>
      </c>
      <c r="N395">
        <v>284</v>
      </c>
      <c r="O395" s="14">
        <f>Flights[[#This Row],[Length (min)]]/60</f>
        <v>4.7333333333333334</v>
      </c>
      <c r="P395">
        <v>2402</v>
      </c>
      <c r="Q395" s="17">
        <f>IFERROR(Flights[[#This Row],[Distance]]/Flights[[#This Row],[Length (hr)]],"")</f>
        <v>507.46478873239437</v>
      </c>
      <c r="R395" s="1">
        <v>0.9194444444444444</v>
      </c>
      <c r="S395" s="1">
        <v>0.91180555555555554</v>
      </c>
      <c r="T395">
        <v>-11</v>
      </c>
      <c r="U395" t="str">
        <f>IF(Flights[[#This Row],[Arrival Delay]]="","Cancelled",IF(Flights[[#This Row],[Arrival Delay]]&gt;15,"Delayed","On time"))</f>
        <v>On time</v>
      </c>
      <c r="V395" t="str">
        <f>IF(Flights[[#This Row],[Status]]&lt;&gt;"Delayed","",IF(Flights[[#This Row],[Arrival Delay]]&gt;120,"Severe",IF(Flights[[#This Row],[Arrival Delay]]&gt;60,"Major","Moderate")))</f>
        <v/>
      </c>
      <c r="X395" t="str">
        <f>IF(OR(AND(Flights[[#This Row],[Status]]="Cancelled",Flights[[#This Row],[Cancellation Reason]]="Airline/Carrier"),Flights[[#This Row],[Delay Type]]="Severe"),"Yes","No")</f>
        <v>No</v>
      </c>
    </row>
    <row r="396" spans="1:24" x14ac:dyDescent="0.25">
      <c r="A396" s="3">
        <v>42036</v>
      </c>
      <c r="B396">
        <f>WEEKNUM(Flights[[#This Row],[Date]],2)</f>
        <v>5</v>
      </c>
      <c r="C396">
        <f>WEEKDAY(Flights[[#This Row],[Date]],2)</f>
        <v>7</v>
      </c>
      <c r="D396" t="s">
        <v>590</v>
      </c>
      <c r="E396" t="s">
        <v>1996</v>
      </c>
      <c r="F396" t="s">
        <v>0</v>
      </c>
      <c r="G396" t="s">
        <v>9</v>
      </c>
      <c r="H396" t="str">
        <f>_xlfn.XLOOKUP(Flights[[#This Row],[Destination]],Airports!$A$1:$A$77,Airports!$D$1:$D$77,"Code not found")</f>
        <v>San Francisco</v>
      </c>
      <c r="I396" t="str" cm="1">
        <f t="array" ref="I396">_xlfn.XLOOKUP(Flights[[#This Row],[Destination]],_xlfn._TRO_TRAILING(Airports!A:A),_xlfn._TRO_TRAILING(Airports!E:E),"Code not found")</f>
        <v>CA</v>
      </c>
      <c r="J396" s="1">
        <v>0.72222222222222221</v>
      </c>
      <c r="K396">
        <f>HOUR(Flights[[#This Row],[Scheduled Departure]])</f>
        <v>17</v>
      </c>
      <c r="L396" s="1">
        <v>0.71944444444444444</v>
      </c>
      <c r="M396">
        <v>-4</v>
      </c>
      <c r="N396">
        <v>65</v>
      </c>
      <c r="O396" s="14">
        <f>Flights[[#This Row],[Length (min)]]/60</f>
        <v>1.0833333333333333</v>
      </c>
      <c r="P396">
        <v>337</v>
      </c>
      <c r="Q396" s="17">
        <f>IFERROR(Flights[[#This Row],[Distance]]/Flights[[#This Row],[Length (hr)]],"")</f>
        <v>311.07692307692309</v>
      </c>
      <c r="R396" s="1">
        <v>0.77430555555555558</v>
      </c>
      <c r="S396" s="1">
        <v>0.76458333333333328</v>
      </c>
      <c r="T396">
        <v>-14</v>
      </c>
      <c r="U396" t="str">
        <f>IF(Flights[[#This Row],[Arrival Delay]]="","Cancelled",IF(Flights[[#This Row],[Arrival Delay]]&gt;15,"Delayed","On time"))</f>
        <v>On time</v>
      </c>
      <c r="V396" t="str">
        <f>IF(Flights[[#This Row],[Status]]&lt;&gt;"Delayed","",IF(Flights[[#This Row],[Arrival Delay]]&gt;120,"Severe",IF(Flights[[#This Row],[Arrival Delay]]&gt;60,"Major","Moderate")))</f>
        <v/>
      </c>
      <c r="X396" t="str">
        <f>IF(OR(AND(Flights[[#This Row],[Status]]="Cancelled",Flights[[#This Row],[Cancellation Reason]]="Airline/Carrier"),Flights[[#This Row],[Delay Type]]="Severe"),"Yes","No")</f>
        <v>No</v>
      </c>
    </row>
    <row r="397" spans="1:24" x14ac:dyDescent="0.25">
      <c r="A397" s="3">
        <v>42036</v>
      </c>
      <c r="B397">
        <f>WEEKNUM(Flights[[#This Row],[Date]],2)</f>
        <v>5</v>
      </c>
      <c r="C397">
        <f>WEEKDAY(Flights[[#This Row],[Date]],2)</f>
        <v>7</v>
      </c>
      <c r="D397" t="s">
        <v>98</v>
      </c>
      <c r="E397" t="s">
        <v>1987</v>
      </c>
      <c r="F397" t="s">
        <v>0</v>
      </c>
      <c r="G397" t="s">
        <v>3</v>
      </c>
      <c r="H397" t="str">
        <f>_xlfn.XLOOKUP(Flights[[#This Row],[Destination]],Airports!$A$1:$A$77,Airports!$D$1:$D$77,"Code not found")</f>
        <v>Dallas</v>
      </c>
      <c r="I397" t="str" cm="1">
        <f t="array" ref="I397">_xlfn.XLOOKUP(Flights[[#This Row],[Destination]],_xlfn._TRO_TRAILING(Airports!A:A),_xlfn._TRO_TRAILING(Airports!E:E),"Code not found")</f>
        <v>TX</v>
      </c>
      <c r="J397" s="1">
        <v>0.78819444444444442</v>
      </c>
      <c r="K397">
        <f>HOUR(Flights[[#This Row],[Scheduled Departure]])</f>
        <v>18</v>
      </c>
      <c r="L397" s="1">
        <v>0.78263888888888888</v>
      </c>
      <c r="M397">
        <v>-8</v>
      </c>
      <c r="N397">
        <v>165</v>
      </c>
      <c r="O397" s="14">
        <f>Flights[[#This Row],[Length (min)]]/60</f>
        <v>2.75</v>
      </c>
      <c r="P397">
        <v>1235</v>
      </c>
      <c r="Q397" s="17">
        <f>IFERROR(Flights[[#This Row],[Distance]]/Flights[[#This Row],[Length (hr)]],"")</f>
        <v>449.09090909090907</v>
      </c>
      <c r="R397" s="1">
        <v>0.98958333333333337</v>
      </c>
      <c r="S397" s="1">
        <v>0.98055555555555551</v>
      </c>
      <c r="T397">
        <v>-13</v>
      </c>
      <c r="U397" t="str">
        <f>IF(Flights[[#This Row],[Arrival Delay]]="","Cancelled",IF(Flights[[#This Row],[Arrival Delay]]&gt;15,"Delayed","On time"))</f>
        <v>On time</v>
      </c>
      <c r="V397" t="str">
        <f>IF(Flights[[#This Row],[Status]]&lt;&gt;"Delayed","",IF(Flights[[#This Row],[Arrival Delay]]&gt;120,"Severe",IF(Flights[[#This Row],[Arrival Delay]]&gt;60,"Major","Moderate")))</f>
        <v/>
      </c>
      <c r="X397" t="str">
        <f>IF(OR(AND(Flights[[#This Row],[Status]]="Cancelled",Flights[[#This Row],[Cancellation Reason]]="Airline/Carrier"),Flights[[#This Row],[Delay Type]]="Severe"),"Yes","No")</f>
        <v>No</v>
      </c>
    </row>
    <row r="398" spans="1:24" x14ac:dyDescent="0.25">
      <c r="A398" s="3">
        <v>42037</v>
      </c>
      <c r="B398">
        <f>WEEKNUM(Flights[[#This Row],[Date]],2)</f>
        <v>6</v>
      </c>
      <c r="C398">
        <f>WEEKDAY(Flights[[#This Row],[Date]],2)</f>
        <v>1</v>
      </c>
      <c r="D398" t="s">
        <v>457</v>
      </c>
      <c r="E398" t="s">
        <v>1994</v>
      </c>
      <c r="F398" t="s">
        <v>0</v>
      </c>
      <c r="G398" t="s">
        <v>278</v>
      </c>
      <c r="H398" t="str">
        <f>_xlfn.XLOOKUP(Flights[[#This Row],[Destination]],Airports!$A$1:$A$77,Airports!$D$1:$D$77,"Code not found")</f>
        <v>El Paso</v>
      </c>
      <c r="I398" t="str" cm="1">
        <f t="array" ref="I398">_xlfn.XLOOKUP(Flights[[#This Row],[Destination]],_xlfn._TRO_TRAILING(Airports!A:A),_xlfn._TRO_TRAILING(Airports!E:E),"Code not found")</f>
        <v>TX</v>
      </c>
      <c r="J398" s="1">
        <v>0.36180555555555555</v>
      </c>
      <c r="K398">
        <f>HOUR(Flights[[#This Row],[Scheduled Departure]])</f>
        <v>8</v>
      </c>
      <c r="L398" s="1">
        <v>0.37986111111111109</v>
      </c>
      <c r="M398">
        <v>26</v>
      </c>
      <c r="N398">
        <v>111</v>
      </c>
      <c r="O398" s="14">
        <f>Flights[[#This Row],[Length (min)]]/60</f>
        <v>1.85</v>
      </c>
      <c r="P398">
        <v>715</v>
      </c>
      <c r="Q398" s="17">
        <f>IFERROR(Flights[[#This Row],[Distance]]/Flights[[#This Row],[Length (hr)]],"")</f>
        <v>386.48648648648646</v>
      </c>
      <c r="R398" s="1">
        <v>0.48472222222222222</v>
      </c>
      <c r="S398" s="1">
        <v>0.49861111111111112</v>
      </c>
      <c r="T398">
        <v>20</v>
      </c>
      <c r="U398" t="str">
        <f>IF(Flights[[#This Row],[Arrival Delay]]="","Cancelled",IF(Flights[[#This Row],[Arrival Delay]]&gt;15,"Delayed","On time"))</f>
        <v>Delayed</v>
      </c>
      <c r="V398" t="str">
        <f>IF(Flights[[#This Row],[Status]]&lt;&gt;"Delayed","",IF(Flights[[#This Row],[Arrival Delay]]&gt;120,"Severe",IF(Flights[[#This Row],[Arrival Delay]]&gt;60,"Major","Moderate")))</f>
        <v>Moderate</v>
      </c>
      <c r="X398" t="str">
        <f>IF(OR(AND(Flights[[#This Row],[Status]]="Cancelled",Flights[[#This Row],[Cancellation Reason]]="Airline/Carrier"),Flights[[#This Row],[Delay Type]]="Severe"),"Yes","No")</f>
        <v>No</v>
      </c>
    </row>
    <row r="399" spans="1:24" x14ac:dyDescent="0.25">
      <c r="A399" s="3">
        <v>42037</v>
      </c>
      <c r="B399">
        <f>WEEKNUM(Flights[[#This Row],[Date]],2)</f>
        <v>6</v>
      </c>
      <c r="C399">
        <f>WEEKDAY(Flights[[#This Row],[Date]],2)</f>
        <v>1</v>
      </c>
      <c r="D399" t="s">
        <v>712</v>
      </c>
      <c r="E399" t="s">
        <v>1994</v>
      </c>
      <c r="F399" t="s">
        <v>0</v>
      </c>
      <c r="G399" t="s">
        <v>342</v>
      </c>
      <c r="H399" t="str">
        <f>_xlfn.XLOOKUP(Flights[[#This Row],[Destination]],Airports!$A$1:$A$77,Airports!$D$1:$D$77,"Code not found")</f>
        <v>Santa Barbara</v>
      </c>
      <c r="I399" t="str" cm="1">
        <f t="array" ref="I399">_xlfn.XLOOKUP(Flights[[#This Row],[Destination]],_xlfn._TRO_TRAILING(Airports!A:A),_xlfn._TRO_TRAILING(Airports!E:E),"Code not found")</f>
        <v>CA</v>
      </c>
      <c r="J399" s="1">
        <v>0.41666666666666669</v>
      </c>
      <c r="K399">
        <f>HOUR(Flights[[#This Row],[Scheduled Departure]])</f>
        <v>10</v>
      </c>
      <c r="L399" s="1">
        <v>0.41319444444444442</v>
      </c>
      <c r="M399">
        <v>-5</v>
      </c>
      <c r="N399">
        <v>39</v>
      </c>
      <c r="O399" s="14">
        <f>Flights[[#This Row],[Length (min)]]/60</f>
        <v>0.65</v>
      </c>
      <c r="P399">
        <v>89</v>
      </c>
      <c r="Q399" s="17">
        <f>IFERROR(Flights[[#This Row],[Distance]]/Flights[[#This Row],[Length (hr)]],"")</f>
        <v>136.92307692307691</v>
      </c>
      <c r="R399" s="1">
        <v>0.44861111111111113</v>
      </c>
      <c r="S399" s="1">
        <v>0.44027777777777777</v>
      </c>
      <c r="T399">
        <v>-12</v>
      </c>
      <c r="U399" t="str">
        <f>IF(Flights[[#This Row],[Arrival Delay]]="","Cancelled",IF(Flights[[#This Row],[Arrival Delay]]&gt;15,"Delayed","On time"))</f>
        <v>On time</v>
      </c>
      <c r="V399" t="str">
        <f>IF(Flights[[#This Row],[Status]]&lt;&gt;"Delayed","",IF(Flights[[#This Row],[Arrival Delay]]&gt;120,"Severe",IF(Flights[[#This Row],[Arrival Delay]]&gt;60,"Major","Moderate")))</f>
        <v/>
      </c>
      <c r="X399" t="str">
        <f>IF(OR(AND(Flights[[#This Row],[Status]]="Cancelled",Flights[[#This Row],[Cancellation Reason]]="Airline/Carrier"),Flights[[#This Row],[Delay Type]]="Severe"),"Yes","No")</f>
        <v>No</v>
      </c>
    </row>
    <row r="400" spans="1:24" x14ac:dyDescent="0.25">
      <c r="A400" s="3">
        <v>42037</v>
      </c>
      <c r="B400">
        <f>WEEKNUM(Flights[[#This Row],[Date]],2)</f>
        <v>6</v>
      </c>
      <c r="C400">
        <f>WEEKDAY(Flights[[#This Row],[Date]],2)</f>
        <v>1</v>
      </c>
      <c r="D400" t="s">
        <v>723</v>
      </c>
      <c r="E400" t="s">
        <v>1990</v>
      </c>
      <c r="F400" t="s">
        <v>0</v>
      </c>
      <c r="G400" t="s">
        <v>9</v>
      </c>
      <c r="H400" t="str">
        <f>_xlfn.XLOOKUP(Flights[[#This Row],[Destination]],Airports!$A$1:$A$77,Airports!$D$1:$D$77,"Code not found")</f>
        <v>San Francisco</v>
      </c>
      <c r="I400" t="str" cm="1">
        <f t="array" ref="I400">_xlfn.XLOOKUP(Flights[[#This Row],[Destination]],_xlfn._TRO_TRAILING(Airports!A:A),_xlfn._TRO_TRAILING(Airports!E:E),"Code not found")</f>
        <v>CA</v>
      </c>
      <c r="J400" s="1">
        <v>0.42638888888888887</v>
      </c>
      <c r="K400">
        <f>HOUR(Flights[[#This Row],[Scheduled Departure]])</f>
        <v>10</v>
      </c>
      <c r="L400" s="1">
        <v>0.42569444444444443</v>
      </c>
      <c r="M400">
        <v>-1</v>
      </c>
      <c r="N400">
        <v>75</v>
      </c>
      <c r="O400" s="14">
        <f>Flights[[#This Row],[Length (min)]]/60</f>
        <v>1.25</v>
      </c>
      <c r="P400">
        <v>337</v>
      </c>
      <c r="Q400" s="17">
        <f>IFERROR(Flights[[#This Row],[Distance]]/Flights[[#This Row],[Length (hr)]],"")</f>
        <v>269.60000000000002</v>
      </c>
      <c r="R400" s="1">
        <v>0.49444444444444446</v>
      </c>
      <c r="S400" s="1">
        <v>0.4777777777777778</v>
      </c>
      <c r="T400">
        <v>-24</v>
      </c>
      <c r="U400" t="str">
        <f>IF(Flights[[#This Row],[Arrival Delay]]="","Cancelled",IF(Flights[[#This Row],[Arrival Delay]]&gt;15,"Delayed","On time"))</f>
        <v>On time</v>
      </c>
      <c r="V400" t="str">
        <f>IF(Flights[[#This Row],[Status]]&lt;&gt;"Delayed","",IF(Flights[[#This Row],[Arrival Delay]]&gt;120,"Severe",IF(Flights[[#This Row],[Arrival Delay]]&gt;60,"Major","Moderate")))</f>
        <v/>
      </c>
      <c r="X400" t="str">
        <f>IF(OR(AND(Flights[[#This Row],[Status]]="Cancelled",Flights[[#This Row],[Cancellation Reason]]="Airline/Carrier"),Flights[[#This Row],[Delay Type]]="Severe"),"Yes","No")</f>
        <v>No</v>
      </c>
    </row>
    <row r="401" spans="1:24" x14ac:dyDescent="0.25">
      <c r="A401" s="3">
        <v>42037</v>
      </c>
      <c r="B401">
        <f>WEEKNUM(Flights[[#This Row],[Date]],2)</f>
        <v>6</v>
      </c>
      <c r="C401">
        <f>WEEKDAY(Flights[[#This Row],[Date]],2)</f>
        <v>1</v>
      </c>
      <c r="D401" t="s">
        <v>466</v>
      </c>
      <c r="E401" t="s">
        <v>1996</v>
      </c>
      <c r="F401" t="s">
        <v>0</v>
      </c>
      <c r="G401" t="s">
        <v>16</v>
      </c>
      <c r="H401" t="str">
        <f>_xlfn.XLOOKUP(Flights[[#This Row],[Destination]],Airports!$A$1:$A$77,Airports!$D$1:$D$77,"Code not found")</f>
        <v>Dulles</v>
      </c>
      <c r="I401" t="str" cm="1">
        <f t="array" ref="I401">_xlfn.XLOOKUP(Flights[[#This Row],[Destination]],_xlfn._TRO_TRAILING(Airports!A:A),_xlfn._TRO_TRAILING(Airports!E:E),"Code not found")</f>
        <v>VA</v>
      </c>
      <c r="J401" s="1">
        <v>0.45833333333333331</v>
      </c>
      <c r="K401">
        <f>HOUR(Flights[[#This Row],[Scheduled Departure]])</f>
        <v>11</v>
      </c>
      <c r="L401" s="1">
        <v>0.46250000000000002</v>
      </c>
      <c r="M401">
        <v>6</v>
      </c>
      <c r="N401">
        <v>288</v>
      </c>
      <c r="O401" s="14">
        <f>Flights[[#This Row],[Length (min)]]/60</f>
        <v>4.8</v>
      </c>
      <c r="P401">
        <v>2288</v>
      </c>
      <c r="Q401" s="17">
        <f>IFERROR(Flights[[#This Row],[Distance]]/Flights[[#This Row],[Length (hr)]],"")</f>
        <v>476.66666666666669</v>
      </c>
      <c r="R401" s="1">
        <v>0.77777777777777779</v>
      </c>
      <c r="S401" s="1">
        <v>0.78749999999999998</v>
      </c>
      <c r="T401">
        <v>14</v>
      </c>
      <c r="U401" t="str">
        <f>IF(Flights[[#This Row],[Arrival Delay]]="","Cancelled",IF(Flights[[#This Row],[Arrival Delay]]&gt;15,"Delayed","On time"))</f>
        <v>On time</v>
      </c>
      <c r="V401" t="str">
        <f>IF(Flights[[#This Row],[Status]]&lt;&gt;"Delayed","",IF(Flights[[#This Row],[Arrival Delay]]&gt;120,"Severe",IF(Flights[[#This Row],[Arrival Delay]]&gt;60,"Major","Moderate")))</f>
        <v/>
      </c>
      <c r="X401" t="str">
        <f>IF(OR(AND(Flights[[#This Row],[Status]]="Cancelled",Flights[[#This Row],[Cancellation Reason]]="Airline/Carrier"),Flights[[#This Row],[Delay Type]]="Severe"),"Yes","No")</f>
        <v>No</v>
      </c>
    </row>
    <row r="402" spans="1:24" x14ac:dyDescent="0.25">
      <c r="A402" s="3">
        <v>42037</v>
      </c>
      <c r="B402">
        <f>WEEKNUM(Flights[[#This Row],[Date]],2)</f>
        <v>6</v>
      </c>
      <c r="C402">
        <f>WEEKDAY(Flights[[#This Row],[Date]],2)</f>
        <v>1</v>
      </c>
      <c r="D402" t="s">
        <v>876</v>
      </c>
      <c r="E402" t="s">
        <v>1995</v>
      </c>
      <c r="F402" t="s">
        <v>0</v>
      </c>
      <c r="G402" t="s">
        <v>290</v>
      </c>
      <c r="H402" t="str">
        <f>_xlfn.XLOOKUP(Flights[[#This Row],[Destination]],Airports!$A$1:$A$77,Airports!$D$1:$D$77,"Code not found")</f>
        <v>Houston</v>
      </c>
      <c r="I402" t="str" cm="1">
        <f t="array" ref="I402">_xlfn.XLOOKUP(Flights[[#This Row],[Destination]],_xlfn._TRO_TRAILING(Airports!A:A),_xlfn._TRO_TRAILING(Airports!E:E),"Code not found")</f>
        <v>TX</v>
      </c>
      <c r="J402" s="1">
        <v>0.52430555555555558</v>
      </c>
      <c r="K402">
        <f>HOUR(Flights[[#This Row],[Scheduled Departure]])</f>
        <v>12</v>
      </c>
      <c r="L402" s="1">
        <v>0.52430555555555558</v>
      </c>
      <c r="M402">
        <v>0</v>
      </c>
      <c r="N402">
        <v>182</v>
      </c>
      <c r="O402" s="14">
        <f>Flights[[#This Row],[Length (min)]]/60</f>
        <v>3.0333333333333332</v>
      </c>
      <c r="P402">
        <v>1390</v>
      </c>
      <c r="Q402" s="17">
        <f>IFERROR(Flights[[#This Row],[Distance]]/Flights[[#This Row],[Length (hr)]],"")</f>
        <v>458.24175824175825</v>
      </c>
      <c r="R402" s="1">
        <v>0.73611111111111116</v>
      </c>
      <c r="S402" s="1">
        <v>0.73402777777777772</v>
      </c>
      <c r="T402">
        <v>-3</v>
      </c>
      <c r="U402" t="str">
        <f>IF(Flights[[#This Row],[Arrival Delay]]="","Cancelled",IF(Flights[[#This Row],[Arrival Delay]]&gt;15,"Delayed","On time"))</f>
        <v>On time</v>
      </c>
      <c r="V402" t="str">
        <f>IF(Flights[[#This Row],[Status]]&lt;&gt;"Delayed","",IF(Flights[[#This Row],[Arrival Delay]]&gt;120,"Severe",IF(Flights[[#This Row],[Arrival Delay]]&gt;60,"Major","Moderate")))</f>
        <v/>
      </c>
      <c r="X402" t="str">
        <f>IF(OR(AND(Flights[[#This Row],[Status]]="Cancelled",Flights[[#This Row],[Cancellation Reason]]="Airline/Carrier"),Flights[[#This Row],[Delay Type]]="Severe"),"Yes","No")</f>
        <v>No</v>
      </c>
    </row>
    <row r="403" spans="1:24" x14ac:dyDescent="0.25">
      <c r="A403" s="3">
        <v>42037</v>
      </c>
      <c r="B403">
        <f>WEEKNUM(Flights[[#This Row],[Date]],2)</f>
        <v>6</v>
      </c>
      <c r="C403">
        <f>WEEKDAY(Flights[[#This Row],[Date]],2)</f>
        <v>1</v>
      </c>
      <c r="D403" t="s">
        <v>807</v>
      </c>
      <c r="E403" t="s">
        <v>1994</v>
      </c>
      <c r="F403" t="s">
        <v>0</v>
      </c>
      <c r="G403" t="s">
        <v>347</v>
      </c>
      <c r="H403" t="str">
        <f>_xlfn.XLOOKUP(Flights[[#This Row],[Destination]],Airports!$A$1:$A$77,Airports!$D$1:$D$77,"Code not found")</f>
        <v>San Jose</v>
      </c>
      <c r="I403" t="str" cm="1">
        <f t="array" ref="I403">_xlfn.XLOOKUP(Flights[[#This Row],[Destination]],_xlfn._TRO_TRAILING(Airports!A:A),_xlfn._TRO_TRAILING(Airports!E:E),"Code not found")</f>
        <v>CA</v>
      </c>
      <c r="J403" s="1">
        <v>0.52777777777777779</v>
      </c>
      <c r="K403">
        <f>HOUR(Flights[[#This Row],[Scheduled Departure]])</f>
        <v>12</v>
      </c>
      <c r="L403" s="1">
        <v>0.52777777777777779</v>
      </c>
      <c r="M403">
        <v>0</v>
      </c>
      <c r="N403">
        <v>72</v>
      </c>
      <c r="O403" s="14">
        <f>Flights[[#This Row],[Length (min)]]/60</f>
        <v>1.2</v>
      </c>
      <c r="P403">
        <v>308</v>
      </c>
      <c r="Q403" s="17">
        <f>IFERROR(Flights[[#This Row],[Distance]]/Flights[[#This Row],[Length (hr)]],"")</f>
        <v>256.66666666666669</v>
      </c>
      <c r="R403" s="1">
        <v>0.57986111111111116</v>
      </c>
      <c r="S403" s="1">
        <v>0.57777777777777772</v>
      </c>
      <c r="T403">
        <v>-3</v>
      </c>
      <c r="U403" t="str">
        <f>IF(Flights[[#This Row],[Arrival Delay]]="","Cancelled",IF(Flights[[#This Row],[Arrival Delay]]&gt;15,"Delayed","On time"))</f>
        <v>On time</v>
      </c>
      <c r="V403" t="str">
        <f>IF(Flights[[#This Row],[Status]]&lt;&gt;"Delayed","",IF(Flights[[#This Row],[Arrival Delay]]&gt;120,"Severe",IF(Flights[[#This Row],[Arrival Delay]]&gt;60,"Major","Moderate")))</f>
        <v/>
      </c>
      <c r="X403" t="str">
        <f>IF(OR(AND(Flights[[#This Row],[Status]]="Cancelled",Flights[[#This Row],[Cancellation Reason]]="Airline/Carrier"),Flights[[#This Row],[Delay Type]]="Severe"),"Yes","No")</f>
        <v>No</v>
      </c>
    </row>
    <row r="404" spans="1:24" x14ac:dyDescent="0.25">
      <c r="A404" s="3">
        <v>42037</v>
      </c>
      <c r="B404">
        <f>WEEKNUM(Flights[[#This Row],[Date]],2)</f>
        <v>6</v>
      </c>
      <c r="C404">
        <f>WEEKDAY(Flights[[#This Row],[Date]],2)</f>
        <v>1</v>
      </c>
      <c r="D404" t="s">
        <v>886</v>
      </c>
      <c r="E404" t="s">
        <v>1995</v>
      </c>
      <c r="F404" t="s">
        <v>0</v>
      </c>
      <c r="G404" t="s">
        <v>273</v>
      </c>
      <c r="H404" t="str">
        <f>_xlfn.XLOOKUP(Flights[[#This Row],[Destination]],Airports!$A$1:$A$77,Airports!$D$1:$D$77,"Code not found")</f>
        <v>Denver</v>
      </c>
      <c r="I404" t="str" cm="1">
        <f t="array" ref="I404">_xlfn.XLOOKUP(Flights[[#This Row],[Destination]],_xlfn._TRO_TRAILING(Airports!A:A),_xlfn._TRO_TRAILING(Airports!E:E),"Code not found")</f>
        <v>CO</v>
      </c>
      <c r="J404" s="1">
        <v>0.58333333333333337</v>
      </c>
      <c r="K404">
        <f>HOUR(Flights[[#This Row],[Scheduled Departure]])</f>
        <v>14</v>
      </c>
      <c r="L404" s="1">
        <v>0.58402777777777781</v>
      </c>
      <c r="M404">
        <v>1</v>
      </c>
      <c r="N404">
        <v>133</v>
      </c>
      <c r="O404" s="14">
        <f>Flights[[#This Row],[Length (min)]]/60</f>
        <v>2.2166666666666668</v>
      </c>
      <c r="P404">
        <v>862</v>
      </c>
      <c r="Q404" s="17">
        <f>IFERROR(Flights[[#This Row],[Distance]]/Flights[[#This Row],[Length (hr)]],"")</f>
        <v>388.8721804511278</v>
      </c>
      <c r="R404" s="1">
        <v>0.72222222222222221</v>
      </c>
      <c r="S404" s="1">
        <v>0.71805555555555556</v>
      </c>
      <c r="T404">
        <v>-6</v>
      </c>
      <c r="U404" t="str">
        <f>IF(Flights[[#This Row],[Arrival Delay]]="","Cancelled",IF(Flights[[#This Row],[Arrival Delay]]&gt;15,"Delayed","On time"))</f>
        <v>On time</v>
      </c>
      <c r="V404" t="str">
        <f>IF(Flights[[#This Row],[Status]]&lt;&gt;"Delayed","",IF(Flights[[#This Row],[Arrival Delay]]&gt;120,"Severe",IF(Flights[[#This Row],[Arrival Delay]]&gt;60,"Major","Moderate")))</f>
        <v/>
      </c>
      <c r="X404" t="str">
        <f>IF(OR(AND(Flights[[#This Row],[Status]]="Cancelled",Flights[[#This Row],[Cancellation Reason]]="Airline/Carrier"),Flights[[#This Row],[Delay Type]]="Severe"),"Yes","No")</f>
        <v>No</v>
      </c>
    </row>
    <row r="405" spans="1:24" x14ac:dyDescent="0.25">
      <c r="A405" s="3">
        <v>42037</v>
      </c>
      <c r="B405">
        <f>WEEKNUM(Flights[[#This Row],[Date]],2)</f>
        <v>6</v>
      </c>
      <c r="C405">
        <f>WEEKDAY(Flights[[#This Row],[Date]],2)</f>
        <v>1</v>
      </c>
      <c r="D405" t="s">
        <v>559</v>
      </c>
      <c r="E405" t="s">
        <v>1994</v>
      </c>
      <c r="F405" t="s">
        <v>0</v>
      </c>
      <c r="G405" t="s">
        <v>356</v>
      </c>
      <c r="H405" t="str">
        <f>_xlfn.XLOOKUP(Flights[[#This Row],[Destination]],Airports!$A$1:$A$77,Airports!$D$1:$D$77,"Code not found")</f>
        <v>Tucson</v>
      </c>
      <c r="I405" t="str" cm="1">
        <f t="array" ref="I405">_xlfn.XLOOKUP(Flights[[#This Row],[Destination]],_xlfn._TRO_TRAILING(Airports!A:A),_xlfn._TRO_TRAILING(Airports!E:E),"Code not found")</f>
        <v>AZ</v>
      </c>
      <c r="J405" s="1">
        <v>0.65208333333333335</v>
      </c>
      <c r="K405">
        <f>HOUR(Flights[[#This Row],[Scheduled Departure]])</f>
        <v>15</v>
      </c>
      <c r="L405" s="1">
        <v>0.64444444444444449</v>
      </c>
      <c r="M405">
        <v>-11</v>
      </c>
      <c r="N405">
        <v>90</v>
      </c>
      <c r="O405" s="14">
        <f>Flights[[#This Row],[Length (min)]]/60</f>
        <v>1.5</v>
      </c>
      <c r="P405">
        <v>451</v>
      </c>
      <c r="Q405" s="17">
        <f>IFERROR(Flights[[#This Row],[Distance]]/Flights[[#This Row],[Length (hr)]],"")</f>
        <v>300.66666666666669</v>
      </c>
      <c r="R405" s="1">
        <v>0.75</v>
      </c>
      <c r="S405" s="1">
        <v>0.74861111111111112</v>
      </c>
      <c r="T405">
        <v>-2</v>
      </c>
      <c r="U405" t="str">
        <f>IF(Flights[[#This Row],[Arrival Delay]]="","Cancelled",IF(Flights[[#This Row],[Arrival Delay]]&gt;15,"Delayed","On time"))</f>
        <v>On time</v>
      </c>
      <c r="V405" t="str">
        <f>IF(Flights[[#This Row],[Status]]&lt;&gt;"Delayed","",IF(Flights[[#This Row],[Arrival Delay]]&gt;120,"Severe",IF(Flights[[#This Row],[Arrival Delay]]&gt;60,"Major","Moderate")))</f>
        <v/>
      </c>
      <c r="X405" t="str">
        <f>IF(OR(AND(Flights[[#This Row],[Status]]="Cancelled",Flights[[#This Row],[Cancellation Reason]]="Airline/Carrier"),Flights[[#This Row],[Delay Type]]="Severe"),"Yes","No")</f>
        <v>No</v>
      </c>
    </row>
    <row r="406" spans="1:24" x14ac:dyDescent="0.25">
      <c r="A406" s="3">
        <v>42037</v>
      </c>
      <c r="B406">
        <f>WEEKNUM(Flights[[#This Row],[Date]],2)</f>
        <v>6</v>
      </c>
      <c r="C406">
        <f>WEEKDAY(Flights[[#This Row],[Date]],2)</f>
        <v>1</v>
      </c>
      <c r="D406" t="s">
        <v>87</v>
      </c>
      <c r="E406" t="s">
        <v>1987</v>
      </c>
      <c r="F406" t="s">
        <v>0</v>
      </c>
      <c r="G406" t="s">
        <v>12</v>
      </c>
      <c r="H406" t="str">
        <f>_xlfn.XLOOKUP(Flights[[#This Row],[Destination]],Airports!$A$1:$A$77,Airports!$D$1:$D$77,"Code not found")</f>
        <v>New York</v>
      </c>
      <c r="I406" t="str" cm="1">
        <f t="array" ref="I406">_xlfn.XLOOKUP(Flights[[#This Row],[Destination]],_xlfn._TRO_TRAILING(Airports!A:A),_xlfn._TRO_TRAILING(Airports!E:E),"Code not found")</f>
        <v>NY</v>
      </c>
      <c r="J406" s="1">
        <v>0.70138888888888884</v>
      </c>
      <c r="K406">
        <f>HOUR(Flights[[#This Row],[Scheduled Departure]])</f>
        <v>16</v>
      </c>
      <c r="L406" s="1">
        <v>0.75208333333333333</v>
      </c>
      <c r="M406">
        <v>73</v>
      </c>
      <c r="N406">
        <v>298</v>
      </c>
      <c r="O406" s="14">
        <f>Flights[[#This Row],[Length (min)]]/60</f>
        <v>4.9666666666666668</v>
      </c>
      <c r="P406">
        <v>2475</v>
      </c>
      <c r="Q406" s="17">
        <f>IFERROR(Flights[[#This Row],[Distance]]/Flights[[#This Row],[Length (hr)]],"")</f>
        <v>498.32214765100667</v>
      </c>
      <c r="R406" s="1">
        <v>4.7222222222222221E-2</v>
      </c>
      <c r="S406" s="1">
        <v>8.4027777777777785E-2</v>
      </c>
      <c r="T406">
        <v>53</v>
      </c>
      <c r="U406" t="str">
        <f>IF(Flights[[#This Row],[Arrival Delay]]="","Cancelled",IF(Flights[[#This Row],[Arrival Delay]]&gt;15,"Delayed","On time"))</f>
        <v>Delayed</v>
      </c>
      <c r="V406" t="str">
        <f>IF(Flights[[#This Row],[Status]]&lt;&gt;"Delayed","",IF(Flights[[#This Row],[Arrival Delay]]&gt;120,"Severe",IF(Flights[[#This Row],[Arrival Delay]]&gt;60,"Major","Moderate")))</f>
        <v>Moderate</v>
      </c>
      <c r="X406" t="str">
        <f>IF(OR(AND(Flights[[#This Row],[Status]]="Cancelled",Flights[[#This Row],[Cancellation Reason]]="Airline/Carrier"),Flights[[#This Row],[Delay Type]]="Severe"),"Yes","No")</f>
        <v>No</v>
      </c>
    </row>
    <row r="407" spans="1:24" x14ac:dyDescent="0.25">
      <c r="A407" s="3">
        <v>42037</v>
      </c>
      <c r="B407">
        <f>WEEKNUM(Flights[[#This Row],[Date]],2)</f>
        <v>6</v>
      </c>
      <c r="C407">
        <f>WEEKDAY(Flights[[#This Row],[Date]],2)</f>
        <v>1</v>
      </c>
      <c r="D407" t="s">
        <v>622</v>
      </c>
      <c r="E407" t="s">
        <v>1994</v>
      </c>
      <c r="F407" t="s">
        <v>0</v>
      </c>
      <c r="G407" t="s">
        <v>314</v>
      </c>
      <c r="H407" t="str">
        <f>_xlfn.XLOOKUP(Flights[[#This Row],[Destination]],Airports!$A$1:$A$77,Airports!$D$1:$D$77,"Code not found")</f>
        <v>Minneapolis</v>
      </c>
      <c r="I407" t="str" cm="1">
        <f t="array" ref="I407">_xlfn.XLOOKUP(Flights[[#This Row],[Destination]],_xlfn._TRO_TRAILING(Airports!A:A),_xlfn._TRO_TRAILING(Airports!E:E),"Code not found")</f>
        <v>MN</v>
      </c>
      <c r="J407" s="1">
        <v>0.72361111111111109</v>
      </c>
      <c r="K407">
        <f>HOUR(Flights[[#This Row],[Scheduled Departure]])</f>
        <v>17</v>
      </c>
      <c r="L407" s="1">
        <v>0.73402777777777772</v>
      </c>
      <c r="M407">
        <v>15</v>
      </c>
      <c r="N407">
        <v>210</v>
      </c>
      <c r="O407" s="14">
        <f>Flights[[#This Row],[Length (min)]]/60</f>
        <v>3.5</v>
      </c>
      <c r="P407">
        <v>1535</v>
      </c>
      <c r="Q407" s="17">
        <f>IFERROR(Flights[[#This Row],[Distance]]/Flights[[#This Row],[Length (hr)]],"")</f>
        <v>438.57142857142856</v>
      </c>
      <c r="R407" s="1">
        <v>0.95902777777777781</v>
      </c>
      <c r="S407" s="1">
        <v>0.96319444444444446</v>
      </c>
      <c r="T407">
        <v>6</v>
      </c>
      <c r="U407" t="str">
        <f>IF(Flights[[#This Row],[Arrival Delay]]="","Cancelled",IF(Flights[[#This Row],[Arrival Delay]]&gt;15,"Delayed","On time"))</f>
        <v>On time</v>
      </c>
      <c r="V407" t="str">
        <f>IF(Flights[[#This Row],[Status]]&lt;&gt;"Delayed","",IF(Flights[[#This Row],[Arrival Delay]]&gt;120,"Severe",IF(Flights[[#This Row],[Arrival Delay]]&gt;60,"Major","Moderate")))</f>
        <v/>
      </c>
      <c r="X407" t="str">
        <f>IF(OR(AND(Flights[[#This Row],[Status]]="Cancelled",Flights[[#This Row],[Cancellation Reason]]="Airline/Carrier"),Flights[[#This Row],[Delay Type]]="Severe"),"Yes","No")</f>
        <v>No</v>
      </c>
    </row>
    <row r="408" spans="1:24" x14ac:dyDescent="0.25">
      <c r="A408" s="3">
        <v>42037</v>
      </c>
      <c r="B408">
        <f>WEEKNUM(Flights[[#This Row],[Date]],2)</f>
        <v>6</v>
      </c>
      <c r="C408">
        <f>WEEKDAY(Flights[[#This Row],[Date]],2)</f>
        <v>1</v>
      </c>
      <c r="D408" t="s">
        <v>96</v>
      </c>
      <c r="E408" t="s">
        <v>1987</v>
      </c>
      <c r="F408" t="s">
        <v>0</v>
      </c>
      <c r="G408" t="s">
        <v>3</v>
      </c>
      <c r="H408" t="str">
        <f>_xlfn.XLOOKUP(Flights[[#This Row],[Destination]],Airports!$A$1:$A$77,Airports!$D$1:$D$77,"Code not found")</f>
        <v>Dallas</v>
      </c>
      <c r="I408" t="str" cm="1">
        <f t="array" ref="I408">_xlfn.XLOOKUP(Flights[[#This Row],[Destination]],_xlfn._TRO_TRAILING(Airports!A:A),_xlfn._TRO_TRAILING(Airports!E:E),"Code not found")</f>
        <v>TX</v>
      </c>
      <c r="J408" s="1">
        <v>0.76041666666666663</v>
      </c>
      <c r="K408">
        <f>HOUR(Flights[[#This Row],[Scheduled Departure]])</f>
        <v>18</v>
      </c>
      <c r="L408" s="1">
        <v>0.78055555555555556</v>
      </c>
      <c r="M408">
        <v>29</v>
      </c>
      <c r="N408">
        <v>175</v>
      </c>
      <c r="O408" s="14">
        <f>Flights[[#This Row],[Length (min)]]/60</f>
        <v>2.9166666666666665</v>
      </c>
      <c r="P408">
        <v>1235</v>
      </c>
      <c r="Q408" s="17">
        <f>IFERROR(Flights[[#This Row],[Distance]]/Flights[[#This Row],[Length (hr)]],"")</f>
        <v>423.42857142857144</v>
      </c>
      <c r="R408" s="1">
        <v>0.96388888888888891</v>
      </c>
      <c r="S408" s="1">
        <v>0.98541666666666672</v>
      </c>
      <c r="T408">
        <v>31</v>
      </c>
      <c r="U408" t="str">
        <f>IF(Flights[[#This Row],[Arrival Delay]]="","Cancelled",IF(Flights[[#This Row],[Arrival Delay]]&gt;15,"Delayed","On time"))</f>
        <v>Delayed</v>
      </c>
      <c r="V408" t="str">
        <f>IF(Flights[[#This Row],[Status]]&lt;&gt;"Delayed","",IF(Flights[[#This Row],[Arrival Delay]]&gt;120,"Severe",IF(Flights[[#This Row],[Arrival Delay]]&gt;60,"Major","Moderate")))</f>
        <v>Moderate</v>
      </c>
      <c r="X408" t="str">
        <f>IF(OR(AND(Flights[[#This Row],[Status]]="Cancelled",Flights[[#This Row],[Cancellation Reason]]="Airline/Carrier"),Flights[[#This Row],[Delay Type]]="Severe"),"Yes","No")</f>
        <v>No</v>
      </c>
    </row>
    <row r="409" spans="1:24" x14ac:dyDescent="0.25">
      <c r="A409" s="3">
        <v>42037</v>
      </c>
      <c r="B409">
        <f>WEEKNUM(Flights[[#This Row],[Date]],2)</f>
        <v>6</v>
      </c>
      <c r="C409">
        <f>WEEKDAY(Flights[[#This Row],[Date]],2)</f>
        <v>1</v>
      </c>
      <c r="D409" t="s">
        <v>632</v>
      </c>
      <c r="E409" t="s">
        <v>1994</v>
      </c>
      <c r="F409" t="s">
        <v>0</v>
      </c>
      <c r="G409" t="s">
        <v>349</v>
      </c>
      <c r="H409" t="str">
        <f>_xlfn.XLOOKUP(Flights[[#This Row],[Destination]],Airports!$A$1:$A$77,Airports!$D$1:$D$77,"Code not found")</f>
        <v>Salt Lake City</v>
      </c>
      <c r="I409" t="str" cm="1">
        <f t="array" ref="I409">_xlfn.XLOOKUP(Flights[[#This Row],[Destination]],_xlfn._TRO_TRAILING(Airports!A:A),_xlfn._TRO_TRAILING(Airports!E:E),"Code not found")</f>
        <v>UT</v>
      </c>
      <c r="J409" s="1">
        <v>0.77777777777777779</v>
      </c>
      <c r="K409">
        <f>HOUR(Flights[[#This Row],[Scheduled Departure]])</f>
        <v>18</v>
      </c>
      <c r="L409" s="1">
        <v>0.77361111111111114</v>
      </c>
      <c r="M409">
        <v>-6</v>
      </c>
      <c r="N409">
        <v>117</v>
      </c>
      <c r="O409" s="14">
        <f>Flights[[#This Row],[Length (min)]]/60</f>
        <v>1.95</v>
      </c>
      <c r="P409">
        <v>590</v>
      </c>
      <c r="Q409" s="17">
        <f>IFERROR(Flights[[#This Row],[Distance]]/Flights[[#This Row],[Length (hr)]],"")</f>
        <v>302.5641025641026</v>
      </c>
      <c r="R409" s="1">
        <v>0.89236111111111116</v>
      </c>
      <c r="S409" s="1">
        <v>0.89652777777777781</v>
      </c>
      <c r="T409">
        <v>6</v>
      </c>
      <c r="U409" t="str">
        <f>IF(Flights[[#This Row],[Arrival Delay]]="","Cancelled",IF(Flights[[#This Row],[Arrival Delay]]&gt;15,"Delayed","On time"))</f>
        <v>On time</v>
      </c>
      <c r="V409" t="str">
        <f>IF(Flights[[#This Row],[Status]]&lt;&gt;"Delayed","",IF(Flights[[#This Row],[Arrival Delay]]&gt;120,"Severe",IF(Flights[[#This Row],[Arrival Delay]]&gt;60,"Major","Moderate")))</f>
        <v/>
      </c>
      <c r="X409" t="str">
        <f>IF(OR(AND(Flights[[#This Row],[Status]]="Cancelled",Flights[[#This Row],[Cancellation Reason]]="Airline/Carrier"),Flights[[#This Row],[Delay Type]]="Severe"),"Yes","No")</f>
        <v>No</v>
      </c>
    </row>
    <row r="410" spans="1:24" x14ac:dyDescent="0.25">
      <c r="A410" s="3">
        <v>42037</v>
      </c>
      <c r="B410">
        <f>WEEKNUM(Flights[[#This Row],[Date]],2)</f>
        <v>6</v>
      </c>
      <c r="C410">
        <f>WEEKDAY(Flights[[#This Row],[Date]],2)</f>
        <v>1</v>
      </c>
      <c r="D410" t="s">
        <v>927</v>
      </c>
      <c r="E410" t="s">
        <v>1996</v>
      </c>
      <c r="F410" t="s">
        <v>0</v>
      </c>
      <c r="G410" t="s">
        <v>9</v>
      </c>
      <c r="H410" t="str">
        <f>_xlfn.XLOOKUP(Flights[[#This Row],[Destination]],Airports!$A$1:$A$77,Airports!$D$1:$D$77,"Code not found")</f>
        <v>San Francisco</v>
      </c>
      <c r="I410" t="str" cm="1">
        <f t="array" ref="I410">_xlfn.XLOOKUP(Flights[[#This Row],[Destination]],_xlfn._TRO_TRAILING(Airports!A:A),_xlfn._TRO_TRAILING(Airports!E:E),"Code not found")</f>
        <v>CA</v>
      </c>
      <c r="J410" s="1">
        <v>0.875</v>
      </c>
      <c r="K410">
        <f>HOUR(Flights[[#This Row],[Scheduled Departure]])</f>
        <v>21</v>
      </c>
      <c r="L410" s="1">
        <v>0.87916666666666665</v>
      </c>
      <c r="M410">
        <v>6</v>
      </c>
      <c r="N410">
        <v>65</v>
      </c>
      <c r="O410" s="14">
        <f>Flights[[#This Row],[Length (min)]]/60</f>
        <v>1.0833333333333333</v>
      </c>
      <c r="P410">
        <v>337</v>
      </c>
      <c r="Q410" s="17">
        <f>IFERROR(Flights[[#This Row],[Distance]]/Flights[[#This Row],[Length (hr)]],"")</f>
        <v>311.07692307692309</v>
      </c>
      <c r="R410" s="1">
        <v>0.93055555555555558</v>
      </c>
      <c r="S410" s="1">
        <v>0.9243055555555556</v>
      </c>
      <c r="T410">
        <v>-9</v>
      </c>
      <c r="U410" t="str">
        <f>IF(Flights[[#This Row],[Arrival Delay]]="","Cancelled",IF(Flights[[#This Row],[Arrival Delay]]&gt;15,"Delayed","On time"))</f>
        <v>On time</v>
      </c>
      <c r="V410" t="str">
        <f>IF(Flights[[#This Row],[Status]]&lt;&gt;"Delayed","",IF(Flights[[#This Row],[Arrival Delay]]&gt;120,"Severe",IF(Flights[[#This Row],[Arrival Delay]]&gt;60,"Major","Moderate")))</f>
        <v/>
      </c>
      <c r="X410" t="str">
        <f>IF(OR(AND(Flights[[#This Row],[Status]]="Cancelled",Flights[[#This Row],[Cancellation Reason]]="Airline/Carrier"),Flights[[#This Row],[Delay Type]]="Severe"),"Yes","No")</f>
        <v>No</v>
      </c>
    </row>
    <row r="411" spans="1:24" x14ac:dyDescent="0.25">
      <c r="A411" s="3">
        <v>42038</v>
      </c>
      <c r="B411">
        <f>WEEKNUM(Flights[[#This Row],[Date]],2)</f>
        <v>6</v>
      </c>
      <c r="C411">
        <f>WEEKDAY(Flights[[#This Row],[Date]],2)</f>
        <v>2</v>
      </c>
      <c r="D411" t="s">
        <v>833</v>
      </c>
      <c r="E411" t="s">
        <v>1995</v>
      </c>
      <c r="F411" t="s">
        <v>0</v>
      </c>
      <c r="G411" t="s">
        <v>351</v>
      </c>
      <c r="H411" t="str">
        <f>_xlfn.XLOOKUP(Flights[[#This Row],[Destination]],Airports!$A$1:$A$77,Airports!$D$1:$D$77,"Code not found")</f>
        <v>Sacramento</v>
      </c>
      <c r="I411" t="str" cm="1">
        <f t="array" ref="I411">_xlfn.XLOOKUP(Flights[[#This Row],[Destination]],_xlfn._TRO_TRAILING(Airports!A:A),_xlfn._TRO_TRAILING(Airports!E:E),"Code not found")</f>
        <v>CA</v>
      </c>
      <c r="J411" s="1">
        <v>0.28125</v>
      </c>
      <c r="K411">
        <f>HOUR(Flights[[#This Row],[Scheduled Departure]])</f>
        <v>6</v>
      </c>
      <c r="L411" s="1">
        <v>0.27777777777777779</v>
      </c>
      <c r="M411">
        <v>-5</v>
      </c>
      <c r="N411">
        <v>83</v>
      </c>
      <c r="O411" s="14">
        <f>Flights[[#This Row],[Length (min)]]/60</f>
        <v>1.3833333333333333</v>
      </c>
      <c r="P411">
        <v>373</v>
      </c>
      <c r="Q411" s="17">
        <f>IFERROR(Flights[[#This Row],[Distance]]/Flights[[#This Row],[Length (hr)]],"")</f>
        <v>269.63855421686748</v>
      </c>
      <c r="R411" s="1">
        <v>0.34375</v>
      </c>
      <c r="S411" s="1">
        <v>0.33541666666666664</v>
      </c>
      <c r="T411">
        <v>-12</v>
      </c>
      <c r="U411" t="str">
        <f>IF(Flights[[#This Row],[Arrival Delay]]="","Cancelled",IF(Flights[[#This Row],[Arrival Delay]]&gt;15,"Delayed","On time"))</f>
        <v>On time</v>
      </c>
      <c r="V411" t="str">
        <f>IF(Flights[[#This Row],[Status]]&lt;&gt;"Delayed","",IF(Flights[[#This Row],[Arrival Delay]]&gt;120,"Severe",IF(Flights[[#This Row],[Arrival Delay]]&gt;60,"Major","Moderate")))</f>
        <v/>
      </c>
      <c r="X411" t="str">
        <f>IF(OR(AND(Flights[[#This Row],[Status]]="Cancelled",Flights[[#This Row],[Cancellation Reason]]="Airline/Carrier"),Flights[[#This Row],[Delay Type]]="Severe"),"Yes","No")</f>
        <v>No</v>
      </c>
    </row>
    <row r="412" spans="1:24" x14ac:dyDescent="0.25">
      <c r="A412" s="3">
        <v>42038</v>
      </c>
      <c r="B412">
        <f>WEEKNUM(Flights[[#This Row],[Date]],2)</f>
        <v>6</v>
      </c>
      <c r="C412">
        <f>WEEKDAY(Flights[[#This Row],[Date]],2)</f>
        <v>2</v>
      </c>
      <c r="D412" t="s">
        <v>695</v>
      </c>
      <c r="E412" t="s">
        <v>1990</v>
      </c>
      <c r="F412" t="s">
        <v>0</v>
      </c>
      <c r="G412" t="s">
        <v>273</v>
      </c>
      <c r="H412" t="str">
        <f>_xlfn.XLOOKUP(Flights[[#This Row],[Destination]],Airports!$A$1:$A$77,Airports!$D$1:$D$77,"Code not found")</f>
        <v>Denver</v>
      </c>
      <c r="I412" t="str" cm="1">
        <f t="array" ref="I412">_xlfn.XLOOKUP(Flights[[#This Row],[Destination]],_xlfn._TRO_TRAILING(Airports!A:A),_xlfn._TRO_TRAILING(Airports!E:E),"Code not found")</f>
        <v>CO</v>
      </c>
      <c r="J412" s="1">
        <v>0.28819444444444442</v>
      </c>
      <c r="K412">
        <f>HOUR(Flights[[#This Row],[Scheduled Departure]])</f>
        <v>6</v>
      </c>
      <c r="L412" s="1">
        <v>0.28194444444444444</v>
      </c>
      <c r="M412">
        <v>-9</v>
      </c>
      <c r="N412">
        <v>146</v>
      </c>
      <c r="O412" s="14">
        <f>Flights[[#This Row],[Length (min)]]/60</f>
        <v>2.4333333333333331</v>
      </c>
      <c r="P412">
        <v>862</v>
      </c>
      <c r="Q412" s="17">
        <f>IFERROR(Flights[[#This Row],[Distance]]/Flights[[#This Row],[Length (hr)]],"")</f>
        <v>354.2465753424658</v>
      </c>
      <c r="R412" s="1">
        <v>0.43125000000000002</v>
      </c>
      <c r="S412" s="1">
        <v>0.42499999999999999</v>
      </c>
      <c r="T412">
        <v>-9</v>
      </c>
      <c r="U412" t="str">
        <f>IF(Flights[[#This Row],[Arrival Delay]]="","Cancelled",IF(Flights[[#This Row],[Arrival Delay]]&gt;15,"Delayed","On time"))</f>
        <v>On time</v>
      </c>
      <c r="V412" t="str">
        <f>IF(Flights[[#This Row],[Status]]&lt;&gt;"Delayed","",IF(Flights[[#This Row],[Arrival Delay]]&gt;120,"Severe",IF(Flights[[#This Row],[Arrival Delay]]&gt;60,"Major","Moderate")))</f>
        <v/>
      </c>
      <c r="X412" t="str">
        <f>IF(OR(AND(Flights[[#This Row],[Status]]="Cancelled",Flights[[#This Row],[Cancellation Reason]]="Airline/Carrier"),Flights[[#This Row],[Delay Type]]="Severe"),"Yes","No")</f>
        <v>No</v>
      </c>
    </row>
    <row r="413" spans="1:24" x14ac:dyDescent="0.25">
      <c r="A413" s="3">
        <v>42038</v>
      </c>
      <c r="B413">
        <f>WEEKNUM(Flights[[#This Row],[Date]],2)</f>
        <v>6</v>
      </c>
      <c r="C413">
        <f>WEEKDAY(Flights[[#This Row],[Date]],2)</f>
        <v>2</v>
      </c>
      <c r="D413" t="s">
        <v>435</v>
      </c>
      <c r="E413" t="s">
        <v>1993</v>
      </c>
      <c r="F413" t="s">
        <v>0</v>
      </c>
      <c r="G413" t="s">
        <v>314</v>
      </c>
      <c r="H413" t="str">
        <f>_xlfn.XLOOKUP(Flights[[#This Row],[Destination]],Airports!$A$1:$A$77,Airports!$D$1:$D$77,"Code not found")</f>
        <v>Minneapolis</v>
      </c>
      <c r="I413" t="str" cm="1">
        <f t="array" ref="I413">_xlfn.XLOOKUP(Flights[[#This Row],[Destination]],_xlfn._TRO_TRAILING(Airports!A:A),_xlfn._TRO_TRAILING(Airports!E:E),"Code not found")</f>
        <v>MN</v>
      </c>
      <c r="J413" s="1">
        <v>0.3888888888888889</v>
      </c>
      <c r="K413">
        <f>HOUR(Flights[[#This Row],[Scheduled Departure]])</f>
        <v>9</v>
      </c>
      <c r="L413" s="1">
        <v>0.38750000000000001</v>
      </c>
      <c r="M413">
        <v>-2</v>
      </c>
      <c r="N413">
        <v>210</v>
      </c>
      <c r="O413" s="14">
        <f>Flights[[#This Row],[Length (min)]]/60</f>
        <v>3.5</v>
      </c>
      <c r="P413">
        <v>1535</v>
      </c>
      <c r="Q413" s="17">
        <f>IFERROR(Flights[[#This Row],[Distance]]/Flights[[#This Row],[Length (hr)]],"")</f>
        <v>438.57142857142856</v>
      </c>
      <c r="R413" s="1">
        <v>0.62291666666666667</v>
      </c>
      <c r="S413" s="1">
        <v>0.6166666666666667</v>
      </c>
      <c r="T413">
        <v>-9</v>
      </c>
      <c r="U413" t="str">
        <f>IF(Flights[[#This Row],[Arrival Delay]]="","Cancelled",IF(Flights[[#This Row],[Arrival Delay]]&gt;15,"Delayed","On time"))</f>
        <v>On time</v>
      </c>
      <c r="V413" t="str">
        <f>IF(Flights[[#This Row],[Status]]&lt;&gt;"Delayed","",IF(Flights[[#This Row],[Arrival Delay]]&gt;120,"Severe",IF(Flights[[#This Row],[Arrival Delay]]&gt;60,"Major","Moderate")))</f>
        <v/>
      </c>
      <c r="X413" t="str">
        <f>IF(OR(AND(Flights[[#This Row],[Status]]="Cancelled",Flights[[#This Row],[Cancellation Reason]]="Airline/Carrier"),Flights[[#This Row],[Delay Type]]="Severe"),"Yes","No")</f>
        <v>No</v>
      </c>
    </row>
    <row r="414" spans="1:24" x14ac:dyDescent="0.25">
      <c r="A414" s="3">
        <v>42038</v>
      </c>
      <c r="B414">
        <f>WEEKNUM(Flights[[#This Row],[Date]],2)</f>
        <v>6</v>
      </c>
      <c r="C414">
        <f>WEEKDAY(Flights[[#This Row],[Date]],2)</f>
        <v>2</v>
      </c>
      <c r="D414" t="s">
        <v>58</v>
      </c>
      <c r="E414" t="s">
        <v>1987</v>
      </c>
      <c r="F414" t="s">
        <v>0</v>
      </c>
      <c r="G414" t="s">
        <v>16</v>
      </c>
      <c r="H414" t="str">
        <f>_xlfn.XLOOKUP(Flights[[#This Row],[Destination]],Airports!$A$1:$A$77,Airports!$D$1:$D$77,"Code not found")</f>
        <v>Dulles</v>
      </c>
      <c r="I414" t="str" cm="1">
        <f t="array" ref="I414">_xlfn.XLOOKUP(Flights[[#This Row],[Destination]],_xlfn._TRO_TRAILING(Airports!A:A),_xlfn._TRO_TRAILING(Airports!E:E),"Code not found")</f>
        <v>VA</v>
      </c>
      <c r="J414" s="1">
        <v>0.40972222222222221</v>
      </c>
      <c r="K414">
        <f>HOUR(Flights[[#This Row],[Scheduled Departure]])</f>
        <v>9</v>
      </c>
      <c r="L414" s="1">
        <v>0.40625</v>
      </c>
      <c r="M414">
        <v>-5</v>
      </c>
      <c r="N414">
        <v>287</v>
      </c>
      <c r="O414" s="14">
        <f>Flights[[#This Row],[Length (min)]]/60</f>
        <v>4.7833333333333332</v>
      </c>
      <c r="P414">
        <v>2288</v>
      </c>
      <c r="Q414" s="17">
        <f>IFERROR(Flights[[#This Row],[Distance]]/Flights[[#This Row],[Length (hr)]],"")</f>
        <v>478.32752613240422</v>
      </c>
      <c r="R414" s="1">
        <v>0.7319444444444444</v>
      </c>
      <c r="S414" s="1">
        <v>0.73055555555555551</v>
      </c>
      <c r="T414">
        <v>-2</v>
      </c>
      <c r="U414" t="str">
        <f>IF(Flights[[#This Row],[Arrival Delay]]="","Cancelled",IF(Flights[[#This Row],[Arrival Delay]]&gt;15,"Delayed","On time"))</f>
        <v>On time</v>
      </c>
      <c r="V414" t="str">
        <f>IF(Flights[[#This Row],[Status]]&lt;&gt;"Delayed","",IF(Flights[[#This Row],[Arrival Delay]]&gt;120,"Severe",IF(Flights[[#This Row],[Arrival Delay]]&gt;60,"Major","Moderate")))</f>
        <v/>
      </c>
      <c r="X414" t="str">
        <f>IF(OR(AND(Flights[[#This Row],[Status]]="Cancelled",Flights[[#This Row],[Cancellation Reason]]="Airline/Carrier"),Flights[[#This Row],[Delay Type]]="Severe"),"Yes","No")</f>
        <v>No</v>
      </c>
    </row>
    <row r="415" spans="1:24" x14ac:dyDescent="0.25">
      <c r="A415" s="3">
        <v>42038</v>
      </c>
      <c r="B415">
        <f>WEEKNUM(Flights[[#This Row],[Date]],2)</f>
        <v>6</v>
      </c>
      <c r="C415">
        <f>WEEKDAY(Flights[[#This Row],[Date]],2)</f>
        <v>2</v>
      </c>
      <c r="D415" t="s">
        <v>857</v>
      </c>
      <c r="E415" t="s">
        <v>1988</v>
      </c>
      <c r="F415" t="s">
        <v>0</v>
      </c>
      <c r="G415" t="s">
        <v>29</v>
      </c>
      <c r="H415" t="str">
        <f>_xlfn.XLOOKUP(Flights[[#This Row],[Destination]],Airports!$A$1:$A$77,Airports!$D$1:$D$77,"Code not found")</f>
        <v>Phoenix</v>
      </c>
      <c r="I415" t="str" cm="1">
        <f t="array" ref="I415">_xlfn.XLOOKUP(Flights[[#This Row],[Destination]],_xlfn._TRO_TRAILING(Airports!A:A),_xlfn._TRO_TRAILING(Airports!E:E),"Code not found")</f>
        <v>AZ</v>
      </c>
      <c r="J415" s="1">
        <v>0.4201388888888889</v>
      </c>
      <c r="K415">
        <f>HOUR(Flights[[#This Row],[Scheduled Departure]])</f>
        <v>10</v>
      </c>
      <c r="L415" s="1">
        <v>0.41597222222222224</v>
      </c>
      <c r="M415">
        <v>-6</v>
      </c>
      <c r="N415">
        <v>78</v>
      </c>
      <c r="O415" s="14">
        <f>Flights[[#This Row],[Length (min)]]/60</f>
        <v>1.3</v>
      </c>
      <c r="P415">
        <v>370</v>
      </c>
      <c r="Q415" s="17">
        <f>IFERROR(Flights[[#This Row],[Distance]]/Flights[[#This Row],[Length (hr)]],"")</f>
        <v>284.61538461538458</v>
      </c>
      <c r="R415" s="1">
        <v>0.51458333333333328</v>
      </c>
      <c r="S415" s="1">
        <v>0.51180555555555551</v>
      </c>
      <c r="T415">
        <v>-4</v>
      </c>
      <c r="U415" t="str">
        <f>IF(Flights[[#This Row],[Arrival Delay]]="","Cancelled",IF(Flights[[#This Row],[Arrival Delay]]&gt;15,"Delayed","On time"))</f>
        <v>On time</v>
      </c>
      <c r="V415" t="str">
        <f>IF(Flights[[#This Row],[Status]]&lt;&gt;"Delayed","",IF(Flights[[#This Row],[Arrival Delay]]&gt;120,"Severe",IF(Flights[[#This Row],[Arrival Delay]]&gt;60,"Major","Moderate")))</f>
        <v/>
      </c>
      <c r="X415" t="str">
        <f>IF(OR(AND(Flights[[#This Row],[Status]]="Cancelled",Flights[[#This Row],[Cancellation Reason]]="Airline/Carrier"),Flights[[#This Row],[Delay Type]]="Severe"),"Yes","No")</f>
        <v>No</v>
      </c>
    </row>
    <row r="416" spans="1:24" x14ac:dyDescent="0.25">
      <c r="A416" s="3">
        <v>42038</v>
      </c>
      <c r="B416">
        <f>WEEKNUM(Flights[[#This Row],[Date]],2)</f>
        <v>6</v>
      </c>
      <c r="C416">
        <f>WEEKDAY(Flights[[#This Row],[Date]],2)</f>
        <v>2</v>
      </c>
      <c r="D416" t="s">
        <v>582</v>
      </c>
      <c r="E416" t="s">
        <v>1994</v>
      </c>
      <c r="F416" t="s">
        <v>0</v>
      </c>
      <c r="G416" t="s">
        <v>283</v>
      </c>
      <c r="H416" t="str">
        <f>_xlfn.XLOOKUP(Flights[[#This Row],[Destination]],Airports!$A$1:$A$77,Airports!$D$1:$D$77,"Code not found")</f>
        <v>Fresno</v>
      </c>
      <c r="I416" t="str" cm="1">
        <f t="array" ref="I416">_xlfn.XLOOKUP(Flights[[#This Row],[Destination]],_xlfn._TRO_TRAILING(Airports!A:A),_xlfn._TRO_TRAILING(Airports!E:E),"Code not found")</f>
        <v>CA</v>
      </c>
      <c r="J416" s="1">
        <v>0.6</v>
      </c>
      <c r="K416">
        <f>HOUR(Flights[[#This Row],[Scheduled Departure]])</f>
        <v>14</v>
      </c>
      <c r="L416" s="1">
        <v>0.59861111111111109</v>
      </c>
      <c r="M416">
        <v>-2</v>
      </c>
      <c r="N416">
        <v>69</v>
      </c>
      <c r="O416" s="14">
        <f>Flights[[#This Row],[Length (min)]]/60</f>
        <v>1.1499999999999999</v>
      </c>
      <c r="P416">
        <v>209</v>
      </c>
      <c r="Q416" s="17">
        <f>IFERROR(Flights[[#This Row],[Distance]]/Flights[[#This Row],[Length (hr)]],"")</f>
        <v>181.73913043478262</v>
      </c>
      <c r="R416" s="1">
        <v>0.65138888888888891</v>
      </c>
      <c r="S416" s="1">
        <v>0.64652777777777781</v>
      </c>
      <c r="T416">
        <v>-7</v>
      </c>
      <c r="U416" t="str">
        <f>IF(Flights[[#This Row],[Arrival Delay]]="","Cancelled",IF(Flights[[#This Row],[Arrival Delay]]&gt;15,"Delayed","On time"))</f>
        <v>On time</v>
      </c>
      <c r="V416" t="str">
        <f>IF(Flights[[#This Row],[Status]]&lt;&gt;"Delayed","",IF(Flights[[#This Row],[Arrival Delay]]&gt;120,"Severe",IF(Flights[[#This Row],[Arrival Delay]]&gt;60,"Major","Moderate")))</f>
        <v/>
      </c>
      <c r="X416" t="str">
        <f>IF(OR(AND(Flights[[#This Row],[Status]]="Cancelled",Flights[[#This Row],[Cancellation Reason]]="Airline/Carrier"),Flights[[#This Row],[Delay Type]]="Severe"),"Yes","No")</f>
        <v>No</v>
      </c>
    </row>
    <row r="417" spans="1:24" x14ac:dyDescent="0.25">
      <c r="A417" s="3">
        <v>42038</v>
      </c>
      <c r="B417">
        <f>WEEKNUM(Flights[[#This Row],[Date]],2)</f>
        <v>6</v>
      </c>
      <c r="C417">
        <f>WEEKDAY(Flights[[#This Row],[Date]],2)</f>
        <v>2</v>
      </c>
      <c r="D417" t="s">
        <v>84</v>
      </c>
      <c r="E417" t="s">
        <v>1987</v>
      </c>
      <c r="F417" t="s">
        <v>0</v>
      </c>
      <c r="G417" t="s">
        <v>10</v>
      </c>
      <c r="H417" t="str">
        <f>_xlfn.XLOOKUP(Flights[[#This Row],[Destination]],Airports!$A$1:$A$77,Airports!$D$1:$D$77,"Code not found")</f>
        <v>Boston</v>
      </c>
      <c r="I417" t="str" cm="1">
        <f t="array" ref="I417">_xlfn.XLOOKUP(Flights[[#This Row],[Destination]],_xlfn._TRO_TRAILING(Airports!A:A),_xlfn._TRO_TRAILING(Airports!E:E),"Code not found")</f>
        <v>MA</v>
      </c>
      <c r="J417" s="1">
        <v>0.64236111111111116</v>
      </c>
      <c r="K417">
        <f>HOUR(Flights[[#This Row],[Scheduled Departure]])</f>
        <v>15</v>
      </c>
      <c r="L417" s="1">
        <v>0.63680555555555551</v>
      </c>
      <c r="M417">
        <v>-8</v>
      </c>
      <c r="N417">
        <v>340</v>
      </c>
      <c r="O417" s="14">
        <f>Flights[[#This Row],[Length (min)]]/60</f>
        <v>5.666666666666667</v>
      </c>
      <c r="P417">
        <v>2611</v>
      </c>
      <c r="Q417" s="17">
        <f>IFERROR(Flights[[#This Row],[Distance]]/Flights[[#This Row],[Length (hr)]],"")</f>
        <v>460.76470588235293</v>
      </c>
      <c r="R417" s="1">
        <v>0.98958333333333337</v>
      </c>
      <c r="S417" s="1">
        <v>0.99791666666666667</v>
      </c>
      <c r="T417">
        <v>12</v>
      </c>
      <c r="U417" t="str">
        <f>IF(Flights[[#This Row],[Arrival Delay]]="","Cancelled",IF(Flights[[#This Row],[Arrival Delay]]&gt;15,"Delayed","On time"))</f>
        <v>On time</v>
      </c>
      <c r="V417" t="str">
        <f>IF(Flights[[#This Row],[Status]]&lt;&gt;"Delayed","",IF(Flights[[#This Row],[Arrival Delay]]&gt;120,"Severe",IF(Flights[[#This Row],[Arrival Delay]]&gt;60,"Major","Moderate")))</f>
        <v/>
      </c>
      <c r="X417" t="str">
        <f>IF(OR(AND(Flights[[#This Row],[Status]]="Cancelled",Flights[[#This Row],[Cancellation Reason]]="Airline/Carrier"),Flights[[#This Row],[Delay Type]]="Severe"),"Yes","No")</f>
        <v>No</v>
      </c>
    </row>
    <row r="418" spans="1:24" x14ac:dyDescent="0.25">
      <c r="A418" s="3">
        <v>42038</v>
      </c>
      <c r="B418">
        <f>WEEKNUM(Flights[[#This Row],[Date]],2)</f>
        <v>6</v>
      </c>
      <c r="C418">
        <f>WEEKDAY(Flights[[#This Row],[Date]],2)</f>
        <v>2</v>
      </c>
      <c r="D418" t="s">
        <v>554</v>
      </c>
      <c r="E418" t="s">
        <v>1996</v>
      </c>
      <c r="F418" t="s">
        <v>0</v>
      </c>
      <c r="G418" t="s">
        <v>9</v>
      </c>
      <c r="H418" t="str">
        <f>_xlfn.XLOOKUP(Flights[[#This Row],[Destination]],Airports!$A$1:$A$77,Airports!$D$1:$D$77,"Code not found")</f>
        <v>San Francisco</v>
      </c>
      <c r="I418" t="str" cm="1">
        <f t="array" ref="I418">_xlfn.XLOOKUP(Flights[[#This Row],[Destination]],_xlfn._TRO_TRAILING(Airports!A:A),_xlfn._TRO_TRAILING(Airports!E:E),"Code not found")</f>
        <v>CA</v>
      </c>
      <c r="J418" s="1">
        <v>0.64583333333333337</v>
      </c>
      <c r="K418">
        <f>HOUR(Flights[[#This Row],[Scheduled Departure]])</f>
        <v>15</v>
      </c>
      <c r="L418" s="1">
        <v>0.64097222222222228</v>
      </c>
      <c r="M418">
        <v>-7</v>
      </c>
      <c r="N418">
        <v>64</v>
      </c>
      <c r="O418" s="14">
        <f>Flights[[#This Row],[Length (min)]]/60</f>
        <v>1.0666666666666667</v>
      </c>
      <c r="P418">
        <v>337</v>
      </c>
      <c r="Q418" s="17">
        <f>IFERROR(Flights[[#This Row],[Distance]]/Flights[[#This Row],[Length (hr)]],"")</f>
        <v>315.9375</v>
      </c>
      <c r="R418" s="1">
        <v>0.69791666666666663</v>
      </c>
      <c r="S418" s="1">
        <v>0.68541666666666667</v>
      </c>
      <c r="T418">
        <v>-18</v>
      </c>
      <c r="U418" t="str">
        <f>IF(Flights[[#This Row],[Arrival Delay]]="","Cancelled",IF(Flights[[#This Row],[Arrival Delay]]&gt;15,"Delayed","On time"))</f>
        <v>On time</v>
      </c>
      <c r="V418" t="str">
        <f>IF(Flights[[#This Row],[Status]]&lt;&gt;"Delayed","",IF(Flights[[#This Row],[Arrival Delay]]&gt;120,"Severe",IF(Flights[[#This Row],[Arrival Delay]]&gt;60,"Major","Moderate")))</f>
        <v/>
      </c>
      <c r="X418" t="str">
        <f>IF(OR(AND(Flights[[#This Row],[Status]]="Cancelled",Flights[[#This Row],[Cancellation Reason]]="Airline/Carrier"),Flights[[#This Row],[Delay Type]]="Severe"),"Yes","No")</f>
        <v>No</v>
      </c>
    </row>
    <row r="419" spans="1:24" x14ac:dyDescent="0.25">
      <c r="A419" s="3">
        <v>42038</v>
      </c>
      <c r="B419">
        <f>WEEKNUM(Flights[[#This Row],[Date]],2)</f>
        <v>6</v>
      </c>
      <c r="C419">
        <f>WEEKDAY(Flights[[#This Row],[Date]],2)</f>
        <v>2</v>
      </c>
      <c r="D419" t="s">
        <v>638</v>
      </c>
      <c r="E419" t="s">
        <v>1994</v>
      </c>
      <c r="F419" t="s">
        <v>0</v>
      </c>
      <c r="G419" t="s">
        <v>343</v>
      </c>
      <c r="H419" t="str">
        <f>_xlfn.XLOOKUP(Flights[[#This Row],[Destination]],Airports!$A$1:$A$77,Airports!$D$1:$D$77,"Code not found")</f>
        <v>San Luis Obispo</v>
      </c>
      <c r="I419" t="str" cm="1">
        <f t="array" ref="I419">_xlfn.XLOOKUP(Flights[[#This Row],[Destination]],_xlfn._TRO_TRAILING(Airports!A:A),_xlfn._TRO_TRAILING(Airports!E:E),"Code not found")</f>
        <v>CA</v>
      </c>
      <c r="J419" s="1">
        <v>0.8520833333333333</v>
      </c>
      <c r="K419">
        <f>HOUR(Flights[[#This Row],[Scheduled Departure]])</f>
        <v>20</v>
      </c>
      <c r="L419" s="1">
        <v>0.84791666666666665</v>
      </c>
      <c r="M419">
        <v>-6</v>
      </c>
      <c r="N419">
        <v>64</v>
      </c>
      <c r="O419" s="14">
        <f>Flights[[#This Row],[Length (min)]]/60</f>
        <v>1.0666666666666667</v>
      </c>
      <c r="P419">
        <v>156</v>
      </c>
      <c r="Q419" s="17">
        <f>IFERROR(Flights[[#This Row],[Distance]]/Flights[[#This Row],[Length (hr)]],"")</f>
        <v>146.25</v>
      </c>
      <c r="R419" s="1">
        <v>0.89375000000000004</v>
      </c>
      <c r="S419" s="1">
        <v>0.89236111111111116</v>
      </c>
      <c r="T419">
        <v>-2</v>
      </c>
      <c r="U419" t="str">
        <f>IF(Flights[[#This Row],[Arrival Delay]]="","Cancelled",IF(Flights[[#This Row],[Arrival Delay]]&gt;15,"Delayed","On time"))</f>
        <v>On time</v>
      </c>
      <c r="V419" t="str">
        <f>IF(Flights[[#This Row],[Status]]&lt;&gt;"Delayed","",IF(Flights[[#This Row],[Arrival Delay]]&gt;120,"Severe",IF(Flights[[#This Row],[Arrival Delay]]&gt;60,"Major","Moderate")))</f>
        <v/>
      </c>
      <c r="X419" t="str">
        <f>IF(OR(AND(Flights[[#This Row],[Status]]="Cancelled",Flights[[#This Row],[Cancellation Reason]]="Airline/Carrier"),Flights[[#This Row],[Delay Type]]="Severe"),"Yes","No")</f>
        <v>No</v>
      </c>
    </row>
    <row r="420" spans="1:24" x14ac:dyDescent="0.25">
      <c r="A420" s="3">
        <v>42038</v>
      </c>
      <c r="B420">
        <f>WEEKNUM(Flights[[#This Row],[Date]],2)</f>
        <v>6</v>
      </c>
      <c r="C420">
        <f>WEEKDAY(Flights[[#This Row],[Date]],2)</f>
        <v>2</v>
      </c>
      <c r="D420" t="s">
        <v>927</v>
      </c>
      <c r="E420" t="s">
        <v>1996</v>
      </c>
      <c r="F420" t="s">
        <v>0</v>
      </c>
      <c r="G420" t="s">
        <v>9</v>
      </c>
      <c r="H420" t="str">
        <f>_xlfn.XLOOKUP(Flights[[#This Row],[Destination]],Airports!$A$1:$A$77,Airports!$D$1:$D$77,"Code not found")</f>
        <v>San Francisco</v>
      </c>
      <c r="I420" t="str" cm="1">
        <f t="array" ref="I420">_xlfn.XLOOKUP(Flights[[#This Row],[Destination]],_xlfn._TRO_TRAILING(Airports!A:A),_xlfn._TRO_TRAILING(Airports!E:E),"Code not found")</f>
        <v>CA</v>
      </c>
      <c r="J420" s="1">
        <v>0.875</v>
      </c>
      <c r="K420">
        <f>HOUR(Flights[[#This Row],[Scheduled Departure]])</f>
        <v>21</v>
      </c>
      <c r="L420" s="1">
        <v>0.91388888888888886</v>
      </c>
      <c r="M420">
        <v>56</v>
      </c>
      <c r="N420">
        <v>64</v>
      </c>
      <c r="O420" s="14">
        <f>Flights[[#This Row],[Length (min)]]/60</f>
        <v>1.0666666666666667</v>
      </c>
      <c r="P420">
        <v>337</v>
      </c>
      <c r="Q420" s="17">
        <f>IFERROR(Flights[[#This Row],[Distance]]/Flights[[#This Row],[Length (hr)]],"")</f>
        <v>315.9375</v>
      </c>
      <c r="R420" s="1">
        <v>0.93055555555555558</v>
      </c>
      <c r="S420" s="1">
        <v>0.95833333333333337</v>
      </c>
      <c r="T420">
        <v>40</v>
      </c>
      <c r="U420" t="str">
        <f>IF(Flights[[#This Row],[Arrival Delay]]="","Cancelled",IF(Flights[[#This Row],[Arrival Delay]]&gt;15,"Delayed","On time"))</f>
        <v>Delayed</v>
      </c>
      <c r="V420" t="str">
        <f>IF(Flights[[#This Row],[Status]]&lt;&gt;"Delayed","",IF(Flights[[#This Row],[Arrival Delay]]&gt;120,"Severe",IF(Flights[[#This Row],[Arrival Delay]]&gt;60,"Major","Moderate")))</f>
        <v>Moderate</v>
      </c>
      <c r="X420" t="str">
        <f>IF(OR(AND(Flights[[#This Row],[Status]]="Cancelled",Flights[[#This Row],[Cancellation Reason]]="Airline/Carrier"),Flights[[#This Row],[Delay Type]]="Severe"),"Yes","No")</f>
        <v>No</v>
      </c>
    </row>
    <row r="421" spans="1:24" x14ac:dyDescent="0.25">
      <c r="A421" s="3">
        <v>42038</v>
      </c>
      <c r="B421">
        <f>WEEKNUM(Flights[[#This Row],[Date]],2)</f>
        <v>6</v>
      </c>
      <c r="C421">
        <f>WEEKDAY(Flights[[#This Row],[Date]],2)</f>
        <v>2</v>
      </c>
      <c r="D421" t="s">
        <v>656</v>
      </c>
      <c r="E421" t="s">
        <v>1994</v>
      </c>
      <c r="F421" t="s">
        <v>0</v>
      </c>
      <c r="G421" t="s">
        <v>283</v>
      </c>
      <c r="H421" t="str">
        <f>_xlfn.XLOOKUP(Flights[[#This Row],[Destination]],Airports!$A$1:$A$77,Airports!$D$1:$D$77,"Code not found")</f>
        <v>Fresno</v>
      </c>
      <c r="I421" t="str" cm="1">
        <f t="array" ref="I421">_xlfn.XLOOKUP(Flights[[#This Row],[Destination]],_xlfn._TRO_TRAILING(Airports!A:A),_xlfn._TRO_TRAILING(Airports!E:E),"Code not found")</f>
        <v>CA</v>
      </c>
      <c r="J421" s="1">
        <v>0.94097222222222221</v>
      </c>
      <c r="K421">
        <f>HOUR(Flights[[#This Row],[Scheduled Departure]])</f>
        <v>22</v>
      </c>
      <c r="L421" s="1">
        <v>0.93611111111111112</v>
      </c>
      <c r="M421">
        <v>-7</v>
      </c>
      <c r="N421">
        <v>58</v>
      </c>
      <c r="O421" s="14">
        <f>Flights[[#This Row],[Length (min)]]/60</f>
        <v>0.96666666666666667</v>
      </c>
      <c r="P421">
        <v>209</v>
      </c>
      <c r="Q421" s="17">
        <f>IFERROR(Flights[[#This Row],[Distance]]/Flights[[#This Row],[Length (hr)]],"")</f>
        <v>216.20689655172413</v>
      </c>
      <c r="R421" s="1">
        <v>0.98472222222222228</v>
      </c>
      <c r="S421" s="1">
        <v>0.97638888888888886</v>
      </c>
      <c r="T421">
        <v>-12</v>
      </c>
      <c r="U421" t="str">
        <f>IF(Flights[[#This Row],[Arrival Delay]]="","Cancelled",IF(Flights[[#This Row],[Arrival Delay]]&gt;15,"Delayed","On time"))</f>
        <v>On time</v>
      </c>
      <c r="V421" t="str">
        <f>IF(Flights[[#This Row],[Status]]&lt;&gt;"Delayed","",IF(Flights[[#This Row],[Arrival Delay]]&gt;120,"Severe",IF(Flights[[#This Row],[Arrival Delay]]&gt;60,"Major","Moderate")))</f>
        <v/>
      </c>
      <c r="X421" t="str">
        <f>IF(OR(AND(Flights[[#This Row],[Status]]="Cancelled",Flights[[#This Row],[Cancellation Reason]]="Airline/Carrier"),Flights[[#This Row],[Delay Type]]="Severe"),"Yes","No")</f>
        <v>No</v>
      </c>
    </row>
    <row r="422" spans="1:24" x14ac:dyDescent="0.25">
      <c r="A422" s="3">
        <v>42038</v>
      </c>
      <c r="B422">
        <f>WEEKNUM(Flights[[#This Row],[Date]],2)</f>
        <v>6</v>
      </c>
      <c r="C422">
        <f>WEEKDAY(Flights[[#This Row],[Date]],2)</f>
        <v>2</v>
      </c>
      <c r="D422" t="s">
        <v>682</v>
      </c>
      <c r="E422" t="s">
        <v>1992</v>
      </c>
      <c r="F422" t="s">
        <v>0</v>
      </c>
      <c r="G422" t="s">
        <v>10</v>
      </c>
      <c r="H422" t="str">
        <f>_xlfn.XLOOKUP(Flights[[#This Row],[Destination]],Airports!$A$1:$A$77,Airports!$D$1:$D$77,"Code not found")</f>
        <v>Boston</v>
      </c>
      <c r="I422" t="str" cm="1">
        <f t="array" ref="I422">_xlfn.XLOOKUP(Flights[[#This Row],[Destination]],_xlfn._TRO_TRAILING(Airports!A:A),_xlfn._TRO_TRAILING(Airports!E:E),"Code not found")</f>
        <v>MA</v>
      </c>
      <c r="J422" s="1">
        <v>0.99236111111111114</v>
      </c>
      <c r="K422">
        <f>HOUR(Flights[[#This Row],[Scheduled Departure]])</f>
        <v>23</v>
      </c>
      <c r="L422" s="1">
        <v>0.99236111111111114</v>
      </c>
      <c r="M422">
        <v>0</v>
      </c>
      <c r="N422">
        <v>309</v>
      </c>
      <c r="O422" s="14">
        <f>Flights[[#This Row],[Length (min)]]/60</f>
        <v>5.15</v>
      </c>
      <c r="P422">
        <v>2611</v>
      </c>
      <c r="Q422" s="17">
        <f>IFERROR(Flights[[#This Row],[Distance]]/Flights[[#This Row],[Length (hr)]],"")</f>
        <v>506.99029126213588</v>
      </c>
      <c r="R422" s="1">
        <v>0.33958333333333335</v>
      </c>
      <c r="S422" s="1">
        <v>0.33194444444444443</v>
      </c>
      <c r="T422">
        <v>-11</v>
      </c>
      <c r="U422" t="str">
        <f>IF(Flights[[#This Row],[Arrival Delay]]="","Cancelled",IF(Flights[[#This Row],[Arrival Delay]]&gt;15,"Delayed","On time"))</f>
        <v>On time</v>
      </c>
      <c r="V422" t="str">
        <f>IF(Flights[[#This Row],[Status]]&lt;&gt;"Delayed","",IF(Flights[[#This Row],[Arrival Delay]]&gt;120,"Severe",IF(Flights[[#This Row],[Arrival Delay]]&gt;60,"Major","Moderate")))</f>
        <v/>
      </c>
      <c r="X422" t="str">
        <f>IF(OR(AND(Flights[[#This Row],[Status]]="Cancelled",Flights[[#This Row],[Cancellation Reason]]="Airline/Carrier"),Flights[[#This Row],[Delay Type]]="Severe"),"Yes","No")</f>
        <v>No</v>
      </c>
    </row>
    <row r="423" spans="1:24" x14ac:dyDescent="0.25">
      <c r="A423" s="3">
        <v>42039</v>
      </c>
      <c r="B423">
        <f>WEEKNUM(Flights[[#This Row],[Date]],2)</f>
        <v>6</v>
      </c>
      <c r="C423">
        <f>WEEKDAY(Flights[[#This Row],[Date]],2)</f>
        <v>3</v>
      </c>
      <c r="D423" t="s">
        <v>796</v>
      </c>
      <c r="E423" t="s">
        <v>1994</v>
      </c>
      <c r="F423" t="s">
        <v>0</v>
      </c>
      <c r="G423" t="s">
        <v>347</v>
      </c>
      <c r="H423" t="str">
        <f>_xlfn.XLOOKUP(Flights[[#This Row],[Destination]],Airports!$A$1:$A$77,Airports!$D$1:$D$77,"Code not found")</f>
        <v>San Jose</v>
      </c>
      <c r="I423" t="str" cm="1">
        <f t="array" ref="I423">_xlfn.XLOOKUP(Flights[[#This Row],[Destination]],_xlfn._TRO_TRAILING(Airports!A:A),_xlfn._TRO_TRAILING(Airports!E:E),"Code not found")</f>
        <v>CA</v>
      </c>
      <c r="J423" s="1">
        <v>0.2673611111111111</v>
      </c>
      <c r="K423">
        <f>HOUR(Flights[[#This Row],[Scheduled Departure]])</f>
        <v>6</v>
      </c>
      <c r="L423" s="1">
        <v>0.30902777777777779</v>
      </c>
      <c r="M423">
        <v>60</v>
      </c>
      <c r="N423">
        <v>73</v>
      </c>
      <c r="O423" s="14">
        <f>Flights[[#This Row],[Length (min)]]/60</f>
        <v>1.2166666666666666</v>
      </c>
      <c r="P423">
        <v>308</v>
      </c>
      <c r="Q423" s="17">
        <f>IFERROR(Flights[[#This Row],[Distance]]/Flights[[#This Row],[Length (hr)]],"")</f>
        <v>253.15068493150687</v>
      </c>
      <c r="R423" s="1">
        <v>0.3215277777777778</v>
      </c>
      <c r="S423" s="1">
        <v>0.35972222222222222</v>
      </c>
      <c r="T423">
        <v>55</v>
      </c>
      <c r="U423" t="str">
        <f>IF(Flights[[#This Row],[Arrival Delay]]="","Cancelled",IF(Flights[[#This Row],[Arrival Delay]]&gt;15,"Delayed","On time"))</f>
        <v>Delayed</v>
      </c>
      <c r="V423" t="str">
        <f>IF(Flights[[#This Row],[Status]]&lt;&gt;"Delayed","",IF(Flights[[#This Row],[Arrival Delay]]&gt;120,"Severe",IF(Flights[[#This Row],[Arrival Delay]]&gt;60,"Major","Moderate")))</f>
        <v>Moderate</v>
      </c>
      <c r="X423" t="str">
        <f>IF(OR(AND(Flights[[#This Row],[Status]]="Cancelled",Flights[[#This Row],[Cancellation Reason]]="Airline/Carrier"),Flights[[#This Row],[Delay Type]]="Severe"),"Yes","No")</f>
        <v>No</v>
      </c>
    </row>
    <row r="424" spans="1:24" x14ac:dyDescent="0.25">
      <c r="A424" s="3">
        <v>42039</v>
      </c>
      <c r="B424">
        <f>WEEKNUM(Flights[[#This Row],[Date]],2)</f>
        <v>6</v>
      </c>
      <c r="C424">
        <f>WEEKDAY(Flights[[#This Row],[Date]],2)</f>
        <v>3</v>
      </c>
      <c r="D424" t="s">
        <v>383</v>
      </c>
      <c r="E424" t="s">
        <v>1992</v>
      </c>
      <c r="F424" t="s">
        <v>0</v>
      </c>
      <c r="G424" t="s">
        <v>12</v>
      </c>
      <c r="H424" t="str">
        <f>_xlfn.XLOOKUP(Flights[[#This Row],[Destination]],Airports!$A$1:$A$77,Airports!$D$1:$D$77,"Code not found")</f>
        <v>New York</v>
      </c>
      <c r="I424" t="str" cm="1">
        <f t="array" ref="I424">_xlfn.XLOOKUP(Flights[[#This Row],[Destination]],_xlfn._TRO_TRAILING(Airports!A:A),_xlfn._TRO_TRAILING(Airports!E:E),"Code not found")</f>
        <v>NY</v>
      </c>
      <c r="J424" s="1">
        <v>0.27083333333333331</v>
      </c>
      <c r="K424">
        <f>HOUR(Flights[[#This Row],[Scheduled Departure]])</f>
        <v>6</v>
      </c>
      <c r="L424" s="1">
        <v>0.2638888888888889</v>
      </c>
      <c r="M424">
        <v>-10</v>
      </c>
      <c r="N424">
        <v>306</v>
      </c>
      <c r="O424" s="14">
        <f>Flights[[#This Row],[Length (min)]]/60</f>
        <v>5.0999999999999996</v>
      </c>
      <c r="P424">
        <v>2475</v>
      </c>
      <c r="Q424" s="17">
        <f>IFERROR(Flights[[#This Row],[Distance]]/Flights[[#This Row],[Length (hr)]],"")</f>
        <v>485.29411764705884</v>
      </c>
      <c r="R424" s="1">
        <v>0.61458333333333337</v>
      </c>
      <c r="S424" s="1">
        <v>0.60138888888888886</v>
      </c>
      <c r="T424">
        <v>-19</v>
      </c>
      <c r="U424" t="str">
        <f>IF(Flights[[#This Row],[Arrival Delay]]="","Cancelled",IF(Flights[[#This Row],[Arrival Delay]]&gt;15,"Delayed","On time"))</f>
        <v>On time</v>
      </c>
      <c r="V424" t="str">
        <f>IF(Flights[[#This Row],[Status]]&lt;&gt;"Delayed","",IF(Flights[[#This Row],[Arrival Delay]]&gt;120,"Severe",IF(Flights[[#This Row],[Arrival Delay]]&gt;60,"Major","Moderate")))</f>
        <v/>
      </c>
      <c r="X424" t="str">
        <f>IF(OR(AND(Flights[[#This Row],[Status]]="Cancelled",Flights[[#This Row],[Cancellation Reason]]="Airline/Carrier"),Flights[[#This Row],[Delay Type]]="Severe"),"Yes","No")</f>
        <v>No</v>
      </c>
    </row>
    <row r="425" spans="1:24" x14ac:dyDescent="0.25">
      <c r="A425" s="3">
        <v>42039</v>
      </c>
      <c r="B425">
        <f>WEEKNUM(Flights[[#This Row],[Date]],2)</f>
        <v>6</v>
      </c>
      <c r="C425">
        <f>WEEKDAY(Flights[[#This Row],[Date]],2)</f>
        <v>3</v>
      </c>
      <c r="D425" t="s">
        <v>692</v>
      </c>
      <c r="E425" t="s">
        <v>1990</v>
      </c>
      <c r="F425" t="s">
        <v>0</v>
      </c>
      <c r="G425" t="s">
        <v>281</v>
      </c>
      <c r="H425" t="str">
        <f>_xlfn.XLOOKUP(Flights[[#This Row],[Destination]],Airports!$A$1:$A$77,Airports!$D$1:$D$77,"Code not found")</f>
        <v>Newark</v>
      </c>
      <c r="I425" t="str" cm="1">
        <f t="array" ref="I425">_xlfn.XLOOKUP(Flights[[#This Row],[Destination]],_xlfn._TRO_TRAILING(Airports!A:A),_xlfn._TRO_TRAILING(Airports!E:E),"Code not found")</f>
        <v>NJ</v>
      </c>
      <c r="J425" s="1">
        <v>0.3125</v>
      </c>
      <c r="K425">
        <f>HOUR(Flights[[#This Row],[Scheduled Departure]])</f>
        <v>7</v>
      </c>
      <c r="L425" s="1">
        <v>0.30763888888888891</v>
      </c>
      <c r="M425">
        <v>-7</v>
      </c>
      <c r="N425">
        <v>329</v>
      </c>
      <c r="O425" s="14">
        <f>Flights[[#This Row],[Length (min)]]/60</f>
        <v>5.4833333333333334</v>
      </c>
      <c r="P425">
        <v>2454</v>
      </c>
      <c r="Q425" s="17">
        <f>IFERROR(Flights[[#This Row],[Distance]]/Flights[[#This Row],[Length (hr)]],"")</f>
        <v>447.53799392097267</v>
      </c>
      <c r="R425" s="1">
        <v>0.65972222222222221</v>
      </c>
      <c r="S425" s="1">
        <v>0.66111111111111109</v>
      </c>
      <c r="T425">
        <v>2</v>
      </c>
      <c r="U425" t="str">
        <f>IF(Flights[[#This Row],[Arrival Delay]]="","Cancelled",IF(Flights[[#This Row],[Arrival Delay]]&gt;15,"Delayed","On time"))</f>
        <v>On time</v>
      </c>
      <c r="V425" t="str">
        <f>IF(Flights[[#This Row],[Status]]&lt;&gt;"Delayed","",IF(Flights[[#This Row],[Arrival Delay]]&gt;120,"Severe",IF(Flights[[#This Row],[Arrival Delay]]&gt;60,"Major","Moderate")))</f>
        <v/>
      </c>
      <c r="X425" t="str">
        <f>IF(OR(AND(Flights[[#This Row],[Status]]="Cancelled",Flights[[#This Row],[Cancellation Reason]]="Airline/Carrier"),Flights[[#This Row],[Delay Type]]="Severe"),"Yes","No")</f>
        <v>No</v>
      </c>
    </row>
    <row r="426" spans="1:24" x14ac:dyDescent="0.25">
      <c r="A426" s="3">
        <v>42039</v>
      </c>
      <c r="B426">
        <f>WEEKNUM(Flights[[#This Row],[Date]],2)</f>
        <v>6</v>
      </c>
      <c r="C426">
        <f>WEEKDAY(Flights[[#This Row],[Date]],2)</f>
        <v>3</v>
      </c>
      <c r="D426" t="s">
        <v>601</v>
      </c>
      <c r="E426" t="s">
        <v>1990</v>
      </c>
      <c r="F426" t="s">
        <v>0</v>
      </c>
      <c r="G426" t="s">
        <v>15</v>
      </c>
      <c r="H426" t="str">
        <f>_xlfn.XLOOKUP(Flights[[#This Row],[Destination]],Airports!$A$1:$A$77,Airports!$D$1:$D$77,"Code not found")</f>
        <v>Las Vegas</v>
      </c>
      <c r="I426" t="str" cm="1">
        <f t="array" ref="I426">_xlfn.XLOOKUP(Flights[[#This Row],[Destination]],_xlfn._TRO_TRAILING(Airports!A:A),_xlfn._TRO_TRAILING(Airports!E:E),"Code not found")</f>
        <v>NV</v>
      </c>
      <c r="J426" s="1">
        <v>0.33333333333333331</v>
      </c>
      <c r="K426">
        <f>HOUR(Flights[[#This Row],[Scheduled Departure]])</f>
        <v>8</v>
      </c>
      <c r="L426" s="1">
        <v>0.3298611111111111</v>
      </c>
      <c r="M426">
        <v>-5</v>
      </c>
      <c r="N426">
        <v>60</v>
      </c>
      <c r="O426" s="14">
        <f>Flights[[#This Row],[Length (min)]]/60</f>
        <v>1</v>
      </c>
      <c r="P426">
        <v>236</v>
      </c>
      <c r="Q426" s="17">
        <f>IFERROR(Flights[[#This Row],[Distance]]/Flights[[#This Row],[Length (hr)]],"")</f>
        <v>236</v>
      </c>
      <c r="R426" s="1">
        <v>0.38333333333333336</v>
      </c>
      <c r="S426" s="1">
        <v>0.37152777777777779</v>
      </c>
      <c r="T426">
        <v>-17</v>
      </c>
      <c r="U426" t="str">
        <f>IF(Flights[[#This Row],[Arrival Delay]]="","Cancelled",IF(Flights[[#This Row],[Arrival Delay]]&gt;15,"Delayed","On time"))</f>
        <v>On time</v>
      </c>
      <c r="V426" t="str">
        <f>IF(Flights[[#This Row],[Status]]&lt;&gt;"Delayed","",IF(Flights[[#This Row],[Arrival Delay]]&gt;120,"Severe",IF(Flights[[#This Row],[Arrival Delay]]&gt;60,"Major","Moderate")))</f>
        <v/>
      </c>
      <c r="X426" t="str">
        <f>IF(OR(AND(Flights[[#This Row],[Status]]="Cancelled",Flights[[#This Row],[Cancellation Reason]]="Airline/Carrier"),Flights[[#This Row],[Delay Type]]="Severe"),"Yes","No")</f>
        <v>No</v>
      </c>
    </row>
    <row r="427" spans="1:24" x14ac:dyDescent="0.25">
      <c r="A427" s="3">
        <v>42039</v>
      </c>
      <c r="B427">
        <f>WEEKNUM(Flights[[#This Row],[Date]],2)</f>
        <v>6</v>
      </c>
      <c r="C427">
        <f>WEEKDAY(Flights[[#This Row],[Date]],2)</f>
        <v>3</v>
      </c>
      <c r="D427" t="s">
        <v>406</v>
      </c>
      <c r="E427" t="s">
        <v>1996</v>
      </c>
      <c r="F427" t="s">
        <v>0</v>
      </c>
      <c r="G427" t="s">
        <v>281</v>
      </c>
      <c r="H427" t="str">
        <f>_xlfn.XLOOKUP(Flights[[#This Row],[Destination]],Airports!$A$1:$A$77,Airports!$D$1:$D$77,"Code not found")</f>
        <v>Newark</v>
      </c>
      <c r="I427" t="str" cm="1">
        <f t="array" ref="I427">_xlfn.XLOOKUP(Flights[[#This Row],[Destination]],_xlfn._TRO_TRAILING(Airports!A:A),_xlfn._TRO_TRAILING(Airports!E:E),"Code not found")</f>
        <v>NJ</v>
      </c>
      <c r="J427" s="1">
        <v>0.35069444444444442</v>
      </c>
      <c r="K427">
        <f>HOUR(Flights[[#This Row],[Scheduled Departure]])</f>
        <v>8</v>
      </c>
      <c r="L427" s="1">
        <v>0.34861111111111109</v>
      </c>
      <c r="M427">
        <v>-3</v>
      </c>
      <c r="N427">
        <v>300</v>
      </c>
      <c r="O427" s="14">
        <f>Flights[[#This Row],[Length (min)]]/60</f>
        <v>5</v>
      </c>
      <c r="P427">
        <v>2454</v>
      </c>
      <c r="Q427" s="17">
        <f>IFERROR(Flights[[#This Row],[Distance]]/Flights[[#This Row],[Length (hr)]],"")</f>
        <v>490.8</v>
      </c>
      <c r="R427" s="1">
        <v>0.6875</v>
      </c>
      <c r="S427" s="1">
        <v>0.68194444444444446</v>
      </c>
      <c r="T427">
        <v>-8</v>
      </c>
      <c r="U427" t="str">
        <f>IF(Flights[[#This Row],[Arrival Delay]]="","Cancelled",IF(Flights[[#This Row],[Arrival Delay]]&gt;15,"Delayed","On time"))</f>
        <v>On time</v>
      </c>
      <c r="V427" t="str">
        <f>IF(Flights[[#This Row],[Status]]&lt;&gt;"Delayed","",IF(Flights[[#This Row],[Arrival Delay]]&gt;120,"Severe",IF(Flights[[#This Row],[Arrival Delay]]&gt;60,"Major","Moderate")))</f>
        <v/>
      </c>
      <c r="X427" t="str">
        <f>IF(OR(AND(Flights[[#This Row],[Status]]="Cancelled",Flights[[#This Row],[Cancellation Reason]]="Airline/Carrier"),Flights[[#This Row],[Delay Type]]="Severe"),"Yes","No")</f>
        <v>No</v>
      </c>
    </row>
    <row r="428" spans="1:24" x14ac:dyDescent="0.25">
      <c r="A428" s="3">
        <v>42039</v>
      </c>
      <c r="B428">
        <f>WEEKNUM(Flights[[#This Row],[Date]],2)</f>
        <v>6</v>
      </c>
      <c r="C428">
        <f>WEEKDAY(Flights[[#This Row],[Date]],2)</f>
        <v>3</v>
      </c>
      <c r="D428" t="s">
        <v>863</v>
      </c>
      <c r="E428" t="s">
        <v>1995</v>
      </c>
      <c r="F428" t="s">
        <v>0</v>
      </c>
      <c r="G428" t="s">
        <v>347</v>
      </c>
      <c r="H428" t="str">
        <f>_xlfn.XLOOKUP(Flights[[#This Row],[Destination]],Airports!$A$1:$A$77,Airports!$D$1:$D$77,"Code not found")</f>
        <v>San Jose</v>
      </c>
      <c r="I428" t="str" cm="1">
        <f t="array" ref="I428">_xlfn.XLOOKUP(Flights[[#This Row],[Destination]],_xlfn._TRO_TRAILING(Airports!A:A),_xlfn._TRO_TRAILING(Airports!E:E),"Code not found")</f>
        <v>CA</v>
      </c>
      <c r="J428" s="1">
        <v>0.45833333333333331</v>
      </c>
      <c r="K428">
        <f>HOUR(Flights[[#This Row],[Scheduled Departure]])</f>
        <v>11</v>
      </c>
      <c r="L428" s="1">
        <v>0.4548611111111111</v>
      </c>
      <c r="M428">
        <v>-5</v>
      </c>
      <c r="N428">
        <v>69</v>
      </c>
      <c r="O428" s="14">
        <f>Flights[[#This Row],[Length (min)]]/60</f>
        <v>1.1499999999999999</v>
      </c>
      <c r="P428">
        <v>308</v>
      </c>
      <c r="Q428" s="17">
        <f>IFERROR(Flights[[#This Row],[Distance]]/Flights[[#This Row],[Length (hr)]],"")</f>
        <v>267.82608695652175</v>
      </c>
      <c r="R428" s="1">
        <v>0.50347222222222221</v>
      </c>
      <c r="S428" s="1">
        <v>0.50277777777777777</v>
      </c>
      <c r="T428">
        <v>-1</v>
      </c>
      <c r="U428" t="str">
        <f>IF(Flights[[#This Row],[Arrival Delay]]="","Cancelled",IF(Flights[[#This Row],[Arrival Delay]]&gt;15,"Delayed","On time"))</f>
        <v>On time</v>
      </c>
      <c r="V428" t="str">
        <f>IF(Flights[[#This Row],[Status]]&lt;&gt;"Delayed","",IF(Flights[[#This Row],[Arrival Delay]]&gt;120,"Severe",IF(Flights[[#This Row],[Arrival Delay]]&gt;60,"Major","Moderate")))</f>
        <v/>
      </c>
      <c r="X428" t="str">
        <f>IF(OR(AND(Flights[[#This Row],[Status]]="Cancelled",Flights[[#This Row],[Cancellation Reason]]="Airline/Carrier"),Flights[[#This Row],[Delay Type]]="Severe"),"Yes","No")</f>
        <v>No</v>
      </c>
    </row>
    <row r="429" spans="1:24" x14ac:dyDescent="0.25">
      <c r="A429" s="3">
        <v>42039</v>
      </c>
      <c r="B429">
        <f>WEEKNUM(Flights[[#This Row],[Date]],2)</f>
        <v>6</v>
      </c>
      <c r="C429">
        <f>WEEKDAY(Flights[[#This Row],[Date]],2)</f>
        <v>3</v>
      </c>
      <c r="D429" t="s">
        <v>487</v>
      </c>
      <c r="E429" t="s">
        <v>1989</v>
      </c>
      <c r="F429" t="s">
        <v>0</v>
      </c>
      <c r="G429" t="s">
        <v>349</v>
      </c>
      <c r="H429" t="str">
        <f>_xlfn.XLOOKUP(Flights[[#This Row],[Destination]],Airports!$A$1:$A$77,Airports!$D$1:$D$77,"Code not found")</f>
        <v>Salt Lake City</v>
      </c>
      <c r="I429" t="str" cm="1">
        <f t="array" ref="I429">_xlfn.XLOOKUP(Flights[[#This Row],[Destination]],_xlfn._TRO_TRAILING(Airports!A:A),_xlfn._TRO_TRAILING(Airports!E:E),"Code not found")</f>
        <v>UT</v>
      </c>
      <c r="J429" s="1">
        <v>0.4826388888888889</v>
      </c>
      <c r="K429">
        <f>HOUR(Flights[[#This Row],[Scheduled Departure]])</f>
        <v>11</v>
      </c>
      <c r="L429" s="1">
        <v>0.48402777777777778</v>
      </c>
      <c r="M429">
        <v>2</v>
      </c>
      <c r="N429">
        <v>112</v>
      </c>
      <c r="O429" s="14">
        <f>Flights[[#This Row],[Length (min)]]/60</f>
        <v>1.8666666666666667</v>
      </c>
      <c r="P429">
        <v>590</v>
      </c>
      <c r="Q429" s="17">
        <f>IFERROR(Flights[[#This Row],[Distance]]/Flights[[#This Row],[Length (hr)]],"")</f>
        <v>316.07142857142856</v>
      </c>
      <c r="R429" s="1">
        <v>0.60416666666666663</v>
      </c>
      <c r="S429" s="1">
        <v>0.60347222222222219</v>
      </c>
      <c r="T429">
        <v>-1</v>
      </c>
      <c r="U429" t="str">
        <f>IF(Flights[[#This Row],[Arrival Delay]]="","Cancelled",IF(Flights[[#This Row],[Arrival Delay]]&gt;15,"Delayed","On time"))</f>
        <v>On time</v>
      </c>
      <c r="V429" t="str">
        <f>IF(Flights[[#This Row],[Status]]&lt;&gt;"Delayed","",IF(Flights[[#This Row],[Arrival Delay]]&gt;120,"Severe",IF(Flights[[#This Row],[Arrival Delay]]&gt;60,"Major","Moderate")))</f>
        <v/>
      </c>
      <c r="X429" t="str">
        <f>IF(OR(AND(Flights[[#This Row],[Status]]="Cancelled",Flights[[#This Row],[Cancellation Reason]]="Airline/Carrier"),Flights[[#This Row],[Delay Type]]="Severe"),"Yes","No")</f>
        <v>No</v>
      </c>
    </row>
    <row r="430" spans="1:24" x14ac:dyDescent="0.25">
      <c r="A430" s="3">
        <v>42039</v>
      </c>
      <c r="B430">
        <f>WEEKNUM(Flights[[#This Row],[Date]],2)</f>
        <v>6</v>
      </c>
      <c r="C430">
        <f>WEEKDAY(Flights[[#This Row],[Date]],2)</f>
        <v>3</v>
      </c>
      <c r="D430" t="s">
        <v>70</v>
      </c>
      <c r="E430" t="s">
        <v>1987</v>
      </c>
      <c r="F430" t="s">
        <v>0</v>
      </c>
      <c r="G430" t="s">
        <v>18</v>
      </c>
      <c r="H430" t="str">
        <f>_xlfn.XLOOKUP(Flights[[#This Row],[Destination]],Airports!$A$1:$A$77,Airports!$D$1:$D$77,"Code not found")</f>
        <v>Arlington</v>
      </c>
      <c r="I430" t="str" cm="1">
        <f t="array" ref="I430">_xlfn.XLOOKUP(Flights[[#This Row],[Destination]],_xlfn._TRO_TRAILING(Airports!A:A),_xlfn._TRO_TRAILING(Airports!E:E),"Code not found")</f>
        <v>VA</v>
      </c>
      <c r="J430" s="1">
        <v>0.51736111111111116</v>
      </c>
      <c r="K430">
        <f>HOUR(Flights[[#This Row],[Scheduled Departure]])</f>
        <v>12</v>
      </c>
      <c r="L430" s="1">
        <v>0.51111111111111107</v>
      </c>
      <c r="M430">
        <v>-9</v>
      </c>
      <c r="N430">
        <v>313</v>
      </c>
      <c r="O430" s="14">
        <f>Flights[[#This Row],[Length (min)]]/60</f>
        <v>5.2166666666666668</v>
      </c>
      <c r="P430">
        <v>2311</v>
      </c>
      <c r="Q430" s="17">
        <f>IFERROR(Flights[[#This Row],[Distance]]/Flights[[#This Row],[Length (hr)]],"")</f>
        <v>443.00319488817888</v>
      </c>
      <c r="R430" s="1">
        <v>0.84305555555555556</v>
      </c>
      <c r="S430" s="1">
        <v>0.85347222222222219</v>
      </c>
      <c r="T430">
        <v>15</v>
      </c>
      <c r="U430" t="str">
        <f>IF(Flights[[#This Row],[Arrival Delay]]="","Cancelled",IF(Flights[[#This Row],[Arrival Delay]]&gt;15,"Delayed","On time"))</f>
        <v>On time</v>
      </c>
      <c r="V430" t="str">
        <f>IF(Flights[[#This Row],[Status]]&lt;&gt;"Delayed","",IF(Flights[[#This Row],[Arrival Delay]]&gt;120,"Severe",IF(Flights[[#This Row],[Arrival Delay]]&gt;60,"Major","Moderate")))</f>
        <v/>
      </c>
      <c r="X430" t="str">
        <f>IF(OR(AND(Flights[[#This Row],[Status]]="Cancelled",Flights[[#This Row],[Cancellation Reason]]="Airline/Carrier"),Flights[[#This Row],[Delay Type]]="Severe"),"Yes","No")</f>
        <v>No</v>
      </c>
    </row>
    <row r="431" spans="1:24" x14ac:dyDescent="0.25">
      <c r="A431" s="3">
        <v>42039</v>
      </c>
      <c r="B431">
        <f>WEEKNUM(Flights[[#This Row],[Date]],2)</f>
        <v>6</v>
      </c>
      <c r="C431">
        <f>WEEKDAY(Flights[[#This Row],[Date]],2)</f>
        <v>3</v>
      </c>
      <c r="D431" t="s">
        <v>74</v>
      </c>
      <c r="E431" t="s">
        <v>1987</v>
      </c>
      <c r="F431" t="s">
        <v>0</v>
      </c>
      <c r="G431" t="s">
        <v>3</v>
      </c>
      <c r="H431" t="str">
        <f>_xlfn.XLOOKUP(Flights[[#This Row],[Destination]],Airports!$A$1:$A$77,Airports!$D$1:$D$77,"Code not found")</f>
        <v>Dallas</v>
      </c>
      <c r="I431" t="str" cm="1">
        <f t="array" ref="I431">_xlfn.XLOOKUP(Flights[[#This Row],[Destination]],_xlfn._TRO_TRAILING(Airports!A:A),_xlfn._TRO_TRAILING(Airports!E:E),"Code not found")</f>
        <v>TX</v>
      </c>
      <c r="J431" s="1">
        <v>0.54513888888888884</v>
      </c>
      <c r="K431">
        <f>HOUR(Flights[[#This Row],[Scheduled Departure]])</f>
        <v>13</v>
      </c>
      <c r="L431" s="1">
        <v>0.54374999999999996</v>
      </c>
      <c r="M431">
        <v>-2</v>
      </c>
      <c r="N431">
        <v>208</v>
      </c>
      <c r="O431" s="14">
        <f>Flights[[#This Row],[Length (min)]]/60</f>
        <v>3.4666666666666668</v>
      </c>
      <c r="P431">
        <v>1235</v>
      </c>
      <c r="Q431" s="17">
        <f>IFERROR(Flights[[#This Row],[Distance]]/Flights[[#This Row],[Length (hr)]],"")</f>
        <v>356.25</v>
      </c>
      <c r="R431" s="1">
        <v>0.75555555555555554</v>
      </c>
      <c r="S431" s="1">
        <v>0.77152777777777781</v>
      </c>
      <c r="T431">
        <v>23</v>
      </c>
      <c r="U431" t="str">
        <f>IF(Flights[[#This Row],[Arrival Delay]]="","Cancelled",IF(Flights[[#This Row],[Arrival Delay]]&gt;15,"Delayed","On time"))</f>
        <v>Delayed</v>
      </c>
      <c r="V431" t="str">
        <f>IF(Flights[[#This Row],[Status]]&lt;&gt;"Delayed","",IF(Flights[[#This Row],[Arrival Delay]]&gt;120,"Severe",IF(Flights[[#This Row],[Arrival Delay]]&gt;60,"Major","Moderate")))</f>
        <v>Moderate</v>
      </c>
      <c r="X431" t="str">
        <f>IF(OR(AND(Flights[[#This Row],[Status]]="Cancelled",Flights[[#This Row],[Cancellation Reason]]="Airline/Carrier"),Flights[[#This Row],[Delay Type]]="Severe"),"Yes","No")</f>
        <v>No</v>
      </c>
    </row>
    <row r="432" spans="1:24" x14ac:dyDescent="0.25">
      <c r="A432" s="3">
        <v>42039</v>
      </c>
      <c r="B432">
        <f>WEEKNUM(Flights[[#This Row],[Date]],2)</f>
        <v>6</v>
      </c>
      <c r="C432">
        <f>WEEKDAY(Flights[[#This Row],[Date]],2)</f>
        <v>3</v>
      </c>
      <c r="D432" t="s">
        <v>536</v>
      </c>
      <c r="E432" t="s">
        <v>1994</v>
      </c>
      <c r="F432" t="s">
        <v>0</v>
      </c>
      <c r="G432" t="s">
        <v>318</v>
      </c>
      <c r="H432" t="str">
        <f>_xlfn.XLOOKUP(Flights[[#This Row],[Destination]],Airports!$A$1:$A$77,Airports!$D$1:$D$77,"Code not found")</f>
        <v>Oakland</v>
      </c>
      <c r="I432" t="str" cm="1">
        <f t="array" ref="I432">_xlfn.XLOOKUP(Flights[[#This Row],[Destination]],_xlfn._TRO_TRAILING(Airports!A:A),_xlfn._TRO_TRAILING(Airports!E:E),"Code not found")</f>
        <v>CA</v>
      </c>
      <c r="J432" s="1">
        <v>0.65625</v>
      </c>
      <c r="K432">
        <f>HOUR(Flights[[#This Row],[Scheduled Departure]])</f>
        <v>15</v>
      </c>
      <c r="L432" s="1">
        <v>0.65416666666666667</v>
      </c>
      <c r="M432">
        <v>-3</v>
      </c>
      <c r="N432">
        <v>74</v>
      </c>
      <c r="O432" s="14">
        <f>Flights[[#This Row],[Length (min)]]/60</f>
        <v>1.2333333333333334</v>
      </c>
      <c r="P432">
        <v>337</v>
      </c>
      <c r="Q432" s="17">
        <f>IFERROR(Flights[[#This Row],[Distance]]/Flights[[#This Row],[Length (hr)]],"")</f>
        <v>273.24324324324323</v>
      </c>
      <c r="R432" s="1">
        <v>0.71458333333333335</v>
      </c>
      <c r="S432" s="1">
        <v>0.7055555555555556</v>
      </c>
      <c r="T432">
        <v>-13</v>
      </c>
      <c r="U432" t="str">
        <f>IF(Flights[[#This Row],[Arrival Delay]]="","Cancelled",IF(Flights[[#This Row],[Arrival Delay]]&gt;15,"Delayed","On time"))</f>
        <v>On time</v>
      </c>
      <c r="V432" t="str">
        <f>IF(Flights[[#This Row],[Status]]&lt;&gt;"Delayed","",IF(Flights[[#This Row],[Arrival Delay]]&gt;120,"Severe",IF(Flights[[#This Row],[Arrival Delay]]&gt;60,"Major","Moderate")))</f>
        <v/>
      </c>
      <c r="X432" t="str">
        <f>IF(OR(AND(Flights[[#This Row],[Status]]="Cancelled",Flights[[#This Row],[Cancellation Reason]]="Airline/Carrier"),Flights[[#This Row],[Delay Type]]="Severe"),"Yes","No")</f>
        <v>No</v>
      </c>
    </row>
    <row r="433" spans="1:24" x14ac:dyDescent="0.25">
      <c r="A433" s="3">
        <v>42039</v>
      </c>
      <c r="B433">
        <f>WEEKNUM(Flights[[#This Row],[Date]],2)</f>
        <v>6</v>
      </c>
      <c r="C433">
        <f>WEEKDAY(Flights[[#This Row],[Date]],2)</f>
        <v>3</v>
      </c>
      <c r="D433" t="s">
        <v>558</v>
      </c>
      <c r="E433" t="s">
        <v>1996</v>
      </c>
      <c r="F433" t="s">
        <v>0</v>
      </c>
      <c r="G433" t="s">
        <v>12</v>
      </c>
      <c r="H433" t="str">
        <f>_xlfn.XLOOKUP(Flights[[#This Row],[Destination]],Airports!$A$1:$A$77,Airports!$D$1:$D$77,"Code not found")</f>
        <v>New York</v>
      </c>
      <c r="I433" t="str" cm="1">
        <f t="array" ref="I433">_xlfn.XLOOKUP(Flights[[#This Row],[Destination]],_xlfn._TRO_TRAILING(Airports!A:A),_xlfn._TRO_TRAILING(Airports!E:E),"Code not found")</f>
        <v>NY</v>
      </c>
      <c r="J433" s="1">
        <v>0.66666666666666663</v>
      </c>
      <c r="K433">
        <f>HOUR(Flights[[#This Row],[Scheduled Departure]])</f>
        <v>16</v>
      </c>
      <c r="L433" s="1">
        <v>0.66319444444444442</v>
      </c>
      <c r="M433">
        <v>-5</v>
      </c>
      <c r="N433">
        <v>308</v>
      </c>
      <c r="O433" s="14">
        <f>Flights[[#This Row],[Length (min)]]/60</f>
        <v>5.1333333333333337</v>
      </c>
      <c r="P433">
        <v>2475</v>
      </c>
      <c r="Q433" s="17">
        <f>IFERROR(Flights[[#This Row],[Distance]]/Flights[[#This Row],[Length (hr)]],"")</f>
        <v>482.14285714285711</v>
      </c>
      <c r="R433" s="1">
        <v>0.99930555555555556</v>
      </c>
      <c r="S433" s="1">
        <v>2.0833333333333333E-3</v>
      </c>
      <c r="T433">
        <v>4</v>
      </c>
      <c r="U433" t="str">
        <f>IF(Flights[[#This Row],[Arrival Delay]]="","Cancelled",IF(Flights[[#This Row],[Arrival Delay]]&gt;15,"Delayed","On time"))</f>
        <v>On time</v>
      </c>
      <c r="V433" t="str">
        <f>IF(Flights[[#This Row],[Status]]&lt;&gt;"Delayed","",IF(Flights[[#This Row],[Arrival Delay]]&gt;120,"Severe",IF(Flights[[#This Row],[Arrival Delay]]&gt;60,"Major","Moderate")))</f>
        <v/>
      </c>
      <c r="X433" t="str">
        <f>IF(OR(AND(Flights[[#This Row],[Status]]="Cancelled",Flights[[#This Row],[Cancellation Reason]]="Airline/Carrier"),Flights[[#This Row],[Delay Type]]="Severe"),"Yes","No")</f>
        <v>No</v>
      </c>
    </row>
    <row r="434" spans="1:24" x14ac:dyDescent="0.25">
      <c r="A434" s="3">
        <v>42039</v>
      </c>
      <c r="B434">
        <f>WEEKNUM(Flights[[#This Row],[Date]],2)</f>
        <v>6</v>
      </c>
      <c r="C434">
        <f>WEEKDAY(Flights[[#This Row],[Date]],2)</f>
        <v>3</v>
      </c>
      <c r="D434" t="s">
        <v>117</v>
      </c>
      <c r="E434" t="s">
        <v>1987</v>
      </c>
      <c r="F434" t="s">
        <v>0</v>
      </c>
      <c r="G434" t="s">
        <v>4</v>
      </c>
      <c r="H434" t="str">
        <f>_xlfn.XLOOKUP(Flights[[#This Row],[Destination]],Airports!$A$1:$A$77,Airports!$D$1:$D$77,"Code not found")</f>
        <v>Chicago</v>
      </c>
      <c r="I434" t="str" cm="1">
        <f t="array" ref="I434">_xlfn.XLOOKUP(Flights[[#This Row],[Destination]],_xlfn._TRO_TRAILING(Airports!A:A),_xlfn._TRO_TRAILING(Airports!E:E),"Code not found")</f>
        <v>IL</v>
      </c>
      <c r="J434" s="1">
        <v>0.68055555555555558</v>
      </c>
      <c r="K434">
        <f>HOUR(Flights[[#This Row],[Scheduled Departure]])</f>
        <v>16</v>
      </c>
      <c r="L434" s="1">
        <v>0.67638888888888893</v>
      </c>
      <c r="M434">
        <v>-6</v>
      </c>
      <c r="N434">
        <v>249</v>
      </c>
      <c r="O434" s="14">
        <f>Flights[[#This Row],[Length (min)]]/60</f>
        <v>4.1500000000000004</v>
      </c>
      <c r="P434">
        <v>1744</v>
      </c>
      <c r="Q434" s="17">
        <f>IFERROR(Flights[[#This Row],[Distance]]/Flights[[#This Row],[Length (hr)]],"")</f>
        <v>420.24096385542163</v>
      </c>
      <c r="R434" s="1">
        <v>0.92847222222222225</v>
      </c>
      <c r="S434" s="1">
        <v>0.93263888888888891</v>
      </c>
      <c r="T434">
        <v>6</v>
      </c>
      <c r="U434" t="str">
        <f>IF(Flights[[#This Row],[Arrival Delay]]="","Cancelled",IF(Flights[[#This Row],[Arrival Delay]]&gt;15,"Delayed","On time"))</f>
        <v>On time</v>
      </c>
      <c r="V434" t="str">
        <f>IF(Flights[[#This Row],[Status]]&lt;&gt;"Delayed","",IF(Flights[[#This Row],[Arrival Delay]]&gt;120,"Severe",IF(Flights[[#This Row],[Arrival Delay]]&gt;60,"Major","Moderate")))</f>
        <v/>
      </c>
      <c r="X434" t="str">
        <f>IF(OR(AND(Flights[[#This Row],[Status]]="Cancelled",Flights[[#This Row],[Cancellation Reason]]="Airline/Carrier"),Flights[[#This Row],[Delay Type]]="Severe"),"Yes","No")</f>
        <v>No</v>
      </c>
    </row>
    <row r="435" spans="1:24" x14ac:dyDescent="0.25">
      <c r="A435" s="3">
        <v>42039</v>
      </c>
      <c r="B435">
        <f>WEEKNUM(Flights[[#This Row],[Date]],2)</f>
        <v>6</v>
      </c>
      <c r="C435">
        <f>WEEKDAY(Flights[[#This Row],[Date]],2)</f>
        <v>3</v>
      </c>
      <c r="D435" t="s">
        <v>563</v>
      </c>
      <c r="E435" t="s">
        <v>1990</v>
      </c>
      <c r="F435" t="s">
        <v>0</v>
      </c>
      <c r="G435" t="s">
        <v>4</v>
      </c>
      <c r="H435" t="str">
        <f>_xlfn.XLOOKUP(Flights[[#This Row],[Destination]],Airports!$A$1:$A$77,Airports!$D$1:$D$77,"Code not found")</f>
        <v>Chicago</v>
      </c>
      <c r="I435" t="str" cm="1">
        <f t="array" ref="I435">_xlfn.XLOOKUP(Flights[[#This Row],[Destination]],_xlfn._TRO_TRAILING(Airports!A:A),_xlfn._TRO_TRAILING(Airports!E:E),"Code not found")</f>
        <v>IL</v>
      </c>
      <c r="J435" s="1">
        <v>0.71458333333333335</v>
      </c>
      <c r="K435">
        <f>HOUR(Flights[[#This Row],[Scheduled Departure]])</f>
        <v>17</v>
      </c>
      <c r="L435" s="1">
        <v>0.70902777777777781</v>
      </c>
      <c r="M435">
        <v>-8</v>
      </c>
      <c r="N435">
        <v>232</v>
      </c>
      <c r="O435" s="14">
        <f>Flights[[#This Row],[Length (min)]]/60</f>
        <v>3.8666666666666667</v>
      </c>
      <c r="P435">
        <v>1744</v>
      </c>
      <c r="Q435" s="17">
        <f>IFERROR(Flights[[#This Row],[Distance]]/Flights[[#This Row],[Length (hr)]],"")</f>
        <v>451.0344827586207</v>
      </c>
      <c r="R435" s="1">
        <v>0.97222222222222221</v>
      </c>
      <c r="S435" s="1">
        <v>0.95347222222222228</v>
      </c>
      <c r="T435">
        <v>-27</v>
      </c>
      <c r="U435" t="str">
        <f>IF(Flights[[#This Row],[Arrival Delay]]="","Cancelled",IF(Flights[[#This Row],[Arrival Delay]]&gt;15,"Delayed","On time"))</f>
        <v>On time</v>
      </c>
      <c r="V435" t="str">
        <f>IF(Flights[[#This Row],[Status]]&lt;&gt;"Delayed","",IF(Flights[[#This Row],[Arrival Delay]]&gt;120,"Severe",IF(Flights[[#This Row],[Arrival Delay]]&gt;60,"Major","Moderate")))</f>
        <v/>
      </c>
      <c r="X435" t="str">
        <f>IF(OR(AND(Flights[[#This Row],[Status]]="Cancelled",Flights[[#This Row],[Cancellation Reason]]="Airline/Carrier"),Flights[[#This Row],[Delay Type]]="Severe"),"Yes","No")</f>
        <v>No</v>
      </c>
    </row>
    <row r="436" spans="1:24" x14ac:dyDescent="0.25">
      <c r="A436" s="3">
        <v>42039</v>
      </c>
      <c r="B436">
        <f>WEEKNUM(Flights[[#This Row],[Date]],2)</f>
        <v>6</v>
      </c>
      <c r="C436">
        <f>WEEKDAY(Flights[[#This Row],[Date]],2)</f>
        <v>3</v>
      </c>
      <c r="D436" t="s">
        <v>583</v>
      </c>
      <c r="E436" t="s">
        <v>1996</v>
      </c>
      <c r="F436" t="s">
        <v>0</v>
      </c>
      <c r="G436" t="s">
        <v>270</v>
      </c>
      <c r="H436" t="str">
        <f>_xlfn.XLOOKUP(Flights[[#This Row],[Destination]],Airports!$A$1:$A$77,Airports!$D$1:$D$77,"Code not found")</f>
        <v>Dallas</v>
      </c>
      <c r="I436" t="str" cm="1">
        <f t="array" ref="I436">_xlfn.XLOOKUP(Flights[[#This Row],[Destination]],_xlfn._TRO_TRAILING(Airports!A:A),_xlfn._TRO_TRAILING(Airports!E:E),"Code not found")</f>
        <v>TX</v>
      </c>
      <c r="J436" s="1">
        <v>0.72569444444444442</v>
      </c>
      <c r="K436">
        <f>HOUR(Flights[[#This Row],[Scheduled Departure]])</f>
        <v>17</v>
      </c>
      <c r="L436" s="1">
        <v>0.72013888888888888</v>
      </c>
      <c r="M436">
        <v>-8</v>
      </c>
      <c r="N436">
        <v>181</v>
      </c>
      <c r="O436" s="14">
        <f>Flights[[#This Row],[Length (min)]]/60</f>
        <v>3.0166666666666666</v>
      </c>
      <c r="P436">
        <v>1246</v>
      </c>
      <c r="Q436" s="17">
        <f>IFERROR(Flights[[#This Row],[Distance]]/Flights[[#This Row],[Length (hr)]],"")</f>
        <v>413.03867403314916</v>
      </c>
      <c r="R436" s="1">
        <v>0.93055555555555558</v>
      </c>
      <c r="S436" s="1">
        <v>0.9291666666666667</v>
      </c>
      <c r="T436">
        <v>-2</v>
      </c>
      <c r="U436" t="str">
        <f>IF(Flights[[#This Row],[Arrival Delay]]="","Cancelled",IF(Flights[[#This Row],[Arrival Delay]]&gt;15,"Delayed","On time"))</f>
        <v>On time</v>
      </c>
      <c r="V436" t="str">
        <f>IF(Flights[[#This Row],[Status]]&lt;&gt;"Delayed","",IF(Flights[[#This Row],[Arrival Delay]]&gt;120,"Severe",IF(Flights[[#This Row],[Arrival Delay]]&gt;60,"Major","Moderate")))</f>
        <v/>
      </c>
      <c r="X436" t="str">
        <f>IF(OR(AND(Flights[[#This Row],[Status]]="Cancelled",Flights[[#This Row],[Cancellation Reason]]="Airline/Carrier"),Flights[[#This Row],[Delay Type]]="Severe"),"Yes","No")</f>
        <v>No</v>
      </c>
    </row>
    <row r="437" spans="1:24" x14ac:dyDescent="0.25">
      <c r="A437" s="3">
        <v>42039</v>
      </c>
      <c r="B437">
        <f>WEEKNUM(Flights[[#This Row],[Date]],2)</f>
        <v>6</v>
      </c>
      <c r="C437">
        <f>WEEKDAY(Flights[[#This Row],[Date]],2)</f>
        <v>3</v>
      </c>
      <c r="D437" t="s">
        <v>907</v>
      </c>
      <c r="E437" t="s">
        <v>1995</v>
      </c>
      <c r="F437" t="s">
        <v>0</v>
      </c>
      <c r="G437" t="s">
        <v>15</v>
      </c>
      <c r="H437" t="str">
        <f>_xlfn.XLOOKUP(Flights[[#This Row],[Destination]],Airports!$A$1:$A$77,Airports!$D$1:$D$77,"Code not found")</f>
        <v>Las Vegas</v>
      </c>
      <c r="I437" t="str" cm="1">
        <f t="array" ref="I437">_xlfn.XLOOKUP(Flights[[#This Row],[Destination]],_xlfn._TRO_TRAILING(Airports!A:A),_xlfn._TRO_TRAILING(Airports!E:E),"Code not found")</f>
        <v>NV</v>
      </c>
      <c r="J437" s="1">
        <v>0.75</v>
      </c>
      <c r="K437">
        <f>HOUR(Flights[[#This Row],[Scheduled Departure]])</f>
        <v>18</v>
      </c>
      <c r="L437" s="1">
        <v>0.74583333333333335</v>
      </c>
      <c r="M437">
        <v>-6</v>
      </c>
      <c r="N437">
        <v>51</v>
      </c>
      <c r="O437" s="14">
        <f>Flights[[#This Row],[Length (min)]]/60</f>
        <v>0.85</v>
      </c>
      <c r="P437">
        <v>236</v>
      </c>
      <c r="Q437" s="17">
        <f>IFERROR(Flights[[#This Row],[Distance]]/Flights[[#This Row],[Length (hr)]],"")</f>
        <v>277.64705882352939</v>
      </c>
      <c r="R437" s="1">
        <v>0.79166666666666663</v>
      </c>
      <c r="S437" s="1">
        <v>0.78125</v>
      </c>
      <c r="T437">
        <v>-15</v>
      </c>
      <c r="U437" t="str">
        <f>IF(Flights[[#This Row],[Arrival Delay]]="","Cancelled",IF(Flights[[#This Row],[Arrival Delay]]&gt;15,"Delayed","On time"))</f>
        <v>On time</v>
      </c>
      <c r="V437" t="str">
        <f>IF(Flights[[#This Row],[Status]]&lt;&gt;"Delayed","",IF(Flights[[#This Row],[Arrival Delay]]&gt;120,"Severe",IF(Flights[[#This Row],[Arrival Delay]]&gt;60,"Major","Moderate")))</f>
        <v/>
      </c>
      <c r="X437" t="str">
        <f>IF(OR(AND(Flights[[#This Row],[Status]]="Cancelled",Flights[[#This Row],[Cancellation Reason]]="Airline/Carrier"),Flights[[#This Row],[Delay Type]]="Severe"),"Yes","No")</f>
        <v>No</v>
      </c>
    </row>
    <row r="438" spans="1:24" x14ac:dyDescent="0.25">
      <c r="A438" s="3">
        <v>42039</v>
      </c>
      <c r="B438">
        <f>WEEKNUM(Flights[[#This Row],[Date]],2)</f>
        <v>6</v>
      </c>
      <c r="C438">
        <f>WEEKDAY(Flights[[#This Row],[Date]],2)</f>
        <v>3</v>
      </c>
      <c r="D438" t="s">
        <v>631</v>
      </c>
      <c r="E438" t="s">
        <v>1991</v>
      </c>
      <c r="F438" t="s">
        <v>0</v>
      </c>
      <c r="G438" t="s">
        <v>344</v>
      </c>
      <c r="H438" t="str">
        <f>_xlfn.XLOOKUP(Flights[[#This Row],[Destination]],Airports!$A$1:$A$77,Airports!$D$1:$D$77,"Code not found")</f>
        <v>Seattle</v>
      </c>
      <c r="I438" t="str" cm="1">
        <f t="array" ref="I438">_xlfn.XLOOKUP(Flights[[#This Row],[Destination]],_xlfn._TRO_TRAILING(Airports!A:A),_xlfn._TRO_TRAILING(Airports!E:E),"Code not found")</f>
        <v>WA</v>
      </c>
      <c r="J438" s="1">
        <v>0.81944444444444442</v>
      </c>
      <c r="K438">
        <f>HOUR(Flights[[#This Row],[Scheduled Departure]])</f>
        <v>19</v>
      </c>
      <c r="L438" s="1">
        <v>0.81874999999999998</v>
      </c>
      <c r="M438">
        <v>-1</v>
      </c>
      <c r="N438">
        <v>150</v>
      </c>
      <c r="O438" s="14">
        <f>Flights[[#This Row],[Length (min)]]/60</f>
        <v>2.5</v>
      </c>
      <c r="P438">
        <v>954</v>
      </c>
      <c r="Q438" s="17">
        <f>IFERROR(Flights[[#This Row],[Distance]]/Flights[[#This Row],[Length (hr)]],"")</f>
        <v>381.6</v>
      </c>
      <c r="R438" s="1">
        <v>0.93055555555555558</v>
      </c>
      <c r="S438" s="1">
        <v>0.92291666666666672</v>
      </c>
      <c r="T438">
        <v>-11</v>
      </c>
      <c r="U438" t="str">
        <f>IF(Flights[[#This Row],[Arrival Delay]]="","Cancelled",IF(Flights[[#This Row],[Arrival Delay]]&gt;15,"Delayed","On time"))</f>
        <v>On time</v>
      </c>
      <c r="V438" t="str">
        <f>IF(Flights[[#This Row],[Status]]&lt;&gt;"Delayed","",IF(Flights[[#This Row],[Arrival Delay]]&gt;120,"Severe",IF(Flights[[#This Row],[Arrival Delay]]&gt;60,"Major","Moderate")))</f>
        <v/>
      </c>
      <c r="X438" t="str">
        <f>IF(OR(AND(Flights[[#This Row],[Status]]="Cancelled",Flights[[#This Row],[Cancellation Reason]]="Airline/Carrier"),Flights[[#This Row],[Delay Type]]="Severe"),"Yes","No")</f>
        <v>No</v>
      </c>
    </row>
    <row r="439" spans="1:24" x14ac:dyDescent="0.25">
      <c r="A439" s="3">
        <v>42039</v>
      </c>
      <c r="B439">
        <f>WEEKNUM(Flights[[#This Row],[Date]],2)</f>
        <v>6</v>
      </c>
      <c r="C439">
        <f>WEEKDAY(Flights[[#This Row],[Date]],2)</f>
        <v>3</v>
      </c>
      <c r="D439" t="s">
        <v>923</v>
      </c>
      <c r="E439" t="s">
        <v>1995</v>
      </c>
      <c r="F439" t="s">
        <v>0</v>
      </c>
      <c r="G439" t="s">
        <v>9</v>
      </c>
      <c r="H439" t="str">
        <f>_xlfn.XLOOKUP(Flights[[#This Row],[Destination]],Airports!$A$1:$A$77,Airports!$D$1:$D$77,"Code not found")</f>
        <v>San Francisco</v>
      </c>
      <c r="I439" t="str" cm="1">
        <f t="array" ref="I439">_xlfn.XLOOKUP(Flights[[#This Row],[Destination]],_xlfn._TRO_TRAILING(Airports!A:A),_xlfn._TRO_TRAILING(Airports!E:E),"Code not found")</f>
        <v>CA</v>
      </c>
      <c r="J439" s="1">
        <v>0.85069444444444442</v>
      </c>
      <c r="K439">
        <f>HOUR(Flights[[#This Row],[Scheduled Departure]])</f>
        <v>20</v>
      </c>
      <c r="L439" s="1">
        <v>0.84722222222222221</v>
      </c>
      <c r="M439">
        <v>-5</v>
      </c>
      <c r="N439">
        <v>65</v>
      </c>
      <c r="O439" s="14">
        <f>Flights[[#This Row],[Length (min)]]/60</f>
        <v>1.0833333333333333</v>
      </c>
      <c r="P439">
        <v>337</v>
      </c>
      <c r="Q439" s="17">
        <f>IFERROR(Flights[[#This Row],[Distance]]/Flights[[#This Row],[Length (hr)]],"")</f>
        <v>311.07692307692309</v>
      </c>
      <c r="R439" s="1">
        <v>0.90625</v>
      </c>
      <c r="S439" s="1">
        <v>0.89236111111111116</v>
      </c>
      <c r="T439">
        <v>-20</v>
      </c>
      <c r="U439" t="str">
        <f>IF(Flights[[#This Row],[Arrival Delay]]="","Cancelled",IF(Flights[[#This Row],[Arrival Delay]]&gt;15,"Delayed","On time"))</f>
        <v>On time</v>
      </c>
      <c r="V439" t="str">
        <f>IF(Flights[[#This Row],[Status]]&lt;&gt;"Delayed","",IF(Flights[[#This Row],[Arrival Delay]]&gt;120,"Severe",IF(Flights[[#This Row],[Arrival Delay]]&gt;60,"Major","Moderate")))</f>
        <v/>
      </c>
      <c r="X439" t="str">
        <f>IF(OR(AND(Flights[[#This Row],[Status]]="Cancelled",Flights[[#This Row],[Cancellation Reason]]="Airline/Carrier"),Flights[[#This Row],[Delay Type]]="Severe"),"Yes","No")</f>
        <v>No</v>
      </c>
    </row>
    <row r="440" spans="1:24" x14ac:dyDescent="0.25">
      <c r="A440" s="3">
        <v>42040</v>
      </c>
      <c r="B440">
        <f>WEEKNUM(Flights[[#This Row],[Date]],2)</f>
        <v>6</v>
      </c>
      <c r="C440">
        <f>WEEKDAY(Flights[[#This Row],[Date]],2)</f>
        <v>4</v>
      </c>
      <c r="D440" t="s">
        <v>42</v>
      </c>
      <c r="E440" t="s">
        <v>1987</v>
      </c>
      <c r="F440" t="s">
        <v>0</v>
      </c>
      <c r="G440" t="s">
        <v>12</v>
      </c>
      <c r="H440" t="str">
        <f>_xlfn.XLOOKUP(Flights[[#This Row],[Destination]],Airports!$A$1:$A$77,Airports!$D$1:$D$77,"Code not found")</f>
        <v>New York</v>
      </c>
      <c r="I440" t="str" cm="1">
        <f t="array" ref="I440">_xlfn.XLOOKUP(Flights[[#This Row],[Destination]],_xlfn._TRO_TRAILING(Airports!A:A),_xlfn._TRO_TRAILING(Airports!E:E),"Code not found")</f>
        <v>NY</v>
      </c>
      <c r="J440" s="1">
        <v>0.29166666666666669</v>
      </c>
      <c r="K440">
        <f>HOUR(Flights[[#This Row],[Scheduled Departure]])</f>
        <v>7</v>
      </c>
      <c r="L440" s="1">
        <v>0.28819444444444442</v>
      </c>
      <c r="M440">
        <v>-5</v>
      </c>
      <c r="N440">
        <v>320</v>
      </c>
      <c r="O440" s="14">
        <f>Flights[[#This Row],[Length (min)]]/60</f>
        <v>5.333333333333333</v>
      </c>
      <c r="P440">
        <v>2475</v>
      </c>
      <c r="Q440" s="17">
        <f>IFERROR(Flights[[#This Row],[Distance]]/Flights[[#This Row],[Length (hr)]],"")</f>
        <v>464.0625</v>
      </c>
      <c r="R440" s="1">
        <v>0.64583333333333337</v>
      </c>
      <c r="S440" s="1">
        <v>0.63541666666666663</v>
      </c>
      <c r="T440">
        <v>-15</v>
      </c>
      <c r="U440" t="str">
        <f>IF(Flights[[#This Row],[Arrival Delay]]="","Cancelled",IF(Flights[[#This Row],[Arrival Delay]]&gt;15,"Delayed","On time"))</f>
        <v>On time</v>
      </c>
      <c r="V440" t="str">
        <f>IF(Flights[[#This Row],[Status]]&lt;&gt;"Delayed","",IF(Flights[[#This Row],[Arrival Delay]]&gt;120,"Severe",IF(Flights[[#This Row],[Arrival Delay]]&gt;60,"Major","Moderate")))</f>
        <v/>
      </c>
      <c r="X440" t="str">
        <f>IF(OR(AND(Flights[[#This Row],[Status]]="Cancelled",Flights[[#This Row],[Cancellation Reason]]="Airline/Carrier"),Flights[[#This Row],[Delay Type]]="Severe"),"Yes","No")</f>
        <v>No</v>
      </c>
    </row>
    <row r="441" spans="1:24" x14ac:dyDescent="0.25">
      <c r="A441" s="3">
        <v>42040</v>
      </c>
      <c r="B441">
        <f>WEEKNUM(Flights[[#This Row],[Date]],2)</f>
        <v>6</v>
      </c>
      <c r="C441">
        <f>WEEKDAY(Flights[[#This Row],[Date]],2)</f>
        <v>4</v>
      </c>
      <c r="D441" t="s">
        <v>402</v>
      </c>
      <c r="E441" t="s">
        <v>1994</v>
      </c>
      <c r="F441" t="s">
        <v>0</v>
      </c>
      <c r="G441" t="s">
        <v>356</v>
      </c>
      <c r="H441" t="str">
        <f>_xlfn.XLOOKUP(Flights[[#This Row],[Destination]],Airports!$A$1:$A$77,Airports!$D$1:$D$77,"Code not found")</f>
        <v>Tucson</v>
      </c>
      <c r="I441" t="str" cm="1">
        <f t="array" ref="I441">_xlfn.XLOOKUP(Flights[[#This Row],[Destination]],_xlfn._TRO_TRAILING(Airports!A:A),_xlfn._TRO_TRAILING(Airports!E:E),"Code not found")</f>
        <v>AZ</v>
      </c>
      <c r="J441" s="1">
        <v>0.33680555555555558</v>
      </c>
      <c r="K441">
        <f>HOUR(Flights[[#This Row],[Scheduled Departure]])</f>
        <v>8</v>
      </c>
      <c r="L441" s="1">
        <v>0.33333333333333331</v>
      </c>
      <c r="M441">
        <v>-5</v>
      </c>
      <c r="N441">
        <v>98</v>
      </c>
      <c r="O441" s="14">
        <f>Flights[[#This Row],[Length (min)]]/60</f>
        <v>1.6333333333333333</v>
      </c>
      <c r="P441">
        <v>451</v>
      </c>
      <c r="Q441" s="17">
        <f>IFERROR(Flights[[#This Row],[Distance]]/Flights[[#This Row],[Length (hr)]],"")</f>
        <v>276.12244897959187</v>
      </c>
      <c r="R441" s="1">
        <v>0.43472222222222223</v>
      </c>
      <c r="S441" s="1">
        <v>0.44305555555555554</v>
      </c>
      <c r="T441">
        <v>12</v>
      </c>
      <c r="U441" t="str">
        <f>IF(Flights[[#This Row],[Arrival Delay]]="","Cancelled",IF(Flights[[#This Row],[Arrival Delay]]&gt;15,"Delayed","On time"))</f>
        <v>On time</v>
      </c>
      <c r="V441" t="str">
        <f>IF(Flights[[#This Row],[Status]]&lt;&gt;"Delayed","",IF(Flights[[#This Row],[Arrival Delay]]&gt;120,"Severe",IF(Flights[[#This Row],[Arrival Delay]]&gt;60,"Major","Moderate")))</f>
        <v/>
      </c>
      <c r="X441" t="str">
        <f>IF(OR(AND(Flights[[#This Row],[Status]]="Cancelled",Flights[[#This Row],[Cancellation Reason]]="Airline/Carrier"),Flights[[#This Row],[Delay Type]]="Severe"),"Yes","No")</f>
        <v>No</v>
      </c>
    </row>
    <row r="442" spans="1:24" x14ac:dyDescent="0.25">
      <c r="A442" s="3">
        <v>42040</v>
      </c>
      <c r="B442">
        <f>WEEKNUM(Flights[[#This Row],[Date]],2)</f>
        <v>6</v>
      </c>
      <c r="C442">
        <f>WEEKDAY(Flights[[#This Row],[Date]],2)</f>
        <v>4</v>
      </c>
      <c r="D442" t="s">
        <v>844</v>
      </c>
      <c r="E442" t="s">
        <v>1994</v>
      </c>
      <c r="F442" t="s">
        <v>0</v>
      </c>
      <c r="G442" t="s">
        <v>7</v>
      </c>
      <c r="H442" t="str">
        <f>_xlfn.XLOOKUP(Flights[[#This Row],[Destination]],Airports!$A$1:$A$77,Airports!$D$1:$D$77,"Code not found")</f>
        <v>Austin</v>
      </c>
      <c r="I442" t="str" cm="1">
        <f t="array" ref="I442">_xlfn.XLOOKUP(Flights[[#This Row],[Destination]],_xlfn._TRO_TRAILING(Airports!A:A),_xlfn._TRO_TRAILING(Airports!E:E),"Code not found")</f>
        <v>TX</v>
      </c>
      <c r="J442" s="1">
        <v>0.35416666666666669</v>
      </c>
      <c r="K442">
        <f>HOUR(Flights[[#This Row],[Scheduled Departure]])</f>
        <v>8</v>
      </c>
      <c r="L442" s="1">
        <v>0.51388888888888884</v>
      </c>
      <c r="M442">
        <v>230</v>
      </c>
      <c r="N442">
        <v>186</v>
      </c>
      <c r="O442" s="14">
        <f>Flights[[#This Row],[Length (min)]]/60</f>
        <v>3.1</v>
      </c>
      <c r="P442">
        <v>1242</v>
      </c>
      <c r="Q442" s="17">
        <f>IFERROR(Flights[[#This Row],[Distance]]/Flights[[#This Row],[Length (hr)]],"")</f>
        <v>400.64516129032256</v>
      </c>
      <c r="R442" s="1">
        <v>0.56041666666666667</v>
      </c>
      <c r="S442" s="1">
        <v>0.72638888888888886</v>
      </c>
      <c r="T442">
        <v>239</v>
      </c>
      <c r="U442" t="str">
        <f>IF(Flights[[#This Row],[Arrival Delay]]="","Cancelled",IF(Flights[[#This Row],[Arrival Delay]]&gt;15,"Delayed","On time"))</f>
        <v>Delayed</v>
      </c>
      <c r="V442" t="str">
        <f>IF(Flights[[#This Row],[Status]]&lt;&gt;"Delayed","",IF(Flights[[#This Row],[Arrival Delay]]&gt;120,"Severe",IF(Flights[[#This Row],[Arrival Delay]]&gt;60,"Major","Moderate")))</f>
        <v>Severe</v>
      </c>
      <c r="X442" t="str">
        <f>IF(OR(AND(Flights[[#This Row],[Status]]="Cancelled",Flights[[#This Row],[Cancellation Reason]]="Airline/Carrier"),Flights[[#This Row],[Delay Type]]="Severe"),"Yes","No")</f>
        <v>Yes</v>
      </c>
    </row>
    <row r="443" spans="1:24" x14ac:dyDescent="0.25">
      <c r="A443" s="3">
        <v>42040</v>
      </c>
      <c r="B443">
        <f>WEEKNUM(Flights[[#This Row],[Date]],2)</f>
        <v>6</v>
      </c>
      <c r="C443">
        <f>WEEKDAY(Flights[[#This Row],[Date]],2)</f>
        <v>4</v>
      </c>
      <c r="D443" t="s">
        <v>848</v>
      </c>
      <c r="E443" t="s">
        <v>1995</v>
      </c>
      <c r="F443" t="s">
        <v>0</v>
      </c>
      <c r="G443" t="s">
        <v>273</v>
      </c>
      <c r="H443" t="str">
        <f>_xlfn.XLOOKUP(Flights[[#This Row],[Destination]],Airports!$A$1:$A$77,Airports!$D$1:$D$77,"Code not found")</f>
        <v>Denver</v>
      </c>
      <c r="I443" t="str" cm="1">
        <f t="array" ref="I443">_xlfn.XLOOKUP(Flights[[#This Row],[Destination]],_xlfn._TRO_TRAILING(Airports!A:A),_xlfn._TRO_TRAILING(Airports!E:E),"Code not found")</f>
        <v>CO</v>
      </c>
      <c r="J443" s="1">
        <v>0.36458333333333331</v>
      </c>
      <c r="K443">
        <f>HOUR(Flights[[#This Row],[Scheduled Departure]])</f>
        <v>8</v>
      </c>
      <c r="L443" s="1">
        <v>0.36388888888888887</v>
      </c>
      <c r="M443">
        <v>-1</v>
      </c>
      <c r="N443">
        <v>129</v>
      </c>
      <c r="O443" s="14">
        <f>Flights[[#This Row],[Length (min)]]/60</f>
        <v>2.15</v>
      </c>
      <c r="P443">
        <v>862</v>
      </c>
      <c r="Q443" s="17">
        <f>IFERROR(Flights[[#This Row],[Distance]]/Flights[[#This Row],[Length (hr)]],"")</f>
        <v>400.93023255813955</v>
      </c>
      <c r="R443" s="1">
        <v>0.5</v>
      </c>
      <c r="S443" s="1">
        <v>0.49513888888888891</v>
      </c>
      <c r="T443">
        <v>-7</v>
      </c>
      <c r="U443" t="str">
        <f>IF(Flights[[#This Row],[Arrival Delay]]="","Cancelled",IF(Flights[[#This Row],[Arrival Delay]]&gt;15,"Delayed","On time"))</f>
        <v>On time</v>
      </c>
      <c r="V443" t="str">
        <f>IF(Flights[[#This Row],[Status]]&lt;&gt;"Delayed","",IF(Flights[[#This Row],[Arrival Delay]]&gt;120,"Severe",IF(Flights[[#This Row],[Arrival Delay]]&gt;60,"Major","Moderate")))</f>
        <v/>
      </c>
      <c r="X443" t="str">
        <f>IF(OR(AND(Flights[[#This Row],[Status]]="Cancelled",Flights[[#This Row],[Cancellation Reason]]="Airline/Carrier"),Flights[[#This Row],[Delay Type]]="Severe"),"Yes","No")</f>
        <v>No</v>
      </c>
    </row>
    <row r="444" spans="1:24" x14ac:dyDescent="0.25">
      <c r="A444" s="3">
        <v>42040</v>
      </c>
      <c r="B444">
        <f>WEEKNUM(Flights[[#This Row],[Date]],2)</f>
        <v>6</v>
      </c>
      <c r="C444">
        <f>WEEKDAY(Flights[[#This Row],[Date]],2)</f>
        <v>4</v>
      </c>
      <c r="D444" t="s">
        <v>438</v>
      </c>
      <c r="E444" t="s">
        <v>1990</v>
      </c>
      <c r="F444" t="s">
        <v>0</v>
      </c>
      <c r="G444" t="s">
        <v>293</v>
      </c>
      <c r="H444" t="str">
        <f>_xlfn.XLOOKUP(Flights[[#This Row],[Destination]],Airports!$A$1:$A$77,Airports!$D$1:$D$77,"Code not found")</f>
        <v>Houston</v>
      </c>
      <c r="I444" t="str" cm="1">
        <f t="array" ref="I444">_xlfn.XLOOKUP(Flights[[#This Row],[Destination]],_xlfn._TRO_TRAILING(Airports!A:A),_xlfn._TRO_TRAILING(Airports!E:E),"Code not found")</f>
        <v>TX</v>
      </c>
      <c r="J444" s="1">
        <v>0.38750000000000001</v>
      </c>
      <c r="K444">
        <f>HOUR(Flights[[#This Row],[Scheduled Departure]])</f>
        <v>9</v>
      </c>
      <c r="L444" s="1">
        <v>0.38611111111111113</v>
      </c>
      <c r="M444">
        <v>-2</v>
      </c>
      <c r="N444">
        <v>196</v>
      </c>
      <c r="O444" s="14">
        <f>Flights[[#This Row],[Length (min)]]/60</f>
        <v>3.2666666666666666</v>
      </c>
      <c r="P444">
        <v>1379</v>
      </c>
      <c r="Q444" s="17">
        <f>IFERROR(Flights[[#This Row],[Distance]]/Flights[[#This Row],[Length (hr)]],"")</f>
        <v>422.14285714285717</v>
      </c>
      <c r="R444" s="1">
        <v>0.60416666666666663</v>
      </c>
      <c r="S444" s="1">
        <v>0.60555555555555551</v>
      </c>
      <c r="T444">
        <v>2</v>
      </c>
      <c r="U444" t="str">
        <f>IF(Flights[[#This Row],[Arrival Delay]]="","Cancelled",IF(Flights[[#This Row],[Arrival Delay]]&gt;15,"Delayed","On time"))</f>
        <v>On time</v>
      </c>
      <c r="V444" t="str">
        <f>IF(Flights[[#This Row],[Status]]&lt;&gt;"Delayed","",IF(Flights[[#This Row],[Arrival Delay]]&gt;120,"Severe",IF(Flights[[#This Row],[Arrival Delay]]&gt;60,"Major","Moderate")))</f>
        <v/>
      </c>
      <c r="X444" t="str">
        <f>IF(OR(AND(Flights[[#This Row],[Status]]="Cancelled",Flights[[#This Row],[Cancellation Reason]]="Airline/Carrier"),Flights[[#This Row],[Delay Type]]="Severe"),"Yes","No")</f>
        <v>No</v>
      </c>
    </row>
    <row r="445" spans="1:24" x14ac:dyDescent="0.25">
      <c r="A445" s="3">
        <v>42040</v>
      </c>
      <c r="B445">
        <f>WEEKNUM(Flights[[#This Row],[Date]],2)</f>
        <v>6</v>
      </c>
      <c r="C445">
        <f>WEEKDAY(Flights[[#This Row],[Date]],2)</f>
        <v>4</v>
      </c>
      <c r="D445" t="s">
        <v>825</v>
      </c>
      <c r="E445" t="s">
        <v>1989</v>
      </c>
      <c r="F445" t="s">
        <v>0</v>
      </c>
      <c r="G445" t="s">
        <v>31</v>
      </c>
      <c r="H445" t="str">
        <f>_xlfn.XLOOKUP(Flights[[#This Row],[Destination]],Airports!$A$1:$A$77,Airports!$D$1:$D$77,"Code not found")</f>
        <v>Raleigh</v>
      </c>
      <c r="I445" t="str" cm="1">
        <f t="array" ref="I445">_xlfn.XLOOKUP(Flights[[#This Row],[Destination]],_xlfn._TRO_TRAILING(Airports!A:A),_xlfn._TRO_TRAILING(Airports!E:E),"Code not found")</f>
        <v>NC</v>
      </c>
      <c r="J445" s="1">
        <v>0.49305555555555558</v>
      </c>
      <c r="K445">
        <f>HOUR(Flights[[#This Row],[Scheduled Departure]])</f>
        <v>11</v>
      </c>
      <c r="L445" s="1">
        <v>0.54305555555555551</v>
      </c>
      <c r="M445">
        <v>72</v>
      </c>
      <c r="N445">
        <v>294</v>
      </c>
      <c r="O445" s="14">
        <f>Flights[[#This Row],[Length (min)]]/60</f>
        <v>4.9000000000000004</v>
      </c>
      <c r="P445">
        <v>2239</v>
      </c>
      <c r="Q445" s="17">
        <f>IFERROR(Flights[[#This Row],[Distance]]/Flights[[#This Row],[Length (hr)]],"")</f>
        <v>456.93877551020404</v>
      </c>
      <c r="R445" s="1">
        <v>0.81736111111111109</v>
      </c>
      <c r="S445" s="1">
        <v>0.87222222222222223</v>
      </c>
      <c r="T445">
        <v>79</v>
      </c>
      <c r="U445" t="str">
        <f>IF(Flights[[#This Row],[Arrival Delay]]="","Cancelled",IF(Flights[[#This Row],[Arrival Delay]]&gt;15,"Delayed","On time"))</f>
        <v>Delayed</v>
      </c>
      <c r="V445" t="str">
        <f>IF(Flights[[#This Row],[Status]]&lt;&gt;"Delayed","",IF(Flights[[#This Row],[Arrival Delay]]&gt;120,"Severe",IF(Flights[[#This Row],[Arrival Delay]]&gt;60,"Major","Moderate")))</f>
        <v>Major</v>
      </c>
      <c r="X445" t="str">
        <f>IF(OR(AND(Flights[[#This Row],[Status]]="Cancelled",Flights[[#This Row],[Cancellation Reason]]="Airline/Carrier"),Flights[[#This Row],[Delay Type]]="Severe"),"Yes","No")</f>
        <v>No</v>
      </c>
    </row>
    <row r="446" spans="1:24" x14ac:dyDescent="0.25">
      <c r="A446" s="3">
        <v>42040</v>
      </c>
      <c r="B446">
        <f>WEEKNUM(Flights[[#This Row],[Date]],2)</f>
        <v>6</v>
      </c>
      <c r="C446">
        <f>WEEKDAY(Flights[[#This Row],[Date]],2)</f>
        <v>4</v>
      </c>
      <c r="D446" t="s">
        <v>807</v>
      </c>
      <c r="E446" t="s">
        <v>1994</v>
      </c>
      <c r="F446" t="s">
        <v>0</v>
      </c>
      <c r="G446" t="s">
        <v>347</v>
      </c>
      <c r="H446" t="str">
        <f>_xlfn.XLOOKUP(Flights[[#This Row],[Destination]],Airports!$A$1:$A$77,Airports!$D$1:$D$77,"Code not found")</f>
        <v>San Jose</v>
      </c>
      <c r="I446" t="str" cm="1">
        <f t="array" ref="I446">_xlfn.XLOOKUP(Flights[[#This Row],[Destination]],_xlfn._TRO_TRAILING(Airports!A:A),_xlfn._TRO_TRAILING(Airports!E:E),"Code not found")</f>
        <v>CA</v>
      </c>
      <c r="J446" s="1">
        <v>0.52777777777777779</v>
      </c>
      <c r="K446">
        <f>HOUR(Flights[[#This Row],[Scheduled Departure]])</f>
        <v>12</v>
      </c>
      <c r="L446" s="1">
        <v>0.56666666666666665</v>
      </c>
      <c r="M446">
        <v>56</v>
      </c>
      <c r="N446">
        <v>98</v>
      </c>
      <c r="O446" s="14">
        <f>Flights[[#This Row],[Length (min)]]/60</f>
        <v>1.6333333333333333</v>
      </c>
      <c r="P446">
        <v>308</v>
      </c>
      <c r="Q446" s="17">
        <f>IFERROR(Flights[[#This Row],[Distance]]/Flights[[#This Row],[Length (hr)]],"")</f>
        <v>188.57142857142858</v>
      </c>
      <c r="R446" s="1">
        <v>0.57986111111111116</v>
      </c>
      <c r="S446" s="1">
        <v>0.63472222222222219</v>
      </c>
      <c r="T446">
        <v>79</v>
      </c>
      <c r="U446" t="str">
        <f>IF(Flights[[#This Row],[Arrival Delay]]="","Cancelled",IF(Flights[[#This Row],[Arrival Delay]]&gt;15,"Delayed","On time"))</f>
        <v>Delayed</v>
      </c>
      <c r="V446" t="str">
        <f>IF(Flights[[#This Row],[Status]]&lt;&gt;"Delayed","",IF(Flights[[#This Row],[Arrival Delay]]&gt;120,"Severe",IF(Flights[[#This Row],[Arrival Delay]]&gt;60,"Major","Moderate")))</f>
        <v>Major</v>
      </c>
      <c r="X446" t="str">
        <f>IF(OR(AND(Flights[[#This Row],[Status]]="Cancelled",Flights[[#This Row],[Cancellation Reason]]="Airline/Carrier"),Flights[[#This Row],[Delay Type]]="Severe"),"Yes","No")</f>
        <v>No</v>
      </c>
    </row>
    <row r="447" spans="1:24" x14ac:dyDescent="0.25">
      <c r="A447" s="3">
        <v>42040</v>
      </c>
      <c r="B447">
        <f>WEEKNUM(Flights[[#This Row],[Date]],2)</f>
        <v>6</v>
      </c>
      <c r="C447">
        <f>WEEKDAY(Flights[[#This Row],[Date]],2)</f>
        <v>4</v>
      </c>
      <c r="D447" t="s">
        <v>414</v>
      </c>
      <c r="E447" t="s">
        <v>1994</v>
      </c>
      <c r="F447" t="s">
        <v>0</v>
      </c>
      <c r="G447" t="s">
        <v>255</v>
      </c>
      <c r="H447" t="str">
        <f>_xlfn.XLOOKUP(Flights[[#This Row],[Destination]],Airports!$A$1:$A$77,Airports!$D$1:$D$77,"Code not found")</f>
        <v>Boise</v>
      </c>
      <c r="I447" t="str" cm="1">
        <f t="array" ref="I447">_xlfn.XLOOKUP(Flights[[#This Row],[Destination]],_xlfn._TRO_TRAILING(Airports!A:A),_xlfn._TRO_TRAILING(Airports!E:E),"Code not found")</f>
        <v>ID</v>
      </c>
      <c r="J447" s="1">
        <v>0.53263888888888888</v>
      </c>
      <c r="K447">
        <f>HOUR(Flights[[#This Row],[Scheduled Departure]])</f>
        <v>12</v>
      </c>
      <c r="L447" s="1">
        <v>0.55625000000000002</v>
      </c>
      <c r="M447">
        <v>34</v>
      </c>
      <c r="N447">
        <v>117</v>
      </c>
      <c r="O447" s="14">
        <f>Flights[[#This Row],[Length (min)]]/60</f>
        <v>1.95</v>
      </c>
      <c r="P447">
        <v>674</v>
      </c>
      <c r="Q447" s="17">
        <f>IFERROR(Flights[[#This Row],[Distance]]/Flights[[#This Row],[Length (hr)]],"")</f>
        <v>345.64102564102564</v>
      </c>
      <c r="R447" s="1">
        <v>0.66527777777777775</v>
      </c>
      <c r="S447" s="1">
        <v>0.6791666666666667</v>
      </c>
      <c r="T447">
        <v>20</v>
      </c>
      <c r="U447" t="str">
        <f>IF(Flights[[#This Row],[Arrival Delay]]="","Cancelled",IF(Flights[[#This Row],[Arrival Delay]]&gt;15,"Delayed","On time"))</f>
        <v>Delayed</v>
      </c>
      <c r="V447" t="str">
        <f>IF(Flights[[#This Row],[Status]]&lt;&gt;"Delayed","",IF(Flights[[#This Row],[Arrival Delay]]&gt;120,"Severe",IF(Flights[[#This Row],[Arrival Delay]]&gt;60,"Major","Moderate")))</f>
        <v>Moderate</v>
      </c>
      <c r="X447" t="str">
        <f>IF(OR(AND(Flights[[#This Row],[Status]]="Cancelled",Flights[[#This Row],[Cancellation Reason]]="Airline/Carrier"),Flights[[#This Row],[Delay Type]]="Severe"),"Yes","No")</f>
        <v>No</v>
      </c>
    </row>
    <row r="448" spans="1:24" x14ac:dyDescent="0.25">
      <c r="A448" s="3">
        <v>42040</v>
      </c>
      <c r="B448">
        <f>WEEKNUM(Flights[[#This Row],[Date]],2)</f>
        <v>6</v>
      </c>
      <c r="C448">
        <f>WEEKDAY(Flights[[#This Row],[Date]],2)</f>
        <v>4</v>
      </c>
      <c r="D448" t="s">
        <v>522</v>
      </c>
      <c r="E448" t="s">
        <v>1991</v>
      </c>
      <c r="F448" t="s">
        <v>0</v>
      </c>
      <c r="G448" t="s">
        <v>24</v>
      </c>
      <c r="H448" t="str">
        <f>_xlfn.XLOOKUP(Flights[[#This Row],[Destination]],Airports!$A$1:$A$77,Airports!$D$1:$D$77,"Code not found")</f>
        <v>Portland</v>
      </c>
      <c r="I448" t="str" cm="1">
        <f t="array" ref="I448">_xlfn.XLOOKUP(Flights[[#This Row],[Destination]],_xlfn._TRO_TRAILING(Airports!A:A),_xlfn._TRO_TRAILING(Airports!E:E),"Code not found")</f>
        <v>OR</v>
      </c>
      <c r="J448" s="1">
        <v>0.55555555555555558</v>
      </c>
      <c r="K448">
        <f>HOUR(Flights[[#This Row],[Scheduled Departure]])</f>
        <v>13</v>
      </c>
      <c r="L448" s="1">
        <v>0.5541666666666667</v>
      </c>
      <c r="M448">
        <v>-2</v>
      </c>
      <c r="N448">
        <v>133</v>
      </c>
      <c r="O448" s="14">
        <f>Flights[[#This Row],[Length (min)]]/60</f>
        <v>2.2166666666666668</v>
      </c>
      <c r="P448">
        <v>834</v>
      </c>
      <c r="Q448" s="17">
        <f>IFERROR(Flights[[#This Row],[Distance]]/Flights[[#This Row],[Length (hr)]],"")</f>
        <v>376.24060150375936</v>
      </c>
      <c r="R448" s="1">
        <v>0.65277777777777779</v>
      </c>
      <c r="S448" s="1">
        <v>0.64652777777777781</v>
      </c>
      <c r="T448">
        <v>-9</v>
      </c>
      <c r="U448" t="str">
        <f>IF(Flights[[#This Row],[Arrival Delay]]="","Cancelled",IF(Flights[[#This Row],[Arrival Delay]]&gt;15,"Delayed","On time"))</f>
        <v>On time</v>
      </c>
      <c r="V448" t="str">
        <f>IF(Flights[[#This Row],[Status]]&lt;&gt;"Delayed","",IF(Flights[[#This Row],[Arrival Delay]]&gt;120,"Severe",IF(Flights[[#This Row],[Arrival Delay]]&gt;60,"Major","Moderate")))</f>
        <v/>
      </c>
      <c r="X448" t="str">
        <f>IF(OR(AND(Flights[[#This Row],[Status]]="Cancelled",Flights[[#This Row],[Cancellation Reason]]="Airline/Carrier"),Flights[[#This Row],[Delay Type]]="Severe"),"Yes","No")</f>
        <v>No</v>
      </c>
    </row>
    <row r="449" spans="1:24" x14ac:dyDescent="0.25">
      <c r="A449" s="3">
        <v>42040</v>
      </c>
      <c r="B449">
        <f>WEEKNUM(Flights[[#This Row],[Date]],2)</f>
        <v>6</v>
      </c>
      <c r="C449">
        <f>WEEKDAY(Flights[[#This Row],[Date]],2)</f>
        <v>4</v>
      </c>
      <c r="D449" t="s">
        <v>78</v>
      </c>
      <c r="E449" t="s">
        <v>1987</v>
      </c>
      <c r="F449" t="s">
        <v>0</v>
      </c>
      <c r="G449" t="s">
        <v>12</v>
      </c>
      <c r="H449" t="str">
        <f>_xlfn.XLOOKUP(Flights[[#This Row],[Destination]],Airports!$A$1:$A$77,Airports!$D$1:$D$77,"Code not found")</f>
        <v>New York</v>
      </c>
      <c r="I449" t="str" cm="1">
        <f t="array" ref="I449">_xlfn.XLOOKUP(Flights[[#This Row],[Destination]],_xlfn._TRO_TRAILING(Airports!A:A),_xlfn._TRO_TRAILING(Airports!E:E),"Code not found")</f>
        <v>NY</v>
      </c>
      <c r="J449" s="1">
        <v>0.60069444444444442</v>
      </c>
      <c r="K449">
        <f>HOUR(Flights[[#This Row],[Scheduled Departure]])</f>
        <v>14</v>
      </c>
      <c r="L449" s="1">
        <v>0.59930555555555554</v>
      </c>
      <c r="M449">
        <v>-2</v>
      </c>
      <c r="N449">
        <v>325</v>
      </c>
      <c r="O449" s="14">
        <f>Flights[[#This Row],[Length (min)]]/60</f>
        <v>5.416666666666667</v>
      </c>
      <c r="P449">
        <v>2475</v>
      </c>
      <c r="Q449" s="17">
        <f>IFERROR(Flights[[#This Row],[Distance]]/Flights[[#This Row],[Length (hr)]],"")</f>
        <v>456.92307692307691</v>
      </c>
      <c r="R449" s="1">
        <v>0.95</v>
      </c>
      <c r="S449" s="1">
        <v>0.95</v>
      </c>
      <c r="T449">
        <v>0</v>
      </c>
      <c r="U449" t="str">
        <f>IF(Flights[[#This Row],[Arrival Delay]]="","Cancelled",IF(Flights[[#This Row],[Arrival Delay]]&gt;15,"Delayed","On time"))</f>
        <v>On time</v>
      </c>
      <c r="V449" t="str">
        <f>IF(Flights[[#This Row],[Status]]&lt;&gt;"Delayed","",IF(Flights[[#This Row],[Arrival Delay]]&gt;120,"Severe",IF(Flights[[#This Row],[Arrival Delay]]&gt;60,"Major","Moderate")))</f>
        <v/>
      </c>
      <c r="X449" t="str">
        <f>IF(OR(AND(Flights[[#This Row],[Status]]="Cancelled",Flights[[#This Row],[Cancellation Reason]]="Airline/Carrier"),Flights[[#This Row],[Delay Type]]="Severe"),"Yes","No")</f>
        <v>No</v>
      </c>
    </row>
    <row r="450" spans="1:24" x14ac:dyDescent="0.25">
      <c r="A450" s="3">
        <v>42040</v>
      </c>
      <c r="B450">
        <f>WEEKNUM(Flights[[#This Row],[Date]],2)</f>
        <v>6</v>
      </c>
      <c r="C450">
        <f>WEEKDAY(Flights[[#This Row],[Date]],2)</f>
        <v>4</v>
      </c>
      <c r="D450" t="s">
        <v>551</v>
      </c>
      <c r="E450" t="s">
        <v>1993</v>
      </c>
      <c r="F450" t="s">
        <v>0</v>
      </c>
      <c r="G450" t="s">
        <v>15</v>
      </c>
      <c r="H450" t="str">
        <f>_xlfn.XLOOKUP(Flights[[#This Row],[Destination]],Airports!$A$1:$A$77,Airports!$D$1:$D$77,"Code not found")</f>
        <v>Las Vegas</v>
      </c>
      <c r="I450" t="str" cm="1">
        <f t="array" ref="I450">_xlfn.XLOOKUP(Flights[[#This Row],[Destination]],_xlfn._TRO_TRAILING(Airports!A:A),_xlfn._TRO_TRAILING(Airports!E:E),"Code not found")</f>
        <v>NV</v>
      </c>
      <c r="J450" s="1">
        <v>0.64583333333333337</v>
      </c>
      <c r="K450">
        <f>HOUR(Flights[[#This Row],[Scheduled Departure]])</f>
        <v>15</v>
      </c>
      <c r="L450" s="1">
        <v>0.67222222222222228</v>
      </c>
      <c r="M450">
        <v>38</v>
      </c>
      <c r="N450">
        <v>52</v>
      </c>
      <c r="O450" s="14">
        <f>Flights[[#This Row],[Length (min)]]/60</f>
        <v>0.8666666666666667</v>
      </c>
      <c r="P450">
        <v>236</v>
      </c>
      <c r="Q450" s="17">
        <f>IFERROR(Flights[[#This Row],[Distance]]/Flights[[#This Row],[Length (hr)]],"")</f>
        <v>272.30769230769232</v>
      </c>
      <c r="R450" s="1">
        <v>0.69166666666666665</v>
      </c>
      <c r="S450" s="1">
        <v>0.70833333333333337</v>
      </c>
      <c r="T450">
        <v>24</v>
      </c>
      <c r="U450" t="str">
        <f>IF(Flights[[#This Row],[Arrival Delay]]="","Cancelled",IF(Flights[[#This Row],[Arrival Delay]]&gt;15,"Delayed","On time"))</f>
        <v>Delayed</v>
      </c>
      <c r="V450" t="str">
        <f>IF(Flights[[#This Row],[Status]]&lt;&gt;"Delayed","",IF(Flights[[#This Row],[Arrival Delay]]&gt;120,"Severe",IF(Flights[[#This Row],[Arrival Delay]]&gt;60,"Major","Moderate")))</f>
        <v>Moderate</v>
      </c>
      <c r="X450" t="str">
        <f>IF(OR(AND(Flights[[#This Row],[Status]]="Cancelled",Flights[[#This Row],[Cancellation Reason]]="Airline/Carrier"),Flights[[#This Row],[Delay Type]]="Severe"),"Yes","No")</f>
        <v>No</v>
      </c>
    </row>
    <row r="451" spans="1:24" x14ac:dyDescent="0.25">
      <c r="A451" s="3">
        <v>42040</v>
      </c>
      <c r="B451">
        <f>WEEKNUM(Flights[[#This Row],[Date]],2)</f>
        <v>6</v>
      </c>
      <c r="C451">
        <f>WEEKDAY(Flights[[#This Row],[Date]],2)</f>
        <v>4</v>
      </c>
      <c r="D451" t="s">
        <v>573</v>
      </c>
      <c r="E451" t="s">
        <v>1994</v>
      </c>
      <c r="F451" t="s">
        <v>0</v>
      </c>
      <c r="G451" t="s">
        <v>313</v>
      </c>
      <c r="H451" t="str">
        <f>_xlfn.XLOOKUP(Flights[[#This Row],[Destination]],Airports!$A$1:$A$77,Airports!$D$1:$D$77,"Code not found")</f>
        <v>Monterey</v>
      </c>
      <c r="I451" t="str" cm="1">
        <f t="array" ref="I451">_xlfn.XLOOKUP(Flights[[#This Row],[Destination]],_xlfn._TRO_TRAILING(Airports!A:A),_xlfn._TRO_TRAILING(Airports!E:E),"Code not found")</f>
        <v>CA</v>
      </c>
      <c r="J451" s="1">
        <v>0.68402777777777779</v>
      </c>
      <c r="K451">
        <f>HOUR(Flights[[#This Row],[Scheduled Departure]])</f>
        <v>16</v>
      </c>
      <c r="L451" s="1">
        <v>0.72361111111111109</v>
      </c>
      <c r="M451">
        <v>57</v>
      </c>
      <c r="N451">
        <v>68</v>
      </c>
      <c r="O451" s="14">
        <f>Flights[[#This Row],[Length (min)]]/60</f>
        <v>1.1333333333333333</v>
      </c>
      <c r="P451">
        <v>266</v>
      </c>
      <c r="Q451" s="17">
        <f>IFERROR(Flights[[#This Row],[Distance]]/Flights[[#This Row],[Length (hr)]],"")</f>
        <v>234.70588235294119</v>
      </c>
      <c r="R451" s="1">
        <v>0.7319444444444444</v>
      </c>
      <c r="S451" s="1">
        <v>0.77083333333333337</v>
      </c>
      <c r="T451">
        <v>56</v>
      </c>
      <c r="U451" t="str">
        <f>IF(Flights[[#This Row],[Arrival Delay]]="","Cancelled",IF(Flights[[#This Row],[Arrival Delay]]&gt;15,"Delayed","On time"))</f>
        <v>Delayed</v>
      </c>
      <c r="V451" t="str">
        <f>IF(Flights[[#This Row],[Status]]&lt;&gt;"Delayed","",IF(Flights[[#This Row],[Arrival Delay]]&gt;120,"Severe",IF(Flights[[#This Row],[Arrival Delay]]&gt;60,"Major","Moderate")))</f>
        <v>Moderate</v>
      </c>
      <c r="X451" t="str">
        <f>IF(OR(AND(Flights[[#This Row],[Status]]="Cancelled",Flights[[#This Row],[Cancellation Reason]]="Airline/Carrier"),Flights[[#This Row],[Delay Type]]="Severe"),"Yes","No")</f>
        <v>No</v>
      </c>
    </row>
    <row r="452" spans="1:24" x14ac:dyDescent="0.25">
      <c r="A452" s="3">
        <v>42040</v>
      </c>
      <c r="B452">
        <f>WEEKNUM(Flights[[#This Row],[Date]],2)</f>
        <v>6</v>
      </c>
      <c r="C452">
        <f>WEEKDAY(Flights[[#This Row],[Date]],2)</f>
        <v>4</v>
      </c>
      <c r="D452" t="s">
        <v>904</v>
      </c>
      <c r="E452" t="s">
        <v>1995</v>
      </c>
      <c r="F452" t="s">
        <v>0</v>
      </c>
      <c r="G452" t="s">
        <v>9</v>
      </c>
      <c r="H452" t="str">
        <f>_xlfn.XLOOKUP(Flights[[#This Row],[Destination]],Airports!$A$1:$A$77,Airports!$D$1:$D$77,"Code not found")</f>
        <v>San Francisco</v>
      </c>
      <c r="I452" t="str" cm="1">
        <f t="array" ref="I452">_xlfn.XLOOKUP(Flights[[#This Row],[Destination]],_xlfn._TRO_TRAILING(Airports!A:A),_xlfn._TRO_TRAILING(Airports!E:E),"Code not found")</f>
        <v>CA</v>
      </c>
      <c r="J452" s="1">
        <v>0.72916666666666663</v>
      </c>
      <c r="K452">
        <f>HOUR(Flights[[#This Row],[Scheduled Departure]])</f>
        <v>17</v>
      </c>
      <c r="L452" s="1">
        <v>0.76249999999999996</v>
      </c>
      <c r="M452">
        <v>48</v>
      </c>
      <c r="N452">
        <v>74</v>
      </c>
      <c r="O452" s="14">
        <f>Flights[[#This Row],[Length (min)]]/60</f>
        <v>1.2333333333333334</v>
      </c>
      <c r="P452">
        <v>337</v>
      </c>
      <c r="Q452" s="17">
        <f>IFERROR(Flights[[#This Row],[Distance]]/Flights[[#This Row],[Length (hr)]],"")</f>
        <v>273.24324324324323</v>
      </c>
      <c r="R452" s="1">
        <v>0.78125</v>
      </c>
      <c r="S452" s="1">
        <v>0.81388888888888888</v>
      </c>
      <c r="T452">
        <v>47</v>
      </c>
      <c r="U452" t="str">
        <f>IF(Flights[[#This Row],[Arrival Delay]]="","Cancelled",IF(Flights[[#This Row],[Arrival Delay]]&gt;15,"Delayed","On time"))</f>
        <v>Delayed</v>
      </c>
      <c r="V452" t="str">
        <f>IF(Flights[[#This Row],[Status]]&lt;&gt;"Delayed","",IF(Flights[[#This Row],[Arrival Delay]]&gt;120,"Severe",IF(Flights[[#This Row],[Arrival Delay]]&gt;60,"Major","Moderate")))</f>
        <v>Moderate</v>
      </c>
      <c r="X452" t="str">
        <f>IF(OR(AND(Flights[[#This Row],[Status]]="Cancelled",Flights[[#This Row],[Cancellation Reason]]="Airline/Carrier"),Flights[[#This Row],[Delay Type]]="Severe"),"Yes","No")</f>
        <v>No</v>
      </c>
    </row>
    <row r="453" spans="1:24" x14ac:dyDescent="0.25">
      <c r="A453" s="3">
        <v>42040</v>
      </c>
      <c r="B453">
        <f>WEEKNUM(Flights[[#This Row],[Date]],2)</f>
        <v>6</v>
      </c>
      <c r="C453">
        <f>WEEKDAY(Flights[[#This Row],[Date]],2)</f>
        <v>4</v>
      </c>
      <c r="D453" t="s">
        <v>923</v>
      </c>
      <c r="E453" t="s">
        <v>1995</v>
      </c>
      <c r="F453" t="s">
        <v>0</v>
      </c>
      <c r="G453" t="s">
        <v>9</v>
      </c>
      <c r="H453" t="str">
        <f>_xlfn.XLOOKUP(Flights[[#This Row],[Destination]],Airports!$A$1:$A$77,Airports!$D$1:$D$77,"Code not found")</f>
        <v>San Francisco</v>
      </c>
      <c r="I453" t="str" cm="1">
        <f t="array" ref="I453">_xlfn.XLOOKUP(Flights[[#This Row],[Destination]],_xlfn._TRO_TRAILING(Airports!A:A),_xlfn._TRO_TRAILING(Airports!E:E),"Code not found")</f>
        <v>CA</v>
      </c>
      <c r="J453" s="1">
        <v>0.85069444444444442</v>
      </c>
      <c r="K453">
        <f>HOUR(Flights[[#This Row],[Scheduled Departure]])</f>
        <v>20</v>
      </c>
      <c r="L453" s="1">
        <v>0.8618055555555556</v>
      </c>
      <c r="M453">
        <v>16</v>
      </c>
      <c r="N453">
        <v>84</v>
      </c>
      <c r="O453" s="14">
        <f>Flights[[#This Row],[Length (min)]]/60</f>
        <v>1.4</v>
      </c>
      <c r="P453">
        <v>337</v>
      </c>
      <c r="Q453" s="17">
        <f>IFERROR(Flights[[#This Row],[Distance]]/Flights[[#This Row],[Length (hr)]],"")</f>
        <v>240.71428571428572</v>
      </c>
      <c r="R453" s="1">
        <v>0.90625</v>
      </c>
      <c r="S453" s="1">
        <v>0.92013888888888884</v>
      </c>
      <c r="T453">
        <v>20</v>
      </c>
      <c r="U453" t="str">
        <f>IF(Flights[[#This Row],[Arrival Delay]]="","Cancelled",IF(Flights[[#This Row],[Arrival Delay]]&gt;15,"Delayed","On time"))</f>
        <v>Delayed</v>
      </c>
      <c r="V453" t="str">
        <f>IF(Flights[[#This Row],[Status]]&lt;&gt;"Delayed","",IF(Flights[[#This Row],[Arrival Delay]]&gt;120,"Severe",IF(Flights[[#This Row],[Arrival Delay]]&gt;60,"Major","Moderate")))</f>
        <v>Moderate</v>
      </c>
      <c r="X453" t="str">
        <f>IF(OR(AND(Flights[[#This Row],[Status]]="Cancelled",Flights[[#This Row],[Cancellation Reason]]="Airline/Carrier"),Flights[[#This Row],[Delay Type]]="Severe"),"Yes","No")</f>
        <v>No</v>
      </c>
    </row>
    <row r="454" spans="1:24" x14ac:dyDescent="0.25">
      <c r="A454" s="3">
        <v>42041</v>
      </c>
      <c r="B454">
        <f>WEEKNUM(Flights[[#This Row],[Date]],2)</f>
        <v>6</v>
      </c>
      <c r="C454">
        <f>WEEKDAY(Flights[[#This Row],[Date]],2)</f>
        <v>5</v>
      </c>
      <c r="D454" t="s">
        <v>112</v>
      </c>
      <c r="E454" t="s">
        <v>1987</v>
      </c>
      <c r="F454" t="s">
        <v>0</v>
      </c>
      <c r="G454" t="s">
        <v>4</v>
      </c>
      <c r="H454" t="str">
        <f>_xlfn.XLOOKUP(Flights[[#This Row],[Destination]],Airports!$A$1:$A$77,Airports!$D$1:$D$77,"Code not found")</f>
        <v>Chicago</v>
      </c>
      <c r="I454" t="str" cm="1">
        <f t="array" ref="I454">_xlfn.XLOOKUP(Flights[[#This Row],[Destination]],_xlfn._TRO_TRAILING(Airports!A:A),_xlfn._TRO_TRAILING(Airports!E:E),"Code not found")</f>
        <v>IL</v>
      </c>
      <c r="J454" s="1">
        <v>0.30208333333333331</v>
      </c>
      <c r="K454">
        <f>HOUR(Flights[[#This Row],[Scheduled Departure]])</f>
        <v>7</v>
      </c>
      <c r="L454" s="1">
        <v>0.3</v>
      </c>
      <c r="M454">
        <v>-3</v>
      </c>
      <c r="N454">
        <v>236</v>
      </c>
      <c r="O454" s="14">
        <f>Flights[[#This Row],[Length (min)]]/60</f>
        <v>3.9333333333333331</v>
      </c>
      <c r="P454">
        <v>1744</v>
      </c>
      <c r="Q454" s="17">
        <f>IFERROR(Flights[[#This Row],[Distance]]/Flights[[#This Row],[Length (hr)]],"")</f>
        <v>443.38983050847457</v>
      </c>
      <c r="R454" s="1">
        <v>0.5541666666666667</v>
      </c>
      <c r="S454" s="1">
        <v>0.54722222222222228</v>
      </c>
      <c r="T454">
        <v>-10</v>
      </c>
      <c r="U454" t="str">
        <f>IF(Flights[[#This Row],[Arrival Delay]]="","Cancelled",IF(Flights[[#This Row],[Arrival Delay]]&gt;15,"Delayed","On time"))</f>
        <v>On time</v>
      </c>
      <c r="V454" t="str">
        <f>IF(Flights[[#This Row],[Status]]&lt;&gt;"Delayed","",IF(Flights[[#This Row],[Arrival Delay]]&gt;120,"Severe",IF(Flights[[#This Row],[Arrival Delay]]&gt;60,"Major","Moderate")))</f>
        <v/>
      </c>
      <c r="X454" t="str">
        <f>IF(OR(AND(Flights[[#This Row],[Status]]="Cancelled",Flights[[#This Row],[Cancellation Reason]]="Airline/Carrier"),Flights[[#This Row],[Delay Type]]="Severe"),"Yes","No")</f>
        <v>No</v>
      </c>
    </row>
    <row r="455" spans="1:24" x14ac:dyDescent="0.25">
      <c r="A455" s="3">
        <v>42041</v>
      </c>
      <c r="B455">
        <f>WEEKNUM(Flights[[#This Row],[Date]],2)</f>
        <v>6</v>
      </c>
      <c r="C455">
        <f>WEEKDAY(Flights[[#This Row],[Date]],2)</f>
        <v>5</v>
      </c>
      <c r="D455" t="s">
        <v>58</v>
      </c>
      <c r="E455" t="s">
        <v>1987</v>
      </c>
      <c r="F455" t="s">
        <v>0</v>
      </c>
      <c r="G455" t="s">
        <v>16</v>
      </c>
      <c r="H455" t="str">
        <f>_xlfn.XLOOKUP(Flights[[#This Row],[Destination]],Airports!$A$1:$A$77,Airports!$D$1:$D$77,"Code not found")</f>
        <v>Dulles</v>
      </c>
      <c r="I455" t="str" cm="1">
        <f t="array" ref="I455">_xlfn.XLOOKUP(Flights[[#This Row],[Destination]],_xlfn._TRO_TRAILING(Airports!A:A),_xlfn._TRO_TRAILING(Airports!E:E),"Code not found")</f>
        <v>VA</v>
      </c>
      <c r="J455" s="1">
        <v>0.40972222222222221</v>
      </c>
      <c r="K455">
        <f>HOUR(Flights[[#This Row],[Scheduled Departure]])</f>
        <v>9</v>
      </c>
      <c r="L455" s="1">
        <v>0.43819444444444444</v>
      </c>
      <c r="M455">
        <v>41</v>
      </c>
      <c r="N455">
        <v>296</v>
      </c>
      <c r="O455" s="14">
        <f>Flights[[#This Row],[Length (min)]]/60</f>
        <v>4.9333333333333336</v>
      </c>
      <c r="P455">
        <v>2288</v>
      </c>
      <c r="Q455" s="17">
        <f>IFERROR(Flights[[#This Row],[Distance]]/Flights[[#This Row],[Length (hr)]],"")</f>
        <v>463.78378378378375</v>
      </c>
      <c r="R455" s="1">
        <v>0.7319444444444444</v>
      </c>
      <c r="S455" s="1">
        <v>0.76875000000000004</v>
      </c>
      <c r="T455">
        <v>53</v>
      </c>
      <c r="U455" t="str">
        <f>IF(Flights[[#This Row],[Arrival Delay]]="","Cancelled",IF(Flights[[#This Row],[Arrival Delay]]&gt;15,"Delayed","On time"))</f>
        <v>Delayed</v>
      </c>
      <c r="V455" t="str">
        <f>IF(Flights[[#This Row],[Status]]&lt;&gt;"Delayed","",IF(Flights[[#This Row],[Arrival Delay]]&gt;120,"Severe",IF(Flights[[#This Row],[Arrival Delay]]&gt;60,"Major","Moderate")))</f>
        <v>Moderate</v>
      </c>
      <c r="X455" t="str">
        <f>IF(OR(AND(Flights[[#This Row],[Status]]="Cancelled",Flights[[#This Row],[Cancellation Reason]]="Airline/Carrier"),Flights[[#This Row],[Delay Type]]="Severe"),"Yes","No")</f>
        <v>No</v>
      </c>
    </row>
    <row r="456" spans="1:24" x14ac:dyDescent="0.25">
      <c r="A456" s="3">
        <v>42041</v>
      </c>
      <c r="B456">
        <f>WEEKNUM(Flights[[#This Row],[Date]],2)</f>
        <v>6</v>
      </c>
      <c r="C456">
        <f>WEEKDAY(Flights[[#This Row],[Date]],2)</f>
        <v>5</v>
      </c>
      <c r="D456" t="s">
        <v>59</v>
      </c>
      <c r="E456" t="s">
        <v>1987</v>
      </c>
      <c r="F456" t="s">
        <v>0</v>
      </c>
      <c r="G456" t="s">
        <v>7</v>
      </c>
      <c r="H456" t="str">
        <f>_xlfn.XLOOKUP(Flights[[#This Row],[Destination]],Airports!$A$1:$A$77,Airports!$D$1:$D$77,"Code not found")</f>
        <v>Austin</v>
      </c>
      <c r="I456" t="str" cm="1">
        <f t="array" ref="I456">_xlfn.XLOOKUP(Flights[[#This Row],[Destination]],_xlfn._TRO_TRAILING(Airports!A:A),_xlfn._TRO_TRAILING(Airports!E:E),"Code not found")</f>
        <v>TX</v>
      </c>
      <c r="J456" s="1">
        <v>0.46180555555555558</v>
      </c>
      <c r="K456">
        <f>HOUR(Flights[[#This Row],[Scheduled Departure]])</f>
        <v>11</v>
      </c>
      <c r="L456" s="1">
        <v>0.45763888888888887</v>
      </c>
      <c r="M456">
        <v>-6</v>
      </c>
      <c r="N456">
        <v>176</v>
      </c>
      <c r="O456" s="14">
        <f>Flights[[#This Row],[Length (min)]]/60</f>
        <v>2.9333333333333331</v>
      </c>
      <c r="P456">
        <v>1242</v>
      </c>
      <c r="Q456" s="17">
        <f>IFERROR(Flights[[#This Row],[Distance]]/Flights[[#This Row],[Length (hr)]],"")</f>
        <v>423.40909090909093</v>
      </c>
      <c r="R456" s="1">
        <v>0.66805555555555551</v>
      </c>
      <c r="S456" s="1">
        <v>0.66319444444444442</v>
      </c>
      <c r="T456">
        <v>-7</v>
      </c>
      <c r="U456" t="str">
        <f>IF(Flights[[#This Row],[Arrival Delay]]="","Cancelled",IF(Flights[[#This Row],[Arrival Delay]]&gt;15,"Delayed","On time"))</f>
        <v>On time</v>
      </c>
      <c r="V456" t="str">
        <f>IF(Flights[[#This Row],[Status]]&lt;&gt;"Delayed","",IF(Flights[[#This Row],[Arrival Delay]]&gt;120,"Severe",IF(Flights[[#This Row],[Arrival Delay]]&gt;60,"Major","Moderate")))</f>
        <v/>
      </c>
      <c r="X456" t="str">
        <f>IF(OR(AND(Flights[[#This Row],[Status]]="Cancelled",Flights[[#This Row],[Cancellation Reason]]="Airline/Carrier"),Flights[[#This Row],[Delay Type]]="Severe"),"Yes","No")</f>
        <v>No</v>
      </c>
    </row>
    <row r="457" spans="1:24" x14ac:dyDescent="0.25">
      <c r="A457" s="3">
        <v>42041</v>
      </c>
      <c r="B457">
        <f>WEEKNUM(Flights[[#This Row],[Date]],2)</f>
        <v>6</v>
      </c>
      <c r="C457">
        <f>WEEKDAY(Flights[[#This Row],[Date]],2)</f>
        <v>5</v>
      </c>
      <c r="D457" t="s">
        <v>873</v>
      </c>
      <c r="E457" t="s">
        <v>1995</v>
      </c>
      <c r="F457" t="s">
        <v>0</v>
      </c>
      <c r="G457" t="s">
        <v>29</v>
      </c>
      <c r="H457" t="str">
        <f>_xlfn.XLOOKUP(Flights[[#This Row],[Destination]],Airports!$A$1:$A$77,Airports!$D$1:$D$77,"Code not found")</f>
        <v>Phoenix</v>
      </c>
      <c r="I457" t="str" cm="1">
        <f t="array" ref="I457">_xlfn.XLOOKUP(Flights[[#This Row],[Destination]],_xlfn._TRO_TRAILING(Airports!A:A),_xlfn._TRO_TRAILING(Airports!E:E),"Code not found")</f>
        <v>AZ</v>
      </c>
      <c r="J457" s="1">
        <v>0.50347222222222221</v>
      </c>
      <c r="K457">
        <f>HOUR(Flights[[#This Row],[Scheduled Departure]])</f>
        <v>12</v>
      </c>
      <c r="L457" s="1">
        <v>0.5083333333333333</v>
      </c>
      <c r="M457">
        <v>7</v>
      </c>
      <c r="N457">
        <v>66</v>
      </c>
      <c r="O457" s="14">
        <f>Flights[[#This Row],[Length (min)]]/60</f>
        <v>1.1000000000000001</v>
      </c>
      <c r="P457">
        <v>370</v>
      </c>
      <c r="Q457" s="17">
        <f>IFERROR(Flights[[#This Row],[Distance]]/Flights[[#This Row],[Length (hr)]],"")</f>
        <v>336.36363636363632</v>
      </c>
      <c r="R457" s="1">
        <v>0.60069444444444442</v>
      </c>
      <c r="S457" s="1">
        <v>0.59583333333333333</v>
      </c>
      <c r="T457">
        <v>-7</v>
      </c>
      <c r="U457" t="str">
        <f>IF(Flights[[#This Row],[Arrival Delay]]="","Cancelled",IF(Flights[[#This Row],[Arrival Delay]]&gt;15,"Delayed","On time"))</f>
        <v>On time</v>
      </c>
      <c r="V457" t="str">
        <f>IF(Flights[[#This Row],[Status]]&lt;&gt;"Delayed","",IF(Flights[[#This Row],[Arrival Delay]]&gt;120,"Severe",IF(Flights[[#This Row],[Arrival Delay]]&gt;60,"Major","Moderate")))</f>
        <v/>
      </c>
      <c r="X457" t="str">
        <f>IF(OR(AND(Flights[[#This Row],[Status]]="Cancelled",Flights[[#This Row],[Cancellation Reason]]="Airline/Carrier"),Flights[[#This Row],[Delay Type]]="Severe"),"Yes","No")</f>
        <v>No</v>
      </c>
    </row>
    <row r="458" spans="1:24" x14ac:dyDescent="0.25">
      <c r="A458" s="3">
        <v>42041</v>
      </c>
      <c r="B458">
        <f>WEEKNUM(Flights[[#This Row],[Date]],2)</f>
        <v>6</v>
      </c>
      <c r="C458">
        <f>WEEKDAY(Flights[[#This Row],[Date]],2)</f>
        <v>5</v>
      </c>
      <c r="D458" t="s">
        <v>874</v>
      </c>
      <c r="E458" t="s">
        <v>1995</v>
      </c>
      <c r="F458" t="s">
        <v>0</v>
      </c>
      <c r="G458" t="s">
        <v>270</v>
      </c>
      <c r="H458" t="str">
        <f>_xlfn.XLOOKUP(Flights[[#This Row],[Destination]],Airports!$A$1:$A$77,Airports!$D$1:$D$77,"Code not found")</f>
        <v>Dallas</v>
      </c>
      <c r="I458" t="str" cm="1">
        <f t="array" ref="I458">_xlfn.XLOOKUP(Flights[[#This Row],[Destination]],_xlfn._TRO_TRAILING(Airports!A:A),_xlfn._TRO_TRAILING(Airports!E:E),"Code not found")</f>
        <v>TX</v>
      </c>
      <c r="J458" s="1">
        <v>0.51041666666666663</v>
      </c>
      <c r="K458">
        <f>HOUR(Flights[[#This Row],[Scheduled Departure]])</f>
        <v>12</v>
      </c>
      <c r="L458" s="1">
        <v>0.51111111111111107</v>
      </c>
      <c r="M458">
        <v>1</v>
      </c>
      <c r="N458">
        <v>168</v>
      </c>
      <c r="O458" s="14">
        <f>Flights[[#This Row],[Length (min)]]/60</f>
        <v>2.8</v>
      </c>
      <c r="P458">
        <v>1246</v>
      </c>
      <c r="Q458" s="17">
        <f>IFERROR(Flights[[#This Row],[Distance]]/Flights[[#This Row],[Length (hr)]],"")</f>
        <v>445</v>
      </c>
      <c r="R458" s="1">
        <v>0.71527777777777779</v>
      </c>
      <c r="S458" s="1">
        <v>0.71111111111111114</v>
      </c>
      <c r="T458">
        <v>-6</v>
      </c>
      <c r="U458" t="str">
        <f>IF(Flights[[#This Row],[Arrival Delay]]="","Cancelled",IF(Flights[[#This Row],[Arrival Delay]]&gt;15,"Delayed","On time"))</f>
        <v>On time</v>
      </c>
      <c r="V458" t="str">
        <f>IF(Flights[[#This Row],[Status]]&lt;&gt;"Delayed","",IF(Flights[[#This Row],[Arrival Delay]]&gt;120,"Severe",IF(Flights[[#This Row],[Arrival Delay]]&gt;60,"Major","Moderate")))</f>
        <v/>
      </c>
      <c r="X458" t="str">
        <f>IF(OR(AND(Flights[[#This Row],[Status]]="Cancelled",Flights[[#This Row],[Cancellation Reason]]="Airline/Carrier"),Flights[[#This Row],[Delay Type]]="Severe"),"Yes","No")</f>
        <v>No</v>
      </c>
    </row>
    <row r="459" spans="1:24" x14ac:dyDescent="0.25">
      <c r="A459" s="3">
        <v>42041</v>
      </c>
      <c r="B459">
        <f>WEEKNUM(Flights[[#This Row],[Date]],2)</f>
        <v>6</v>
      </c>
      <c r="C459">
        <f>WEEKDAY(Flights[[#This Row],[Date]],2)</f>
        <v>5</v>
      </c>
      <c r="D459" t="s">
        <v>883</v>
      </c>
      <c r="E459" t="s">
        <v>1995</v>
      </c>
      <c r="F459" t="s">
        <v>0</v>
      </c>
      <c r="G459" t="s">
        <v>318</v>
      </c>
      <c r="H459" t="str">
        <f>_xlfn.XLOOKUP(Flights[[#This Row],[Destination]],Airports!$A$1:$A$77,Airports!$D$1:$D$77,"Code not found")</f>
        <v>Oakland</v>
      </c>
      <c r="I459" t="str" cm="1">
        <f t="array" ref="I459">_xlfn.XLOOKUP(Flights[[#This Row],[Destination]],_xlfn._TRO_TRAILING(Airports!A:A),_xlfn._TRO_TRAILING(Airports!E:E),"Code not found")</f>
        <v>CA</v>
      </c>
      <c r="J459" s="1">
        <v>0.56597222222222221</v>
      </c>
      <c r="K459">
        <f>HOUR(Flights[[#This Row],[Scheduled Departure]])</f>
        <v>13</v>
      </c>
      <c r="L459" s="1">
        <v>0.57152777777777775</v>
      </c>
      <c r="M459">
        <v>8</v>
      </c>
      <c r="N459">
        <v>90</v>
      </c>
      <c r="O459" s="14">
        <f>Flights[[#This Row],[Length (min)]]/60</f>
        <v>1.5</v>
      </c>
      <c r="P459">
        <v>337</v>
      </c>
      <c r="Q459" s="17">
        <f>IFERROR(Flights[[#This Row],[Distance]]/Flights[[#This Row],[Length (hr)]],"")</f>
        <v>224.66666666666666</v>
      </c>
      <c r="R459" s="1">
        <v>0.61805555555555558</v>
      </c>
      <c r="S459" s="1">
        <v>0.63402777777777775</v>
      </c>
      <c r="T459">
        <v>23</v>
      </c>
      <c r="U459" t="str">
        <f>IF(Flights[[#This Row],[Arrival Delay]]="","Cancelled",IF(Flights[[#This Row],[Arrival Delay]]&gt;15,"Delayed","On time"))</f>
        <v>Delayed</v>
      </c>
      <c r="V459" t="str">
        <f>IF(Flights[[#This Row],[Status]]&lt;&gt;"Delayed","",IF(Flights[[#This Row],[Arrival Delay]]&gt;120,"Severe",IF(Flights[[#This Row],[Arrival Delay]]&gt;60,"Major","Moderate")))</f>
        <v>Moderate</v>
      </c>
      <c r="X459" t="str">
        <f>IF(OR(AND(Flights[[#This Row],[Status]]="Cancelled",Flights[[#This Row],[Cancellation Reason]]="Airline/Carrier"),Flights[[#This Row],[Delay Type]]="Severe"),"Yes","No")</f>
        <v>No</v>
      </c>
    </row>
    <row r="460" spans="1:24" x14ac:dyDescent="0.25">
      <c r="A460" s="3">
        <v>42041</v>
      </c>
      <c r="B460">
        <f>WEEKNUM(Flights[[#This Row],[Date]],2)</f>
        <v>6</v>
      </c>
      <c r="C460">
        <f>WEEKDAY(Flights[[#This Row],[Date]],2)</f>
        <v>5</v>
      </c>
      <c r="D460" t="s">
        <v>563</v>
      </c>
      <c r="E460" t="s">
        <v>1990</v>
      </c>
      <c r="F460" t="s">
        <v>0</v>
      </c>
      <c r="G460" t="s">
        <v>4</v>
      </c>
      <c r="H460" t="str">
        <f>_xlfn.XLOOKUP(Flights[[#This Row],[Destination]],Airports!$A$1:$A$77,Airports!$D$1:$D$77,"Code not found")</f>
        <v>Chicago</v>
      </c>
      <c r="I460" t="str" cm="1">
        <f t="array" ref="I460">_xlfn.XLOOKUP(Flights[[#This Row],[Destination]],_xlfn._TRO_TRAILING(Airports!A:A),_xlfn._TRO_TRAILING(Airports!E:E),"Code not found")</f>
        <v>IL</v>
      </c>
      <c r="J460" s="1">
        <v>0.71458333333333335</v>
      </c>
      <c r="K460">
        <f>HOUR(Flights[[#This Row],[Scheduled Departure]])</f>
        <v>17</v>
      </c>
      <c r="L460" s="1">
        <v>0.82638888888888884</v>
      </c>
      <c r="M460">
        <v>161</v>
      </c>
      <c r="N460">
        <v>229</v>
      </c>
      <c r="O460" s="14">
        <f>Flights[[#This Row],[Length (min)]]/60</f>
        <v>3.8166666666666669</v>
      </c>
      <c r="P460">
        <v>1744</v>
      </c>
      <c r="Q460" s="17">
        <f>IFERROR(Flights[[#This Row],[Distance]]/Flights[[#This Row],[Length (hr)]],"")</f>
        <v>456.943231441048</v>
      </c>
      <c r="R460" s="1">
        <v>0.97222222222222221</v>
      </c>
      <c r="S460" s="1">
        <v>6.8750000000000006E-2</v>
      </c>
      <c r="T460">
        <v>139</v>
      </c>
      <c r="U460" t="str">
        <f>IF(Flights[[#This Row],[Arrival Delay]]="","Cancelled",IF(Flights[[#This Row],[Arrival Delay]]&gt;15,"Delayed","On time"))</f>
        <v>Delayed</v>
      </c>
      <c r="V460" t="str">
        <f>IF(Flights[[#This Row],[Status]]&lt;&gt;"Delayed","",IF(Flights[[#This Row],[Arrival Delay]]&gt;120,"Severe",IF(Flights[[#This Row],[Arrival Delay]]&gt;60,"Major","Moderate")))</f>
        <v>Severe</v>
      </c>
      <c r="X460" t="str">
        <f>IF(OR(AND(Flights[[#This Row],[Status]]="Cancelled",Flights[[#This Row],[Cancellation Reason]]="Airline/Carrier"),Flights[[#This Row],[Delay Type]]="Severe"),"Yes","No")</f>
        <v>Yes</v>
      </c>
    </row>
    <row r="461" spans="1:24" x14ac:dyDescent="0.25">
      <c r="A461" s="3">
        <v>42041</v>
      </c>
      <c r="B461">
        <f>WEEKNUM(Flights[[#This Row],[Date]],2)</f>
        <v>6</v>
      </c>
      <c r="C461">
        <f>WEEKDAY(Flights[[#This Row],[Date]],2)</f>
        <v>5</v>
      </c>
      <c r="D461" t="s">
        <v>90</v>
      </c>
      <c r="E461" t="s">
        <v>1987</v>
      </c>
      <c r="F461" t="s">
        <v>0</v>
      </c>
      <c r="G461" t="s">
        <v>19</v>
      </c>
      <c r="H461" t="str">
        <f>_xlfn.XLOOKUP(Flights[[#This Row],[Destination]],Airports!$A$1:$A$77,Airports!$D$1:$D$77,"Code not found")</f>
        <v>Kona</v>
      </c>
      <c r="I461" t="str" cm="1">
        <f t="array" ref="I461">_xlfn.XLOOKUP(Flights[[#This Row],[Destination]],_xlfn._TRO_TRAILING(Airports!A:A),_xlfn._TRO_TRAILING(Airports!E:E),"Code not found")</f>
        <v>HI</v>
      </c>
      <c r="J461" s="1">
        <v>0.71527777777777779</v>
      </c>
      <c r="K461">
        <f>HOUR(Flights[[#This Row],[Scheduled Departure]])</f>
        <v>17</v>
      </c>
      <c r="L461" s="1">
        <v>0.71250000000000002</v>
      </c>
      <c r="M461">
        <v>-4</v>
      </c>
      <c r="N461">
        <v>361</v>
      </c>
      <c r="O461" s="14">
        <f>Flights[[#This Row],[Length (min)]]/60</f>
        <v>6.0166666666666666</v>
      </c>
      <c r="P461">
        <v>2504</v>
      </c>
      <c r="Q461" s="17">
        <f>IFERROR(Flights[[#This Row],[Distance]]/Flights[[#This Row],[Length (hr)]],"")</f>
        <v>416.17728531855954</v>
      </c>
      <c r="R461" s="1">
        <v>0.87916666666666665</v>
      </c>
      <c r="S461" s="1">
        <v>0.87986111111111109</v>
      </c>
      <c r="T461">
        <v>1</v>
      </c>
      <c r="U461" t="str">
        <f>IF(Flights[[#This Row],[Arrival Delay]]="","Cancelled",IF(Flights[[#This Row],[Arrival Delay]]&gt;15,"Delayed","On time"))</f>
        <v>On time</v>
      </c>
      <c r="V461" t="str">
        <f>IF(Flights[[#This Row],[Status]]&lt;&gt;"Delayed","",IF(Flights[[#This Row],[Arrival Delay]]&gt;120,"Severe",IF(Flights[[#This Row],[Arrival Delay]]&gt;60,"Major","Moderate")))</f>
        <v/>
      </c>
      <c r="X461" t="str">
        <f>IF(OR(AND(Flights[[#This Row],[Status]]="Cancelled",Flights[[#This Row],[Cancellation Reason]]="Airline/Carrier"),Flights[[#This Row],[Delay Type]]="Severe"),"Yes","No")</f>
        <v>No</v>
      </c>
    </row>
    <row r="462" spans="1:24" x14ac:dyDescent="0.25">
      <c r="A462" s="3">
        <v>42041</v>
      </c>
      <c r="B462">
        <f>WEEKNUM(Flights[[#This Row],[Date]],2)</f>
        <v>6</v>
      </c>
      <c r="C462">
        <f>WEEKDAY(Flights[[#This Row],[Date]],2)</f>
        <v>5</v>
      </c>
      <c r="D462" t="s">
        <v>974</v>
      </c>
      <c r="E462" t="s">
        <v>1990</v>
      </c>
      <c r="F462" t="s">
        <v>0</v>
      </c>
      <c r="G462" t="s">
        <v>9</v>
      </c>
      <c r="H462" t="str">
        <f>_xlfn.XLOOKUP(Flights[[#This Row],[Destination]],Airports!$A$1:$A$77,Airports!$D$1:$D$77,"Code not found")</f>
        <v>San Francisco</v>
      </c>
      <c r="I462" t="str" cm="1">
        <f t="array" ref="I462">_xlfn.XLOOKUP(Flights[[#This Row],[Destination]],_xlfn._TRO_TRAILING(Airports!A:A),_xlfn._TRO_TRAILING(Airports!E:E),"Code not found")</f>
        <v>CA</v>
      </c>
      <c r="J462" s="1">
        <v>0.72569444444444442</v>
      </c>
      <c r="K462">
        <f>HOUR(Flights[[#This Row],[Scheduled Departure]])</f>
        <v>17</v>
      </c>
      <c r="L462" s="1">
        <v>0.74236111111111114</v>
      </c>
      <c r="M462">
        <v>24</v>
      </c>
      <c r="N462">
        <v>94</v>
      </c>
      <c r="O462" s="14">
        <f>Flights[[#This Row],[Length (min)]]/60</f>
        <v>1.5666666666666667</v>
      </c>
      <c r="P462">
        <v>337</v>
      </c>
      <c r="Q462" s="17">
        <f>IFERROR(Flights[[#This Row],[Distance]]/Flights[[#This Row],[Length (hr)]],"")</f>
        <v>215.10638297872342</v>
      </c>
      <c r="R462" s="1">
        <v>0.78749999999999998</v>
      </c>
      <c r="S462" s="1">
        <v>0.80763888888888891</v>
      </c>
      <c r="T462">
        <v>29</v>
      </c>
      <c r="U462" t="str">
        <f>IF(Flights[[#This Row],[Arrival Delay]]="","Cancelled",IF(Flights[[#This Row],[Arrival Delay]]&gt;15,"Delayed","On time"))</f>
        <v>Delayed</v>
      </c>
      <c r="V462" t="str">
        <f>IF(Flights[[#This Row],[Status]]&lt;&gt;"Delayed","",IF(Flights[[#This Row],[Arrival Delay]]&gt;120,"Severe",IF(Flights[[#This Row],[Arrival Delay]]&gt;60,"Major","Moderate")))</f>
        <v>Moderate</v>
      </c>
      <c r="X462" t="str">
        <f>IF(OR(AND(Flights[[#This Row],[Status]]="Cancelled",Flights[[#This Row],[Cancellation Reason]]="Airline/Carrier"),Flights[[#This Row],[Delay Type]]="Severe"),"Yes","No")</f>
        <v>No</v>
      </c>
    </row>
    <row r="463" spans="1:24" x14ac:dyDescent="0.25">
      <c r="A463" s="3">
        <v>42041</v>
      </c>
      <c r="B463">
        <f>WEEKNUM(Flights[[#This Row],[Date]],2)</f>
        <v>6</v>
      </c>
      <c r="C463">
        <f>WEEKDAY(Flights[[#This Row],[Date]],2)</f>
        <v>5</v>
      </c>
      <c r="D463" t="s">
        <v>618</v>
      </c>
      <c r="E463" t="s">
        <v>1991</v>
      </c>
      <c r="F463" t="s">
        <v>0</v>
      </c>
      <c r="G463" t="s">
        <v>344</v>
      </c>
      <c r="H463" t="str">
        <f>_xlfn.XLOOKUP(Flights[[#This Row],[Destination]],Airports!$A$1:$A$77,Airports!$D$1:$D$77,"Code not found")</f>
        <v>Seattle</v>
      </c>
      <c r="I463" t="str" cm="1">
        <f t="array" ref="I463">_xlfn.XLOOKUP(Flights[[#This Row],[Destination]],_xlfn._TRO_TRAILING(Airports!A:A),_xlfn._TRO_TRAILING(Airports!E:E),"Code not found")</f>
        <v>WA</v>
      </c>
      <c r="J463" s="1">
        <v>0.78125</v>
      </c>
      <c r="K463">
        <f>HOUR(Flights[[#This Row],[Scheduled Departure]])</f>
        <v>18</v>
      </c>
      <c r="L463" s="1">
        <v>0.77500000000000002</v>
      </c>
      <c r="M463">
        <v>-9</v>
      </c>
      <c r="N463">
        <v>157</v>
      </c>
      <c r="O463" s="14">
        <f>Flights[[#This Row],[Length (min)]]/60</f>
        <v>2.6166666666666667</v>
      </c>
      <c r="P463">
        <v>954</v>
      </c>
      <c r="Q463" s="17">
        <f>IFERROR(Flights[[#This Row],[Distance]]/Flights[[#This Row],[Length (hr)]],"")</f>
        <v>364.5859872611465</v>
      </c>
      <c r="R463" s="1">
        <v>0.89236111111111116</v>
      </c>
      <c r="S463" s="1">
        <v>0.88402777777777775</v>
      </c>
      <c r="T463">
        <v>-12</v>
      </c>
      <c r="U463" t="str">
        <f>IF(Flights[[#This Row],[Arrival Delay]]="","Cancelled",IF(Flights[[#This Row],[Arrival Delay]]&gt;15,"Delayed","On time"))</f>
        <v>On time</v>
      </c>
      <c r="V463" t="str">
        <f>IF(Flights[[#This Row],[Status]]&lt;&gt;"Delayed","",IF(Flights[[#This Row],[Arrival Delay]]&gt;120,"Severe",IF(Flights[[#This Row],[Arrival Delay]]&gt;60,"Major","Moderate")))</f>
        <v/>
      </c>
      <c r="X463" t="str">
        <f>IF(OR(AND(Flights[[#This Row],[Status]]="Cancelled",Flights[[#This Row],[Cancellation Reason]]="Airline/Carrier"),Flights[[#This Row],[Delay Type]]="Severe"),"Yes","No")</f>
        <v>No</v>
      </c>
    </row>
    <row r="464" spans="1:24" x14ac:dyDescent="0.25">
      <c r="A464" s="3">
        <v>42041</v>
      </c>
      <c r="B464">
        <f>WEEKNUM(Flights[[#This Row],[Date]],2)</f>
        <v>6</v>
      </c>
      <c r="C464">
        <f>WEEKDAY(Flights[[#This Row],[Date]],2)</f>
        <v>5</v>
      </c>
      <c r="D464" t="s">
        <v>738</v>
      </c>
      <c r="E464" t="s">
        <v>1994</v>
      </c>
      <c r="F464" t="s">
        <v>0</v>
      </c>
      <c r="G464" t="s">
        <v>260</v>
      </c>
      <c r="H464" t="str">
        <f>_xlfn.XLOOKUP(Flights[[#This Row],[Destination]],Airports!$A$1:$A$77,Airports!$D$1:$D$77,"Code not found")</f>
        <v>San Diego</v>
      </c>
      <c r="I464" t="str" cm="1">
        <f t="array" ref="I464">_xlfn.XLOOKUP(Flights[[#This Row],[Destination]],_xlfn._TRO_TRAILING(Airports!A:A),_xlfn._TRO_TRAILING(Airports!E:E),"Code not found")</f>
        <v>CA</v>
      </c>
      <c r="J464" s="1">
        <v>0.80694444444444446</v>
      </c>
      <c r="K464">
        <f>HOUR(Flights[[#This Row],[Scheduled Departure]])</f>
        <v>19</v>
      </c>
      <c r="L464" s="1">
        <v>0.80347222222222225</v>
      </c>
      <c r="M464">
        <v>-5</v>
      </c>
      <c r="N464">
        <v>47</v>
      </c>
      <c r="O464" s="14">
        <f>Flights[[#This Row],[Length (min)]]/60</f>
        <v>0.78333333333333333</v>
      </c>
      <c r="P464">
        <v>86</v>
      </c>
      <c r="Q464" s="17">
        <f>IFERROR(Flights[[#This Row],[Distance]]/Flights[[#This Row],[Length (hr)]],"")</f>
        <v>109.78723404255319</v>
      </c>
      <c r="R464" s="1">
        <v>0.83888888888888891</v>
      </c>
      <c r="S464" s="1">
        <v>0.83611111111111114</v>
      </c>
      <c r="T464">
        <v>-4</v>
      </c>
      <c r="U464" t="str">
        <f>IF(Flights[[#This Row],[Arrival Delay]]="","Cancelled",IF(Flights[[#This Row],[Arrival Delay]]&gt;15,"Delayed","On time"))</f>
        <v>On time</v>
      </c>
      <c r="V464" t="str">
        <f>IF(Flights[[#This Row],[Status]]&lt;&gt;"Delayed","",IF(Flights[[#This Row],[Arrival Delay]]&gt;120,"Severe",IF(Flights[[#This Row],[Arrival Delay]]&gt;60,"Major","Moderate")))</f>
        <v/>
      </c>
      <c r="X464" t="str">
        <f>IF(OR(AND(Flights[[#This Row],[Status]]="Cancelled",Flights[[#This Row],[Cancellation Reason]]="Airline/Carrier"),Flights[[#This Row],[Delay Type]]="Severe"),"Yes","No")</f>
        <v>No</v>
      </c>
    </row>
    <row r="465" spans="1:24" x14ac:dyDescent="0.25">
      <c r="A465" s="3">
        <v>42042</v>
      </c>
      <c r="B465">
        <f>WEEKNUM(Flights[[#This Row],[Date]],2)</f>
        <v>6</v>
      </c>
      <c r="C465">
        <f>WEEKDAY(Flights[[#This Row],[Date]],2)</f>
        <v>6</v>
      </c>
      <c r="D465" t="s">
        <v>834</v>
      </c>
      <c r="E465" t="s">
        <v>1990</v>
      </c>
      <c r="F465" t="s">
        <v>0</v>
      </c>
      <c r="G465" t="s">
        <v>293</v>
      </c>
      <c r="H465" t="str">
        <f>_xlfn.XLOOKUP(Flights[[#This Row],[Destination]],Airports!$A$1:$A$77,Airports!$D$1:$D$77,"Code not found")</f>
        <v>Houston</v>
      </c>
      <c r="I465" t="str" cm="1">
        <f t="array" ref="I465">_xlfn.XLOOKUP(Flights[[#This Row],[Destination]],_xlfn._TRO_TRAILING(Airports!A:A),_xlfn._TRO_TRAILING(Airports!E:E),"Code not found")</f>
        <v>TX</v>
      </c>
      <c r="J465" s="1">
        <v>0.33819444444444446</v>
      </c>
      <c r="K465">
        <f>HOUR(Flights[[#This Row],[Scheduled Departure]])</f>
        <v>8</v>
      </c>
      <c r="L465" s="1">
        <v>0.33402777777777776</v>
      </c>
      <c r="M465">
        <v>-6</v>
      </c>
      <c r="N465">
        <v>182</v>
      </c>
      <c r="O465" s="14">
        <f>Flights[[#This Row],[Length (min)]]/60</f>
        <v>3.0333333333333332</v>
      </c>
      <c r="P465">
        <v>1379</v>
      </c>
      <c r="Q465" s="17">
        <f>IFERROR(Flights[[#This Row],[Distance]]/Flights[[#This Row],[Length (hr)]],"")</f>
        <v>454.61538461538464</v>
      </c>
      <c r="R465" s="1">
        <v>0.55902777777777779</v>
      </c>
      <c r="S465" s="1">
        <v>0.54374999999999996</v>
      </c>
      <c r="T465">
        <v>-22</v>
      </c>
      <c r="U465" t="str">
        <f>IF(Flights[[#This Row],[Arrival Delay]]="","Cancelled",IF(Flights[[#This Row],[Arrival Delay]]&gt;15,"Delayed","On time"))</f>
        <v>On time</v>
      </c>
      <c r="V465" t="str">
        <f>IF(Flights[[#This Row],[Status]]&lt;&gt;"Delayed","",IF(Flights[[#This Row],[Arrival Delay]]&gt;120,"Severe",IF(Flights[[#This Row],[Arrival Delay]]&gt;60,"Major","Moderate")))</f>
        <v/>
      </c>
      <c r="X465" t="str">
        <f>IF(OR(AND(Flights[[#This Row],[Status]]="Cancelled",Flights[[#This Row],[Cancellation Reason]]="Airline/Carrier"),Flights[[#This Row],[Delay Type]]="Severe"),"Yes","No")</f>
        <v>No</v>
      </c>
    </row>
    <row r="466" spans="1:24" x14ac:dyDescent="0.25">
      <c r="A466" s="3">
        <v>42042</v>
      </c>
      <c r="B466">
        <f>WEEKNUM(Flights[[#This Row],[Date]],2)</f>
        <v>6</v>
      </c>
      <c r="C466">
        <f>WEEKDAY(Flights[[#This Row],[Date]],2)</f>
        <v>6</v>
      </c>
      <c r="D466" t="s">
        <v>444</v>
      </c>
      <c r="E466" t="s">
        <v>1994</v>
      </c>
      <c r="F466" t="s">
        <v>0</v>
      </c>
      <c r="G466" t="s">
        <v>344</v>
      </c>
      <c r="H466" t="str">
        <f>_xlfn.XLOOKUP(Flights[[#This Row],[Destination]],Airports!$A$1:$A$77,Airports!$D$1:$D$77,"Code not found")</f>
        <v>Seattle</v>
      </c>
      <c r="I466" t="str" cm="1">
        <f t="array" ref="I466">_xlfn.XLOOKUP(Flights[[#This Row],[Destination]],_xlfn._TRO_TRAILING(Airports!A:A),_xlfn._TRO_TRAILING(Airports!E:E),"Code not found")</f>
        <v>WA</v>
      </c>
      <c r="J466" s="1">
        <v>0.3611111111111111</v>
      </c>
      <c r="K466">
        <f>HOUR(Flights[[#This Row],[Scheduled Departure]])</f>
        <v>8</v>
      </c>
      <c r="L466" s="1">
        <v>0.3576388888888889</v>
      </c>
      <c r="M466">
        <v>-5</v>
      </c>
      <c r="N466">
        <v>153</v>
      </c>
      <c r="O466" s="14">
        <f>Flights[[#This Row],[Length (min)]]/60</f>
        <v>2.5499999999999998</v>
      </c>
      <c r="P466">
        <v>954</v>
      </c>
      <c r="Q466" s="17">
        <f>IFERROR(Flights[[#This Row],[Distance]]/Flights[[#This Row],[Length (hr)]],"")</f>
        <v>374.11764705882354</v>
      </c>
      <c r="R466" s="1">
        <v>0.47499999999999998</v>
      </c>
      <c r="S466" s="1">
        <v>0.46388888888888891</v>
      </c>
      <c r="T466">
        <v>-16</v>
      </c>
      <c r="U466" t="str">
        <f>IF(Flights[[#This Row],[Arrival Delay]]="","Cancelled",IF(Flights[[#This Row],[Arrival Delay]]&gt;15,"Delayed","On time"))</f>
        <v>On time</v>
      </c>
      <c r="V466" t="str">
        <f>IF(Flights[[#This Row],[Status]]&lt;&gt;"Delayed","",IF(Flights[[#This Row],[Arrival Delay]]&gt;120,"Severe",IF(Flights[[#This Row],[Arrival Delay]]&gt;60,"Major","Moderate")))</f>
        <v/>
      </c>
      <c r="X466" t="str">
        <f>IF(OR(AND(Flights[[#This Row],[Status]]="Cancelled",Flights[[#This Row],[Cancellation Reason]]="Airline/Carrier"),Flights[[#This Row],[Delay Type]]="Severe"),"Yes","No")</f>
        <v>No</v>
      </c>
    </row>
    <row r="467" spans="1:24" x14ac:dyDescent="0.25">
      <c r="A467" s="3">
        <v>42042</v>
      </c>
      <c r="B467">
        <f>WEEKNUM(Flights[[#This Row],[Date]],2)</f>
        <v>6</v>
      </c>
      <c r="C467">
        <f>WEEKDAY(Flights[[#This Row],[Date]],2)</f>
        <v>6</v>
      </c>
      <c r="D467" t="s">
        <v>447</v>
      </c>
      <c r="E467" t="s">
        <v>1994</v>
      </c>
      <c r="F467" t="s">
        <v>0</v>
      </c>
      <c r="G467" t="s">
        <v>331</v>
      </c>
      <c r="H467" t="str">
        <f>_xlfn.XLOOKUP(Flights[[#This Row],[Destination]],Airports!$A$1:$A$77,Airports!$D$1:$D$77,"Code not found")</f>
        <v>Palm Springs</v>
      </c>
      <c r="I467" t="str" cm="1">
        <f t="array" ref="I467">_xlfn.XLOOKUP(Flights[[#This Row],[Destination]],_xlfn._TRO_TRAILING(Airports!A:A),_xlfn._TRO_TRAILING(Airports!E:E),"Code not found")</f>
        <v>CA</v>
      </c>
      <c r="J467" s="1">
        <v>0.37152777777777779</v>
      </c>
      <c r="K467">
        <f>HOUR(Flights[[#This Row],[Scheduled Departure]])</f>
        <v>8</v>
      </c>
      <c r="L467" s="1">
        <v>0.36805555555555558</v>
      </c>
      <c r="M467">
        <v>-5</v>
      </c>
      <c r="N467">
        <v>55</v>
      </c>
      <c r="O467" s="14">
        <f>Flights[[#This Row],[Length (min)]]/60</f>
        <v>0.91666666666666663</v>
      </c>
      <c r="P467">
        <v>110</v>
      </c>
      <c r="Q467" s="17">
        <f>IFERROR(Flights[[#This Row],[Distance]]/Flights[[#This Row],[Length (hr)]],"")</f>
        <v>120</v>
      </c>
      <c r="R467" s="1">
        <v>0.41249999999999998</v>
      </c>
      <c r="S467" s="1">
        <v>0.40625</v>
      </c>
      <c r="T467">
        <v>-9</v>
      </c>
      <c r="U467" t="str">
        <f>IF(Flights[[#This Row],[Arrival Delay]]="","Cancelled",IF(Flights[[#This Row],[Arrival Delay]]&gt;15,"Delayed","On time"))</f>
        <v>On time</v>
      </c>
      <c r="V467" t="str">
        <f>IF(Flights[[#This Row],[Status]]&lt;&gt;"Delayed","",IF(Flights[[#This Row],[Arrival Delay]]&gt;120,"Severe",IF(Flights[[#This Row],[Arrival Delay]]&gt;60,"Major","Moderate")))</f>
        <v/>
      </c>
      <c r="X467" t="str">
        <f>IF(OR(AND(Flights[[#This Row],[Status]]="Cancelled",Flights[[#This Row],[Cancellation Reason]]="Airline/Carrier"),Flights[[#This Row],[Delay Type]]="Severe"),"Yes","No")</f>
        <v>No</v>
      </c>
    </row>
    <row r="468" spans="1:24" x14ac:dyDescent="0.25">
      <c r="A468" s="3">
        <v>42042</v>
      </c>
      <c r="B468">
        <f>WEEKNUM(Flights[[#This Row],[Date]],2)</f>
        <v>6</v>
      </c>
      <c r="C468">
        <f>WEEKDAY(Flights[[#This Row],[Date]],2)</f>
        <v>6</v>
      </c>
      <c r="D468" t="s">
        <v>517</v>
      </c>
      <c r="E468" t="s">
        <v>1990</v>
      </c>
      <c r="F468" t="s">
        <v>0</v>
      </c>
      <c r="G468" t="s">
        <v>12</v>
      </c>
      <c r="H468" t="str">
        <f>_xlfn.XLOOKUP(Flights[[#This Row],[Destination]],Airports!$A$1:$A$77,Airports!$D$1:$D$77,"Code not found")</f>
        <v>New York</v>
      </c>
      <c r="I468" t="str" cm="1">
        <f t="array" ref="I468">_xlfn.XLOOKUP(Flights[[#This Row],[Destination]],_xlfn._TRO_TRAILING(Airports!A:A),_xlfn._TRO_TRAILING(Airports!E:E),"Code not found")</f>
        <v>NY</v>
      </c>
      <c r="J468" s="1">
        <v>0.5444444444444444</v>
      </c>
      <c r="K468">
        <f>HOUR(Flights[[#This Row],[Scheduled Departure]])</f>
        <v>13</v>
      </c>
      <c r="L468" s="1">
        <v>0.5395833333333333</v>
      </c>
      <c r="M468">
        <v>-7</v>
      </c>
      <c r="N468">
        <v>318</v>
      </c>
      <c r="O468" s="14">
        <f>Flights[[#This Row],[Length (min)]]/60</f>
        <v>5.3</v>
      </c>
      <c r="P468">
        <v>2475</v>
      </c>
      <c r="Q468" s="17">
        <f>IFERROR(Flights[[#This Row],[Distance]]/Flights[[#This Row],[Length (hr)]],"")</f>
        <v>466.98113207547169</v>
      </c>
      <c r="R468" s="1">
        <v>0.89444444444444449</v>
      </c>
      <c r="S468" s="1">
        <v>0.88541666666666663</v>
      </c>
      <c r="T468">
        <v>-13</v>
      </c>
      <c r="U468" t="str">
        <f>IF(Flights[[#This Row],[Arrival Delay]]="","Cancelled",IF(Flights[[#This Row],[Arrival Delay]]&gt;15,"Delayed","On time"))</f>
        <v>On time</v>
      </c>
      <c r="V468" t="str">
        <f>IF(Flights[[#This Row],[Status]]&lt;&gt;"Delayed","",IF(Flights[[#This Row],[Arrival Delay]]&gt;120,"Severe",IF(Flights[[#This Row],[Arrival Delay]]&gt;60,"Major","Moderate")))</f>
        <v/>
      </c>
      <c r="X468" t="str">
        <f>IF(OR(AND(Flights[[#This Row],[Status]]="Cancelled",Flights[[#This Row],[Cancellation Reason]]="Airline/Carrier"),Flights[[#This Row],[Delay Type]]="Severe"),"Yes","No")</f>
        <v>No</v>
      </c>
    </row>
    <row r="469" spans="1:24" x14ac:dyDescent="0.25">
      <c r="A469" s="3">
        <v>42042</v>
      </c>
      <c r="B469">
        <f>WEEKNUM(Flights[[#This Row],[Date]],2)</f>
        <v>6</v>
      </c>
      <c r="C469">
        <f>WEEKDAY(Flights[[#This Row],[Date]],2)</f>
        <v>6</v>
      </c>
      <c r="D469" t="s">
        <v>955</v>
      </c>
      <c r="E469" t="s">
        <v>1990</v>
      </c>
      <c r="F469" t="s">
        <v>0</v>
      </c>
      <c r="G469" t="s">
        <v>273</v>
      </c>
      <c r="H469" t="str">
        <f>_xlfn.XLOOKUP(Flights[[#This Row],[Destination]],Airports!$A$1:$A$77,Airports!$D$1:$D$77,"Code not found")</f>
        <v>Denver</v>
      </c>
      <c r="I469" t="str" cm="1">
        <f t="array" ref="I469">_xlfn.XLOOKUP(Flights[[#This Row],[Destination]],_xlfn._TRO_TRAILING(Airports!A:A),_xlfn._TRO_TRAILING(Airports!E:E),"Code not found")</f>
        <v>CO</v>
      </c>
      <c r="J469" s="1">
        <v>0.54861111111111116</v>
      </c>
      <c r="K469">
        <f>HOUR(Flights[[#This Row],[Scheduled Departure]])</f>
        <v>13</v>
      </c>
      <c r="L469" s="1">
        <v>0.54791666666666672</v>
      </c>
      <c r="M469">
        <v>-1</v>
      </c>
      <c r="N469">
        <v>133</v>
      </c>
      <c r="O469" s="14">
        <f>Flights[[#This Row],[Length (min)]]/60</f>
        <v>2.2166666666666668</v>
      </c>
      <c r="P469">
        <v>862</v>
      </c>
      <c r="Q469" s="17">
        <f>IFERROR(Flights[[#This Row],[Distance]]/Flights[[#This Row],[Length (hr)]],"")</f>
        <v>388.8721804511278</v>
      </c>
      <c r="R469" s="1">
        <v>0.68611111111111112</v>
      </c>
      <c r="S469" s="1">
        <v>0.68194444444444446</v>
      </c>
      <c r="T469">
        <v>-6</v>
      </c>
      <c r="U469" t="str">
        <f>IF(Flights[[#This Row],[Arrival Delay]]="","Cancelled",IF(Flights[[#This Row],[Arrival Delay]]&gt;15,"Delayed","On time"))</f>
        <v>On time</v>
      </c>
      <c r="V469" t="str">
        <f>IF(Flights[[#This Row],[Status]]&lt;&gt;"Delayed","",IF(Flights[[#This Row],[Arrival Delay]]&gt;120,"Severe",IF(Flights[[#This Row],[Arrival Delay]]&gt;60,"Major","Moderate")))</f>
        <v/>
      </c>
      <c r="X469" t="str">
        <f>IF(OR(AND(Flights[[#This Row],[Status]]="Cancelled",Flights[[#This Row],[Cancellation Reason]]="Airline/Carrier"),Flights[[#This Row],[Delay Type]]="Severe"),"Yes","No")</f>
        <v>No</v>
      </c>
    </row>
    <row r="470" spans="1:24" x14ac:dyDescent="0.25">
      <c r="A470" s="3">
        <v>42042</v>
      </c>
      <c r="B470">
        <f>WEEKNUM(Flights[[#This Row],[Date]],2)</f>
        <v>6</v>
      </c>
      <c r="C470">
        <f>WEEKDAY(Flights[[#This Row],[Date]],2)</f>
        <v>6</v>
      </c>
      <c r="D470" t="s">
        <v>556</v>
      </c>
      <c r="E470" t="s">
        <v>1994</v>
      </c>
      <c r="F470" t="s">
        <v>0</v>
      </c>
      <c r="G470" t="s">
        <v>342</v>
      </c>
      <c r="H470" t="str">
        <f>_xlfn.XLOOKUP(Flights[[#This Row],[Destination]],Airports!$A$1:$A$77,Airports!$D$1:$D$77,"Code not found")</f>
        <v>Santa Barbara</v>
      </c>
      <c r="I470" t="str" cm="1">
        <f t="array" ref="I470">_xlfn.XLOOKUP(Flights[[#This Row],[Destination]],_xlfn._TRO_TRAILING(Airports!A:A),_xlfn._TRO_TRAILING(Airports!E:E),"Code not found")</f>
        <v>CA</v>
      </c>
      <c r="J470" s="1">
        <v>0.66041666666666665</v>
      </c>
      <c r="K470">
        <f>HOUR(Flights[[#This Row],[Scheduled Departure]])</f>
        <v>15</v>
      </c>
      <c r="L470" s="1">
        <v>0.65694444444444444</v>
      </c>
      <c r="M470">
        <v>-5</v>
      </c>
      <c r="N470">
        <v>47</v>
      </c>
      <c r="O470" s="14">
        <f>Flights[[#This Row],[Length (min)]]/60</f>
        <v>0.78333333333333333</v>
      </c>
      <c r="P470">
        <v>89</v>
      </c>
      <c r="Q470" s="17">
        <f>IFERROR(Flights[[#This Row],[Distance]]/Flights[[#This Row],[Length (hr)]],"")</f>
        <v>113.61702127659575</v>
      </c>
      <c r="R470" s="1">
        <v>0.69305555555555554</v>
      </c>
      <c r="S470" s="1">
        <v>0.68958333333333333</v>
      </c>
      <c r="T470">
        <v>-5</v>
      </c>
      <c r="U470" t="str">
        <f>IF(Flights[[#This Row],[Arrival Delay]]="","Cancelled",IF(Flights[[#This Row],[Arrival Delay]]&gt;15,"Delayed","On time"))</f>
        <v>On time</v>
      </c>
      <c r="V470" t="str">
        <f>IF(Flights[[#This Row],[Status]]&lt;&gt;"Delayed","",IF(Flights[[#This Row],[Arrival Delay]]&gt;120,"Severe",IF(Flights[[#This Row],[Arrival Delay]]&gt;60,"Major","Moderate")))</f>
        <v/>
      </c>
      <c r="X470" t="str">
        <f>IF(OR(AND(Flights[[#This Row],[Status]]="Cancelled",Flights[[#This Row],[Cancellation Reason]]="Airline/Carrier"),Flights[[#This Row],[Delay Type]]="Severe"),"Yes","No")</f>
        <v>No</v>
      </c>
    </row>
    <row r="471" spans="1:24" x14ac:dyDescent="0.25">
      <c r="A471" s="3">
        <v>42042</v>
      </c>
      <c r="B471">
        <f>WEEKNUM(Flights[[#This Row],[Date]],2)</f>
        <v>6</v>
      </c>
      <c r="C471">
        <f>WEEKDAY(Flights[[#This Row],[Date]],2)</f>
        <v>6</v>
      </c>
      <c r="D471" t="s">
        <v>89</v>
      </c>
      <c r="E471" t="s">
        <v>1987</v>
      </c>
      <c r="F471" t="s">
        <v>0</v>
      </c>
      <c r="G471" t="s">
        <v>3</v>
      </c>
      <c r="H471" t="str">
        <f>_xlfn.XLOOKUP(Flights[[#This Row],[Destination]],Airports!$A$1:$A$77,Airports!$D$1:$D$77,"Code not found")</f>
        <v>Dallas</v>
      </c>
      <c r="I471" t="str" cm="1">
        <f t="array" ref="I471">_xlfn.XLOOKUP(Flights[[#This Row],[Destination]],_xlfn._TRO_TRAILING(Airports!A:A),_xlfn._TRO_TRAILING(Airports!E:E),"Code not found")</f>
        <v>TX</v>
      </c>
      <c r="J471" s="1">
        <v>0.70833333333333337</v>
      </c>
      <c r="K471">
        <f>HOUR(Flights[[#This Row],[Scheduled Departure]])</f>
        <v>17</v>
      </c>
      <c r="L471" s="1">
        <v>0.71111111111111114</v>
      </c>
      <c r="M471">
        <v>4</v>
      </c>
      <c r="N471">
        <v>159</v>
      </c>
      <c r="O471" s="14">
        <f>Flights[[#This Row],[Length (min)]]/60</f>
        <v>2.65</v>
      </c>
      <c r="P471">
        <v>1235</v>
      </c>
      <c r="Q471" s="17">
        <f>IFERROR(Flights[[#This Row],[Distance]]/Flights[[#This Row],[Length (hr)]],"")</f>
        <v>466.03773584905662</v>
      </c>
      <c r="R471" s="1">
        <v>0.91388888888888886</v>
      </c>
      <c r="S471" s="1">
        <v>0.90486111111111112</v>
      </c>
      <c r="T471">
        <v>-13</v>
      </c>
      <c r="U471" t="str">
        <f>IF(Flights[[#This Row],[Arrival Delay]]="","Cancelled",IF(Flights[[#This Row],[Arrival Delay]]&gt;15,"Delayed","On time"))</f>
        <v>On time</v>
      </c>
      <c r="V471" t="str">
        <f>IF(Flights[[#This Row],[Status]]&lt;&gt;"Delayed","",IF(Flights[[#This Row],[Arrival Delay]]&gt;120,"Severe",IF(Flights[[#This Row],[Arrival Delay]]&gt;60,"Major","Moderate")))</f>
        <v/>
      </c>
      <c r="X471" t="str">
        <f>IF(OR(AND(Flights[[#This Row],[Status]]="Cancelled",Flights[[#This Row],[Cancellation Reason]]="Airline/Carrier"),Flights[[#This Row],[Delay Type]]="Severe"),"Yes","No")</f>
        <v>No</v>
      </c>
    </row>
    <row r="472" spans="1:24" x14ac:dyDescent="0.25">
      <c r="A472" s="3">
        <v>42042</v>
      </c>
      <c r="B472">
        <f>WEEKNUM(Flights[[#This Row],[Date]],2)</f>
        <v>6</v>
      </c>
      <c r="C472">
        <f>WEEKDAY(Flights[[#This Row],[Date]],2)</f>
        <v>6</v>
      </c>
      <c r="D472" t="s">
        <v>619</v>
      </c>
      <c r="E472" t="s">
        <v>1996</v>
      </c>
      <c r="F472" t="s">
        <v>0</v>
      </c>
      <c r="G472" t="s">
        <v>15</v>
      </c>
      <c r="H472" t="str">
        <f>_xlfn.XLOOKUP(Flights[[#This Row],[Destination]],Airports!$A$1:$A$77,Airports!$D$1:$D$77,"Code not found")</f>
        <v>Las Vegas</v>
      </c>
      <c r="I472" t="str" cm="1">
        <f t="array" ref="I472">_xlfn.XLOOKUP(Flights[[#This Row],[Destination]],_xlfn._TRO_TRAILING(Airports!A:A),_xlfn._TRO_TRAILING(Airports!E:E),"Code not found")</f>
        <v>NV</v>
      </c>
      <c r="J472" s="1">
        <v>0.72916666666666663</v>
      </c>
      <c r="K472">
        <f>HOUR(Flights[[#This Row],[Scheduled Departure]])</f>
        <v>17</v>
      </c>
      <c r="L472" s="1">
        <v>0.7270833333333333</v>
      </c>
      <c r="M472">
        <v>-3</v>
      </c>
      <c r="N472">
        <v>62</v>
      </c>
      <c r="O472" s="14">
        <f>Flights[[#This Row],[Length (min)]]/60</f>
        <v>1.0333333333333334</v>
      </c>
      <c r="P472">
        <v>236</v>
      </c>
      <c r="Q472" s="17">
        <f>IFERROR(Flights[[#This Row],[Distance]]/Flights[[#This Row],[Length (hr)]],"")</f>
        <v>228.38709677419354</v>
      </c>
      <c r="R472" s="1">
        <v>0.77430555555555558</v>
      </c>
      <c r="S472" s="1">
        <v>0.77013888888888893</v>
      </c>
      <c r="T472">
        <v>-6</v>
      </c>
      <c r="U472" t="str">
        <f>IF(Flights[[#This Row],[Arrival Delay]]="","Cancelled",IF(Flights[[#This Row],[Arrival Delay]]&gt;15,"Delayed","On time"))</f>
        <v>On time</v>
      </c>
      <c r="V472" t="str">
        <f>IF(Flights[[#This Row],[Status]]&lt;&gt;"Delayed","",IF(Flights[[#This Row],[Arrival Delay]]&gt;120,"Severe",IF(Flights[[#This Row],[Arrival Delay]]&gt;60,"Major","Moderate")))</f>
        <v/>
      </c>
      <c r="X472" t="str">
        <f>IF(OR(AND(Flights[[#This Row],[Status]]="Cancelled",Flights[[#This Row],[Cancellation Reason]]="Airline/Carrier"),Flights[[#This Row],[Delay Type]]="Severe"),"Yes","No")</f>
        <v>No</v>
      </c>
    </row>
    <row r="473" spans="1:24" x14ac:dyDescent="0.25">
      <c r="A473" s="3">
        <v>42042</v>
      </c>
      <c r="B473">
        <f>WEEKNUM(Flights[[#This Row],[Date]],2)</f>
        <v>6</v>
      </c>
      <c r="C473">
        <f>WEEKDAY(Flights[[#This Row],[Date]],2)</f>
        <v>6</v>
      </c>
      <c r="D473" t="s">
        <v>735</v>
      </c>
      <c r="E473" t="s">
        <v>1989</v>
      </c>
      <c r="F473" t="s">
        <v>0</v>
      </c>
      <c r="G473" t="s">
        <v>349</v>
      </c>
      <c r="H473" t="str">
        <f>_xlfn.XLOOKUP(Flights[[#This Row],[Destination]],Airports!$A$1:$A$77,Airports!$D$1:$D$77,"Code not found")</f>
        <v>Salt Lake City</v>
      </c>
      <c r="I473" t="str" cm="1">
        <f t="array" ref="I473">_xlfn.XLOOKUP(Flights[[#This Row],[Destination]],_xlfn._TRO_TRAILING(Airports!A:A),_xlfn._TRO_TRAILING(Airports!E:E),"Code not found")</f>
        <v>UT</v>
      </c>
      <c r="J473" s="1">
        <v>0.77430555555555558</v>
      </c>
      <c r="K473">
        <f>HOUR(Flights[[#This Row],[Scheduled Departure]])</f>
        <v>18</v>
      </c>
      <c r="L473" s="1">
        <v>0.77986111111111112</v>
      </c>
      <c r="M473">
        <v>8</v>
      </c>
      <c r="N473">
        <v>96</v>
      </c>
      <c r="O473" s="14">
        <f>Flights[[#This Row],[Length (min)]]/60</f>
        <v>1.6</v>
      </c>
      <c r="P473">
        <v>590</v>
      </c>
      <c r="Q473" s="17">
        <f>IFERROR(Flights[[#This Row],[Distance]]/Flights[[#This Row],[Length (hr)]],"")</f>
        <v>368.75</v>
      </c>
      <c r="R473" s="1">
        <v>0.89375000000000004</v>
      </c>
      <c r="S473" s="1">
        <v>0.8881944444444444</v>
      </c>
      <c r="T473">
        <v>-8</v>
      </c>
      <c r="U473" t="str">
        <f>IF(Flights[[#This Row],[Arrival Delay]]="","Cancelled",IF(Flights[[#This Row],[Arrival Delay]]&gt;15,"Delayed","On time"))</f>
        <v>On time</v>
      </c>
      <c r="V473" t="str">
        <f>IF(Flights[[#This Row],[Status]]&lt;&gt;"Delayed","",IF(Flights[[#This Row],[Arrival Delay]]&gt;120,"Severe",IF(Flights[[#This Row],[Arrival Delay]]&gt;60,"Major","Moderate")))</f>
        <v/>
      </c>
      <c r="X473" t="str">
        <f>IF(OR(AND(Flights[[#This Row],[Status]]="Cancelled",Flights[[#This Row],[Cancellation Reason]]="Airline/Carrier"),Flights[[#This Row],[Delay Type]]="Severe"),"Yes","No")</f>
        <v>No</v>
      </c>
    </row>
    <row r="474" spans="1:24" x14ac:dyDescent="0.25">
      <c r="A474" s="3">
        <v>42042</v>
      </c>
      <c r="B474">
        <f>WEEKNUM(Flights[[#This Row],[Date]],2)</f>
        <v>6</v>
      </c>
      <c r="C474">
        <f>WEEKDAY(Flights[[#This Row],[Date]],2)</f>
        <v>6</v>
      </c>
      <c r="D474" t="s">
        <v>97</v>
      </c>
      <c r="E474" t="s">
        <v>1987</v>
      </c>
      <c r="F474" t="s">
        <v>0</v>
      </c>
      <c r="G474" t="s">
        <v>17</v>
      </c>
      <c r="H474" t="str">
        <f>_xlfn.XLOOKUP(Flights[[#This Row],[Destination]],Airports!$A$1:$A$77,Airports!$D$1:$D$77,"Code not found")</f>
        <v>Honolulu</v>
      </c>
      <c r="I474" t="str" cm="1">
        <f t="array" ref="I474">_xlfn.XLOOKUP(Flights[[#This Row],[Destination]],_xlfn._TRO_TRAILING(Airports!A:A),_xlfn._TRO_TRAILING(Airports!E:E),"Code not found")</f>
        <v>HI</v>
      </c>
      <c r="J474" s="1">
        <v>0.78472222222222221</v>
      </c>
      <c r="K474">
        <f>HOUR(Flights[[#This Row],[Scheduled Departure]])</f>
        <v>18</v>
      </c>
      <c r="L474" s="1">
        <v>0.91180555555555554</v>
      </c>
      <c r="M474">
        <v>183</v>
      </c>
      <c r="N474">
        <v>375</v>
      </c>
      <c r="O474" s="14">
        <f>Flights[[#This Row],[Length (min)]]/60</f>
        <v>6.25</v>
      </c>
      <c r="P474">
        <v>2556</v>
      </c>
      <c r="Q474" s="17">
        <f>IFERROR(Flights[[#This Row],[Distance]]/Flights[[#This Row],[Length (hr)]],"")</f>
        <v>408.96</v>
      </c>
      <c r="R474" s="1">
        <v>0.95694444444444449</v>
      </c>
      <c r="S474" s="1">
        <v>8.8888888888888892E-2</v>
      </c>
      <c r="T474">
        <v>190</v>
      </c>
      <c r="U474" t="str">
        <f>IF(Flights[[#This Row],[Arrival Delay]]="","Cancelled",IF(Flights[[#This Row],[Arrival Delay]]&gt;15,"Delayed","On time"))</f>
        <v>Delayed</v>
      </c>
      <c r="V474" t="str">
        <f>IF(Flights[[#This Row],[Status]]&lt;&gt;"Delayed","",IF(Flights[[#This Row],[Arrival Delay]]&gt;120,"Severe",IF(Flights[[#This Row],[Arrival Delay]]&gt;60,"Major","Moderate")))</f>
        <v>Severe</v>
      </c>
      <c r="X474" t="str">
        <f>IF(OR(AND(Flights[[#This Row],[Status]]="Cancelled",Flights[[#This Row],[Cancellation Reason]]="Airline/Carrier"),Flights[[#This Row],[Delay Type]]="Severe"),"Yes","No")</f>
        <v>Yes</v>
      </c>
    </row>
    <row r="475" spans="1:24" x14ac:dyDescent="0.25">
      <c r="A475" s="3">
        <v>42043</v>
      </c>
      <c r="B475">
        <f>WEEKNUM(Flights[[#This Row],[Date]],2)</f>
        <v>6</v>
      </c>
      <c r="C475">
        <f>WEEKDAY(Flights[[#This Row],[Date]],2)</f>
        <v>7</v>
      </c>
      <c r="D475" t="s">
        <v>849</v>
      </c>
      <c r="E475" t="s">
        <v>1995</v>
      </c>
      <c r="F475" t="s">
        <v>0</v>
      </c>
      <c r="G475" t="s">
        <v>349</v>
      </c>
      <c r="H475" t="str">
        <f>_xlfn.XLOOKUP(Flights[[#This Row],[Destination]],Airports!$A$1:$A$77,Airports!$D$1:$D$77,"Code not found")</f>
        <v>Salt Lake City</v>
      </c>
      <c r="I475" t="str" cm="1">
        <f t="array" ref="I475">_xlfn.XLOOKUP(Flights[[#This Row],[Destination]],_xlfn._TRO_TRAILING(Airports!A:A),_xlfn._TRO_TRAILING(Airports!E:E),"Code not found")</f>
        <v>UT</v>
      </c>
      <c r="J475" s="1">
        <v>0.36805555555555558</v>
      </c>
      <c r="K475">
        <f>HOUR(Flights[[#This Row],[Scheduled Departure]])</f>
        <v>8</v>
      </c>
      <c r="L475" s="1">
        <v>0.36736111111111114</v>
      </c>
      <c r="M475">
        <v>-1</v>
      </c>
      <c r="N475">
        <v>89</v>
      </c>
      <c r="O475" s="14">
        <f>Flights[[#This Row],[Length (min)]]/60</f>
        <v>1.4833333333333334</v>
      </c>
      <c r="P475">
        <v>590</v>
      </c>
      <c r="Q475" s="17">
        <f>IFERROR(Flights[[#This Row],[Distance]]/Flights[[#This Row],[Length (hr)]],"")</f>
        <v>397.752808988764</v>
      </c>
      <c r="R475" s="1">
        <v>0.4861111111111111</v>
      </c>
      <c r="S475" s="1">
        <v>0.47083333333333333</v>
      </c>
      <c r="T475">
        <v>-22</v>
      </c>
      <c r="U475" t="str">
        <f>IF(Flights[[#This Row],[Arrival Delay]]="","Cancelled",IF(Flights[[#This Row],[Arrival Delay]]&gt;15,"Delayed","On time"))</f>
        <v>On time</v>
      </c>
      <c r="V475" t="str">
        <f>IF(Flights[[#This Row],[Status]]&lt;&gt;"Delayed","",IF(Flights[[#This Row],[Arrival Delay]]&gt;120,"Severe",IF(Flights[[#This Row],[Arrival Delay]]&gt;60,"Major","Moderate")))</f>
        <v/>
      </c>
      <c r="X475" t="str">
        <f>IF(OR(AND(Flights[[#This Row],[Status]]="Cancelled",Flights[[#This Row],[Cancellation Reason]]="Airline/Carrier"),Flights[[#This Row],[Delay Type]]="Severe"),"Yes","No")</f>
        <v>No</v>
      </c>
    </row>
    <row r="476" spans="1:24" x14ac:dyDescent="0.25">
      <c r="A476" s="3">
        <v>42043</v>
      </c>
      <c r="B476">
        <f>WEEKNUM(Flights[[#This Row],[Date]],2)</f>
        <v>6</v>
      </c>
      <c r="C476">
        <f>WEEKDAY(Flights[[#This Row],[Date]],2)</f>
        <v>7</v>
      </c>
      <c r="D476" t="s">
        <v>757</v>
      </c>
      <c r="E476" t="s">
        <v>1988</v>
      </c>
      <c r="F476" t="s">
        <v>0</v>
      </c>
      <c r="G476" t="s">
        <v>29</v>
      </c>
      <c r="H476" t="str">
        <f>_xlfn.XLOOKUP(Flights[[#This Row],[Destination]],Airports!$A$1:$A$77,Airports!$D$1:$D$77,"Code not found")</f>
        <v>Phoenix</v>
      </c>
      <c r="I476" t="str" cm="1">
        <f t="array" ref="I476">_xlfn.XLOOKUP(Flights[[#This Row],[Destination]],_xlfn._TRO_TRAILING(Airports!A:A),_xlfn._TRO_TRAILING(Airports!E:E),"Code not found")</f>
        <v>AZ</v>
      </c>
      <c r="J476" s="1">
        <v>0.4201388888888889</v>
      </c>
      <c r="K476">
        <f>HOUR(Flights[[#This Row],[Scheduled Departure]])</f>
        <v>10</v>
      </c>
      <c r="L476" s="1">
        <v>0.51458333333333328</v>
      </c>
      <c r="M476">
        <v>136</v>
      </c>
      <c r="N476">
        <v>77</v>
      </c>
      <c r="O476" s="14">
        <f>Flights[[#This Row],[Length (min)]]/60</f>
        <v>1.2833333333333334</v>
      </c>
      <c r="P476">
        <v>370</v>
      </c>
      <c r="Q476" s="17">
        <f>IFERROR(Flights[[#This Row],[Distance]]/Flights[[#This Row],[Length (hr)]],"")</f>
        <v>288.31168831168827</v>
      </c>
      <c r="R476" s="1">
        <v>0.51388888888888884</v>
      </c>
      <c r="S476" s="1">
        <v>0.60972222222222228</v>
      </c>
      <c r="T476">
        <v>138</v>
      </c>
      <c r="U476" t="str">
        <f>IF(Flights[[#This Row],[Arrival Delay]]="","Cancelled",IF(Flights[[#This Row],[Arrival Delay]]&gt;15,"Delayed","On time"))</f>
        <v>Delayed</v>
      </c>
      <c r="V476" t="str">
        <f>IF(Flights[[#This Row],[Status]]&lt;&gt;"Delayed","",IF(Flights[[#This Row],[Arrival Delay]]&gt;120,"Severe",IF(Flights[[#This Row],[Arrival Delay]]&gt;60,"Major","Moderate")))</f>
        <v>Severe</v>
      </c>
      <c r="X476" t="str">
        <f>IF(OR(AND(Flights[[#This Row],[Status]]="Cancelled",Flights[[#This Row],[Cancellation Reason]]="Airline/Carrier"),Flights[[#This Row],[Delay Type]]="Severe"),"Yes","No")</f>
        <v>Yes</v>
      </c>
    </row>
    <row r="477" spans="1:24" x14ac:dyDescent="0.25">
      <c r="A477" s="3">
        <v>42043</v>
      </c>
      <c r="B477">
        <f>WEEKNUM(Flights[[#This Row],[Date]],2)</f>
        <v>6</v>
      </c>
      <c r="C477">
        <f>WEEKDAY(Flights[[#This Row],[Date]],2)</f>
        <v>7</v>
      </c>
      <c r="D477" t="s">
        <v>461</v>
      </c>
      <c r="E477" t="s">
        <v>1996</v>
      </c>
      <c r="F477" t="s">
        <v>0</v>
      </c>
      <c r="G477" t="s">
        <v>12</v>
      </c>
      <c r="H477" t="str">
        <f>_xlfn.XLOOKUP(Flights[[#This Row],[Destination]],Airports!$A$1:$A$77,Airports!$D$1:$D$77,"Code not found")</f>
        <v>New York</v>
      </c>
      <c r="I477" t="str" cm="1">
        <f t="array" ref="I477">_xlfn.XLOOKUP(Flights[[#This Row],[Destination]],_xlfn._TRO_TRAILING(Airports!A:A),_xlfn._TRO_TRAILING(Airports!E:E),"Code not found")</f>
        <v>NY</v>
      </c>
      <c r="J477" s="1">
        <v>0.44444444444444442</v>
      </c>
      <c r="K477">
        <f>HOUR(Flights[[#This Row],[Scheduled Departure]])</f>
        <v>10</v>
      </c>
      <c r="L477" s="1">
        <v>0.44444444444444442</v>
      </c>
      <c r="M477">
        <v>0</v>
      </c>
      <c r="N477">
        <v>310</v>
      </c>
      <c r="O477" s="14">
        <f>Flights[[#This Row],[Length (min)]]/60</f>
        <v>5.166666666666667</v>
      </c>
      <c r="P477">
        <v>2475</v>
      </c>
      <c r="Q477" s="17">
        <f>IFERROR(Flights[[#This Row],[Distance]]/Flights[[#This Row],[Length (hr)]],"")</f>
        <v>479.0322580645161</v>
      </c>
      <c r="R477" s="1">
        <v>0.79513888888888884</v>
      </c>
      <c r="S477" s="1">
        <v>0.78472222222222221</v>
      </c>
      <c r="T477">
        <v>-15</v>
      </c>
      <c r="U477" t="str">
        <f>IF(Flights[[#This Row],[Arrival Delay]]="","Cancelled",IF(Flights[[#This Row],[Arrival Delay]]&gt;15,"Delayed","On time"))</f>
        <v>On time</v>
      </c>
      <c r="V477" t="str">
        <f>IF(Flights[[#This Row],[Status]]&lt;&gt;"Delayed","",IF(Flights[[#This Row],[Arrival Delay]]&gt;120,"Severe",IF(Flights[[#This Row],[Arrival Delay]]&gt;60,"Major","Moderate")))</f>
        <v/>
      </c>
      <c r="X477" t="str">
        <f>IF(OR(AND(Flights[[#This Row],[Status]]="Cancelled",Flights[[#This Row],[Cancellation Reason]]="Airline/Carrier"),Flights[[#This Row],[Delay Type]]="Severe"),"Yes","No")</f>
        <v>No</v>
      </c>
    </row>
    <row r="478" spans="1:24" x14ac:dyDescent="0.25">
      <c r="A478" s="3">
        <v>42043</v>
      </c>
      <c r="B478">
        <f>WEEKNUM(Flights[[#This Row],[Date]],2)</f>
        <v>6</v>
      </c>
      <c r="C478">
        <f>WEEKDAY(Flights[[#This Row],[Date]],2)</f>
        <v>7</v>
      </c>
      <c r="D478" t="s">
        <v>481</v>
      </c>
      <c r="E478" t="s">
        <v>1988</v>
      </c>
      <c r="F478" t="s">
        <v>0</v>
      </c>
      <c r="G478" t="s">
        <v>30</v>
      </c>
      <c r="H478" t="str">
        <f>_xlfn.XLOOKUP(Flights[[#This Row],[Destination]],Airports!$A$1:$A$77,Airports!$D$1:$D$77,"Code not found")</f>
        <v>Pittsburgh</v>
      </c>
      <c r="I478" t="str" cm="1">
        <f t="array" ref="I478">_xlfn.XLOOKUP(Flights[[#This Row],[Destination]],_xlfn._TRO_TRAILING(Airports!A:A),_xlfn._TRO_TRAILING(Airports!E:E),"Code not found")</f>
        <v>PA</v>
      </c>
      <c r="J478" s="1">
        <v>0.47916666666666669</v>
      </c>
      <c r="K478">
        <f>HOUR(Flights[[#This Row],[Scheduled Departure]])</f>
        <v>11</v>
      </c>
      <c r="L478" s="1">
        <v>0.4777777777777778</v>
      </c>
      <c r="M478">
        <v>-2</v>
      </c>
      <c r="N478">
        <v>253</v>
      </c>
      <c r="O478" s="14">
        <f>Flights[[#This Row],[Length (min)]]/60</f>
        <v>4.2166666666666668</v>
      </c>
      <c r="P478">
        <v>2136</v>
      </c>
      <c r="Q478" s="17">
        <f>IFERROR(Flights[[#This Row],[Distance]]/Flights[[#This Row],[Length (hr)]],"")</f>
        <v>506.56126482213438</v>
      </c>
      <c r="R478" s="1">
        <v>0.79027777777777775</v>
      </c>
      <c r="S478" s="1">
        <v>0.77847222222222223</v>
      </c>
      <c r="T478">
        <v>-17</v>
      </c>
      <c r="U478" t="str">
        <f>IF(Flights[[#This Row],[Arrival Delay]]="","Cancelled",IF(Flights[[#This Row],[Arrival Delay]]&gt;15,"Delayed","On time"))</f>
        <v>On time</v>
      </c>
      <c r="V478" t="str">
        <f>IF(Flights[[#This Row],[Status]]&lt;&gt;"Delayed","",IF(Flights[[#This Row],[Arrival Delay]]&gt;120,"Severe",IF(Flights[[#This Row],[Arrival Delay]]&gt;60,"Major","Moderate")))</f>
        <v/>
      </c>
      <c r="X478" t="str">
        <f>IF(OR(AND(Flights[[#This Row],[Status]]="Cancelled",Flights[[#This Row],[Cancellation Reason]]="Airline/Carrier"),Flights[[#This Row],[Delay Type]]="Severe"),"Yes","No")</f>
        <v>No</v>
      </c>
    </row>
    <row r="479" spans="1:24" x14ac:dyDescent="0.25">
      <c r="A479" s="3">
        <v>42043</v>
      </c>
      <c r="B479">
        <f>WEEKNUM(Flights[[#This Row],[Date]],2)</f>
        <v>6</v>
      </c>
      <c r="C479">
        <f>WEEKDAY(Flights[[#This Row],[Date]],2)</f>
        <v>7</v>
      </c>
      <c r="D479" t="s">
        <v>876</v>
      </c>
      <c r="E479" t="s">
        <v>1995</v>
      </c>
      <c r="F479" t="s">
        <v>0</v>
      </c>
      <c r="G479" t="s">
        <v>290</v>
      </c>
      <c r="H479" t="str">
        <f>_xlfn.XLOOKUP(Flights[[#This Row],[Destination]],Airports!$A$1:$A$77,Airports!$D$1:$D$77,"Code not found")</f>
        <v>Houston</v>
      </c>
      <c r="I479" t="str" cm="1">
        <f t="array" ref="I479">_xlfn.XLOOKUP(Flights[[#This Row],[Destination]],_xlfn._TRO_TRAILING(Airports!A:A),_xlfn._TRO_TRAILING(Airports!E:E),"Code not found")</f>
        <v>TX</v>
      </c>
      <c r="J479" s="1">
        <v>0.52430555555555558</v>
      </c>
      <c r="K479">
        <f>HOUR(Flights[[#This Row],[Scheduled Departure]])</f>
        <v>12</v>
      </c>
      <c r="L479" s="1">
        <v>0.52222222222222225</v>
      </c>
      <c r="M479">
        <v>-3</v>
      </c>
      <c r="N479">
        <v>184</v>
      </c>
      <c r="O479" s="14">
        <f>Flights[[#This Row],[Length (min)]]/60</f>
        <v>3.0666666666666669</v>
      </c>
      <c r="P479">
        <v>1390</v>
      </c>
      <c r="Q479" s="17">
        <f>IFERROR(Flights[[#This Row],[Distance]]/Flights[[#This Row],[Length (hr)]],"")</f>
        <v>453.26086956521738</v>
      </c>
      <c r="R479" s="1">
        <v>0.73611111111111116</v>
      </c>
      <c r="S479" s="1">
        <v>0.73333333333333328</v>
      </c>
      <c r="T479">
        <v>-4</v>
      </c>
      <c r="U479" t="str">
        <f>IF(Flights[[#This Row],[Arrival Delay]]="","Cancelled",IF(Flights[[#This Row],[Arrival Delay]]&gt;15,"Delayed","On time"))</f>
        <v>On time</v>
      </c>
      <c r="V479" t="str">
        <f>IF(Flights[[#This Row],[Status]]&lt;&gt;"Delayed","",IF(Flights[[#This Row],[Arrival Delay]]&gt;120,"Severe",IF(Flights[[#This Row],[Arrival Delay]]&gt;60,"Major","Moderate")))</f>
        <v/>
      </c>
      <c r="X479" t="str">
        <f>IF(OR(AND(Flights[[#This Row],[Status]]="Cancelled",Flights[[#This Row],[Cancellation Reason]]="Airline/Carrier"),Flights[[#This Row],[Delay Type]]="Severe"),"Yes","No")</f>
        <v>No</v>
      </c>
    </row>
    <row r="480" spans="1:24" x14ac:dyDescent="0.25">
      <c r="A480" s="3">
        <v>42043</v>
      </c>
      <c r="B480">
        <f>WEEKNUM(Flights[[#This Row],[Date]],2)</f>
        <v>6</v>
      </c>
      <c r="C480">
        <f>WEEKDAY(Flights[[#This Row],[Date]],2)</f>
        <v>7</v>
      </c>
      <c r="D480" t="s">
        <v>807</v>
      </c>
      <c r="E480" t="s">
        <v>1994</v>
      </c>
      <c r="F480" t="s">
        <v>0</v>
      </c>
      <c r="G480" t="s">
        <v>347</v>
      </c>
      <c r="H480" t="str">
        <f>_xlfn.XLOOKUP(Flights[[#This Row],[Destination]],Airports!$A$1:$A$77,Airports!$D$1:$D$77,"Code not found")</f>
        <v>San Jose</v>
      </c>
      <c r="I480" t="str" cm="1">
        <f t="array" ref="I480">_xlfn.XLOOKUP(Flights[[#This Row],[Destination]],_xlfn._TRO_TRAILING(Airports!A:A),_xlfn._TRO_TRAILING(Airports!E:E),"Code not found")</f>
        <v>CA</v>
      </c>
      <c r="J480" s="1">
        <v>0.52777777777777779</v>
      </c>
      <c r="K480">
        <f>HOUR(Flights[[#This Row],[Scheduled Departure]])</f>
        <v>12</v>
      </c>
      <c r="L480" s="1">
        <v>0.53194444444444444</v>
      </c>
      <c r="M480">
        <v>6</v>
      </c>
      <c r="N480">
        <v>76</v>
      </c>
      <c r="O480" s="14">
        <f>Flights[[#This Row],[Length (min)]]/60</f>
        <v>1.2666666666666666</v>
      </c>
      <c r="P480">
        <v>308</v>
      </c>
      <c r="Q480" s="17">
        <f>IFERROR(Flights[[#This Row],[Distance]]/Flights[[#This Row],[Length (hr)]],"")</f>
        <v>243.15789473684211</v>
      </c>
      <c r="R480" s="1">
        <v>0.57986111111111116</v>
      </c>
      <c r="S480" s="1">
        <v>0.58472222222222225</v>
      </c>
      <c r="T480">
        <v>7</v>
      </c>
      <c r="U480" t="str">
        <f>IF(Flights[[#This Row],[Arrival Delay]]="","Cancelled",IF(Flights[[#This Row],[Arrival Delay]]&gt;15,"Delayed","On time"))</f>
        <v>On time</v>
      </c>
      <c r="V480" t="str">
        <f>IF(Flights[[#This Row],[Status]]&lt;&gt;"Delayed","",IF(Flights[[#This Row],[Arrival Delay]]&gt;120,"Severe",IF(Flights[[#This Row],[Arrival Delay]]&gt;60,"Major","Moderate")))</f>
        <v/>
      </c>
      <c r="X480" t="str">
        <f>IF(OR(AND(Flights[[#This Row],[Status]]="Cancelled",Flights[[#This Row],[Cancellation Reason]]="Airline/Carrier"),Flights[[#This Row],[Delay Type]]="Severe"),"Yes","No")</f>
        <v>No</v>
      </c>
    </row>
    <row r="481" spans="1:24" x14ac:dyDescent="0.25">
      <c r="A481" s="3">
        <v>42043</v>
      </c>
      <c r="B481">
        <f>WEEKNUM(Flights[[#This Row],[Date]],2)</f>
        <v>6</v>
      </c>
      <c r="C481">
        <f>WEEKDAY(Flights[[#This Row],[Date]],2)</f>
        <v>7</v>
      </c>
      <c r="D481" t="s">
        <v>77</v>
      </c>
      <c r="E481" t="s">
        <v>1987</v>
      </c>
      <c r="F481" t="s">
        <v>0</v>
      </c>
      <c r="G481" t="s">
        <v>15</v>
      </c>
      <c r="H481" t="str">
        <f>_xlfn.XLOOKUP(Flights[[#This Row],[Destination]],Airports!$A$1:$A$77,Airports!$D$1:$D$77,"Code not found")</f>
        <v>Las Vegas</v>
      </c>
      <c r="I481" t="str" cm="1">
        <f t="array" ref="I481">_xlfn.XLOOKUP(Flights[[#This Row],[Destination]],_xlfn._TRO_TRAILING(Airports!A:A),_xlfn._TRO_TRAILING(Airports!E:E),"Code not found")</f>
        <v>NV</v>
      </c>
      <c r="J481" s="1">
        <v>0.57361111111111107</v>
      </c>
      <c r="K481">
        <f>HOUR(Flights[[#This Row],[Scheduled Departure]])</f>
        <v>13</v>
      </c>
      <c r="L481" s="1">
        <v>0.57638888888888884</v>
      </c>
      <c r="M481">
        <v>4</v>
      </c>
      <c r="N481">
        <v>68</v>
      </c>
      <c r="O481" s="14">
        <f>Flights[[#This Row],[Length (min)]]/60</f>
        <v>1.1333333333333333</v>
      </c>
      <c r="P481">
        <v>236</v>
      </c>
      <c r="Q481" s="17">
        <f>IFERROR(Flights[[#This Row],[Distance]]/Flights[[#This Row],[Length (hr)]],"")</f>
        <v>208.23529411764707</v>
      </c>
      <c r="R481" s="1">
        <v>0.625</v>
      </c>
      <c r="S481" s="1">
        <v>0.62361111111111112</v>
      </c>
      <c r="T481">
        <v>-2</v>
      </c>
      <c r="U481" t="str">
        <f>IF(Flights[[#This Row],[Arrival Delay]]="","Cancelled",IF(Flights[[#This Row],[Arrival Delay]]&gt;15,"Delayed","On time"))</f>
        <v>On time</v>
      </c>
      <c r="V481" t="str">
        <f>IF(Flights[[#This Row],[Status]]&lt;&gt;"Delayed","",IF(Flights[[#This Row],[Arrival Delay]]&gt;120,"Severe",IF(Flights[[#This Row],[Arrival Delay]]&gt;60,"Major","Moderate")))</f>
        <v/>
      </c>
      <c r="X481" t="str">
        <f>IF(OR(AND(Flights[[#This Row],[Status]]="Cancelled",Flights[[#This Row],[Cancellation Reason]]="Airline/Carrier"),Flights[[#This Row],[Delay Type]]="Severe"),"Yes","No")</f>
        <v>No</v>
      </c>
    </row>
    <row r="482" spans="1:24" x14ac:dyDescent="0.25">
      <c r="A482" s="3">
        <v>42043</v>
      </c>
      <c r="B482">
        <f>WEEKNUM(Flights[[#This Row],[Date]],2)</f>
        <v>6</v>
      </c>
      <c r="C482">
        <f>WEEKDAY(Flights[[#This Row],[Date]],2)</f>
        <v>7</v>
      </c>
      <c r="D482" t="s">
        <v>884</v>
      </c>
      <c r="E482" t="s">
        <v>1995</v>
      </c>
      <c r="F482" t="s">
        <v>0</v>
      </c>
      <c r="G482" t="s">
        <v>306</v>
      </c>
      <c r="H482" t="str">
        <f>_xlfn.XLOOKUP(Flights[[#This Row],[Destination]],Airports!$A$1:$A$77,Airports!$D$1:$D$77,"Code not found")</f>
        <v>Chicago</v>
      </c>
      <c r="I482" t="str" cm="1">
        <f t="array" ref="I482">_xlfn.XLOOKUP(Flights[[#This Row],[Destination]],_xlfn._TRO_TRAILING(Airports!A:A),_xlfn._TRO_TRAILING(Airports!E:E),"Code not found")</f>
        <v>IL</v>
      </c>
      <c r="J482" s="1">
        <v>0.57638888888888884</v>
      </c>
      <c r="K482">
        <f>HOUR(Flights[[#This Row],[Scheduled Departure]])</f>
        <v>13</v>
      </c>
      <c r="L482" s="1">
        <v>0.57499999999999996</v>
      </c>
      <c r="M482">
        <v>-2</v>
      </c>
      <c r="N482">
        <v>213</v>
      </c>
      <c r="O482" s="14">
        <f>Flights[[#This Row],[Length (min)]]/60</f>
        <v>3.55</v>
      </c>
      <c r="P482">
        <v>1750</v>
      </c>
      <c r="Q482" s="17">
        <f>IFERROR(Flights[[#This Row],[Distance]]/Flights[[#This Row],[Length (hr)]],"")</f>
        <v>492.95774647887328</v>
      </c>
      <c r="R482" s="1">
        <v>0.82638888888888884</v>
      </c>
      <c r="S482" s="1">
        <v>0.80625000000000002</v>
      </c>
      <c r="T482">
        <v>-29</v>
      </c>
      <c r="U482" t="str">
        <f>IF(Flights[[#This Row],[Arrival Delay]]="","Cancelled",IF(Flights[[#This Row],[Arrival Delay]]&gt;15,"Delayed","On time"))</f>
        <v>On time</v>
      </c>
      <c r="V482" t="str">
        <f>IF(Flights[[#This Row],[Status]]&lt;&gt;"Delayed","",IF(Flights[[#This Row],[Arrival Delay]]&gt;120,"Severe",IF(Flights[[#This Row],[Arrival Delay]]&gt;60,"Major","Moderate")))</f>
        <v/>
      </c>
      <c r="X482" t="str">
        <f>IF(OR(AND(Flights[[#This Row],[Status]]="Cancelled",Flights[[#This Row],[Cancellation Reason]]="Airline/Carrier"),Flights[[#This Row],[Delay Type]]="Severe"),"Yes","No")</f>
        <v>No</v>
      </c>
    </row>
    <row r="483" spans="1:24" x14ac:dyDescent="0.25">
      <c r="A483" s="3">
        <v>42043</v>
      </c>
      <c r="B483">
        <f>WEEKNUM(Flights[[#This Row],[Date]],2)</f>
        <v>6</v>
      </c>
      <c r="C483">
        <f>WEEKDAY(Flights[[#This Row],[Date]],2)</f>
        <v>7</v>
      </c>
      <c r="D483" t="s">
        <v>890</v>
      </c>
      <c r="E483" t="s">
        <v>1990</v>
      </c>
      <c r="F483" t="s">
        <v>0</v>
      </c>
      <c r="G483" t="s">
        <v>20</v>
      </c>
      <c r="H483" t="str">
        <f>_xlfn.XLOOKUP(Flights[[#This Row],[Destination]],Airports!$A$1:$A$77,Airports!$D$1:$D$77,"Code not found")</f>
        <v>Kahului</v>
      </c>
      <c r="I483" t="str" cm="1">
        <f t="array" ref="I483">_xlfn.XLOOKUP(Flights[[#This Row],[Destination]],_xlfn._TRO_TRAILING(Airports!A:A),_xlfn._TRO_TRAILING(Airports!E:E),"Code not found")</f>
        <v>HI</v>
      </c>
      <c r="J483" s="1">
        <v>0.60138888888888886</v>
      </c>
      <c r="K483">
        <f>HOUR(Flights[[#This Row],[Scheduled Departure]])</f>
        <v>14</v>
      </c>
      <c r="L483" s="1">
        <v>0.59861111111111109</v>
      </c>
      <c r="M483">
        <v>-4</v>
      </c>
      <c r="N483">
        <v>347</v>
      </c>
      <c r="O483" s="14">
        <f>Flights[[#This Row],[Length (min)]]/60</f>
        <v>5.7833333333333332</v>
      </c>
      <c r="P483">
        <v>2486</v>
      </c>
      <c r="Q483" s="17">
        <f>IFERROR(Flights[[#This Row],[Distance]]/Flights[[#This Row],[Length (hr)]],"")</f>
        <v>429.85590778097986</v>
      </c>
      <c r="R483" s="1">
        <v>0.76180555555555551</v>
      </c>
      <c r="S483" s="1">
        <v>0.75624999999999998</v>
      </c>
      <c r="T483">
        <v>-8</v>
      </c>
      <c r="U483" t="str">
        <f>IF(Flights[[#This Row],[Arrival Delay]]="","Cancelled",IF(Flights[[#This Row],[Arrival Delay]]&gt;15,"Delayed","On time"))</f>
        <v>On time</v>
      </c>
      <c r="V483" t="str">
        <f>IF(Flights[[#This Row],[Status]]&lt;&gt;"Delayed","",IF(Flights[[#This Row],[Arrival Delay]]&gt;120,"Severe",IF(Flights[[#This Row],[Arrival Delay]]&gt;60,"Major","Moderate")))</f>
        <v/>
      </c>
      <c r="X483" t="str">
        <f>IF(OR(AND(Flights[[#This Row],[Status]]="Cancelled",Flights[[#This Row],[Cancellation Reason]]="Airline/Carrier"),Flights[[#This Row],[Delay Type]]="Severe"),"Yes","No")</f>
        <v>No</v>
      </c>
    </row>
    <row r="484" spans="1:24" x14ac:dyDescent="0.25">
      <c r="A484" s="3">
        <v>42043</v>
      </c>
      <c r="B484">
        <f>WEEKNUM(Flights[[#This Row],[Date]],2)</f>
        <v>6</v>
      </c>
      <c r="C484">
        <f>WEEKDAY(Flights[[#This Row],[Date]],2)</f>
        <v>7</v>
      </c>
      <c r="D484" t="s">
        <v>83</v>
      </c>
      <c r="E484" t="s">
        <v>1987</v>
      </c>
      <c r="F484" t="s">
        <v>0</v>
      </c>
      <c r="G484" t="s">
        <v>5</v>
      </c>
      <c r="H484" t="str">
        <f>_xlfn.XLOOKUP(Flights[[#This Row],[Destination]],Airports!$A$1:$A$77,Airports!$D$1:$D$77,"Code not found")</f>
        <v>St. Louis</v>
      </c>
      <c r="I484" t="str" cm="1">
        <f t="array" ref="I484">_xlfn.XLOOKUP(Flights[[#This Row],[Destination]],_xlfn._TRO_TRAILING(Airports!A:A),_xlfn._TRO_TRAILING(Airports!E:E),"Code not found")</f>
        <v>MO</v>
      </c>
      <c r="J484" s="1">
        <v>0.64444444444444449</v>
      </c>
      <c r="K484">
        <f>HOUR(Flights[[#This Row],[Scheduled Departure]])</f>
        <v>15</v>
      </c>
      <c r="L484" s="1">
        <v>0.67222222222222228</v>
      </c>
      <c r="M484">
        <v>40</v>
      </c>
      <c r="N484">
        <v>196</v>
      </c>
      <c r="O484" s="14">
        <f>Flights[[#This Row],[Length (min)]]/60</f>
        <v>3.2666666666666666</v>
      </c>
      <c r="P484">
        <v>1592</v>
      </c>
      <c r="Q484" s="17">
        <f>IFERROR(Flights[[#This Row],[Distance]]/Flights[[#This Row],[Length (hr)]],"")</f>
        <v>487.34693877551024</v>
      </c>
      <c r="R484" s="1">
        <v>0.87430555555555556</v>
      </c>
      <c r="S484" s="1">
        <v>0.89166666666666672</v>
      </c>
      <c r="T484">
        <v>25</v>
      </c>
      <c r="U484" t="str">
        <f>IF(Flights[[#This Row],[Arrival Delay]]="","Cancelled",IF(Flights[[#This Row],[Arrival Delay]]&gt;15,"Delayed","On time"))</f>
        <v>Delayed</v>
      </c>
      <c r="V484" t="str">
        <f>IF(Flights[[#This Row],[Status]]&lt;&gt;"Delayed","",IF(Flights[[#This Row],[Arrival Delay]]&gt;120,"Severe",IF(Flights[[#This Row],[Arrival Delay]]&gt;60,"Major","Moderate")))</f>
        <v>Moderate</v>
      </c>
      <c r="X484" t="str">
        <f>IF(OR(AND(Flights[[#This Row],[Status]]="Cancelled",Flights[[#This Row],[Cancellation Reason]]="Airline/Carrier"),Flights[[#This Row],[Delay Type]]="Severe"),"Yes","No")</f>
        <v>No</v>
      </c>
    </row>
    <row r="485" spans="1:24" x14ac:dyDescent="0.25">
      <c r="A485" s="3">
        <v>42043</v>
      </c>
      <c r="B485">
        <f>WEEKNUM(Flights[[#This Row],[Date]],2)</f>
        <v>6</v>
      </c>
      <c r="C485">
        <f>WEEKDAY(Flights[[#This Row],[Date]],2)</f>
        <v>7</v>
      </c>
      <c r="D485" t="s">
        <v>895</v>
      </c>
      <c r="E485" t="s">
        <v>1995</v>
      </c>
      <c r="F485" t="s">
        <v>0</v>
      </c>
      <c r="G485" t="s">
        <v>29</v>
      </c>
      <c r="H485" t="str">
        <f>_xlfn.XLOOKUP(Flights[[#This Row],[Destination]],Airports!$A$1:$A$77,Airports!$D$1:$D$77,"Code not found")</f>
        <v>Phoenix</v>
      </c>
      <c r="I485" t="str" cm="1">
        <f t="array" ref="I485">_xlfn.XLOOKUP(Flights[[#This Row],[Destination]],_xlfn._TRO_TRAILING(Airports!A:A),_xlfn._TRO_TRAILING(Airports!E:E),"Code not found")</f>
        <v>AZ</v>
      </c>
      <c r="J485" s="1">
        <v>0.66319444444444442</v>
      </c>
      <c r="K485">
        <f>HOUR(Flights[[#This Row],[Scheduled Departure]])</f>
        <v>15</v>
      </c>
      <c r="L485" s="1">
        <v>0.67361111111111116</v>
      </c>
      <c r="M485">
        <v>15</v>
      </c>
      <c r="N485">
        <v>88</v>
      </c>
      <c r="O485" s="14">
        <f>Flights[[#This Row],[Length (min)]]/60</f>
        <v>1.4666666666666666</v>
      </c>
      <c r="P485">
        <v>370</v>
      </c>
      <c r="Q485" s="17">
        <f>IFERROR(Flights[[#This Row],[Distance]]/Flights[[#This Row],[Length (hr)]],"")</f>
        <v>252.27272727272728</v>
      </c>
      <c r="R485" s="1">
        <v>0.76041666666666663</v>
      </c>
      <c r="S485" s="1">
        <v>0.77638888888888891</v>
      </c>
      <c r="T485">
        <v>23</v>
      </c>
      <c r="U485" t="str">
        <f>IF(Flights[[#This Row],[Arrival Delay]]="","Cancelled",IF(Flights[[#This Row],[Arrival Delay]]&gt;15,"Delayed","On time"))</f>
        <v>Delayed</v>
      </c>
      <c r="V485" t="str">
        <f>IF(Flights[[#This Row],[Status]]&lt;&gt;"Delayed","",IF(Flights[[#This Row],[Arrival Delay]]&gt;120,"Severe",IF(Flights[[#This Row],[Arrival Delay]]&gt;60,"Major","Moderate")))</f>
        <v>Moderate</v>
      </c>
      <c r="X485" t="str">
        <f>IF(OR(AND(Flights[[#This Row],[Status]]="Cancelled",Flights[[#This Row],[Cancellation Reason]]="Airline/Carrier"),Flights[[#This Row],[Delay Type]]="Severe"),"Yes","No")</f>
        <v>No</v>
      </c>
    </row>
    <row r="486" spans="1:24" x14ac:dyDescent="0.25">
      <c r="A486" s="3">
        <v>42043</v>
      </c>
      <c r="B486">
        <f>WEEKNUM(Flights[[#This Row],[Date]],2)</f>
        <v>6</v>
      </c>
      <c r="C486">
        <f>WEEKDAY(Flights[[#This Row],[Date]],2)</f>
        <v>7</v>
      </c>
      <c r="D486" t="s">
        <v>769</v>
      </c>
      <c r="E486" t="s">
        <v>1990</v>
      </c>
      <c r="F486" t="s">
        <v>0</v>
      </c>
      <c r="G486" t="s">
        <v>9</v>
      </c>
      <c r="H486" t="str">
        <f>_xlfn.XLOOKUP(Flights[[#This Row],[Destination]],Airports!$A$1:$A$77,Airports!$D$1:$D$77,"Code not found")</f>
        <v>San Francisco</v>
      </c>
      <c r="I486" t="str" cm="1">
        <f t="array" ref="I486">_xlfn.XLOOKUP(Flights[[#This Row],[Destination]],_xlfn._TRO_TRAILING(Airports!A:A),_xlfn._TRO_TRAILING(Airports!E:E),"Code not found")</f>
        <v>CA</v>
      </c>
      <c r="J486" s="1">
        <v>0.67083333333333328</v>
      </c>
      <c r="K486">
        <f>HOUR(Flights[[#This Row],[Scheduled Departure]])</f>
        <v>16</v>
      </c>
      <c r="L486" s="1">
        <v>0.7104166666666667</v>
      </c>
      <c r="M486">
        <v>57</v>
      </c>
      <c r="N486">
        <v>86</v>
      </c>
      <c r="O486" s="14">
        <f>Flights[[#This Row],[Length (min)]]/60</f>
        <v>1.4333333333333333</v>
      </c>
      <c r="P486">
        <v>337</v>
      </c>
      <c r="Q486" s="17">
        <f>IFERROR(Flights[[#This Row],[Distance]]/Flights[[#This Row],[Length (hr)]],"")</f>
        <v>235.11627906976744</v>
      </c>
      <c r="R486" s="1">
        <v>0.72638888888888886</v>
      </c>
      <c r="S486" s="1">
        <v>0.77013888888888893</v>
      </c>
      <c r="T486">
        <v>63</v>
      </c>
      <c r="U486" t="str">
        <f>IF(Flights[[#This Row],[Arrival Delay]]="","Cancelled",IF(Flights[[#This Row],[Arrival Delay]]&gt;15,"Delayed","On time"))</f>
        <v>Delayed</v>
      </c>
      <c r="V486" t="str">
        <f>IF(Flights[[#This Row],[Status]]&lt;&gt;"Delayed","",IF(Flights[[#This Row],[Arrival Delay]]&gt;120,"Severe",IF(Flights[[#This Row],[Arrival Delay]]&gt;60,"Major","Moderate")))</f>
        <v>Major</v>
      </c>
      <c r="X486" t="str">
        <f>IF(OR(AND(Flights[[#This Row],[Status]]="Cancelled",Flights[[#This Row],[Cancellation Reason]]="Airline/Carrier"),Flights[[#This Row],[Delay Type]]="Severe"),"Yes","No")</f>
        <v>No</v>
      </c>
    </row>
    <row r="487" spans="1:24" x14ac:dyDescent="0.25">
      <c r="A487" s="3">
        <v>42043</v>
      </c>
      <c r="B487">
        <f>WEEKNUM(Flights[[#This Row],[Date]],2)</f>
        <v>6</v>
      </c>
      <c r="C487">
        <f>WEEKDAY(Flights[[#This Row],[Date]],2)</f>
        <v>7</v>
      </c>
      <c r="D487" t="s">
        <v>899</v>
      </c>
      <c r="E487" t="s">
        <v>1995</v>
      </c>
      <c r="F487" t="s">
        <v>0</v>
      </c>
      <c r="G487" t="s">
        <v>318</v>
      </c>
      <c r="H487" t="str">
        <f>_xlfn.XLOOKUP(Flights[[#This Row],[Destination]],Airports!$A$1:$A$77,Airports!$D$1:$D$77,"Code not found")</f>
        <v>Oakland</v>
      </c>
      <c r="I487" t="str" cm="1">
        <f t="array" ref="I487">_xlfn.XLOOKUP(Flights[[#This Row],[Destination]],_xlfn._TRO_TRAILING(Airports!A:A),_xlfn._TRO_TRAILING(Airports!E:E),"Code not found")</f>
        <v>CA</v>
      </c>
      <c r="J487" s="1">
        <v>0.69444444444444442</v>
      </c>
      <c r="K487">
        <f>HOUR(Flights[[#This Row],[Scheduled Departure]])</f>
        <v>16</v>
      </c>
      <c r="L487" s="1">
        <v>0.70347222222222228</v>
      </c>
      <c r="M487">
        <v>13</v>
      </c>
      <c r="N487">
        <v>75</v>
      </c>
      <c r="O487" s="14">
        <f>Flights[[#This Row],[Length (min)]]/60</f>
        <v>1.25</v>
      </c>
      <c r="P487">
        <v>337</v>
      </c>
      <c r="Q487" s="17">
        <f>IFERROR(Flights[[#This Row],[Distance]]/Flights[[#This Row],[Length (hr)]],"")</f>
        <v>269.60000000000002</v>
      </c>
      <c r="R487" s="1">
        <v>0.74652777777777779</v>
      </c>
      <c r="S487" s="1">
        <v>0.75555555555555554</v>
      </c>
      <c r="T487">
        <v>13</v>
      </c>
      <c r="U487" t="str">
        <f>IF(Flights[[#This Row],[Arrival Delay]]="","Cancelled",IF(Flights[[#This Row],[Arrival Delay]]&gt;15,"Delayed","On time"))</f>
        <v>On time</v>
      </c>
      <c r="V487" t="str">
        <f>IF(Flights[[#This Row],[Status]]&lt;&gt;"Delayed","",IF(Flights[[#This Row],[Arrival Delay]]&gt;120,"Severe",IF(Flights[[#This Row],[Arrival Delay]]&gt;60,"Major","Moderate")))</f>
        <v/>
      </c>
      <c r="X487" t="str">
        <f>IF(OR(AND(Flights[[#This Row],[Status]]="Cancelled",Flights[[#This Row],[Cancellation Reason]]="Airline/Carrier"),Flights[[#This Row],[Delay Type]]="Severe"),"Yes","No")</f>
        <v>No</v>
      </c>
    </row>
    <row r="488" spans="1:24" x14ac:dyDescent="0.25">
      <c r="A488" s="3">
        <v>42043</v>
      </c>
      <c r="B488">
        <f>WEEKNUM(Flights[[#This Row],[Date]],2)</f>
        <v>6</v>
      </c>
      <c r="C488">
        <f>WEEKDAY(Flights[[#This Row],[Date]],2)</f>
        <v>7</v>
      </c>
      <c r="D488" t="s">
        <v>584</v>
      </c>
      <c r="E488" t="s">
        <v>1994</v>
      </c>
      <c r="F488" t="s">
        <v>0</v>
      </c>
      <c r="G488" t="s">
        <v>335</v>
      </c>
      <c r="H488" t="str">
        <f>_xlfn.XLOOKUP(Flights[[#This Row],[Destination]],Airports!$A$1:$A$77,Airports!$D$1:$D$77,"Code not found")</f>
        <v>Reno</v>
      </c>
      <c r="I488" t="str" cm="1">
        <f t="array" ref="I488">_xlfn.XLOOKUP(Flights[[#This Row],[Destination]],_xlfn._TRO_TRAILING(Airports!A:A),_xlfn._TRO_TRAILING(Airports!E:E),"Code not found")</f>
        <v>NV</v>
      </c>
      <c r="J488" s="1">
        <v>0.71111111111111114</v>
      </c>
      <c r="K488">
        <f>HOUR(Flights[[#This Row],[Scheduled Departure]])</f>
        <v>17</v>
      </c>
      <c r="L488" s="1">
        <v>0.71111111111111114</v>
      </c>
      <c r="M488">
        <v>0</v>
      </c>
      <c r="N488">
        <v>77</v>
      </c>
      <c r="O488" s="14">
        <f>Flights[[#This Row],[Length (min)]]/60</f>
        <v>1.2833333333333334</v>
      </c>
      <c r="P488">
        <v>391</v>
      </c>
      <c r="Q488" s="17">
        <f>IFERROR(Flights[[#This Row],[Distance]]/Flights[[#This Row],[Length (hr)]],"")</f>
        <v>304.67532467532465</v>
      </c>
      <c r="R488" s="1">
        <v>0.76944444444444449</v>
      </c>
      <c r="S488" s="1">
        <v>0.76458333333333328</v>
      </c>
      <c r="T488">
        <v>-7</v>
      </c>
      <c r="U488" t="str">
        <f>IF(Flights[[#This Row],[Arrival Delay]]="","Cancelled",IF(Flights[[#This Row],[Arrival Delay]]&gt;15,"Delayed","On time"))</f>
        <v>On time</v>
      </c>
      <c r="V488" t="str">
        <f>IF(Flights[[#This Row],[Status]]&lt;&gt;"Delayed","",IF(Flights[[#This Row],[Arrival Delay]]&gt;120,"Severe",IF(Flights[[#This Row],[Arrival Delay]]&gt;60,"Major","Moderate")))</f>
        <v/>
      </c>
      <c r="X488" t="str">
        <f>IF(OR(AND(Flights[[#This Row],[Status]]="Cancelled",Flights[[#This Row],[Cancellation Reason]]="Airline/Carrier"),Flights[[#This Row],[Delay Type]]="Severe"),"Yes","No")</f>
        <v>No</v>
      </c>
    </row>
    <row r="489" spans="1:24" x14ac:dyDescent="0.25">
      <c r="A489" s="3">
        <v>42043</v>
      </c>
      <c r="B489">
        <f>WEEKNUM(Flights[[#This Row],[Date]],2)</f>
        <v>6</v>
      </c>
      <c r="C489">
        <f>WEEKDAY(Flights[[#This Row],[Date]],2)</f>
        <v>7</v>
      </c>
      <c r="D489" t="s">
        <v>906</v>
      </c>
      <c r="E489" t="s">
        <v>1994</v>
      </c>
      <c r="F489" t="s">
        <v>0</v>
      </c>
      <c r="G489" t="s">
        <v>15</v>
      </c>
      <c r="H489" t="str">
        <f>_xlfn.XLOOKUP(Flights[[#This Row],[Destination]],Airports!$A$1:$A$77,Airports!$D$1:$D$77,"Code not found")</f>
        <v>Las Vegas</v>
      </c>
      <c r="I489" t="str" cm="1">
        <f t="array" ref="I489">_xlfn.XLOOKUP(Flights[[#This Row],[Destination]],_xlfn._TRO_TRAILING(Airports!A:A),_xlfn._TRO_TRAILING(Airports!E:E),"Code not found")</f>
        <v>NV</v>
      </c>
      <c r="J489" s="1">
        <v>0.73958333333333337</v>
      </c>
      <c r="K489">
        <f>HOUR(Flights[[#This Row],[Scheduled Departure]])</f>
        <v>17</v>
      </c>
      <c r="L489" s="1">
        <v>0.77847222222222223</v>
      </c>
      <c r="M489">
        <v>56</v>
      </c>
      <c r="N489">
        <v>65</v>
      </c>
      <c r="O489" s="14">
        <f>Flights[[#This Row],[Length (min)]]/60</f>
        <v>1.0833333333333333</v>
      </c>
      <c r="P489">
        <v>236</v>
      </c>
      <c r="Q489" s="17">
        <f>IFERROR(Flights[[#This Row],[Distance]]/Flights[[#This Row],[Length (hr)]],"")</f>
        <v>217.84615384615387</v>
      </c>
      <c r="R489" s="1">
        <v>0.79027777777777775</v>
      </c>
      <c r="S489" s="1">
        <v>0.82361111111111107</v>
      </c>
      <c r="T489">
        <v>48</v>
      </c>
      <c r="U489" t="str">
        <f>IF(Flights[[#This Row],[Arrival Delay]]="","Cancelled",IF(Flights[[#This Row],[Arrival Delay]]&gt;15,"Delayed","On time"))</f>
        <v>Delayed</v>
      </c>
      <c r="V489" t="str">
        <f>IF(Flights[[#This Row],[Status]]&lt;&gt;"Delayed","",IF(Flights[[#This Row],[Arrival Delay]]&gt;120,"Severe",IF(Flights[[#This Row],[Arrival Delay]]&gt;60,"Major","Moderate")))</f>
        <v>Moderate</v>
      </c>
      <c r="X489" t="str">
        <f>IF(OR(AND(Flights[[#This Row],[Status]]="Cancelled",Flights[[#This Row],[Cancellation Reason]]="Airline/Carrier"),Flights[[#This Row],[Delay Type]]="Severe"),"Yes","No")</f>
        <v>No</v>
      </c>
    </row>
    <row r="490" spans="1:24" x14ac:dyDescent="0.25">
      <c r="A490" s="3">
        <v>42043</v>
      </c>
      <c r="B490">
        <f>WEEKNUM(Flights[[#This Row],[Date]],2)</f>
        <v>6</v>
      </c>
      <c r="C490">
        <f>WEEKDAY(Flights[[#This Row],[Date]],2)</f>
        <v>7</v>
      </c>
      <c r="D490" t="s">
        <v>602</v>
      </c>
      <c r="E490" t="s">
        <v>1994</v>
      </c>
      <c r="F490" t="s">
        <v>0</v>
      </c>
      <c r="G490" t="s">
        <v>333</v>
      </c>
      <c r="H490" t="str">
        <f>_xlfn.XLOOKUP(Flights[[#This Row],[Destination]],Airports!$A$1:$A$77,Airports!$D$1:$D$77,"Code not found")</f>
        <v>Redmond</v>
      </c>
      <c r="I490" t="str" cm="1">
        <f t="array" ref="I490">_xlfn.XLOOKUP(Flights[[#This Row],[Destination]],_xlfn._TRO_TRAILING(Airports!A:A),_xlfn._TRO_TRAILING(Airports!E:E),"Code not found")</f>
        <v>OR</v>
      </c>
      <c r="J490" s="1">
        <v>0.74583333333333335</v>
      </c>
      <c r="K490">
        <f>HOUR(Flights[[#This Row],[Scheduled Departure]])</f>
        <v>17</v>
      </c>
      <c r="L490" s="1">
        <v>0.74375000000000002</v>
      </c>
      <c r="M490">
        <v>-3</v>
      </c>
      <c r="N490">
        <v>116</v>
      </c>
      <c r="O490" s="14">
        <f>Flights[[#This Row],[Length (min)]]/60</f>
        <v>1.9333333333333333</v>
      </c>
      <c r="P490">
        <v>726</v>
      </c>
      <c r="Q490" s="17">
        <f>IFERROR(Flights[[#This Row],[Distance]]/Flights[[#This Row],[Length (hr)]],"")</f>
        <v>375.51724137931035</v>
      </c>
      <c r="R490" s="1">
        <v>0.83263888888888893</v>
      </c>
      <c r="S490" s="1">
        <v>0.82430555555555551</v>
      </c>
      <c r="T490">
        <v>-12</v>
      </c>
      <c r="U490" t="str">
        <f>IF(Flights[[#This Row],[Arrival Delay]]="","Cancelled",IF(Flights[[#This Row],[Arrival Delay]]&gt;15,"Delayed","On time"))</f>
        <v>On time</v>
      </c>
      <c r="V490" t="str">
        <f>IF(Flights[[#This Row],[Status]]&lt;&gt;"Delayed","",IF(Flights[[#This Row],[Arrival Delay]]&gt;120,"Severe",IF(Flights[[#This Row],[Arrival Delay]]&gt;60,"Major","Moderate")))</f>
        <v/>
      </c>
      <c r="X490" t="str">
        <f>IF(OR(AND(Flights[[#This Row],[Status]]="Cancelled",Flights[[#This Row],[Cancellation Reason]]="Airline/Carrier"),Flights[[#This Row],[Delay Type]]="Severe"),"Yes","No")</f>
        <v>No</v>
      </c>
    </row>
    <row r="491" spans="1:24" x14ac:dyDescent="0.25">
      <c r="A491" s="3">
        <v>42043</v>
      </c>
      <c r="B491">
        <f>WEEKNUM(Flights[[#This Row],[Date]],2)</f>
        <v>6</v>
      </c>
      <c r="C491">
        <f>WEEKDAY(Flights[[#This Row],[Date]],2)</f>
        <v>7</v>
      </c>
      <c r="D491" t="s">
        <v>909</v>
      </c>
      <c r="E491" t="s">
        <v>1995</v>
      </c>
      <c r="F491" t="s">
        <v>0</v>
      </c>
      <c r="G491" t="s">
        <v>306</v>
      </c>
      <c r="H491" t="str">
        <f>_xlfn.XLOOKUP(Flights[[#This Row],[Destination]],Airports!$A$1:$A$77,Airports!$D$1:$D$77,"Code not found")</f>
        <v>Chicago</v>
      </c>
      <c r="I491" t="str" cm="1">
        <f t="array" ref="I491">_xlfn.XLOOKUP(Flights[[#This Row],[Destination]],_xlfn._TRO_TRAILING(Airports!A:A),_xlfn._TRO_TRAILING(Airports!E:E),"Code not found")</f>
        <v>IL</v>
      </c>
      <c r="J491" s="1">
        <v>0.77083333333333337</v>
      </c>
      <c r="K491">
        <f>HOUR(Flights[[#This Row],[Scheduled Departure]])</f>
        <v>18</v>
      </c>
      <c r="L491" s="1">
        <v>0.77013888888888893</v>
      </c>
      <c r="M491">
        <v>-1</v>
      </c>
      <c r="N491">
        <v>207</v>
      </c>
      <c r="O491" s="14">
        <f>Flights[[#This Row],[Length (min)]]/60</f>
        <v>3.45</v>
      </c>
      <c r="P491">
        <v>1750</v>
      </c>
      <c r="Q491" s="17">
        <f>IFERROR(Flights[[#This Row],[Distance]]/Flights[[#This Row],[Length (hr)]],"")</f>
        <v>507.24637681159419</v>
      </c>
      <c r="R491" s="1">
        <v>1.0416666666666666E-2</v>
      </c>
      <c r="S491" s="1">
        <v>0.99722222222222223</v>
      </c>
      <c r="T491">
        <v>-19</v>
      </c>
      <c r="U491" t="str">
        <f>IF(Flights[[#This Row],[Arrival Delay]]="","Cancelled",IF(Flights[[#This Row],[Arrival Delay]]&gt;15,"Delayed","On time"))</f>
        <v>On time</v>
      </c>
      <c r="V491" t="str">
        <f>IF(Flights[[#This Row],[Status]]&lt;&gt;"Delayed","",IF(Flights[[#This Row],[Arrival Delay]]&gt;120,"Severe",IF(Flights[[#This Row],[Arrival Delay]]&gt;60,"Major","Moderate")))</f>
        <v/>
      </c>
      <c r="X491" t="str">
        <f>IF(OR(AND(Flights[[#This Row],[Status]]="Cancelled",Flights[[#This Row],[Cancellation Reason]]="Airline/Carrier"),Flights[[#This Row],[Delay Type]]="Severe"),"Yes","No")</f>
        <v>No</v>
      </c>
    </row>
    <row r="492" spans="1:24" x14ac:dyDescent="0.25">
      <c r="A492" s="3">
        <v>42043</v>
      </c>
      <c r="B492">
        <f>WEEKNUM(Flights[[#This Row],[Date]],2)</f>
        <v>6</v>
      </c>
      <c r="C492">
        <f>WEEKDAY(Flights[[#This Row],[Date]],2)</f>
        <v>7</v>
      </c>
      <c r="D492" t="s">
        <v>913</v>
      </c>
      <c r="E492" t="s">
        <v>1995</v>
      </c>
      <c r="F492" t="s">
        <v>0</v>
      </c>
      <c r="G492" t="s">
        <v>278</v>
      </c>
      <c r="H492" t="str">
        <f>_xlfn.XLOOKUP(Flights[[#This Row],[Destination]],Airports!$A$1:$A$77,Airports!$D$1:$D$77,"Code not found")</f>
        <v>El Paso</v>
      </c>
      <c r="I492" t="str" cm="1">
        <f t="array" ref="I492">_xlfn.XLOOKUP(Flights[[#This Row],[Destination]],_xlfn._TRO_TRAILING(Airports!A:A),_xlfn._TRO_TRAILING(Airports!E:E),"Code not found")</f>
        <v>TX</v>
      </c>
      <c r="J492" s="1">
        <v>0.78819444444444442</v>
      </c>
      <c r="K492">
        <f>HOUR(Flights[[#This Row],[Scheduled Departure]])</f>
        <v>18</v>
      </c>
      <c r="L492" s="1">
        <v>0.78402777777777777</v>
      </c>
      <c r="M492">
        <v>-6</v>
      </c>
      <c r="N492">
        <v>105</v>
      </c>
      <c r="O492" s="14">
        <f>Flights[[#This Row],[Length (min)]]/60</f>
        <v>1.75</v>
      </c>
      <c r="P492">
        <v>715</v>
      </c>
      <c r="Q492" s="17">
        <f>IFERROR(Flights[[#This Row],[Distance]]/Flights[[#This Row],[Length (hr)]],"")</f>
        <v>408.57142857142856</v>
      </c>
      <c r="R492" s="1">
        <v>0.90277777777777779</v>
      </c>
      <c r="S492" s="1">
        <v>0.89861111111111114</v>
      </c>
      <c r="T492">
        <v>-6</v>
      </c>
      <c r="U492" t="str">
        <f>IF(Flights[[#This Row],[Arrival Delay]]="","Cancelled",IF(Flights[[#This Row],[Arrival Delay]]&gt;15,"Delayed","On time"))</f>
        <v>On time</v>
      </c>
      <c r="V492" t="str">
        <f>IF(Flights[[#This Row],[Status]]&lt;&gt;"Delayed","",IF(Flights[[#This Row],[Arrival Delay]]&gt;120,"Severe",IF(Flights[[#This Row],[Arrival Delay]]&gt;60,"Major","Moderate")))</f>
        <v/>
      </c>
      <c r="X492" t="str">
        <f>IF(OR(AND(Flights[[#This Row],[Status]]="Cancelled",Flights[[#This Row],[Cancellation Reason]]="Airline/Carrier"),Flights[[#This Row],[Delay Type]]="Severe"),"Yes","No")</f>
        <v>No</v>
      </c>
    </row>
    <row r="493" spans="1:24" x14ac:dyDescent="0.25">
      <c r="A493" s="3">
        <v>42043</v>
      </c>
      <c r="B493">
        <f>WEEKNUM(Flights[[#This Row],[Date]],2)</f>
        <v>6</v>
      </c>
      <c r="C493">
        <f>WEEKDAY(Flights[[#This Row],[Date]],2)</f>
        <v>7</v>
      </c>
      <c r="D493" t="s">
        <v>824</v>
      </c>
      <c r="E493" t="s">
        <v>1994</v>
      </c>
      <c r="F493" t="s">
        <v>0</v>
      </c>
      <c r="G493" t="s">
        <v>29</v>
      </c>
      <c r="H493" t="str">
        <f>_xlfn.XLOOKUP(Flights[[#This Row],[Destination]],Airports!$A$1:$A$77,Airports!$D$1:$D$77,"Code not found")</f>
        <v>Phoenix</v>
      </c>
      <c r="I493" t="str" cm="1">
        <f t="array" ref="I493">_xlfn.XLOOKUP(Flights[[#This Row],[Destination]],_xlfn._TRO_TRAILING(Airports!A:A),_xlfn._TRO_TRAILING(Airports!E:E),"Code not found")</f>
        <v>AZ</v>
      </c>
      <c r="J493" s="1">
        <v>0.89583333333333337</v>
      </c>
      <c r="K493">
        <f>HOUR(Flights[[#This Row],[Scheduled Departure]])</f>
        <v>21</v>
      </c>
      <c r="L493" s="1">
        <v>0.91736111111111107</v>
      </c>
      <c r="M493">
        <v>31</v>
      </c>
      <c r="N493">
        <v>92</v>
      </c>
      <c r="O493" s="14">
        <f>Flights[[#This Row],[Length (min)]]/60</f>
        <v>1.5333333333333334</v>
      </c>
      <c r="P493">
        <v>370</v>
      </c>
      <c r="Q493" s="17">
        <f>IFERROR(Flights[[#This Row],[Distance]]/Flights[[#This Row],[Length (hr)]],"")</f>
        <v>241.30434782608694</v>
      </c>
      <c r="R493" s="1">
        <v>0.99930555555555556</v>
      </c>
      <c r="S493" s="1">
        <v>2.2916666666666665E-2</v>
      </c>
      <c r="T493">
        <v>34</v>
      </c>
      <c r="U493" t="str">
        <f>IF(Flights[[#This Row],[Arrival Delay]]="","Cancelled",IF(Flights[[#This Row],[Arrival Delay]]&gt;15,"Delayed","On time"))</f>
        <v>Delayed</v>
      </c>
      <c r="V493" t="str">
        <f>IF(Flights[[#This Row],[Status]]&lt;&gt;"Delayed","",IF(Flights[[#This Row],[Arrival Delay]]&gt;120,"Severe",IF(Flights[[#This Row],[Arrival Delay]]&gt;60,"Major","Moderate")))</f>
        <v>Moderate</v>
      </c>
      <c r="X493" t="str">
        <f>IF(OR(AND(Flights[[#This Row],[Status]]="Cancelled",Flights[[#This Row],[Cancellation Reason]]="Airline/Carrier"),Flights[[#This Row],[Delay Type]]="Severe"),"Yes","No")</f>
        <v>No</v>
      </c>
    </row>
    <row r="494" spans="1:24" x14ac:dyDescent="0.25">
      <c r="A494" s="3">
        <v>42043</v>
      </c>
      <c r="B494">
        <f>WEEKNUM(Flights[[#This Row],[Date]],2)</f>
        <v>6</v>
      </c>
      <c r="C494">
        <f>WEEKDAY(Flights[[#This Row],[Date]],2)</f>
        <v>7</v>
      </c>
      <c r="D494" t="s">
        <v>662</v>
      </c>
      <c r="E494" t="s">
        <v>1994</v>
      </c>
      <c r="F494" t="s">
        <v>0</v>
      </c>
      <c r="G494" t="s">
        <v>331</v>
      </c>
      <c r="H494" t="str">
        <f>_xlfn.XLOOKUP(Flights[[#This Row],[Destination]],Airports!$A$1:$A$77,Airports!$D$1:$D$77,"Code not found")</f>
        <v>Palm Springs</v>
      </c>
      <c r="I494" t="str" cm="1">
        <f t="array" ref="I494">_xlfn.XLOOKUP(Flights[[#This Row],[Destination]],_xlfn._TRO_TRAILING(Airports!A:A),_xlfn._TRO_TRAILING(Airports!E:E),"Code not found")</f>
        <v>CA</v>
      </c>
      <c r="J494" s="1">
        <v>0.93472222222222223</v>
      </c>
      <c r="K494">
        <f>HOUR(Flights[[#This Row],[Scheduled Departure]])</f>
        <v>22</v>
      </c>
      <c r="L494" s="1">
        <v>0.93194444444444446</v>
      </c>
      <c r="M494">
        <v>-4</v>
      </c>
      <c r="N494">
        <v>44</v>
      </c>
      <c r="O494" s="14">
        <f>Flights[[#This Row],[Length (min)]]/60</f>
        <v>0.73333333333333328</v>
      </c>
      <c r="P494">
        <v>110</v>
      </c>
      <c r="Q494" s="17">
        <f>IFERROR(Flights[[#This Row],[Distance]]/Flights[[#This Row],[Length (hr)]],"")</f>
        <v>150</v>
      </c>
      <c r="R494" s="1">
        <v>0.97152777777777777</v>
      </c>
      <c r="S494" s="1">
        <v>0.96250000000000002</v>
      </c>
      <c r="T494">
        <v>-13</v>
      </c>
      <c r="U494" t="str">
        <f>IF(Flights[[#This Row],[Arrival Delay]]="","Cancelled",IF(Flights[[#This Row],[Arrival Delay]]&gt;15,"Delayed","On time"))</f>
        <v>On time</v>
      </c>
      <c r="V494" t="str">
        <f>IF(Flights[[#This Row],[Status]]&lt;&gt;"Delayed","",IF(Flights[[#This Row],[Arrival Delay]]&gt;120,"Severe",IF(Flights[[#This Row],[Arrival Delay]]&gt;60,"Major","Moderate")))</f>
        <v/>
      </c>
      <c r="X494" t="str">
        <f>IF(OR(AND(Flights[[#This Row],[Status]]="Cancelled",Flights[[#This Row],[Cancellation Reason]]="Airline/Carrier"),Flights[[#This Row],[Delay Type]]="Severe"),"Yes","No")</f>
        <v>No</v>
      </c>
    </row>
    <row r="495" spans="1:24" x14ac:dyDescent="0.25">
      <c r="A495" s="3">
        <v>42044</v>
      </c>
      <c r="B495">
        <f>WEEKNUM(Flights[[#This Row],[Date]],2)</f>
        <v>7</v>
      </c>
      <c r="C495">
        <f>WEEKDAY(Flights[[#This Row],[Date]],2)</f>
        <v>1</v>
      </c>
      <c r="D495" t="s">
        <v>831</v>
      </c>
      <c r="E495" t="s">
        <v>1995</v>
      </c>
      <c r="F495" t="s">
        <v>0</v>
      </c>
      <c r="G495" t="s">
        <v>290</v>
      </c>
      <c r="H495" t="str">
        <f>_xlfn.XLOOKUP(Flights[[#This Row],[Destination]],Airports!$A$1:$A$77,Airports!$D$1:$D$77,"Code not found")</f>
        <v>Houston</v>
      </c>
      <c r="I495" t="str" cm="1">
        <f t="array" ref="I495">_xlfn.XLOOKUP(Flights[[#This Row],[Destination]],_xlfn._TRO_TRAILING(Airports!A:A),_xlfn._TRO_TRAILING(Airports!E:E),"Code not found")</f>
        <v>TX</v>
      </c>
      <c r="J495" s="1">
        <v>0.25694444444444442</v>
      </c>
      <c r="K495">
        <f>HOUR(Flights[[#This Row],[Scheduled Departure]])</f>
        <v>6</v>
      </c>
      <c r="L495" s="1">
        <v>0.25763888888888886</v>
      </c>
      <c r="M495">
        <v>1</v>
      </c>
      <c r="N495">
        <v>183</v>
      </c>
      <c r="O495" s="14">
        <f>Flights[[#This Row],[Length (min)]]/60</f>
        <v>3.05</v>
      </c>
      <c r="P495">
        <v>1390</v>
      </c>
      <c r="Q495" s="17">
        <f>IFERROR(Flights[[#This Row],[Distance]]/Flights[[#This Row],[Length (hr)]],"")</f>
        <v>455.73770491803282</v>
      </c>
      <c r="R495" s="1">
        <v>0.47569444444444442</v>
      </c>
      <c r="S495" s="1">
        <v>0.46805555555555556</v>
      </c>
      <c r="T495">
        <v>-11</v>
      </c>
      <c r="U495" t="str">
        <f>IF(Flights[[#This Row],[Arrival Delay]]="","Cancelled",IF(Flights[[#This Row],[Arrival Delay]]&gt;15,"Delayed","On time"))</f>
        <v>On time</v>
      </c>
      <c r="V495" t="str">
        <f>IF(Flights[[#This Row],[Status]]&lt;&gt;"Delayed","",IF(Flights[[#This Row],[Arrival Delay]]&gt;120,"Severe",IF(Flights[[#This Row],[Arrival Delay]]&gt;60,"Major","Moderate")))</f>
        <v/>
      </c>
      <c r="X495" t="str">
        <f>IF(OR(AND(Flights[[#This Row],[Status]]="Cancelled",Flights[[#This Row],[Cancellation Reason]]="Airline/Carrier"),Flights[[#This Row],[Delay Type]]="Severe"),"Yes","No")</f>
        <v>No</v>
      </c>
    </row>
    <row r="496" spans="1:24" x14ac:dyDescent="0.25">
      <c r="A496" s="3">
        <v>42044</v>
      </c>
      <c r="B496">
        <f>WEEKNUM(Flights[[#This Row],[Date]],2)</f>
        <v>7</v>
      </c>
      <c r="C496">
        <f>WEEKDAY(Flights[[#This Row],[Date]],2)</f>
        <v>1</v>
      </c>
      <c r="D496" t="s">
        <v>386</v>
      </c>
      <c r="E496" t="s">
        <v>1988</v>
      </c>
      <c r="F496" t="s">
        <v>0</v>
      </c>
      <c r="G496" t="s">
        <v>29</v>
      </c>
      <c r="H496" t="str">
        <f>_xlfn.XLOOKUP(Flights[[#This Row],[Destination]],Airports!$A$1:$A$77,Airports!$D$1:$D$77,"Code not found")</f>
        <v>Phoenix</v>
      </c>
      <c r="I496" t="str" cm="1">
        <f t="array" ref="I496">_xlfn.XLOOKUP(Flights[[#This Row],[Destination]],_xlfn._TRO_TRAILING(Airports!A:A),_xlfn._TRO_TRAILING(Airports!E:E),"Code not found")</f>
        <v>AZ</v>
      </c>
      <c r="J496" s="1">
        <v>0.2673611111111111</v>
      </c>
      <c r="K496">
        <f>HOUR(Flights[[#This Row],[Scheduled Departure]])</f>
        <v>6</v>
      </c>
      <c r="L496" s="1">
        <v>0.26458333333333334</v>
      </c>
      <c r="M496">
        <v>-4</v>
      </c>
      <c r="N496">
        <v>78</v>
      </c>
      <c r="O496" s="14">
        <f>Flights[[#This Row],[Length (min)]]/60</f>
        <v>1.3</v>
      </c>
      <c r="P496">
        <v>370</v>
      </c>
      <c r="Q496" s="17">
        <f>IFERROR(Flights[[#This Row],[Distance]]/Flights[[#This Row],[Length (hr)]],"")</f>
        <v>284.61538461538458</v>
      </c>
      <c r="R496" s="1">
        <v>0.36736111111111114</v>
      </c>
      <c r="S496" s="1">
        <v>0.36041666666666666</v>
      </c>
      <c r="T496">
        <v>-10</v>
      </c>
      <c r="U496" t="str">
        <f>IF(Flights[[#This Row],[Arrival Delay]]="","Cancelled",IF(Flights[[#This Row],[Arrival Delay]]&gt;15,"Delayed","On time"))</f>
        <v>On time</v>
      </c>
      <c r="V496" t="str">
        <f>IF(Flights[[#This Row],[Status]]&lt;&gt;"Delayed","",IF(Flights[[#This Row],[Arrival Delay]]&gt;120,"Severe",IF(Flights[[#This Row],[Arrival Delay]]&gt;60,"Major","Moderate")))</f>
        <v/>
      </c>
      <c r="X496" t="str">
        <f>IF(OR(AND(Flights[[#This Row],[Status]]="Cancelled",Flights[[#This Row],[Cancellation Reason]]="Airline/Carrier"),Flights[[#This Row],[Delay Type]]="Severe"),"Yes","No")</f>
        <v>No</v>
      </c>
    </row>
    <row r="497" spans="1:24" x14ac:dyDescent="0.25">
      <c r="A497" s="3">
        <v>42044</v>
      </c>
      <c r="B497">
        <f>WEEKNUM(Flights[[#This Row],[Date]],2)</f>
        <v>7</v>
      </c>
      <c r="C497">
        <f>WEEKDAY(Flights[[#This Row],[Date]],2)</f>
        <v>1</v>
      </c>
      <c r="D497" t="s">
        <v>847</v>
      </c>
      <c r="E497" t="s">
        <v>1995</v>
      </c>
      <c r="F497" t="s">
        <v>0</v>
      </c>
      <c r="G497" t="s">
        <v>340</v>
      </c>
      <c r="H497" t="str">
        <f>_xlfn.XLOOKUP(Flights[[#This Row],[Destination]],Airports!$A$1:$A$77,Airports!$D$1:$D$77,"Code not found")</f>
        <v>San Antonio</v>
      </c>
      <c r="I497" t="str" cm="1">
        <f t="array" ref="I497">_xlfn.XLOOKUP(Flights[[#This Row],[Destination]],_xlfn._TRO_TRAILING(Airports!A:A),_xlfn._TRO_TRAILING(Airports!E:E),"Code not found")</f>
        <v>TX</v>
      </c>
      <c r="J497" s="1">
        <v>0.3576388888888889</v>
      </c>
      <c r="K497">
        <f>HOUR(Flights[[#This Row],[Scheduled Departure]])</f>
        <v>8</v>
      </c>
      <c r="L497" s="1">
        <v>0.35625000000000001</v>
      </c>
      <c r="M497">
        <v>-2</v>
      </c>
      <c r="N497">
        <v>164</v>
      </c>
      <c r="O497" s="14">
        <f>Flights[[#This Row],[Length (min)]]/60</f>
        <v>2.7333333333333334</v>
      </c>
      <c r="P497">
        <v>1211</v>
      </c>
      <c r="Q497" s="17">
        <f>IFERROR(Flights[[#This Row],[Distance]]/Flights[[#This Row],[Length (hr)]],"")</f>
        <v>443.04878048780489</v>
      </c>
      <c r="R497" s="1">
        <v>0.55208333333333337</v>
      </c>
      <c r="S497" s="1">
        <v>0.55347222222222225</v>
      </c>
      <c r="T497">
        <v>2</v>
      </c>
      <c r="U497" t="str">
        <f>IF(Flights[[#This Row],[Arrival Delay]]="","Cancelled",IF(Flights[[#This Row],[Arrival Delay]]&gt;15,"Delayed","On time"))</f>
        <v>On time</v>
      </c>
      <c r="V497" t="str">
        <f>IF(Flights[[#This Row],[Status]]&lt;&gt;"Delayed","",IF(Flights[[#This Row],[Arrival Delay]]&gt;120,"Severe",IF(Flights[[#This Row],[Arrival Delay]]&gt;60,"Major","Moderate")))</f>
        <v/>
      </c>
      <c r="X497" t="str">
        <f>IF(OR(AND(Flights[[#This Row],[Status]]="Cancelled",Flights[[#This Row],[Cancellation Reason]]="Airline/Carrier"),Flights[[#This Row],[Delay Type]]="Severe"),"Yes","No")</f>
        <v>No</v>
      </c>
    </row>
    <row r="498" spans="1:24" x14ac:dyDescent="0.25">
      <c r="A498" s="3">
        <v>42044</v>
      </c>
      <c r="B498">
        <f>WEEKNUM(Flights[[#This Row],[Date]],2)</f>
        <v>7</v>
      </c>
      <c r="C498">
        <f>WEEKDAY(Flights[[#This Row],[Date]],2)</f>
        <v>1</v>
      </c>
      <c r="D498" t="s">
        <v>581</v>
      </c>
      <c r="E498" t="s">
        <v>1994</v>
      </c>
      <c r="F498" t="s">
        <v>0</v>
      </c>
      <c r="G498" t="s">
        <v>351</v>
      </c>
      <c r="H498" t="str">
        <f>_xlfn.XLOOKUP(Flights[[#This Row],[Destination]],Airports!$A$1:$A$77,Airports!$D$1:$D$77,"Code not found")</f>
        <v>Sacramento</v>
      </c>
      <c r="I498" t="str" cm="1">
        <f t="array" ref="I498">_xlfn.XLOOKUP(Flights[[#This Row],[Destination]],_xlfn._TRO_TRAILING(Airports!A:A),_xlfn._TRO_TRAILING(Airports!E:E),"Code not found")</f>
        <v>CA</v>
      </c>
      <c r="J498" s="1">
        <v>0.70138888888888884</v>
      </c>
      <c r="K498">
        <f>HOUR(Flights[[#This Row],[Scheduled Departure]])</f>
        <v>16</v>
      </c>
      <c r="L498" s="1">
        <v>0.69791666666666663</v>
      </c>
      <c r="M498">
        <v>-5</v>
      </c>
      <c r="N498">
        <v>86</v>
      </c>
      <c r="O498" s="14">
        <f>Flights[[#This Row],[Length (min)]]/60</f>
        <v>1.4333333333333333</v>
      </c>
      <c r="P498">
        <v>373</v>
      </c>
      <c r="Q498" s="17">
        <f>IFERROR(Flights[[#This Row],[Distance]]/Flights[[#This Row],[Length (hr)]],"")</f>
        <v>260.23255813953489</v>
      </c>
      <c r="R498" s="1">
        <v>0.75972222222222219</v>
      </c>
      <c r="S498" s="1">
        <v>0.75763888888888886</v>
      </c>
      <c r="T498">
        <v>-3</v>
      </c>
      <c r="U498" t="str">
        <f>IF(Flights[[#This Row],[Arrival Delay]]="","Cancelled",IF(Flights[[#This Row],[Arrival Delay]]&gt;15,"Delayed","On time"))</f>
        <v>On time</v>
      </c>
      <c r="V498" t="str">
        <f>IF(Flights[[#This Row],[Status]]&lt;&gt;"Delayed","",IF(Flights[[#This Row],[Arrival Delay]]&gt;120,"Severe",IF(Flights[[#This Row],[Arrival Delay]]&gt;60,"Major","Moderate")))</f>
        <v/>
      </c>
      <c r="X498" t="str">
        <f>IF(OR(AND(Flights[[#This Row],[Status]]="Cancelled",Flights[[#This Row],[Cancellation Reason]]="Airline/Carrier"),Flights[[#This Row],[Delay Type]]="Severe"),"Yes","No")</f>
        <v>No</v>
      </c>
    </row>
    <row r="499" spans="1:24" x14ac:dyDescent="0.25">
      <c r="A499" s="3">
        <v>42044</v>
      </c>
      <c r="B499">
        <f>WEEKNUM(Flights[[#This Row],[Date]],2)</f>
        <v>7</v>
      </c>
      <c r="C499">
        <f>WEEKDAY(Flights[[#This Row],[Date]],2)</f>
        <v>1</v>
      </c>
      <c r="D499" t="s">
        <v>649</v>
      </c>
      <c r="E499" t="s">
        <v>1993</v>
      </c>
      <c r="F499" t="s">
        <v>0</v>
      </c>
      <c r="G499" t="s">
        <v>285</v>
      </c>
      <c r="H499" t="str">
        <f>_xlfn.XLOOKUP(Flights[[#This Row],[Destination]],Airports!$A$1:$A$77,Airports!$D$1:$D$77,"Code not found")</f>
        <v>Fort Lauderdale</v>
      </c>
      <c r="I499" t="str" cm="1">
        <f t="array" ref="I499">_xlfn.XLOOKUP(Flights[[#This Row],[Destination]],_xlfn._TRO_TRAILING(Airports!A:A),_xlfn._TRO_TRAILING(Airports!E:E),"Code not found")</f>
        <v>FL</v>
      </c>
      <c r="J499" s="1">
        <v>0.875</v>
      </c>
      <c r="K499">
        <f>HOUR(Flights[[#This Row],[Scheduled Departure]])</f>
        <v>21</v>
      </c>
      <c r="L499" s="1">
        <v>0.87708333333333333</v>
      </c>
      <c r="M499">
        <v>3</v>
      </c>
      <c r="N499">
        <v>293</v>
      </c>
      <c r="O499" s="14">
        <f>Flights[[#This Row],[Length (min)]]/60</f>
        <v>4.8833333333333337</v>
      </c>
      <c r="P499">
        <v>2342</v>
      </c>
      <c r="Q499" s="17">
        <f>IFERROR(Flights[[#This Row],[Distance]]/Flights[[#This Row],[Length (hr)]],"")</f>
        <v>479.59044368600678</v>
      </c>
      <c r="R499" s="1">
        <v>0.19513888888888889</v>
      </c>
      <c r="S499" s="1">
        <v>0.20555555555555555</v>
      </c>
      <c r="T499">
        <v>15</v>
      </c>
      <c r="U499" t="str">
        <f>IF(Flights[[#This Row],[Arrival Delay]]="","Cancelled",IF(Flights[[#This Row],[Arrival Delay]]&gt;15,"Delayed","On time"))</f>
        <v>On time</v>
      </c>
      <c r="V499" t="str">
        <f>IF(Flights[[#This Row],[Status]]&lt;&gt;"Delayed","",IF(Flights[[#This Row],[Arrival Delay]]&gt;120,"Severe",IF(Flights[[#This Row],[Arrival Delay]]&gt;60,"Major","Moderate")))</f>
        <v/>
      </c>
      <c r="X499" t="str">
        <f>IF(OR(AND(Flights[[#This Row],[Status]]="Cancelled",Flights[[#This Row],[Cancellation Reason]]="Airline/Carrier"),Flights[[#This Row],[Delay Type]]="Severe"),"Yes","No")</f>
        <v>No</v>
      </c>
    </row>
    <row r="500" spans="1:24" x14ac:dyDescent="0.25">
      <c r="A500" s="3">
        <v>42044</v>
      </c>
      <c r="B500">
        <f>WEEKNUM(Flights[[#This Row],[Date]],2)</f>
        <v>7</v>
      </c>
      <c r="C500">
        <f>WEEKDAY(Flights[[#This Row],[Date]],2)</f>
        <v>1</v>
      </c>
      <c r="D500" t="s">
        <v>929</v>
      </c>
      <c r="E500" t="s">
        <v>1995</v>
      </c>
      <c r="F500" t="s">
        <v>0</v>
      </c>
      <c r="G500" t="s">
        <v>347</v>
      </c>
      <c r="H500" t="str">
        <f>_xlfn.XLOOKUP(Flights[[#This Row],[Destination]],Airports!$A$1:$A$77,Airports!$D$1:$D$77,"Code not found")</f>
        <v>San Jose</v>
      </c>
      <c r="I500" t="str" cm="1">
        <f t="array" ref="I500">_xlfn.XLOOKUP(Flights[[#This Row],[Destination]],_xlfn._TRO_TRAILING(Airports!A:A),_xlfn._TRO_TRAILING(Airports!E:E),"Code not found")</f>
        <v>CA</v>
      </c>
      <c r="J500" s="1">
        <v>0.89930555555555558</v>
      </c>
      <c r="K500">
        <f>HOUR(Flights[[#This Row],[Scheduled Departure]])</f>
        <v>21</v>
      </c>
      <c r="L500" s="1">
        <v>0.8979166666666667</v>
      </c>
      <c r="M500">
        <v>-2</v>
      </c>
      <c r="N500">
        <v>60</v>
      </c>
      <c r="O500" s="14">
        <f>Flights[[#This Row],[Length (min)]]/60</f>
        <v>1</v>
      </c>
      <c r="P500">
        <v>308</v>
      </c>
      <c r="Q500" s="17">
        <f>IFERROR(Flights[[#This Row],[Distance]]/Flights[[#This Row],[Length (hr)]],"")</f>
        <v>308</v>
      </c>
      <c r="R500" s="1">
        <v>0.94791666666666663</v>
      </c>
      <c r="S500" s="1">
        <v>0.93958333333333333</v>
      </c>
      <c r="T500">
        <v>-12</v>
      </c>
      <c r="U500" t="str">
        <f>IF(Flights[[#This Row],[Arrival Delay]]="","Cancelled",IF(Flights[[#This Row],[Arrival Delay]]&gt;15,"Delayed","On time"))</f>
        <v>On time</v>
      </c>
      <c r="V500" t="str">
        <f>IF(Flights[[#This Row],[Status]]&lt;&gt;"Delayed","",IF(Flights[[#This Row],[Arrival Delay]]&gt;120,"Severe",IF(Flights[[#This Row],[Arrival Delay]]&gt;60,"Major","Moderate")))</f>
        <v/>
      </c>
      <c r="X500" t="str">
        <f>IF(OR(AND(Flights[[#This Row],[Status]]="Cancelled",Flights[[#This Row],[Cancellation Reason]]="Airline/Carrier"),Flights[[#This Row],[Delay Type]]="Severe"),"Yes","No")</f>
        <v>No</v>
      </c>
    </row>
    <row r="501" spans="1:24" x14ac:dyDescent="0.25">
      <c r="A501" s="3">
        <v>42045</v>
      </c>
      <c r="B501">
        <f>WEEKNUM(Flights[[#This Row],[Date]],2)</f>
        <v>7</v>
      </c>
      <c r="C501">
        <f>WEEKDAY(Flights[[#This Row],[Date]],2)</f>
        <v>2</v>
      </c>
      <c r="D501" t="s">
        <v>381</v>
      </c>
      <c r="E501" t="s">
        <v>1989</v>
      </c>
      <c r="F501" t="s">
        <v>0</v>
      </c>
      <c r="G501" t="s">
        <v>26</v>
      </c>
      <c r="H501" t="str">
        <f>_xlfn.XLOOKUP(Flights[[#This Row],[Destination]],Airports!$A$1:$A$77,Airports!$D$1:$D$77,"Code not found")</f>
        <v>Atlanta</v>
      </c>
      <c r="I501" t="str" cm="1">
        <f t="array" ref="I501">_xlfn.XLOOKUP(Flights[[#This Row],[Destination]],_xlfn._TRO_TRAILING(Airports!A:A),_xlfn._TRO_TRAILING(Airports!E:E),"Code not found")</f>
        <v>GA</v>
      </c>
      <c r="J501" s="1">
        <v>0.25</v>
      </c>
      <c r="K501">
        <f>HOUR(Flights[[#This Row],[Scheduled Departure]])</f>
        <v>6</v>
      </c>
      <c r="L501" s="1">
        <v>0.24722222222222223</v>
      </c>
      <c r="M501">
        <v>-4</v>
      </c>
      <c r="N501">
        <v>237</v>
      </c>
      <c r="O501" s="14">
        <f>Flights[[#This Row],[Length (min)]]/60</f>
        <v>3.95</v>
      </c>
      <c r="P501">
        <v>1947</v>
      </c>
      <c r="Q501" s="17">
        <f>IFERROR(Flights[[#This Row],[Distance]]/Flights[[#This Row],[Length (hr)]],"")</f>
        <v>492.91139240506328</v>
      </c>
      <c r="R501" s="1">
        <v>0.5493055555555556</v>
      </c>
      <c r="S501" s="1">
        <v>0.53680555555555554</v>
      </c>
      <c r="T501">
        <v>-18</v>
      </c>
      <c r="U501" t="str">
        <f>IF(Flights[[#This Row],[Arrival Delay]]="","Cancelled",IF(Flights[[#This Row],[Arrival Delay]]&gt;15,"Delayed","On time"))</f>
        <v>On time</v>
      </c>
      <c r="V501" t="str">
        <f>IF(Flights[[#This Row],[Status]]&lt;&gt;"Delayed","",IF(Flights[[#This Row],[Arrival Delay]]&gt;120,"Severe",IF(Flights[[#This Row],[Arrival Delay]]&gt;60,"Major","Moderate")))</f>
        <v/>
      </c>
      <c r="X501" t="str">
        <f>IF(OR(AND(Flights[[#This Row],[Status]]="Cancelled",Flights[[#This Row],[Cancellation Reason]]="Airline/Carrier"),Flights[[#This Row],[Delay Type]]="Severe"),"Yes","No")</f>
        <v>No</v>
      </c>
    </row>
    <row r="502" spans="1:24" x14ac:dyDescent="0.25">
      <c r="A502" s="3">
        <v>42045</v>
      </c>
      <c r="B502">
        <f>WEEKNUM(Flights[[#This Row],[Date]],2)</f>
        <v>7</v>
      </c>
      <c r="C502">
        <f>WEEKDAY(Flights[[#This Row],[Date]],2)</f>
        <v>2</v>
      </c>
      <c r="D502" t="s">
        <v>720</v>
      </c>
      <c r="E502" t="s">
        <v>1989</v>
      </c>
      <c r="F502" t="s">
        <v>0</v>
      </c>
      <c r="G502" t="s">
        <v>22</v>
      </c>
      <c r="H502" t="str">
        <f>_xlfn.XLOOKUP(Flights[[#This Row],[Destination]],Airports!$A$1:$A$77,Airports!$D$1:$D$77,"Code not found")</f>
        <v>Columbus</v>
      </c>
      <c r="I502" t="str" cm="1">
        <f t="array" ref="I502">_xlfn.XLOOKUP(Flights[[#This Row],[Destination]],_xlfn._TRO_TRAILING(Airports!A:A),_xlfn._TRO_TRAILING(Airports!E:E),"Code not found")</f>
        <v>OH</v>
      </c>
      <c r="J502" s="1">
        <v>0.51041666666666663</v>
      </c>
      <c r="K502">
        <f>HOUR(Flights[[#This Row],[Scheduled Departure]])</f>
        <v>12</v>
      </c>
      <c r="L502" s="1">
        <v>0.50763888888888886</v>
      </c>
      <c r="M502">
        <v>-4</v>
      </c>
      <c r="N502">
        <v>224</v>
      </c>
      <c r="O502" s="14">
        <f>Flights[[#This Row],[Length (min)]]/60</f>
        <v>3.7333333333333334</v>
      </c>
      <c r="P502">
        <v>1995</v>
      </c>
      <c r="Q502" s="17">
        <f>IFERROR(Flights[[#This Row],[Distance]]/Flights[[#This Row],[Length (hr)]],"")</f>
        <v>534.375</v>
      </c>
      <c r="R502" s="1">
        <v>0.81527777777777777</v>
      </c>
      <c r="S502" s="1">
        <v>0.78819444444444442</v>
      </c>
      <c r="T502">
        <v>-39</v>
      </c>
      <c r="U502" t="str">
        <f>IF(Flights[[#This Row],[Arrival Delay]]="","Cancelled",IF(Flights[[#This Row],[Arrival Delay]]&gt;15,"Delayed","On time"))</f>
        <v>On time</v>
      </c>
      <c r="V502" t="str">
        <f>IF(Flights[[#This Row],[Status]]&lt;&gt;"Delayed","",IF(Flights[[#This Row],[Arrival Delay]]&gt;120,"Severe",IF(Flights[[#This Row],[Arrival Delay]]&gt;60,"Major","Moderate")))</f>
        <v/>
      </c>
      <c r="X502" t="str">
        <f>IF(OR(AND(Flights[[#This Row],[Status]]="Cancelled",Flights[[#This Row],[Cancellation Reason]]="Airline/Carrier"),Flights[[#This Row],[Delay Type]]="Severe"),"Yes","No")</f>
        <v>No</v>
      </c>
    </row>
    <row r="503" spans="1:24" x14ac:dyDescent="0.25">
      <c r="A503" s="3">
        <v>42045</v>
      </c>
      <c r="B503">
        <f>WEEKNUM(Flights[[#This Row],[Date]],2)</f>
        <v>7</v>
      </c>
      <c r="C503">
        <f>WEEKDAY(Flights[[#This Row],[Date]],2)</f>
        <v>2</v>
      </c>
      <c r="D503" t="s">
        <v>70</v>
      </c>
      <c r="E503" t="s">
        <v>1987</v>
      </c>
      <c r="F503" t="s">
        <v>0</v>
      </c>
      <c r="G503" t="s">
        <v>18</v>
      </c>
      <c r="H503" t="str">
        <f>_xlfn.XLOOKUP(Flights[[#This Row],[Destination]],Airports!$A$1:$A$77,Airports!$D$1:$D$77,"Code not found")</f>
        <v>Arlington</v>
      </c>
      <c r="I503" t="str" cm="1">
        <f t="array" ref="I503">_xlfn.XLOOKUP(Flights[[#This Row],[Destination]],_xlfn._TRO_TRAILING(Airports!A:A),_xlfn._TRO_TRAILING(Airports!E:E),"Code not found")</f>
        <v>VA</v>
      </c>
      <c r="J503" s="1">
        <v>0.51736111111111116</v>
      </c>
      <c r="K503">
        <f>HOUR(Flights[[#This Row],[Scheduled Departure]])</f>
        <v>12</v>
      </c>
      <c r="L503" s="1">
        <v>0.51458333333333328</v>
      </c>
      <c r="M503">
        <v>-4</v>
      </c>
      <c r="N503">
        <v>271</v>
      </c>
      <c r="O503" s="14">
        <f>Flights[[#This Row],[Length (min)]]/60</f>
        <v>4.5166666666666666</v>
      </c>
      <c r="P503">
        <v>2311</v>
      </c>
      <c r="Q503" s="17">
        <f>IFERROR(Flights[[#This Row],[Distance]]/Flights[[#This Row],[Length (hr)]],"")</f>
        <v>511.66051660516604</v>
      </c>
      <c r="R503" s="1">
        <v>0.84305555555555556</v>
      </c>
      <c r="S503" s="1">
        <v>0.82777777777777772</v>
      </c>
      <c r="T503">
        <v>-22</v>
      </c>
      <c r="U503" t="str">
        <f>IF(Flights[[#This Row],[Arrival Delay]]="","Cancelled",IF(Flights[[#This Row],[Arrival Delay]]&gt;15,"Delayed","On time"))</f>
        <v>On time</v>
      </c>
      <c r="V503" t="str">
        <f>IF(Flights[[#This Row],[Status]]&lt;&gt;"Delayed","",IF(Flights[[#This Row],[Arrival Delay]]&gt;120,"Severe",IF(Flights[[#This Row],[Arrival Delay]]&gt;60,"Major","Moderate")))</f>
        <v/>
      </c>
      <c r="X503" t="str">
        <f>IF(OR(AND(Flights[[#This Row],[Status]]="Cancelled",Flights[[#This Row],[Cancellation Reason]]="Airline/Carrier"),Flights[[#This Row],[Delay Type]]="Severe"),"Yes","No")</f>
        <v>No</v>
      </c>
    </row>
    <row r="504" spans="1:24" x14ac:dyDescent="0.25">
      <c r="A504" s="3">
        <v>42045</v>
      </c>
      <c r="B504">
        <f>WEEKNUM(Flights[[#This Row],[Date]],2)</f>
        <v>7</v>
      </c>
      <c r="C504">
        <f>WEEKDAY(Flights[[#This Row],[Date]],2)</f>
        <v>2</v>
      </c>
      <c r="D504" t="s">
        <v>881</v>
      </c>
      <c r="E504" t="s">
        <v>1995</v>
      </c>
      <c r="F504" t="s">
        <v>0</v>
      </c>
      <c r="G504" t="s">
        <v>351</v>
      </c>
      <c r="H504" t="str">
        <f>_xlfn.XLOOKUP(Flights[[#This Row],[Destination]],Airports!$A$1:$A$77,Airports!$D$1:$D$77,"Code not found")</f>
        <v>Sacramento</v>
      </c>
      <c r="I504" t="str" cm="1">
        <f t="array" ref="I504">_xlfn.XLOOKUP(Flights[[#This Row],[Destination]],_xlfn._TRO_TRAILING(Airports!A:A),_xlfn._TRO_TRAILING(Airports!E:E),"Code not found")</f>
        <v>CA</v>
      </c>
      <c r="J504" s="1">
        <v>0.55208333333333337</v>
      </c>
      <c r="K504">
        <f>HOUR(Flights[[#This Row],[Scheduled Departure]])</f>
        <v>13</v>
      </c>
      <c r="L504" s="1">
        <v>0.54861111111111116</v>
      </c>
      <c r="M504">
        <v>-5</v>
      </c>
      <c r="N504">
        <v>71</v>
      </c>
      <c r="O504" s="14">
        <f>Flights[[#This Row],[Length (min)]]/60</f>
        <v>1.1833333333333333</v>
      </c>
      <c r="P504">
        <v>373</v>
      </c>
      <c r="Q504" s="17">
        <f>IFERROR(Flights[[#This Row],[Distance]]/Flights[[#This Row],[Length (hr)]],"")</f>
        <v>315.21126760563379</v>
      </c>
      <c r="R504" s="1">
        <v>0.60763888888888884</v>
      </c>
      <c r="S504" s="1">
        <v>0.59791666666666665</v>
      </c>
      <c r="T504">
        <v>-14</v>
      </c>
      <c r="U504" t="str">
        <f>IF(Flights[[#This Row],[Arrival Delay]]="","Cancelled",IF(Flights[[#This Row],[Arrival Delay]]&gt;15,"Delayed","On time"))</f>
        <v>On time</v>
      </c>
      <c r="V504" t="str">
        <f>IF(Flights[[#This Row],[Status]]&lt;&gt;"Delayed","",IF(Flights[[#This Row],[Arrival Delay]]&gt;120,"Severe",IF(Flights[[#This Row],[Arrival Delay]]&gt;60,"Major","Moderate")))</f>
        <v/>
      </c>
      <c r="X504" t="str">
        <f>IF(OR(AND(Flights[[#This Row],[Status]]="Cancelled",Flights[[#This Row],[Cancellation Reason]]="Airline/Carrier"),Flights[[#This Row],[Delay Type]]="Severe"),"Yes","No")</f>
        <v>No</v>
      </c>
    </row>
    <row r="505" spans="1:24" x14ac:dyDescent="0.25">
      <c r="A505" s="3">
        <v>42045</v>
      </c>
      <c r="B505">
        <f>WEEKNUM(Flights[[#This Row],[Date]],2)</f>
        <v>7</v>
      </c>
      <c r="C505">
        <f>WEEKDAY(Flights[[#This Row],[Date]],2)</f>
        <v>2</v>
      </c>
      <c r="D505" t="s">
        <v>524</v>
      </c>
      <c r="E505" t="s">
        <v>1996</v>
      </c>
      <c r="F505" t="s">
        <v>0</v>
      </c>
      <c r="G505" t="s">
        <v>285</v>
      </c>
      <c r="H505" t="str">
        <f>_xlfn.XLOOKUP(Flights[[#This Row],[Destination]],Airports!$A$1:$A$77,Airports!$D$1:$D$77,"Code not found")</f>
        <v>Fort Lauderdale</v>
      </c>
      <c r="I505" t="str" cm="1">
        <f t="array" ref="I505">_xlfn.XLOOKUP(Flights[[#This Row],[Destination]],_xlfn._TRO_TRAILING(Airports!A:A),_xlfn._TRO_TRAILING(Airports!E:E),"Code not found")</f>
        <v>FL</v>
      </c>
      <c r="J505" s="1">
        <v>0.55902777777777779</v>
      </c>
      <c r="K505">
        <f>HOUR(Flights[[#This Row],[Scheduled Departure]])</f>
        <v>13</v>
      </c>
      <c r="L505" s="1">
        <v>0.56527777777777777</v>
      </c>
      <c r="M505">
        <v>9</v>
      </c>
      <c r="N505">
        <v>280</v>
      </c>
      <c r="O505" s="14">
        <f>Flights[[#This Row],[Length (min)]]/60</f>
        <v>4.666666666666667</v>
      </c>
      <c r="P505">
        <v>2342</v>
      </c>
      <c r="Q505" s="17">
        <f>IFERROR(Flights[[#This Row],[Distance]]/Flights[[#This Row],[Length (hr)]],"")</f>
        <v>501.85714285714283</v>
      </c>
      <c r="R505" s="1">
        <v>0.87847222222222221</v>
      </c>
      <c r="S505" s="1">
        <v>0.88472222222222219</v>
      </c>
      <c r="T505">
        <v>9</v>
      </c>
      <c r="U505" t="str">
        <f>IF(Flights[[#This Row],[Arrival Delay]]="","Cancelled",IF(Flights[[#This Row],[Arrival Delay]]&gt;15,"Delayed","On time"))</f>
        <v>On time</v>
      </c>
      <c r="V505" t="str">
        <f>IF(Flights[[#This Row],[Status]]&lt;&gt;"Delayed","",IF(Flights[[#This Row],[Arrival Delay]]&gt;120,"Severe",IF(Flights[[#This Row],[Arrival Delay]]&gt;60,"Major","Moderate")))</f>
        <v/>
      </c>
      <c r="X505" t="str">
        <f>IF(OR(AND(Flights[[#This Row],[Status]]="Cancelled",Flights[[#This Row],[Cancellation Reason]]="Airline/Carrier"),Flights[[#This Row],[Delay Type]]="Severe"),"Yes","No")</f>
        <v>No</v>
      </c>
    </row>
    <row r="506" spans="1:24" x14ac:dyDescent="0.25">
      <c r="A506" s="3">
        <v>42045</v>
      </c>
      <c r="B506">
        <f>WEEKNUM(Flights[[#This Row],[Date]],2)</f>
        <v>7</v>
      </c>
      <c r="C506">
        <f>WEEKDAY(Flights[[#This Row],[Date]],2)</f>
        <v>2</v>
      </c>
      <c r="D506" t="s">
        <v>419</v>
      </c>
      <c r="E506" t="s">
        <v>1994</v>
      </c>
      <c r="F506" t="s">
        <v>0</v>
      </c>
      <c r="G506" t="s">
        <v>283</v>
      </c>
      <c r="H506" t="str">
        <f>_xlfn.XLOOKUP(Flights[[#This Row],[Destination]],Airports!$A$1:$A$77,Airports!$D$1:$D$77,"Code not found")</f>
        <v>Fresno</v>
      </c>
      <c r="I506" t="str" cm="1">
        <f t="array" ref="I506">_xlfn.XLOOKUP(Flights[[#This Row],[Destination]],_xlfn._TRO_TRAILING(Airports!A:A),_xlfn._TRO_TRAILING(Airports!E:E),"Code not found")</f>
        <v>CA</v>
      </c>
      <c r="J506" s="1">
        <v>0.83263888888888893</v>
      </c>
      <c r="K506">
        <f>HOUR(Flights[[#This Row],[Scheduled Departure]])</f>
        <v>19</v>
      </c>
      <c r="L506" s="1">
        <v>0.83194444444444449</v>
      </c>
      <c r="M506">
        <v>-1</v>
      </c>
      <c r="N506">
        <v>71</v>
      </c>
      <c r="O506" s="14">
        <f>Flights[[#This Row],[Length (min)]]/60</f>
        <v>1.1833333333333333</v>
      </c>
      <c r="P506">
        <v>209</v>
      </c>
      <c r="Q506" s="17">
        <f>IFERROR(Flights[[#This Row],[Distance]]/Flights[[#This Row],[Length (hr)]],"")</f>
        <v>176.61971830985917</v>
      </c>
      <c r="R506" s="1">
        <v>0.87222222222222223</v>
      </c>
      <c r="S506" s="1">
        <v>0.88124999999999998</v>
      </c>
      <c r="T506">
        <v>13</v>
      </c>
      <c r="U506" t="str">
        <f>IF(Flights[[#This Row],[Arrival Delay]]="","Cancelled",IF(Flights[[#This Row],[Arrival Delay]]&gt;15,"Delayed","On time"))</f>
        <v>On time</v>
      </c>
      <c r="V506" t="str">
        <f>IF(Flights[[#This Row],[Status]]&lt;&gt;"Delayed","",IF(Flights[[#This Row],[Arrival Delay]]&gt;120,"Severe",IF(Flights[[#This Row],[Arrival Delay]]&gt;60,"Major","Moderate")))</f>
        <v/>
      </c>
      <c r="X506" t="str">
        <f>IF(OR(AND(Flights[[#This Row],[Status]]="Cancelled",Flights[[#This Row],[Cancellation Reason]]="Airline/Carrier"),Flights[[#This Row],[Delay Type]]="Severe"),"Yes","No")</f>
        <v>No</v>
      </c>
    </row>
    <row r="507" spans="1:24" x14ac:dyDescent="0.25">
      <c r="A507" s="3">
        <v>42045</v>
      </c>
      <c r="B507">
        <f>WEEKNUM(Flights[[#This Row],[Date]],2)</f>
        <v>7</v>
      </c>
      <c r="C507">
        <f>WEEKDAY(Flights[[#This Row],[Date]],2)</f>
        <v>2</v>
      </c>
      <c r="D507" t="s">
        <v>923</v>
      </c>
      <c r="E507" t="s">
        <v>1995</v>
      </c>
      <c r="F507" t="s">
        <v>0</v>
      </c>
      <c r="G507" t="s">
        <v>9</v>
      </c>
      <c r="H507" t="str">
        <f>_xlfn.XLOOKUP(Flights[[#This Row],[Destination]],Airports!$A$1:$A$77,Airports!$D$1:$D$77,"Code not found")</f>
        <v>San Francisco</v>
      </c>
      <c r="I507" t="str" cm="1">
        <f t="array" ref="I507">_xlfn.XLOOKUP(Flights[[#This Row],[Destination]],_xlfn._TRO_TRAILING(Airports!A:A),_xlfn._TRO_TRAILING(Airports!E:E),"Code not found")</f>
        <v>CA</v>
      </c>
      <c r="J507" s="1">
        <v>0.85069444444444442</v>
      </c>
      <c r="K507">
        <f>HOUR(Flights[[#This Row],[Scheduled Departure]])</f>
        <v>20</v>
      </c>
      <c r="L507" s="1">
        <v>0.84583333333333333</v>
      </c>
      <c r="M507">
        <v>-7</v>
      </c>
      <c r="N507">
        <v>72</v>
      </c>
      <c r="O507" s="14">
        <f>Flights[[#This Row],[Length (min)]]/60</f>
        <v>1.2</v>
      </c>
      <c r="P507">
        <v>337</v>
      </c>
      <c r="Q507" s="17">
        <f>IFERROR(Flights[[#This Row],[Distance]]/Flights[[#This Row],[Length (hr)]],"")</f>
        <v>280.83333333333337</v>
      </c>
      <c r="R507" s="1">
        <v>0.90625</v>
      </c>
      <c r="S507" s="1">
        <v>0.89583333333333337</v>
      </c>
      <c r="T507">
        <v>-15</v>
      </c>
      <c r="U507" t="str">
        <f>IF(Flights[[#This Row],[Arrival Delay]]="","Cancelled",IF(Flights[[#This Row],[Arrival Delay]]&gt;15,"Delayed","On time"))</f>
        <v>On time</v>
      </c>
      <c r="V507" t="str">
        <f>IF(Flights[[#This Row],[Status]]&lt;&gt;"Delayed","",IF(Flights[[#This Row],[Arrival Delay]]&gt;120,"Severe",IF(Flights[[#This Row],[Arrival Delay]]&gt;60,"Major","Moderate")))</f>
        <v/>
      </c>
      <c r="X507" t="str">
        <f>IF(OR(AND(Flights[[#This Row],[Status]]="Cancelled",Flights[[#This Row],[Cancellation Reason]]="Airline/Carrier"),Flights[[#This Row],[Delay Type]]="Severe"),"Yes","No")</f>
        <v>No</v>
      </c>
    </row>
    <row r="508" spans="1:24" x14ac:dyDescent="0.25">
      <c r="A508" s="3">
        <v>42045</v>
      </c>
      <c r="B508">
        <f>WEEKNUM(Flights[[#This Row],[Date]],2)</f>
        <v>7</v>
      </c>
      <c r="C508">
        <f>WEEKDAY(Flights[[#This Row],[Date]],2)</f>
        <v>2</v>
      </c>
      <c r="D508" t="s">
        <v>493</v>
      </c>
      <c r="E508" t="s">
        <v>1994</v>
      </c>
      <c r="F508" t="s">
        <v>0</v>
      </c>
      <c r="G508" t="s">
        <v>260</v>
      </c>
      <c r="H508" t="str">
        <f>_xlfn.XLOOKUP(Flights[[#This Row],[Destination]],Airports!$A$1:$A$77,Airports!$D$1:$D$77,"Code not found")</f>
        <v>San Diego</v>
      </c>
      <c r="I508" t="str" cm="1">
        <f t="array" ref="I508">_xlfn.XLOOKUP(Flights[[#This Row],[Destination]],_xlfn._TRO_TRAILING(Airports!A:A),_xlfn._TRO_TRAILING(Airports!E:E),"Code not found")</f>
        <v>CA</v>
      </c>
      <c r="J508" s="1">
        <v>0.93055555555555558</v>
      </c>
      <c r="K508">
        <f>HOUR(Flights[[#This Row],[Scheduled Departure]])</f>
        <v>22</v>
      </c>
      <c r="L508" s="1">
        <v>0.9291666666666667</v>
      </c>
      <c r="M508">
        <v>-2</v>
      </c>
      <c r="N508">
        <v>43</v>
      </c>
      <c r="O508" s="14">
        <f>Flights[[#This Row],[Length (min)]]/60</f>
        <v>0.71666666666666667</v>
      </c>
      <c r="P508">
        <v>86</v>
      </c>
      <c r="Q508" s="17">
        <f>IFERROR(Flights[[#This Row],[Distance]]/Flights[[#This Row],[Length (hr)]],"")</f>
        <v>120</v>
      </c>
      <c r="R508" s="1">
        <v>0.96250000000000002</v>
      </c>
      <c r="S508" s="1">
        <v>0.95902777777777781</v>
      </c>
      <c r="T508">
        <v>-5</v>
      </c>
      <c r="U508" t="str">
        <f>IF(Flights[[#This Row],[Arrival Delay]]="","Cancelled",IF(Flights[[#This Row],[Arrival Delay]]&gt;15,"Delayed","On time"))</f>
        <v>On time</v>
      </c>
      <c r="V508" t="str">
        <f>IF(Flights[[#This Row],[Status]]&lt;&gt;"Delayed","",IF(Flights[[#This Row],[Arrival Delay]]&gt;120,"Severe",IF(Flights[[#This Row],[Arrival Delay]]&gt;60,"Major","Moderate")))</f>
        <v/>
      </c>
      <c r="X508" t="str">
        <f>IF(OR(AND(Flights[[#This Row],[Status]]="Cancelled",Flights[[#This Row],[Cancellation Reason]]="Airline/Carrier"),Flights[[#This Row],[Delay Type]]="Severe"),"Yes","No")</f>
        <v>No</v>
      </c>
    </row>
    <row r="509" spans="1:24" x14ac:dyDescent="0.25">
      <c r="A509" s="3">
        <v>42045</v>
      </c>
      <c r="B509">
        <f>WEEKNUM(Flights[[#This Row],[Date]],2)</f>
        <v>7</v>
      </c>
      <c r="C509">
        <f>WEEKDAY(Flights[[#This Row],[Date]],2)</f>
        <v>2</v>
      </c>
      <c r="D509" t="s">
        <v>676</v>
      </c>
      <c r="E509" t="s">
        <v>1996</v>
      </c>
      <c r="F509" t="s">
        <v>0</v>
      </c>
      <c r="G509" t="s">
        <v>12</v>
      </c>
      <c r="H509" t="str">
        <f>_xlfn.XLOOKUP(Flights[[#This Row],[Destination]],Airports!$A$1:$A$77,Airports!$D$1:$D$77,"Code not found")</f>
        <v>New York</v>
      </c>
      <c r="I509" t="str" cm="1">
        <f t="array" ref="I509">_xlfn.XLOOKUP(Flights[[#This Row],[Destination]],_xlfn._TRO_TRAILING(Airports!A:A),_xlfn._TRO_TRAILING(Airports!E:E),"Code not found")</f>
        <v>NY</v>
      </c>
      <c r="J509" s="1">
        <v>0.96527777777777779</v>
      </c>
      <c r="K509">
        <f>HOUR(Flights[[#This Row],[Scheduled Departure]])</f>
        <v>23</v>
      </c>
      <c r="L509" s="1">
        <v>0.9604166666666667</v>
      </c>
      <c r="M509">
        <v>-7</v>
      </c>
      <c r="N509">
        <v>315</v>
      </c>
      <c r="O509" s="14">
        <f>Flights[[#This Row],[Length (min)]]/60</f>
        <v>5.25</v>
      </c>
      <c r="P509">
        <v>2475</v>
      </c>
      <c r="Q509" s="17">
        <f>IFERROR(Flights[[#This Row],[Distance]]/Flights[[#This Row],[Length (hr)]],"")</f>
        <v>471.42857142857144</v>
      </c>
      <c r="R509" s="1">
        <v>0.30902777777777779</v>
      </c>
      <c r="S509" s="1">
        <v>0.30416666666666664</v>
      </c>
      <c r="T509">
        <v>-7</v>
      </c>
      <c r="U509" t="str">
        <f>IF(Flights[[#This Row],[Arrival Delay]]="","Cancelled",IF(Flights[[#This Row],[Arrival Delay]]&gt;15,"Delayed","On time"))</f>
        <v>On time</v>
      </c>
      <c r="V509" t="str">
        <f>IF(Flights[[#This Row],[Status]]&lt;&gt;"Delayed","",IF(Flights[[#This Row],[Arrival Delay]]&gt;120,"Severe",IF(Flights[[#This Row],[Arrival Delay]]&gt;60,"Major","Moderate")))</f>
        <v/>
      </c>
      <c r="X509" t="str">
        <f>IF(OR(AND(Flights[[#This Row],[Status]]="Cancelled",Flights[[#This Row],[Cancellation Reason]]="Airline/Carrier"),Flights[[#This Row],[Delay Type]]="Severe"),"Yes","No")</f>
        <v>No</v>
      </c>
    </row>
    <row r="510" spans="1:24" x14ac:dyDescent="0.25">
      <c r="A510" s="3">
        <v>42046</v>
      </c>
      <c r="B510">
        <f>WEEKNUM(Flights[[#This Row],[Date]],2)</f>
        <v>7</v>
      </c>
      <c r="C510">
        <f>WEEKDAY(Flights[[#This Row],[Date]],2)</f>
        <v>3</v>
      </c>
      <c r="D510" t="s">
        <v>829</v>
      </c>
      <c r="E510" t="s">
        <v>1990</v>
      </c>
      <c r="F510" t="s">
        <v>0</v>
      </c>
      <c r="G510" t="s">
        <v>9</v>
      </c>
      <c r="H510" t="str">
        <f>_xlfn.XLOOKUP(Flights[[#This Row],[Destination]],Airports!$A$1:$A$77,Airports!$D$1:$D$77,"Code not found")</f>
        <v>San Francisco</v>
      </c>
      <c r="I510" t="str" cm="1">
        <f t="array" ref="I510">_xlfn.XLOOKUP(Flights[[#This Row],[Destination]],_xlfn._TRO_TRAILING(Airports!A:A),_xlfn._TRO_TRAILING(Airports!E:E),"Code not found")</f>
        <v>CA</v>
      </c>
      <c r="J510" s="1">
        <v>0.25</v>
      </c>
      <c r="K510">
        <f>HOUR(Flights[[#This Row],[Scheduled Departure]])</f>
        <v>6</v>
      </c>
      <c r="L510" s="1">
        <v>0.24583333333333332</v>
      </c>
      <c r="M510">
        <v>-6</v>
      </c>
      <c r="N510">
        <v>77</v>
      </c>
      <c r="O510" s="14">
        <f>Flights[[#This Row],[Length (min)]]/60</f>
        <v>1.2833333333333334</v>
      </c>
      <c r="P510">
        <v>337</v>
      </c>
      <c r="Q510" s="17">
        <f>IFERROR(Flights[[#This Row],[Distance]]/Flights[[#This Row],[Length (hr)]],"")</f>
        <v>262.59740259740255</v>
      </c>
      <c r="R510" s="1">
        <v>0.31180555555555556</v>
      </c>
      <c r="S510" s="1">
        <v>0.29930555555555555</v>
      </c>
      <c r="T510">
        <v>-18</v>
      </c>
      <c r="U510" t="str">
        <f>IF(Flights[[#This Row],[Arrival Delay]]="","Cancelled",IF(Flights[[#This Row],[Arrival Delay]]&gt;15,"Delayed","On time"))</f>
        <v>On time</v>
      </c>
      <c r="V510" t="str">
        <f>IF(Flights[[#This Row],[Status]]&lt;&gt;"Delayed","",IF(Flights[[#This Row],[Arrival Delay]]&gt;120,"Severe",IF(Flights[[#This Row],[Arrival Delay]]&gt;60,"Major","Moderate")))</f>
        <v/>
      </c>
      <c r="X510" t="str">
        <f>IF(OR(AND(Flights[[#This Row],[Status]]="Cancelled",Flights[[#This Row],[Cancellation Reason]]="Airline/Carrier"),Flights[[#This Row],[Delay Type]]="Severe"),"Yes","No")</f>
        <v>No</v>
      </c>
    </row>
    <row r="511" spans="1:24" x14ac:dyDescent="0.25">
      <c r="A511" s="3">
        <v>42046</v>
      </c>
      <c r="B511">
        <f>WEEKNUM(Flights[[#This Row],[Date]],2)</f>
        <v>7</v>
      </c>
      <c r="C511">
        <f>WEEKDAY(Flights[[#This Row],[Date]],2)</f>
        <v>3</v>
      </c>
      <c r="D511" t="s">
        <v>384</v>
      </c>
      <c r="E511" t="s">
        <v>1993</v>
      </c>
      <c r="F511" t="s">
        <v>0</v>
      </c>
      <c r="G511" t="s">
        <v>15</v>
      </c>
      <c r="H511" t="str">
        <f>_xlfn.XLOOKUP(Flights[[#This Row],[Destination]],Airports!$A$1:$A$77,Airports!$D$1:$D$77,"Code not found")</f>
        <v>Las Vegas</v>
      </c>
      <c r="I511" t="str" cm="1">
        <f t="array" ref="I511">_xlfn.XLOOKUP(Flights[[#This Row],[Destination]],_xlfn._TRO_TRAILING(Airports!A:A),_xlfn._TRO_TRAILING(Airports!E:E),"Code not found")</f>
        <v>NV</v>
      </c>
      <c r="J511" s="1">
        <v>0.26041666666666669</v>
      </c>
      <c r="K511">
        <f>HOUR(Flights[[#This Row],[Scheduled Departure]])</f>
        <v>6</v>
      </c>
      <c r="L511" s="1">
        <v>0.25347222222222221</v>
      </c>
      <c r="M511">
        <v>-10</v>
      </c>
      <c r="N511">
        <v>68</v>
      </c>
      <c r="O511" s="14">
        <f>Flights[[#This Row],[Length (min)]]/60</f>
        <v>1.1333333333333333</v>
      </c>
      <c r="P511">
        <v>236</v>
      </c>
      <c r="Q511" s="17">
        <f>IFERROR(Flights[[#This Row],[Distance]]/Flights[[#This Row],[Length (hr)]],"")</f>
        <v>208.23529411764707</v>
      </c>
      <c r="R511" s="1">
        <v>0.30763888888888891</v>
      </c>
      <c r="S511" s="1">
        <v>0.30069444444444443</v>
      </c>
      <c r="T511">
        <v>-10</v>
      </c>
      <c r="U511" t="str">
        <f>IF(Flights[[#This Row],[Arrival Delay]]="","Cancelled",IF(Flights[[#This Row],[Arrival Delay]]&gt;15,"Delayed","On time"))</f>
        <v>On time</v>
      </c>
      <c r="V511" t="str">
        <f>IF(Flights[[#This Row],[Status]]&lt;&gt;"Delayed","",IF(Flights[[#This Row],[Arrival Delay]]&gt;120,"Severe",IF(Flights[[#This Row],[Arrival Delay]]&gt;60,"Major","Moderate")))</f>
        <v/>
      </c>
      <c r="X511" t="str">
        <f>IF(OR(AND(Flights[[#This Row],[Status]]="Cancelled",Flights[[#This Row],[Cancellation Reason]]="Airline/Carrier"),Flights[[#This Row],[Delay Type]]="Severe"),"Yes","No")</f>
        <v>No</v>
      </c>
    </row>
    <row r="512" spans="1:24" x14ac:dyDescent="0.25">
      <c r="A512" s="3">
        <v>42046</v>
      </c>
      <c r="B512">
        <f>WEEKNUM(Flights[[#This Row],[Date]],2)</f>
        <v>7</v>
      </c>
      <c r="C512">
        <f>WEEKDAY(Flights[[#This Row],[Date]],2)</f>
        <v>3</v>
      </c>
      <c r="D512" t="s">
        <v>615</v>
      </c>
      <c r="E512" t="s">
        <v>1990</v>
      </c>
      <c r="F512" t="s">
        <v>0</v>
      </c>
      <c r="G512" t="s">
        <v>293</v>
      </c>
      <c r="H512" t="str">
        <f>_xlfn.XLOOKUP(Flights[[#This Row],[Destination]],Airports!$A$1:$A$77,Airports!$D$1:$D$77,"Code not found")</f>
        <v>Houston</v>
      </c>
      <c r="I512" t="str" cm="1">
        <f t="array" ref="I512">_xlfn.XLOOKUP(Flights[[#This Row],[Destination]],_xlfn._TRO_TRAILING(Airports!A:A),_xlfn._TRO_TRAILING(Airports!E:E),"Code not found")</f>
        <v>TX</v>
      </c>
      <c r="J512" s="1">
        <v>0.28611111111111109</v>
      </c>
      <c r="K512">
        <f>HOUR(Flights[[#This Row],[Scheduled Departure]])</f>
        <v>6</v>
      </c>
      <c r="L512" s="1">
        <v>0.28333333333333333</v>
      </c>
      <c r="M512">
        <v>-4</v>
      </c>
      <c r="N512">
        <v>196</v>
      </c>
      <c r="O512" s="14">
        <f>Flights[[#This Row],[Length (min)]]/60</f>
        <v>3.2666666666666666</v>
      </c>
      <c r="P512">
        <v>1379</v>
      </c>
      <c r="Q512" s="17">
        <f>IFERROR(Flights[[#This Row],[Distance]]/Flights[[#This Row],[Length (hr)]],"")</f>
        <v>422.14285714285717</v>
      </c>
      <c r="R512" s="1">
        <v>0.50416666666666665</v>
      </c>
      <c r="S512" s="1">
        <v>0.50277777777777777</v>
      </c>
      <c r="T512">
        <v>-2</v>
      </c>
      <c r="U512" t="str">
        <f>IF(Flights[[#This Row],[Arrival Delay]]="","Cancelled",IF(Flights[[#This Row],[Arrival Delay]]&gt;15,"Delayed","On time"))</f>
        <v>On time</v>
      </c>
      <c r="V512" t="str">
        <f>IF(Flights[[#This Row],[Status]]&lt;&gt;"Delayed","",IF(Flights[[#This Row],[Arrival Delay]]&gt;120,"Severe",IF(Flights[[#This Row],[Arrival Delay]]&gt;60,"Major","Moderate")))</f>
        <v/>
      </c>
      <c r="X512" t="str">
        <f>IF(OR(AND(Flights[[#This Row],[Status]]="Cancelled",Flights[[#This Row],[Cancellation Reason]]="Airline/Carrier"),Flights[[#This Row],[Delay Type]]="Severe"),"Yes","No")</f>
        <v>No</v>
      </c>
    </row>
    <row r="513" spans="1:24" x14ac:dyDescent="0.25">
      <c r="A513" s="3">
        <v>42046</v>
      </c>
      <c r="B513">
        <f>WEEKNUM(Flights[[#This Row],[Date]],2)</f>
        <v>7</v>
      </c>
      <c r="C513">
        <f>WEEKDAY(Flights[[#This Row],[Date]],2)</f>
        <v>3</v>
      </c>
      <c r="D513" t="s">
        <v>762</v>
      </c>
      <c r="E513" t="s">
        <v>1990</v>
      </c>
      <c r="F513" t="s">
        <v>0</v>
      </c>
      <c r="G513" t="s">
        <v>316</v>
      </c>
      <c r="H513" t="str">
        <f>_xlfn.XLOOKUP(Flights[[#This Row],[Destination]],Airports!$A$1:$A$77,Airports!$D$1:$D$77,"Code not found")</f>
        <v>New Orleans</v>
      </c>
      <c r="I513" t="str" cm="1">
        <f t="array" ref="I513">_xlfn.XLOOKUP(Flights[[#This Row],[Destination]],_xlfn._TRO_TRAILING(Airports!A:A),_xlfn._TRO_TRAILING(Airports!E:E),"Code not found")</f>
        <v>LA</v>
      </c>
      <c r="J513" s="1">
        <v>0.43333333333333335</v>
      </c>
      <c r="K513">
        <f>HOUR(Flights[[#This Row],[Scheduled Departure]])</f>
        <v>10</v>
      </c>
      <c r="L513" s="1">
        <v>0.43055555555555558</v>
      </c>
      <c r="M513">
        <v>-4</v>
      </c>
      <c r="N513">
        <v>212</v>
      </c>
      <c r="O513" s="14">
        <f>Flights[[#This Row],[Length (min)]]/60</f>
        <v>3.5333333333333332</v>
      </c>
      <c r="P513">
        <v>1670</v>
      </c>
      <c r="Q513" s="17">
        <f>IFERROR(Flights[[#This Row],[Distance]]/Flights[[#This Row],[Length (hr)]],"")</f>
        <v>472.64150943396226</v>
      </c>
      <c r="R513" s="1">
        <v>0.6694444444444444</v>
      </c>
      <c r="S513" s="1">
        <v>0.66111111111111109</v>
      </c>
      <c r="T513">
        <v>-12</v>
      </c>
      <c r="U513" t="str">
        <f>IF(Flights[[#This Row],[Arrival Delay]]="","Cancelled",IF(Flights[[#This Row],[Arrival Delay]]&gt;15,"Delayed","On time"))</f>
        <v>On time</v>
      </c>
      <c r="V513" t="str">
        <f>IF(Flights[[#This Row],[Status]]&lt;&gt;"Delayed","",IF(Flights[[#This Row],[Arrival Delay]]&gt;120,"Severe",IF(Flights[[#This Row],[Arrival Delay]]&gt;60,"Major","Moderate")))</f>
        <v/>
      </c>
      <c r="X513" t="str">
        <f>IF(OR(AND(Flights[[#This Row],[Status]]="Cancelled",Flights[[#This Row],[Cancellation Reason]]="Airline/Carrier"),Flights[[#This Row],[Delay Type]]="Severe"),"Yes","No")</f>
        <v>No</v>
      </c>
    </row>
    <row r="514" spans="1:24" x14ac:dyDescent="0.25">
      <c r="A514" s="3">
        <v>42046</v>
      </c>
      <c r="B514">
        <f>WEEKNUM(Flights[[#This Row],[Date]],2)</f>
        <v>7</v>
      </c>
      <c r="C514">
        <f>WEEKDAY(Flights[[#This Row],[Date]],2)</f>
        <v>3</v>
      </c>
      <c r="D514" t="s">
        <v>414</v>
      </c>
      <c r="E514" t="s">
        <v>1994</v>
      </c>
      <c r="F514" t="s">
        <v>0</v>
      </c>
      <c r="G514" t="s">
        <v>255</v>
      </c>
      <c r="H514" t="str">
        <f>_xlfn.XLOOKUP(Flights[[#This Row],[Destination]],Airports!$A$1:$A$77,Airports!$D$1:$D$77,"Code not found")</f>
        <v>Boise</v>
      </c>
      <c r="I514" t="str" cm="1">
        <f t="array" ref="I514">_xlfn.XLOOKUP(Flights[[#This Row],[Destination]],_xlfn._TRO_TRAILING(Airports!A:A),_xlfn._TRO_TRAILING(Airports!E:E),"Code not found")</f>
        <v>ID</v>
      </c>
      <c r="J514" s="1">
        <v>0.53263888888888888</v>
      </c>
      <c r="K514">
        <f>HOUR(Flights[[#This Row],[Scheduled Departure]])</f>
        <v>12</v>
      </c>
      <c r="L514" s="1">
        <v>0.54166666666666663</v>
      </c>
      <c r="M514">
        <v>13</v>
      </c>
      <c r="N514">
        <v>133</v>
      </c>
      <c r="O514" s="14">
        <f>Flights[[#This Row],[Length (min)]]/60</f>
        <v>2.2166666666666668</v>
      </c>
      <c r="P514">
        <v>674</v>
      </c>
      <c r="Q514" s="17">
        <f>IFERROR(Flights[[#This Row],[Distance]]/Flights[[#This Row],[Length (hr)]],"")</f>
        <v>304.06015037593983</v>
      </c>
      <c r="R514" s="1">
        <v>0.66527777777777775</v>
      </c>
      <c r="S514" s="1">
        <v>0.67569444444444449</v>
      </c>
      <c r="T514">
        <v>15</v>
      </c>
      <c r="U514" t="str">
        <f>IF(Flights[[#This Row],[Arrival Delay]]="","Cancelled",IF(Flights[[#This Row],[Arrival Delay]]&gt;15,"Delayed","On time"))</f>
        <v>On time</v>
      </c>
      <c r="V514" t="str">
        <f>IF(Flights[[#This Row],[Status]]&lt;&gt;"Delayed","",IF(Flights[[#This Row],[Arrival Delay]]&gt;120,"Severe",IF(Flights[[#This Row],[Arrival Delay]]&gt;60,"Major","Moderate")))</f>
        <v/>
      </c>
      <c r="X514" t="str">
        <f>IF(OR(AND(Flights[[#This Row],[Status]]="Cancelled",Flights[[#This Row],[Cancellation Reason]]="Airline/Carrier"),Flights[[#This Row],[Delay Type]]="Severe"),"Yes","No")</f>
        <v>No</v>
      </c>
    </row>
    <row r="515" spans="1:24" x14ac:dyDescent="0.25">
      <c r="A515" s="3">
        <v>42046</v>
      </c>
      <c r="B515">
        <f>WEEKNUM(Flights[[#This Row],[Date]],2)</f>
        <v>7</v>
      </c>
      <c r="C515">
        <f>WEEKDAY(Flights[[#This Row],[Date]],2)</f>
        <v>3</v>
      </c>
      <c r="D515" t="s">
        <v>548</v>
      </c>
      <c r="E515" t="s">
        <v>1992</v>
      </c>
      <c r="F515" t="s">
        <v>0</v>
      </c>
      <c r="G515" t="s">
        <v>285</v>
      </c>
      <c r="H515" t="str">
        <f>_xlfn.XLOOKUP(Flights[[#This Row],[Destination]],Airports!$A$1:$A$77,Airports!$D$1:$D$77,"Code not found")</f>
        <v>Fort Lauderdale</v>
      </c>
      <c r="I515" t="str" cm="1">
        <f t="array" ref="I515">_xlfn.XLOOKUP(Flights[[#This Row],[Destination]],_xlfn._TRO_TRAILING(Airports!A:A),_xlfn._TRO_TRAILING(Airports!E:E),"Code not found")</f>
        <v>FL</v>
      </c>
      <c r="J515" s="1">
        <v>0.63541666666666663</v>
      </c>
      <c r="K515">
        <f>HOUR(Flights[[#This Row],[Scheduled Departure]])</f>
        <v>15</v>
      </c>
      <c r="L515" s="1">
        <v>0.63749999999999996</v>
      </c>
      <c r="M515">
        <v>3</v>
      </c>
      <c r="N515">
        <v>294</v>
      </c>
      <c r="O515" s="14">
        <f>Flights[[#This Row],[Length (min)]]/60</f>
        <v>4.9000000000000004</v>
      </c>
      <c r="P515">
        <v>2342</v>
      </c>
      <c r="Q515" s="17">
        <f>IFERROR(Flights[[#This Row],[Distance]]/Flights[[#This Row],[Length (hr)]],"")</f>
        <v>477.95918367346934</v>
      </c>
      <c r="R515" s="1">
        <v>0.9555555555555556</v>
      </c>
      <c r="S515" s="1">
        <v>0.96666666666666667</v>
      </c>
      <c r="T515">
        <v>16</v>
      </c>
      <c r="U515" t="str">
        <f>IF(Flights[[#This Row],[Arrival Delay]]="","Cancelled",IF(Flights[[#This Row],[Arrival Delay]]&gt;15,"Delayed","On time"))</f>
        <v>Delayed</v>
      </c>
      <c r="V515" t="str">
        <f>IF(Flights[[#This Row],[Status]]&lt;&gt;"Delayed","",IF(Flights[[#This Row],[Arrival Delay]]&gt;120,"Severe",IF(Flights[[#This Row],[Arrival Delay]]&gt;60,"Major","Moderate")))</f>
        <v>Moderate</v>
      </c>
      <c r="X515" t="str">
        <f>IF(OR(AND(Flights[[#This Row],[Status]]="Cancelled",Flights[[#This Row],[Cancellation Reason]]="Airline/Carrier"),Flights[[#This Row],[Delay Type]]="Severe"),"Yes","No")</f>
        <v>No</v>
      </c>
    </row>
    <row r="516" spans="1:24" x14ac:dyDescent="0.25">
      <c r="A516" s="3">
        <v>42046</v>
      </c>
      <c r="B516">
        <f>WEEKNUM(Flights[[#This Row],[Date]],2)</f>
        <v>7</v>
      </c>
      <c r="C516">
        <f>WEEKDAY(Flights[[#This Row],[Date]],2)</f>
        <v>3</v>
      </c>
      <c r="D516" t="s">
        <v>812</v>
      </c>
      <c r="E516" t="s">
        <v>1994</v>
      </c>
      <c r="F516" t="s">
        <v>0</v>
      </c>
      <c r="G516" t="s">
        <v>339</v>
      </c>
      <c r="H516" t="str">
        <f>_xlfn.XLOOKUP(Flights[[#This Row],[Destination]],Airports!$A$1:$A$77,Airports!$D$1:$D$77,"Code not found")</f>
        <v>San Diego</v>
      </c>
      <c r="I516" t="str" cm="1">
        <f t="array" ref="I516">_xlfn.XLOOKUP(Flights[[#This Row],[Destination]],_xlfn._TRO_TRAILING(Airports!A:A),_xlfn._TRO_TRAILING(Airports!E:E),"Code not found")</f>
        <v>CA</v>
      </c>
      <c r="J516" s="1">
        <v>0.65625</v>
      </c>
      <c r="K516">
        <f>HOUR(Flights[[#This Row],[Scheduled Departure]])</f>
        <v>15</v>
      </c>
      <c r="L516" s="1">
        <v>0.65625</v>
      </c>
      <c r="M516">
        <v>0</v>
      </c>
      <c r="N516">
        <v>42</v>
      </c>
      <c r="O516" s="14">
        <f>Flights[[#This Row],[Length (min)]]/60</f>
        <v>0.7</v>
      </c>
      <c r="P516">
        <v>109</v>
      </c>
      <c r="Q516" s="17">
        <f>IFERROR(Flights[[#This Row],[Distance]]/Flights[[#This Row],[Length (hr)]],"")</f>
        <v>155.71428571428572</v>
      </c>
      <c r="R516" s="1">
        <v>0.69166666666666665</v>
      </c>
      <c r="S516" s="1">
        <v>0.68541666666666667</v>
      </c>
      <c r="T516">
        <v>-9</v>
      </c>
      <c r="U516" t="str">
        <f>IF(Flights[[#This Row],[Arrival Delay]]="","Cancelled",IF(Flights[[#This Row],[Arrival Delay]]&gt;15,"Delayed","On time"))</f>
        <v>On time</v>
      </c>
      <c r="V516" t="str">
        <f>IF(Flights[[#This Row],[Status]]&lt;&gt;"Delayed","",IF(Flights[[#This Row],[Arrival Delay]]&gt;120,"Severe",IF(Flights[[#This Row],[Arrival Delay]]&gt;60,"Major","Moderate")))</f>
        <v/>
      </c>
      <c r="X516" t="str">
        <f>IF(OR(AND(Flights[[#This Row],[Status]]="Cancelled",Flights[[#This Row],[Cancellation Reason]]="Airline/Carrier"),Flights[[#This Row],[Delay Type]]="Severe"),"Yes","No")</f>
        <v>No</v>
      </c>
    </row>
    <row r="517" spans="1:24" x14ac:dyDescent="0.25">
      <c r="A517" s="3">
        <v>42046</v>
      </c>
      <c r="B517">
        <f>WEEKNUM(Flights[[#This Row],[Date]],2)</f>
        <v>7</v>
      </c>
      <c r="C517">
        <f>WEEKDAY(Flights[[#This Row],[Date]],2)</f>
        <v>3</v>
      </c>
      <c r="D517" t="s">
        <v>558</v>
      </c>
      <c r="E517" t="s">
        <v>1996</v>
      </c>
      <c r="F517" t="s">
        <v>0</v>
      </c>
      <c r="G517" t="s">
        <v>12</v>
      </c>
      <c r="H517" t="str">
        <f>_xlfn.XLOOKUP(Flights[[#This Row],[Destination]],Airports!$A$1:$A$77,Airports!$D$1:$D$77,"Code not found")</f>
        <v>New York</v>
      </c>
      <c r="I517" t="str" cm="1">
        <f t="array" ref="I517">_xlfn.XLOOKUP(Flights[[#This Row],[Destination]],_xlfn._TRO_TRAILING(Airports!A:A),_xlfn._TRO_TRAILING(Airports!E:E),"Code not found")</f>
        <v>NY</v>
      </c>
      <c r="J517" s="1">
        <v>0.66666666666666663</v>
      </c>
      <c r="K517">
        <f>HOUR(Flights[[#This Row],[Scheduled Departure]])</f>
        <v>16</v>
      </c>
      <c r="L517" s="1">
        <v>0.66180555555555554</v>
      </c>
      <c r="M517">
        <v>-7</v>
      </c>
      <c r="N517">
        <v>315</v>
      </c>
      <c r="O517" s="14">
        <f>Flights[[#This Row],[Length (min)]]/60</f>
        <v>5.25</v>
      </c>
      <c r="P517">
        <v>2475</v>
      </c>
      <c r="Q517" s="17">
        <f>IFERROR(Flights[[#This Row],[Distance]]/Flights[[#This Row],[Length (hr)]],"")</f>
        <v>471.42857142857144</v>
      </c>
      <c r="R517" s="1">
        <v>0.99930555555555556</v>
      </c>
      <c r="S517" s="1">
        <v>5.5555555555555558E-3</v>
      </c>
      <c r="T517">
        <v>9</v>
      </c>
      <c r="U517" t="str">
        <f>IF(Flights[[#This Row],[Arrival Delay]]="","Cancelled",IF(Flights[[#This Row],[Arrival Delay]]&gt;15,"Delayed","On time"))</f>
        <v>On time</v>
      </c>
      <c r="V517" t="str">
        <f>IF(Flights[[#This Row],[Status]]&lt;&gt;"Delayed","",IF(Flights[[#This Row],[Arrival Delay]]&gt;120,"Severe",IF(Flights[[#This Row],[Arrival Delay]]&gt;60,"Major","Moderate")))</f>
        <v/>
      </c>
      <c r="X517" t="str">
        <f>IF(OR(AND(Flights[[#This Row],[Status]]="Cancelled",Flights[[#This Row],[Cancellation Reason]]="Airline/Carrier"),Flights[[#This Row],[Delay Type]]="Severe"),"Yes","No")</f>
        <v>No</v>
      </c>
    </row>
    <row r="518" spans="1:24" x14ac:dyDescent="0.25">
      <c r="A518" s="3">
        <v>42046</v>
      </c>
      <c r="B518">
        <f>WEEKNUM(Flights[[#This Row],[Date]],2)</f>
        <v>7</v>
      </c>
      <c r="C518">
        <f>WEEKDAY(Flights[[#This Row],[Date]],2)</f>
        <v>3</v>
      </c>
      <c r="D518" t="s">
        <v>94</v>
      </c>
      <c r="E518" t="s">
        <v>1987</v>
      </c>
      <c r="F518" t="s">
        <v>0</v>
      </c>
      <c r="G518" t="s">
        <v>15</v>
      </c>
      <c r="H518" t="str">
        <f>_xlfn.XLOOKUP(Flights[[#This Row],[Destination]],Airports!$A$1:$A$77,Airports!$D$1:$D$77,"Code not found")</f>
        <v>Las Vegas</v>
      </c>
      <c r="I518" t="str" cm="1">
        <f t="array" ref="I518">_xlfn.XLOOKUP(Flights[[#This Row],[Destination]],_xlfn._TRO_TRAILING(Airports!A:A),_xlfn._TRO_TRAILING(Airports!E:E),"Code not found")</f>
        <v>NV</v>
      </c>
      <c r="J518" s="1">
        <v>0.69444444444444442</v>
      </c>
      <c r="K518">
        <f>HOUR(Flights[[#This Row],[Scheduled Departure]])</f>
        <v>16</v>
      </c>
      <c r="L518" s="1">
        <v>0.69513888888888886</v>
      </c>
      <c r="M518">
        <v>1</v>
      </c>
      <c r="N518">
        <v>63</v>
      </c>
      <c r="O518" s="14">
        <f>Flights[[#This Row],[Length (min)]]/60</f>
        <v>1.05</v>
      </c>
      <c r="P518">
        <v>236</v>
      </c>
      <c r="Q518" s="17">
        <f>IFERROR(Flights[[#This Row],[Distance]]/Flights[[#This Row],[Length (hr)]],"")</f>
        <v>224.76190476190476</v>
      </c>
      <c r="R518" s="1">
        <v>0.74305555555555558</v>
      </c>
      <c r="S518" s="1">
        <v>0.73888888888888893</v>
      </c>
      <c r="T518">
        <v>-6</v>
      </c>
      <c r="U518" t="str">
        <f>IF(Flights[[#This Row],[Arrival Delay]]="","Cancelled",IF(Flights[[#This Row],[Arrival Delay]]&gt;15,"Delayed","On time"))</f>
        <v>On time</v>
      </c>
      <c r="V518" t="str">
        <f>IF(Flights[[#This Row],[Status]]&lt;&gt;"Delayed","",IF(Flights[[#This Row],[Arrival Delay]]&gt;120,"Severe",IF(Flights[[#This Row],[Arrival Delay]]&gt;60,"Major","Moderate")))</f>
        <v/>
      </c>
      <c r="X518" t="str">
        <f>IF(OR(AND(Flights[[#This Row],[Status]]="Cancelled",Flights[[#This Row],[Cancellation Reason]]="Airline/Carrier"),Flights[[#This Row],[Delay Type]]="Severe"),"Yes","No")</f>
        <v>No</v>
      </c>
    </row>
    <row r="519" spans="1:24" x14ac:dyDescent="0.25">
      <c r="A519" s="3">
        <v>42046</v>
      </c>
      <c r="B519">
        <f>WEEKNUM(Flights[[#This Row],[Date]],2)</f>
        <v>7</v>
      </c>
      <c r="C519">
        <f>WEEKDAY(Flights[[#This Row],[Date]],2)</f>
        <v>3</v>
      </c>
      <c r="D519" t="s">
        <v>638</v>
      </c>
      <c r="E519" t="s">
        <v>1994</v>
      </c>
      <c r="F519" t="s">
        <v>0</v>
      </c>
      <c r="G519" t="s">
        <v>343</v>
      </c>
      <c r="H519" t="str">
        <f>_xlfn.XLOOKUP(Flights[[#This Row],[Destination]],Airports!$A$1:$A$77,Airports!$D$1:$D$77,"Code not found")</f>
        <v>San Luis Obispo</v>
      </c>
      <c r="I519" t="str" cm="1">
        <f t="array" ref="I519">_xlfn.XLOOKUP(Flights[[#This Row],[Destination]],_xlfn._TRO_TRAILING(Airports!A:A),_xlfn._TRO_TRAILING(Airports!E:E),"Code not found")</f>
        <v>CA</v>
      </c>
      <c r="J519" s="1">
        <v>0.8520833333333333</v>
      </c>
      <c r="K519">
        <f>HOUR(Flights[[#This Row],[Scheduled Departure]])</f>
        <v>20</v>
      </c>
      <c r="L519" s="1">
        <v>0.85486111111111107</v>
      </c>
      <c r="M519">
        <v>4</v>
      </c>
      <c r="N519">
        <v>51</v>
      </c>
      <c r="O519" s="14">
        <f>Flights[[#This Row],[Length (min)]]/60</f>
        <v>0.85</v>
      </c>
      <c r="P519">
        <v>156</v>
      </c>
      <c r="Q519" s="17">
        <f>IFERROR(Flights[[#This Row],[Distance]]/Flights[[#This Row],[Length (hr)]],"")</f>
        <v>183.52941176470588</v>
      </c>
      <c r="R519" s="1">
        <v>0.89375000000000004</v>
      </c>
      <c r="S519" s="1">
        <v>0.89027777777777772</v>
      </c>
      <c r="T519">
        <v>-5</v>
      </c>
      <c r="U519" t="str">
        <f>IF(Flights[[#This Row],[Arrival Delay]]="","Cancelled",IF(Flights[[#This Row],[Arrival Delay]]&gt;15,"Delayed","On time"))</f>
        <v>On time</v>
      </c>
      <c r="V519" t="str">
        <f>IF(Flights[[#This Row],[Status]]&lt;&gt;"Delayed","",IF(Flights[[#This Row],[Arrival Delay]]&gt;120,"Severe",IF(Flights[[#This Row],[Arrival Delay]]&gt;60,"Major","Moderate")))</f>
        <v/>
      </c>
      <c r="X519" t="str">
        <f>IF(OR(AND(Flights[[#This Row],[Status]]="Cancelled",Flights[[#This Row],[Cancellation Reason]]="Airline/Carrier"),Flights[[#This Row],[Delay Type]]="Severe"),"Yes","No")</f>
        <v>No</v>
      </c>
    </row>
    <row r="520" spans="1:24" x14ac:dyDescent="0.25">
      <c r="A520" s="3">
        <v>42047</v>
      </c>
      <c r="B520">
        <f>WEEKNUM(Flights[[#This Row],[Date]],2)</f>
        <v>7</v>
      </c>
      <c r="C520">
        <f>WEEKDAY(Flights[[#This Row],[Date]],2)</f>
        <v>4</v>
      </c>
      <c r="D520" t="s">
        <v>831</v>
      </c>
      <c r="E520" t="s">
        <v>1995</v>
      </c>
      <c r="F520" t="s">
        <v>0</v>
      </c>
      <c r="G520" t="s">
        <v>290</v>
      </c>
      <c r="H520" t="str">
        <f>_xlfn.XLOOKUP(Flights[[#This Row],[Destination]],Airports!$A$1:$A$77,Airports!$D$1:$D$77,"Code not found")</f>
        <v>Houston</v>
      </c>
      <c r="I520" t="str" cm="1">
        <f t="array" ref="I520">_xlfn.XLOOKUP(Flights[[#This Row],[Destination]],_xlfn._TRO_TRAILING(Airports!A:A),_xlfn._TRO_TRAILING(Airports!E:E),"Code not found")</f>
        <v>TX</v>
      </c>
      <c r="J520" s="1">
        <v>0.25694444444444442</v>
      </c>
      <c r="K520">
        <f>HOUR(Flights[[#This Row],[Scheduled Departure]])</f>
        <v>6</v>
      </c>
      <c r="L520" s="1">
        <v>0.25347222222222221</v>
      </c>
      <c r="M520">
        <v>-5</v>
      </c>
      <c r="N520">
        <v>212</v>
      </c>
      <c r="O520" s="14">
        <f>Flights[[#This Row],[Length (min)]]/60</f>
        <v>3.5333333333333332</v>
      </c>
      <c r="P520">
        <v>1390</v>
      </c>
      <c r="Q520" s="17">
        <f>IFERROR(Flights[[#This Row],[Distance]]/Flights[[#This Row],[Length (hr)]],"")</f>
        <v>393.39622641509436</v>
      </c>
      <c r="R520" s="1">
        <v>0.47569444444444442</v>
      </c>
      <c r="S520" s="1">
        <v>0.48402777777777778</v>
      </c>
      <c r="T520">
        <v>12</v>
      </c>
      <c r="U520" t="str">
        <f>IF(Flights[[#This Row],[Arrival Delay]]="","Cancelled",IF(Flights[[#This Row],[Arrival Delay]]&gt;15,"Delayed","On time"))</f>
        <v>On time</v>
      </c>
      <c r="V520" t="str">
        <f>IF(Flights[[#This Row],[Status]]&lt;&gt;"Delayed","",IF(Flights[[#This Row],[Arrival Delay]]&gt;120,"Severe",IF(Flights[[#This Row],[Arrival Delay]]&gt;60,"Major","Moderate")))</f>
        <v/>
      </c>
      <c r="X520" t="str">
        <f>IF(OR(AND(Flights[[#This Row],[Status]]="Cancelled",Flights[[#This Row],[Cancellation Reason]]="Airline/Carrier"),Flights[[#This Row],[Delay Type]]="Severe"),"Yes","No")</f>
        <v>No</v>
      </c>
    </row>
    <row r="521" spans="1:24" x14ac:dyDescent="0.25">
      <c r="A521" s="3">
        <v>42047</v>
      </c>
      <c r="B521">
        <f>WEEKNUM(Flights[[#This Row],[Date]],2)</f>
        <v>7</v>
      </c>
      <c r="C521">
        <f>WEEKDAY(Flights[[#This Row],[Date]],2)</f>
        <v>4</v>
      </c>
      <c r="D521" t="s">
        <v>40</v>
      </c>
      <c r="E521" t="s">
        <v>1987</v>
      </c>
      <c r="F521" t="s">
        <v>0</v>
      </c>
      <c r="G521" t="s">
        <v>3</v>
      </c>
      <c r="H521" t="str">
        <f>_xlfn.XLOOKUP(Flights[[#This Row],[Destination]],Airports!$A$1:$A$77,Airports!$D$1:$D$77,"Code not found")</f>
        <v>Dallas</v>
      </c>
      <c r="I521" t="str" cm="1">
        <f t="array" ref="I521">_xlfn.XLOOKUP(Flights[[#This Row],[Destination]],_xlfn._TRO_TRAILING(Airports!A:A),_xlfn._TRO_TRAILING(Airports!E:E),"Code not found")</f>
        <v>TX</v>
      </c>
      <c r="J521" s="1">
        <v>0.29166666666666669</v>
      </c>
      <c r="K521">
        <f>HOUR(Flights[[#This Row],[Scheduled Departure]])</f>
        <v>7</v>
      </c>
      <c r="L521" s="1">
        <v>0.28819444444444442</v>
      </c>
      <c r="M521">
        <v>-5</v>
      </c>
      <c r="N521">
        <v>191</v>
      </c>
      <c r="O521" s="14">
        <f>Flights[[#This Row],[Length (min)]]/60</f>
        <v>3.1833333333333331</v>
      </c>
      <c r="P521">
        <v>1235</v>
      </c>
      <c r="Q521" s="17">
        <f>IFERROR(Flights[[#This Row],[Distance]]/Flights[[#This Row],[Length (hr)]],"")</f>
        <v>387.95811518324609</v>
      </c>
      <c r="R521" s="1">
        <v>0.49861111111111112</v>
      </c>
      <c r="S521" s="1">
        <v>0.50416666666666665</v>
      </c>
      <c r="T521">
        <v>8</v>
      </c>
      <c r="U521" t="str">
        <f>IF(Flights[[#This Row],[Arrival Delay]]="","Cancelled",IF(Flights[[#This Row],[Arrival Delay]]&gt;15,"Delayed","On time"))</f>
        <v>On time</v>
      </c>
      <c r="V521" t="str">
        <f>IF(Flights[[#This Row],[Status]]&lt;&gt;"Delayed","",IF(Flights[[#This Row],[Arrival Delay]]&gt;120,"Severe",IF(Flights[[#This Row],[Arrival Delay]]&gt;60,"Major","Moderate")))</f>
        <v/>
      </c>
      <c r="X521" t="str">
        <f>IF(OR(AND(Flights[[#This Row],[Status]]="Cancelled",Flights[[#This Row],[Cancellation Reason]]="Airline/Carrier"),Flights[[#This Row],[Delay Type]]="Severe"),"Yes","No")</f>
        <v>No</v>
      </c>
    </row>
    <row r="522" spans="1:24" x14ac:dyDescent="0.25">
      <c r="A522" s="3">
        <v>42047</v>
      </c>
      <c r="B522">
        <f>WEEKNUM(Flights[[#This Row],[Date]],2)</f>
        <v>7</v>
      </c>
      <c r="C522">
        <f>WEEKDAY(Flights[[#This Row],[Date]],2)</f>
        <v>4</v>
      </c>
      <c r="D522" t="s">
        <v>696</v>
      </c>
      <c r="E522" t="s">
        <v>1996</v>
      </c>
      <c r="F522" t="s">
        <v>0</v>
      </c>
      <c r="G522" t="s">
        <v>9</v>
      </c>
      <c r="H522" t="str">
        <f>_xlfn.XLOOKUP(Flights[[#This Row],[Destination]],Airports!$A$1:$A$77,Airports!$D$1:$D$77,"Code not found")</f>
        <v>San Francisco</v>
      </c>
      <c r="I522" t="str" cm="1">
        <f t="array" ref="I522">_xlfn.XLOOKUP(Flights[[#This Row],[Destination]],_xlfn._TRO_TRAILING(Airports!A:A),_xlfn._TRO_TRAILING(Airports!E:E),"Code not found")</f>
        <v>CA</v>
      </c>
      <c r="J522" s="1">
        <v>0.29166666666666669</v>
      </c>
      <c r="K522">
        <f>HOUR(Flights[[#This Row],[Scheduled Departure]])</f>
        <v>7</v>
      </c>
      <c r="L522" s="1">
        <v>0.28819444444444442</v>
      </c>
      <c r="M522">
        <v>-5</v>
      </c>
      <c r="N522">
        <v>69</v>
      </c>
      <c r="O522" s="14">
        <f>Flights[[#This Row],[Length (min)]]/60</f>
        <v>1.1499999999999999</v>
      </c>
      <c r="P522">
        <v>337</v>
      </c>
      <c r="Q522" s="17">
        <f>IFERROR(Flights[[#This Row],[Distance]]/Flights[[#This Row],[Length (hr)]],"")</f>
        <v>293.04347826086956</v>
      </c>
      <c r="R522" s="1">
        <v>0.34722222222222221</v>
      </c>
      <c r="S522" s="1">
        <v>0.33611111111111114</v>
      </c>
      <c r="T522">
        <v>-16</v>
      </c>
      <c r="U522" t="str">
        <f>IF(Flights[[#This Row],[Arrival Delay]]="","Cancelled",IF(Flights[[#This Row],[Arrival Delay]]&gt;15,"Delayed","On time"))</f>
        <v>On time</v>
      </c>
      <c r="V522" t="str">
        <f>IF(Flights[[#This Row],[Status]]&lt;&gt;"Delayed","",IF(Flights[[#This Row],[Arrival Delay]]&gt;120,"Severe",IF(Flights[[#This Row],[Arrival Delay]]&gt;60,"Major","Moderate")))</f>
        <v/>
      </c>
      <c r="X522" t="str">
        <f>IF(OR(AND(Flights[[#This Row],[Status]]="Cancelled",Flights[[#This Row],[Cancellation Reason]]="Airline/Carrier"),Flights[[#This Row],[Delay Type]]="Severe"),"Yes","No")</f>
        <v>No</v>
      </c>
    </row>
    <row r="523" spans="1:24" x14ac:dyDescent="0.25">
      <c r="A523" s="3">
        <v>42047</v>
      </c>
      <c r="B523">
        <f>WEEKNUM(Flights[[#This Row],[Date]],2)</f>
        <v>7</v>
      </c>
      <c r="C523">
        <f>WEEKDAY(Flights[[#This Row],[Date]],2)</f>
        <v>4</v>
      </c>
      <c r="D523" t="s">
        <v>698</v>
      </c>
      <c r="E523" t="s">
        <v>1996</v>
      </c>
      <c r="F523" t="s">
        <v>0</v>
      </c>
      <c r="G523" t="s">
        <v>270</v>
      </c>
      <c r="H523" t="str">
        <f>_xlfn.XLOOKUP(Flights[[#This Row],[Destination]],Airports!$A$1:$A$77,Airports!$D$1:$D$77,"Code not found")</f>
        <v>Dallas</v>
      </c>
      <c r="I523" t="str" cm="1">
        <f t="array" ref="I523">_xlfn.XLOOKUP(Flights[[#This Row],[Destination]],_xlfn._TRO_TRAILING(Airports!A:A),_xlfn._TRO_TRAILING(Airports!E:E),"Code not found")</f>
        <v>TX</v>
      </c>
      <c r="J523" s="1">
        <v>0.2986111111111111</v>
      </c>
      <c r="K523">
        <f>HOUR(Flights[[#This Row],[Scheduled Departure]])</f>
        <v>7</v>
      </c>
      <c r="L523" s="1">
        <v>0.29791666666666666</v>
      </c>
      <c r="M523">
        <v>-1</v>
      </c>
      <c r="N523">
        <v>189</v>
      </c>
      <c r="O523" s="14">
        <f>Flights[[#This Row],[Length (min)]]/60</f>
        <v>3.15</v>
      </c>
      <c r="P523">
        <v>1246</v>
      </c>
      <c r="Q523" s="17">
        <f>IFERROR(Flights[[#This Row],[Distance]]/Flights[[#This Row],[Length (hr)]],"")</f>
        <v>395.55555555555554</v>
      </c>
      <c r="R523" s="1">
        <v>0.50347222222222221</v>
      </c>
      <c r="S523" s="1">
        <v>0.51249999999999996</v>
      </c>
      <c r="T523">
        <v>13</v>
      </c>
      <c r="U523" t="str">
        <f>IF(Flights[[#This Row],[Arrival Delay]]="","Cancelled",IF(Flights[[#This Row],[Arrival Delay]]&gt;15,"Delayed","On time"))</f>
        <v>On time</v>
      </c>
      <c r="V523" t="str">
        <f>IF(Flights[[#This Row],[Status]]&lt;&gt;"Delayed","",IF(Flights[[#This Row],[Arrival Delay]]&gt;120,"Severe",IF(Flights[[#This Row],[Arrival Delay]]&gt;60,"Major","Moderate")))</f>
        <v/>
      </c>
      <c r="X523" t="str">
        <f>IF(OR(AND(Flights[[#This Row],[Status]]="Cancelled",Flights[[#This Row],[Cancellation Reason]]="Airline/Carrier"),Flights[[#This Row],[Delay Type]]="Severe"),"Yes","No")</f>
        <v>No</v>
      </c>
    </row>
    <row r="524" spans="1:24" x14ac:dyDescent="0.25">
      <c r="A524" s="3">
        <v>42047</v>
      </c>
      <c r="B524">
        <f>WEEKNUM(Flights[[#This Row],[Date]],2)</f>
        <v>7</v>
      </c>
      <c r="C524">
        <f>WEEKDAY(Flights[[#This Row],[Date]],2)</f>
        <v>4</v>
      </c>
      <c r="D524" t="s">
        <v>421</v>
      </c>
      <c r="E524" t="s">
        <v>1996</v>
      </c>
      <c r="F524" t="s">
        <v>0</v>
      </c>
      <c r="G524" t="s">
        <v>13</v>
      </c>
      <c r="H524" t="str">
        <f>_xlfn.XLOOKUP(Flights[[#This Row],[Destination]],Airports!$A$1:$A$77,Airports!$D$1:$D$77,"Code not found")</f>
        <v>Orlando</v>
      </c>
      <c r="I524" t="str" cm="1">
        <f t="array" ref="I524">_xlfn.XLOOKUP(Flights[[#This Row],[Destination]],_xlfn._TRO_TRAILING(Airports!A:A),_xlfn._TRO_TRAILING(Airports!E:E),"Code not found")</f>
        <v>FL</v>
      </c>
      <c r="J524" s="1">
        <v>0.3611111111111111</v>
      </c>
      <c r="K524">
        <f>HOUR(Flights[[#This Row],[Scheduled Departure]])</f>
        <v>8</v>
      </c>
      <c r="L524" s="1">
        <v>0.35972222222222222</v>
      </c>
      <c r="M524">
        <v>-2</v>
      </c>
      <c r="N524">
        <v>290</v>
      </c>
      <c r="O524" s="14">
        <f>Flights[[#This Row],[Length (min)]]/60</f>
        <v>4.833333333333333</v>
      </c>
      <c r="P524">
        <v>2218</v>
      </c>
      <c r="Q524" s="17">
        <f>IFERROR(Flights[[#This Row],[Distance]]/Flights[[#This Row],[Length (hr)]],"")</f>
        <v>458.89655172413796</v>
      </c>
      <c r="R524" s="1">
        <v>0.67708333333333337</v>
      </c>
      <c r="S524" s="1">
        <v>0.68611111111111112</v>
      </c>
      <c r="T524">
        <v>13</v>
      </c>
      <c r="U524" t="str">
        <f>IF(Flights[[#This Row],[Arrival Delay]]="","Cancelled",IF(Flights[[#This Row],[Arrival Delay]]&gt;15,"Delayed","On time"))</f>
        <v>On time</v>
      </c>
      <c r="V524" t="str">
        <f>IF(Flights[[#This Row],[Status]]&lt;&gt;"Delayed","",IF(Flights[[#This Row],[Arrival Delay]]&gt;120,"Severe",IF(Flights[[#This Row],[Arrival Delay]]&gt;60,"Major","Moderate")))</f>
        <v/>
      </c>
      <c r="X524" t="str">
        <f>IF(OR(AND(Flights[[#This Row],[Status]]="Cancelled",Flights[[#This Row],[Cancellation Reason]]="Airline/Carrier"),Flights[[#This Row],[Delay Type]]="Severe"),"Yes","No")</f>
        <v>No</v>
      </c>
    </row>
    <row r="525" spans="1:24" x14ac:dyDescent="0.25">
      <c r="A525" s="3">
        <v>42047</v>
      </c>
      <c r="B525">
        <f>WEEKNUM(Flights[[#This Row],[Date]],2)</f>
        <v>7</v>
      </c>
      <c r="C525">
        <f>WEEKDAY(Flights[[#This Row],[Date]],2)</f>
        <v>4</v>
      </c>
      <c r="D525" t="s">
        <v>466</v>
      </c>
      <c r="E525" t="s">
        <v>1996</v>
      </c>
      <c r="F525" t="s">
        <v>0</v>
      </c>
      <c r="G525" t="s">
        <v>16</v>
      </c>
      <c r="H525" t="str">
        <f>_xlfn.XLOOKUP(Flights[[#This Row],[Destination]],Airports!$A$1:$A$77,Airports!$D$1:$D$77,"Code not found")</f>
        <v>Dulles</v>
      </c>
      <c r="I525" t="str" cm="1">
        <f t="array" ref="I525">_xlfn.XLOOKUP(Flights[[#This Row],[Destination]],_xlfn._TRO_TRAILING(Airports!A:A),_xlfn._TRO_TRAILING(Airports!E:E),"Code not found")</f>
        <v>VA</v>
      </c>
      <c r="J525" s="1">
        <v>0.45833333333333331</v>
      </c>
      <c r="K525">
        <f>HOUR(Flights[[#This Row],[Scheduled Departure]])</f>
        <v>11</v>
      </c>
      <c r="L525" s="1">
        <v>0.46041666666666664</v>
      </c>
      <c r="M525">
        <v>3</v>
      </c>
      <c r="N525">
        <v>303</v>
      </c>
      <c r="O525" s="14">
        <f>Flights[[#This Row],[Length (min)]]/60</f>
        <v>5.05</v>
      </c>
      <c r="P525">
        <v>2288</v>
      </c>
      <c r="Q525" s="17">
        <f>IFERROR(Flights[[#This Row],[Distance]]/Flights[[#This Row],[Length (hr)]],"")</f>
        <v>453.06930693069307</v>
      </c>
      <c r="R525" s="1">
        <v>0.77777777777777779</v>
      </c>
      <c r="S525" s="1">
        <v>0.79583333333333328</v>
      </c>
      <c r="T525">
        <v>26</v>
      </c>
      <c r="U525" t="str">
        <f>IF(Flights[[#This Row],[Arrival Delay]]="","Cancelled",IF(Flights[[#This Row],[Arrival Delay]]&gt;15,"Delayed","On time"))</f>
        <v>Delayed</v>
      </c>
      <c r="V525" t="str">
        <f>IF(Flights[[#This Row],[Status]]&lt;&gt;"Delayed","",IF(Flights[[#This Row],[Arrival Delay]]&gt;120,"Severe",IF(Flights[[#This Row],[Arrival Delay]]&gt;60,"Major","Moderate")))</f>
        <v>Moderate</v>
      </c>
      <c r="X525" t="str">
        <f>IF(OR(AND(Flights[[#This Row],[Status]]="Cancelled",Flights[[#This Row],[Cancellation Reason]]="Airline/Carrier"),Flights[[#This Row],[Delay Type]]="Severe"),"Yes","No")</f>
        <v>No</v>
      </c>
    </row>
    <row r="526" spans="1:24" x14ac:dyDescent="0.25">
      <c r="A526" s="3">
        <v>42047</v>
      </c>
      <c r="B526">
        <f>WEEKNUM(Flights[[#This Row],[Date]],2)</f>
        <v>7</v>
      </c>
      <c r="C526">
        <f>WEEKDAY(Flights[[#This Row],[Date]],2)</f>
        <v>4</v>
      </c>
      <c r="D526" t="s">
        <v>612</v>
      </c>
      <c r="E526" t="s">
        <v>1994</v>
      </c>
      <c r="F526" t="s">
        <v>0</v>
      </c>
      <c r="G526" t="s">
        <v>260</v>
      </c>
      <c r="H526" t="str">
        <f>_xlfn.XLOOKUP(Flights[[#This Row],[Destination]],Airports!$A$1:$A$77,Airports!$D$1:$D$77,"Code not found")</f>
        <v>San Diego</v>
      </c>
      <c r="I526" t="str" cm="1">
        <f t="array" ref="I526">_xlfn.XLOOKUP(Flights[[#This Row],[Destination]],_xlfn._TRO_TRAILING(Airports!A:A),_xlfn._TRO_TRAILING(Airports!E:E),"Code not found")</f>
        <v>CA</v>
      </c>
      <c r="J526" s="1">
        <v>0.49375000000000002</v>
      </c>
      <c r="K526">
        <f>HOUR(Flights[[#This Row],[Scheduled Departure]])</f>
        <v>11</v>
      </c>
      <c r="L526" s="1">
        <v>0.48958333333333331</v>
      </c>
      <c r="M526">
        <v>-6</v>
      </c>
      <c r="N526">
        <v>50</v>
      </c>
      <c r="O526" s="14">
        <f>Flights[[#This Row],[Length (min)]]/60</f>
        <v>0.83333333333333337</v>
      </c>
      <c r="P526">
        <v>86</v>
      </c>
      <c r="Q526" s="17">
        <f>IFERROR(Flights[[#This Row],[Distance]]/Flights[[#This Row],[Length (hr)]],"")</f>
        <v>103.19999999999999</v>
      </c>
      <c r="R526" s="1">
        <v>0.52569444444444446</v>
      </c>
      <c r="S526" s="1">
        <v>0.52430555555555558</v>
      </c>
      <c r="T526">
        <v>-2</v>
      </c>
      <c r="U526" t="str">
        <f>IF(Flights[[#This Row],[Arrival Delay]]="","Cancelled",IF(Flights[[#This Row],[Arrival Delay]]&gt;15,"Delayed","On time"))</f>
        <v>On time</v>
      </c>
      <c r="V526" t="str">
        <f>IF(Flights[[#This Row],[Status]]&lt;&gt;"Delayed","",IF(Flights[[#This Row],[Arrival Delay]]&gt;120,"Severe",IF(Flights[[#This Row],[Arrival Delay]]&gt;60,"Major","Moderate")))</f>
        <v/>
      </c>
      <c r="X526" t="str">
        <f>IF(OR(AND(Flights[[#This Row],[Status]]="Cancelled",Flights[[#This Row],[Cancellation Reason]]="Airline/Carrier"),Flights[[#This Row],[Delay Type]]="Severe"),"Yes","No")</f>
        <v>No</v>
      </c>
    </row>
    <row r="527" spans="1:24" x14ac:dyDescent="0.25">
      <c r="A527" s="3">
        <v>42047</v>
      </c>
      <c r="B527">
        <f>WEEKNUM(Flights[[#This Row],[Date]],2)</f>
        <v>7</v>
      </c>
      <c r="C527">
        <f>WEEKDAY(Flights[[#This Row],[Date]],2)</f>
        <v>4</v>
      </c>
      <c r="D527" t="s">
        <v>875</v>
      </c>
      <c r="E527" t="s">
        <v>1995</v>
      </c>
      <c r="F527" t="s">
        <v>0</v>
      </c>
      <c r="G527" t="s">
        <v>273</v>
      </c>
      <c r="H527" t="str">
        <f>_xlfn.XLOOKUP(Flights[[#This Row],[Destination]],Airports!$A$1:$A$77,Airports!$D$1:$D$77,"Code not found")</f>
        <v>Denver</v>
      </c>
      <c r="I527" t="str" cm="1">
        <f t="array" ref="I527">_xlfn.XLOOKUP(Flights[[#This Row],[Destination]],_xlfn._TRO_TRAILING(Airports!A:A),_xlfn._TRO_TRAILING(Airports!E:E),"Code not found")</f>
        <v>CO</v>
      </c>
      <c r="J527" s="1">
        <v>0.51041666666666663</v>
      </c>
      <c r="K527">
        <f>HOUR(Flights[[#This Row],[Scheduled Departure]])</f>
        <v>12</v>
      </c>
      <c r="L527" s="1">
        <v>0.51041666666666663</v>
      </c>
      <c r="M527">
        <v>0</v>
      </c>
      <c r="N527">
        <v>144</v>
      </c>
      <c r="O527" s="14">
        <f>Flights[[#This Row],[Length (min)]]/60</f>
        <v>2.4</v>
      </c>
      <c r="P527">
        <v>862</v>
      </c>
      <c r="Q527" s="17">
        <f>IFERROR(Flights[[#This Row],[Distance]]/Flights[[#This Row],[Length (hr)]],"")</f>
        <v>359.16666666666669</v>
      </c>
      <c r="R527" s="1">
        <v>0.64583333333333337</v>
      </c>
      <c r="S527" s="1">
        <v>0.65208333333333335</v>
      </c>
      <c r="T527">
        <v>9</v>
      </c>
      <c r="U527" t="str">
        <f>IF(Flights[[#This Row],[Arrival Delay]]="","Cancelled",IF(Flights[[#This Row],[Arrival Delay]]&gt;15,"Delayed","On time"))</f>
        <v>On time</v>
      </c>
      <c r="V527" t="str">
        <f>IF(Flights[[#This Row],[Status]]&lt;&gt;"Delayed","",IF(Flights[[#This Row],[Arrival Delay]]&gt;120,"Severe",IF(Flights[[#This Row],[Arrival Delay]]&gt;60,"Major","Moderate")))</f>
        <v/>
      </c>
      <c r="X527" t="str">
        <f>IF(OR(AND(Flights[[#This Row],[Status]]="Cancelled",Flights[[#This Row],[Cancellation Reason]]="Airline/Carrier"),Flights[[#This Row],[Delay Type]]="Severe"),"Yes","No")</f>
        <v>No</v>
      </c>
    </row>
    <row r="528" spans="1:24" x14ac:dyDescent="0.25">
      <c r="A528" s="3">
        <v>42047</v>
      </c>
      <c r="B528">
        <f>WEEKNUM(Flights[[#This Row],[Date]],2)</f>
        <v>7</v>
      </c>
      <c r="C528">
        <f>WEEKDAY(Flights[[#This Row],[Date]],2)</f>
        <v>4</v>
      </c>
      <c r="D528" t="s">
        <v>70</v>
      </c>
      <c r="E528" t="s">
        <v>1987</v>
      </c>
      <c r="F528" t="s">
        <v>0</v>
      </c>
      <c r="G528" t="s">
        <v>18</v>
      </c>
      <c r="H528" t="str">
        <f>_xlfn.XLOOKUP(Flights[[#This Row],[Destination]],Airports!$A$1:$A$77,Airports!$D$1:$D$77,"Code not found")</f>
        <v>Arlington</v>
      </c>
      <c r="I528" t="str" cm="1">
        <f t="array" ref="I528">_xlfn.XLOOKUP(Flights[[#This Row],[Destination]],_xlfn._TRO_TRAILING(Airports!A:A),_xlfn._TRO_TRAILING(Airports!E:E),"Code not found")</f>
        <v>VA</v>
      </c>
      <c r="J528" s="1">
        <v>0.51736111111111116</v>
      </c>
      <c r="K528">
        <f>HOUR(Flights[[#This Row],[Scheduled Departure]])</f>
        <v>12</v>
      </c>
      <c r="L528" s="1">
        <v>0.5131944444444444</v>
      </c>
      <c r="M528">
        <v>-6</v>
      </c>
      <c r="N528">
        <v>323</v>
      </c>
      <c r="O528" s="14">
        <f>Flights[[#This Row],[Length (min)]]/60</f>
        <v>5.3833333333333337</v>
      </c>
      <c r="P528">
        <v>2311</v>
      </c>
      <c r="Q528" s="17">
        <f>IFERROR(Flights[[#This Row],[Distance]]/Flights[[#This Row],[Length (hr)]],"")</f>
        <v>429.28792569659441</v>
      </c>
      <c r="R528" s="1">
        <v>0.84305555555555556</v>
      </c>
      <c r="S528" s="1">
        <v>0.86250000000000004</v>
      </c>
      <c r="T528">
        <v>28</v>
      </c>
      <c r="U528" t="str">
        <f>IF(Flights[[#This Row],[Arrival Delay]]="","Cancelled",IF(Flights[[#This Row],[Arrival Delay]]&gt;15,"Delayed","On time"))</f>
        <v>Delayed</v>
      </c>
      <c r="V528" t="str">
        <f>IF(Flights[[#This Row],[Status]]&lt;&gt;"Delayed","",IF(Flights[[#This Row],[Arrival Delay]]&gt;120,"Severe",IF(Flights[[#This Row],[Arrival Delay]]&gt;60,"Major","Moderate")))</f>
        <v>Moderate</v>
      </c>
      <c r="X528" t="str">
        <f>IF(OR(AND(Flights[[#This Row],[Status]]="Cancelled",Flights[[#This Row],[Cancellation Reason]]="Airline/Carrier"),Flights[[#This Row],[Delay Type]]="Severe"),"Yes","No")</f>
        <v>No</v>
      </c>
    </row>
    <row r="529" spans="1:24" x14ac:dyDescent="0.25">
      <c r="A529" s="3">
        <v>42047</v>
      </c>
      <c r="B529">
        <f>WEEKNUM(Flights[[#This Row],[Date]],2)</f>
        <v>7</v>
      </c>
      <c r="C529">
        <f>WEEKDAY(Flights[[#This Row],[Date]],2)</f>
        <v>4</v>
      </c>
      <c r="D529" t="s">
        <v>878</v>
      </c>
      <c r="E529" t="s">
        <v>1995</v>
      </c>
      <c r="F529" t="s">
        <v>0</v>
      </c>
      <c r="G529" t="s">
        <v>6</v>
      </c>
      <c r="H529" t="str">
        <f>_xlfn.XLOOKUP(Flights[[#This Row],[Destination]],Airports!$A$1:$A$77,Airports!$D$1:$D$77,"Code not found")</f>
        <v>Nashville</v>
      </c>
      <c r="I529" t="str" cm="1">
        <f t="array" ref="I529">_xlfn.XLOOKUP(Flights[[#This Row],[Destination]],_xlfn._TRO_TRAILING(Airports!A:A),_xlfn._TRO_TRAILING(Airports!E:E),"Code not found")</f>
        <v>TN</v>
      </c>
      <c r="J529" s="1">
        <v>0.54513888888888884</v>
      </c>
      <c r="K529">
        <f>HOUR(Flights[[#This Row],[Scheduled Departure]])</f>
        <v>13</v>
      </c>
      <c r="L529" s="1">
        <v>0.56527777777777777</v>
      </c>
      <c r="M529">
        <v>29</v>
      </c>
      <c r="N529">
        <v>254</v>
      </c>
      <c r="O529" s="14">
        <f>Flights[[#This Row],[Length (min)]]/60</f>
        <v>4.2333333333333334</v>
      </c>
      <c r="P529">
        <v>1797</v>
      </c>
      <c r="Q529" s="17">
        <f>IFERROR(Flights[[#This Row],[Distance]]/Flights[[#This Row],[Length (hr)]],"")</f>
        <v>424.48818897637796</v>
      </c>
      <c r="R529" s="1">
        <v>0.78819444444444442</v>
      </c>
      <c r="S529" s="1">
        <v>0.82499999999999996</v>
      </c>
      <c r="T529">
        <v>53</v>
      </c>
      <c r="U529" t="str">
        <f>IF(Flights[[#This Row],[Arrival Delay]]="","Cancelled",IF(Flights[[#This Row],[Arrival Delay]]&gt;15,"Delayed","On time"))</f>
        <v>Delayed</v>
      </c>
      <c r="V529" t="str">
        <f>IF(Flights[[#This Row],[Status]]&lt;&gt;"Delayed","",IF(Flights[[#This Row],[Arrival Delay]]&gt;120,"Severe",IF(Flights[[#This Row],[Arrival Delay]]&gt;60,"Major","Moderate")))</f>
        <v>Moderate</v>
      </c>
      <c r="X529" t="str">
        <f>IF(OR(AND(Flights[[#This Row],[Status]]="Cancelled",Flights[[#This Row],[Cancellation Reason]]="Airline/Carrier"),Flights[[#This Row],[Delay Type]]="Severe"),"Yes","No")</f>
        <v>No</v>
      </c>
    </row>
    <row r="530" spans="1:24" x14ac:dyDescent="0.25">
      <c r="A530" s="3">
        <v>42047</v>
      </c>
      <c r="B530">
        <f>WEEKNUM(Flights[[#This Row],[Date]],2)</f>
        <v>7</v>
      </c>
      <c r="C530">
        <f>WEEKDAY(Flights[[#This Row],[Date]],2)</f>
        <v>4</v>
      </c>
      <c r="D530" t="s">
        <v>518</v>
      </c>
      <c r="E530" t="s">
        <v>1991</v>
      </c>
      <c r="F530" t="s">
        <v>0</v>
      </c>
      <c r="G530" t="s">
        <v>18</v>
      </c>
      <c r="H530" t="str">
        <f>_xlfn.XLOOKUP(Flights[[#This Row],[Destination]],Airports!$A$1:$A$77,Airports!$D$1:$D$77,"Code not found")</f>
        <v>Arlington</v>
      </c>
      <c r="I530" t="str" cm="1">
        <f t="array" ref="I530">_xlfn.XLOOKUP(Flights[[#This Row],[Destination]],_xlfn._TRO_TRAILING(Airports!A:A),_xlfn._TRO_TRAILING(Airports!E:E),"Code not found")</f>
        <v>VA</v>
      </c>
      <c r="J530" s="1">
        <v>0.54861111111111116</v>
      </c>
      <c r="K530">
        <f>HOUR(Flights[[#This Row],[Scheduled Departure]])</f>
        <v>13</v>
      </c>
      <c r="L530" s="1">
        <v>0.54166666666666663</v>
      </c>
      <c r="M530">
        <v>-10</v>
      </c>
      <c r="N530">
        <v>331</v>
      </c>
      <c r="O530" s="14">
        <f>Flights[[#This Row],[Length (min)]]/60</f>
        <v>5.5166666666666666</v>
      </c>
      <c r="P530">
        <v>2311</v>
      </c>
      <c r="Q530" s="17">
        <f>IFERROR(Flights[[#This Row],[Distance]]/Flights[[#This Row],[Length (hr)]],"")</f>
        <v>418.91238670694867</v>
      </c>
      <c r="R530" s="1">
        <v>0.87430555555555556</v>
      </c>
      <c r="S530" s="1">
        <v>0.89652777777777781</v>
      </c>
      <c r="T530">
        <v>32</v>
      </c>
      <c r="U530" t="str">
        <f>IF(Flights[[#This Row],[Arrival Delay]]="","Cancelled",IF(Flights[[#This Row],[Arrival Delay]]&gt;15,"Delayed","On time"))</f>
        <v>Delayed</v>
      </c>
      <c r="V530" t="str">
        <f>IF(Flights[[#This Row],[Status]]&lt;&gt;"Delayed","",IF(Flights[[#This Row],[Arrival Delay]]&gt;120,"Severe",IF(Flights[[#This Row],[Arrival Delay]]&gt;60,"Major","Moderate")))</f>
        <v>Moderate</v>
      </c>
      <c r="X530" t="str">
        <f>IF(OR(AND(Flights[[#This Row],[Status]]="Cancelled",Flights[[#This Row],[Cancellation Reason]]="Airline/Carrier"),Flights[[#This Row],[Delay Type]]="Severe"),"Yes","No")</f>
        <v>No</v>
      </c>
    </row>
    <row r="531" spans="1:24" x14ac:dyDescent="0.25">
      <c r="A531" s="3">
        <v>42047</v>
      </c>
      <c r="B531">
        <f>WEEKNUM(Flights[[#This Row],[Date]],2)</f>
        <v>7</v>
      </c>
      <c r="C531">
        <f>WEEKDAY(Flights[[#This Row],[Date]],2)</f>
        <v>4</v>
      </c>
      <c r="D531" t="s">
        <v>732</v>
      </c>
      <c r="E531" t="s">
        <v>1994</v>
      </c>
      <c r="F531" t="s">
        <v>0</v>
      </c>
      <c r="G531" t="s">
        <v>351</v>
      </c>
      <c r="H531" t="str">
        <f>_xlfn.XLOOKUP(Flights[[#This Row],[Destination]],Airports!$A$1:$A$77,Airports!$D$1:$D$77,"Code not found")</f>
        <v>Sacramento</v>
      </c>
      <c r="I531" t="str" cm="1">
        <f t="array" ref="I531">_xlfn.XLOOKUP(Flights[[#This Row],[Destination]],_xlfn._TRO_TRAILING(Airports!A:A),_xlfn._TRO_TRAILING(Airports!E:E),"Code not found")</f>
        <v>CA</v>
      </c>
      <c r="J531" s="1">
        <v>0.65277777777777779</v>
      </c>
      <c r="K531">
        <f>HOUR(Flights[[#This Row],[Scheduled Departure]])</f>
        <v>15</v>
      </c>
      <c r="L531" s="1">
        <v>0.64861111111111114</v>
      </c>
      <c r="M531">
        <v>-6</v>
      </c>
      <c r="N531">
        <v>94</v>
      </c>
      <c r="O531" s="14">
        <f>Flights[[#This Row],[Length (min)]]/60</f>
        <v>1.5666666666666667</v>
      </c>
      <c r="P531">
        <v>373</v>
      </c>
      <c r="Q531" s="17">
        <f>IFERROR(Flights[[#This Row],[Distance]]/Flights[[#This Row],[Length (hr)]],"")</f>
        <v>238.08510638297872</v>
      </c>
      <c r="R531" s="1">
        <v>0.7104166666666667</v>
      </c>
      <c r="S531" s="1">
        <v>0.71388888888888891</v>
      </c>
      <c r="T531">
        <v>5</v>
      </c>
      <c r="U531" t="str">
        <f>IF(Flights[[#This Row],[Arrival Delay]]="","Cancelled",IF(Flights[[#This Row],[Arrival Delay]]&gt;15,"Delayed","On time"))</f>
        <v>On time</v>
      </c>
      <c r="V531" t="str">
        <f>IF(Flights[[#This Row],[Status]]&lt;&gt;"Delayed","",IF(Flights[[#This Row],[Arrival Delay]]&gt;120,"Severe",IF(Flights[[#This Row],[Arrival Delay]]&gt;60,"Major","Moderate")))</f>
        <v/>
      </c>
      <c r="X531" t="str">
        <f>IF(OR(AND(Flights[[#This Row],[Status]]="Cancelled",Flights[[#This Row],[Cancellation Reason]]="Airline/Carrier"),Flights[[#This Row],[Delay Type]]="Severe"),"Yes","No")</f>
        <v>No</v>
      </c>
    </row>
    <row r="532" spans="1:24" x14ac:dyDescent="0.25">
      <c r="A532" s="3">
        <v>42047</v>
      </c>
      <c r="B532">
        <f>WEEKNUM(Flights[[#This Row],[Date]],2)</f>
        <v>7</v>
      </c>
      <c r="C532">
        <f>WEEKDAY(Flights[[#This Row],[Date]],2)</f>
        <v>4</v>
      </c>
      <c r="D532" t="s">
        <v>561</v>
      </c>
      <c r="E532" t="s">
        <v>1990</v>
      </c>
      <c r="F532" t="s">
        <v>0</v>
      </c>
      <c r="G532" t="s">
        <v>21</v>
      </c>
      <c r="H532" t="str">
        <f>_xlfn.XLOOKUP(Flights[[#This Row],[Destination]],Airports!$A$1:$A$77,Airports!$D$1:$D$77,"Code not found")</f>
        <v>Lihue</v>
      </c>
      <c r="I532" t="str" cm="1">
        <f t="array" ref="I532">_xlfn.XLOOKUP(Flights[[#This Row],[Destination]],_xlfn._TRO_TRAILING(Airports!A:A),_xlfn._TRO_TRAILING(Airports!E:E),"Code not found")</f>
        <v>HI</v>
      </c>
      <c r="J532" s="1">
        <v>0.67847222222222225</v>
      </c>
      <c r="K532">
        <f>HOUR(Flights[[#This Row],[Scheduled Departure]])</f>
        <v>16</v>
      </c>
      <c r="L532" s="1">
        <v>0.67222222222222228</v>
      </c>
      <c r="M532">
        <v>-9</v>
      </c>
      <c r="N532">
        <v>356</v>
      </c>
      <c r="O532" s="14">
        <f>Flights[[#This Row],[Length (min)]]/60</f>
        <v>5.9333333333333336</v>
      </c>
      <c r="P532">
        <v>2615</v>
      </c>
      <c r="Q532" s="17">
        <f>IFERROR(Flights[[#This Row],[Distance]]/Flights[[#This Row],[Length (hr)]],"")</f>
        <v>440.73033707865164</v>
      </c>
      <c r="R532" s="1">
        <v>0.85069444444444442</v>
      </c>
      <c r="S532" s="1">
        <v>0.83611111111111114</v>
      </c>
      <c r="T532">
        <v>-21</v>
      </c>
      <c r="U532" t="str">
        <f>IF(Flights[[#This Row],[Arrival Delay]]="","Cancelled",IF(Flights[[#This Row],[Arrival Delay]]&gt;15,"Delayed","On time"))</f>
        <v>On time</v>
      </c>
      <c r="V532" t="str">
        <f>IF(Flights[[#This Row],[Status]]&lt;&gt;"Delayed","",IF(Flights[[#This Row],[Arrival Delay]]&gt;120,"Severe",IF(Flights[[#This Row],[Arrival Delay]]&gt;60,"Major","Moderate")))</f>
        <v/>
      </c>
      <c r="X532" t="str">
        <f>IF(OR(AND(Flights[[#This Row],[Status]]="Cancelled",Flights[[#This Row],[Cancellation Reason]]="Airline/Carrier"),Flights[[#This Row],[Delay Type]]="Severe"),"Yes","No")</f>
        <v>No</v>
      </c>
    </row>
    <row r="533" spans="1:24" x14ac:dyDescent="0.25">
      <c r="A533" s="3">
        <v>42047</v>
      </c>
      <c r="B533">
        <f>WEEKNUM(Flights[[#This Row],[Date]],2)</f>
        <v>7</v>
      </c>
      <c r="C533">
        <f>WEEKDAY(Flights[[#This Row],[Date]],2)</f>
        <v>4</v>
      </c>
      <c r="D533" t="s">
        <v>866</v>
      </c>
      <c r="E533" t="s">
        <v>1990</v>
      </c>
      <c r="F533" t="s">
        <v>0</v>
      </c>
      <c r="G533" t="s">
        <v>9</v>
      </c>
      <c r="H533" t="str">
        <f>_xlfn.XLOOKUP(Flights[[#This Row],[Destination]],Airports!$A$1:$A$77,Airports!$D$1:$D$77,"Code not found")</f>
        <v>San Francisco</v>
      </c>
      <c r="I533" t="str" cm="1">
        <f t="array" ref="I533">_xlfn.XLOOKUP(Flights[[#This Row],[Destination]],_xlfn._TRO_TRAILING(Airports!A:A),_xlfn._TRO_TRAILING(Airports!E:E),"Code not found")</f>
        <v>CA</v>
      </c>
      <c r="J533" s="1">
        <v>0.6875</v>
      </c>
      <c r="K533">
        <f>HOUR(Flights[[#This Row],[Scheduled Departure]])</f>
        <v>16</v>
      </c>
      <c r="L533" s="1">
        <v>0.68333333333333335</v>
      </c>
      <c r="M533">
        <v>-6</v>
      </c>
      <c r="N533">
        <v>90</v>
      </c>
      <c r="O533" s="14">
        <f>Flights[[#This Row],[Length (min)]]/60</f>
        <v>1.5</v>
      </c>
      <c r="P533">
        <v>337</v>
      </c>
      <c r="Q533" s="17">
        <f>IFERROR(Flights[[#This Row],[Distance]]/Flights[[#This Row],[Length (hr)]],"")</f>
        <v>224.66666666666666</v>
      </c>
      <c r="R533" s="1">
        <v>0.74930555555555556</v>
      </c>
      <c r="S533" s="1">
        <v>0.74583333333333335</v>
      </c>
      <c r="T533">
        <v>-5</v>
      </c>
      <c r="U533" t="str">
        <f>IF(Flights[[#This Row],[Arrival Delay]]="","Cancelled",IF(Flights[[#This Row],[Arrival Delay]]&gt;15,"Delayed","On time"))</f>
        <v>On time</v>
      </c>
      <c r="V533" t="str">
        <f>IF(Flights[[#This Row],[Status]]&lt;&gt;"Delayed","",IF(Flights[[#This Row],[Arrival Delay]]&gt;120,"Severe",IF(Flights[[#This Row],[Arrival Delay]]&gt;60,"Major","Moderate")))</f>
        <v/>
      </c>
      <c r="X533" t="str">
        <f>IF(OR(AND(Flights[[#This Row],[Status]]="Cancelled",Flights[[#This Row],[Cancellation Reason]]="Airline/Carrier"),Flights[[#This Row],[Delay Type]]="Severe"),"Yes","No")</f>
        <v>No</v>
      </c>
    </row>
    <row r="534" spans="1:24" x14ac:dyDescent="0.25">
      <c r="A534" s="3">
        <v>42047</v>
      </c>
      <c r="B534">
        <f>WEEKNUM(Flights[[#This Row],[Date]],2)</f>
        <v>7</v>
      </c>
      <c r="C534">
        <f>WEEKDAY(Flights[[#This Row],[Date]],2)</f>
        <v>4</v>
      </c>
      <c r="D534" t="s">
        <v>488</v>
      </c>
      <c r="E534" t="s">
        <v>1994</v>
      </c>
      <c r="F534" t="s">
        <v>0</v>
      </c>
      <c r="G534" t="s">
        <v>339</v>
      </c>
      <c r="H534" t="str">
        <f>_xlfn.XLOOKUP(Flights[[#This Row],[Destination]],Airports!$A$1:$A$77,Airports!$D$1:$D$77,"Code not found")</f>
        <v>San Diego</v>
      </c>
      <c r="I534" t="str" cm="1">
        <f t="array" ref="I534">_xlfn.XLOOKUP(Flights[[#This Row],[Destination]],_xlfn._TRO_TRAILING(Airports!A:A),_xlfn._TRO_TRAILING(Airports!E:E),"Code not found")</f>
        <v>CA</v>
      </c>
      <c r="J534" s="1">
        <v>0.84861111111111109</v>
      </c>
      <c r="K534">
        <f>HOUR(Flights[[#This Row],[Scheduled Departure]])</f>
        <v>20</v>
      </c>
      <c r="L534" s="1">
        <v>0.84722222222222221</v>
      </c>
      <c r="M534">
        <v>-2</v>
      </c>
      <c r="N534">
        <v>49</v>
      </c>
      <c r="O534" s="14">
        <f>Flights[[#This Row],[Length (min)]]/60</f>
        <v>0.81666666666666665</v>
      </c>
      <c r="P534">
        <v>109</v>
      </c>
      <c r="Q534" s="17">
        <f>IFERROR(Flights[[#This Row],[Distance]]/Flights[[#This Row],[Length (hr)]],"")</f>
        <v>133.46938775510205</v>
      </c>
      <c r="R534" s="1">
        <v>0.8833333333333333</v>
      </c>
      <c r="S534" s="1">
        <v>0.88124999999999998</v>
      </c>
      <c r="T534">
        <v>-3</v>
      </c>
      <c r="U534" t="str">
        <f>IF(Flights[[#This Row],[Arrival Delay]]="","Cancelled",IF(Flights[[#This Row],[Arrival Delay]]&gt;15,"Delayed","On time"))</f>
        <v>On time</v>
      </c>
      <c r="V534" t="str">
        <f>IF(Flights[[#This Row],[Status]]&lt;&gt;"Delayed","",IF(Flights[[#This Row],[Arrival Delay]]&gt;120,"Severe",IF(Flights[[#This Row],[Arrival Delay]]&gt;60,"Major","Moderate")))</f>
        <v/>
      </c>
      <c r="X534" t="str">
        <f>IF(OR(AND(Flights[[#This Row],[Status]]="Cancelled",Flights[[#This Row],[Cancellation Reason]]="Airline/Carrier"),Flights[[#This Row],[Delay Type]]="Severe"),"Yes","No")</f>
        <v>No</v>
      </c>
    </row>
    <row r="535" spans="1:24" x14ac:dyDescent="0.25">
      <c r="A535" s="3">
        <v>42047</v>
      </c>
      <c r="B535">
        <f>WEEKNUM(Flights[[#This Row],[Date]],2)</f>
        <v>7</v>
      </c>
      <c r="C535">
        <f>WEEKDAY(Flights[[#This Row],[Date]],2)</f>
        <v>4</v>
      </c>
      <c r="D535" t="s">
        <v>665</v>
      </c>
      <c r="E535" t="s">
        <v>1989</v>
      </c>
      <c r="F535" t="s">
        <v>0</v>
      </c>
      <c r="G535" t="s">
        <v>13</v>
      </c>
      <c r="H535" t="str">
        <f>_xlfn.XLOOKUP(Flights[[#This Row],[Destination]],Airports!$A$1:$A$77,Airports!$D$1:$D$77,"Code not found")</f>
        <v>Orlando</v>
      </c>
      <c r="I535" t="str" cm="1">
        <f t="array" ref="I535">_xlfn.XLOOKUP(Flights[[#This Row],[Destination]],_xlfn._TRO_TRAILING(Airports!A:A),_xlfn._TRO_TRAILING(Airports!E:E),"Code not found")</f>
        <v>FL</v>
      </c>
      <c r="J535" s="1">
        <v>0.92708333333333337</v>
      </c>
      <c r="K535">
        <f>HOUR(Flights[[#This Row],[Scheduled Departure]])</f>
        <v>22</v>
      </c>
      <c r="L535" s="1">
        <v>0.9243055555555556</v>
      </c>
      <c r="M535">
        <v>-4</v>
      </c>
      <c r="N535">
        <v>289</v>
      </c>
      <c r="O535" s="14">
        <f>Flights[[#This Row],[Length (min)]]/60</f>
        <v>4.8166666666666664</v>
      </c>
      <c r="P535">
        <v>2218</v>
      </c>
      <c r="Q535" s="17">
        <f>IFERROR(Flights[[#This Row],[Distance]]/Flights[[#This Row],[Length (hr)]],"")</f>
        <v>460.484429065744</v>
      </c>
      <c r="R535" s="1">
        <v>0.23958333333333334</v>
      </c>
      <c r="S535" s="1">
        <v>0.25</v>
      </c>
      <c r="T535">
        <v>15</v>
      </c>
      <c r="U535" t="str">
        <f>IF(Flights[[#This Row],[Arrival Delay]]="","Cancelled",IF(Flights[[#This Row],[Arrival Delay]]&gt;15,"Delayed","On time"))</f>
        <v>On time</v>
      </c>
      <c r="V535" t="str">
        <f>IF(Flights[[#This Row],[Status]]&lt;&gt;"Delayed","",IF(Flights[[#This Row],[Arrival Delay]]&gt;120,"Severe",IF(Flights[[#This Row],[Arrival Delay]]&gt;60,"Major","Moderate")))</f>
        <v/>
      </c>
      <c r="X535" t="str">
        <f>IF(OR(AND(Flights[[#This Row],[Status]]="Cancelled",Flights[[#This Row],[Cancellation Reason]]="Airline/Carrier"),Flights[[#This Row],[Delay Type]]="Severe"),"Yes","No")</f>
        <v>No</v>
      </c>
    </row>
    <row r="536" spans="1:24" x14ac:dyDescent="0.25">
      <c r="A536" s="3">
        <v>42047</v>
      </c>
      <c r="B536">
        <f>WEEKNUM(Flights[[#This Row],[Date]],2)</f>
        <v>7</v>
      </c>
      <c r="C536">
        <f>WEEKDAY(Flights[[#This Row],[Date]],2)</f>
        <v>4</v>
      </c>
      <c r="D536" t="s">
        <v>745</v>
      </c>
      <c r="E536" t="s">
        <v>1990</v>
      </c>
      <c r="F536" t="s">
        <v>0</v>
      </c>
      <c r="G536" t="s">
        <v>4</v>
      </c>
      <c r="H536" t="str">
        <f>_xlfn.XLOOKUP(Flights[[#This Row],[Destination]],Airports!$A$1:$A$77,Airports!$D$1:$D$77,"Code not found")</f>
        <v>Chicago</v>
      </c>
      <c r="I536" t="str" cm="1">
        <f t="array" ref="I536">_xlfn.XLOOKUP(Flights[[#This Row],[Destination]],_xlfn._TRO_TRAILING(Airports!A:A),_xlfn._TRO_TRAILING(Airports!E:E),"Code not found")</f>
        <v>IL</v>
      </c>
      <c r="J536" s="1">
        <v>0.98541666666666672</v>
      </c>
      <c r="K536">
        <f>HOUR(Flights[[#This Row],[Scheduled Departure]])</f>
        <v>23</v>
      </c>
      <c r="L536" s="1">
        <v>0.98958333333333337</v>
      </c>
      <c r="M536">
        <v>6</v>
      </c>
      <c r="N536">
        <v>236</v>
      </c>
      <c r="O536" s="14">
        <f>Flights[[#This Row],[Length (min)]]/60</f>
        <v>3.9333333333333331</v>
      </c>
      <c r="P536">
        <v>1744</v>
      </c>
      <c r="Q536" s="17">
        <f>IFERROR(Flights[[#This Row],[Distance]]/Flights[[#This Row],[Length (hr)]],"")</f>
        <v>443.38983050847457</v>
      </c>
      <c r="R536" s="1">
        <v>0.23402777777777778</v>
      </c>
      <c r="S536" s="1">
        <v>0.23680555555555555</v>
      </c>
      <c r="T536">
        <v>4</v>
      </c>
      <c r="U536" t="str">
        <f>IF(Flights[[#This Row],[Arrival Delay]]="","Cancelled",IF(Flights[[#This Row],[Arrival Delay]]&gt;15,"Delayed","On time"))</f>
        <v>On time</v>
      </c>
      <c r="V536" t="str">
        <f>IF(Flights[[#This Row],[Status]]&lt;&gt;"Delayed","",IF(Flights[[#This Row],[Arrival Delay]]&gt;120,"Severe",IF(Flights[[#This Row],[Arrival Delay]]&gt;60,"Major","Moderate")))</f>
        <v/>
      </c>
      <c r="X536" t="str">
        <f>IF(OR(AND(Flights[[#This Row],[Status]]="Cancelled",Flights[[#This Row],[Cancellation Reason]]="Airline/Carrier"),Flights[[#This Row],[Delay Type]]="Severe"),"Yes","No")</f>
        <v>No</v>
      </c>
    </row>
    <row r="537" spans="1:24" x14ac:dyDescent="0.25">
      <c r="A537" s="3">
        <v>42048</v>
      </c>
      <c r="B537">
        <f>WEEKNUM(Flights[[#This Row],[Date]],2)</f>
        <v>7</v>
      </c>
      <c r="C537">
        <f>WEEKDAY(Flights[[#This Row],[Date]],2)</f>
        <v>5</v>
      </c>
      <c r="D537" t="s">
        <v>749</v>
      </c>
      <c r="E537" t="s">
        <v>1990</v>
      </c>
      <c r="F537" t="s">
        <v>0</v>
      </c>
      <c r="G537" t="s">
        <v>281</v>
      </c>
      <c r="H537" t="str">
        <f>_xlfn.XLOOKUP(Flights[[#This Row],[Destination]],Airports!$A$1:$A$77,Airports!$D$1:$D$77,"Code not found")</f>
        <v>Newark</v>
      </c>
      <c r="I537" t="str" cm="1">
        <f t="array" ref="I537">_xlfn.XLOOKUP(Flights[[#This Row],[Destination]],_xlfn._TRO_TRAILING(Airports!A:A),_xlfn._TRO_TRAILING(Airports!E:E),"Code not found")</f>
        <v>NJ</v>
      </c>
      <c r="J537" s="1">
        <v>0.25</v>
      </c>
      <c r="K537">
        <f>HOUR(Flights[[#This Row],[Scheduled Departure]])</f>
        <v>6</v>
      </c>
      <c r="L537" s="1">
        <v>0.25277777777777777</v>
      </c>
      <c r="M537">
        <v>4</v>
      </c>
      <c r="N537">
        <v>333</v>
      </c>
      <c r="O537" s="14">
        <f>Flights[[#This Row],[Length (min)]]/60</f>
        <v>5.55</v>
      </c>
      <c r="P537">
        <v>2454</v>
      </c>
      <c r="Q537" s="17">
        <f>IFERROR(Flights[[#This Row],[Distance]]/Flights[[#This Row],[Length (hr)]],"")</f>
        <v>442.16216216216219</v>
      </c>
      <c r="R537" s="1">
        <v>0.59375</v>
      </c>
      <c r="S537" s="1">
        <v>0.60902777777777772</v>
      </c>
      <c r="T537">
        <v>22</v>
      </c>
      <c r="U537" t="str">
        <f>IF(Flights[[#This Row],[Arrival Delay]]="","Cancelled",IF(Flights[[#This Row],[Arrival Delay]]&gt;15,"Delayed","On time"))</f>
        <v>Delayed</v>
      </c>
      <c r="V537" t="str">
        <f>IF(Flights[[#This Row],[Status]]&lt;&gt;"Delayed","",IF(Flights[[#This Row],[Arrival Delay]]&gt;120,"Severe",IF(Flights[[#This Row],[Arrival Delay]]&gt;60,"Major","Moderate")))</f>
        <v>Moderate</v>
      </c>
      <c r="X537" t="str">
        <f>IF(OR(AND(Flights[[#This Row],[Status]]="Cancelled",Flights[[#This Row],[Cancellation Reason]]="Airline/Carrier"),Flights[[#This Row],[Delay Type]]="Severe"),"Yes","No")</f>
        <v>No</v>
      </c>
    </row>
    <row r="538" spans="1:24" x14ac:dyDescent="0.25">
      <c r="A538" s="3">
        <v>42048</v>
      </c>
      <c r="B538">
        <f>WEEKNUM(Flights[[#This Row],[Date]],2)</f>
        <v>7</v>
      </c>
      <c r="C538">
        <f>WEEKDAY(Flights[[#This Row],[Date]],2)</f>
        <v>5</v>
      </c>
      <c r="D538" t="s">
        <v>390</v>
      </c>
      <c r="E538" t="s">
        <v>1991</v>
      </c>
      <c r="F538" t="s">
        <v>0</v>
      </c>
      <c r="G538" t="s">
        <v>344</v>
      </c>
      <c r="H538" t="str">
        <f>_xlfn.XLOOKUP(Flights[[#This Row],[Destination]],Airports!$A$1:$A$77,Airports!$D$1:$D$77,"Code not found")</f>
        <v>Seattle</v>
      </c>
      <c r="I538" t="str" cm="1">
        <f t="array" ref="I538">_xlfn.XLOOKUP(Flights[[#This Row],[Destination]],_xlfn._TRO_TRAILING(Airports!A:A),_xlfn._TRO_TRAILING(Airports!E:E),"Code not found")</f>
        <v>WA</v>
      </c>
      <c r="J538" s="1">
        <v>0.29166666666666669</v>
      </c>
      <c r="K538">
        <f>HOUR(Flights[[#This Row],[Scheduled Departure]])</f>
        <v>7</v>
      </c>
      <c r="L538" s="1">
        <v>0.29722222222222222</v>
      </c>
      <c r="M538">
        <v>8</v>
      </c>
      <c r="N538">
        <v>162</v>
      </c>
      <c r="O538" s="14">
        <f>Flights[[#This Row],[Length (min)]]/60</f>
        <v>2.7</v>
      </c>
      <c r="P538">
        <v>954</v>
      </c>
      <c r="Q538" s="17">
        <f>IFERROR(Flights[[#This Row],[Distance]]/Flights[[#This Row],[Length (hr)]],"")</f>
        <v>353.33333333333331</v>
      </c>
      <c r="R538" s="1">
        <v>0.40625</v>
      </c>
      <c r="S538" s="1">
        <v>0.40972222222222221</v>
      </c>
      <c r="T538">
        <v>5</v>
      </c>
      <c r="U538" t="str">
        <f>IF(Flights[[#This Row],[Arrival Delay]]="","Cancelled",IF(Flights[[#This Row],[Arrival Delay]]&gt;15,"Delayed","On time"))</f>
        <v>On time</v>
      </c>
      <c r="V538" t="str">
        <f>IF(Flights[[#This Row],[Status]]&lt;&gt;"Delayed","",IF(Flights[[#This Row],[Arrival Delay]]&gt;120,"Severe",IF(Flights[[#This Row],[Arrival Delay]]&gt;60,"Major","Moderate")))</f>
        <v/>
      </c>
      <c r="X538" t="str">
        <f>IF(OR(AND(Flights[[#This Row],[Status]]="Cancelled",Flights[[#This Row],[Cancellation Reason]]="Airline/Carrier"),Flights[[#This Row],[Delay Type]]="Severe"),"Yes","No")</f>
        <v>No</v>
      </c>
    </row>
    <row r="539" spans="1:24" x14ac:dyDescent="0.25">
      <c r="A539" s="3">
        <v>42048</v>
      </c>
      <c r="B539">
        <f>WEEKNUM(Flights[[#This Row],[Date]],2)</f>
        <v>7</v>
      </c>
      <c r="C539">
        <f>WEEKDAY(Flights[[#This Row],[Date]],2)</f>
        <v>5</v>
      </c>
      <c r="D539" t="s">
        <v>45</v>
      </c>
      <c r="E539" t="s">
        <v>1987</v>
      </c>
      <c r="F539" t="s">
        <v>0</v>
      </c>
      <c r="G539" t="s">
        <v>13</v>
      </c>
      <c r="H539" t="str">
        <f>_xlfn.XLOOKUP(Flights[[#This Row],[Destination]],Airports!$A$1:$A$77,Airports!$D$1:$D$77,"Code not found")</f>
        <v>Orlando</v>
      </c>
      <c r="I539" t="str" cm="1">
        <f t="array" ref="I539">_xlfn.XLOOKUP(Flights[[#This Row],[Destination]],_xlfn._TRO_TRAILING(Airports!A:A),_xlfn._TRO_TRAILING(Airports!E:E),"Code not found")</f>
        <v>FL</v>
      </c>
      <c r="J539" s="1">
        <v>0.3263888888888889</v>
      </c>
      <c r="K539">
        <f>HOUR(Flights[[#This Row],[Scheduled Departure]])</f>
        <v>7</v>
      </c>
      <c r="L539" s="1">
        <v>0.32222222222222224</v>
      </c>
      <c r="M539">
        <v>-6</v>
      </c>
      <c r="N539">
        <v>284</v>
      </c>
      <c r="O539" s="14">
        <f>Flights[[#This Row],[Length (min)]]/60</f>
        <v>4.7333333333333334</v>
      </c>
      <c r="P539">
        <v>2218</v>
      </c>
      <c r="Q539" s="17">
        <f>IFERROR(Flights[[#This Row],[Distance]]/Flights[[#This Row],[Length (hr)]],"")</f>
        <v>468.59154929577466</v>
      </c>
      <c r="R539" s="1">
        <v>0.64027777777777772</v>
      </c>
      <c r="S539" s="1">
        <v>0.64444444444444449</v>
      </c>
      <c r="T539">
        <v>6</v>
      </c>
      <c r="U539" t="str">
        <f>IF(Flights[[#This Row],[Arrival Delay]]="","Cancelled",IF(Flights[[#This Row],[Arrival Delay]]&gt;15,"Delayed","On time"))</f>
        <v>On time</v>
      </c>
      <c r="V539" t="str">
        <f>IF(Flights[[#This Row],[Status]]&lt;&gt;"Delayed","",IF(Flights[[#This Row],[Arrival Delay]]&gt;120,"Severe",IF(Flights[[#This Row],[Arrival Delay]]&gt;60,"Major","Moderate")))</f>
        <v/>
      </c>
      <c r="X539" t="str">
        <f>IF(OR(AND(Flights[[#This Row],[Status]]="Cancelled",Flights[[#This Row],[Cancellation Reason]]="Airline/Carrier"),Flights[[#This Row],[Delay Type]]="Severe"),"Yes","No")</f>
        <v>No</v>
      </c>
    </row>
    <row r="540" spans="1:24" x14ac:dyDescent="0.25">
      <c r="A540" s="3">
        <v>42048</v>
      </c>
      <c r="B540">
        <f>WEEKNUM(Flights[[#This Row],[Date]],2)</f>
        <v>7</v>
      </c>
      <c r="C540">
        <f>WEEKDAY(Flights[[#This Row],[Date]],2)</f>
        <v>5</v>
      </c>
      <c r="D540" t="s">
        <v>705</v>
      </c>
      <c r="E540" t="s">
        <v>1994</v>
      </c>
      <c r="F540" t="s">
        <v>0</v>
      </c>
      <c r="G540" t="s">
        <v>351</v>
      </c>
      <c r="H540" t="str">
        <f>_xlfn.XLOOKUP(Flights[[#This Row],[Destination]],Airports!$A$1:$A$77,Airports!$D$1:$D$77,"Code not found")</f>
        <v>Sacramento</v>
      </c>
      <c r="I540" t="str" cm="1">
        <f t="array" ref="I540">_xlfn.XLOOKUP(Flights[[#This Row],[Destination]],_xlfn._TRO_TRAILING(Airports!A:A),_xlfn._TRO_TRAILING(Airports!E:E),"Code not found")</f>
        <v>CA</v>
      </c>
      <c r="J540" s="1">
        <v>0.33680555555555558</v>
      </c>
      <c r="K540">
        <f>HOUR(Flights[[#This Row],[Scheduled Departure]])</f>
        <v>8</v>
      </c>
      <c r="L540" s="1">
        <v>0.33541666666666664</v>
      </c>
      <c r="M540">
        <v>-2</v>
      </c>
      <c r="N540">
        <v>80</v>
      </c>
      <c r="O540" s="14">
        <f>Flights[[#This Row],[Length (min)]]/60</f>
        <v>1.3333333333333333</v>
      </c>
      <c r="P540">
        <v>373</v>
      </c>
      <c r="Q540" s="17">
        <f>IFERROR(Flights[[#This Row],[Distance]]/Flights[[#This Row],[Length (hr)]],"")</f>
        <v>279.75</v>
      </c>
      <c r="R540" s="1">
        <v>0.40138888888888891</v>
      </c>
      <c r="S540" s="1">
        <v>0.39097222222222222</v>
      </c>
      <c r="T540">
        <v>-15</v>
      </c>
      <c r="U540" t="str">
        <f>IF(Flights[[#This Row],[Arrival Delay]]="","Cancelled",IF(Flights[[#This Row],[Arrival Delay]]&gt;15,"Delayed","On time"))</f>
        <v>On time</v>
      </c>
      <c r="V540" t="str">
        <f>IF(Flights[[#This Row],[Status]]&lt;&gt;"Delayed","",IF(Flights[[#This Row],[Arrival Delay]]&gt;120,"Severe",IF(Flights[[#This Row],[Arrival Delay]]&gt;60,"Major","Moderate")))</f>
        <v/>
      </c>
      <c r="X540" t="str">
        <f>IF(OR(AND(Flights[[#This Row],[Status]]="Cancelled",Flights[[#This Row],[Cancellation Reason]]="Airline/Carrier"),Flights[[#This Row],[Delay Type]]="Severe"),"Yes","No")</f>
        <v>No</v>
      </c>
    </row>
    <row r="541" spans="1:24" x14ac:dyDescent="0.25">
      <c r="A541" s="3">
        <v>42048</v>
      </c>
      <c r="B541">
        <f>WEEKNUM(Flights[[#This Row],[Date]],2)</f>
        <v>7</v>
      </c>
      <c r="C541">
        <f>WEEKDAY(Flights[[#This Row],[Date]],2)</f>
        <v>5</v>
      </c>
      <c r="D541" t="s">
        <v>428</v>
      </c>
      <c r="E541" t="s">
        <v>1994</v>
      </c>
      <c r="F541" t="s">
        <v>0</v>
      </c>
      <c r="G541" t="s">
        <v>313</v>
      </c>
      <c r="H541" t="str">
        <f>_xlfn.XLOOKUP(Flights[[#This Row],[Destination]],Airports!$A$1:$A$77,Airports!$D$1:$D$77,"Code not found")</f>
        <v>Monterey</v>
      </c>
      <c r="I541" t="str" cm="1">
        <f t="array" ref="I541">_xlfn.XLOOKUP(Flights[[#This Row],[Destination]],_xlfn._TRO_TRAILING(Airports!A:A),_xlfn._TRO_TRAILING(Airports!E:E),"Code not found")</f>
        <v>CA</v>
      </c>
      <c r="J541" s="1">
        <v>0.34791666666666665</v>
      </c>
      <c r="K541">
        <f>HOUR(Flights[[#This Row],[Scheduled Departure]])</f>
        <v>8</v>
      </c>
      <c r="L541" s="1">
        <v>0.34861111111111109</v>
      </c>
      <c r="M541">
        <v>1</v>
      </c>
      <c r="N541">
        <v>76</v>
      </c>
      <c r="O541" s="14">
        <f>Flights[[#This Row],[Length (min)]]/60</f>
        <v>1.2666666666666666</v>
      </c>
      <c r="P541">
        <v>266</v>
      </c>
      <c r="Q541" s="17">
        <f>IFERROR(Flights[[#This Row],[Distance]]/Flights[[#This Row],[Length (hr)]],"")</f>
        <v>210</v>
      </c>
      <c r="R541" s="1">
        <v>0.40138888888888891</v>
      </c>
      <c r="S541" s="1">
        <v>0.40138888888888891</v>
      </c>
      <c r="T541">
        <v>0</v>
      </c>
      <c r="U541" t="str">
        <f>IF(Flights[[#This Row],[Arrival Delay]]="","Cancelled",IF(Flights[[#This Row],[Arrival Delay]]&gt;15,"Delayed","On time"))</f>
        <v>On time</v>
      </c>
      <c r="V541" t="str">
        <f>IF(Flights[[#This Row],[Status]]&lt;&gt;"Delayed","",IF(Flights[[#This Row],[Arrival Delay]]&gt;120,"Severe",IF(Flights[[#This Row],[Arrival Delay]]&gt;60,"Major","Moderate")))</f>
        <v/>
      </c>
      <c r="X541" t="str">
        <f>IF(OR(AND(Flights[[#This Row],[Status]]="Cancelled",Flights[[#This Row],[Cancellation Reason]]="Airline/Carrier"),Flights[[#This Row],[Delay Type]]="Severe"),"Yes","No")</f>
        <v>No</v>
      </c>
    </row>
    <row r="542" spans="1:24" x14ac:dyDescent="0.25">
      <c r="A542" s="3">
        <v>42048</v>
      </c>
      <c r="B542">
        <f>WEEKNUM(Flights[[#This Row],[Date]],2)</f>
        <v>7</v>
      </c>
      <c r="C542">
        <f>WEEKDAY(Flights[[#This Row],[Date]],2)</f>
        <v>5</v>
      </c>
      <c r="D542" t="s">
        <v>848</v>
      </c>
      <c r="E542" t="s">
        <v>1995</v>
      </c>
      <c r="F542" t="s">
        <v>0</v>
      </c>
      <c r="G542" t="s">
        <v>273</v>
      </c>
      <c r="H542" t="str">
        <f>_xlfn.XLOOKUP(Flights[[#This Row],[Destination]],Airports!$A$1:$A$77,Airports!$D$1:$D$77,"Code not found")</f>
        <v>Denver</v>
      </c>
      <c r="I542" t="str" cm="1">
        <f t="array" ref="I542">_xlfn.XLOOKUP(Flights[[#This Row],[Destination]],_xlfn._TRO_TRAILING(Airports!A:A),_xlfn._TRO_TRAILING(Airports!E:E),"Code not found")</f>
        <v>CO</v>
      </c>
      <c r="J542" s="1">
        <v>0.36458333333333331</v>
      </c>
      <c r="K542">
        <f>HOUR(Flights[[#This Row],[Scheduled Departure]])</f>
        <v>8</v>
      </c>
      <c r="L542" s="1">
        <v>0.36319444444444443</v>
      </c>
      <c r="M542">
        <v>-2</v>
      </c>
      <c r="N542">
        <v>140</v>
      </c>
      <c r="O542" s="14">
        <f>Flights[[#This Row],[Length (min)]]/60</f>
        <v>2.3333333333333335</v>
      </c>
      <c r="P542">
        <v>862</v>
      </c>
      <c r="Q542" s="17">
        <f>IFERROR(Flights[[#This Row],[Distance]]/Flights[[#This Row],[Length (hr)]],"")</f>
        <v>369.42857142857139</v>
      </c>
      <c r="R542" s="1">
        <v>0.5</v>
      </c>
      <c r="S542" s="1">
        <v>0.50208333333333333</v>
      </c>
      <c r="T542">
        <v>3</v>
      </c>
      <c r="U542" t="str">
        <f>IF(Flights[[#This Row],[Arrival Delay]]="","Cancelled",IF(Flights[[#This Row],[Arrival Delay]]&gt;15,"Delayed","On time"))</f>
        <v>On time</v>
      </c>
      <c r="V542" t="str">
        <f>IF(Flights[[#This Row],[Status]]&lt;&gt;"Delayed","",IF(Flights[[#This Row],[Arrival Delay]]&gt;120,"Severe",IF(Flights[[#This Row],[Arrival Delay]]&gt;60,"Major","Moderate")))</f>
        <v/>
      </c>
      <c r="X542" t="str">
        <f>IF(OR(AND(Flights[[#This Row],[Status]]="Cancelled",Flights[[#This Row],[Cancellation Reason]]="Airline/Carrier"),Flights[[#This Row],[Delay Type]]="Severe"),"Yes","No")</f>
        <v>No</v>
      </c>
    </row>
    <row r="543" spans="1:24" x14ac:dyDescent="0.25">
      <c r="A543" s="3">
        <v>42048</v>
      </c>
      <c r="B543">
        <f>WEEKNUM(Flights[[#This Row],[Date]],2)</f>
        <v>7</v>
      </c>
      <c r="C543">
        <f>WEEKDAY(Flights[[#This Row],[Date]],2)</f>
        <v>5</v>
      </c>
      <c r="D543" t="s">
        <v>56</v>
      </c>
      <c r="E543" t="s">
        <v>1987</v>
      </c>
      <c r="F543" t="s">
        <v>0</v>
      </c>
      <c r="G543" t="s">
        <v>15</v>
      </c>
      <c r="H543" t="str">
        <f>_xlfn.XLOOKUP(Flights[[#This Row],[Destination]],Airports!$A$1:$A$77,Airports!$D$1:$D$77,"Code not found")</f>
        <v>Las Vegas</v>
      </c>
      <c r="I543" t="str" cm="1">
        <f t="array" ref="I543">_xlfn.XLOOKUP(Flights[[#This Row],[Destination]],_xlfn._TRO_TRAILING(Airports!A:A),_xlfn._TRO_TRAILING(Airports!E:E),"Code not found")</f>
        <v>NV</v>
      </c>
      <c r="J543" s="1">
        <v>0.3888888888888889</v>
      </c>
      <c r="K543">
        <f>HOUR(Flights[[#This Row],[Scheduled Departure]])</f>
        <v>9</v>
      </c>
      <c r="L543" s="1">
        <v>0.38819444444444445</v>
      </c>
      <c r="M543">
        <v>-1</v>
      </c>
      <c r="N543">
        <v>65</v>
      </c>
      <c r="O543" s="14">
        <f>Flights[[#This Row],[Length (min)]]/60</f>
        <v>1.0833333333333333</v>
      </c>
      <c r="P543">
        <v>236</v>
      </c>
      <c r="Q543" s="17">
        <f>IFERROR(Flights[[#This Row],[Distance]]/Flights[[#This Row],[Length (hr)]],"")</f>
        <v>217.84615384615387</v>
      </c>
      <c r="R543" s="1">
        <v>0.44097222222222221</v>
      </c>
      <c r="S543" s="1">
        <v>0.43333333333333335</v>
      </c>
      <c r="T543">
        <v>-11</v>
      </c>
      <c r="U543" t="str">
        <f>IF(Flights[[#This Row],[Arrival Delay]]="","Cancelled",IF(Flights[[#This Row],[Arrival Delay]]&gt;15,"Delayed","On time"))</f>
        <v>On time</v>
      </c>
      <c r="V543" t="str">
        <f>IF(Flights[[#This Row],[Status]]&lt;&gt;"Delayed","",IF(Flights[[#This Row],[Arrival Delay]]&gt;120,"Severe",IF(Flights[[#This Row],[Arrival Delay]]&gt;60,"Major","Moderate")))</f>
        <v/>
      </c>
      <c r="X543" t="str">
        <f>IF(OR(AND(Flights[[#This Row],[Status]]="Cancelled",Flights[[#This Row],[Cancellation Reason]]="Airline/Carrier"),Flights[[#This Row],[Delay Type]]="Severe"),"Yes","No")</f>
        <v>No</v>
      </c>
    </row>
    <row r="544" spans="1:24" x14ac:dyDescent="0.25">
      <c r="A544" s="3">
        <v>42048</v>
      </c>
      <c r="B544">
        <f>WEEKNUM(Flights[[#This Row],[Date]],2)</f>
        <v>7</v>
      </c>
      <c r="C544">
        <f>WEEKDAY(Flights[[#This Row],[Date]],2)</f>
        <v>5</v>
      </c>
      <c r="D544" t="s">
        <v>442</v>
      </c>
      <c r="E544" t="s">
        <v>1994</v>
      </c>
      <c r="F544" t="s">
        <v>0</v>
      </c>
      <c r="G544" t="s">
        <v>3</v>
      </c>
      <c r="H544" t="str">
        <f>_xlfn.XLOOKUP(Flights[[#This Row],[Destination]],Airports!$A$1:$A$77,Airports!$D$1:$D$77,"Code not found")</f>
        <v>Dallas</v>
      </c>
      <c r="I544" t="str" cm="1">
        <f t="array" ref="I544">_xlfn.XLOOKUP(Flights[[#This Row],[Destination]],_xlfn._TRO_TRAILING(Airports!A:A),_xlfn._TRO_TRAILING(Airports!E:E),"Code not found")</f>
        <v>TX</v>
      </c>
      <c r="J544" s="1">
        <v>0.4201388888888889</v>
      </c>
      <c r="K544">
        <f>HOUR(Flights[[#This Row],[Scheduled Departure]])</f>
        <v>10</v>
      </c>
      <c r="L544" s="1">
        <v>0.41944444444444445</v>
      </c>
      <c r="M544">
        <v>-1</v>
      </c>
      <c r="N544">
        <v>192</v>
      </c>
      <c r="O544" s="14">
        <f>Flights[[#This Row],[Length (min)]]/60</f>
        <v>3.2</v>
      </c>
      <c r="P544">
        <v>1235</v>
      </c>
      <c r="Q544" s="17">
        <f>IFERROR(Flights[[#This Row],[Distance]]/Flights[[#This Row],[Length (hr)]],"")</f>
        <v>385.9375</v>
      </c>
      <c r="R544" s="1">
        <v>0.63055555555555554</v>
      </c>
      <c r="S544" s="1">
        <v>0.63611111111111107</v>
      </c>
      <c r="T544">
        <v>8</v>
      </c>
      <c r="U544" t="str">
        <f>IF(Flights[[#This Row],[Arrival Delay]]="","Cancelled",IF(Flights[[#This Row],[Arrival Delay]]&gt;15,"Delayed","On time"))</f>
        <v>On time</v>
      </c>
      <c r="V544" t="str">
        <f>IF(Flights[[#This Row],[Status]]&lt;&gt;"Delayed","",IF(Flights[[#This Row],[Arrival Delay]]&gt;120,"Severe",IF(Flights[[#This Row],[Arrival Delay]]&gt;60,"Major","Moderate")))</f>
        <v/>
      </c>
      <c r="X544" t="str">
        <f>IF(OR(AND(Flights[[#This Row],[Status]]="Cancelled",Flights[[#This Row],[Cancellation Reason]]="Airline/Carrier"),Flights[[#This Row],[Delay Type]]="Severe"),"Yes","No")</f>
        <v>No</v>
      </c>
    </row>
    <row r="545" spans="1:24" x14ac:dyDescent="0.25">
      <c r="A545" s="3">
        <v>42048</v>
      </c>
      <c r="B545">
        <f>WEEKNUM(Flights[[#This Row],[Date]],2)</f>
        <v>7</v>
      </c>
      <c r="C545">
        <f>WEEKDAY(Flights[[#This Row],[Date]],2)</f>
        <v>5</v>
      </c>
      <c r="D545" t="s">
        <v>67</v>
      </c>
      <c r="E545" t="s">
        <v>1987</v>
      </c>
      <c r="F545" t="s">
        <v>0</v>
      </c>
      <c r="G545" t="s">
        <v>6</v>
      </c>
      <c r="H545" t="str">
        <f>_xlfn.XLOOKUP(Flights[[#This Row],[Destination]],Airports!$A$1:$A$77,Airports!$D$1:$D$77,"Code not found")</f>
        <v>Nashville</v>
      </c>
      <c r="I545" t="str" cm="1">
        <f t="array" ref="I545">_xlfn.XLOOKUP(Flights[[#This Row],[Destination]],_xlfn._TRO_TRAILING(Airports!A:A),_xlfn._TRO_TRAILING(Airports!E:E),"Code not found")</f>
        <v>TN</v>
      </c>
      <c r="J545" s="1">
        <v>0.48958333333333331</v>
      </c>
      <c r="K545">
        <f>HOUR(Flights[[#This Row],[Scheduled Departure]])</f>
        <v>11</v>
      </c>
      <c r="L545" s="1">
        <v>0.4861111111111111</v>
      </c>
      <c r="M545">
        <v>-5</v>
      </c>
      <c r="N545">
        <v>238</v>
      </c>
      <c r="O545" s="14">
        <f>Flights[[#This Row],[Length (min)]]/60</f>
        <v>3.9666666666666668</v>
      </c>
      <c r="P545">
        <v>1797</v>
      </c>
      <c r="Q545" s="17">
        <f>IFERROR(Flights[[#This Row],[Distance]]/Flights[[#This Row],[Length (hr)]],"")</f>
        <v>453.02521008403357</v>
      </c>
      <c r="R545" s="1">
        <v>0.73333333333333328</v>
      </c>
      <c r="S545" s="1">
        <v>0.73472222222222228</v>
      </c>
      <c r="T545">
        <v>2</v>
      </c>
      <c r="U545" t="str">
        <f>IF(Flights[[#This Row],[Arrival Delay]]="","Cancelled",IF(Flights[[#This Row],[Arrival Delay]]&gt;15,"Delayed","On time"))</f>
        <v>On time</v>
      </c>
      <c r="V545" t="str">
        <f>IF(Flights[[#This Row],[Status]]&lt;&gt;"Delayed","",IF(Flights[[#This Row],[Arrival Delay]]&gt;120,"Severe",IF(Flights[[#This Row],[Arrival Delay]]&gt;60,"Major","Moderate")))</f>
        <v/>
      </c>
      <c r="X545" t="str">
        <f>IF(OR(AND(Flights[[#This Row],[Status]]="Cancelled",Flights[[#This Row],[Cancellation Reason]]="Airline/Carrier"),Flights[[#This Row],[Delay Type]]="Severe"),"Yes","No")</f>
        <v>No</v>
      </c>
    </row>
    <row r="546" spans="1:24" x14ac:dyDescent="0.25">
      <c r="A546" s="3">
        <v>42048</v>
      </c>
      <c r="B546">
        <f>WEEKNUM(Flights[[#This Row],[Date]],2)</f>
        <v>7</v>
      </c>
      <c r="C546">
        <f>WEEKDAY(Flights[[#This Row],[Date]],2)</f>
        <v>5</v>
      </c>
      <c r="D546" t="s">
        <v>528</v>
      </c>
      <c r="E546" t="s">
        <v>1994</v>
      </c>
      <c r="F546" t="s">
        <v>0</v>
      </c>
      <c r="G546" t="s">
        <v>331</v>
      </c>
      <c r="H546" t="str">
        <f>_xlfn.XLOOKUP(Flights[[#This Row],[Destination]],Airports!$A$1:$A$77,Airports!$D$1:$D$77,"Code not found")</f>
        <v>Palm Springs</v>
      </c>
      <c r="I546" t="str" cm="1">
        <f t="array" ref="I546">_xlfn.XLOOKUP(Flights[[#This Row],[Destination]],_xlfn._TRO_TRAILING(Airports!A:A),_xlfn._TRO_TRAILING(Airports!E:E),"Code not found")</f>
        <v>CA</v>
      </c>
      <c r="J546" s="1">
        <v>0.55277777777777781</v>
      </c>
      <c r="K546">
        <f>HOUR(Flights[[#This Row],[Scheduled Departure]])</f>
        <v>13</v>
      </c>
      <c r="L546" s="1">
        <v>0.55902777777777779</v>
      </c>
      <c r="M546">
        <v>9</v>
      </c>
      <c r="N546">
        <v>51</v>
      </c>
      <c r="O546" s="14">
        <f>Flights[[#This Row],[Length (min)]]/60</f>
        <v>0.85</v>
      </c>
      <c r="P546">
        <v>110</v>
      </c>
      <c r="Q546" s="17">
        <f>IFERROR(Flights[[#This Row],[Distance]]/Flights[[#This Row],[Length (hr)]],"")</f>
        <v>129.41176470588235</v>
      </c>
      <c r="R546" s="1">
        <v>0.59513888888888888</v>
      </c>
      <c r="S546" s="1">
        <v>0.59444444444444444</v>
      </c>
      <c r="T546">
        <v>-1</v>
      </c>
      <c r="U546" t="str">
        <f>IF(Flights[[#This Row],[Arrival Delay]]="","Cancelled",IF(Flights[[#This Row],[Arrival Delay]]&gt;15,"Delayed","On time"))</f>
        <v>On time</v>
      </c>
      <c r="V546" t="str">
        <f>IF(Flights[[#This Row],[Status]]&lt;&gt;"Delayed","",IF(Flights[[#This Row],[Arrival Delay]]&gt;120,"Severe",IF(Flights[[#This Row],[Arrival Delay]]&gt;60,"Major","Moderate")))</f>
        <v/>
      </c>
      <c r="X546" t="str">
        <f>IF(OR(AND(Flights[[#This Row],[Status]]="Cancelled",Flights[[#This Row],[Cancellation Reason]]="Airline/Carrier"),Flights[[#This Row],[Delay Type]]="Severe"),"Yes","No")</f>
        <v>No</v>
      </c>
    </row>
    <row r="547" spans="1:24" x14ac:dyDescent="0.25">
      <c r="A547" s="3">
        <v>42048</v>
      </c>
      <c r="B547">
        <f>WEEKNUM(Flights[[#This Row],[Date]],2)</f>
        <v>7</v>
      </c>
      <c r="C547">
        <f>WEEKDAY(Flights[[#This Row],[Date]],2)</f>
        <v>5</v>
      </c>
      <c r="D547" t="s">
        <v>885</v>
      </c>
      <c r="E547" t="s">
        <v>1995</v>
      </c>
      <c r="F547" t="s">
        <v>0</v>
      </c>
      <c r="G547" t="s">
        <v>9</v>
      </c>
      <c r="H547" t="str">
        <f>_xlfn.XLOOKUP(Flights[[#This Row],[Destination]],Airports!$A$1:$A$77,Airports!$D$1:$D$77,"Code not found")</f>
        <v>San Francisco</v>
      </c>
      <c r="I547" t="str" cm="1">
        <f t="array" ref="I547">_xlfn.XLOOKUP(Flights[[#This Row],[Destination]],_xlfn._TRO_TRAILING(Airports!A:A),_xlfn._TRO_TRAILING(Airports!E:E),"Code not found")</f>
        <v>CA</v>
      </c>
      <c r="J547" s="1">
        <v>0.57638888888888884</v>
      </c>
      <c r="K547">
        <f>HOUR(Flights[[#This Row],[Scheduled Departure]])</f>
        <v>13</v>
      </c>
      <c r="L547" s="1">
        <v>0.57777777777777772</v>
      </c>
      <c r="M547">
        <v>2</v>
      </c>
      <c r="N547">
        <v>73</v>
      </c>
      <c r="O547" s="14">
        <f>Flights[[#This Row],[Length (min)]]/60</f>
        <v>1.2166666666666666</v>
      </c>
      <c r="P547">
        <v>337</v>
      </c>
      <c r="Q547" s="17">
        <f>IFERROR(Flights[[#This Row],[Distance]]/Flights[[#This Row],[Length (hr)]],"")</f>
        <v>276.98630136986304</v>
      </c>
      <c r="R547" s="1">
        <v>0.63194444444444442</v>
      </c>
      <c r="S547" s="1">
        <v>0.62847222222222221</v>
      </c>
      <c r="T547">
        <v>-5</v>
      </c>
      <c r="U547" t="str">
        <f>IF(Flights[[#This Row],[Arrival Delay]]="","Cancelled",IF(Flights[[#This Row],[Arrival Delay]]&gt;15,"Delayed","On time"))</f>
        <v>On time</v>
      </c>
      <c r="V547" t="str">
        <f>IF(Flights[[#This Row],[Status]]&lt;&gt;"Delayed","",IF(Flights[[#This Row],[Arrival Delay]]&gt;120,"Severe",IF(Flights[[#This Row],[Arrival Delay]]&gt;60,"Major","Moderate")))</f>
        <v/>
      </c>
      <c r="X547" t="str">
        <f>IF(OR(AND(Flights[[#This Row],[Status]]="Cancelled",Flights[[#This Row],[Cancellation Reason]]="Airline/Carrier"),Flights[[#This Row],[Delay Type]]="Severe"),"Yes","No")</f>
        <v>No</v>
      </c>
    </row>
    <row r="548" spans="1:24" x14ac:dyDescent="0.25">
      <c r="A548" s="3">
        <v>42048</v>
      </c>
      <c r="B548">
        <f>WEEKNUM(Flights[[#This Row],[Date]],2)</f>
        <v>7</v>
      </c>
      <c r="C548">
        <f>WEEKDAY(Flights[[#This Row],[Date]],2)</f>
        <v>5</v>
      </c>
      <c r="D548" t="s">
        <v>687</v>
      </c>
      <c r="E548" t="s">
        <v>1990</v>
      </c>
      <c r="F548" t="s">
        <v>0</v>
      </c>
      <c r="G548" t="s">
        <v>4</v>
      </c>
      <c r="H548" t="str">
        <f>_xlfn.XLOOKUP(Flights[[#This Row],[Destination]],Airports!$A$1:$A$77,Airports!$D$1:$D$77,"Code not found")</f>
        <v>Chicago</v>
      </c>
      <c r="I548" t="str" cm="1">
        <f t="array" ref="I548">_xlfn.XLOOKUP(Flights[[#This Row],[Destination]],_xlfn._TRO_TRAILING(Airports!A:A),_xlfn._TRO_TRAILING(Airports!E:E),"Code not found")</f>
        <v>IL</v>
      </c>
      <c r="J548" s="1">
        <v>0.59166666666666667</v>
      </c>
      <c r="K548">
        <f>HOUR(Flights[[#This Row],[Scheduled Departure]])</f>
        <v>14</v>
      </c>
      <c r="L548" s="1">
        <v>0.59652777777777777</v>
      </c>
      <c r="M548">
        <v>7</v>
      </c>
      <c r="N548">
        <v>283</v>
      </c>
      <c r="O548" s="14">
        <f>Flights[[#This Row],[Length (min)]]/60</f>
        <v>4.7166666666666668</v>
      </c>
      <c r="P548">
        <v>1744</v>
      </c>
      <c r="Q548" s="17">
        <f>IFERROR(Flights[[#This Row],[Distance]]/Flights[[#This Row],[Length (hr)]],"")</f>
        <v>369.75265017667846</v>
      </c>
      <c r="R548" s="1">
        <v>0.84375</v>
      </c>
      <c r="S548" s="1">
        <v>0.87638888888888888</v>
      </c>
      <c r="T548">
        <v>47</v>
      </c>
      <c r="U548" t="str">
        <f>IF(Flights[[#This Row],[Arrival Delay]]="","Cancelled",IF(Flights[[#This Row],[Arrival Delay]]&gt;15,"Delayed","On time"))</f>
        <v>Delayed</v>
      </c>
      <c r="V548" t="str">
        <f>IF(Flights[[#This Row],[Status]]&lt;&gt;"Delayed","",IF(Flights[[#This Row],[Arrival Delay]]&gt;120,"Severe",IF(Flights[[#This Row],[Arrival Delay]]&gt;60,"Major","Moderate")))</f>
        <v>Moderate</v>
      </c>
      <c r="X548" t="str">
        <f>IF(OR(AND(Flights[[#This Row],[Status]]="Cancelled",Flights[[#This Row],[Cancellation Reason]]="Airline/Carrier"),Flights[[#This Row],[Delay Type]]="Severe"),"Yes","No")</f>
        <v>No</v>
      </c>
    </row>
    <row r="549" spans="1:24" x14ac:dyDescent="0.25">
      <c r="A549" s="3">
        <v>42048</v>
      </c>
      <c r="B549">
        <f>WEEKNUM(Flights[[#This Row],[Date]],2)</f>
        <v>7</v>
      </c>
      <c r="C549">
        <f>WEEKDAY(Flights[[#This Row],[Date]],2)</f>
        <v>5</v>
      </c>
      <c r="D549" t="s">
        <v>541</v>
      </c>
      <c r="E549" t="s">
        <v>1990</v>
      </c>
      <c r="F549" t="s">
        <v>0</v>
      </c>
      <c r="G549" t="s">
        <v>9</v>
      </c>
      <c r="H549" t="str">
        <f>_xlfn.XLOOKUP(Flights[[#This Row],[Destination]],Airports!$A$1:$A$77,Airports!$D$1:$D$77,"Code not found")</f>
        <v>San Francisco</v>
      </c>
      <c r="I549" t="str" cm="1">
        <f t="array" ref="I549">_xlfn.XLOOKUP(Flights[[#This Row],[Destination]],_xlfn._TRO_TRAILING(Airports!A:A),_xlfn._TRO_TRAILING(Airports!E:E),"Code not found")</f>
        <v>CA</v>
      </c>
      <c r="J549" s="1">
        <v>0.63541666666666663</v>
      </c>
      <c r="K549">
        <f>HOUR(Flights[[#This Row],[Scheduled Departure]])</f>
        <v>15</v>
      </c>
      <c r="L549" s="1">
        <v>0.63402777777777775</v>
      </c>
      <c r="M549">
        <v>-2</v>
      </c>
      <c r="N549">
        <v>72</v>
      </c>
      <c r="O549" s="14">
        <f>Flights[[#This Row],[Length (min)]]/60</f>
        <v>1.2</v>
      </c>
      <c r="P549">
        <v>337</v>
      </c>
      <c r="Q549" s="17">
        <f>IFERROR(Flights[[#This Row],[Distance]]/Flights[[#This Row],[Length (hr)]],"")</f>
        <v>280.83333333333337</v>
      </c>
      <c r="R549" s="1">
        <v>0.69652777777777775</v>
      </c>
      <c r="S549" s="1">
        <v>0.68402777777777779</v>
      </c>
      <c r="T549">
        <v>-18</v>
      </c>
      <c r="U549" t="str">
        <f>IF(Flights[[#This Row],[Arrival Delay]]="","Cancelled",IF(Flights[[#This Row],[Arrival Delay]]&gt;15,"Delayed","On time"))</f>
        <v>On time</v>
      </c>
      <c r="V549" t="str">
        <f>IF(Flights[[#This Row],[Status]]&lt;&gt;"Delayed","",IF(Flights[[#This Row],[Arrival Delay]]&gt;120,"Severe",IF(Flights[[#This Row],[Arrival Delay]]&gt;60,"Major","Moderate")))</f>
        <v/>
      </c>
      <c r="X549" t="str">
        <f>IF(OR(AND(Flights[[#This Row],[Status]]="Cancelled",Flights[[#This Row],[Cancellation Reason]]="Airline/Carrier"),Flights[[#This Row],[Delay Type]]="Severe"),"Yes","No")</f>
        <v>No</v>
      </c>
    </row>
    <row r="550" spans="1:24" x14ac:dyDescent="0.25">
      <c r="A550" s="3">
        <v>42048</v>
      </c>
      <c r="B550">
        <f>WEEKNUM(Flights[[#This Row],[Date]],2)</f>
        <v>7</v>
      </c>
      <c r="C550">
        <f>WEEKDAY(Flights[[#This Row],[Date]],2)</f>
        <v>5</v>
      </c>
      <c r="D550" t="s">
        <v>730</v>
      </c>
      <c r="E550" t="s">
        <v>1989</v>
      </c>
      <c r="F550" t="s">
        <v>0</v>
      </c>
      <c r="G550" t="s">
        <v>314</v>
      </c>
      <c r="H550" t="str">
        <f>_xlfn.XLOOKUP(Flights[[#This Row],[Destination]],Airports!$A$1:$A$77,Airports!$D$1:$D$77,"Code not found")</f>
        <v>Minneapolis</v>
      </c>
      <c r="I550" t="str" cm="1">
        <f t="array" ref="I550">_xlfn.XLOOKUP(Flights[[#This Row],[Destination]],_xlfn._TRO_TRAILING(Airports!A:A),_xlfn._TRO_TRAILING(Airports!E:E),"Code not found")</f>
        <v>MN</v>
      </c>
      <c r="J550" s="1">
        <v>0.64583333333333337</v>
      </c>
      <c r="K550">
        <f>HOUR(Flights[[#This Row],[Scheduled Departure]])</f>
        <v>15</v>
      </c>
      <c r="L550" s="1">
        <v>0.65277777777777779</v>
      </c>
      <c r="M550">
        <v>10</v>
      </c>
      <c r="N550">
        <v>210</v>
      </c>
      <c r="O550" s="14">
        <f>Flights[[#This Row],[Length (min)]]/60</f>
        <v>3.5</v>
      </c>
      <c r="P550">
        <v>1535</v>
      </c>
      <c r="Q550" s="17">
        <f>IFERROR(Flights[[#This Row],[Distance]]/Flights[[#This Row],[Length (hr)]],"")</f>
        <v>438.57142857142856</v>
      </c>
      <c r="R550" s="1">
        <v>0.87638888888888888</v>
      </c>
      <c r="S550" s="1">
        <v>0.88194444444444442</v>
      </c>
      <c r="T550">
        <v>8</v>
      </c>
      <c r="U550" t="str">
        <f>IF(Flights[[#This Row],[Arrival Delay]]="","Cancelled",IF(Flights[[#This Row],[Arrival Delay]]&gt;15,"Delayed","On time"))</f>
        <v>On time</v>
      </c>
      <c r="V550" t="str">
        <f>IF(Flights[[#This Row],[Status]]&lt;&gt;"Delayed","",IF(Flights[[#This Row],[Arrival Delay]]&gt;120,"Severe",IF(Flights[[#This Row],[Arrival Delay]]&gt;60,"Major","Moderate")))</f>
        <v/>
      </c>
      <c r="X550" t="str">
        <f>IF(OR(AND(Flights[[#This Row],[Status]]="Cancelled",Flights[[#This Row],[Cancellation Reason]]="Airline/Carrier"),Flights[[#This Row],[Delay Type]]="Severe"),"Yes","No")</f>
        <v>No</v>
      </c>
    </row>
    <row r="551" spans="1:24" x14ac:dyDescent="0.25">
      <c r="A551" s="3">
        <v>42048</v>
      </c>
      <c r="B551">
        <f>WEEKNUM(Flights[[#This Row],[Date]],2)</f>
        <v>7</v>
      </c>
      <c r="C551">
        <f>WEEKDAY(Flights[[#This Row],[Date]],2)</f>
        <v>5</v>
      </c>
      <c r="D551" t="s">
        <v>606</v>
      </c>
      <c r="E551" t="s">
        <v>1994</v>
      </c>
      <c r="F551" t="s">
        <v>0</v>
      </c>
      <c r="G551" t="s">
        <v>331</v>
      </c>
      <c r="H551" t="str">
        <f>_xlfn.XLOOKUP(Flights[[#This Row],[Destination]],Airports!$A$1:$A$77,Airports!$D$1:$D$77,"Code not found")</f>
        <v>Palm Springs</v>
      </c>
      <c r="I551" t="str" cm="1">
        <f t="array" ref="I551">_xlfn.XLOOKUP(Flights[[#This Row],[Destination]],_xlfn._TRO_TRAILING(Airports!A:A),_xlfn._TRO_TRAILING(Airports!E:E),"Code not found")</f>
        <v>CA</v>
      </c>
      <c r="J551" s="1">
        <v>0.73333333333333328</v>
      </c>
      <c r="K551">
        <f>HOUR(Flights[[#This Row],[Scheduled Departure]])</f>
        <v>17</v>
      </c>
      <c r="L551" s="1">
        <v>0.72916666666666663</v>
      </c>
      <c r="M551">
        <v>-6</v>
      </c>
      <c r="N551">
        <v>59</v>
      </c>
      <c r="O551" s="14">
        <f>Flights[[#This Row],[Length (min)]]/60</f>
        <v>0.98333333333333328</v>
      </c>
      <c r="P551">
        <v>110</v>
      </c>
      <c r="Q551" s="17">
        <f>IFERROR(Flights[[#This Row],[Distance]]/Flights[[#This Row],[Length (hr)]],"")</f>
        <v>111.86440677966102</v>
      </c>
      <c r="R551" s="1">
        <v>0.77222222222222225</v>
      </c>
      <c r="S551" s="1">
        <v>0.77013888888888893</v>
      </c>
      <c r="T551">
        <v>-3</v>
      </c>
      <c r="U551" t="str">
        <f>IF(Flights[[#This Row],[Arrival Delay]]="","Cancelled",IF(Flights[[#This Row],[Arrival Delay]]&gt;15,"Delayed","On time"))</f>
        <v>On time</v>
      </c>
      <c r="V551" t="str">
        <f>IF(Flights[[#This Row],[Status]]&lt;&gt;"Delayed","",IF(Flights[[#This Row],[Arrival Delay]]&gt;120,"Severe",IF(Flights[[#This Row],[Arrival Delay]]&gt;60,"Major","Moderate")))</f>
        <v/>
      </c>
      <c r="X551" t="str">
        <f>IF(OR(AND(Flights[[#This Row],[Status]]="Cancelled",Flights[[#This Row],[Cancellation Reason]]="Airline/Carrier"),Flights[[#This Row],[Delay Type]]="Severe"),"Yes","No")</f>
        <v>No</v>
      </c>
    </row>
    <row r="552" spans="1:24" x14ac:dyDescent="0.25">
      <c r="A552" s="3">
        <v>42048</v>
      </c>
      <c r="B552">
        <f>WEEKNUM(Flights[[#This Row],[Date]],2)</f>
        <v>7</v>
      </c>
      <c r="C552">
        <f>WEEKDAY(Flights[[#This Row],[Date]],2)</f>
        <v>5</v>
      </c>
      <c r="D552" t="s">
        <v>743</v>
      </c>
      <c r="E552" t="s">
        <v>1990</v>
      </c>
      <c r="F552" t="s">
        <v>0</v>
      </c>
      <c r="G552" t="s">
        <v>9</v>
      </c>
      <c r="H552" t="str">
        <f>_xlfn.XLOOKUP(Flights[[#This Row],[Destination]],Airports!$A$1:$A$77,Airports!$D$1:$D$77,"Code not found")</f>
        <v>San Francisco</v>
      </c>
      <c r="I552" t="str" cm="1">
        <f t="array" ref="I552">_xlfn.XLOOKUP(Flights[[#This Row],[Destination]],_xlfn._TRO_TRAILING(Airports!A:A),_xlfn._TRO_TRAILING(Airports!E:E),"Code not found")</f>
        <v>CA</v>
      </c>
      <c r="J552" s="1">
        <v>0.93888888888888888</v>
      </c>
      <c r="K552">
        <f>HOUR(Flights[[#This Row],[Scheduled Departure]])</f>
        <v>22</v>
      </c>
      <c r="L552" s="1">
        <v>0.93541666666666667</v>
      </c>
      <c r="M552">
        <v>-5</v>
      </c>
      <c r="N552">
        <v>65</v>
      </c>
      <c r="O552" s="14">
        <f>Flights[[#This Row],[Length (min)]]/60</f>
        <v>1.0833333333333333</v>
      </c>
      <c r="P552">
        <v>337</v>
      </c>
      <c r="Q552" s="17">
        <f>IFERROR(Flights[[#This Row],[Distance]]/Flights[[#This Row],[Length (hr)]],"")</f>
        <v>311.07692307692309</v>
      </c>
      <c r="R552" s="1">
        <v>0.99375000000000002</v>
      </c>
      <c r="S552" s="1">
        <v>0.98055555555555551</v>
      </c>
      <c r="T552">
        <v>-19</v>
      </c>
      <c r="U552" t="str">
        <f>IF(Flights[[#This Row],[Arrival Delay]]="","Cancelled",IF(Flights[[#This Row],[Arrival Delay]]&gt;15,"Delayed","On time"))</f>
        <v>On time</v>
      </c>
      <c r="V552" t="str">
        <f>IF(Flights[[#This Row],[Status]]&lt;&gt;"Delayed","",IF(Flights[[#This Row],[Arrival Delay]]&gt;120,"Severe",IF(Flights[[#This Row],[Arrival Delay]]&gt;60,"Major","Moderate")))</f>
        <v/>
      </c>
      <c r="X552" t="str">
        <f>IF(OR(AND(Flights[[#This Row],[Status]]="Cancelled",Flights[[#This Row],[Cancellation Reason]]="Airline/Carrier"),Flights[[#This Row],[Delay Type]]="Severe"),"Yes","No")</f>
        <v>No</v>
      </c>
    </row>
    <row r="553" spans="1:24" x14ac:dyDescent="0.25">
      <c r="A553" s="3">
        <v>42049</v>
      </c>
      <c r="B553">
        <f>WEEKNUM(Flights[[#This Row],[Date]],2)</f>
        <v>7</v>
      </c>
      <c r="C553">
        <f>WEEKDAY(Flights[[#This Row],[Date]],2)</f>
        <v>6</v>
      </c>
      <c r="D553" t="s">
        <v>996</v>
      </c>
      <c r="E553" t="s">
        <v>1988</v>
      </c>
      <c r="F553" t="s">
        <v>0</v>
      </c>
      <c r="G553" t="s">
        <v>29</v>
      </c>
      <c r="H553" t="str">
        <f>_xlfn.XLOOKUP(Flights[[#This Row],[Destination]],Airports!$A$1:$A$77,Airports!$D$1:$D$77,"Code not found")</f>
        <v>Phoenix</v>
      </c>
      <c r="I553" t="str" cm="1">
        <f t="array" ref="I553">_xlfn.XLOOKUP(Flights[[#This Row],[Destination]],_xlfn._TRO_TRAILING(Airports!A:A),_xlfn._TRO_TRAILING(Airports!E:E),"Code not found")</f>
        <v>AZ</v>
      </c>
      <c r="J553" s="1">
        <v>0.2673611111111111</v>
      </c>
      <c r="K553">
        <f>HOUR(Flights[[#This Row],[Scheduled Departure]])</f>
        <v>6</v>
      </c>
      <c r="L553" s="1">
        <v>0.26250000000000001</v>
      </c>
      <c r="M553">
        <v>-7</v>
      </c>
      <c r="N553">
        <v>78</v>
      </c>
      <c r="O553" s="14">
        <f>Flights[[#This Row],[Length (min)]]/60</f>
        <v>1.3</v>
      </c>
      <c r="P553">
        <v>370</v>
      </c>
      <c r="Q553" s="17">
        <f>IFERROR(Flights[[#This Row],[Distance]]/Flights[[#This Row],[Length (hr)]],"")</f>
        <v>284.61538461538458</v>
      </c>
      <c r="R553" s="1">
        <v>0.36736111111111114</v>
      </c>
      <c r="S553" s="1">
        <v>0.35833333333333334</v>
      </c>
      <c r="T553">
        <v>-13</v>
      </c>
      <c r="U553" t="str">
        <f>IF(Flights[[#This Row],[Arrival Delay]]="","Cancelled",IF(Flights[[#This Row],[Arrival Delay]]&gt;15,"Delayed","On time"))</f>
        <v>On time</v>
      </c>
      <c r="V553" t="str">
        <f>IF(Flights[[#This Row],[Status]]&lt;&gt;"Delayed","",IF(Flights[[#This Row],[Arrival Delay]]&gt;120,"Severe",IF(Flights[[#This Row],[Arrival Delay]]&gt;60,"Major","Moderate")))</f>
        <v/>
      </c>
      <c r="X553" t="str">
        <f>IF(OR(AND(Flights[[#This Row],[Status]]="Cancelled",Flights[[#This Row],[Cancellation Reason]]="Airline/Carrier"),Flights[[#This Row],[Delay Type]]="Severe"),"Yes","No")</f>
        <v>No</v>
      </c>
    </row>
    <row r="554" spans="1:24" x14ac:dyDescent="0.25">
      <c r="A554" s="3">
        <v>42049</v>
      </c>
      <c r="B554">
        <f>WEEKNUM(Flights[[#This Row],[Date]],2)</f>
        <v>7</v>
      </c>
      <c r="C554">
        <f>WEEKDAY(Flights[[#This Row],[Date]],2)</f>
        <v>6</v>
      </c>
      <c r="D554" t="s">
        <v>1020</v>
      </c>
      <c r="E554" t="s">
        <v>1990</v>
      </c>
      <c r="F554" t="s">
        <v>0</v>
      </c>
      <c r="G554" t="s">
        <v>4</v>
      </c>
      <c r="H554" t="str">
        <f>_xlfn.XLOOKUP(Flights[[#This Row],[Destination]],Airports!$A$1:$A$77,Airports!$D$1:$D$77,"Code not found")</f>
        <v>Chicago</v>
      </c>
      <c r="I554" t="str" cm="1">
        <f t="array" ref="I554">_xlfn.XLOOKUP(Flights[[#This Row],[Destination]],_xlfn._TRO_TRAILING(Airports!A:A),_xlfn._TRO_TRAILING(Airports!E:E),"Code not found")</f>
        <v>IL</v>
      </c>
      <c r="J554" s="1">
        <v>0.29166666666666669</v>
      </c>
      <c r="K554">
        <f>HOUR(Flights[[#This Row],[Scheduled Departure]])</f>
        <v>7</v>
      </c>
      <c r="L554" s="1">
        <v>0.29097222222222224</v>
      </c>
      <c r="M554">
        <v>-1</v>
      </c>
      <c r="N554">
        <v>236</v>
      </c>
      <c r="O554" s="14">
        <f>Flights[[#This Row],[Length (min)]]/60</f>
        <v>3.9333333333333331</v>
      </c>
      <c r="P554">
        <v>1744</v>
      </c>
      <c r="Q554" s="17">
        <f>IFERROR(Flights[[#This Row],[Distance]]/Flights[[#This Row],[Length (hr)]],"")</f>
        <v>443.38983050847457</v>
      </c>
      <c r="R554" s="1">
        <v>0.54374999999999996</v>
      </c>
      <c r="S554" s="1">
        <v>0.53819444444444442</v>
      </c>
      <c r="T554">
        <v>-8</v>
      </c>
      <c r="U554" t="str">
        <f>IF(Flights[[#This Row],[Arrival Delay]]="","Cancelled",IF(Flights[[#This Row],[Arrival Delay]]&gt;15,"Delayed","On time"))</f>
        <v>On time</v>
      </c>
      <c r="V554" t="str">
        <f>IF(Flights[[#This Row],[Status]]&lt;&gt;"Delayed","",IF(Flights[[#This Row],[Arrival Delay]]&gt;120,"Severe",IF(Flights[[#This Row],[Arrival Delay]]&gt;60,"Major","Moderate")))</f>
        <v/>
      </c>
      <c r="X554" t="str">
        <f>IF(OR(AND(Flights[[#This Row],[Status]]="Cancelled",Flights[[#This Row],[Cancellation Reason]]="Airline/Carrier"),Flights[[#This Row],[Delay Type]]="Severe"),"Yes","No")</f>
        <v>No</v>
      </c>
    </row>
    <row r="555" spans="1:24" x14ac:dyDescent="0.25">
      <c r="A555" s="3">
        <v>42049</v>
      </c>
      <c r="B555">
        <f>WEEKNUM(Flights[[#This Row],[Date]],2)</f>
        <v>7</v>
      </c>
      <c r="C555">
        <f>WEEKDAY(Flights[[#This Row],[Date]],2)</f>
        <v>6</v>
      </c>
      <c r="D555" t="s">
        <v>52</v>
      </c>
      <c r="E555" t="s">
        <v>1987</v>
      </c>
      <c r="F555" t="s">
        <v>0</v>
      </c>
      <c r="G555" t="s">
        <v>12</v>
      </c>
      <c r="H555" t="str">
        <f>_xlfn.XLOOKUP(Flights[[#This Row],[Destination]],Airports!$A$1:$A$77,Airports!$D$1:$D$77,"Code not found")</f>
        <v>New York</v>
      </c>
      <c r="I555" t="str" cm="1">
        <f t="array" ref="I555">_xlfn.XLOOKUP(Flights[[#This Row],[Destination]],_xlfn._TRO_TRAILING(Airports!A:A),_xlfn._TRO_TRAILING(Airports!E:E),"Code not found")</f>
        <v>NY</v>
      </c>
      <c r="J555" s="1">
        <v>0.375</v>
      </c>
      <c r="K555">
        <f>HOUR(Flights[[#This Row],[Scheduled Departure]])</f>
        <v>9</v>
      </c>
      <c r="L555" s="1">
        <v>0.3888888888888889</v>
      </c>
      <c r="M555">
        <v>20</v>
      </c>
      <c r="N555">
        <v>342</v>
      </c>
      <c r="O555" s="14">
        <f>Flights[[#This Row],[Length (min)]]/60</f>
        <v>5.7</v>
      </c>
      <c r="P555">
        <v>2475</v>
      </c>
      <c r="Q555" s="17">
        <f>IFERROR(Flights[[#This Row],[Distance]]/Flights[[#This Row],[Length (hr)]],"")</f>
        <v>434.21052631578948</v>
      </c>
      <c r="R555" s="1">
        <v>0.73055555555555551</v>
      </c>
      <c r="S555" s="1">
        <v>0.75138888888888888</v>
      </c>
      <c r="T555">
        <v>30</v>
      </c>
      <c r="U555" t="str">
        <f>IF(Flights[[#This Row],[Arrival Delay]]="","Cancelled",IF(Flights[[#This Row],[Arrival Delay]]&gt;15,"Delayed","On time"))</f>
        <v>Delayed</v>
      </c>
      <c r="V555" t="str">
        <f>IF(Flights[[#This Row],[Status]]&lt;&gt;"Delayed","",IF(Flights[[#This Row],[Arrival Delay]]&gt;120,"Severe",IF(Flights[[#This Row],[Arrival Delay]]&gt;60,"Major","Moderate")))</f>
        <v>Moderate</v>
      </c>
      <c r="X555" t="str">
        <f>IF(OR(AND(Flights[[#This Row],[Status]]="Cancelled",Flights[[#This Row],[Cancellation Reason]]="Airline/Carrier"),Flights[[#This Row],[Delay Type]]="Severe"),"Yes","No")</f>
        <v>No</v>
      </c>
    </row>
    <row r="556" spans="1:24" x14ac:dyDescent="0.25">
      <c r="A556" s="3">
        <v>42049</v>
      </c>
      <c r="B556">
        <f>WEEKNUM(Flights[[#This Row],[Date]],2)</f>
        <v>7</v>
      </c>
      <c r="C556">
        <f>WEEKDAY(Flights[[#This Row],[Date]],2)</f>
        <v>6</v>
      </c>
      <c r="D556" t="s">
        <v>55</v>
      </c>
      <c r="E556" t="s">
        <v>1987</v>
      </c>
      <c r="F556" t="s">
        <v>0</v>
      </c>
      <c r="G556" t="s">
        <v>21</v>
      </c>
      <c r="H556" t="str">
        <f>_xlfn.XLOOKUP(Flights[[#This Row],[Destination]],Airports!$A$1:$A$77,Airports!$D$1:$D$77,"Code not found")</f>
        <v>Lihue</v>
      </c>
      <c r="I556" t="str" cm="1">
        <f t="array" ref="I556">_xlfn.XLOOKUP(Flights[[#This Row],[Destination]],_xlfn._TRO_TRAILING(Airports!A:A),_xlfn._TRO_TRAILING(Airports!E:E),"Code not found")</f>
        <v>HI</v>
      </c>
      <c r="J556" s="1">
        <v>0.38541666666666669</v>
      </c>
      <c r="K556">
        <f>HOUR(Flights[[#This Row],[Scheduled Departure]])</f>
        <v>9</v>
      </c>
      <c r="L556" s="1">
        <v>0.38611111111111113</v>
      </c>
      <c r="M556">
        <v>1</v>
      </c>
      <c r="N556">
        <v>382</v>
      </c>
      <c r="O556" s="14">
        <f>Flights[[#This Row],[Length (min)]]/60</f>
        <v>6.3666666666666663</v>
      </c>
      <c r="P556">
        <v>2615</v>
      </c>
      <c r="Q556" s="17">
        <f>IFERROR(Flights[[#This Row],[Distance]]/Flights[[#This Row],[Length (hr)]],"")</f>
        <v>410.73298429319374</v>
      </c>
      <c r="R556" s="1">
        <v>0.56597222222222221</v>
      </c>
      <c r="S556" s="1">
        <v>0.56805555555555554</v>
      </c>
      <c r="T556">
        <v>3</v>
      </c>
      <c r="U556" t="str">
        <f>IF(Flights[[#This Row],[Arrival Delay]]="","Cancelled",IF(Flights[[#This Row],[Arrival Delay]]&gt;15,"Delayed","On time"))</f>
        <v>On time</v>
      </c>
      <c r="V556" t="str">
        <f>IF(Flights[[#This Row],[Status]]&lt;&gt;"Delayed","",IF(Flights[[#This Row],[Arrival Delay]]&gt;120,"Severe",IF(Flights[[#This Row],[Arrival Delay]]&gt;60,"Major","Moderate")))</f>
        <v/>
      </c>
      <c r="X556" t="str">
        <f>IF(OR(AND(Flights[[#This Row],[Status]]="Cancelled",Flights[[#This Row],[Cancellation Reason]]="Airline/Carrier"),Flights[[#This Row],[Delay Type]]="Severe"),"Yes","No")</f>
        <v>No</v>
      </c>
    </row>
    <row r="557" spans="1:24" x14ac:dyDescent="0.25">
      <c r="A557" s="3">
        <v>42049</v>
      </c>
      <c r="B557">
        <f>WEEKNUM(Flights[[#This Row],[Date]],2)</f>
        <v>7</v>
      </c>
      <c r="C557">
        <f>WEEKDAY(Flights[[#This Row],[Date]],2)</f>
        <v>6</v>
      </c>
      <c r="D557" t="s">
        <v>65</v>
      </c>
      <c r="E557" t="s">
        <v>1987</v>
      </c>
      <c r="F557" t="s">
        <v>0</v>
      </c>
      <c r="G557" t="s">
        <v>12</v>
      </c>
      <c r="H557" t="str">
        <f>_xlfn.XLOOKUP(Flights[[#This Row],[Destination]],Airports!$A$1:$A$77,Airports!$D$1:$D$77,"Code not found")</f>
        <v>New York</v>
      </c>
      <c r="I557" t="str" cm="1">
        <f t="array" ref="I557">_xlfn.XLOOKUP(Flights[[#This Row],[Destination]],_xlfn._TRO_TRAILING(Airports!A:A),_xlfn._TRO_TRAILING(Airports!E:E),"Code not found")</f>
        <v>NY</v>
      </c>
      <c r="J557" s="1">
        <v>0.47916666666666669</v>
      </c>
      <c r="K557">
        <f>HOUR(Flights[[#This Row],[Scheduled Departure]])</f>
        <v>11</v>
      </c>
      <c r="L557" s="1">
        <v>0.47361111111111109</v>
      </c>
      <c r="M557">
        <v>-8</v>
      </c>
      <c r="N557">
        <v>330</v>
      </c>
      <c r="O557" s="14">
        <f>Flights[[#This Row],[Length (min)]]/60</f>
        <v>5.5</v>
      </c>
      <c r="P557">
        <v>2475</v>
      </c>
      <c r="Q557" s="17">
        <f>IFERROR(Flights[[#This Row],[Distance]]/Flights[[#This Row],[Length (hr)]],"")</f>
        <v>450</v>
      </c>
      <c r="R557" s="1">
        <v>0.83263888888888893</v>
      </c>
      <c r="S557" s="1">
        <v>0.82777777777777772</v>
      </c>
      <c r="T557">
        <v>-7</v>
      </c>
      <c r="U557" t="str">
        <f>IF(Flights[[#This Row],[Arrival Delay]]="","Cancelled",IF(Flights[[#This Row],[Arrival Delay]]&gt;15,"Delayed","On time"))</f>
        <v>On time</v>
      </c>
      <c r="V557" t="str">
        <f>IF(Flights[[#This Row],[Status]]&lt;&gt;"Delayed","",IF(Flights[[#This Row],[Arrival Delay]]&gt;120,"Severe",IF(Flights[[#This Row],[Arrival Delay]]&gt;60,"Major","Moderate")))</f>
        <v/>
      </c>
      <c r="X557" t="str">
        <f>IF(OR(AND(Flights[[#This Row],[Status]]="Cancelled",Flights[[#This Row],[Cancellation Reason]]="Airline/Carrier"),Flights[[#This Row],[Delay Type]]="Severe"),"Yes","No")</f>
        <v>No</v>
      </c>
    </row>
    <row r="558" spans="1:24" x14ac:dyDescent="0.25">
      <c r="A558" s="3">
        <v>42049</v>
      </c>
      <c r="B558">
        <f>WEEKNUM(Flights[[#This Row],[Date]],2)</f>
        <v>7</v>
      </c>
      <c r="C558">
        <f>WEEKDAY(Flights[[#This Row],[Date]],2)</f>
        <v>6</v>
      </c>
      <c r="D558" t="s">
        <v>964</v>
      </c>
      <c r="E558" t="s">
        <v>1990</v>
      </c>
      <c r="F558" t="s">
        <v>0</v>
      </c>
      <c r="G558" t="s">
        <v>9</v>
      </c>
      <c r="H558" t="str">
        <f>_xlfn.XLOOKUP(Flights[[#This Row],[Destination]],Airports!$A$1:$A$77,Airports!$D$1:$D$77,"Code not found")</f>
        <v>San Francisco</v>
      </c>
      <c r="I558" t="str" cm="1">
        <f t="array" ref="I558">_xlfn.XLOOKUP(Flights[[#This Row],[Destination]],_xlfn._TRO_TRAILING(Airports!A:A),_xlfn._TRO_TRAILING(Airports!E:E),"Code not found")</f>
        <v>CA</v>
      </c>
      <c r="J558" s="1">
        <v>0.53819444444444442</v>
      </c>
      <c r="K558">
        <f>HOUR(Flights[[#This Row],[Scheduled Departure]])</f>
        <v>12</v>
      </c>
      <c r="L558" s="1">
        <v>0.54236111111111107</v>
      </c>
      <c r="M558">
        <v>6</v>
      </c>
      <c r="N558">
        <v>77</v>
      </c>
      <c r="O558" s="14">
        <f>Flights[[#This Row],[Length (min)]]/60</f>
        <v>1.2833333333333334</v>
      </c>
      <c r="P558">
        <v>337</v>
      </c>
      <c r="Q558" s="17">
        <f>IFERROR(Flights[[#This Row],[Distance]]/Flights[[#This Row],[Length (hr)]],"")</f>
        <v>262.59740259740255</v>
      </c>
      <c r="R558" s="1">
        <v>0.60069444444444442</v>
      </c>
      <c r="S558" s="1">
        <v>0.59583333333333333</v>
      </c>
      <c r="T558">
        <v>-7</v>
      </c>
      <c r="U558" t="str">
        <f>IF(Flights[[#This Row],[Arrival Delay]]="","Cancelled",IF(Flights[[#This Row],[Arrival Delay]]&gt;15,"Delayed","On time"))</f>
        <v>On time</v>
      </c>
      <c r="V558" t="str">
        <f>IF(Flights[[#This Row],[Status]]&lt;&gt;"Delayed","",IF(Flights[[#This Row],[Arrival Delay]]&gt;120,"Severe",IF(Flights[[#This Row],[Arrival Delay]]&gt;60,"Major","Moderate")))</f>
        <v/>
      </c>
      <c r="X558" t="str">
        <f>IF(OR(AND(Flights[[#This Row],[Status]]="Cancelled",Flights[[#This Row],[Cancellation Reason]]="Airline/Carrier"),Flights[[#This Row],[Delay Type]]="Severe"),"Yes","No")</f>
        <v>No</v>
      </c>
    </row>
    <row r="559" spans="1:24" x14ac:dyDescent="0.25">
      <c r="A559" s="3">
        <v>42049</v>
      </c>
      <c r="B559">
        <f>WEEKNUM(Flights[[#This Row],[Date]],2)</f>
        <v>7</v>
      </c>
      <c r="C559">
        <f>WEEKDAY(Flights[[#This Row],[Date]],2)</f>
        <v>6</v>
      </c>
      <c r="D559" t="s">
        <v>958</v>
      </c>
      <c r="E559" t="s">
        <v>1995</v>
      </c>
      <c r="F559" t="s">
        <v>0</v>
      </c>
      <c r="G559" t="s">
        <v>347</v>
      </c>
      <c r="H559" t="str">
        <f>_xlfn.XLOOKUP(Flights[[#This Row],[Destination]],Airports!$A$1:$A$77,Airports!$D$1:$D$77,"Code not found")</f>
        <v>San Jose</v>
      </c>
      <c r="I559" t="str" cm="1">
        <f t="array" ref="I559">_xlfn.XLOOKUP(Flights[[#This Row],[Destination]],_xlfn._TRO_TRAILING(Airports!A:A),_xlfn._TRO_TRAILING(Airports!E:E),"Code not found")</f>
        <v>CA</v>
      </c>
      <c r="J559" s="1">
        <v>0.61458333333333337</v>
      </c>
      <c r="K559">
        <f>HOUR(Flights[[#This Row],[Scheduled Departure]])</f>
        <v>14</v>
      </c>
      <c r="L559" s="1">
        <v>0.62916666666666665</v>
      </c>
      <c r="M559">
        <v>21</v>
      </c>
      <c r="N559">
        <v>61</v>
      </c>
      <c r="O559" s="14">
        <f>Flights[[#This Row],[Length (min)]]/60</f>
        <v>1.0166666666666666</v>
      </c>
      <c r="P559">
        <v>308</v>
      </c>
      <c r="Q559" s="17">
        <f>IFERROR(Flights[[#This Row],[Distance]]/Flights[[#This Row],[Length (hr)]],"")</f>
        <v>302.95081967213116</v>
      </c>
      <c r="R559" s="1">
        <v>0.65972222222222221</v>
      </c>
      <c r="S559" s="1">
        <v>0.67152777777777772</v>
      </c>
      <c r="T559">
        <v>17</v>
      </c>
      <c r="U559" t="str">
        <f>IF(Flights[[#This Row],[Arrival Delay]]="","Cancelled",IF(Flights[[#This Row],[Arrival Delay]]&gt;15,"Delayed","On time"))</f>
        <v>Delayed</v>
      </c>
      <c r="V559" t="str">
        <f>IF(Flights[[#This Row],[Status]]&lt;&gt;"Delayed","",IF(Flights[[#This Row],[Arrival Delay]]&gt;120,"Severe",IF(Flights[[#This Row],[Arrival Delay]]&gt;60,"Major","Moderate")))</f>
        <v>Moderate</v>
      </c>
      <c r="X559" t="str">
        <f>IF(OR(AND(Flights[[#This Row],[Status]]="Cancelled",Flights[[#This Row],[Cancellation Reason]]="Airline/Carrier"),Flights[[#This Row],[Delay Type]]="Severe"),"Yes","No")</f>
        <v>No</v>
      </c>
    </row>
    <row r="560" spans="1:24" x14ac:dyDescent="0.25">
      <c r="A560" s="3">
        <v>42049</v>
      </c>
      <c r="B560">
        <f>WEEKNUM(Flights[[#This Row],[Date]],2)</f>
        <v>7</v>
      </c>
      <c r="C560">
        <f>WEEKDAY(Flights[[#This Row],[Date]],2)</f>
        <v>6</v>
      </c>
      <c r="D560" t="s">
        <v>1024</v>
      </c>
      <c r="E560" t="s">
        <v>1989</v>
      </c>
      <c r="F560" t="s">
        <v>0</v>
      </c>
      <c r="G560" t="s">
        <v>29</v>
      </c>
      <c r="H560" t="str">
        <f>_xlfn.XLOOKUP(Flights[[#This Row],[Destination]],Airports!$A$1:$A$77,Airports!$D$1:$D$77,"Code not found")</f>
        <v>Phoenix</v>
      </c>
      <c r="I560" t="str" cm="1">
        <f t="array" ref="I560">_xlfn.XLOOKUP(Flights[[#This Row],[Destination]],_xlfn._TRO_TRAILING(Airports!A:A),_xlfn._TRO_TRAILING(Airports!E:E),"Code not found")</f>
        <v>AZ</v>
      </c>
      <c r="J560" s="1">
        <v>0.65277777777777779</v>
      </c>
      <c r="K560">
        <f>HOUR(Flights[[#This Row],[Scheduled Departure]])</f>
        <v>15</v>
      </c>
      <c r="L560" s="1">
        <v>0.65625</v>
      </c>
      <c r="M560">
        <v>5</v>
      </c>
      <c r="N560">
        <v>84</v>
      </c>
      <c r="O560" s="14">
        <f>Flights[[#This Row],[Length (min)]]/60</f>
        <v>1.4</v>
      </c>
      <c r="P560">
        <v>370</v>
      </c>
      <c r="Q560" s="17">
        <f>IFERROR(Flights[[#This Row],[Distance]]/Flights[[#This Row],[Length (hr)]],"")</f>
        <v>264.28571428571428</v>
      </c>
      <c r="R560" s="1">
        <v>0.74930555555555556</v>
      </c>
      <c r="S560" s="1">
        <v>0.75624999999999998</v>
      </c>
      <c r="T560">
        <v>10</v>
      </c>
      <c r="U560" t="str">
        <f>IF(Flights[[#This Row],[Arrival Delay]]="","Cancelled",IF(Flights[[#This Row],[Arrival Delay]]&gt;15,"Delayed","On time"))</f>
        <v>On time</v>
      </c>
      <c r="V560" t="str">
        <f>IF(Flights[[#This Row],[Status]]&lt;&gt;"Delayed","",IF(Flights[[#This Row],[Arrival Delay]]&gt;120,"Severe",IF(Flights[[#This Row],[Arrival Delay]]&gt;60,"Major","Moderate")))</f>
        <v/>
      </c>
      <c r="X560" t="str">
        <f>IF(OR(AND(Flights[[#This Row],[Status]]="Cancelled",Flights[[#This Row],[Cancellation Reason]]="Airline/Carrier"),Flights[[#This Row],[Delay Type]]="Severe"),"Yes","No")</f>
        <v>No</v>
      </c>
    </row>
    <row r="561" spans="1:24" x14ac:dyDescent="0.25">
      <c r="A561" s="3">
        <v>42049</v>
      </c>
      <c r="B561">
        <f>WEEKNUM(Flights[[#This Row],[Date]],2)</f>
        <v>7</v>
      </c>
      <c r="C561">
        <f>WEEKDAY(Flights[[#This Row],[Date]],2)</f>
        <v>6</v>
      </c>
      <c r="D561" t="s">
        <v>552</v>
      </c>
      <c r="E561" t="s">
        <v>1994</v>
      </c>
      <c r="F561" t="s">
        <v>0</v>
      </c>
      <c r="G561" t="s">
        <v>339</v>
      </c>
      <c r="H561" t="str">
        <f>_xlfn.XLOOKUP(Flights[[#This Row],[Destination]],Airports!$A$1:$A$77,Airports!$D$1:$D$77,"Code not found")</f>
        <v>San Diego</v>
      </c>
      <c r="I561" t="str" cm="1">
        <f t="array" ref="I561">_xlfn.XLOOKUP(Flights[[#This Row],[Destination]],_xlfn._TRO_TRAILING(Airports!A:A),_xlfn._TRO_TRAILING(Airports!E:E),"Code not found")</f>
        <v>CA</v>
      </c>
      <c r="J561" s="1">
        <v>0.66319444444444442</v>
      </c>
      <c r="K561">
        <f>HOUR(Flights[[#This Row],[Scheduled Departure]])</f>
        <v>15</v>
      </c>
      <c r="L561" s="1">
        <v>0.66041666666666665</v>
      </c>
      <c r="M561">
        <v>-4</v>
      </c>
      <c r="N561">
        <v>39</v>
      </c>
      <c r="O561" s="14">
        <f>Flights[[#This Row],[Length (min)]]/60</f>
        <v>0.65</v>
      </c>
      <c r="P561">
        <v>109</v>
      </c>
      <c r="Q561" s="17">
        <f>IFERROR(Flights[[#This Row],[Distance]]/Flights[[#This Row],[Length (hr)]],"")</f>
        <v>167.69230769230768</v>
      </c>
      <c r="R561" s="1">
        <v>0.69444444444444442</v>
      </c>
      <c r="S561" s="1">
        <v>0.6875</v>
      </c>
      <c r="T561">
        <v>-10</v>
      </c>
      <c r="U561" t="str">
        <f>IF(Flights[[#This Row],[Arrival Delay]]="","Cancelled",IF(Flights[[#This Row],[Arrival Delay]]&gt;15,"Delayed","On time"))</f>
        <v>On time</v>
      </c>
      <c r="V561" t="str">
        <f>IF(Flights[[#This Row],[Status]]&lt;&gt;"Delayed","",IF(Flights[[#This Row],[Arrival Delay]]&gt;120,"Severe",IF(Flights[[#This Row],[Arrival Delay]]&gt;60,"Major","Moderate")))</f>
        <v/>
      </c>
      <c r="X561" t="str">
        <f>IF(OR(AND(Flights[[#This Row],[Status]]="Cancelled",Flights[[#This Row],[Cancellation Reason]]="Airline/Carrier"),Flights[[#This Row],[Delay Type]]="Severe"),"Yes","No")</f>
        <v>No</v>
      </c>
    </row>
    <row r="562" spans="1:24" x14ac:dyDescent="0.25">
      <c r="A562" s="3">
        <v>42049</v>
      </c>
      <c r="B562">
        <f>WEEKNUM(Flights[[#This Row],[Date]],2)</f>
        <v>7</v>
      </c>
      <c r="C562">
        <f>WEEKDAY(Flights[[#This Row],[Date]],2)</f>
        <v>6</v>
      </c>
      <c r="D562" t="s">
        <v>92</v>
      </c>
      <c r="E562" t="s">
        <v>1987</v>
      </c>
      <c r="F562" t="s">
        <v>0</v>
      </c>
      <c r="G562" t="s">
        <v>20</v>
      </c>
      <c r="H562" t="str">
        <f>_xlfn.XLOOKUP(Flights[[#This Row],[Destination]],Airports!$A$1:$A$77,Airports!$D$1:$D$77,"Code not found")</f>
        <v>Kahului</v>
      </c>
      <c r="I562" t="str" cm="1">
        <f t="array" ref="I562">_xlfn.XLOOKUP(Flights[[#This Row],[Destination]],_xlfn._TRO_TRAILING(Airports!A:A),_xlfn._TRO_TRAILING(Airports!E:E),"Code not found")</f>
        <v>HI</v>
      </c>
      <c r="J562" s="1">
        <v>0.7319444444444444</v>
      </c>
      <c r="K562">
        <f>HOUR(Flights[[#This Row],[Scheduled Departure]])</f>
        <v>17</v>
      </c>
      <c r="L562" s="1">
        <v>0.72847222222222219</v>
      </c>
      <c r="M562">
        <v>-5</v>
      </c>
      <c r="N562">
        <v>356</v>
      </c>
      <c r="O562" s="14">
        <f>Flights[[#This Row],[Length (min)]]/60</f>
        <v>5.9333333333333336</v>
      </c>
      <c r="P562">
        <v>2486</v>
      </c>
      <c r="Q562" s="17">
        <f>IFERROR(Flights[[#This Row],[Distance]]/Flights[[#This Row],[Length (hr)]],"")</f>
        <v>418.98876404494382</v>
      </c>
      <c r="R562" s="1">
        <v>0.89583333333333337</v>
      </c>
      <c r="S562" s="1">
        <v>0.89236111111111116</v>
      </c>
      <c r="T562">
        <v>-5</v>
      </c>
      <c r="U562" t="str">
        <f>IF(Flights[[#This Row],[Arrival Delay]]="","Cancelled",IF(Flights[[#This Row],[Arrival Delay]]&gt;15,"Delayed","On time"))</f>
        <v>On time</v>
      </c>
      <c r="V562" t="str">
        <f>IF(Flights[[#This Row],[Status]]&lt;&gt;"Delayed","",IF(Flights[[#This Row],[Arrival Delay]]&gt;120,"Severe",IF(Flights[[#This Row],[Arrival Delay]]&gt;60,"Major","Moderate")))</f>
        <v/>
      </c>
      <c r="X562" t="str">
        <f>IF(OR(AND(Flights[[#This Row],[Status]]="Cancelled",Flights[[#This Row],[Cancellation Reason]]="Airline/Carrier"),Flights[[#This Row],[Delay Type]]="Severe"),"Yes","No")</f>
        <v>No</v>
      </c>
    </row>
    <row r="563" spans="1:24" x14ac:dyDescent="0.25">
      <c r="A563" s="3">
        <v>42049</v>
      </c>
      <c r="B563">
        <f>WEEKNUM(Flights[[#This Row],[Date]],2)</f>
        <v>7</v>
      </c>
      <c r="C563">
        <f>WEEKDAY(Flights[[#This Row],[Date]],2)</f>
        <v>6</v>
      </c>
      <c r="D563" t="s">
        <v>646</v>
      </c>
      <c r="E563" t="s">
        <v>1994</v>
      </c>
      <c r="F563" t="s">
        <v>0</v>
      </c>
      <c r="G563" t="s">
        <v>266</v>
      </c>
      <c r="H563" t="str">
        <f>_xlfn.XLOOKUP(Flights[[#This Row],[Destination]],Airports!$A$1:$A$77,Airports!$D$1:$D$77,"Code not found")</f>
        <v>Colorado Springs</v>
      </c>
      <c r="I563" t="str" cm="1">
        <f t="array" ref="I563">_xlfn.XLOOKUP(Flights[[#This Row],[Destination]],_xlfn._TRO_TRAILING(Airports!A:A),_xlfn._TRO_TRAILING(Airports!E:E),"Code not found")</f>
        <v>CO</v>
      </c>
      <c r="J563" s="1">
        <v>0.85416666666666663</v>
      </c>
      <c r="K563">
        <f>HOUR(Flights[[#This Row],[Scheduled Departure]])</f>
        <v>20</v>
      </c>
      <c r="L563" s="1">
        <v>0.84930555555555554</v>
      </c>
      <c r="M563">
        <v>-7</v>
      </c>
      <c r="N563">
        <v>127</v>
      </c>
      <c r="O563" s="14">
        <f>Flights[[#This Row],[Length (min)]]/60</f>
        <v>2.1166666666666667</v>
      </c>
      <c r="P563">
        <v>833</v>
      </c>
      <c r="Q563" s="17">
        <f>IFERROR(Flights[[#This Row],[Distance]]/Flights[[#This Row],[Length (hr)]],"")</f>
        <v>393.54330708661416</v>
      </c>
      <c r="R563" s="1">
        <v>0.98750000000000004</v>
      </c>
      <c r="S563" s="1">
        <v>0.97916666666666663</v>
      </c>
      <c r="T563">
        <v>-12</v>
      </c>
      <c r="U563" t="str">
        <f>IF(Flights[[#This Row],[Arrival Delay]]="","Cancelled",IF(Flights[[#This Row],[Arrival Delay]]&gt;15,"Delayed","On time"))</f>
        <v>On time</v>
      </c>
      <c r="V563" t="str">
        <f>IF(Flights[[#This Row],[Status]]&lt;&gt;"Delayed","",IF(Flights[[#This Row],[Arrival Delay]]&gt;120,"Severe",IF(Flights[[#This Row],[Arrival Delay]]&gt;60,"Major","Moderate")))</f>
        <v/>
      </c>
      <c r="X563" t="str">
        <f>IF(OR(AND(Flights[[#This Row],[Status]]="Cancelled",Flights[[#This Row],[Cancellation Reason]]="Airline/Carrier"),Flights[[#This Row],[Delay Type]]="Severe"),"Yes","No")</f>
        <v>No</v>
      </c>
    </row>
    <row r="564" spans="1:24" x14ac:dyDescent="0.25">
      <c r="A564" s="3">
        <v>42049</v>
      </c>
      <c r="B564">
        <f>WEEKNUM(Flights[[#This Row],[Date]],2)</f>
        <v>7</v>
      </c>
      <c r="C564">
        <f>WEEKDAY(Flights[[#This Row],[Date]],2)</f>
        <v>6</v>
      </c>
      <c r="D564" t="s">
        <v>649</v>
      </c>
      <c r="E564" t="s">
        <v>1993</v>
      </c>
      <c r="F564" t="s">
        <v>0</v>
      </c>
      <c r="G564" t="s">
        <v>285</v>
      </c>
      <c r="H564" t="str">
        <f>_xlfn.XLOOKUP(Flights[[#This Row],[Destination]],Airports!$A$1:$A$77,Airports!$D$1:$D$77,"Code not found")</f>
        <v>Fort Lauderdale</v>
      </c>
      <c r="I564" t="str" cm="1">
        <f t="array" ref="I564">_xlfn.XLOOKUP(Flights[[#This Row],[Destination]],_xlfn._TRO_TRAILING(Airports!A:A),_xlfn._TRO_TRAILING(Airports!E:E),"Code not found")</f>
        <v>FL</v>
      </c>
      <c r="J564" s="1">
        <v>0.875</v>
      </c>
      <c r="K564">
        <f>HOUR(Flights[[#This Row],[Scheduled Departure]])</f>
        <v>21</v>
      </c>
      <c r="L564" s="1">
        <v>0.90972222222222221</v>
      </c>
      <c r="M564">
        <v>50</v>
      </c>
      <c r="N564">
        <v>283</v>
      </c>
      <c r="O564" s="14">
        <f>Flights[[#This Row],[Length (min)]]/60</f>
        <v>4.7166666666666668</v>
      </c>
      <c r="P564">
        <v>2342</v>
      </c>
      <c r="Q564" s="17">
        <f>IFERROR(Flights[[#This Row],[Distance]]/Flights[[#This Row],[Length (hr)]],"")</f>
        <v>496.53710247349824</v>
      </c>
      <c r="R564" s="1">
        <v>0.19236111111111112</v>
      </c>
      <c r="S564" s="1">
        <v>0.23125000000000001</v>
      </c>
      <c r="T564">
        <v>56</v>
      </c>
      <c r="U564" t="str">
        <f>IF(Flights[[#This Row],[Arrival Delay]]="","Cancelled",IF(Flights[[#This Row],[Arrival Delay]]&gt;15,"Delayed","On time"))</f>
        <v>Delayed</v>
      </c>
      <c r="V564" t="str">
        <f>IF(Flights[[#This Row],[Status]]&lt;&gt;"Delayed","",IF(Flights[[#This Row],[Arrival Delay]]&gt;120,"Severe",IF(Flights[[#This Row],[Arrival Delay]]&gt;60,"Major","Moderate")))</f>
        <v>Moderate</v>
      </c>
      <c r="X564" t="str">
        <f>IF(OR(AND(Flights[[#This Row],[Status]]="Cancelled",Flights[[#This Row],[Cancellation Reason]]="Airline/Carrier"),Flights[[#This Row],[Delay Type]]="Severe"),"Yes","No")</f>
        <v>No</v>
      </c>
    </row>
    <row r="565" spans="1:24" x14ac:dyDescent="0.25">
      <c r="A565" s="3">
        <v>42050</v>
      </c>
      <c r="B565">
        <f>WEEKNUM(Flights[[#This Row],[Date]],2)</f>
        <v>7</v>
      </c>
      <c r="C565">
        <f>WEEKDAY(Flights[[#This Row],[Date]],2)</f>
        <v>7</v>
      </c>
      <c r="D565" t="s">
        <v>696</v>
      </c>
      <c r="E565" t="s">
        <v>1996</v>
      </c>
      <c r="F565" t="s">
        <v>0</v>
      </c>
      <c r="G565" t="s">
        <v>9</v>
      </c>
      <c r="H565" t="str">
        <f>_xlfn.XLOOKUP(Flights[[#This Row],[Destination]],Airports!$A$1:$A$77,Airports!$D$1:$D$77,"Code not found")</f>
        <v>San Francisco</v>
      </c>
      <c r="I565" t="str" cm="1">
        <f t="array" ref="I565">_xlfn.XLOOKUP(Flights[[#This Row],[Destination]],_xlfn._TRO_TRAILING(Airports!A:A),_xlfn._TRO_TRAILING(Airports!E:E),"Code not found")</f>
        <v>CA</v>
      </c>
      <c r="J565" s="1">
        <v>0.33333333333333331</v>
      </c>
      <c r="K565">
        <f>HOUR(Flights[[#This Row],[Scheduled Departure]])</f>
        <v>8</v>
      </c>
      <c r="L565" s="1">
        <v>0.33263888888888887</v>
      </c>
      <c r="M565">
        <v>-1</v>
      </c>
      <c r="N565">
        <v>78</v>
      </c>
      <c r="O565" s="14">
        <f>Flights[[#This Row],[Length (min)]]/60</f>
        <v>1.3</v>
      </c>
      <c r="P565">
        <v>337</v>
      </c>
      <c r="Q565" s="17">
        <f>IFERROR(Flights[[#This Row],[Distance]]/Flights[[#This Row],[Length (hr)]],"")</f>
        <v>259.23076923076923</v>
      </c>
      <c r="R565" s="1">
        <v>0.3923611111111111</v>
      </c>
      <c r="S565" s="1">
        <v>0.38680555555555557</v>
      </c>
      <c r="T565">
        <v>-8</v>
      </c>
      <c r="U565" t="str">
        <f>IF(Flights[[#This Row],[Arrival Delay]]="","Cancelled",IF(Flights[[#This Row],[Arrival Delay]]&gt;15,"Delayed","On time"))</f>
        <v>On time</v>
      </c>
      <c r="V565" t="str">
        <f>IF(Flights[[#This Row],[Status]]&lt;&gt;"Delayed","",IF(Flights[[#This Row],[Arrival Delay]]&gt;120,"Severe",IF(Flights[[#This Row],[Arrival Delay]]&gt;60,"Major","Moderate")))</f>
        <v/>
      </c>
      <c r="X565" t="str">
        <f>IF(OR(AND(Flights[[#This Row],[Status]]="Cancelled",Flights[[#This Row],[Cancellation Reason]]="Airline/Carrier"),Flights[[#This Row],[Delay Type]]="Severe"),"Yes","No")</f>
        <v>No</v>
      </c>
    </row>
    <row r="566" spans="1:24" x14ac:dyDescent="0.25">
      <c r="A566" s="3">
        <v>42050</v>
      </c>
      <c r="B566">
        <f>WEEKNUM(Flights[[#This Row],[Date]],2)</f>
        <v>7</v>
      </c>
      <c r="C566">
        <f>WEEKDAY(Flights[[#This Row],[Date]],2)</f>
        <v>7</v>
      </c>
      <c r="D566" t="s">
        <v>715</v>
      </c>
      <c r="E566" t="s">
        <v>1995</v>
      </c>
      <c r="F566" t="s">
        <v>0</v>
      </c>
      <c r="G566" t="s">
        <v>29</v>
      </c>
      <c r="H566" t="str">
        <f>_xlfn.XLOOKUP(Flights[[#This Row],[Destination]],Airports!$A$1:$A$77,Airports!$D$1:$D$77,"Code not found")</f>
        <v>Phoenix</v>
      </c>
      <c r="I566" t="str" cm="1">
        <f t="array" ref="I566">_xlfn.XLOOKUP(Flights[[#This Row],[Destination]],_xlfn._TRO_TRAILING(Airports!A:A),_xlfn._TRO_TRAILING(Airports!E:E),"Code not found")</f>
        <v>AZ</v>
      </c>
      <c r="J566" s="1">
        <v>0.40277777777777779</v>
      </c>
      <c r="K566">
        <f>HOUR(Flights[[#This Row],[Scheduled Departure]])</f>
        <v>9</v>
      </c>
      <c r="L566" s="1">
        <v>0.4</v>
      </c>
      <c r="M566">
        <v>-4</v>
      </c>
      <c r="N566">
        <v>76</v>
      </c>
      <c r="O566" s="14">
        <f>Flights[[#This Row],[Length (min)]]/60</f>
        <v>1.2666666666666666</v>
      </c>
      <c r="P566">
        <v>370</v>
      </c>
      <c r="Q566" s="17">
        <f>IFERROR(Flights[[#This Row],[Distance]]/Flights[[#This Row],[Length (hr)]],"")</f>
        <v>292.10526315789474</v>
      </c>
      <c r="R566" s="1">
        <v>0.49305555555555558</v>
      </c>
      <c r="S566" s="1">
        <v>0.49444444444444446</v>
      </c>
      <c r="T566">
        <v>2</v>
      </c>
      <c r="U566" t="str">
        <f>IF(Flights[[#This Row],[Arrival Delay]]="","Cancelled",IF(Flights[[#This Row],[Arrival Delay]]&gt;15,"Delayed","On time"))</f>
        <v>On time</v>
      </c>
      <c r="V566" t="str">
        <f>IF(Flights[[#This Row],[Status]]&lt;&gt;"Delayed","",IF(Flights[[#This Row],[Arrival Delay]]&gt;120,"Severe",IF(Flights[[#This Row],[Arrival Delay]]&gt;60,"Major","Moderate")))</f>
        <v/>
      </c>
      <c r="X566" t="str">
        <f>IF(OR(AND(Flights[[#This Row],[Status]]="Cancelled",Flights[[#This Row],[Cancellation Reason]]="Airline/Carrier"),Flights[[#This Row],[Delay Type]]="Severe"),"Yes","No")</f>
        <v>No</v>
      </c>
    </row>
    <row r="567" spans="1:24" x14ac:dyDescent="0.25">
      <c r="A567" s="3">
        <v>42050</v>
      </c>
      <c r="B567">
        <f>WEEKNUM(Flights[[#This Row],[Date]],2)</f>
        <v>7</v>
      </c>
      <c r="C567">
        <f>WEEKDAY(Flights[[#This Row],[Date]],2)</f>
        <v>7</v>
      </c>
      <c r="D567" t="s">
        <v>63</v>
      </c>
      <c r="E567" t="s">
        <v>1987</v>
      </c>
      <c r="F567" t="s">
        <v>0</v>
      </c>
      <c r="G567" t="s">
        <v>3</v>
      </c>
      <c r="H567" t="str">
        <f>_xlfn.XLOOKUP(Flights[[#This Row],[Destination]],Airports!$A$1:$A$77,Airports!$D$1:$D$77,"Code not found")</f>
        <v>Dallas</v>
      </c>
      <c r="I567" t="str" cm="1">
        <f t="array" ref="I567">_xlfn.XLOOKUP(Flights[[#This Row],[Destination]],_xlfn._TRO_TRAILING(Airports!A:A),_xlfn._TRO_TRAILING(Airports!E:E),"Code not found")</f>
        <v>TX</v>
      </c>
      <c r="J567" s="1">
        <v>0.4375</v>
      </c>
      <c r="K567">
        <f>HOUR(Flights[[#This Row],[Scheduled Departure]])</f>
        <v>10</v>
      </c>
      <c r="L567" s="1">
        <v>0.43680555555555556</v>
      </c>
      <c r="M567">
        <v>-1</v>
      </c>
      <c r="N567">
        <v>171</v>
      </c>
      <c r="O567" s="14">
        <f>Flights[[#This Row],[Length (min)]]/60</f>
        <v>2.85</v>
      </c>
      <c r="P567">
        <v>1235</v>
      </c>
      <c r="Q567" s="17">
        <f>IFERROR(Flights[[#This Row],[Distance]]/Flights[[#This Row],[Length (hr)]],"")</f>
        <v>433.33333333333331</v>
      </c>
      <c r="R567" s="1">
        <v>0.6430555555555556</v>
      </c>
      <c r="S567" s="1">
        <v>0.63888888888888884</v>
      </c>
      <c r="T567">
        <v>-6</v>
      </c>
      <c r="U567" t="str">
        <f>IF(Flights[[#This Row],[Arrival Delay]]="","Cancelled",IF(Flights[[#This Row],[Arrival Delay]]&gt;15,"Delayed","On time"))</f>
        <v>On time</v>
      </c>
      <c r="V567" t="str">
        <f>IF(Flights[[#This Row],[Status]]&lt;&gt;"Delayed","",IF(Flights[[#This Row],[Arrival Delay]]&gt;120,"Severe",IF(Flights[[#This Row],[Arrival Delay]]&gt;60,"Major","Moderate")))</f>
        <v/>
      </c>
      <c r="X567" t="str">
        <f>IF(OR(AND(Flights[[#This Row],[Status]]="Cancelled",Flights[[#This Row],[Cancellation Reason]]="Airline/Carrier"),Flights[[#This Row],[Delay Type]]="Severe"),"Yes","No")</f>
        <v>No</v>
      </c>
    </row>
    <row r="568" spans="1:24" x14ac:dyDescent="0.25">
      <c r="A568" s="3">
        <v>42050</v>
      </c>
      <c r="B568">
        <f>WEEKNUM(Flights[[#This Row],[Date]],2)</f>
        <v>7</v>
      </c>
      <c r="C568">
        <f>WEEKDAY(Flights[[#This Row],[Date]],2)</f>
        <v>7</v>
      </c>
      <c r="D568" t="s">
        <v>966</v>
      </c>
      <c r="E568" t="s">
        <v>1995</v>
      </c>
      <c r="F568" t="s">
        <v>0</v>
      </c>
      <c r="G568" t="s">
        <v>303</v>
      </c>
      <c r="H568" t="str">
        <f>_xlfn.XLOOKUP(Flights[[#This Row],[Destination]],Airports!$A$1:$A$77,Airports!$D$1:$D$77,"Code not found")</f>
        <v>Kansas City</v>
      </c>
      <c r="I568" t="str" cm="1">
        <f t="array" ref="I568">_xlfn.XLOOKUP(Flights[[#This Row],[Destination]],_xlfn._TRO_TRAILING(Airports!A:A),_xlfn._TRO_TRAILING(Airports!E:E),"Code not found")</f>
        <v>MO</v>
      </c>
      <c r="J568" s="1">
        <v>0.45833333333333331</v>
      </c>
      <c r="K568">
        <f>HOUR(Flights[[#This Row],[Scheduled Departure]])</f>
        <v>11</v>
      </c>
      <c r="L568" s="1">
        <v>0.47083333333333333</v>
      </c>
      <c r="M568">
        <v>18</v>
      </c>
      <c r="N568">
        <v>177</v>
      </c>
      <c r="O568" s="14">
        <f>Flights[[#This Row],[Length (min)]]/60</f>
        <v>2.95</v>
      </c>
      <c r="P568">
        <v>1363</v>
      </c>
      <c r="Q568" s="17">
        <f>IFERROR(Flights[[#This Row],[Distance]]/Flights[[#This Row],[Length (hr)]],"")</f>
        <v>462.03389830508473</v>
      </c>
      <c r="R568" s="1">
        <v>0.67361111111111116</v>
      </c>
      <c r="S568" s="1">
        <v>0.67708333333333337</v>
      </c>
      <c r="T568">
        <v>5</v>
      </c>
      <c r="U568" t="str">
        <f>IF(Flights[[#This Row],[Arrival Delay]]="","Cancelled",IF(Flights[[#This Row],[Arrival Delay]]&gt;15,"Delayed","On time"))</f>
        <v>On time</v>
      </c>
      <c r="V568" t="str">
        <f>IF(Flights[[#This Row],[Status]]&lt;&gt;"Delayed","",IF(Flights[[#This Row],[Arrival Delay]]&gt;120,"Severe",IF(Flights[[#This Row],[Arrival Delay]]&gt;60,"Major","Moderate")))</f>
        <v/>
      </c>
      <c r="X568" t="str">
        <f>IF(OR(AND(Flights[[#This Row],[Status]]="Cancelled",Flights[[#This Row],[Cancellation Reason]]="Airline/Carrier"),Flights[[#This Row],[Delay Type]]="Severe"),"Yes","No")</f>
        <v>No</v>
      </c>
    </row>
    <row r="569" spans="1:24" x14ac:dyDescent="0.25">
      <c r="A569" s="3">
        <v>42050</v>
      </c>
      <c r="B569">
        <f>WEEKNUM(Flights[[#This Row],[Date]],2)</f>
        <v>7</v>
      </c>
      <c r="C569">
        <f>WEEKDAY(Flights[[#This Row],[Date]],2)</f>
        <v>7</v>
      </c>
      <c r="D569" t="s">
        <v>772</v>
      </c>
      <c r="E569" t="s">
        <v>1994</v>
      </c>
      <c r="F569" t="s">
        <v>0</v>
      </c>
      <c r="G569" t="s">
        <v>353</v>
      </c>
      <c r="H569" t="str">
        <f>_xlfn.XLOOKUP(Flights[[#This Row],[Destination]],Airports!$A$1:$A$77,Airports!$D$1:$D$77,"Code not found")</f>
        <v>Santa Maria</v>
      </c>
      <c r="I569" t="str" cm="1">
        <f t="array" ref="I569">_xlfn.XLOOKUP(Flights[[#This Row],[Destination]],_xlfn._TRO_TRAILING(Airports!A:A),_xlfn._TRO_TRAILING(Airports!E:E),"Code not found")</f>
        <v>CA</v>
      </c>
      <c r="J569" s="1">
        <v>0.52013888888888893</v>
      </c>
      <c r="K569">
        <f>HOUR(Flights[[#This Row],[Scheduled Departure]])</f>
        <v>12</v>
      </c>
      <c r="L569" s="1">
        <v>0.52013888888888893</v>
      </c>
      <c r="M569">
        <v>0</v>
      </c>
      <c r="N569">
        <v>46</v>
      </c>
      <c r="O569" s="14">
        <f>Flights[[#This Row],[Length (min)]]/60</f>
        <v>0.76666666666666672</v>
      </c>
      <c r="P569">
        <v>134</v>
      </c>
      <c r="Q569" s="17">
        <f>IFERROR(Flights[[#This Row],[Distance]]/Flights[[#This Row],[Length (hr)]],"")</f>
        <v>174.78260869565216</v>
      </c>
      <c r="R569" s="1">
        <v>0.55902777777777779</v>
      </c>
      <c r="S569" s="1">
        <v>0.55208333333333337</v>
      </c>
      <c r="T569">
        <v>-10</v>
      </c>
      <c r="U569" t="str">
        <f>IF(Flights[[#This Row],[Arrival Delay]]="","Cancelled",IF(Flights[[#This Row],[Arrival Delay]]&gt;15,"Delayed","On time"))</f>
        <v>On time</v>
      </c>
      <c r="V569" t="str">
        <f>IF(Flights[[#This Row],[Status]]&lt;&gt;"Delayed","",IF(Flights[[#This Row],[Arrival Delay]]&gt;120,"Severe",IF(Flights[[#This Row],[Arrival Delay]]&gt;60,"Major","Moderate")))</f>
        <v/>
      </c>
      <c r="X569" t="str">
        <f>IF(OR(AND(Flights[[#This Row],[Status]]="Cancelled",Flights[[#This Row],[Cancellation Reason]]="Airline/Carrier"),Flights[[#This Row],[Delay Type]]="Severe"),"Yes","No")</f>
        <v>No</v>
      </c>
    </row>
    <row r="570" spans="1:24" x14ac:dyDescent="0.25">
      <c r="A570" s="3">
        <v>42050</v>
      </c>
      <c r="B570">
        <f>WEEKNUM(Flights[[#This Row],[Date]],2)</f>
        <v>7</v>
      </c>
      <c r="C570">
        <f>WEEKDAY(Flights[[#This Row],[Date]],2)</f>
        <v>7</v>
      </c>
      <c r="D570" t="s">
        <v>539</v>
      </c>
      <c r="E570" t="s">
        <v>1994</v>
      </c>
      <c r="F570" t="s">
        <v>0</v>
      </c>
      <c r="G570" t="s">
        <v>29</v>
      </c>
      <c r="H570" t="str">
        <f>_xlfn.XLOOKUP(Flights[[#This Row],[Destination]],Airports!$A$1:$A$77,Airports!$D$1:$D$77,"Code not found")</f>
        <v>Phoenix</v>
      </c>
      <c r="I570" t="str" cm="1">
        <f t="array" ref="I570">_xlfn.XLOOKUP(Flights[[#This Row],[Destination]],_xlfn._TRO_TRAILING(Airports!A:A),_xlfn._TRO_TRAILING(Airports!E:E),"Code not found")</f>
        <v>AZ</v>
      </c>
      <c r="J570" s="1">
        <v>0.65277777777777779</v>
      </c>
      <c r="K570">
        <f>HOUR(Flights[[#This Row],[Scheduled Departure]])</f>
        <v>15</v>
      </c>
      <c r="L570" s="1">
        <v>0.64652777777777781</v>
      </c>
      <c r="M570">
        <v>-9</v>
      </c>
      <c r="N570">
        <v>90</v>
      </c>
      <c r="O570" s="14">
        <f>Flights[[#This Row],[Length (min)]]/60</f>
        <v>1.5</v>
      </c>
      <c r="P570">
        <v>370</v>
      </c>
      <c r="Q570" s="17">
        <f>IFERROR(Flights[[#This Row],[Distance]]/Flights[[#This Row],[Length (hr)]],"")</f>
        <v>246.66666666666666</v>
      </c>
      <c r="R570" s="1">
        <v>0.75277777777777777</v>
      </c>
      <c r="S570" s="1">
        <v>0.75069444444444444</v>
      </c>
      <c r="T570">
        <v>-3</v>
      </c>
      <c r="U570" t="str">
        <f>IF(Flights[[#This Row],[Arrival Delay]]="","Cancelled",IF(Flights[[#This Row],[Arrival Delay]]&gt;15,"Delayed","On time"))</f>
        <v>On time</v>
      </c>
      <c r="V570" t="str">
        <f>IF(Flights[[#This Row],[Status]]&lt;&gt;"Delayed","",IF(Flights[[#This Row],[Arrival Delay]]&gt;120,"Severe",IF(Flights[[#This Row],[Arrival Delay]]&gt;60,"Major","Moderate")))</f>
        <v/>
      </c>
      <c r="X570" t="str">
        <f>IF(OR(AND(Flights[[#This Row],[Status]]="Cancelled",Flights[[#This Row],[Cancellation Reason]]="Airline/Carrier"),Flights[[#This Row],[Delay Type]]="Severe"),"Yes","No")</f>
        <v>No</v>
      </c>
    </row>
    <row r="571" spans="1:24" x14ac:dyDescent="0.25">
      <c r="A571" s="3">
        <v>42050</v>
      </c>
      <c r="B571">
        <f>WEEKNUM(Flights[[#This Row],[Date]],2)</f>
        <v>7</v>
      </c>
      <c r="C571">
        <f>WEEKDAY(Flights[[#This Row],[Date]],2)</f>
        <v>7</v>
      </c>
      <c r="D571" t="s">
        <v>87</v>
      </c>
      <c r="E571" t="s">
        <v>1987</v>
      </c>
      <c r="F571" t="s">
        <v>0</v>
      </c>
      <c r="G571" t="s">
        <v>12</v>
      </c>
      <c r="H571" t="str">
        <f>_xlfn.XLOOKUP(Flights[[#This Row],[Destination]],Airports!$A$1:$A$77,Airports!$D$1:$D$77,"Code not found")</f>
        <v>New York</v>
      </c>
      <c r="I571" t="str" cm="1">
        <f t="array" ref="I571">_xlfn.XLOOKUP(Flights[[#This Row],[Destination]],_xlfn._TRO_TRAILING(Airports!A:A),_xlfn._TRO_TRAILING(Airports!E:E),"Code not found")</f>
        <v>NY</v>
      </c>
      <c r="J571" s="1">
        <v>0.70138888888888884</v>
      </c>
      <c r="K571">
        <f>HOUR(Flights[[#This Row],[Scheduled Departure]])</f>
        <v>16</v>
      </c>
      <c r="L571" s="1">
        <v>0.70208333333333328</v>
      </c>
      <c r="M571">
        <v>1</v>
      </c>
      <c r="N571">
        <v>308</v>
      </c>
      <c r="O571" s="14">
        <f>Flights[[#This Row],[Length (min)]]/60</f>
        <v>5.1333333333333337</v>
      </c>
      <c r="P571">
        <v>2475</v>
      </c>
      <c r="Q571" s="17">
        <f>IFERROR(Flights[[#This Row],[Distance]]/Flights[[#This Row],[Length (hr)]],"")</f>
        <v>482.14285714285711</v>
      </c>
      <c r="R571" s="1">
        <v>4.7222222222222221E-2</v>
      </c>
      <c r="S571" s="1">
        <v>4.0972222222222222E-2</v>
      </c>
      <c r="T571">
        <v>-9</v>
      </c>
      <c r="U571" t="str">
        <f>IF(Flights[[#This Row],[Arrival Delay]]="","Cancelled",IF(Flights[[#This Row],[Arrival Delay]]&gt;15,"Delayed","On time"))</f>
        <v>On time</v>
      </c>
      <c r="V571" t="str">
        <f>IF(Flights[[#This Row],[Status]]&lt;&gt;"Delayed","",IF(Flights[[#This Row],[Arrival Delay]]&gt;120,"Severe",IF(Flights[[#This Row],[Arrival Delay]]&gt;60,"Major","Moderate")))</f>
        <v/>
      </c>
      <c r="X571" t="str">
        <f>IF(OR(AND(Flights[[#This Row],[Status]]="Cancelled",Flights[[#This Row],[Cancellation Reason]]="Airline/Carrier"),Flights[[#This Row],[Delay Type]]="Severe"),"Yes","No")</f>
        <v>No</v>
      </c>
    </row>
    <row r="572" spans="1:24" x14ac:dyDescent="0.25">
      <c r="A572" s="3">
        <v>42050</v>
      </c>
      <c r="B572">
        <f>WEEKNUM(Flights[[#This Row],[Date]],2)</f>
        <v>7</v>
      </c>
      <c r="C572">
        <f>WEEKDAY(Flights[[#This Row],[Date]],2)</f>
        <v>7</v>
      </c>
      <c r="D572" t="s">
        <v>95</v>
      </c>
      <c r="E572" t="s">
        <v>1987</v>
      </c>
      <c r="F572" t="s">
        <v>0</v>
      </c>
      <c r="G572" t="s">
        <v>9</v>
      </c>
      <c r="H572" t="str">
        <f>_xlfn.XLOOKUP(Flights[[#This Row],[Destination]],Airports!$A$1:$A$77,Airports!$D$1:$D$77,"Code not found")</f>
        <v>San Francisco</v>
      </c>
      <c r="I572" t="str" cm="1">
        <f t="array" ref="I572">_xlfn.XLOOKUP(Flights[[#This Row],[Destination]],_xlfn._TRO_TRAILING(Airports!A:A),_xlfn._TRO_TRAILING(Airports!E:E),"Code not found")</f>
        <v>CA</v>
      </c>
      <c r="J572" s="1">
        <v>0.77430555555555558</v>
      </c>
      <c r="K572">
        <f>HOUR(Flights[[#This Row],[Scheduled Departure]])</f>
        <v>18</v>
      </c>
      <c r="L572" s="1">
        <v>0.77152777777777781</v>
      </c>
      <c r="M572">
        <v>-4</v>
      </c>
      <c r="N572">
        <v>67</v>
      </c>
      <c r="O572" s="14">
        <f>Flights[[#This Row],[Length (min)]]/60</f>
        <v>1.1166666666666667</v>
      </c>
      <c r="P572">
        <v>337</v>
      </c>
      <c r="Q572" s="17">
        <f>IFERROR(Flights[[#This Row],[Distance]]/Flights[[#This Row],[Length (hr)]],"")</f>
        <v>301.79104477611941</v>
      </c>
      <c r="R572" s="1">
        <v>0.83125000000000004</v>
      </c>
      <c r="S572" s="1">
        <v>0.81805555555555554</v>
      </c>
      <c r="T572">
        <v>-19</v>
      </c>
      <c r="U572" t="str">
        <f>IF(Flights[[#This Row],[Arrival Delay]]="","Cancelled",IF(Flights[[#This Row],[Arrival Delay]]&gt;15,"Delayed","On time"))</f>
        <v>On time</v>
      </c>
      <c r="V572" t="str">
        <f>IF(Flights[[#This Row],[Status]]&lt;&gt;"Delayed","",IF(Flights[[#This Row],[Arrival Delay]]&gt;120,"Severe",IF(Flights[[#This Row],[Arrival Delay]]&gt;60,"Major","Moderate")))</f>
        <v/>
      </c>
      <c r="X572" t="str">
        <f>IF(OR(AND(Flights[[#This Row],[Status]]="Cancelled",Flights[[#This Row],[Cancellation Reason]]="Airline/Carrier"),Flights[[#This Row],[Delay Type]]="Severe"),"Yes","No")</f>
        <v>No</v>
      </c>
    </row>
    <row r="573" spans="1:24" x14ac:dyDescent="0.25">
      <c r="A573" s="3">
        <v>42050</v>
      </c>
      <c r="B573">
        <f>WEEKNUM(Flights[[#This Row],[Date]],2)</f>
        <v>7</v>
      </c>
      <c r="C573">
        <f>WEEKDAY(Flights[[#This Row],[Date]],2)</f>
        <v>7</v>
      </c>
      <c r="D573" t="s">
        <v>926</v>
      </c>
      <c r="E573" t="s">
        <v>1995</v>
      </c>
      <c r="F573" t="s">
        <v>0</v>
      </c>
      <c r="G573" t="s">
        <v>273</v>
      </c>
      <c r="H573" t="str">
        <f>_xlfn.XLOOKUP(Flights[[#This Row],[Destination]],Airports!$A$1:$A$77,Airports!$D$1:$D$77,"Code not found")</f>
        <v>Denver</v>
      </c>
      <c r="I573" t="str" cm="1">
        <f t="array" ref="I573">_xlfn.XLOOKUP(Flights[[#This Row],[Destination]],_xlfn._TRO_TRAILING(Airports!A:A),_xlfn._TRO_TRAILING(Airports!E:E),"Code not found")</f>
        <v>CO</v>
      </c>
      <c r="J573" s="1">
        <v>0.87152777777777779</v>
      </c>
      <c r="K573">
        <f>HOUR(Flights[[#This Row],[Scheduled Departure]])</f>
        <v>20</v>
      </c>
      <c r="L573" s="1">
        <v>0.90416666666666667</v>
      </c>
      <c r="M573">
        <v>47</v>
      </c>
      <c r="N573">
        <v>130</v>
      </c>
      <c r="O573" s="14">
        <f>Flights[[#This Row],[Length (min)]]/60</f>
        <v>2.1666666666666665</v>
      </c>
      <c r="P573">
        <v>862</v>
      </c>
      <c r="Q573" s="17">
        <f>IFERROR(Flights[[#This Row],[Distance]]/Flights[[#This Row],[Length (hr)]],"")</f>
        <v>397.84615384615387</v>
      </c>
      <c r="R573" s="1">
        <v>3.472222222222222E-3</v>
      </c>
      <c r="S573" s="1">
        <v>3.6111111111111108E-2</v>
      </c>
      <c r="T573">
        <v>47</v>
      </c>
      <c r="U573" t="str">
        <f>IF(Flights[[#This Row],[Arrival Delay]]="","Cancelled",IF(Flights[[#This Row],[Arrival Delay]]&gt;15,"Delayed","On time"))</f>
        <v>Delayed</v>
      </c>
      <c r="V573" t="str">
        <f>IF(Flights[[#This Row],[Status]]&lt;&gt;"Delayed","",IF(Flights[[#This Row],[Arrival Delay]]&gt;120,"Severe",IF(Flights[[#This Row],[Arrival Delay]]&gt;60,"Major","Moderate")))</f>
        <v>Moderate</v>
      </c>
      <c r="X573" t="str">
        <f>IF(OR(AND(Flights[[#This Row],[Status]]="Cancelled",Flights[[#This Row],[Cancellation Reason]]="Airline/Carrier"),Flights[[#This Row],[Delay Type]]="Severe"),"Yes","No")</f>
        <v>No</v>
      </c>
    </row>
    <row r="574" spans="1:24" x14ac:dyDescent="0.25">
      <c r="A574" s="3">
        <v>42050</v>
      </c>
      <c r="B574">
        <f>WEEKNUM(Flights[[#This Row],[Date]],2)</f>
        <v>7</v>
      </c>
      <c r="C574">
        <f>WEEKDAY(Flights[[#This Row],[Date]],2)</f>
        <v>7</v>
      </c>
      <c r="D574" t="s">
        <v>751</v>
      </c>
      <c r="E574" t="s">
        <v>1990</v>
      </c>
      <c r="F574" t="s">
        <v>0</v>
      </c>
      <c r="G574" t="s">
        <v>10</v>
      </c>
      <c r="H574" t="str">
        <f>_xlfn.XLOOKUP(Flights[[#This Row],[Destination]],Airports!$A$1:$A$77,Airports!$D$1:$D$77,"Code not found")</f>
        <v>Boston</v>
      </c>
      <c r="I574" t="str" cm="1">
        <f t="array" ref="I574">_xlfn.XLOOKUP(Flights[[#This Row],[Destination]],_xlfn._TRO_TRAILING(Airports!A:A),_xlfn._TRO_TRAILING(Airports!E:E),"Code not found")</f>
        <v>MA</v>
      </c>
      <c r="J574" s="1">
        <v>0.94444444444444442</v>
      </c>
      <c r="K574">
        <f>HOUR(Flights[[#This Row],[Scheduled Departure]])</f>
        <v>22</v>
      </c>
      <c r="L574" s="1">
        <v>0.95763888888888893</v>
      </c>
      <c r="M574">
        <v>19</v>
      </c>
      <c r="N574">
        <v>311</v>
      </c>
      <c r="O574" s="14">
        <f>Flights[[#This Row],[Length (min)]]/60</f>
        <v>5.1833333333333336</v>
      </c>
      <c r="P574">
        <v>2611</v>
      </c>
      <c r="Q574" s="17">
        <f>IFERROR(Flights[[#This Row],[Distance]]/Flights[[#This Row],[Length (hr)]],"")</f>
        <v>503.72990353697747</v>
      </c>
      <c r="R574" s="1">
        <v>0.30208333333333331</v>
      </c>
      <c r="S574" s="1">
        <v>0.2986111111111111</v>
      </c>
      <c r="T574">
        <v>-5</v>
      </c>
      <c r="U574" t="str">
        <f>IF(Flights[[#This Row],[Arrival Delay]]="","Cancelled",IF(Flights[[#This Row],[Arrival Delay]]&gt;15,"Delayed","On time"))</f>
        <v>On time</v>
      </c>
      <c r="V574" t="str">
        <f>IF(Flights[[#This Row],[Status]]&lt;&gt;"Delayed","",IF(Flights[[#This Row],[Arrival Delay]]&gt;120,"Severe",IF(Flights[[#This Row],[Arrival Delay]]&gt;60,"Major","Moderate")))</f>
        <v/>
      </c>
      <c r="X574" t="str">
        <f>IF(OR(AND(Flights[[#This Row],[Status]]="Cancelled",Flights[[#This Row],[Cancellation Reason]]="Airline/Carrier"),Flights[[#This Row],[Delay Type]]="Severe"),"Yes","No")</f>
        <v>No</v>
      </c>
    </row>
    <row r="575" spans="1:24" x14ac:dyDescent="0.25">
      <c r="A575" s="3">
        <v>42051</v>
      </c>
      <c r="B575">
        <f>WEEKNUM(Flights[[#This Row],[Date]],2)</f>
        <v>8</v>
      </c>
      <c r="C575">
        <f>WEEKDAY(Flights[[#This Row],[Date]],2)</f>
        <v>1</v>
      </c>
      <c r="D575" t="s">
        <v>1010</v>
      </c>
      <c r="E575" t="s">
        <v>1989</v>
      </c>
      <c r="F575" t="s">
        <v>0</v>
      </c>
      <c r="G575" t="s">
        <v>314</v>
      </c>
      <c r="H575" t="str">
        <f>_xlfn.XLOOKUP(Flights[[#This Row],[Destination]],Airports!$A$1:$A$77,Airports!$D$1:$D$77,"Code not found")</f>
        <v>Minneapolis</v>
      </c>
      <c r="I575" t="str" cm="1">
        <f t="array" ref="I575">_xlfn.XLOOKUP(Flights[[#This Row],[Destination]],_xlfn._TRO_TRAILING(Airports!A:A),_xlfn._TRO_TRAILING(Airports!E:E),"Code not found")</f>
        <v>MN</v>
      </c>
      <c r="J575" s="1">
        <v>2.7777777777777776E-2</v>
      </c>
      <c r="K575">
        <f>HOUR(Flights[[#This Row],[Scheduled Departure]])</f>
        <v>0</v>
      </c>
      <c r="L575" s="1">
        <v>2.7777777777777776E-2</v>
      </c>
      <c r="M575">
        <v>0</v>
      </c>
      <c r="N575">
        <v>209</v>
      </c>
      <c r="O575" s="14">
        <f>Flights[[#This Row],[Length (min)]]/60</f>
        <v>3.4833333333333334</v>
      </c>
      <c r="P575">
        <v>1535</v>
      </c>
      <c r="Q575" s="17">
        <f>IFERROR(Flights[[#This Row],[Distance]]/Flights[[#This Row],[Length (hr)]],"")</f>
        <v>440.66985645933016</v>
      </c>
      <c r="R575" s="1">
        <v>0.25763888888888886</v>
      </c>
      <c r="S575" s="1">
        <v>0.25624999999999998</v>
      </c>
      <c r="T575">
        <v>-2</v>
      </c>
      <c r="U575" t="str">
        <f>IF(Flights[[#This Row],[Arrival Delay]]="","Cancelled",IF(Flights[[#This Row],[Arrival Delay]]&gt;15,"Delayed","On time"))</f>
        <v>On time</v>
      </c>
      <c r="V575" t="str">
        <f>IF(Flights[[#This Row],[Status]]&lt;&gt;"Delayed","",IF(Flights[[#This Row],[Arrival Delay]]&gt;120,"Severe",IF(Flights[[#This Row],[Arrival Delay]]&gt;60,"Major","Moderate")))</f>
        <v/>
      </c>
      <c r="X575" t="str">
        <f>IF(OR(AND(Flights[[#This Row],[Status]]="Cancelled",Flights[[#This Row],[Cancellation Reason]]="Airline/Carrier"),Flights[[#This Row],[Delay Type]]="Severe"),"Yes","No")</f>
        <v>No</v>
      </c>
    </row>
    <row r="576" spans="1:24" x14ac:dyDescent="0.25">
      <c r="A576" s="3">
        <v>42051</v>
      </c>
      <c r="B576">
        <f>WEEKNUM(Flights[[#This Row],[Date]],2)</f>
        <v>8</v>
      </c>
      <c r="C576">
        <f>WEEKDAY(Flights[[#This Row],[Date]],2)</f>
        <v>1</v>
      </c>
      <c r="D576" t="s">
        <v>833</v>
      </c>
      <c r="E576" t="s">
        <v>1995</v>
      </c>
      <c r="F576" t="s">
        <v>0</v>
      </c>
      <c r="G576" t="s">
        <v>351</v>
      </c>
      <c r="H576" t="str">
        <f>_xlfn.XLOOKUP(Flights[[#This Row],[Destination]],Airports!$A$1:$A$77,Airports!$D$1:$D$77,"Code not found")</f>
        <v>Sacramento</v>
      </c>
      <c r="I576" t="str" cm="1">
        <f t="array" ref="I576">_xlfn.XLOOKUP(Flights[[#This Row],[Destination]],_xlfn._TRO_TRAILING(Airports!A:A),_xlfn._TRO_TRAILING(Airports!E:E),"Code not found")</f>
        <v>CA</v>
      </c>
      <c r="J576" s="1">
        <v>0.28125</v>
      </c>
      <c r="K576">
        <f>HOUR(Flights[[#This Row],[Scheduled Departure]])</f>
        <v>6</v>
      </c>
      <c r="L576" s="1">
        <v>0.28472222222222221</v>
      </c>
      <c r="M576">
        <v>5</v>
      </c>
      <c r="N576">
        <v>80</v>
      </c>
      <c r="O576" s="14">
        <f>Flights[[#This Row],[Length (min)]]/60</f>
        <v>1.3333333333333333</v>
      </c>
      <c r="P576">
        <v>373</v>
      </c>
      <c r="Q576" s="17">
        <f>IFERROR(Flights[[#This Row],[Distance]]/Flights[[#This Row],[Length (hr)]],"")</f>
        <v>279.75</v>
      </c>
      <c r="R576" s="1">
        <v>0.34375</v>
      </c>
      <c r="S576" s="1">
        <v>0.34027777777777779</v>
      </c>
      <c r="T576">
        <v>-5</v>
      </c>
      <c r="U576" t="str">
        <f>IF(Flights[[#This Row],[Arrival Delay]]="","Cancelled",IF(Flights[[#This Row],[Arrival Delay]]&gt;15,"Delayed","On time"))</f>
        <v>On time</v>
      </c>
      <c r="V576" t="str">
        <f>IF(Flights[[#This Row],[Status]]&lt;&gt;"Delayed","",IF(Flights[[#This Row],[Arrival Delay]]&gt;120,"Severe",IF(Flights[[#This Row],[Arrival Delay]]&gt;60,"Major","Moderate")))</f>
        <v/>
      </c>
      <c r="X576" t="str">
        <f>IF(OR(AND(Flights[[#This Row],[Status]]="Cancelled",Flights[[#This Row],[Cancellation Reason]]="Airline/Carrier"),Flights[[#This Row],[Delay Type]]="Severe"),"Yes","No")</f>
        <v>No</v>
      </c>
    </row>
    <row r="577" spans="1:24" x14ac:dyDescent="0.25">
      <c r="A577" s="3">
        <v>42051</v>
      </c>
      <c r="B577">
        <f>WEEKNUM(Flights[[#This Row],[Date]],2)</f>
        <v>8</v>
      </c>
      <c r="C577">
        <f>WEEKDAY(Flights[[#This Row],[Date]],2)</f>
        <v>1</v>
      </c>
      <c r="D577" t="s">
        <v>844</v>
      </c>
      <c r="E577" t="s">
        <v>1994</v>
      </c>
      <c r="F577" t="s">
        <v>0</v>
      </c>
      <c r="G577" t="s">
        <v>7</v>
      </c>
      <c r="H577" t="str">
        <f>_xlfn.XLOOKUP(Flights[[#This Row],[Destination]],Airports!$A$1:$A$77,Airports!$D$1:$D$77,"Code not found")</f>
        <v>Austin</v>
      </c>
      <c r="I577" t="str" cm="1">
        <f t="array" ref="I577">_xlfn.XLOOKUP(Flights[[#This Row],[Destination]],_xlfn._TRO_TRAILING(Airports!A:A),_xlfn._TRO_TRAILING(Airports!E:E),"Code not found")</f>
        <v>TX</v>
      </c>
      <c r="J577" s="1">
        <v>0.34930555555555554</v>
      </c>
      <c r="K577">
        <f>HOUR(Flights[[#This Row],[Scheduled Departure]])</f>
        <v>8</v>
      </c>
      <c r="L577" s="1">
        <v>0.34652777777777777</v>
      </c>
      <c r="M577">
        <v>-4</v>
      </c>
      <c r="N577">
        <v>185</v>
      </c>
      <c r="O577" s="14">
        <f>Flights[[#This Row],[Length (min)]]/60</f>
        <v>3.0833333333333335</v>
      </c>
      <c r="P577">
        <v>1242</v>
      </c>
      <c r="Q577" s="17">
        <f>IFERROR(Flights[[#This Row],[Distance]]/Flights[[#This Row],[Length (hr)]],"")</f>
        <v>402.81081081081078</v>
      </c>
      <c r="R577" s="1">
        <v>0.55625000000000002</v>
      </c>
      <c r="S577" s="1">
        <v>0.55833333333333335</v>
      </c>
      <c r="T577">
        <v>3</v>
      </c>
      <c r="U577" t="str">
        <f>IF(Flights[[#This Row],[Arrival Delay]]="","Cancelled",IF(Flights[[#This Row],[Arrival Delay]]&gt;15,"Delayed","On time"))</f>
        <v>On time</v>
      </c>
      <c r="V577" t="str">
        <f>IF(Flights[[#This Row],[Status]]&lt;&gt;"Delayed","",IF(Flights[[#This Row],[Arrival Delay]]&gt;120,"Severe",IF(Flights[[#This Row],[Arrival Delay]]&gt;60,"Major","Moderate")))</f>
        <v/>
      </c>
      <c r="X577" t="str">
        <f>IF(OR(AND(Flights[[#This Row],[Status]]="Cancelled",Flights[[#This Row],[Cancellation Reason]]="Airline/Carrier"),Flights[[#This Row],[Delay Type]]="Severe"),"Yes","No")</f>
        <v>No</v>
      </c>
    </row>
    <row r="578" spans="1:24" x14ac:dyDescent="0.25">
      <c r="A578" s="3">
        <v>42051</v>
      </c>
      <c r="B578">
        <f>WEEKNUM(Flights[[#This Row],[Date]],2)</f>
        <v>8</v>
      </c>
      <c r="C578">
        <f>WEEKDAY(Flights[[#This Row],[Date]],2)</f>
        <v>1</v>
      </c>
      <c r="D578" t="s">
        <v>851</v>
      </c>
      <c r="E578" t="s">
        <v>1995</v>
      </c>
      <c r="F578" t="s">
        <v>0</v>
      </c>
      <c r="G578" t="s">
        <v>26</v>
      </c>
      <c r="H578" t="str">
        <f>_xlfn.XLOOKUP(Flights[[#This Row],[Destination]],Airports!$A$1:$A$77,Airports!$D$1:$D$77,"Code not found")</f>
        <v>Atlanta</v>
      </c>
      <c r="I578" t="str" cm="1">
        <f t="array" ref="I578">_xlfn.XLOOKUP(Flights[[#This Row],[Destination]],_xlfn._TRO_TRAILING(Airports!A:A),_xlfn._TRO_TRAILING(Airports!E:E),"Code not found")</f>
        <v>GA</v>
      </c>
      <c r="J578" s="1">
        <v>0.375</v>
      </c>
      <c r="K578">
        <f>HOUR(Flights[[#This Row],[Scheduled Departure]])</f>
        <v>9</v>
      </c>
      <c r="L578" s="1">
        <v>0.375</v>
      </c>
      <c r="M578">
        <v>0</v>
      </c>
      <c r="N578">
        <v>246</v>
      </c>
      <c r="O578" s="14">
        <f>Flights[[#This Row],[Length (min)]]/60</f>
        <v>4.0999999999999996</v>
      </c>
      <c r="P578">
        <v>1947</v>
      </c>
      <c r="Q578" s="17">
        <f>IFERROR(Flights[[#This Row],[Distance]]/Flights[[#This Row],[Length (hr)]],"")</f>
        <v>474.87804878048786</v>
      </c>
      <c r="R578" s="1">
        <v>0.67708333333333337</v>
      </c>
      <c r="S578" s="1">
        <v>0.67083333333333328</v>
      </c>
      <c r="T578">
        <v>-9</v>
      </c>
      <c r="U578" t="str">
        <f>IF(Flights[[#This Row],[Arrival Delay]]="","Cancelled",IF(Flights[[#This Row],[Arrival Delay]]&gt;15,"Delayed","On time"))</f>
        <v>On time</v>
      </c>
      <c r="V578" t="str">
        <f>IF(Flights[[#This Row],[Status]]&lt;&gt;"Delayed","",IF(Flights[[#This Row],[Arrival Delay]]&gt;120,"Severe",IF(Flights[[#This Row],[Arrival Delay]]&gt;60,"Major","Moderate")))</f>
        <v/>
      </c>
      <c r="X578" t="str">
        <f>IF(OR(AND(Flights[[#This Row],[Status]]="Cancelled",Flights[[#This Row],[Cancellation Reason]]="Airline/Carrier"),Flights[[#This Row],[Delay Type]]="Severe"),"Yes","No")</f>
        <v>No</v>
      </c>
    </row>
    <row r="579" spans="1:24" x14ac:dyDescent="0.25">
      <c r="A579" s="3">
        <v>42051</v>
      </c>
      <c r="B579">
        <f>WEEKNUM(Flights[[#This Row],[Date]],2)</f>
        <v>8</v>
      </c>
      <c r="C579">
        <f>WEEKDAY(Flights[[#This Row],[Date]],2)</f>
        <v>1</v>
      </c>
      <c r="D579" t="s">
        <v>854</v>
      </c>
      <c r="E579" t="s">
        <v>1988</v>
      </c>
      <c r="F579" t="s">
        <v>0</v>
      </c>
      <c r="G579" t="s">
        <v>27</v>
      </c>
      <c r="H579" t="str">
        <f>_xlfn.XLOOKUP(Flights[[#This Row],[Destination]],Airports!$A$1:$A$77,Airports!$D$1:$D$77,"Code not found")</f>
        <v>Charlotte</v>
      </c>
      <c r="I579" t="str" cm="1">
        <f t="array" ref="I579">_xlfn.XLOOKUP(Flights[[#This Row],[Destination]],_xlfn._TRO_TRAILING(Airports!A:A),_xlfn._TRO_TRAILING(Airports!E:E),"Code not found")</f>
        <v>NC</v>
      </c>
      <c r="J579" s="1">
        <v>0.38541666666666669</v>
      </c>
      <c r="K579">
        <f>HOUR(Flights[[#This Row],[Scheduled Departure]])</f>
        <v>9</v>
      </c>
      <c r="L579" s="1">
        <v>0.38958333333333334</v>
      </c>
      <c r="M579">
        <v>6</v>
      </c>
      <c r="N579">
        <v>267</v>
      </c>
      <c r="O579" s="14">
        <f>Flights[[#This Row],[Length (min)]]/60</f>
        <v>4.45</v>
      </c>
      <c r="P579">
        <v>2125</v>
      </c>
      <c r="Q579" s="17">
        <f>IFERROR(Flights[[#This Row],[Distance]]/Flights[[#This Row],[Length (hr)]],"")</f>
        <v>477.52808988764042</v>
      </c>
      <c r="R579" s="1">
        <v>0.69652777777777775</v>
      </c>
      <c r="S579" s="1">
        <v>0.7</v>
      </c>
      <c r="T579">
        <v>5</v>
      </c>
      <c r="U579" t="str">
        <f>IF(Flights[[#This Row],[Arrival Delay]]="","Cancelled",IF(Flights[[#This Row],[Arrival Delay]]&gt;15,"Delayed","On time"))</f>
        <v>On time</v>
      </c>
      <c r="V579" t="str">
        <f>IF(Flights[[#This Row],[Status]]&lt;&gt;"Delayed","",IF(Flights[[#This Row],[Arrival Delay]]&gt;120,"Severe",IF(Flights[[#This Row],[Arrival Delay]]&gt;60,"Major","Moderate")))</f>
        <v/>
      </c>
      <c r="X579" t="str">
        <f>IF(OR(AND(Flights[[#This Row],[Status]]="Cancelled",Flights[[#This Row],[Cancellation Reason]]="Airline/Carrier"),Flights[[#This Row],[Delay Type]]="Severe"),"Yes","No")</f>
        <v>No</v>
      </c>
    </row>
    <row r="580" spans="1:24" x14ac:dyDescent="0.25">
      <c r="A580" s="3">
        <v>42051</v>
      </c>
      <c r="B580">
        <f>WEEKNUM(Flights[[#This Row],[Date]],2)</f>
        <v>8</v>
      </c>
      <c r="C580">
        <f>WEEKDAY(Flights[[#This Row],[Date]],2)</f>
        <v>1</v>
      </c>
      <c r="D580" t="s">
        <v>991</v>
      </c>
      <c r="E580" t="s">
        <v>1990</v>
      </c>
      <c r="F580" t="s">
        <v>0</v>
      </c>
      <c r="G580" t="s">
        <v>9</v>
      </c>
      <c r="H580" t="str">
        <f>_xlfn.XLOOKUP(Flights[[#This Row],[Destination]],Airports!$A$1:$A$77,Airports!$D$1:$D$77,"Code not found")</f>
        <v>San Francisco</v>
      </c>
      <c r="I580" t="str" cm="1">
        <f t="array" ref="I580">_xlfn.XLOOKUP(Flights[[#This Row],[Destination]],_xlfn._TRO_TRAILING(Airports!A:A),_xlfn._TRO_TRAILING(Airports!E:E),"Code not found")</f>
        <v>CA</v>
      </c>
      <c r="J580" s="1">
        <v>0.41805555555555557</v>
      </c>
      <c r="K580">
        <f>HOUR(Flights[[#This Row],[Scheduled Departure]])</f>
        <v>10</v>
      </c>
      <c r="L580" s="1">
        <v>0.41597222222222224</v>
      </c>
      <c r="M580">
        <v>-3</v>
      </c>
      <c r="N580">
        <v>76</v>
      </c>
      <c r="O580" s="14">
        <f>Flights[[#This Row],[Length (min)]]/60</f>
        <v>1.2666666666666666</v>
      </c>
      <c r="P580">
        <v>337</v>
      </c>
      <c r="Q580" s="17">
        <f>IFERROR(Flights[[#This Row],[Distance]]/Flights[[#This Row],[Length (hr)]],"")</f>
        <v>266.0526315789474</v>
      </c>
      <c r="R580" s="1">
        <v>0.48819444444444443</v>
      </c>
      <c r="S580" s="1">
        <v>0.46875</v>
      </c>
      <c r="T580">
        <v>-28</v>
      </c>
      <c r="U580" t="str">
        <f>IF(Flights[[#This Row],[Arrival Delay]]="","Cancelled",IF(Flights[[#This Row],[Arrival Delay]]&gt;15,"Delayed","On time"))</f>
        <v>On time</v>
      </c>
      <c r="V580" t="str">
        <f>IF(Flights[[#This Row],[Status]]&lt;&gt;"Delayed","",IF(Flights[[#This Row],[Arrival Delay]]&gt;120,"Severe",IF(Flights[[#This Row],[Arrival Delay]]&gt;60,"Major","Moderate")))</f>
        <v/>
      </c>
      <c r="X580" t="str">
        <f>IF(OR(AND(Flights[[#This Row],[Status]]="Cancelled",Flights[[#This Row],[Cancellation Reason]]="Airline/Carrier"),Flights[[#This Row],[Delay Type]]="Severe"),"Yes","No")</f>
        <v>No</v>
      </c>
    </row>
    <row r="581" spans="1:24" x14ac:dyDescent="0.25">
      <c r="A581" s="3">
        <v>42051</v>
      </c>
      <c r="B581">
        <f>WEEKNUM(Flights[[#This Row],[Date]],2)</f>
        <v>8</v>
      </c>
      <c r="C581">
        <f>WEEKDAY(Flights[[#This Row],[Date]],2)</f>
        <v>1</v>
      </c>
      <c r="D581" t="s">
        <v>1003</v>
      </c>
      <c r="E581" t="s">
        <v>1994</v>
      </c>
      <c r="F581" t="s">
        <v>0</v>
      </c>
      <c r="G581" t="s">
        <v>259</v>
      </c>
      <c r="H581" t="str">
        <f>_xlfn.XLOOKUP(Flights[[#This Row],[Destination]],Airports!$A$1:$A$77,Airports!$D$1:$D$77,"Code not found")</f>
        <v>Bozeman</v>
      </c>
      <c r="I581" t="str" cm="1">
        <f t="array" ref="I581">_xlfn.XLOOKUP(Flights[[#This Row],[Destination]],_xlfn._TRO_TRAILING(Airports!A:A),_xlfn._TRO_TRAILING(Airports!E:E),"Code not found")</f>
        <v>MT</v>
      </c>
      <c r="J581" s="1">
        <v>0.4375</v>
      </c>
      <c r="K581">
        <f>HOUR(Flights[[#This Row],[Scheduled Departure]])</f>
        <v>10</v>
      </c>
      <c r="L581" s="1">
        <v>0.43680555555555556</v>
      </c>
      <c r="M581">
        <v>-1</v>
      </c>
      <c r="N581">
        <v>176</v>
      </c>
      <c r="O581" s="14">
        <f>Flights[[#This Row],[Length (min)]]/60</f>
        <v>2.9333333333333331</v>
      </c>
      <c r="P581">
        <v>902</v>
      </c>
      <c r="Q581" s="17">
        <f>IFERROR(Flights[[#This Row],[Distance]]/Flights[[#This Row],[Length (hr)]],"")</f>
        <v>307.5</v>
      </c>
      <c r="R581" s="1">
        <v>0.58680555555555558</v>
      </c>
      <c r="S581" s="1">
        <v>0.60069444444444442</v>
      </c>
      <c r="T581">
        <v>20</v>
      </c>
      <c r="U581" t="str">
        <f>IF(Flights[[#This Row],[Arrival Delay]]="","Cancelled",IF(Flights[[#This Row],[Arrival Delay]]&gt;15,"Delayed","On time"))</f>
        <v>Delayed</v>
      </c>
      <c r="V581" t="str">
        <f>IF(Flights[[#This Row],[Status]]&lt;&gt;"Delayed","",IF(Flights[[#This Row],[Arrival Delay]]&gt;120,"Severe",IF(Flights[[#This Row],[Arrival Delay]]&gt;60,"Major","Moderate")))</f>
        <v>Moderate</v>
      </c>
      <c r="X581" t="str">
        <f>IF(OR(AND(Flights[[#This Row],[Status]]="Cancelled",Flights[[#This Row],[Cancellation Reason]]="Airline/Carrier"),Flights[[#This Row],[Delay Type]]="Severe"),"Yes","No")</f>
        <v>No</v>
      </c>
    </row>
    <row r="582" spans="1:24" x14ac:dyDescent="0.25">
      <c r="A582" s="3">
        <v>42051</v>
      </c>
      <c r="B582">
        <f>WEEKNUM(Flights[[#This Row],[Date]],2)</f>
        <v>8</v>
      </c>
      <c r="C582">
        <f>WEEKDAY(Flights[[#This Row],[Date]],2)</f>
        <v>1</v>
      </c>
      <c r="D582" t="s">
        <v>67</v>
      </c>
      <c r="E582" t="s">
        <v>1987</v>
      </c>
      <c r="F582" t="s">
        <v>0</v>
      </c>
      <c r="G582" t="s">
        <v>6</v>
      </c>
      <c r="H582" t="str">
        <f>_xlfn.XLOOKUP(Flights[[#This Row],[Destination]],Airports!$A$1:$A$77,Airports!$D$1:$D$77,"Code not found")</f>
        <v>Nashville</v>
      </c>
      <c r="I582" t="str" cm="1">
        <f t="array" ref="I582">_xlfn.XLOOKUP(Flights[[#This Row],[Destination]],_xlfn._TRO_TRAILING(Airports!A:A),_xlfn._TRO_TRAILING(Airports!E:E),"Code not found")</f>
        <v>TN</v>
      </c>
      <c r="J582" s="1">
        <v>0.48958333333333331</v>
      </c>
      <c r="K582">
        <f>HOUR(Flights[[#This Row],[Scheduled Departure]])</f>
        <v>11</v>
      </c>
      <c r="L582" s="1">
        <v>0</v>
      </c>
      <c r="O582" s="14">
        <f>Flights[[#This Row],[Length (min)]]/60</f>
        <v>0</v>
      </c>
      <c r="P582">
        <v>1797</v>
      </c>
      <c r="Q582" s="17" t="str">
        <f>IFERROR(Flights[[#This Row],[Distance]]/Flights[[#This Row],[Length (hr)]],"")</f>
        <v/>
      </c>
      <c r="R582" s="1">
        <v>0.73333333333333328</v>
      </c>
      <c r="S582" s="1">
        <v>0</v>
      </c>
      <c r="U582" t="str">
        <f>IF(Flights[[#This Row],[Arrival Delay]]="","Cancelled",IF(Flights[[#This Row],[Arrival Delay]]&gt;15,"Delayed","On time"))</f>
        <v>Cancelled</v>
      </c>
      <c r="V582" t="str">
        <f>IF(Flights[[#This Row],[Status]]&lt;&gt;"Delayed","",IF(Flights[[#This Row],[Arrival Delay]]&gt;120,"Severe",IF(Flights[[#This Row],[Arrival Delay]]&gt;60,"Major","Moderate")))</f>
        <v/>
      </c>
      <c r="W582" t="s">
        <v>11</v>
      </c>
      <c r="X582" t="str">
        <f>IF(OR(AND(Flights[[#This Row],[Status]]="Cancelled",Flights[[#This Row],[Cancellation Reason]]="Airline/Carrier"),Flights[[#This Row],[Delay Type]]="Severe"),"Yes","No")</f>
        <v>No</v>
      </c>
    </row>
    <row r="583" spans="1:24" x14ac:dyDescent="0.25">
      <c r="A583" s="3">
        <v>42051</v>
      </c>
      <c r="B583">
        <f>WEEKNUM(Flights[[#This Row],[Date]],2)</f>
        <v>8</v>
      </c>
      <c r="C583">
        <f>WEEKDAY(Flights[[#This Row],[Date]],2)</f>
        <v>1</v>
      </c>
      <c r="D583" t="s">
        <v>471</v>
      </c>
      <c r="E583" t="s">
        <v>1990</v>
      </c>
      <c r="F583" t="s">
        <v>0</v>
      </c>
      <c r="G583" t="s">
        <v>293</v>
      </c>
      <c r="H583" t="str">
        <f>_xlfn.XLOOKUP(Flights[[#This Row],[Destination]],Airports!$A$1:$A$77,Airports!$D$1:$D$77,"Code not found")</f>
        <v>Houston</v>
      </c>
      <c r="I583" t="str" cm="1">
        <f t="array" ref="I583">_xlfn.XLOOKUP(Flights[[#This Row],[Destination]],_xlfn._TRO_TRAILING(Airports!A:A),_xlfn._TRO_TRAILING(Airports!E:E),"Code not found")</f>
        <v>TX</v>
      </c>
      <c r="J583" s="1">
        <v>0.53333333333333333</v>
      </c>
      <c r="K583">
        <f>HOUR(Flights[[#This Row],[Scheduled Departure]])</f>
        <v>12</v>
      </c>
      <c r="L583" s="1">
        <v>0</v>
      </c>
      <c r="O583" s="14">
        <f>Flights[[#This Row],[Length (min)]]/60</f>
        <v>0</v>
      </c>
      <c r="P583">
        <v>1379</v>
      </c>
      <c r="Q583" s="17" t="str">
        <f>IFERROR(Flights[[#This Row],[Distance]]/Flights[[#This Row],[Length (hr)]],"")</f>
        <v/>
      </c>
      <c r="R583" s="1">
        <v>0.75</v>
      </c>
      <c r="S583" s="1">
        <v>0</v>
      </c>
      <c r="U583" t="str">
        <f>IF(Flights[[#This Row],[Arrival Delay]]="","Cancelled",IF(Flights[[#This Row],[Arrival Delay]]&gt;15,"Delayed","On time"))</f>
        <v>Cancelled</v>
      </c>
      <c r="V583" t="str">
        <f>IF(Flights[[#This Row],[Status]]&lt;&gt;"Delayed","",IF(Flights[[#This Row],[Arrival Delay]]&gt;120,"Severe",IF(Flights[[#This Row],[Arrival Delay]]&gt;60,"Major","Moderate")))</f>
        <v/>
      </c>
      <c r="W583" t="s">
        <v>8</v>
      </c>
      <c r="X583" t="str">
        <f>IF(OR(AND(Flights[[#This Row],[Status]]="Cancelled",Flights[[#This Row],[Cancellation Reason]]="Airline/Carrier"),Flights[[#This Row],[Delay Type]]="Severe"),"Yes","No")</f>
        <v>Yes</v>
      </c>
    </row>
    <row r="584" spans="1:24" x14ac:dyDescent="0.25">
      <c r="A584" s="3">
        <v>42051</v>
      </c>
      <c r="B584">
        <f>WEEKNUM(Flights[[#This Row],[Date]],2)</f>
        <v>8</v>
      </c>
      <c r="C584">
        <f>WEEKDAY(Flights[[#This Row],[Date]],2)</f>
        <v>1</v>
      </c>
      <c r="D584" t="s">
        <v>898</v>
      </c>
      <c r="E584" t="s">
        <v>1995</v>
      </c>
      <c r="F584" t="s">
        <v>0</v>
      </c>
      <c r="G584" t="s">
        <v>351</v>
      </c>
      <c r="H584" t="str">
        <f>_xlfn.XLOOKUP(Flights[[#This Row],[Destination]],Airports!$A$1:$A$77,Airports!$D$1:$D$77,"Code not found")</f>
        <v>Sacramento</v>
      </c>
      <c r="I584" t="str" cm="1">
        <f t="array" ref="I584">_xlfn.XLOOKUP(Flights[[#This Row],[Destination]],_xlfn._TRO_TRAILING(Airports!A:A),_xlfn._TRO_TRAILING(Airports!E:E),"Code not found")</f>
        <v>CA</v>
      </c>
      <c r="J584" s="1">
        <v>0.69097222222222221</v>
      </c>
      <c r="K584">
        <f>HOUR(Flights[[#This Row],[Scheduled Departure]])</f>
        <v>16</v>
      </c>
      <c r="L584" s="1">
        <v>0.70138888888888884</v>
      </c>
      <c r="M584">
        <v>15</v>
      </c>
      <c r="N584">
        <v>70</v>
      </c>
      <c r="O584" s="14">
        <f>Flights[[#This Row],[Length (min)]]/60</f>
        <v>1.1666666666666667</v>
      </c>
      <c r="P584">
        <v>373</v>
      </c>
      <c r="Q584" s="17">
        <f>IFERROR(Flights[[#This Row],[Distance]]/Flights[[#This Row],[Length (hr)]],"")</f>
        <v>319.71428571428572</v>
      </c>
      <c r="R584" s="1">
        <v>0.74305555555555558</v>
      </c>
      <c r="S584" s="1">
        <v>0.75</v>
      </c>
      <c r="T584">
        <v>10</v>
      </c>
      <c r="U584" t="str">
        <f>IF(Flights[[#This Row],[Arrival Delay]]="","Cancelled",IF(Flights[[#This Row],[Arrival Delay]]&gt;15,"Delayed","On time"))</f>
        <v>On time</v>
      </c>
      <c r="V584" t="str">
        <f>IF(Flights[[#This Row],[Status]]&lt;&gt;"Delayed","",IF(Flights[[#This Row],[Arrival Delay]]&gt;120,"Severe",IF(Flights[[#This Row],[Arrival Delay]]&gt;60,"Major","Moderate")))</f>
        <v/>
      </c>
      <c r="X584" t="str">
        <f>IF(OR(AND(Flights[[#This Row],[Status]]="Cancelled",Flights[[#This Row],[Cancellation Reason]]="Airline/Carrier"),Flights[[#This Row],[Delay Type]]="Severe"),"Yes","No")</f>
        <v>No</v>
      </c>
    </row>
    <row r="585" spans="1:24" x14ac:dyDescent="0.25">
      <c r="A585" s="3">
        <v>42051</v>
      </c>
      <c r="B585">
        <f>WEEKNUM(Flights[[#This Row],[Date]],2)</f>
        <v>8</v>
      </c>
      <c r="C585">
        <f>WEEKDAY(Flights[[#This Row],[Date]],2)</f>
        <v>1</v>
      </c>
      <c r="D585" t="s">
        <v>899</v>
      </c>
      <c r="E585" t="s">
        <v>1995</v>
      </c>
      <c r="F585" t="s">
        <v>0</v>
      </c>
      <c r="G585" t="s">
        <v>318</v>
      </c>
      <c r="H585" t="str">
        <f>_xlfn.XLOOKUP(Flights[[#This Row],[Destination]],Airports!$A$1:$A$77,Airports!$D$1:$D$77,"Code not found")</f>
        <v>Oakland</v>
      </c>
      <c r="I585" t="str" cm="1">
        <f t="array" ref="I585">_xlfn.XLOOKUP(Flights[[#This Row],[Destination]],_xlfn._TRO_TRAILING(Airports!A:A),_xlfn._TRO_TRAILING(Airports!E:E),"Code not found")</f>
        <v>CA</v>
      </c>
      <c r="J585" s="1">
        <v>0.69444444444444442</v>
      </c>
      <c r="K585">
        <f>HOUR(Flights[[#This Row],[Scheduled Departure]])</f>
        <v>16</v>
      </c>
      <c r="L585" s="1">
        <v>0.7006944444444444</v>
      </c>
      <c r="M585">
        <v>9</v>
      </c>
      <c r="N585">
        <v>65</v>
      </c>
      <c r="O585" s="14">
        <f>Flights[[#This Row],[Length (min)]]/60</f>
        <v>1.0833333333333333</v>
      </c>
      <c r="P585">
        <v>337</v>
      </c>
      <c r="Q585" s="17">
        <f>IFERROR(Flights[[#This Row],[Distance]]/Flights[[#This Row],[Length (hr)]],"")</f>
        <v>311.07692307692309</v>
      </c>
      <c r="R585" s="1">
        <v>0.74652777777777779</v>
      </c>
      <c r="S585" s="1">
        <v>0.74583333333333335</v>
      </c>
      <c r="T585">
        <v>-1</v>
      </c>
      <c r="U585" t="str">
        <f>IF(Flights[[#This Row],[Arrival Delay]]="","Cancelled",IF(Flights[[#This Row],[Arrival Delay]]&gt;15,"Delayed","On time"))</f>
        <v>On time</v>
      </c>
      <c r="V585" t="str">
        <f>IF(Flights[[#This Row],[Status]]&lt;&gt;"Delayed","",IF(Flights[[#This Row],[Arrival Delay]]&gt;120,"Severe",IF(Flights[[#This Row],[Arrival Delay]]&gt;60,"Major","Moderate")))</f>
        <v/>
      </c>
      <c r="X585" t="str">
        <f>IF(OR(AND(Flights[[#This Row],[Status]]="Cancelled",Flights[[#This Row],[Cancellation Reason]]="Airline/Carrier"),Flights[[#This Row],[Delay Type]]="Severe"),"Yes","No")</f>
        <v>No</v>
      </c>
    </row>
    <row r="586" spans="1:24" x14ac:dyDescent="0.25">
      <c r="A586" s="3">
        <v>42051</v>
      </c>
      <c r="B586">
        <f>WEEKNUM(Flights[[#This Row],[Date]],2)</f>
        <v>8</v>
      </c>
      <c r="C586">
        <f>WEEKDAY(Flights[[#This Row],[Date]],2)</f>
        <v>1</v>
      </c>
      <c r="D586" t="s">
        <v>584</v>
      </c>
      <c r="E586" t="s">
        <v>1994</v>
      </c>
      <c r="F586" t="s">
        <v>0</v>
      </c>
      <c r="G586" t="s">
        <v>335</v>
      </c>
      <c r="H586" t="str">
        <f>_xlfn.XLOOKUP(Flights[[#This Row],[Destination]],Airports!$A$1:$A$77,Airports!$D$1:$D$77,"Code not found")</f>
        <v>Reno</v>
      </c>
      <c r="I586" t="str" cm="1">
        <f t="array" ref="I586">_xlfn.XLOOKUP(Flights[[#This Row],[Destination]],_xlfn._TRO_TRAILING(Airports!A:A),_xlfn._TRO_TRAILING(Airports!E:E),"Code not found")</f>
        <v>NV</v>
      </c>
      <c r="J586" s="1">
        <v>0.70833333333333337</v>
      </c>
      <c r="K586">
        <f>HOUR(Flights[[#This Row],[Scheduled Departure]])</f>
        <v>17</v>
      </c>
      <c r="L586" s="1">
        <v>0.70416666666666672</v>
      </c>
      <c r="M586">
        <v>-6</v>
      </c>
      <c r="N586">
        <v>100</v>
      </c>
      <c r="O586" s="14">
        <f>Flights[[#This Row],[Length (min)]]/60</f>
        <v>1.6666666666666667</v>
      </c>
      <c r="P586">
        <v>391</v>
      </c>
      <c r="Q586" s="17">
        <f>IFERROR(Flights[[#This Row],[Distance]]/Flights[[#This Row],[Length (hr)]],"")</f>
        <v>234.6</v>
      </c>
      <c r="R586" s="1">
        <v>0.76666666666666672</v>
      </c>
      <c r="S586" s="1">
        <v>0.77361111111111114</v>
      </c>
      <c r="T586">
        <v>10</v>
      </c>
      <c r="U586" t="str">
        <f>IF(Flights[[#This Row],[Arrival Delay]]="","Cancelled",IF(Flights[[#This Row],[Arrival Delay]]&gt;15,"Delayed","On time"))</f>
        <v>On time</v>
      </c>
      <c r="V586" t="str">
        <f>IF(Flights[[#This Row],[Status]]&lt;&gt;"Delayed","",IF(Flights[[#This Row],[Arrival Delay]]&gt;120,"Severe",IF(Flights[[#This Row],[Arrival Delay]]&gt;60,"Major","Moderate")))</f>
        <v/>
      </c>
      <c r="X586" t="str">
        <f>IF(OR(AND(Flights[[#This Row],[Status]]="Cancelled",Flights[[#This Row],[Cancellation Reason]]="Airline/Carrier"),Flights[[#This Row],[Delay Type]]="Severe"),"Yes","No")</f>
        <v>No</v>
      </c>
    </row>
    <row r="587" spans="1:24" x14ac:dyDescent="0.25">
      <c r="A587" s="3">
        <v>42051</v>
      </c>
      <c r="B587">
        <f>WEEKNUM(Flights[[#This Row],[Date]],2)</f>
        <v>8</v>
      </c>
      <c r="C587">
        <f>WEEKDAY(Flights[[#This Row],[Date]],2)</f>
        <v>1</v>
      </c>
      <c r="D587" t="s">
        <v>614</v>
      </c>
      <c r="E587" t="s">
        <v>1994</v>
      </c>
      <c r="F587" t="s">
        <v>0</v>
      </c>
      <c r="G587" t="s">
        <v>3</v>
      </c>
      <c r="H587" t="str">
        <f>_xlfn.XLOOKUP(Flights[[#This Row],[Destination]],Airports!$A$1:$A$77,Airports!$D$1:$D$77,"Code not found")</f>
        <v>Dallas</v>
      </c>
      <c r="I587" t="str" cm="1">
        <f t="array" ref="I587">_xlfn.XLOOKUP(Flights[[#This Row],[Destination]],_xlfn._TRO_TRAILING(Airports!A:A),_xlfn._TRO_TRAILING(Airports!E:E),"Code not found")</f>
        <v>TX</v>
      </c>
      <c r="J587" s="1">
        <v>0.76875000000000004</v>
      </c>
      <c r="K587">
        <f>HOUR(Flights[[#This Row],[Scheduled Departure]])</f>
        <v>18</v>
      </c>
      <c r="L587" s="1">
        <v>0.81111111111111112</v>
      </c>
      <c r="M587">
        <v>61</v>
      </c>
      <c r="N587">
        <v>168</v>
      </c>
      <c r="O587" s="14">
        <f>Flights[[#This Row],[Length (min)]]/60</f>
        <v>2.8</v>
      </c>
      <c r="P587">
        <v>1235</v>
      </c>
      <c r="Q587" s="17">
        <f>IFERROR(Flights[[#This Row],[Distance]]/Flights[[#This Row],[Length (hr)]],"")</f>
        <v>441.07142857142861</v>
      </c>
      <c r="R587" s="1">
        <v>0.97916666666666663</v>
      </c>
      <c r="S587" s="1">
        <v>1.1111111111111112E-2</v>
      </c>
      <c r="T587">
        <v>46</v>
      </c>
      <c r="U587" t="str">
        <f>IF(Flights[[#This Row],[Arrival Delay]]="","Cancelled",IF(Flights[[#This Row],[Arrival Delay]]&gt;15,"Delayed","On time"))</f>
        <v>Delayed</v>
      </c>
      <c r="V587" t="str">
        <f>IF(Flights[[#This Row],[Status]]&lt;&gt;"Delayed","",IF(Flights[[#This Row],[Arrival Delay]]&gt;120,"Severe",IF(Flights[[#This Row],[Arrival Delay]]&gt;60,"Major","Moderate")))</f>
        <v>Moderate</v>
      </c>
      <c r="X587" t="str">
        <f>IF(OR(AND(Flights[[#This Row],[Status]]="Cancelled",Flights[[#This Row],[Cancellation Reason]]="Airline/Carrier"),Flights[[#This Row],[Delay Type]]="Severe"),"Yes","No")</f>
        <v>No</v>
      </c>
    </row>
    <row r="588" spans="1:24" x14ac:dyDescent="0.25">
      <c r="A588" s="3">
        <v>42051</v>
      </c>
      <c r="B588">
        <f>WEEKNUM(Flights[[#This Row],[Date]],2)</f>
        <v>8</v>
      </c>
      <c r="C588">
        <f>WEEKDAY(Flights[[#This Row],[Date]],2)</f>
        <v>1</v>
      </c>
      <c r="D588" t="s">
        <v>642</v>
      </c>
      <c r="E588" t="s">
        <v>1994</v>
      </c>
      <c r="F588" t="s">
        <v>0</v>
      </c>
      <c r="G588" t="s">
        <v>280</v>
      </c>
      <c r="H588" t="str">
        <f>_xlfn.XLOOKUP(Flights[[#This Row],[Destination]],Airports!$A$1:$A$77,Airports!$D$1:$D$77,"Code not found")</f>
        <v>Eugene</v>
      </c>
      <c r="I588" t="str" cm="1">
        <f t="array" ref="I588">_xlfn.XLOOKUP(Flights[[#This Row],[Destination]],_xlfn._TRO_TRAILING(Airports!A:A),_xlfn._TRO_TRAILING(Airports!E:E),"Code not found")</f>
        <v>OR</v>
      </c>
      <c r="J588" s="1">
        <v>0.82291666666666663</v>
      </c>
      <c r="K588">
        <f>HOUR(Flights[[#This Row],[Scheduled Departure]])</f>
        <v>19</v>
      </c>
      <c r="L588" s="1">
        <v>0.83680555555555558</v>
      </c>
      <c r="M588">
        <v>20</v>
      </c>
      <c r="N588">
        <v>129</v>
      </c>
      <c r="O588" s="14">
        <f>Flights[[#This Row],[Length (min)]]/60</f>
        <v>2.15</v>
      </c>
      <c r="P588">
        <v>748</v>
      </c>
      <c r="Q588" s="17">
        <f>IFERROR(Flights[[#This Row],[Distance]]/Flights[[#This Row],[Length (hr)]],"")</f>
        <v>347.90697674418607</v>
      </c>
      <c r="R588" s="1">
        <v>0.91319444444444442</v>
      </c>
      <c r="S588" s="1">
        <v>0.92638888888888893</v>
      </c>
      <c r="T588">
        <v>19</v>
      </c>
      <c r="U588" t="str">
        <f>IF(Flights[[#This Row],[Arrival Delay]]="","Cancelled",IF(Flights[[#This Row],[Arrival Delay]]&gt;15,"Delayed","On time"))</f>
        <v>Delayed</v>
      </c>
      <c r="V588" t="str">
        <f>IF(Flights[[#This Row],[Status]]&lt;&gt;"Delayed","",IF(Flights[[#This Row],[Arrival Delay]]&gt;120,"Severe",IF(Flights[[#This Row],[Arrival Delay]]&gt;60,"Major","Moderate")))</f>
        <v>Moderate</v>
      </c>
      <c r="X588" t="str">
        <f>IF(OR(AND(Flights[[#This Row],[Status]]="Cancelled",Flights[[#This Row],[Cancellation Reason]]="Airline/Carrier"),Flights[[#This Row],[Delay Type]]="Severe"),"Yes","No")</f>
        <v>No</v>
      </c>
    </row>
    <row r="589" spans="1:24" x14ac:dyDescent="0.25">
      <c r="A589" s="3">
        <v>42051</v>
      </c>
      <c r="B589">
        <f>WEEKNUM(Flights[[#This Row],[Date]],2)</f>
        <v>8</v>
      </c>
      <c r="C589">
        <f>WEEKDAY(Flights[[#This Row],[Date]],2)</f>
        <v>1</v>
      </c>
      <c r="D589" t="s">
        <v>663</v>
      </c>
      <c r="E589" t="s">
        <v>1988</v>
      </c>
      <c r="F589" t="s">
        <v>0</v>
      </c>
      <c r="G589" t="s">
        <v>28</v>
      </c>
      <c r="H589" t="str">
        <f>_xlfn.XLOOKUP(Flights[[#This Row],[Destination]],Airports!$A$1:$A$77,Airports!$D$1:$D$77,"Code not found")</f>
        <v>Philadelphia</v>
      </c>
      <c r="I589" t="str" cm="1">
        <f t="array" ref="I589">_xlfn.XLOOKUP(Flights[[#This Row],[Destination]],_xlfn._TRO_TRAILING(Airports!A:A),_xlfn._TRO_TRAILING(Airports!E:E),"Code not found")</f>
        <v>PA</v>
      </c>
      <c r="J589" s="1">
        <v>0.92708333333333337</v>
      </c>
      <c r="K589">
        <f>HOUR(Flights[[#This Row],[Scheduled Departure]])</f>
        <v>22</v>
      </c>
      <c r="L589" s="1">
        <v>0.92361111111111116</v>
      </c>
      <c r="M589">
        <v>-5</v>
      </c>
      <c r="N589">
        <v>285</v>
      </c>
      <c r="O589" s="14">
        <f>Flights[[#This Row],[Length (min)]]/60</f>
        <v>4.75</v>
      </c>
      <c r="P589">
        <v>2402</v>
      </c>
      <c r="Q589" s="17">
        <f>IFERROR(Flights[[#This Row],[Distance]]/Flights[[#This Row],[Length (hr)]],"")</f>
        <v>505.68421052631578</v>
      </c>
      <c r="R589" s="1">
        <v>0.25555555555555554</v>
      </c>
      <c r="S589" s="1">
        <v>0.24652777777777779</v>
      </c>
      <c r="T589">
        <v>-13</v>
      </c>
      <c r="U589" t="str">
        <f>IF(Flights[[#This Row],[Arrival Delay]]="","Cancelled",IF(Flights[[#This Row],[Arrival Delay]]&gt;15,"Delayed","On time"))</f>
        <v>On time</v>
      </c>
      <c r="V589" t="str">
        <f>IF(Flights[[#This Row],[Status]]&lt;&gt;"Delayed","",IF(Flights[[#This Row],[Arrival Delay]]&gt;120,"Severe",IF(Flights[[#This Row],[Arrival Delay]]&gt;60,"Major","Moderate")))</f>
        <v/>
      </c>
      <c r="X589" t="str">
        <f>IF(OR(AND(Flights[[#This Row],[Status]]="Cancelled",Flights[[#This Row],[Cancellation Reason]]="Airline/Carrier"),Flights[[#This Row],[Delay Type]]="Severe"),"Yes","No")</f>
        <v>No</v>
      </c>
    </row>
    <row r="590" spans="1:24" x14ac:dyDescent="0.25">
      <c r="A590" s="3">
        <v>42051</v>
      </c>
      <c r="B590">
        <f>WEEKNUM(Flights[[#This Row],[Date]],2)</f>
        <v>8</v>
      </c>
      <c r="C590">
        <f>WEEKDAY(Flights[[#This Row],[Date]],2)</f>
        <v>1</v>
      </c>
      <c r="D590" t="s">
        <v>493</v>
      </c>
      <c r="E590" t="s">
        <v>1994</v>
      </c>
      <c r="F590" t="s">
        <v>0</v>
      </c>
      <c r="G590" t="s">
        <v>260</v>
      </c>
      <c r="H590" t="str">
        <f>_xlfn.XLOOKUP(Flights[[#This Row],[Destination]],Airports!$A$1:$A$77,Airports!$D$1:$D$77,"Code not found")</f>
        <v>San Diego</v>
      </c>
      <c r="I590" t="str" cm="1">
        <f t="array" ref="I590">_xlfn.XLOOKUP(Flights[[#This Row],[Destination]],_xlfn._TRO_TRAILING(Airports!A:A),_xlfn._TRO_TRAILING(Airports!E:E),"Code not found")</f>
        <v>CA</v>
      </c>
      <c r="J590" s="1">
        <v>0.93055555555555558</v>
      </c>
      <c r="K590">
        <f>HOUR(Flights[[#This Row],[Scheduled Departure]])</f>
        <v>22</v>
      </c>
      <c r="L590" s="1">
        <v>0.93125000000000002</v>
      </c>
      <c r="M590">
        <v>1</v>
      </c>
      <c r="N590">
        <v>46</v>
      </c>
      <c r="O590" s="14">
        <f>Flights[[#This Row],[Length (min)]]/60</f>
        <v>0.76666666666666672</v>
      </c>
      <c r="P590">
        <v>86</v>
      </c>
      <c r="Q590" s="17">
        <f>IFERROR(Flights[[#This Row],[Distance]]/Flights[[#This Row],[Length (hr)]],"")</f>
        <v>112.17391304347825</v>
      </c>
      <c r="R590" s="1">
        <v>0.96250000000000002</v>
      </c>
      <c r="S590" s="1">
        <v>0.96319444444444446</v>
      </c>
      <c r="T590">
        <v>1</v>
      </c>
      <c r="U590" t="str">
        <f>IF(Flights[[#This Row],[Arrival Delay]]="","Cancelled",IF(Flights[[#This Row],[Arrival Delay]]&gt;15,"Delayed","On time"))</f>
        <v>On time</v>
      </c>
      <c r="V590" t="str">
        <f>IF(Flights[[#This Row],[Status]]&lt;&gt;"Delayed","",IF(Flights[[#This Row],[Arrival Delay]]&gt;120,"Severe",IF(Flights[[#This Row],[Arrival Delay]]&gt;60,"Major","Moderate")))</f>
        <v/>
      </c>
      <c r="X590" t="str">
        <f>IF(OR(AND(Flights[[#This Row],[Status]]="Cancelled",Flights[[#This Row],[Cancellation Reason]]="Airline/Carrier"),Flights[[#This Row],[Delay Type]]="Severe"),"Yes","No")</f>
        <v>No</v>
      </c>
    </row>
    <row r="591" spans="1:24" x14ac:dyDescent="0.25">
      <c r="A591" s="3">
        <v>42052</v>
      </c>
      <c r="B591">
        <f>WEEKNUM(Flights[[#This Row],[Date]],2)</f>
        <v>8</v>
      </c>
      <c r="C591">
        <f>WEEKDAY(Flights[[#This Row],[Date]],2)</f>
        <v>2</v>
      </c>
      <c r="D591" t="s">
        <v>949</v>
      </c>
      <c r="E591" t="s">
        <v>1990</v>
      </c>
      <c r="F591" t="s">
        <v>0</v>
      </c>
      <c r="G591" t="s">
        <v>16</v>
      </c>
      <c r="H591" t="str">
        <f>_xlfn.XLOOKUP(Flights[[#This Row],[Destination]],Airports!$A$1:$A$77,Airports!$D$1:$D$77,"Code not found")</f>
        <v>Dulles</v>
      </c>
      <c r="I591" t="str" cm="1">
        <f t="array" ref="I591">_xlfn.XLOOKUP(Flights[[#This Row],[Destination]],_xlfn._TRO_TRAILING(Airports!A:A),_xlfn._TRO_TRAILING(Airports!E:E),"Code not found")</f>
        <v>VA</v>
      </c>
      <c r="J591" s="1">
        <v>0.33402777777777776</v>
      </c>
      <c r="K591">
        <f>HOUR(Flights[[#This Row],[Scheduled Departure]])</f>
        <v>8</v>
      </c>
      <c r="L591" s="1">
        <v>0.33402777777777776</v>
      </c>
      <c r="M591">
        <v>0</v>
      </c>
      <c r="N591">
        <v>294</v>
      </c>
      <c r="O591" s="14">
        <f>Flights[[#This Row],[Length (min)]]/60</f>
        <v>4.9000000000000004</v>
      </c>
      <c r="P591">
        <v>2288</v>
      </c>
      <c r="Q591" s="17">
        <f>IFERROR(Flights[[#This Row],[Distance]]/Flights[[#This Row],[Length (hr)]],"")</f>
        <v>466.93877551020404</v>
      </c>
      <c r="R591" s="1">
        <v>0.66249999999999998</v>
      </c>
      <c r="S591" s="1">
        <v>0.66319444444444442</v>
      </c>
      <c r="T591">
        <v>1</v>
      </c>
      <c r="U591" t="str">
        <f>IF(Flights[[#This Row],[Arrival Delay]]="","Cancelled",IF(Flights[[#This Row],[Arrival Delay]]&gt;15,"Delayed","On time"))</f>
        <v>On time</v>
      </c>
      <c r="V591" t="str">
        <f>IF(Flights[[#This Row],[Status]]&lt;&gt;"Delayed","",IF(Flights[[#This Row],[Arrival Delay]]&gt;120,"Severe",IF(Flights[[#This Row],[Arrival Delay]]&gt;60,"Major","Moderate")))</f>
        <v/>
      </c>
      <c r="X591" t="str">
        <f>IF(OR(AND(Flights[[#This Row],[Status]]="Cancelled",Flights[[#This Row],[Cancellation Reason]]="Airline/Carrier"),Flights[[#This Row],[Delay Type]]="Severe"),"Yes","No")</f>
        <v>No</v>
      </c>
    </row>
    <row r="592" spans="1:24" x14ac:dyDescent="0.25">
      <c r="A592" s="3">
        <v>42052</v>
      </c>
      <c r="B592">
        <f>WEEKNUM(Flights[[#This Row],[Date]],2)</f>
        <v>8</v>
      </c>
      <c r="C592">
        <f>WEEKDAY(Flights[[#This Row],[Date]],2)</f>
        <v>2</v>
      </c>
      <c r="D592" t="s">
        <v>49</v>
      </c>
      <c r="E592" t="s">
        <v>1987</v>
      </c>
      <c r="F592" t="s">
        <v>0</v>
      </c>
      <c r="G592" t="s">
        <v>3</v>
      </c>
      <c r="H592" t="str">
        <f>_xlfn.XLOOKUP(Flights[[#This Row],[Destination]],Airports!$A$1:$A$77,Airports!$D$1:$D$77,"Code not found")</f>
        <v>Dallas</v>
      </c>
      <c r="I592" t="str" cm="1">
        <f t="array" ref="I592">_xlfn.XLOOKUP(Flights[[#This Row],[Destination]],_xlfn._TRO_TRAILING(Airports!A:A),_xlfn._TRO_TRAILING(Airports!E:E),"Code not found")</f>
        <v>TX</v>
      </c>
      <c r="J592" s="1">
        <v>0.35069444444444442</v>
      </c>
      <c r="K592">
        <f>HOUR(Flights[[#This Row],[Scheduled Departure]])</f>
        <v>8</v>
      </c>
      <c r="L592" s="1">
        <v>0.35555555555555557</v>
      </c>
      <c r="M592">
        <v>7</v>
      </c>
      <c r="N592">
        <v>186</v>
      </c>
      <c r="O592" s="14">
        <f>Flights[[#This Row],[Length (min)]]/60</f>
        <v>3.1</v>
      </c>
      <c r="P592">
        <v>1235</v>
      </c>
      <c r="Q592" s="17">
        <f>IFERROR(Flights[[#This Row],[Distance]]/Flights[[#This Row],[Length (hr)]],"")</f>
        <v>398.38709677419354</v>
      </c>
      <c r="R592" s="1">
        <v>0.55625000000000002</v>
      </c>
      <c r="S592" s="1">
        <v>0.56805555555555554</v>
      </c>
      <c r="T592">
        <v>17</v>
      </c>
      <c r="U592" t="str">
        <f>IF(Flights[[#This Row],[Arrival Delay]]="","Cancelled",IF(Flights[[#This Row],[Arrival Delay]]&gt;15,"Delayed","On time"))</f>
        <v>Delayed</v>
      </c>
      <c r="V592" t="str">
        <f>IF(Flights[[#This Row],[Status]]&lt;&gt;"Delayed","",IF(Flights[[#This Row],[Arrival Delay]]&gt;120,"Severe",IF(Flights[[#This Row],[Arrival Delay]]&gt;60,"Major","Moderate")))</f>
        <v>Moderate</v>
      </c>
      <c r="X592" t="str">
        <f>IF(OR(AND(Flights[[#This Row],[Status]]="Cancelled",Flights[[#This Row],[Cancellation Reason]]="Airline/Carrier"),Flights[[#This Row],[Delay Type]]="Severe"),"Yes","No")</f>
        <v>No</v>
      </c>
    </row>
    <row r="593" spans="1:24" x14ac:dyDescent="0.25">
      <c r="A593" s="3">
        <v>42052</v>
      </c>
      <c r="B593">
        <f>WEEKNUM(Flights[[#This Row],[Date]],2)</f>
        <v>8</v>
      </c>
      <c r="C593">
        <f>WEEKDAY(Flights[[#This Row],[Date]],2)</f>
        <v>2</v>
      </c>
      <c r="D593" t="s">
        <v>430</v>
      </c>
      <c r="E593" t="s">
        <v>1989</v>
      </c>
      <c r="F593" t="s">
        <v>0</v>
      </c>
      <c r="G593" t="s">
        <v>26</v>
      </c>
      <c r="H593" t="str">
        <f>_xlfn.XLOOKUP(Flights[[#This Row],[Destination]],Airports!$A$1:$A$77,Airports!$D$1:$D$77,"Code not found")</f>
        <v>Atlanta</v>
      </c>
      <c r="I593" t="str" cm="1">
        <f t="array" ref="I593">_xlfn.XLOOKUP(Flights[[#This Row],[Destination]],_xlfn._TRO_TRAILING(Airports!A:A),_xlfn._TRO_TRAILING(Airports!E:E),"Code not found")</f>
        <v>GA</v>
      </c>
      <c r="J593" s="1">
        <v>0.38194444444444442</v>
      </c>
      <c r="K593">
        <f>HOUR(Flights[[#This Row],[Scheduled Departure]])</f>
        <v>9</v>
      </c>
      <c r="L593" s="1">
        <v>0.38194444444444442</v>
      </c>
      <c r="M593">
        <v>0</v>
      </c>
      <c r="N593">
        <v>253</v>
      </c>
      <c r="O593" s="14">
        <f>Flights[[#This Row],[Length (min)]]/60</f>
        <v>4.2166666666666668</v>
      </c>
      <c r="P593">
        <v>1947</v>
      </c>
      <c r="Q593" s="17">
        <f>IFERROR(Flights[[#This Row],[Distance]]/Flights[[#This Row],[Length (hr)]],"")</f>
        <v>461.73913043478262</v>
      </c>
      <c r="R593" s="1">
        <v>0.68472222222222223</v>
      </c>
      <c r="S593" s="1">
        <v>0.68263888888888891</v>
      </c>
      <c r="T593">
        <v>-3</v>
      </c>
      <c r="U593" t="str">
        <f>IF(Flights[[#This Row],[Arrival Delay]]="","Cancelled",IF(Flights[[#This Row],[Arrival Delay]]&gt;15,"Delayed","On time"))</f>
        <v>On time</v>
      </c>
      <c r="V593" t="str">
        <f>IF(Flights[[#This Row],[Status]]&lt;&gt;"Delayed","",IF(Flights[[#This Row],[Arrival Delay]]&gt;120,"Severe",IF(Flights[[#This Row],[Arrival Delay]]&gt;60,"Major","Moderate")))</f>
        <v/>
      </c>
      <c r="X593" t="str">
        <f>IF(OR(AND(Flights[[#This Row],[Status]]="Cancelled",Flights[[#This Row],[Cancellation Reason]]="Airline/Carrier"),Flights[[#This Row],[Delay Type]]="Severe"),"Yes","No")</f>
        <v>No</v>
      </c>
    </row>
    <row r="594" spans="1:24" x14ac:dyDescent="0.25">
      <c r="A594" s="3">
        <v>42052</v>
      </c>
      <c r="B594">
        <f>WEEKNUM(Flights[[#This Row],[Date]],2)</f>
        <v>8</v>
      </c>
      <c r="C594">
        <f>WEEKDAY(Flights[[#This Row],[Date]],2)</f>
        <v>2</v>
      </c>
      <c r="D594" t="s">
        <v>61</v>
      </c>
      <c r="E594" t="s">
        <v>1987</v>
      </c>
      <c r="F594" t="s">
        <v>0</v>
      </c>
      <c r="G594" t="s">
        <v>12</v>
      </c>
      <c r="H594" t="str">
        <f>_xlfn.XLOOKUP(Flights[[#This Row],[Destination]],Airports!$A$1:$A$77,Airports!$D$1:$D$77,"Code not found")</f>
        <v>New York</v>
      </c>
      <c r="I594" t="str" cm="1">
        <f t="array" ref="I594">_xlfn.XLOOKUP(Flights[[#This Row],[Destination]],_xlfn._TRO_TRAILING(Airports!A:A),_xlfn._TRO_TRAILING(Airports!E:E),"Code not found")</f>
        <v>NY</v>
      </c>
      <c r="J594" s="1">
        <v>0.43402777777777779</v>
      </c>
      <c r="K594">
        <f>HOUR(Flights[[#This Row],[Scheduled Departure]])</f>
        <v>10</v>
      </c>
      <c r="L594" s="1">
        <v>0.42916666666666664</v>
      </c>
      <c r="M594">
        <v>-7</v>
      </c>
      <c r="N594">
        <v>320</v>
      </c>
      <c r="O594" s="14">
        <f>Flights[[#This Row],[Length (min)]]/60</f>
        <v>5.333333333333333</v>
      </c>
      <c r="P594">
        <v>2475</v>
      </c>
      <c r="Q594" s="17">
        <f>IFERROR(Flights[[#This Row],[Distance]]/Flights[[#This Row],[Length (hr)]],"")</f>
        <v>464.0625</v>
      </c>
      <c r="R594" s="1">
        <v>0.78819444444444442</v>
      </c>
      <c r="S594" s="1">
        <v>0.77638888888888891</v>
      </c>
      <c r="T594">
        <v>-17</v>
      </c>
      <c r="U594" t="str">
        <f>IF(Flights[[#This Row],[Arrival Delay]]="","Cancelled",IF(Flights[[#This Row],[Arrival Delay]]&gt;15,"Delayed","On time"))</f>
        <v>On time</v>
      </c>
      <c r="V594" t="str">
        <f>IF(Flights[[#This Row],[Status]]&lt;&gt;"Delayed","",IF(Flights[[#This Row],[Arrival Delay]]&gt;120,"Severe",IF(Flights[[#This Row],[Arrival Delay]]&gt;60,"Major","Moderate")))</f>
        <v/>
      </c>
      <c r="X594" t="str">
        <f>IF(OR(AND(Flights[[#This Row],[Status]]="Cancelled",Flights[[#This Row],[Cancellation Reason]]="Airline/Carrier"),Flights[[#This Row],[Delay Type]]="Severe"),"Yes","No")</f>
        <v>No</v>
      </c>
    </row>
    <row r="595" spans="1:24" x14ac:dyDescent="0.25">
      <c r="A595" s="3">
        <v>42052</v>
      </c>
      <c r="B595">
        <f>WEEKNUM(Flights[[#This Row],[Date]],2)</f>
        <v>8</v>
      </c>
      <c r="C595">
        <f>WEEKDAY(Flights[[#This Row],[Date]],2)</f>
        <v>2</v>
      </c>
      <c r="D595" t="s">
        <v>119</v>
      </c>
      <c r="E595" t="s">
        <v>1987</v>
      </c>
      <c r="F595" t="s">
        <v>0</v>
      </c>
      <c r="G595" t="s">
        <v>5</v>
      </c>
      <c r="H595" t="str">
        <f>_xlfn.XLOOKUP(Flights[[#This Row],[Destination]],Airports!$A$1:$A$77,Airports!$D$1:$D$77,"Code not found")</f>
        <v>St. Louis</v>
      </c>
      <c r="I595" t="str" cm="1">
        <f t="array" ref="I595">_xlfn.XLOOKUP(Flights[[#This Row],[Destination]],_xlfn._TRO_TRAILING(Airports!A:A),_xlfn._TRO_TRAILING(Airports!E:E),"Code not found")</f>
        <v>MO</v>
      </c>
      <c r="J595" s="1">
        <v>0.64444444444444449</v>
      </c>
      <c r="K595">
        <f>HOUR(Flights[[#This Row],[Scheduled Departure]])</f>
        <v>15</v>
      </c>
      <c r="L595" s="1">
        <v>0.64097222222222228</v>
      </c>
      <c r="M595">
        <v>-5</v>
      </c>
      <c r="N595">
        <v>219</v>
      </c>
      <c r="O595" s="14">
        <f>Flights[[#This Row],[Length (min)]]/60</f>
        <v>3.65</v>
      </c>
      <c r="P595">
        <v>1592</v>
      </c>
      <c r="Q595" s="17">
        <f>IFERROR(Flights[[#This Row],[Distance]]/Flights[[#This Row],[Length (hr)]],"")</f>
        <v>436.16438356164383</v>
      </c>
      <c r="R595" s="1">
        <v>0.87430555555555556</v>
      </c>
      <c r="S595" s="1">
        <v>0.87638888888888888</v>
      </c>
      <c r="T595">
        <v>3</v>
      </c>
      <c r="U595" t="str">
        <f>IF(Flights[[#This Row],[Arrival Delay]]="","Cancelled",IF(Flights[[#This Row],[Arrival Delay]]&gt;15,"Delayed","On time"))</f>
        <v>On time</v>
      </c>
      <c r="V595" t="str">
        <f>IF(Flights[[#This Row],[Status]]&lt;&gt;"Delayed","",IF(Flights[[#This Row],[Arrival Delay]]&gt;120,"Severe",IF(Flights[[#This Row],[Arrival Delay]]&gt;60,"Major","Moderate")))</f>
        <v/>
      </c>
      <c r="X595" t="str">
        <f>IF(OR(AND(Flights[[#This Row],[Status]]="Cancelled",Flights[[#This Row],[Cancellation Reason]]="Airline/Carrier"),Flights[[#This Row],[Delay Type]]="Severe"),"Yes","No")</f>
        <v>No</v>
      </c>
    </row>
    <row r="596" spans="1:24" x14ac:dyDescent="0.25">
      <c r="A596" s="3">
        <v>42052</v>
      </c>
      <c r="B596">
        <f>WEEKNUM(Flights[[#This Row],[Date]],2)</f>
        <v>8</v>
      </c>
      <c r="C596">
        <f>WEEKDAY(Flights[[#This Row],[Date]],2)</f>
        <v>2</v>
      </c>
      <c r="D596" t="s">
        <v>894</v>
      </c>
      <c r="E596" t="s">
        <v>1995</v>
      </c>
      <c r="F596" t="s">
        <v>0</v>
      </c>
      <c r="G596" t="s">
        <v>273</v>
      </c>
      <c r="H596" t="str">
        <f>_xlfn.XLOOKUP(Flights[[#This Row],[Destination]],Airports!$A$1:$A$77,Airports!$D$1:$D$77,"Code not found")</f>
        <v>Denver</v>
      </c>
      <c r="I596" t="str" cm="1">
        <f t="array" ref="I596">_xlfn.XLOOKUP(Flights[[#This Row],[Destination]],_xlfn._TRO_TRAILING(Airports!A:A),_xlfn._TRO_TRAILING(Airports!E:E),"Code not found")</f>
        <v>CO</v>
      </c>
      <c r="J596" s="1">
        <v>0.64583333333333337</v>
      </c>
      <c r="K596">
        <f>HOUR(Flights[[#This Row],[Scheduled Departure]])</f>
        <v>15</v>
      </c>
      <c r="L596" s="1">
        <v>0.64375000000000004</v>
      </c>
      <c r="M596">
        <v>-3</v>
      </c>
      <c r="N596">
        <v>137</v>
      </c>
      <c r="O596" s="14">
        <f>Flights[[#This Row],[Length (min)]]/60</f>
        <v>2.2833333333333332</v>
      </c>
      <c r="P596">
        <v>862</v>
      </c>
      <c r="Q596" s="17">
        <f>IFERROR(Flights[[#This Row],[Distance]]/Flights[[#This Row],[Length (hr)]],"")</f>
        <v>377.51824817518252</v>
      </c>
      <c r="R596" s="1">
        <v>0.78125</v>
      </c>
      <c r="S596" s="1">
        <v>0.78055555555555556</v>
      </c>
      <c r="T596">
        <v>-1</v>
      </c>
      <c r="U596" t="str">
        <f>IF(Flights[[#This Row],[Arrival Delay]]="","Cancelled",IF(Flights[[#This Row],[Arrival Delay]]&gt;15,"Delayed","On time"))</f>
        <v>On time</v>
      </c>
      <c r="V596" t="str">
        <f>IF(Flights[[#This Row],[Status]]&lt;&gt;"Delayed","",IF(Flights[[#This Row],[Arrival Delay]]&gt;120,"Severe",IF(Flights[[#This Row],[Arrival Delay]]&gt;60,"Major","Moderate")))</f>
        <v/>
      </c>
      <c r="X596" t="str">
        <f>IF(OR(AND(Flights[[#This Row],[Status]]="Cancelled",Flights[[#This Row],[Cancellation Reason]]="Airline/Carrier"),Flights[[#This Row],[Delay Type]]="Severe"),"Yes","No")</f>
        <v>No</v>
      </c>
    </row>
    <row r="597" spans="1:24" x14ac:dyDescent="0.25">
      <c r="A597" s="3">
        <v>42052</v>
      </c>
      <c r="B597">
        <f>WEEKNUM(Flights[[#This Row],[Date]],2)</f>
        <v>8</v>
      </c>
      <c r="C597">
        <f>WEEKDAY(Flights[[#This Row],[Date]],2)</f>
        <v>2</v>
      </c>
      <c r="D597" t="s">
        <v>735</v>
      </c>
      <c r="E597" t="s">
        <v>1989</v>
      </c>
      <c r="F597" t="s">
        <v>0</v>
      </c>
      <c r="G597" t="s">
        <v>349</v>
      </c>
      <c r="H597" t="str">
        <f>_xlfn.XLOOKUP(Flights[[#This Row],[Destination]],Airports!$A$1:$A$77,Airports!$D$1:$D$77,"Code not found")</f>
        <v>Salt Lake City</v>
      </c>
      <c r="I597" t="str" cm="1">
        <f t="array" ref="I597">_xlfn.XLOOKUP(Flights[[#This Row],[Destination]],_xlfn._TRO_TRAILING(Airports!A:A),_xlfn._TRO_TRAILING(Airports!E:E),"Code not found")</f>
        <v>UT</v>
      </c>
      <c r="J597" s="1">
        <v>0.76736111111111116</v>
      </c>
      <c r="K597">
        <f>HOUR(Flights[[#This Row],[Scheduled Departure]])</f>
        <v>18</v>
      </c>
      <c r="L597" s="1">
        <v>0.76666666666666672</v>
      </c>
      <c r="M597">
        <v>-1</v>
      </c>
      <c r="N597">
        <v>106</v>
      </c>
      <c r="O597" s="14">
        <f>Flights[[#This Row],[Length (min)]]/60</f>
        <v>1.7666666666666666</v>
      </c>
      <c r="P597">
        <v>590</v>
      </c>
      <c r="Q597" s="17">
        <f>IFERROR(Flights[[#This Row],[Distance]]/Flights[[#This Row],[Length (hr)]],"")</f>
        <v>333.96226415094338</v>
      </c>
      <c r="R597" s="1">
        <v>0.88541666666666663</v>
      </c>
      <c r="S597" s="1">
        <v>0.88194444444444442</v>
      </c>
      <c r="T597">
        <v>-5</v>
      </c>
      <c r="U597" t="str">
        <f>IF(Flights[[#This Row],[Arrival Delay]]="","Cancelled",IF(Flights[[#This Row],[Arrival Delay]]&gt;15,"Delayed","On time"))</f>
        <v>On time</v>
      </c>
      <c r="V597" t="str">
        <f>IF(Flights[[#This Row],[Status]]&lt;&gt;"Delayed","",IF(Flights[[#This Row],[Arrival Delay]]&gt;120,"Severe",IF(Flights[[#This Row],[Arrival Delay]]&gt;60,"Major","Moderate")))</f>
        <v/>
      </c>
      <c r="X597" t="str">
        <f>IF(OR(AND(Flights[[#This Row],[Status]]="Cancelled",Flights[[#This Row],[Cancellation Reason]]="Airline/Carrier"),Flights[[#This Row],[Delay Type]]="Severe"),"Yes","No")</f>
        <v>No</v>
      </c>
    </row>
    <row r="598" spans="1:24" x14ac:dyDescent="0.25">
      <c r="A598" s="3">
        <v>42052</v>
      </c>
      <c r="B598">
        <f>WEEKNUM(Flights[[#This Row],[Date]],2)</f>
        <v>8</v>
      </c>
      <c r="C598">
        <f>WEEKDAY(Flights[[#This Row],[Date]],2)</f>
        <v>2</v>
      </c>
      <c r="D598" t="s">
        <v>913</v>
      </c>
      <c r="E598" t="s">
        <v>1995</v>
      </c>
      <c r="F598" t="s">
        <v>0</v>
      </c>
      <c r="G598" t="s">
        <v>278</v>
      </c>
      <c r="H598" t="str">
        <f>_xlfn.XLOOKUP(Flights[[#This Row],[Destination]],Airports!$A$1:$A$77,Airports!$D$1:$D$77,"Code not found")</f>
        <v>El Paso</v>
      </c>
      <c r="I598" t="str" cm="1">
        <f t="array" ref="I598">_xlfn.XLOOKUP(Flights[[#This Row],[Destination]],_xlfn._TRO_TRAILING(Airports!A:A),_xlfn._TRO_TRAILING(Airports!E:E),"Code not found")</f>
        <v>TX</v>
      </c>
      <c r="J598" s="1">
        <v>0.78819444444444442</v>
      </c>
      <c r="K598">
        <f>HOUR(Flights[[#This Row],[Scheduled Departure]])</f>
        <v>18</v>
      </c>
      <c r="L598" s="1">
        <v>0.78472222222222221</v>
      </c>
      <c r="M598">
        <v>-5</v>
      </c>
      <c r="N598">
        <v>104</v>
      </c>
      <c r="O598" s="14">
        <f>Flights[[#This Row],[Length (min)]]/60</f>
        <v>1.7333333333333334</v>
      </c>
      <c r="P598">
        <v>715</v>
      </c>
      <c r="Q598" s="17">
        <f>IFERROR(Flights[[#This Row],[Distance]]/Flights[[#This Row],[Length (hr)]],"")</f>
        <v>412.5</v>
      </c>
      <c r="R598" s="1">
        <v>0.90277777777777779</v>
      </c>
      <c r="S598" s="1">
        <v>0.89861111111111114</v>
      </c>
      <c r="T598">
        <v>-6</v>
      </c>
      <c r="U598" t="str">
        <f>IF(Flights[[#This Row],[Arrival Delay]]="","Cancelled",IF(Flights[[#This Row],[Arrival Delay]]&gt;15,"Delayed","On time"))</f>
        <v>On time</v>
      </c>
      <c r="V598" t="str">
        <f>IF(Flights[[#This Row],[Status]]&lt;&gt;"Delayed","",IF(Flights[[#This Row],[Arrival Delay]]&gt;120,"Severe",IF(Flights[[#This Row],[Arrival Delay]]&gt;60,"Major","Moderate")))</f>
        <v/>
      </c>
      <c r="X598" t="str">
        <f>IF(OR(AND(Flights[[#This Row],[Status]]="Cancelled",Flights[[#This Row],[Cancellation Reason]]="Airline/Carrier"),Flights[[#This Row],[Delay Type]]="Severe"),"Yes","No")</f>
        <v>No</v>
      </c>
    </row>
    <row r="599" spans="1:24" x14ac:dyDescent="0.25">
      <c r="A599" s="3">
        <v>42052</v>
      </c>
      <c r="B599">
        <f>WEEKNUM(Flights[[#This Row],[Date]],2)</f>
        <v>8</v>
      </c>
      <c r="C599">
        <f>WEEKDAY(Flights[[#This Row],[Date]],2)</f>
        <v>2</v>
      </c>
      <c r="D599" t="s">
        <v>118</v>
      </c>
      <c r="E599" t="s">
        <v>1987</v>
      </c>
      <c r="F599" t="s">
        <v>0</v>
      </c>
      <c r="G599" t="s">
        <v>2</v>
      </c>
      <c r="H599" t="str">
        <f>_xlfn.XLOOKUP(Flights[[#This Row],[Destination]],Airports!$A$1:$A$77,Airports!$D$1:$D$77,"Code not found")</f>
        <v>Miami</v>
      </c>
      <c r="I599" t="str" cm="1">
        <f t="array" ref="I599">_xlfn.XLOOKUP(Flights[[#This Row],[Destination]],_xlfn._TRO_TRAILING(Airports!A:A),_xlfn._TRO_TRAILING(Airports!E:E),"Code not found")</f>
        <v>FL</v>
      </c>
      <c r="J599" s="1">
        <v>0.91319444444444442</v>
      </c>
      <c r="K599">
        <f>HOUR(Flights[[#This Row],[Scheduled Departure]])</f>
        <v>21</v>
      </c>
      <c r="L599" s="1">
        <v>0.90902777777777777</v>
      </c>
      <c r="M599">
        <v>-6</v>
      </c>
      <c r="N599">
        <v>274</v>
      </c>
      <c r="O599" s="14">
        <f>Flights[[#This Row],[Length (min)]]/60</f>
        <v>4.5666666666666664</v>
      </c>
      <c r="P599">
        <v>2342</v>
      </c>
      <c r="Q599" s="17">
        <f>IFERROR(Flights[[#This Row],[Distance]]/Flights[[#This Row],[Length (hr)]],"")</f>
        <v>512.84671532846721</v>
      </c>
      <c r="R599" s="1">
        <v>0.23680555555555555</v>
      </c>
      <c r="S599" s="1">
        <v>0.22430555555555556</v>
      </c>
      <c r="T599">
        <v>-18</v>
      </c>
      <c r="U599" t="str">
        <f>IF(Flights[[#This Row],[Arrival Delay]]="","Cancelled",IF(Flights[[#This Row],[Arrival Delay]]&gt;15,"Delayed","On time"))</f>
        <v>On time</v>
      </c>
      <c r="V599" t="str">
        <f>IF(Flights[[#This Row],[Status]]&lt;&gt;"Delayed","",IF(Flights[[#This Row],[Arrival Delay]]&gt;120,"Severe",IF(Flights[[#This Row],[Arrival Delay]]&gt;60,"Major","Moderate")))</f>
        <v/>
      </c>
      <c r="X599" t="str">
        <f>IF(OR(AND(Flights[[#This Row],[Status]]="Cancelled",Flights[[#This Row],[Cancellation Reason]]="Airline/Carrier"),Flights[[#This Row],[Delay Type]]="Severe"),"Yes","No")</f>
        <v>No</v>
      </c>
    </row>
    <row r="600" spans="1:24" x14ac:dyDescent="0.25">
      <c r="A600" s="3">
        <v>42053</v>
      </c>
      <c r="B600">
        <f>WEEKNUM(Flights[[#This Row],[Date]],2)</f>
        <v>8</v>
      </c>
      <c r="C600">
        <f>WEEKDAY(Flights[[#This Row],[Date]],2)</f>
        <v>3</v>
      </c>
      <c r="D600" t="s">
        <v>690</v>
      </c>
      <c r="E600" t="s">
        <v>1990</v>
      </c>
      <c r="F600" t="s">
        <v>0</v>
      </c>
      <c r="G600" t="s">
        <v>12</v>
      </c>
      <c r="H600" t="str">
        <f>_xlfn.XLOOKUP(Flights[[#This Row],[Destination]],Airports!$A$1:$A$77,Airports!$D$1:$D$77,"Code not found")</f>
        <v>New York</v>
      </c>
      <c r="I600" t="str" cm="1">
        <f t="array" ref="I600">_xlfn.XLOOKUP(Flights[[#This Row],[Destination]],_xlfn._TRO_TRAILING(Airports!A:A),_xlfn._TRO_TRAILING(Airports!E:E),"Code not found")</f>
        <v>NY</v>
      </c>
      <c r="J600" s="1">
        <v>0.25347222222222221</v>
      </c>
      <c r="K600">
        <f>HOUR(Flights[[#This Row],[Scheduled Departure]])</f>
        <v>6</v>
      </c>
      <c r="L600" s="1">
        <v>0.24583333333333332</v>
      </c>
      <c r="M600">
        <v>-11</v>
      </c>
      <c r="N600">
        <v>294</v>
      </c>
      <c r="O600" s="14">
        <f>Flights[[#This Row],[Length (min)]]/60</f>
        <v>4.9000000000000004</v>
      </c>
      <c r="P600">
        <v>2475</v>
      </c>
      <c r="Q600" s="17">
        <f>IFERROR(Flights[[#This Row],[Distance]]/Flights[[#This Row],[Length (hr)]],"")</f>
        <v>505.10204081632651</v>
      </c>
      <c r="R600" s="1">
        <v>0.60347222222222219</v>
      </c>
      <c r="S600" s="1">
        <v>0.57499999999999996</v>
      </c>
      <c r="T600">
        <v>-41</v>
      </c>
      <c r="U600" t="str">
        <f>IF(Flights[[#This Row],[Arrival Delay]]="","Cancelled",IF(Flights[[#This Row],[Arrival Delay]]&gt;15,"Delayed","On time"))</f>
        <v>On time</v>
      </c>
      <c r="V600" t="str">
        <f>IF(Flights[[#This Row],[Status]]&lt;&gt;"Delayed","",IF(Flights[[#This Row],[Arrival Delay]]&gt;120,"Severe",IF(Flights[[#This Row],[Arrival Delay]]&gt;60,"Major","Moderate")))</f>
        <v/>
      </c>
      <c r="X600" t="str">
        <f>IF(OR(AND(Flights[[#This Row],[Status]]="Cancelled",Flights[[#This Row],[Cancellation Reason]]="Airline/Carrier"),Flights[[#This Row],[Delay Type]]="Severe"),"Yes","No")</f>
        <v>No</v>
      </c>
    </row>
    <row r="601" spans="1:24" x14ac:dyDescent="0.25">
      <c r="A601" s="3">
        <v>42053</v>
      </c>
      <c r="B601">
        <f>WEEKNUM(Flights[[#This Row],[Date]],2)</f>
        <v>8</v>
      </c>
      <c r="C601">
        <f>WEEKDAY(Flights[[#This Row],[Date]],2)</f>
        <v>3</v>
      </c>
      <c r="D601" t="s">
        <v>604</v>
      </c>
      <c r="E601" t="s">
        <v>1994</v>
      </c>
      <c r="F601" t="s">
        <v>0</v>
      </c>
      <c r="G601" t="s">
        <v>15</v>
      </c>
      <c r="H601" t="str">
        <f>_xlfn.XLOOKUP(Flights[[#This Row],[Destination]],Airports!$A$1:$A$77,Airports!$D$1:$D$77,"Code not found")</f>
        <v>Las Vegas</v>
      </c>
      <c r="I601" t="str" cm="1">
        <f t="array" ref="I601">_xlfn.XLOOKUP(Flights[[#This Row],[Destination]],_xlfn._TRO_TRAILING(Airports!A:A),_xlfn._TRO_TRAILING(Airports!E:E),"Code not found")</f>
        <v>NV</v>
      </c>
      <c r="J601" s="1">
        <v>0.28472222222222221</v>
      </c>
      <c r="K601">
        <f>HOUR(Flights[[#This Row],[Scheduled Departure]])</f>
        <v>6</v>
      </c>
      <c r="L601" s="1">
        <v>0.28194444444444444</v>
      </c>
      <c r="M601">
        <v>-4</v>
      </c>
      <c r="N601">
        <v>72</v>
      </c>
      <c r="O601" s="14">
        <f>Flights[[#This Row],[Length (min)]]/60</f>
        <v>1.2</v>
      </c>
      <c r="P601">
        <v>236</v>
      </c>
      <c r="Q601" s="17">
        <f>IFERROR(Flights[[#This Row],[Distance]]/Flights[[#This Row],[Length (hr)]],"")</f>
        <v>196.66666666666669</v>
      </c>
      <c r="R601" s="1">
        <v>0.33541666666666664</v>
      </c>
      <c r="S601" s="1">
        <v>0.33194444444444443</v>
      </c>
      <c r="T601">
        <v>-5</v>
      </c>
      <c r="U601" t="str">
        <f>IF(Flights[[#This Row],[Arrival Delay]]="","Cancelled",IF(Flights[[#This Row],[Arrival Delay]]&gt;15,"Delayed","On time"))</f>
        <v>On time</v>
      </c>
      <c r="V601" t="str">
        <f>IF(Flights[[#This Row],[Status]]&lt;&gt;"Delayed","",IF(Flights[[#This Row],[Arrival Delay]]&gt;120,"Severe",IF(Flights[[#This Row],[Arrival Delay]]&gt;60,"Major","Moderate")))</f>
        <v/>
      </c>
      <c r="X601" t="str">
        <f>IF(OR(AND(Flights[[#This Row],[Status]]="Cancelled",Flights[[#This Row],[Cancellation Reason]]="Airline/Carrier"),Flights[[#This Row],[Delay Type]]="Severe"),"Yes","No")</f>
        <v>No</v>
      </c>
    </row>
    <row r="602" spans="1:24" x14ac:dyDescent="0.25">
      <c r="A602" s="3">
        <v>42053</v>
      </c>
      <c r="B602">
        <f>WEEKNUM(Flights[[#This Row],[Date]],2)</f>
        <v>8</v>
      </c>
      <c r="C602">
        <f>WEEKDAY(Flights[[#This Row],[Date]],2)</f>
        <v>3</v>
      </c>
      <c r="D602" t="s">
        <v>836</v>
      </c>
      <c r="E602" t="s">
        <v>1995</v>
      </c>
      <c r="F602" t="s">
        <v>0</v>
      </c>
      <c r="G602" t="s">
        <v>29</v>
      </c>
      <c r="H602" t="str">
        <f>_xlfn.XLOOKUP(Flights[[#This Row],[Destination]],Airports!$A$1:$A$77,Airports!$D$1:$D$77,"Code not found")</f>
        <v>Phoenix</v>
      </c>
      <c r="I602" t="str" cm="1">
        <f t="array" ref="I602">_xlfn.XLOOKUP(Flights[[#This Row],[Destination]],_xlfn._TRO_TRAILING(Airports!A:A),_xlfn._TRO_TRAILING(Airports!E:E),"Code not found")</f>
        <v>AZ</v>
      </c>
      <c r="J602" s="1">
        <v>0.29166666666666669</v>
      </c>
      <c r="K602">
        <f>HOUR(Flights[[#This Row],[Scheduled Departure]])</f>
        <v>7</v>
      </c>
      <c r="L602" s="1">
        <v>0.28888888888888886</v>
      </c>
      <c r="M602">
        <v>-4</v>
      </c>
      <c r="N602">
        <v>87</v>
      </c>
      <c r="O602" s="14">
        <f>Flights[[#This Row],[Length (min)]]/60</f>
        <v>1.45</v>
      </c>
      <c r="P602">
        <v>370</v>
      </c>
      <c r="Q602" s="17">
        <f>IFERROR(Flights[[#This Row],[Distance]]/Flights[[#This Row],[Length (hr)]],"")</f>
        <v>255.17241379310346</v>
      </c>
      <c r="R602" s="1">
        <v>0.3888888888888889</v>
      </c>
      <c r="S602" s="1">
        <v>0.39097222222222222</v>
      </c>
      <c r="T602">
        <v>3</v>
      </c>
      <c r="U602" t="str">
        <f>IF(Flights[[#This Row],[Arrival Delay]]="","Cancelled",IF(Flights[[#This Row],[Arrival Delay]]&gt;15,"Delayed","On time"))</f>
        <v>On time</v>
      </c>
      <c r="V602" t="str">
        <f>IF(Flights[[#This Row],[Status]]&lt;&gt;"Delayed","",IF(Flights[[#This Row],[Arrival Delay]]&gt;120,"Severe",IF(Flights[[#This Row],[Arrival Delay]]&gt;60,"Major","Moderate")))</f>
        <v/>
      </c>
      <c r="X602" t="str">
        <f>IF(OR(AND(Flights[[#This Row],[Status]]="Cancelled",Flights[[#This Row],[Cancellation Reason]]="Airline/Carrier"),Flights[[#This Row],[Delay Type]]="Severe"),"Yes","No")</f>
        <v>No</v>
      </c>
    </row>
    <row r="603" spans="1:24" x14ac:dyDescent="0.25">
      <c r="A603" s="3">
        <v>42053</v>
      </c>
      <c r="B603">
        <f>WEEKNUM(Flights[[#This Row],[Date]],2)</f>
        <v>8</v>
      </c>
      <c r="C603">
        <f>WEEKDAY(Flights[[#This Row],[Date]],2)</f>
        <v>3</v>
      </c>
      <c r="D603" t="s">
        <v>49</v>
      </c>
      <c r="E603" t="s">
        <v>1987</v>
      </c>
      <c r="F603" t="s">
        <v>0</v>
      </c>
      <c r="G603" t="s">
        <v>3</v>
      </c>
      <c r="H603" t="str">
        <f>_xlfn.XLOOKUP(Flights[[#This Row],[Destination]],Airports!$A$1:$A$77,Airports!$D$1:$D$77,"Code not found")</f>
        <v>Dallas</v>
      </c>
      <c r="I603" t="str" cm="1">
        <f t="array" ref="I603">_xlfn.XLOOKUP(Flights[[#This Row],[Destination]],_xlfn._TRO_TRAILING(Airports!A:A),_xlfn._TRO_TRAILING(Airports!E:E),"Code not found")</f>
        <v>TX</v>
      </c>
      <c r="J603" s="1">
        <v>0.35069444444444442</v>
      </c>
      <c r="K603">
        <f>HOUR(Flights[[#This Row],[Scheduled Departure]])</f>
        <v>8</v>
      </c>
      <c r="L603" s="1">
        <v>0.34722222222222221</v>
      </c>
      <c r="M603">
        <v>-5</v>
      </c>
      <c r="N603">
        <v>180</v>
      </c>
      <c r="O603" s="14">
        <f>Flights[[#This Row],[Length (min)]]/60</f>
        <v>3</v>
      </c>
      <c r="P603">
        <v>1235</v>
      </c>
      <c r="Q603" s="17">
        <f>IFERROR(Flights[[#This Row],[Distance]]/Flights[[#This Row],[Length (hr)]],"")</f>
        <v>411.66666666666669</v>
      </c>
      <c r="R603" s="1">
        <v>0.55625000000000002</v>
      </c>
      <c r="S603" s="1">
        <v>0.55555555555555558</v>
      </c>
      <c r="T603">
        <v>-1</v>
      </c>
      <c r="U603" t="str">
        <f>IF(Flights[[#This Row],[Arrival Delay]]="","Cancelled",IF(Flights[[#This Row],[Arrival Delay]]&gt;15,"Delayed","On time"))</f>
        <v>On time</v>
      </c>
      <c r="V603" t="str">
        <f>IF(Flights[[#This Row],[Status]]&lt;&gt;"Delayed","",IF(Flights[[#This Row],[Arrival Delay]]&gt;120,"Severe",IF(Flights[[#This Row],[Arrival Delay]]&gt;60,"Major","Moderate")))</f>
        <v/>
      </c>
      <c r="X603" t="str">
        <f>IF(OR(AND(Flights[[#This Row],[Status]]="Cancelled",Flights[[#This Row],[Cancellation Reason]]="Airline/Carrier"),Flights[[#This Row],[Delay Type]]="Severe"),"Yes","No")</f>
        <v>No</v>
      </c>
    </row>
    <row r="604" spans="1:24" x14ac:dyDescent="0.25">
      <c r="A604" s="3">
        <v>42053</v>
      </c>
      <c r="B604">
        <f>WEEKNUM(Flights[[#This Row],[Date]],2)</f>
        <v>8</v>
      </c>
      <c r="C604">
        <f>WEEKDAY(Flights[[#This Row],[Date]],2)</f>
        <v>3</v>
      </c>
      <c r="D604" t="s">
        <v>406</v>
      </c>
      <c r="E604" t="s">
        <v>1996</v>
      </c>
      <c r="F604" t="s">
        <v>0</v>
      </c>
      <c r="G604" t="s">
        <v>281</v>
      </c>
      <c r="H604" t="str">
        <f>_xlfn.XLOOKUP(Flights[[#This Row],[Destination]],Airports!$A$1:$A$77,Airports!$D$1:$D$77,"Code not found")</f>
        <v>Newark</v>
      </c>
      <c r="I604" t="str" cm="1">
        <f t="array" ref="I604">_xlfn.XLOOKUP(Flights[[#This Row],[Destination]],_xlfn._TRO_TRAILING(Airports!A:A),_xlfn._TRO_TRAILING(Airports!E:E),"Code not found")</f>
        <v>NJ</v>
      </c>
      <c r="J604" s="1">
        <v>0.35069444444444442</v>
      </c>
      <c r="K604">
        <f>HOUR(Flights[[#This Row],[Scheduled Departure]])</f>
        <v>8</v>
      </c>
      <c r="L604" s="1">
        <v>0.34722222222222221</v>
      </c>
      <c r="M604">
        <v>-5</v>
      </c>
      <c r="N604">
        <v>305</v>
      </c>
      <c r="O604" s="14">
        <f>Flights[[#This Row],[Length (min)]]/60</f>
        <v>5.083333333333333</v>
      </c>
      <c r="P604">
        <v>2454</v>
      </c>
      <c r="Q604" s="17">
        <f>IFERROR(Flights[[#This Row],[Distance]]/Flights[[#This Row],[Length (hr)]],"")</f>
        <v>482.75409836065575</v>
      </c>
      <c r="R604" s="1">
        <v>0.6875</v>
      </c>
      <c r="S604" s="1">
        <v>0.68402777777777779</v>
      </c>
      <c r="T604">
        <v>-5</v>
      </c>
      <c r="U604" t="str">
        <f>IF(Flights[[#This Row],[Arrival Delay]]="","Cancelled",IF(Flights[[#This Row],[Arrival Delay]]&gt;15,"Delayed","On time"))</f>
        <v>On time</v>
      </c>
      <c r="V604" t="str">
        <f>IF(Flights[[#This Row],[Status]]&lt;&gt;"Delayed","",IF(Flights[[#This Row],[Arrival Delay]]&gt;120,"Severe",IF(Flights[[#This Row],[Arrival Delay]]&gt;60,"Major","Moderate")))</f>
        <v/>
      </c>
      <c r="X604" t="str">
        <f>IF(OR(AND(Flights[[#This Row],[Status]]="Cancelled",Flights[[#This Row],[Cancellation Reason]]="Airline/Carrier"),Flights[[#This Row],[Delay Type]]="Severe"),"Yes","No")</f>
        <v>No</v>
      </c>
    </row>
    <row r="605" spans="1:24" x14ac:dyDescent="0.25">
      <c r="A605" s="3">
        <v>42053</v>
      </c>
      <c r="B605">
        <f>WEEKNUM(Flights[[#This Row],[Date]],2)</f>
        <v>8</v>
      </c>
      <c r="C605">
        <f>WEEKDAY(Flights[[#This Row],[Date]],2)</f>
        <v>3</v>
      </c>
      <c r="D605" t="s">
        <v>851</v>
      </c>
      <c r="E605" t="s">
        <v>1995</v>
      </c>
      <c r="F605" t="s">
        <v>0</v>
      </c>
      <c r="G605" t="s">
        <v>26</v>
      </c>
      <c r="H605" t="str">
        <f>_xlfn.XLOOKUP(Flights[[#This Row],[Destination]],Airports!$A$1:$A$77,Airports!$D$1:$D$77,"Code not found")</f>
        <v>Atlanta</v>
      </c>
      <c r="I605" t="str" cm="1">
        <f t="array" ref="I605">_xlfn.XLOOKUP(Flights[[#This Row],[Destination]],_xlfn._TRO_TRAILING(Airports!A:A),_xlfn._TRO_TRAILING(Airports!E:E),"Code not found")</f>
        <v>GA</v>
      </c>
      <c r="J605" s="1">
        <v>0.375</v>
      </c>
      <c r="K605">
        <f>HOUR(Flights[[#This Row],[Scheduled Departure]])</f>
        <v>9</v>
      </c>
      <c r="L605" s="1">
        <v>0.37638888888888888</v>
      </c>
      <c r="M605">
        <v>2</v>
      </c>
      <c r="N605">
        <v>249</v>
      </c>
      <c r="O605" s="14">
        <f>Flights[[#This Row],[Length (min)]]/60</f>
        <v>4.1500000000000004</v>
      </c>
      <c r="P605">
        <v>1947</v>
      </c>
      <c r="Q605" s="17">
        <f>IFERROR(Flights[[#This Row],[Distance]]/Flights[[#This Row],[Length (hr)]],"")</f>
        <v>469.15662650602405</v>
      </c>
      <c r="R605" s="1">
        <v>0.67708333333333337</v>
      </c>
      <c r="S605" s="1">
        <v>0.6743055555555556</v>
      </c>
      <c r="T605">
        <v>-4</v>
      </c>
      <c r="U605" t="str">
        <f>IF(Flights[[#This Row],[Arrival Delay]]="","Cancelled",IF(Flights[[#This Row],[Arrival Delay]]&gt;15,"Delayed","On time"))</f>
        <v>On time</v>
      </c>
      <c r="V605" t="str">
        <f>IF(Flights[[#This Row],[Status]]&lt;&gt;"Delayed","",IF(Flights[[#This Row],[Arrival Delay]]&gt;120,"Severe",IF(Flights[[#This Row],[Arrival Delay]]&gt;60,"Major","Moderate")))</f>
        <v/>
      </c>
      <c r="X605" t="str">
        <f>IF(OR(AND(Flights[[#This Row],[Status]]="Cancelled",Flights[[#This Row],[Cancellation Reason]]="Airline/Carrier"),Flights[[#This Row],[Delay Type]]="Severe"),"Yes","No")</f>
        <v>No</v>
      </c>
    </row>
    <row r="606" spans="1:24" x14ac:dyDescent="0.25">
      <c r="A606" s="3">
        <v>42053</v>
      </c>
      <c r="B606">
        <f>WEEKNUM(Flights[[#This Row],[Date]],2)</f>
        <v>8</v>
      </c>
      <c r="C606">
        <f>WEEKDAY(Flights[[#This Row],[Date]],2)</f>
        <v>3</v>
      </c>
      <c r="D606" t="s">
        <v>404</v>
      </c>
      <c r="E606" t="s">
        <v>1994</v>
      </c>
      <c r="F606" t="s">
        <v>0</v>
      </c>
      <c r="G606" t="s">
        <v>250</v>
      </c>
      <c r="H606" t="str">
        <f>_xlfn.XLOOKUP(Flights[[#This Row],[Destination]],Airports!$A$1:$A$77,Airports!$D$1:$D$77,"Code not found")</f>
        <v>Aspen</v>
      </c>
      <c r="I606" t="str" cm="1">
        <f t="array" ref="I606">_xlfn.XLOOKUP(Flights[[#This Row],[Destination]],_xlfn._TRO_TRAILING(Airports!A:A),_xlfn._TRO_TRAILING(Airports!E:E),"Code not found")</f>
        <v>CO</v>
      </c>
      <c r="J606" s="1">
        <v>0.37569444444444444</v>
      </c>
      <c r="K606">
        <f>HOUR(Flights[[#This Row],[Scheduled Departure]])</f>
        <v>9</v>
      </c>
      <c r="L606" s="1">
        <v>0.37291666666666667</v>
      </c>
      <c r="M606">
        <v>-4</v>
      </c>
      <c r="N606">
        <v>130</v>
      </c>
      <c r="O606" s="14">
        <f>Flights[[#This Row],[Length (min)]]/60</f>
        <v>2.1666666666666665</v>
      </c>
      <c r="P606">
        <v>737</v>
      </c>
      <c r="Q606" s="17">
        <f>IFERROR(Flights[[#This Row],[Distance]]/Flights[[#This Row],[Length (hr)]],"")</f>
        <v>340.15384615384619</v>
      </c>
      <c r="R606" s="1">
        <v>0.50347222222222221</v>
      </c>
      <c r="S606" s="1">
        <v>0.50486111111111109</v>
      </c>
      <c r="T606">
        <v>2</v>
      </c>
      <c r="U606" t="str">
        <f>IF(Flights[[#This Row],[Arrival Delay]]="","Cancelled",IF(Flights[[#This Row],[Arrival Delay]]&gt;15,"Delayed","On time"))</f>
        <v>On time</v>
      </c>
      <c r="V606" t="str">
        <f>IF(Flights[[#This Row],[Status]]&lt;&gt;"Delayed","",IF(Flights[[#This Row],[Arrival Delay]]&gt;120,"Severe",IF(Flights[[#This Row],[Arrival Delay]]&gt;60,"Major","Moderate")))</f>
        <v/>
      </c>
      <c r="X606" t="str">
        <f>IF(OR(AND(Flights[[#This Row],[Status]]="Cancelled",Flights[[#This Row],[Cancellation Reason]]="Airline/Carrier"),Flights[[#This Row],[Delay Type]]="Severe"),"Yes","No")</f>
        <v>No</v>
      </c>
    </row>
    <row r="607" spans="1:24" x14ac:dyDescent="0.25">
      <c r="A607" s="3">
        <v>42053</v>
      </c>
      <c r="B607">
        <f>WEEKNUM(Flights[[#This Row],[Date]],2)</f>
        <v>8</v>
      </c>
      <c r="C607">
        <f>WEEKDAY(Flights[[#This Row],[Date]],2)</f>
        <v>3</v>
      </c>
      <c r="D607" t="s">
        <v>446</v>
      </c>
      <c r="E607" t="s">
        <v>1994</v>
      </c>
      <c r="F607" t="s">
        <v>0</v>
      </c>
      <c r="G607" t="s">
        <v>260</v>
      </c>
      <c r="H607" t="str">
        <f>_xlfn.XLOOKUP(Flights[[#This Row],[Destination]],Airports!$A$1:$A$77,Airports!$D$1:$D$77,"Code not found")</f>
        <v>San Diego</v>
      </c>
      <c r="I607" t="str" cm="1">
        <f t="array" ref="I607">_xlfn.XLOOKUP(Flights[[#This Row],[Destination]],_xlfn._TRO_TRAILING(Airports!A:A),_xlfn._TRO_TRAILING(Airports!E:E),"Code not found")</f>
        <v>CA</v>
      </c>
      <c r="J607" s="1">
        <v>0.39930555555555558</v>
      </c>
      <c r="K607">
        <f>HOUR(Flights[[#This Row],[Scheduled Departure]])</f>
        <v>9</v>
      </c>
      <c r="L607" s="1">
        <v>0.40277777777777779</v>
      </c>
      <c r="M607">
        <v>5</v>
      </c>
      <c r="N607">
        <v>49</v>
      </c>
      <c r="O607" s="14">
        <f>Flights[[#This Row],[Length (min)]]/60</f>
        <v>0.81666666666666665</v>
      </c>
      <c r="P607">
        <v>86</v>
      </c>
      <c r="Q607" s="17">
        <f>IFERROR(Flights[[#This Row],[Distance]]/Flights[[#This Row],[Length (hr)]],"")</f>
        <v>105.30612244897959</v>
      </c>
      <c r="R607" s="1">
        <v>0.43125000000000002</v>
      </c>
      <c r="S607" s="1">
        <v>0.43680555555555556</v>
      </c>
      <c r="T607">
        <v>8</v>
      </c>
      <c r="U607" t="str">
        <f>IF(Flights[[#This Row],[Arrival Delay]]="","Cancelled",IF(Flights[[#This Row],[Arrival Delay]]&gt;15,"Delayed","On time"))</f>
        <v>On time</v>
      </c>
      <c r="V607" t="str">
        <f>IF(Flights[[#This Row],[Status]]&lt;&gt;"Delayed","",IF(Flights[[#This Row],[Arrival Delay]]&gt;120,"Severe",IF(Flights[[#This Row],[Arrival Delay]]&gt;60,"Major","Moderate")))</f>
        <v/>
      </c>
      <c r="X607" t="str">
        <f>IF(OR(AND(Flights[[#This Row],[Status]]="Cancelled",Flights[[#This Row],[Cancellation Reason]]="Airline/Carrier"),Flights[[#This Row],[Delay Type]]="Severe"),"Yes","No")</f>
        <v>No</v>
      </c>
    </row>
    <row r="608" spans="1:24" x14ac:dyDescent="0.25">
      <c r="A608" s="3">
        <v>42053</v>
      </c>
      <c r="B608">
        <f>WEEKNUM(Flights[[#This Row],[Date]],2)</f>
        <v>8</v>
      </c>
      <c r="C608">
        <f>WEEKDAY(Flights[[#This Row],[Date]],2)</f>
        <v>3</v>
      </c>
      <c r="D608" t="s">
        <v>858</v>
      </c>
      <c r="E608" t="s">
        <v>1995</v>
      </c>
      <c r="F608" t="s">
        <v>0</v>
      </c>
      <c r="G608" t="s">
        <v>15</v>
      </c>
      <c r="H608" t="str">
        <f>_xlfn.XLOOKUP(Flights[[#This Row],[Destination]],Airports!$A$1:$A$77,Airports!$D$1:$D$77,"Code not found")</f>
        <v>Las Vegas</v>
      </c>
      <c r="I608" t="str" cm="1">
        <f t="array" ref="I608">_xlfn.XLOOKUP(Flights[[#This Row],[Destination]],_xlfn._TRO_TRAILING(Airports!A:A),_xlfn._TRO_TRAILING(Airports!E:E),"Code not found")</f>
        <v>NV</v>
      </c>
      <c r="J608" s="1">
        <v>0.43055555555555558</v>
      </c>
      <c r="K608">
        <f>HOUR(Flights[[#This Row],[Scheduled Departure]])</f>
        <v>10</v>
      </c>
      <c r="L608" s="1">
        <v>0.43055555555555558</v>
      </c>
      <c r="M608">
        <v>0</v>
      </c>
      <c r="N608">
        <v>55</v>
      </c>
      <c r="O608" s="14">
        <f>Flights[[#This Row],[Length (min)]]/60</f>
        <v>0.91666666666666663</v>
      </c>
      <c r="P608">
        <v>236</v>
      </c>
      <c r="Q608" s="17">
        <f>IFERROR(Flights[[#This Row],[Distance]]/Flights[[#This Row],[Length (hr)]],"")</f>
        <v>257.45454545454544</v>
      </c>
      <c r="R608" s="1">
        <v>0.47222222222222221</v>
      </c>
      <c r="S608" s="1">
        <v>0.46875</v>
      </c>
      <c r="T608">
        <v>-5</v>
      </c>
      <c r="U608" t="str">
        <f>IF(Flights[[#This Row],[Arrival Delay]]="","Cancelled",IF(Flights[[#This Row],[Arrival Delay]]&gt;15,"Delayed","On time"))</f>
        <v>On time</v>
      </c>
      <c r="V608" t="str">
        <f>IF(Flights[[#This Row],[Status]]&lt;&gt;"Delayed","",IF(Flights[[#This Row],[Arrival Delay]]&gt;120,"Severe",IF(Flights[[#This Row],[Arrival Delay]]&gt;60,"Major","Moderate")))</f>
        <v/>
      </c>
      <c r="X608" t="str">
        <f>IF(OR(AND(Flights[[#This Row],[Status]]="Cancelled",Flights[[#This Row],[Cancellation Reason]]="Airline/Carrier"),Flights[[#This Row],[Delay Type]]="Severe"),"Yes","No")</f>
        <v>No</v>
      </c>
    </row>
    <row r="609" spans="1:24" x14ac:dyDescent="0.25">
      <c r="A609" s="3">
        <v>42053</v>
      </c>
      <c r="B609">
        <f>WEEKNUM(Flights[[#This Row],[Date]],2)</f>
        <v>8</v>
      </c>
      <c r="C609">
        <f>WEEKDAY(Flights[[#This Row],[Date]],2)</f>
        <v>3</v>
      </c>
      <c r="D609" t="s">
        <v>1003</v>
      </c>
      <c r="E609" t="s">
        <v>1994</v>
      </c>
      <c r="F609" t="s">
        <v>0</v>
      </c>
      <c r="G609" t="s">
        <v>259</v>
      </c>
      <c r="H609" t="str">
        <f>_xlfn.XLOOKUP(Flights[[#This Row],[Destination]],Airports!$A$1:$A$77,Airports!$D$1:$D$77,"Code not found")</f>
        <v>Bozeman</v>
      </c>
      <c r="I609" t="str" cm="1">
        <f t="array" ref="I609">_xlfn.XLOOKUP(Flights[[#This Row],[Destination]],_xlfn._TRO_TRAILING(Airports!A:A),_xlfn._TRO_TRAILING(Airports!E:E),"Code not found")</f>
        <v>MT</v>
      </c>
      <c r="J609" s="1">
        <v>0.4375</v>
      </c>
      <c r="K609">
        <f>HOUR(Flights[[#This Row],[Scheduled Departure]])</f>
        <v>10</v>
      </c>
      <c r="L609" s="1">
        <v>0.45763888888888887</v>
      </c>
      <c r="M609">
        <v>29</v>
      </c>
      <c r="N609">
        <v>157</v>
      </c>
      <c r="O609" s="14">
        <f>Flights[[#This Row],[Length (min)]]/60</f>
        <v>2.6166666666666667</v>
      </c>
      <c r="P609">
        <v>902</v>
      </c>
      <c r="Q609" s="17">
        <f>IFERROR(Flights[[#This Row],[Distance]]/Flights[[#This Row],[Length (hr)]],"")</f>
        <v>344.71337579617835</v>
      </c>
      <c r="R609" s="1">
        <v>0.58680555555555558</v>
      </c>
      <c r="S609" s="1">
        <v>0.60833333333333328</v>
      </c>
      <c r="T609">
        <v>31</v>
      </c>
      <c r="U609" t="str">
        <f>IF(Flights[[#This Row],[Arrival Delay]]="","Cancelled",IF(Flights[[#This Row],[Arrival Delay]]&gt;15,"Delayed","On time"))</f>
        <v>Delayed</v>
      </c>
      <c r="V609" t="str">
        <f>IF(Flights[[#This Row],[Status]]&lt;&gt;"Delayed","",IF(Flights[[#This Row],[Arrival Delay]]&gt;120,"Severe",IF(Flights[[#This Row],[Arrival Delay]]&gt;60,"Major","Moderate")))</f>
        <v>Moderate</v>
      </c>
      <c r="X609" t="str">
        <f>IF(OR(AND(Flights[[#This Row],[Status]]="Cancelled",Flights[[#This Row],[Cancellation Reason]]="Airline/Carrier"),Flights[[#This Row],[Delay Type]]="Severe"),"Yes","No")</f>
        <v>No</v>
      </c>
    </row>
    <row r="610" spans="1:24" x14ac:dyDescent="0.25">
      <c r="A610" s="3">
        <v>42053</v>
      </c>
      <c r="B610">
        <f>WEEKNUM(Flights[[#This Row],[Date]],2)</f>
        <v>8</v>
      </c>
      <c r="C610">
        <f>WEEKDAY(Flights[[#This Row],[Date]],2)</f>
        <v>3</v>
      </c>
      <c r="D610" t="s">
        <v>1005</v>
      </c>
      <c r="E610" t="s">
        <v>1990</v>
      </c>
      <c r="F610" t="s">
        <v>0</v>
      </c>
      <c r="G610" t="s">
        <v>273</v>
      </c>
      <c r="H610" t="str">
        <f>_xlfn.XLOOKUP(Flights[[#This Row],[Destination]],Airports!$A$1:$A$77,Airports!$D$1:$D$77,"Code not found")</f>
        <v>Denver</v>
      </c>
      <c r="I610" t="str" cm="1">
        <f t="array" ref="I610">_xlfn.XLOOKUP(Flights[[#This Row],[Destination]],_xlfn._TRO_TRAILING(Airports!A:A),_xlfn._TRO_TRAILING(Airports!E:E),"Code not found")</f>
        <v>CO</v>
      </c>
      <c r="J610" s="1">
        <v>0.44583333333333336</v>
      </c>
      <c r="K610">
        <f>HOUR(Flights[[#This Row],[Scheduled Departure]])</f>
        <v>10</v>
      </c>
      <c r="L610" s="1">
        <v>0.4548611111111111</v>
      </c>
      <c r="M610">
        <v>13</v>
      </c>
      <c r="N610">
        <v>128</v>
      </c>
      <c r="O610" s="14">
        <f>Flights[[#This Row],[Length (min)]]/60</f>
        <v>2.1333333333333333</v>
      </c>
      <c r="P610">
        <v>862</v>
      </c>
      <c r="Q610" s="17">
        <f>IFERROR(Flights[[#This Row],[Distance]]/Flights[[#This Row],[Length (hr)]],"")</f>
        <v>404.0625</v>
      </c>
      <c r="R610" s="1">
        <v>0.58402777777777781</v>
      </c>
      <c r="S610" s="1">
        <v>0.5854166666666667</v>
      </c>
      <c r="T610">
        <v>2</v>
      </c>
      <c r="U610" t="str">
        <f>IF(Flights[[#This Row],[Arrival Delay]]="","Cancelled",IF(Flights[[#This Row],[Arrival Delay]]&gt;15,"Delayed","On time"))</f>
        <v>On time</v>
      </c>
      <c r="V610" t="str">
        <f>IF(Flights[[#This Row],[Status]]&lt;&gt;"Delayed","",IF(Flights[[#This Row],[Arrival Delay]]&gt;120,"Severe",IF(Flights[[#This Row],[Arrival Delay]]&gt;60,"Major","Moderate")))</f>
        <v/>
      </c>
      <c r="X610" t="str">
        <f>IF(OR(AND(Flights[[#This Row],[Status]]="Cancelled",Flights[[#This Row],[Cancellation Reason]]="Airline/Carrier"),Flights[[#This Row],[Delay Type]]="Severe"),"Yes","No")</f>
        <v>No</v>
      </c>
    </row>
    <row r="611" spans="1:24" x14ac:dyDescent="0.25">
      <c r="A611" s="3">
        <v>42053</v>
      </c>
      <c r="B611">
        <f>WEEKNUM(Flights[[#This Row],[Date]],2)</f>
        <v>8</v>
      </c>
      <c r="C611">
        <f>WEEKDAY(Flights[[#This Row],[Date]],2)</f>
        <v>3</v>
      </c>
      <c r="D611" t="s">
        <v>514</v>
      </c>
      <c r="E611" t="s">
        <v>1994</v>
      </c>
      <c r="F611" t="s">
        <v>0</v>
      </c>
      <c r="G611" t="s">
        <v>283</v>
      </c>
      <c r="H611" t="str">
        <f>_xlfn.XLOOKUP(Flights[[#This Row],[Destination]],Airports!$A$1:$A$77,Airports!$D$1:$D$77,"Code not found")</f>
        <v>Fresno</v>
      </c>
      <c r="I611" t="str" cm="1">
        <f t="array" ref="I611">_xlfn.XLOOKUP(Flights[[#This Row],[Destination]],_xlfn._TRO_TRAILING(Airports!A:A),_xlfn._TRO_TRAILING(Airports!E:E),"Code not found")</f>
        <v>CA</v>
      </c>
      <c r="J611" s="1">
        <v>0.45277777777777778</v>
      </c>
      <c r="K611">
        <f>HOUR(Flights[[#This Row],[Scheduled Departure]])</f>
        <v>10</v>
      </c>
      <c r="L611" s="1">
        <v>0.44930555555555557</v>
      </c>
      <c r="M611">
        <v>-5</v>
      </c>
      <c r="N611">
        <v>69</v>
      </c>
      <c r="O611" s="14">
        <f>Flights[[#This Row],[Length (min)]]/60</f>
        <v>1.1499999999999999</v>
      </c>
      <c r="P611">
        <v>209</v>
      </c>
      <c r="Q611" s="17">
        <f>IFERROR(Flights[[#This Row],[Distance]]/Flights[[#This Row],[Length (hr)]],"")</f>
        <v>181.73913043478262</v>
      </c>
      <c r="R611" s="1">
        <v>0.50694444444444442</v>
      </c>
      <c r="S611" s="1">
        <v>0.49722222222222223</v>
      </c>
      <c r="T611">
        <v>-14</v>
      </c>
      <c r="U611" t="str">
        <f>IF(Flights[[#This Row],[Arrival Delay]]="","Cancelled",IF(Flights[[#This Row],[Arrival Delay]]&gt;15,"Delayed","On time"))</f>
        <v>On time</v>
      </c>
      <c r="V611" t="str">
        <f>IF(Flights[[#This Row],[Status]]&lt;&gt;"Delayed","",IF(Flights[[#This Row],[Arrival Delay]]&gt;120,"Severe",IF(Flights[[#This Row],[Arrival Delay]]&gt;60,"Major","Moderate")))</f>
        <v/>
      </c>
      <c r="X611" t="str">
        <f>IF(OR(AND(Flights[[#This Row],[Status]]="Cancelled",Flights[[#This Row],[Cancellation Reason]]="Airline/Carrier"),Flights[[#This Row],[Delay Type]]="Severe"),"Yes","No")</f>
        <v>No</v>
      </c>
    </row>
    <row r="612" spans="1:24" x14ac:dyDescent="0.25">
      <c r="A612" s="3">
        <v>42053</v>
      </c>
      <c r="B612">
        <f>WEEKNUM(Flights[[#This Row],[Date]],2)</f>
        <v>8</v>
      </c>
      <c r="C612">
        <f>WEEKDAY(Flights[[#This Row],[Date]],2)</f>
        <v>3</v>
      </c>
      <c r="D612" t="s">
        <v>463</v>
      </c>
      <c r="E612" t="s">
        <v>1994</v>
      </c>
      <c r="F612" t="s">
        <v>0</v>
      </c>
      <c r="G612" t="s">
        <v>339</v>
      </c>
      <c r="H612" t="str">
        <f>_xlfn.XLOOKUP(Flights[[#This Row],[Destination]],Airports!$A$1:$A$77,Airports!$D$1:$D$77,"Code not found")</f>
        <v>San Diego</v>
      </c>
      <c r="I612" t="str" cm="1">
        <f t="array" ref="I612">_xlfn.XLOOKUP(Flights[[#This Row],[Destination]],_xlfn._TRO_TRAILING(Airports!A:A),_xlfn._TRO_TRAILING(Airports!E:E),"Code not found")</f>
        <v>CA</v>
      </c>
      <c r="J612" s="1">
        <v>0.45833333333333331</v>
      </c>
      <c r="K612">
        <f>HOUR(Flights[[#This Row],[Scheduled Departure]])</f>
        <v>11</v>
      </c>
      <c r="L612" s="1">
        <v>0.45277777777777778</v>
      </c>
      <c r="M612">
        <v>-8</v>
      </c>
      <c r="N612">
        <v>59</v>
      </c>
      <c r="O612" s="14">
        <f>Flights[[#This Row],[Length (min)]]/60</f>
        <v>0.98333333333333328</v>
      </c>
      <c r="P612">
        <v>109</v>
      </c>
      <c r="Q612" s="17">
        <f>IFERROR(Flights[[#This Row],[Distance]]/Flights[[#This Row],[Length (hr)]],"")</f>
        <v>110.84745762711864</v>
      </c>
      <c r="R612" s="1">
        <v>0.49652777777777779</v>
      </c>
      <c r="S612" s="1">
        <v>0.49375000000000002</v>
      </c>
      <c r="T612">
        <v>-4</v>
      </c>
      <c r="U612" t="str">
        <f>IF(Flights[[#This Row],[Arrival Delay]]="","Cancelled",IF(Flights[[#This Row],[Arrival Delay]]&gt;15,"Delayed","On time"))</f>
        <v>On time</v>
      </c>
      <c r="V612" t="str">
        <f>IF(Flights[[#This Row],[Status]]&lt;&gt;"Delayed","",IF(Flights[[#This Row],[Arrival Delay]]&gt;120,"Severe",IF(Flights[[#This Row],[Arrival Delay]]&gt;60,"Major","Moderate")))</f>
        <v/>
      </c>
      <c r="X612" t="str">
        <f>IF(OR(AND(Flights[[#This Row],[Status]]="Cancelled",Flights[[#This Row],[Cancellation Reason]]="Airline/Carrier"),Flights[[#This Row],[Delay Type]]="Severe"),"Yes","No")</f>
        <v>No</v>
      </c>
    </row>
    <row r="613" spans="1:24" x14ac:dyDescent="0.25">
      <c r="A613" s="3">
        <v>42053</v>
      </c>
      <c r="B613">
        <f>WEEKNUM(Flights[[#This Row],[Date]],2)</f>
        <v>8</v>
      </c>
      <c r="C613">
        <f>WEEKDAY(Flights[[#This Row],[Date]],2)</f>
        <v>3</v>
      </c>
      <c r="D613" t="s">
        <v>491</v>
      </c>
      <c r="E613" t="s">
        <v>1994</v>
      </c>
      <c r="F613" t="s">
        <v>0</v>
      </c>
      <c r="G613" t="s">
        <v>29</v>
      </c>
      <c r="H613" t="str">
        <f>_xlfn.XLOOKUP(Flights[[#This Row],[Destination]],Airports!$A$1:$A$77,Airports!$D$1:$D$77,"Code not found")</f>
        <v>Phoenix</v>
      </c>
      <c r="I613" t="str" cm="1">
        <f t="array" ref="I613">_xlfn.XLOOKUP(Flights[[#This Row],[Destination]],_xlfn._TRO_TRAILING(Airports!A:A),_xlfn._TRO_TRAILING(Airports!E:E),"Code not found")</f>
        <v>AZ</v>
      </c>
      <c r="J613" s="1">
        <v>0.46875</v>
      </c>
      <c r="K613">
        <f>HOUR(Flights[[#This Row],[Scheduled Departure]])</f>
        <v>11</v>
      </c>
      <c r="L613" s="1">
        <v>0.46319444444444446</v>
      </c>
      <c r="M613">
        <v>-8</v>
      </c>
      <c r="N613">
        <v>85</v>
      </c>
      <c r="O613" s="14">
        <f>Flights[[#This Row],[Length (min)]]/60</f>
        <v>1.4166666666666667</v>
      </c>
      <c r="P613">
        <v>370</v>
      </c>
      <c r="Q613" s="17">
        <f>IFERROR(Flights[[#This Row],[Distance]]/Flights[[#This Row],[Length (hr)]],"")</f>
        <v>261.1764705882353</v>
      </c>
      <c r="R613" s="1">
        <v>0.56874999999999998</v>
      </c>
      <c r="S613" s="1">
        <v>0.56388888888888888</v>
      </c>
      <c r="T613">
        <v>-7</v>
      </c>
      <c r="U613" t="str">
        <f>IF(Flights[[#This Row],[Arrival Delay]]="","Cancelled",IF(Flights[[#This Row],[Arrival Delay]]&gt;15,"Delayed","On time"))</f>
        <v>On time</v>
      </c>
      <c r="V613" t="str">
        <f>IF(Flights[[#This Row],[Status]]&lt;&gt;"Delayed","",IF(Flights[[#This Row],[Arrival Delay]]&gt;120,"Severe",IF(Flights[[#This Row],[Arrival Delay]]&gt;60,"Major","Moderate")))</f>
        <v/>
      </c>
      <c r="X613" t="str">
        <f>IF(OR(AND(Flights[[#This Row],[Status]]="Cancelled",Flights[[#This Row],[Cancellation Reason]]="Airline/Carrier"),Flights[[#This Row],[Delay Type]]="Severe"),"Yes","No")</f>
        <v>No</v>
      </c>
    </row>
    <row r="614" spans="1:24" x14ac:dyDescent="0.25">
      <c r="A614" s="3">
        <v>42053</v>
      </c>
      <c r="B614">
        <f>WEEKNUM(Flights[[#This Row],[Date]],2)</f>
        <v>8</v>
      </c>
      <c r="C614">
        <f>WEEKDAY(Flights[[#This Row],[Date]],2)</f>
        <v>3</v>
      </c>
      <c r="D614" t="s">
        <v>725</v>
      </c>
      <c r="E614" t="s">
        <v>1988</v>
      </c>
      <c r="F614" t="s">
        <v>0</v>
      </c>
      <c r="G614" t="s">
        <v>29</v>
      </c>
      <c r="H614" t="str">
        <f>_xlfn.XLOOKUP(Flights[[#This Row],[Destination]],Airports!$A$1:$A$77,Airports!$D$1:$D$77,"Code not found")</f>
        <v>Phoenix</v>
      </c>
      <c r="I614" t="str" cm="1">
        <f t="array" ref="I614">_xlfn.XLOOKUP(Flights[[#This Row],[Destination]],_xlfn._TRO_TRAILING(Airports!A:A),_xlfn._TRO_TRAILING(Airports!E:E),"Code not found")</f>
        <v>AZ</v>
      </c>
      <c r="J614" s="1">
        <v>0.53125</v>
      </c>
      <c r="K614">
        <f>HOUR(Flights[[#This Row],[Scheduled Departure]])</f>
        <v>12</v>
      </c>
      <c r="L614" s="1">
        <v>0.52500000000000002</v>
      </c>
      <c r="M614">
        <v>-9</v>
      </c>
      <c r="N614">
        <v>87</v>
      </c>
      <c r="O614" s="14">
        <f>Flights[[#This Row],[Length (min)]]/60</f>
        <v>1.45</v>
      </c>
      <c r="P614">
        <v>370</v>
      </c>
      <c r="Q614" s="17">
        <f>IFERROR(Flights[[#This Row],[Distance]]/Flights[[#This Row],[Length (hr)]],"")</f>
        <v>255.17241379310346</v>
      </c>
      <c r="R614" s="1">
        <v>0.63055555555555554</v>
      </c>
      <c r="S614" s="1">
        <v>0.62708333333333333</v>
      </c>
      <c r="T614">
        <v>-5</v>
      </c>
      <c r="U614" t="str">
        <f>IF(Flights[[#This Row],[Arrival Delay]]="","Cancelled",IF(Flights[[#This Row],[Arrival Delay]]&gt;15,"Delayed","On time"))</f>
        <v>On time</v>
      </c>
      <c r="V614" t="str">
        <f>IF(Flights[[#This Row],[Status]]&lt;&gt;"Delayed","",IF(Flights[[#This Row],[Arrival Delay]]&gt;120,"Severe",IF(Flights[[#This Row],[Arrival Delay]]&gt;60,"Major","Moderate")))</f>
        <v/>
      </c>
      <c r="X614" t="str">
        <f>IF(OR(AND(Flights[[#This Row],[Status]]="Cancelled",Flights[[#This Row],[Cancellation Reason]]="Airline/Carrier"),Flights[[#This Row],[Delay Type]]="Severe"),"Yes","No")</f>
        <v>No</v>
      </c>
    </row>
    <row r="615" spans="1:24" x14ac:dyDescent="0.25">
      <c r="A615" s="3">
        <v>42053</v>
      </c>
      <c r="B615">
        <f>WEEKNUM(Flights[[#This Row],[Date]],2)</f>
        <v>8</v>
      </c>
      <c r="C615">
        <f>WEEKDAY(Flights[[#This Row],[Date]],2)</f>
        <v>3</v>
      </c>
      <c r="D615" t="s">
        <v>72</v>
      </c>
      <c r="E615" t="s">
        <v>1987</v>
      </c>
      <c r="F615" t="s">
        <v>0</v>
      </c>
      <c r="G615" t="s">
        <v>10</v>
      </c>
      <c r="H615" t="str">
        <f>_xlfn.XLOOKUP(Flights[[#This Row],[Destination]],Airports!$A$1:$A$77,Airports!$D$1:$D$77,"Code not found")</f>
        <v>Boston</v>
      </c>
      <c r="I615" t="str" cm="1">
        <f t="array" ref="I615">_xlfn.XLOOKUP(Flights[[#This Row],[Destination]],_xlfn._TRO_TRAILING(Airports!A:A),_xlfn._TRO_TRAILING(Airports!E:E),"Code not found")</f>
        <v>MA</v>
      </c>
      <c r="J615" s="1">
        <v>0.53819444444444442</v>
      </c>
      <c r="K615">
        <f>HOUR(Flights[[#This Row],[Scheduled Departure]])</f>
        <v>12</v>
      </c>
      <c r="L615" s="1">
        <v>0.54305555555555551</v>
      </c>
      <c r="M615">
        <v>7</v>
      </c>
      <c r="N615">
        <v>323</v>
      </c>
      <c r="O615" s="14">
        <f>Flights[[#This Row],[Length (min)]]/60</f>
        <v>5.3833333333333337</v>
      </c>
      <c r="P615">
        <v>2611</v>
      </c>
      <c r="Q615" s="17">
        <f>IFERROR(Flights[[#This Row],[Distance]]/Flights[[#This Row],[Length (hr)]],"")</f>
        <v>485.01547987616095</v>
      </c>
      <c r="R615" s="1">
        <v>0.88958333333333328</v>
      </c>
      <c r="S615" s="1">
        <v>0.89236111111111116</v>
      </c>
      <c r="T615">
        <v>4</v>
      </c>
      <c r="U615" t="str">
        <f>IF(Flights[[#This Row],[Arrival Delay]]="","Cancelled",IF(Flights[[#This Row],[Arrival Delay]]&gt;15,"Delayed","On time"))</f>
        <v>On time</v>
      </c>
      <c r="V615" t="str">
        <f>IF(Flights[[#This Row],[Status]]&lt;&gt;"Delayed","",IF(Flights[[#This Row],[Arrival Delay]]&gt;120,"Severe",IF(Flights[[#This Row],[Arrival Delay]]&gt;60,"Major","Moderate")))</f>
        <v/>
      </c>
      <c r="X615" t="str">
        <f>IF(OR(AND(Flights[[#This Row],[Status]]="Cancelled",Flights[[#This Row],[Cancellation Reason]]="Airline/Carrier"),Flights[[#This Row],[Delay Type]]="Severe"),"Yes","No")</f>
        <v>No</v>
      </c>
    </row>
    <row r="616" spans="1:24" x14ac:dyDescent="0.25">
      <c r="A616" s="3">
        <v>42053</v>
      </c>
      <c r="B616">
        <f>WEEKNUM(Flights[[#This Row],[Date]],2)</f>
        <v>8</v>
      </c>
      <c r="C616">
        <f>WEEKDAY(Flights[[#This Row],[Date]],2)</f>
        <v>3</v>
      </c>
      <c r="D616" t="s">
        <v>497</v>
      </c>
      <c r="E616" t="s">
        <v>1994</v>
      </c>
      <c r="F616" t="s">
        <v>0</v>
      </c>
      <c r="G616" t="s">
        <v>335</v>
      </c>
      <c r="H616" t="str">
        <f>_xlfn.XLOOKUP(Flights[[#This Row],[Destination]],Airports!$A$1:$A$77,Airports!$D$1:$D$77,"Code not found")</f>
        <v>Reno</v>
      </c>
      <c r="I616" t="str" cm="1">
        <f t="array" ref="I616">_xlfn.XLOOKUP(Flights[[#This Row],[Destination]],_xlfn._TRO_TRAILING(Airports!A:A),_xlfn._TRO_TRAILING(Airports!E:E),"Code not found")</f>
        <v>NV</v>
      </c>
      <c r="J616" s="1">
        <v>0.56597222222222221</v>
      </c>
      <c r="K616">
        <f>HOUR(Flights[[#This Row],[Scheduled Departure]])</f>
        <v>13</v>
      </c>
      <c r="L616" s="1">
        <v>0.56180555555555556</v>
      </c>
      <c r="M616">
        <v>-6</v>
      </c>
      <c r="N616">
        <v>79</v>
      </c>
      <c r="O616" s="14">
        <f>Flights[[#This Row],[Length (min)]]/60</f>
        <v>1.3166666666666667</v>
      </c>
      <c r="P616">
        <v>391</v>
      </c>
      <c r="Q616" s="17">
        <f>IFERROR(Flights[[#This Row],[Distance]]/Flights[[#This Row],[Length (hr)]],"")</f>
        <v>296.96202531645571</v>
      </c>
      <c r="R616" s="1">
        <v>0.625</v>
      </c>
      <c r="S616" s="1">
        <v>0.6166666666666667</v>
      </c>
      <c r="T616">
        <v>-12</v>
      </c>
      <c r="U616" t="str">
        <f>IF(Flights[[#This Row],[Arrival Delay]]="","Cancelled",IF(Flights[[#This Row],[Arrival Delay]]&gt;15,"Delayed","On time"))</f>
        <v>On time</v>
      </c>
      <c r="V616" t="str">
        <f>IF(Flights[[#This Row],[Status]]&lt;&gt;"Delayed","",IF(Flights[[#This Row],[Arrival Delay]]&gt;120,"Severe",IF(Flights[[#This Row],[Arrival Delay]]&gt;60,"Major","Moderate")))</f>
        <v/>
      </c>
      <c r="X616" t="str">
        <f>IF(OR(AND(Flights[[#This Row],[Status]]="Cancelled",Flights[[#This Row],[Cancellation Reason]]="Airline/Carrier"),Flights[[#This Row],[Delay Type]]="Severe"),"Yes","No")</f>
        <v>No</v>
      </c>
    </row>
    <row r="617" spans="1:24" x14ac:dyDescent="0.25">
      <c r="A617" s="3">
        <v>42053</v>
      </c>
      <c r="B617">
        <f>WEEKNUM(Flights[[#This Row],[Date]],2)</f>
        <v>8</v>
      </c>
      <c r="C617">
        <f>WEEKDAY(Flights[[#This Row],[Date]],2)</f>
        <v>3</v>
      </c>
      <c r="D617" t="s">
        <v>1030</v>
      </c>
      <c r="E617" t="s">
        <v>1995</v>
      </c>
      <c r="F617" t="s">
        <v>0</v>
      </c>
      <c r="G617" t="s">
        <v>316</v>
      </c>
      <c r="H617" t="str">
        <f>_xlfn.XLOOKUP(Flights[[#This Row],[Destination]],Airports!$A$1:$A$77,Airports!$D$1:$D$77,"Code not found")</f>
        <v>New Orleans</v>
      </c>
      <c r="I617" t="str" cm="1">
        <f t="array" ref="I617">_xlfn.XLOOKUP(Flights[[#This Row],[Destination]],_xlfn._TRO_TRAILING(Airports!A:A),_xlfn._TRO_TRAILING(Airports!E:E),"Code not found")</f>
        <v>LA</v>
      </c>
      <c r="J617" s="1">
        <v>0.61458333333333337</v>
      </c>
      <c r="K617">
        <f>HOUR(Flights[[#This Row],[Scheduled Departure]])</f>
        <v>14</v>
      </c>
      <c r="L617" s="1">
        <v>0.61111111111111116</v>
      </c>
      <c r="M617">
        <v>-5</v>
      </c>
      <c r="N617">
        <v>198</v>
      </c>
      <c r="O617" s="14">
        <f>Flights[[#This Row],[Length (min)]]/60</f>
        <v>3.3</v>
      </c>
      <c r="P617">
        <v>1670</v>
      </c>
      <c r="Q617" s="17">
        <f>IFERROR(Flights[[#This Row],[Distance]]/Flights[[#This Row],[Length (hr)]],"")</f>
        <v>506.06060606060606</v>
      </c>
      <c r="R617" s="1">
        <v>0.84375</v>
      </c>
      <c r="S617" s="1">
        <v>0.83194444444444449</v>
      </c>
      <c r="T617">
        <v>-17</v>
      </c>
      <c r="U617" t="str">
        <f>IF(Flights[[#This Row],[Arrival Delay]]="","Cancelled",IF(Flights[[#This Row],[Arrival Delay]]&gt;15,"Delayed","On time"))</f>
        <v>On time</v>
      </c>
      <c r="V617" t="str">
        <f>IF(Flights[[#This Row],[Status]]&lt;&gt;"Delayed","",IF(Flights[[#This Row],[Arrival Delay]]&gt;120,"Severe",IF(Flights[[#This Row],[Arrival Delay]]&gt;60,"Major","Moderate")))</f>
        <v/>
      </c>
      <c r="X617" t="str">
        <f>IF(OR(AND(Flights[[#This Row],[Status]]="Cancelled",Flights[[#This Row],[Cancellation Reason]]="Airline/Carrier"),Flights[[#This Row],[Delay Type]]="Severe"),"Yes","No")</f>
        <v>No</v>
      </c>
    </row>
    <row r="618" spans="1:24" x14ac:dyDescent="0.25">
      <c r="A618" s="3">
        <v>42053</v>
      </c>
      <c r="B618">
        <f>WEEKNUM(Flights[[#This Row],[Date]],2)</f>
        <v>8</v>
      </c>
      <c r="C618">
        <f>WEEKDAY(Flights[[#This Row],[Date]],2)</f>
        <v>3</v>
      </c>
      <c r="D618" t="s">
        <v>544</v>
      </c>
      <c r="E618" t="s">
        <v>1998</v>
      </c>
      <c r="F618" t="s">
        <v>0</v>
      </c>
      <c r="G618" t="s">
        <v>273</v>
      </c>
      <c r="H618" t="str">
        <f>_xlfn.XLOOKUP(Flights[[#This Row],[Destination]],Airports!$A$1:$A$77,Airports!$D$1:$D$77,"Code not found")</f>
        <v>Denver</v>
      </c>
      <c r="I618" t="str" cm="1">
        <f t="array" ref="I618">_xlfn.XLOOKUP(Flights[[#This Row],[Destination]],_xlfn._TRO_TRAILING(Airports!A:A),_xlfn._TRO_TRAILING(Airports!E:E),"Code not found")</f>
        <v>CO</v>
      </c>
      <c r="J618" s="1">
        <v>0.64236111111111116</v>
      </c>
      <c r="K618">
        <f>HOUR(Flights[[#This Row],[Scheduled Departure]])</f>
        <v>15</v>
      </c>
      <c r="L618" s="1">
        <v>0.63680555555555551</v>
      </c>
      <c r="M618">
        <v>-8</v>
      </c>
      <c r="N618">
        <v>129</v>
      </c>
      <c r="O618" s="14">
        <f>Flights[[#This Row],[Length (min)]]/60</f>
        <v>2.15</v>
      </c>
      <c r="P618">
        <v>862</v>
      </c>
      <c r="Q618" s="17">
        <f>IFERROR(Flights[[#This Row],[Distance]]/Flights[[#This Row],[Length (hr)]],"")</f>
        <v>400.93023255813955</v>
      </c>
      <c r="R618" s="1">
        <v>0.77708333333333335</v>
      </c>
      <c r="S618" s="1">
        <v>0.7680555555555556</v>
      </c>
      <c r="T618">
        <v>-13</v>
      </c>
      <c r="U618" t="str">
        <f>IF(Flights[[#This Row],[Arrival Delay]]="","Cancelled",IF(Flights[[#This Row],[Arrival Delay]]&gt;15,"Delayed","On time"))</f>
        <v>On time</v>
      </c>
      <c r="V618" t="str">
        <f>IF(Flights[[#This Row],[Status]]&lt;&gt;"Delayed","",IF(Flights[[#This Row],[Arrival Delay]]&gt;120,"Severe",IF(Flights[[#This Row],[Arrival Delay]]&gt;60,"Major","Moderate")))</f>
        <v/>
      </c>
      <c r="X618" t="str">
        <f>IF(OR(AND(Flights[[#This Row],[Status]]="Cancelled",Flights[[#This Row],[Cancellation Reason]]="Airline/Carrier"),Flights[[#This Row],[Delay Type]]="Severe"),"Yes","No")</f>
        <v>No</v>
      </c>
    </row>
    <row r="619" spans="1:24" x14ac:dyDescent="0.25">
      <c r="A619" s="3">
        <v>42053</v>
      </c>
      <c r="B619">
        <f>WEEKNUM(Flights[[#This Row],[Date]],2)</f>
        <v>8</v>
      </c>
      <c r="C619">
        <f>WEEKDAY(Flights[[#This Row],[Date]],2)</f>
        <v>3</v>
      </c>
      <c r="D619" t="s">
        <v>711</v>
      </c>
      <c r="E619" t="s">
        <v>1995</v>
      </c>
      <c r="F619" t="s">
        <v>0</v>
      </c>
      <c r="G619" t="s">
        <v>351</v>
      </c>
      <c r="H619" t="str">
        <f>_xlfn.XLOOKUP(Flights[[#This Row],[Destination]],Airports!$A$1:$A$77,Airports!$D$1:$D$77,"Code not found")</f>
        <v>Sacramento</v>
      </c>
      <c r="I619" t="str" cm="1">
        <f t="array" ref="I619">_xlfn.XLOOKUP(Flights[[#This Row],[Destination]],_xlfn._TRO_TRAILING(Airports!A:A),_xlfn._TRO_TRAILING(Airports!E:E),"Code not found")</f>
        <v>CA</v>
      </c>
      <c r="J619" s="1">
        <v>0.78125</v>
      </c>
      <c r="K619">
        <f>HOUR(Flights[[#This Row],[Scheduled Departure]])</f>
        <v>18</v>
      </c>
      <c r="L619" s="1">
        <v>0.79236111111111107</v>
      </c>
      <c r="M619">
        <v>16</v>
      </c>
      <c r="N619">
        <v>76</v>
      </c>
      <c r="O619" s="14">
        <f>Flights[[#This Row],[Length (min)]]/60</f>
        <v>1.2666666666666666</v>
      </c>
      <c r="P619">
        <v>373</v>
      </c>
      <c r="Q619" s="17">
        <f>IFERROR(Flights[[#This Row],[Distance]]/Flights[[#This Row],[Length (hr)]],"")</f>
        <v>294.47368421052636</v>
      </c>
      <c r="R619" s="1">
        <v>0.83680555555555558</v>
      </c>
      <c r="S619" s="1">
        <v>0.84513888888888888</v>
      </c>
      <c r="T619">
        <v>12</v>
      </c>
      <c r="U619" t="str">
        <f>IF(Flights[[#This Row],[Arrival Delay]]="","Cancelled",IF(Flights[[#This Row],[Arrival Delay]]&gt;15,"Delayed","On time"))</f>
        <v>On time</v>
      </c>
      <c r="V619" t="str">
        <f>IF(Flights[[#This Row],[Status]]&lt;&gt;"Delayed","",IF(Flights[[#This Row],[Arrival Delay]]&gt;120,"Severe",IF(Flights[[#This Row],[Arrival Delay]]&gt;60,"Major","Moderate")))</f>
        <v/>
      </c>
      <c r="X619" t="str">
        <f>IF(OR(AND(Flights[[#This Row],[Status]]="Cancelled",Flights[[#This Row],[Cancellation Reason]]="Airline/Carrier"),Flights[[#This Row],[Delay Type]]="Severe"),"Yes","No")</f>
        <v>No</v>
      </c>
    </row>
    <row r="620" spans="1:24" x14ac:dyDescent="0.25">
      <c r="A620" s="3">
        <v>42053</v>
      </c>
      <c r="B620">
        <f>WEEKNUM(Flights[[#This Row],[Date]],2)</f>
        <v>8</v>
      </c>
      <c r="C620">
        <f>WEEKDAY(Flights[[#This Row],[Date]],2)</f>
        <v>3</v>
      </c>
      <c r="D620" t="s">
        <v>915</v>
      </c>
      <c r="E620" t="s">
        <v>1995</v>
      </c>
      <c r="F620" t="s">
        <v>0</v>
      </c>
      <c r="G620" t="s">
        <v>347</v>
      </c>
      <c r="H620" t="str">
        <f>_xlfn.XLOOKUP(Flights[[#This Row],[Destination]],Airports!$A$1:$A$77,Airports!$D$1:$D$77,"Code not found")</f>
        <v>San Jose</v>
      </c>
      <c r="I620" t="str" cm="1">
        <f t="array" ref="I620">_xlfn.XLOOKUP(Flights[[#This Row],[Destination]],_xlfn._TRO_TRAILING(Airports!A:A),_xlfn._TRO_TRAILING(Airports!E:E),"Code not found")</f>
        <v>CA</v>
      </c>
      <c r="J620" s="1">
        <v>0.79513888888888884</v>
      </c>
      <c r="K620">
        <f>HOUR(Flights[[#This Row],[Scheduled Departure]])</f>
        <v>19</v>
      </c>
      <c r="L620" s="1">
        <v>0.79027777777777775</v>
      </c>
      <c r="M620">
        <v>-7</v>
      </c>
      <c r="N620">
        <v>64</v>
      </c>
      <c r="O620" s="14">
        <f>Flights[[#This Row],[Length (min)]]/60</f>
        <v>1.0666666666666667</v>
      </c>
      <c r="P620">
        <v>308</v>
      </c>
      <c r="Q620" s="17">
        <f>IFERROR(Flights[[#This Row],[Distance]]/Flights[[#This Row],[Length (hr)]],"")</f>
        <v>288.75</v>
      </c>
      <c r="R620" s="1">
        <v>0.84027777777777779</v>
      </c>
      <c r="S620" s="1">
        <v>0.83472222222222225</v>
      </c>
      <c r="T620">
        <v>-8</v>
      </c>
      <c r="U620" t="str">
        <f>IF(Flights[[#This Row],[Arrival Delay]]="","Cancelled",IF(Flights[[#This Row],[Arrival Delay]]&gt;15,"Delayed","On time"))</f>
        <v>On time</v>
      </c>
      <c r="V620" t="str">
        <f>IF(Flights[[#This Row],[Status]]&lt;&gt;"Delayed","",IF(Flights[[#This Row],[Arrival Delay]]&gt;120,"Severe",IF(Flights[[#This Row],[Arrival Delay]]&gt;60,"Major","Moderate")))</f>
        <v/>
      </c>
      <c r="X620" t="str">
        <f>IF(OR(AND(Flights[[#This Row],[Status]]="Cancelled",Flights[[#This Row],[Cancellation Reason]]="Airline/Carrier"),Flights[[#This Row],[Delay Type]]="Severe"),"Yes","No")</f>
        <v>No</v>
      </c>
    </row>
    <row r="621" spans="1:24" x14ac:dyDescent="0.25">
      <c r="A621" s="3">
        <v>42053</v>
      </c>
      <c r="B621">
        <f>WEEKNUM(Flights[[#This Row],[Date]],2)</f>
        <v>8</v>
      </c>
      <c r="C621">
        <f>WEEKDAY(Flights[[#This Row],[Date]],2)</f>
        <v>3</v>
      </c>
      <c r="D621" t="s">
        <v>639</v>
      </c>
      <c r="E621" t="s">
        <v>1994</v>
      </c>
      <c r="F621" t="s">
        <v>0</v>
      </c>
      <c r="G621" t="s">
        <v>313</v>
      </c>
      <c r="H621" t="str">
        <f>_xlfn.XLOOKUP(Flights[[#This Row],[Destination]],Airports!$A$1:$A$77,Airports!$D$1:$D$77,"Code not found")</f>
        <v>Monterey</v>
      </c>
      <c r="I621" t="str" cm="1">
        <f t="array" ref="I621">_xlfn.XLOOKUP(Flights[[#This Row],[Destination]],_xlfn._TRO_TRAILING(Airports!A:A),_xlfn._TRO_TRAILING(Airports!E:E),"Code not found")</f>
        <v>CA</v>
      </c>
      <c r="J621" s="1">
        <v>0.83333333333333337</v>
      </c>
      <c r="K621">
        <f>HOUR(Flights[[#This Row],[Scheduled Departure]])</f>
        <v>20</v>
      </c>
      <c r="L621" s="1">
        <v>0.84583333333333333</v>
      </c>
      <c r="M621">
        <v>18</v>
      </c>
      <c r="N621">
        <v>65</v>
      </c>
      <c r="O621" s="14">
        <f>Flights[[#This Row],[Length (min)]]/60</f>
        <v>1.0833333333333333</v>
      </c>
      <c r="P621">
        <v>266</v>
      </c>
      <c r="Q621" s="17">
        <f>IFERROR(Flights[[#This Row],[Distance]]/Flights[[#This Row],[Length (hr)]],"")</f>
        <v>245.53846153846155</v>
      </c>
      <c r="R621" s="1">
        <v>0.88124999999999998</v>
      </c>
      <c r="S621" s="1">
        <v>0.89097222222222228</v>
      </c>
      <c r="T621">
        <v>14</v>
      </c>
      <c r="U621" t="str">
        <f>IF(Flights[[#This Row],[Arrival Delay]]="","Cancelled",IF(Flights[[#This Row],[Arrival Delay]]&gt;15,"Delayed","On time"))</f>
        <v>On time</v>
      </c>
      <c r="V621" t="str">
        <f>IF(Flights[[#This Row],[Status]]&lt;&gt;"Delayed","",IF(Flights[[#This Row],[Arrival Delay]]&gt;120,"Severe",IF(Flights[[#This Row],[Arrival Delay]]&gt;60,"Major","Moderate")))</f>
        <v/>
      </c>
      <c r="X621" t="str">
        <f>IF(OR(AND(Flights[[#This Row],[Status]]="Cancelled",Flights[[#This Row],[Cancellation Reason]]="Airline/Carrier"),Flights[[#This Row],[Delay Type]]="Severe"),"Yes","No")</f>
        <v>No</v>
      </c>
    </row>
    <row r="622" spans="1:24" x14ac:dyDescent="0.25">
      <c r="A622" s="3">
        <v>42053</v>
      </c>
      <c r="B622">
        <f>WEEKNUM(Flights[[#This Row],[Date]],2)</f>
        <v>8</v>
      </c>
      <c r="C622">
        <f>WEEKDAY(Flights[[#This Row],[Date]],2)</f>
        <v>3</v>
      </c>
      <c r="D622" t="s">
        <v>925</v>
      </c>
      <c r="E622" t="s">
        <v>1995</v>
      </c>
      <c r="F622" t="s">
        <v>0</v>
      </c>
      <c r="G622" t="s">
        <v>15</v>
      </c>
      <c r="H622" t="str">
        <f>_xlfn.XLOOKUP(Flights[[#This Row],[Destination]],Airports!$A$1:$A$77,Airports!$D$1:$D$77,"Code not found")</f>
        <v>Las Vegas</v>
      </c>
      <c r="I622" t="str" cm="1">
        <f t="array" ref="I622">_xlfn.XLOOKUP(Flights[[#This Row],[Destination]],_xlfn._TRO_TRAILING(Airports!A:A),_xlfn._TRO_TRAILING(Airports!E:E),"Code not found")</f>
        <v>NV</v>
      </c>
      <c r="J622" s="1">
        <v>0.86458333333333337</v>
      </c>
      <c r="K622">
        <f>HOUR(Flights[[#This Row],[Scheduled Departure]])</f>
        <v>20</v>
      </c>
      <c r="L622" s="1">
        <v>0.88194444444444442</v>
      </c>
      <c r="M622">
        <v>25</v>
      </c>
      <c r="N622">
        <v>50</v>
      </c>
      <c r="O622" s="14">
        <f>Flights[[#This Row],[Length (min)]]/60</f>
        <v>0.83333333333333337</v>
      </c>
      <c r="P622">
        <v>236</v>
      </c>
      <c r="Q622" s="17">
        <f>IFERROR(Flights[[#This Row],[Distance]]/Flights[[#This Row],[Length (hr)]],"")</f>
        <v>283.2</v>
      </c>
      <c r="R622" s="1">
        <v>0.90625</v>
      </c>
      <c r="S622" s="1">
        <v>0.91666666666666663</v>
      </c>
      <c r="T622">
        <v>15</v>
      </c>
      <c r="U622" t="str">
        <f>IF(Flights[[#This Row],[Arrival Delay]]="","Cancelled",IF(Flights[[#This Row],[Arrival Delay]]&gt;15,"Delayed","On time"))</f>
        <v>On time</v>
      </c>
      <c r="V622" t="str">
        <f>IF(Flights[[#This Row],[Status]]&lt;&gt;"Delayed","",IF(Flights[[#This Row],[Arrival Delay]]&gt;120,"Severe",IF(Flights[[#This Row],[Arrival Delay]]&gt;60,"Major","Moderate")))</f>
        <v/>
      </c>
      <c r="X622" t="str">
        <f>IF(OR(AND(Flights[[#This Row],[Status]]="Cancelled",Flights[[#This Row],[Cancellation Reason]]="Airline/Carrier"),Flights[[#This Row],[Delay Type]]="Severe"),"Yes","No")</f>
        <v>No</v>
      </c>
    </row>
    <row r="623" spans="1:24" x14ac:dyDescent="0.25">
      <c r="A623" s="3">
        <v>42053</v>
      </c>
      <c r="B623">
        <f>WEEKNUM(Flights[[#This Row],[Date]],2)</f>
        <v>8</v>
      </c>
      <c r="C623">
        <f>WEEKDAY(Flights[[#This Row],[Date]],2)</f>
        <v>3</v>
      </c>
      <c r="D623" t="s">
        <v>650</v>
      </c>
      <c r="E623" t="s">
        <v>1994</v>
      </c>
      <c r="F623" t="s">
        <v>0</v>
      </c>
      <c r="G623" t="s">
        <v>339</v>
      </c>
      <c r="H623" t="str">
        <f>_xlfn.XLOOKUP(Flights[[#This Row],[Destination]],Airports!$A$1:$A$77,Airports!$D$1:$D$77,"Code not found")</f>
        <v>San Diego</v>
      </c>
      <c r="I623" t="str" cm="1">
        <f t="array" ref="I623">_xlfn.XLOOKUP(Flights[[#This Row],[Destination]],_xlfn._TRO_TRAILING(Airports!A:A),_xlfn._TRO_TRAILING(Airports!E:E),"Code not found")</f>
        <v>CA</v>
      </c>
      <c r="J623" s="1">
        <v>0.875</v>
      </c>
      <c r="K623">
        <f>HOUR(Flights[[#This Row],[Scheduled Departure]])</f>
        <v>21</v>
      </c>
      <c r="L623" s="1">
        <v>0.87083333333333335</v>
      </c>
      <c r="M623">
        <v>-6</v>
      </c>
      <c r="N623">
        <v>46</v>
      </c>
      <c r="O623" s="14">
        <f>Flights[[#This Row],[Length (min)]]/60</f>
        <v>0.76666666666666672</v>
      </c>
      <c r="P623">
        <v>109</v>
      </c>
      <c r="Q623" s="17">
        <f>IFERROR(Flights[[#This Row],[Distance]]/Flights[[#This Row],[Length (hr)]],"")</f>
        <v>142.17391304347825</v>
      </c>
      <c r="R623" s="1">
        <v>0.90763888888888888</v>
      </c>
      <c r="S623" s="1">
        <v>0.90277777777777779</v>
      </c>
      <c r="T623">
        <v>-7</v>
      </c>
      <c r="U623" t="str">
        <f>IF(Flights[[#This Row],[Arrival Delay]]="","Cancelled",IF(Flights[[#This Row],[Arrival Delay]]&gt;15,"Delayed","On time"))</f>
        <v>On time</v>
      </c>
      <c r="V623" t="str">
        <f>IF(Flights[[#This Row],[Status]]&lt;&gt;"Delayed","",IF(Flights[[#This Row],[Arrival Delay]]&gt;120,"Severe",IF(Flights[[#This Row],[Arrival Delay]]&gt;60,"Major","Moderate")))</f>
        <v/>
      </c>
      <c r="X623" t="str">
        <f>IF(OR(AND(Flights[[#This Row],[Status]]="Cancelled",Flights[[#This Row],[Cancellation Reason]]="Airline/Carrier"),Flights[[#This Row],[Delay Type]]="Severe"),"Yes","No")</f>
        <v>No</v>
      </c>
    </row>
    <row r="624" spans="1:24" x14ac:dyDescent="0.25">
      <c r="A624" s="3">
        <v>42053</v>
      </c>
      <c r="B624">
        <f>WEEKNUM(Flights[[#This Row],[Date]],2)</f>
        <v>8</v>
      </c>
      <c r="C624">
        <f>WEEKDAY(Flights[[#This Row],[Date]],2)</f>
        <v>3</v>
      </c>
      <c r="D624" t="s">
        <v>659</v>
      </c>
      <c r="E624" t="s">
        <v>1989</v>
      </c>
      <c r="F624" t="s">
        <v>0</v>
      </c>
      <c r="G624" t="s">
        <v>2</v>
      </c>
      <c r="H624" t="str">
        <f>_xlfn.XLOOKUP(Flights[[#This Row],[Destination]],Airports!$A$1:$A$77,Airports!$D$1:$D$77,"Code not found")</f>
        <v>Miami</v>
      </c>
      <c r="I624" t="str" cm="1">
        <f t="array" ref="I624">_xlfn.XLOOKUP(Flights[[#This Row],[Destination]],_xlfn._TRO_TRAILING(Airports!A:A),_xlfn._TRO_TRAILING(Airports!E:E),"Code not found")</f>
        <v>FL</v>
      </c>
      <c r="J624" s="1">
        <v>0.93402777777777779</v>
      </c>
      <c r="K624">
        <f>HOUR(Flights[[#This Row],[Scheduled Departure]])</f>
        <v>22</v>
      </c>
      <c r="L624" s="1">
        <v>0.9458333333333333</v>
      </c>
      <c r="M624">
        <v>17</v>
      </c>
      <c r="N624">
        <v>262</v>
      </c>
      <c r="O624" s="14">
        <f>Flights[[#This Row],[Length (min)]]/60</f>
        <v>4.3666666666666663</v>
      </c>
      <c r="P624">
        <v>2342</v>
      </c>
      <c r="Q624" s="17">
        <f>IFERROR(Flights[[#This Row],[Distance]]/Flights[[#This Row],[Length (hr)]],"")</f>
        <v>536.33587786259545</v>
      </c>
      <c r="R624" s="1">
        <v>0.25694444444444442</v>
      </c>
      <c r="S624" s="1">
        <v>0.25277777777777777</v>
      </c>
      <c r="T624">
        <v>-6</v>
      </c>
      <c r="U624" t="str">
        <f>IF(Flights[[#This Row],[Arrival Delay]]="","Cancelled",IF(Flights[[#This Row],[Arrival Delay]]&gt;15,"Delayed","On time"))</f>
        <v>On time</v>
      </c>
      <c r="V624" t="str">
        <f>IF(Flights[[#This Row],[Status]]&lt;&gt;"Delayed","",IF(Flights[[#This Row],[Arrival Delay]]&gt;120,"Severe",IF(Flights[[#This Row],[Arrival Delay]]&gt;60,"Major","Moderate")))</f>
        <v/>
      </c>
      <c r="X624" t="str">
        <f>IF(OR(AND(Flights[[#This Row],[Status]]="Cancelled",Flights[[#This Row],[Cancellation Reason]]="Airline/Carrier"),Flights[[#This Row],[Delay Type]]="Severe"),"Yes","No")</f>
        <v>No</v>
      </c>
    </row>
    <row r="625" spans="1:24" x14ac:dyDescent="0.25">
      <c r="A625" s="3">
        <v>42054</v>
      </c>
      <c r="B625">
        <f>WEEKNUM(Flights[[#This Row],[Date]],2)</f>
        <v>8</v>
      </c>
      <c r="C625">
        <f>WEEKDAY(Flights[[#This Row],[Date]],2)</f>
        <v>4</v>
      </c>
      <c r="D625" t="s">
        <v>997</v>
      </c>
      <c r="E625" t="s">
        <v>1990</v>
      </c>
      <c r="F625" t="s">
        <v>0</v>
      </c>
      <c r="G625" t="s">
        <v>4</v>
      </c>
      <c r="H625" t="str">
        <f>_xlfn.XLOOKUP(Flights[[#This Row],[Destination]],Airports!$A$1:$A$77,Airports!$D$1:$D$77,"Code not found")</f>
        <v>Chicago</v>
      </c>
      <c r="I625" t="str" cm="1">
        <f t="array" ref="I625">_xlfn.XLOOKUP(Flights[[#This Row],[Destination]],_xlfn._TRO_TRAILING(Airports!A:A),_xlfn._TRO_TRAILING(Airports!E:E),"Code not found")</f>
        <v>IL</v>
      </c>
      <c r="J625" s="1">
        <v>0.29166666666666669</v>
      </c>
      <c r="K625">
        <f>HOUR(Flights[[#This Row],[Scheduled Departure]])</f>
        <v>7</v>
      </c>
      <c r="L625" s="1">
        <v>0.28888888888888886</v>
      </c>
      <c r="M625">
        <v>-4</v>
      </c>
      <c r="N625">
        <v>242</v>
      </c>
      <c r="O625" s="14">
        <f>Flights[[#This Row],[Length (min)]]/60</f>
        <v>4.0333333333333332</v>
      </c>
      <c r="P625">
        <v>1744</v>
      </c>
      <c r="Q625" s="17">
        <f>IFERROR(Flights[[#This Row],[Distance]]/Flights[[#This Row],[Length (hr)]],"")</f>
        <v>432.39669421487605</v>
      </c>
      <c r="R625" s="1">
        <v>0.54374999999999996</v>
      </c>
      <c r="S625" s="1">
        <v>0.54027777777777775</v>
      </c>
      <c r="T625">
        <v>-5</v>
      </c>
      <c r="U625" t="str">
        <f>IF(Flights[[#This Row],[Arrival Delay]]="","Cancelled",IF(Flights[[#This Row],[Arrival Delay]]&gt;15,"Delayed","On time"))</f>
        <v>On time</v>
      </c>
      <c r="V625" t="str">
        <f>IF(Flights[[#This Row],[Status]]&lt;&gt;"Delayed","",IF(Flights[[#This Row],[Arrival Delay]]&gt;120,"Severe",IF(Flights[[#This Row],[Arrival Delay]]&gt;60,"Major","Moderate")))</f>
        <v/>
      </c>
      <c r="X625" t="str">
        <f>IF(OR(AND(Flights[[#This Row],[Status]]="Cancelled",Flights[[#This Row],[Cancellation Reason]]="Airline/Carrier"),Flights[[#This Row],[Delay Type]]="Severe"),"Yes","No")</f>
        <v>No</v>
      </c>
    </row>
    <row r="626" spans="1:24" x14ac:dyDescent="0.25">
      <c r="A626" s="3">
        <v>42054</v>
      </c>
      <c r="B626">
        <f>WEEKNUM(Flights[[#This Row],[Date]],2)</f>
        <v>8</v>
      </c>
      <c r="C626">
        <f>WEEKDAY(Flights[[#This Row],[Date]],2)</f>
        <v>4</v>
      </c>
      <c r="D626" t="s">
        <v>837</v>
      </c>
      <c r="E626" t="s">
        <v>1995</v>
      </c>
      <c r="F626" t="s">
        <v>0</v>
      </c>
      <c r="G626" t="s">
        <v>347</v>
      </c>
      <c r="H626" t="str">
        <f>_xlfn.XLOOKUP(Flights[[#This Row],[Destination]],Airports!$A$1:$A$77,Airports!$D$1:$D$77,"Code not found")</f>
        <v>San Jose</v>
      </c>
      <c r="I626" t="str" cm="1">
        <f t="array" ref="I626">_xlfn.XLOOKUP(Flights[[#This Row],[Destination]],_xlfn._TRO_TRAILING(Airports!A:A),_xlfn._TRO_TRAILING(Airports!E:E),"Code not found")</f>
        <v>CA</v>
      </c>
      <c r="J626" s="1">
        <v>0.2951388888888889</v>
      </c>
      <c r="K626">
        <f>HOUR(Flights[[#This Row],[Scheduled Departure]])</f>
        <v>7</v>
      </c>
      <c r="L626" s="1">
        <v>0.2951388888888889</v>
      </c>
      <c r="M626">
        <v>0</v>
      </c>
      <c r="N626">
        <v>61</v>
      </c>
      <c r="O626" s="14">
        <f>Flights[[#This Row],[Length (min)]]/60</f>
        <v>1.0166666666666666</v>
      </c>
      <c r="P626">
        <v>308</v>
      </c>
      <c r="Q626" s="17">
        <f>IFERROR(Flights[[#This Row],[Distance]]/Flights[[#This Row],[Length (hr)]],"")</f>
        <v>302.95081967213116</v>
      </c>
      <c r="R626" s="1">
        <v>0.34375</v>
      </c>
      <c r="S626" s="1">
        <v>0.33750000000000002</v>
      </c>
      <c r="T626">
        <v>-9</v>
      </c>
      <c r="U626" t="str">
        <f>IF(Flights[[#This Row],[Arrival Delay]]="","Cancelled",IF(Flights[[#This Row],[Arrival Delay]]&gt;15,"Delayed","On time"))</f>
        <v>On time</v>
      </c>
      <c r="V626" t="str">
        <f>IF(Flights[[#This Row],[Status]]&lt;&gt;"Delayed","",IF(Flights[[#This Row],[Arrival Delay]]&gt;120,"Severe",IF(Flights[[#This Row],[Arrival Delay]]&gt;60,"Major","Moderate")))</f>
        <v/>
      </c>
      <c r="X626" t="str">
        <f>IF(OR(AND(Flights[[#This Row],[Status]]="Cancelled",Flights[[#This Row],[Cancellation Reason]]="Airline/Carrier"),Flights[[#This Row],[Delay Type]]="Severe"),"Yes","No")</f>
        <v>No</v>
      </c>
    </row>
    <row r="627" spans="1:24" x14ac:dyDescent="0.25">
      <c r="A627" s="3">
        <v>42054</v>
      </c>
      <c r="B627">
        <f>WEEKNUM(Flights[[#This Row],[Date]],2)</f>
        <v>8</v>
      </c>
      <c r="C627">
        <f>WEEKDAY(Flights[[#This Row],[Date]],2)</f>
        <v>4</v>
      </c>
      <c r="D627" t="s">
        <v>844</v>
      </c>
      <c r="E627" t="s">
        <v>1994</v>
      </c>
      <c r="F627" t="s">
        <v>0</v>
      </c>
      <c r="G627" t="s">
        <v>7</v>
      </c>
      <c r="H627" t="str">
        <f>_xlfn.XLOOKUP(Flights[[#This Row],[Destination]],Airports!$A$1:$A$77,Airports!$D$1:$D$77,"Code not found")</f>
        <v>Austin</v>
      </c>
      <c r="I627" t="str" cm="1">
        <f t="array" ref="I627">_xlfn.XLOOKUP(Flights[[#This Row],[Destination]],_xlfn._TRO_TRAILING(Airports!A:A),_xlfn._TRO_TRAILING(Airports!E:E),"Code not found")</f>
        <v>TX</v>
      </c>
      <c r="J627" s="1">
        <v>0.34930555555555554</v>
      </c>
      <c r="K627">
        <f>HOUR(Flights[[#This Row],[Scheduled Departure]])</f>
        <v>8</v>
      </c>
      <c r="L627" s="1">
        <v>0.35625000000000001</v>
      </c>
      <c r="M627">
        <v>10</v>
      </c>
      <c r="N627">
        <v>164</v>
      </c>
      <c r="O627" s="14">
        <f>Flights[[#This Row],[Length (min)]]/60</f>
        <v>2.7333333333333334</v>
      </c>
      <c r="P627">
        <v>1242</v>
      </c>
      <c r="Q627" s="17">
        <f>IFERROR(Flights[[#This Row],[Distance]]/Flights[[#This Row],[Length (hr)]],"")</f>
        <v>454.39024390243901</v>
      </c>
      <c r="R627" s="1">
        <v>0.55625000000000002</v>
      </c>
      <c r="S627" s="1">
        <v>0.55347222222222225</v>
      </c>
      <c r="T627">
        <v>-4</v>
      </c>
      <c r="U627" t="str">
        <f>IF(Flights[[#This Row],[Arrival Delay]]="","Cancelled",IF(Flights[[#This Row],[Arrival Delay]]&gt;15,"Delayed","On time"))</f>
        <v>On time</v>
      </c>
      <c r="V627" t="str">
        <f>IF(Flights[[#This Row],[Status]]&lt;&gt;"Delayed","",IF(Flights[[#This Row],[Arrival Delay]]&gt;120,"Severe",IF(Flights[[#This Row],[Arrival Delay]]&gt;60,"Major","Moderate")))</f>
        <v/>
      </c>
      <c r="X627" t="str">
        <f>IF(OR(AND(Flights[[#This Row],[Status]]="Cancelled",Flights[[#This Row],[Cancellation Reason]]="Airline/Carrier"),Flights[[#This Row],[Delay Type]]="Severe"),"Yes","No")</f>
        <v>No</v>
      </c>
    </row>
    <row r="628" spans="1:24" x14ac:dyDescent="0.25">
      <c r="A628" s="3">
        <v>42054</v>
      </c>
      <c r="B628">
        <f>WEEKNUM(Flights[[#This Row],[Date]],2)</f>
        <v>8</v>
      </c>
      <c r="C628">
        <f>WEEKDAY(Flights[[#This Row],[Date]],2)</f>
        <v>4</v>
      </c>
      <c r="D628" t="s">
        <v>728</v>
      </c>
      <c r="E628" t="s">
        <v>1995</v>
      </c>
      <c r="F628" t="s">
        <v>0</v>
      </c>
      <c r="G628" t="s">
        <v>316</v>
      </c>
      <c r="H628" t="str">
        <f>_xlfn.XLOOKUP(Flights[[#This Row],[Destination]],Airports!$A$1:$A$77,Airports!$D$1:$D$77,"Code not found")</f>
        <v>New Orleans</v>
      </c>
      <c r="I628" t="str" cm="1">
        <f t="array" ref="I628">_xlfn.XLOOKUP(Flights[[#This Row],[Destination]],_xlfn._TRO_TRAILING(Airports!A:A),_xlfn._TRO_TRAILING(Airports!E:E),"Code not found")</f>
        <v>LA</v>
      </c>
      <c r="J628" s="1">
        <v>0.36805555555555558</v>
      </c>
      <c r="K628">
        <f>HOUR(Flights[[#This Row],[Scheduled Departure]])</f>
        <v>8</v>
      </c>
      <c r="L628" s="1">
        <v>0.36666666666666664</v>
      </c>
      <c r="M628">
        <v>-2</v>
      </c>
      <c r="N628">
        <v>206</v>
      </c>
      <c r="O628" s="14">
        <f>Flights[[#This Row],[Length (min)]]/60</f>
        <v>3.4333333333333331</v>
      </c>
      <c r="P628">
        <v>1670</v>
      </c>
      <c r="Q628" s="17">
        <f>IFERROR(Flights[[#This Row],[Distance]]/Flights[[#This Row],[Length (hr)]],"")</f>
        <v>486.40776699029129</v>
      </c>
      <c r="R628" s="1">
        <v>0.59722222222222221</v>
      </c>
      <c r="S628" s="1">
        <v>0.59305555555555556</v>
      </c>
      <c r="T628">
        <v>-6</v>
      </c>
      <c r="U628" t="str">
        <f>IF(Flights[[#This Row],[Arrival Delay]]="","Cancelled",IF(Flights[[#This Row],[Arrival Delay]]&gt;15,"Delayed","On time"))</f>
        <v>On time</v>
      </c>
      <c r="V628" t="str">
        <f>IF(Flights[[#This Row],[Status]]&lt;&gt;"Delayed","",IF(Flights[[#This Row],[Arrival Delay]]&gt;120,"Severe",IF(Flights[[#This Row],[Arrival Delay]]&gt;60,"Major","Moderate")))</f>
        <v/>
      </c>
      <c r="X628" t="str">
        <f>IF(OR(AND(Flights[[#This Row],[Status]]="Cancelled",Flights[[#This Row],[Cancellation Reason]]="Airline/Carrier"),Flights[[#This Row],[Delay Type]]="Severe"),"Yes","No")</f>
        <v>No</v>
      </c>
    </row>
    <row r="629" spans="1:24" x14ac:dyDescent="0.25">
      <c r="A629" s="3">
        <v>42054</v>
      </c>
      <c r="B629">
        <f>WEEKNUM(Flights[[#This Row],[Date]],2)</f>
        <v>8</v>
      </c>
      <c r="C629">
        <f>WEEKDAY(Flights[[#This Row],[Date]],2)</f>
        <v>4</v>
      </c>
      <c r="D629" t="s">
        <v>477</v>
      </c>
      <c r="E629" t="s">
        <v>1989</v>
      </c>
      <c r="F629" t="s">
        <v>0</v>
      </c>
      <c r="G629" t="s">
        <v>276</v>
      </c>
      <c r="H629" t="str">
        <f>_xlfn.XLOOKUP(Flights[[#This Row],[Destination]],Airports!$A$1:$A$77,Airports!$D$1:$D$77,"Code not found")</f>
        <v>Detroit</v>
      </c>
      <c r="I629" t="str" cm="1">
        <f t="array" ref="I629">_xlfn.XLOOKUP(Flights[[#This Row],[Destination]],_xlfn._TRO_TRAILING(Airports!A:A),_xlfn._TRO_TRAILING(Airports!E:E),"Code not found")</f>
        <v>MI</v>
      </c>
      <c r="J629" s="1">
        <v>0.38194444444444442</v>
      </c>
      <c r="K629">
        <f>HOUR(Flights[[#This Row],[Scheduled Departure]])</f>
        <v>9</v>
      </c>
      <c r="L629" s="1">
        <v>0.375</v>
      </c>
      <c r="M629">
        <v>-10</v>
      </c>
      <c r="N629">
        <v>269</v>
      </c>
      <c r="O629" s="14">
        <f>Flights[[#This Row],[Length (min)]]/60</f>
        <v>4.4833333333333334</v>
      </c>
      <c r="P629">
        <v>1979</v>
      </c>
      <c r="Q629" s="17">
        <f>IFERROR(Flights[[#This Row],[Distance]]/Flights[[#This Row],[Length (hr)]],"")</f>
        <v>441.41263940520446</v>
      </c>
      <c r="R629" s="1">
        <v>0.69236111111111109</v>
      </c>
      <c r="S629" s="1">
        <v>0.68680555555555556</v>
      </c>
      <c r="T629">
        <v>-8</v>
      </c>
      <c r="U629" t="str">
        <f>IF(Flights[[#This Row],[Arrival Delay]]="","Cancelled",IF(Flights[[#This Row],[Arrival Delay]]&gt;15,"Delayed","On time"))</f>
        <v>On time</v>
      </c>
      <c r="V629" t="str">
        <f>IF(Flights[[#This Row],[Status]]&lt;&gt;"Delayed","",IF(Flights[[#This Row],[Arrival Delay]]&gt;120,"Severe",IF(Flights[[#This Row],[Arrival Delay]]&gt;60,"Major","Moderate")))</f>
        <v/>
      </c>
      <c r="X629" t="str">
        <f>IF(OR(AND(Flights[[#This Row],[Status]]="Cancelled",Flights[[#This Row],[Cancellation Reason]]="Airline/Carrier"),Flights[[#This Row],[Delay Type]]="Severe"),"Yes","No")</f>
        <v>No</v>
      </c>
    </row>
    <row r="630" spans="1:24" x14ac:dyDescent="0.25">
      <c r="A630" s="3">
        <v>42054</v>
      </c>
      <c r="B630">
        <f>WEEKNUM(Flights[[#This Row],[Date]],2)</f>
        <v>8</v>
      </c>
      <c r="C630">
        <f>WEEKDAY(Flights[[#This Row],[Date]],2)</f>
        <v>4</v>
      </c>
      <c r="D630" t="s">
        <v>455</v>
      </c>
      <c r="E630" t="s">
        <v>1994</v>
      </c>
      <c r="F630" t="s">
        <v>0</v>
      </c>
      <c r="G630" t="s">
        <v>339</v>
      </c>
      <c r="H630" t="str">
        <f>_xlfn.XLOOKUP(Flights[[#This Row],[Destination]],Airports!$A$1:$A$77,Airports!$D$1:$D$77,"Code not found")</f>
        <v>San Diego</v>
      </c>
      <c r="I630" t="str" cm="1">
        <f t="array" ref="I630">_xlfn.XLOOKUP(Flights[[#This Row],[Destination]],_xlfn._TRO_TRAILING(Airports!A:A),_xlfn._TRO_TRAILING(Airports!E:E),"Code not found")</f>
        <v>CA</v>
      </c>
      <c r="J630" s="1">
        <v>0.43402777777777779</v>
      </c>
      <c r="K630">
        <f>HOUR(Flights[[#This Row],[Scheduled Departure]])</f>
        <v>10</v>
      </c>
      <c r="L630" s="1">
        <v>0.43333333333333335</v>
      </c>
      <c r="M630">
        <v>-1</v>
      </c>
      <c r="N630">
        <v>43</v>
      </c>
      <c r="O630" s="14">
        <f>Flights[[#This Row],[Length (min)]]/60</f>
        <v>0.71666666666666667</v>
      </c>
      <c r="P630">
        <v>109</v>
      </c>
      <c r="Q630" s="17">
        <f>IFERROR(Flights[[#This Row],[Distance]]/Flights[[#This Row],[Length (hr)]],"")</f>
        <v>152.09302325581396</v>
      </c>
      <c r="R630" s="1">
        <v>0.46527777777777779</v>
      </c>
      <c r="S630" s="1">
        <v>0.46319444444444446</v>
      </c>
      <c r="T630">
        <v>-3</v>
      </c>
      <c r="U630" t="str">
        <f>IF(Flights[[#This Row],[Arrival Delay]]="","Cancelled",IF(Flights[[#This Row],[Arrival Delay]]&gt;15,"Delayed","On time"))</f>
        <v>On time</v>
      </c>
      <c r="V630" t="str">
        <f>IF(Flights[[#This Row],[Status]]&lt;&gt;"Delayed","",IF(Flights[[#This Row],[Arrival Delay]]&gt;120,"Severe",IF(Flights[[#This Row],[Arrival Delay]]&gt;60,"Major","Moderate")))</f>
        <v/>
      </c>
      <c r="X630" t="str">
        <f>IF(OR(AND(Flights[[#This Row],[Status]]="Cancelled",Flights[[#This Row],[Cancellation Reason]]="Airline/Carrier"),Flights[[#This Row],[Delay Type]]="Severe"),"Yes","No")</f>
        <v>No</v>
      </c>
    </row>
    <row r="631" spans="1:24" x14ac:dyDescent="0.25">
      <c r="A631" s="3">
        <v>42054</v>
      </c>
      <c r="B631">
        <f>WEEKNUM(Flights[[#This Row],[Date]],2)</f>
        <v>8</v>
      </c>
      <c r="C631">
        <f>WEEKDAY(Flights[[#This Row],[Date]],2)</f>
        <v>4</v>
      </c>
      <c r="D631" t="s">
        <v>473</v>
      </c>
      <c r="E631" t="s">
        <v>1992</v>
      </c>
      <c r="F631" t="s">
        <v>0</v>
      </c>
      <c r="G631" t="s">
        <v>12</v>
      </c>
      <c r="H631" t="str">
        <f>_xlfn.XLOOKUP(Flights[[#This Row],[Destination]],Airports!$A$1:$A$77,Airports!$D$1:$D$77,"Code not found")</f>
        <v>New York</v>
      </c>
      <c r="I631" t="str" cm="1">
        <f t="array" ref="I631">_xlfn.XLOOKUP(Flights[[#This Row],[Destination]],_xlfn._TRO_TRAILING(Airports!A:A),_xlfn._TRO_TRAILING(Airports!E:E),"Code not found")</f>
        <v>NY</v>
      </c>
      <c r="J631" s="1">
        <v>0.45833333333333331</v>
      </c>
      <c r="K631">
        <f>HOUR(Flights[[#This Row],[Scheduled Departure]])</f>
        <v>11</v>
      </c>
      <c r="L631" s="1">
        <v>0.45694444444444443</v>
      </c>
      <c r="M631">
        <v>-2</v>
      </c>
      <c r="N631">
        <v>299</v>
      </c>
      <c r="O631" s="14">
        <f>Flights[[#This Row],[Length (min)]]/60</f>
        <v>4.9833333333333334</v>
      </c>
      <c r="P631">
        <v>2475</v>
      </c>
      <c r="Q631" s="17">
        <f>IFERROR(Flights[[#This Row],[Distance]]/Flights[[#This Row],[Length (hr)]],"")</f>
        <v>496.65551839464882</v>
      </c>
      <c r="R631" s="1">
        <v>0.8041666666666667</v>
      </c>
      <c r="S631" s="1">
        <v>0.7895833333333333</v>
      </c>
      <c r="T631">
        <v>-21</v>
      </c>
      <c r="U631" t="str">
        <f>IF(Flights[[#This Row],[Arrival Delay]]="","Cancelled",IF(Flights[[#This Row],[Arrival Delay]]&gt;15,"Delayed","On time"))</f>
        <v>On time</v>
      </c>
      <c r="V631" t="str">
        <f>IF(Flights[[#This Row],[Status]]&lt;&gt;"Delayed","",IF(Flights[[#This Row],[Arrival Delay]]&gt;120,"Severe",IF(Flights[[#This Row],[Arrival Delay]]&gt;60,"Major","Moderate")))</f>
        <v/>
      </c>
      <c r="X631" t="str">
        <f>IF(OR(AND(Flights[[#This Row],[Status]]="Cancelled",Flights[[#This Row],[Cancellation Reason]]="Airline/Carrier"),Flights[[#This Row],[Delay Type]]="Severe"),"Yes","No")</f>
        <v>No</v>
      </c>
    </row>
    <row r="632" spans="1:24" x14ac:dyDescent="0.25">
      <c r="A632" s="3">
        <v>42054</v>
      </c>
      <c r="B632">
        <f>WEEKNUM(Flights[[#This Row],[Date]],2)</f>
        <v>8</v>
      </c>
      <c r="C632">
        <f>WEEKDAY(Flights[[#This Row],[Date]],2)</f>
        <v>4</v>
      </c>
      <c r="D632" t="s">
        <v>499</v>
      </c>
      <c r="E632" t="s">
        <v>1989</v>
      </c>
      <c r="F632" t="s">
        <v>0</v>
      </c>
      <c r="G632" t="s">
        <v>26</v>
      </c>
      <c r="H632" t="str">
        <f>_xlfn.XLOOKUP(Flights[[#This Row],[Destination]],Airports!$A$1:$A$77,Airports!$D$1:$D$77,"Code not found")</f>
        <v>Atlanta</v>
      </c>
      <c r="I632" t="str" cm="1">
        <f t="array" ref="I632">_xlfn.XLOOKUP(Flights[[#This Row],[Destination]],_xlfn._TRO_TRAILING(Airports!A:A),_xlfn._TRO_TRAILING(Airports!E:E),"Code not found")</f>
        <v>GA</v>
      </c>
      <c r="J632" s="1">
        <v>0.52083333333333337</v>
      </c>
      <c r="K632">
        <f>HOUR(Flights[[#This Row],[Scheduled Departure]])</f>
        <v>12</v>
      </c>
      <c r="L632" s="1">
        <v>0.51944444444444449</v>
      </c>
      <c r="M632">
        <v>-2</v>
      </c>
      <c r="N632">
        <v>234</v>
      </c>
      <c r="O632" s="14">
        <f>Flights[[#This Row],[Length (min)]]/60</f>
        <v>3.9</v>
      </c>
      <c r="P632">
        <v>1947</v>
      </c>
      <c r="Q632" s="17">
        <f>IFERROR(Flights[[#This Row],[Distance]]/Flights[[#This Row],[Length (hr)]],"")</f>
        <v>499.23076923076923</v>
      </c>
      <c r="R632" s="1">
        <v>0.82152777777777775</v>
      </c>
      <c r="S632" s="1">
        <v>0.80694444444444446</v>
      </c>
      <c r="T632">
        <v>-21</v>
      </c>
      <c r="U632" t="str">
        <f>IF(Flights[[#This Row],[Arrival Delay]]="","Cancelled",IF(Flights[[#This Row],[Arrival Delay]]&gt;15,"Delayed","On time"))</f>
        <v>On time</v>
      </c>
      <c r="V632" t="str">
        <f>IF(Flights[[#This Row],[Status]]&lt;&gt;"Delayed","",IF(Flights[[#This Row],[Arrival Delay]]&gt;120,"Severe",IF(Flights[[#This Row],[Arrival Delay]]&gt;60,"Major","Moderate")))</f>
        <v/>
      </c>
      <c r="X632" t="str">
        <f>IF(OR(AND(Flights[[#This Row],[Status]]="Cancelled",Flights[[#This Row],[Cancellation Reason]]="Airline/Carrier"),Flights[[#This Row],[Delay Type]]="Severe"),"Yes","No")</f>
        <v>No</v>
      </c>
    </row>
    <row r="633" spans="1:24" x14ac:dyDescent="0.25">
      <c r="A633" s="3">
        <v>42054</v>
      </c>
      <c r="B633">
        <f>WEEKNUM(Flights[[#This Row],[Date]],2)</f>
        <v>8</v>
      </c>
      <c r="C633">
        <f>WEEKDAY(Flights[[#This Row],[Date]],2)</f>
        <v>4</v>
      </c>
      <c r="D633" t="s">
        <v>524</v>
      </c>
      <c r="E633" t="s">
        <v>1996</v>
      </c>
      <c r="F633" t="s">
        <v>0</v>
      </c>
      <c r="G633" t="s">
        <v>285</v>
      </c>
      <c r="H633" t="str">
        <f>_xlfn.XLOOKUP(Flights[[#This Row],[Destination]],Airports!$A$1:$A$77,Airports!$D$1:$D$77,"Code not found")</f>
        <v>Fort Lauderdale</v>
      </c>
      <c r="I633" t="str" cm="1">
        <f t="array" ref="I633">_xlfn.XLOOKUP(Flights[[#This Row],[Destination]],_xlfn._TRO_TRAILING(Airports!A:A),_xlfn._TRO_TRAILING(Airports!E:E),"Code not found")</f>
        <v>FL</v>
      </c>
      <c r="J633" s="1">
        <v>0.55902777777777779</v>
      </c>
      <c r="K633">
        <f>HOUR(Flights[[#This Row],[Scheduled Departure]])</f>
        <v>13</v>
      </c>
      <c r="L633" s="1">
        <v>0.56874999999999998</v>
      </c>
      <c r="M633">
        <v>14</v>
      </c>
      <c r="N633">
        <v>262</v>
      </c>
      <c r="O633" s="14">
        <f>Flights[[#This Row],[Length (min)]]/60</f>
        <v>4.3666666666666663</v>
      </c>
      <c r="P633">
        <v>2342</v>
      </c>
      <c r="Q633" s="17">
        <f>IFERROR(Flights[[#This Row],[Distance]]/Flights[[#This Row],[Length (hr)]],"")</f>
        <v>536.33587786259545</v>
      </c>
      <c r="R633" s="1">
        <v>0.87847222222222221</v>
      </c>
      <c r="S633" s="1">
        <v>0.87569444444444444</v>
      </c>
      <c r="T633">
        <v>-4</v>
      </c>
      <c r="U633" t="str">
        <f>IF(Flights[[#This Row],[Arrival Delay]]="","Cancelled",IF(Flights[[#This Row],[Arrival Delay]]&gt;15,"Delayed","On time"))</f>
        <v>On time</v>
      </c>
      <c r="V633" t="str">
        <f>IF(Flights[[#This Row],[Status]]&lt;&gt;"Delayed","",IF(Flights[[#This Row],[Arrival Delay]]&gt;120,"Severe",IF(Flights[[#This Row],[Arrival Delay]]&gt;60,"Major","Moderate")))</f>
        <v/>
      </c>
      <c r="X633" t="str">
        <f>IF(OR(AND(Flights[[#This Row],[Status]]="Cancelled",Flights[[#This Row],[Cancellation Reason]]="Airline/Carrier"),Flights[[#This Row],[Delay Type]]="Severe"),"Yes","No")</f>
        <v>No</v>
      </c>
    </row>
    <row r="634" spans="1:24" x14ac:dyDescent="0.25">
      <c r="A634" s="3">
        <v>42054</v>
      </c>
      <c r="B634">
        <f>WEEKNUM(Flights[[#This Row],[Date]],2)</f>
        <v>8</v>
      </c>
      <c r="C634">
        <f>WEEKDAY(Flights[[#This Row],[Date]],2)</f>
        <v>4</v>
      </c>
      <c r="D634" t="s">
        <v>1007</v>
      </c>
      <c r="E634" t="s">
        <v>1990</v>
      </c>
      <c r="F634" t="s">
        <v>0</v>
      </c>
      <c r="G634" t="s">
        <v>4</v>
      </c>
      <c r="H634" t="str">
        <f>_xlfn.XLOOKUP(Flights[[#This Row],[Destination]],Airports!$A$1:$A$77,Airports!$D$1:$D$77,"Code not found")</f>
        <v>Chicago</v>
      </c>
      <c r="I634" t="str" cm="1">
        <f t="array" ref="I634">_xlfn.XLOOKUP(Flights[[#This Row],[Destination]],_xlfn._TRO_TRAILING(Airports!A:A),_xlfn._TRO_TRAILING(Airports!E:E),"Code not found")</f>
        <v>IL</v>
      </c>
      <c r="J634" s="1">
        <v>0.59166666666666667</v>
      </c>
      <c r="K634">
        <f>HOUR(Flights[[#This Row],[Scheduled Departure]])</f>
        <v>14</v>
      </c>
      <c r="L634" s="1">
        <v>0.59166666666666667</v>
      </c>
      <c r="M634">
        <v>0</v>
      </c>
      <c r="N634">
        <v>233</v>
      </c>
      <c r="O634" s="14">
        <f>Flights[[#This Row],[Length (min)]]/60</f>
        <v>3.8833333333333333</v>
      </c>
      <c r="P634">
        <v>1744</v>
      </c>
      <c r="Q634" s="17">
        <f>IFERROR(Flights[[#This Row],[Distance]]/Flights[[#This Row],[Length (hr)]],"")</f>
        <v>449.09871244635195</v>
      </c>
      <c r="R634" s="1">
        <v>0.84375</v>
      </c>
      <c r="S634" s="1">
        <v>0.83680555555555558</v>
      </c>
      <c r="T634">
        <v>-10</v>
      </c>
      <c r="U634" t="str">
        <f>IF(Flights[[#This Row],[Arrival Delay]]="","Cancelled",IF(Flights[[#This Row],[Arrival Delay]]&gt;15,"Delayed","On time"))</f>
        <v>On time</v>
      </c>
      <c r="V634" t="str">
        <f>IF(Flights[[#This Row],[Status]]&lt;&gt;"Delayed","",IF(Flights[[#This Row],[Arrival Delay]]&gt;120,"Severe",IF(Flights[[#This Row],[Arrival Delay]]&gt;60,"Major","Moderate")))</f>
        <v/>
      </c>
      <c r="X634" t="str">
        <f>IF(OR(AND(Flights[[#This Row],[Status]]="Cancelled",Flights[[#This Row],[Cancellation Reason]]="Airline/Carrier"),Flights[[#This Row],[Delay Type]]="Severe"),"Yes","No")</f>
        <v>No</v>
      </c>
    </row>
    <row r="635" spans="1:24" x14ac:dyDescent="0.25">
      <c r="A635" s="3">
        <v>42054</v>
      </c>
      <c r="B635">
        <f>WEEKNUM(Flights[[#This Row],[Date]],2)</f>
        <v>8</v>
      </c>
      <c r="C635">
        <f>WEEKDAY(Flights[[#This Row],[Date]],2)</f>
        <v>4</v>
      </c>
      <c r="D635" t="s">
        <v>736</v>
      </c>
      <c r="E635" t="s">
        <v>1994</v>
      </c>
      <c r="F635" t="s">
        <v>0</v>
      </c>
      <c r="G635" t="s">
        <v>250</v>
      </c>
      <c r="H635" t="str">
        <f>_xlfn.XLOOKUP(Flights[[#This Row],[Destination]],Airports!$A$1:$A$77,Airports!$D$1:$D$77,"Code not found")</f>
        <v>Aspen</v>
      </c>
      <c r="I635" t="str" cm="1">
        <f t="array" ref="I635">_xlfn.XLOOKUP(Flights[[#This Row],[Destination]],_xlfn._TRO_TRAILING(Airports!A:A),_xlfn._TRO_TRAILING(Airports!E:E),"Code not found")</f>
        <v>CO</v>
      </c>
      <c r="J635" s="1">
        <v>0.76597222222222228</v>
      </c>
      <c r="K635">
        <f>HOUR(Flights[[#This Row],[Scheduled Departure]])</f>
        <v>18</v>
      </c>
      <c r="L635" s="1">
        <v>0.81527777777777777</v>
      </c>
      <c r="M635">
        <v>71</v>
      </c>
      <c r="N635">
        <v>114</v>
      </c>
      <c r="O635" s="14">
        <f>Flights[[#This Row],[Length (min)]]/60</f>
        <v>1.9</v>
      </c>
      <c r="P635">
        <v>737</v>
      </c>
      <c r="Q635" s="17">
        <f>IFERROR(Flights[[#This Row],[Distance]]/Flights[[#This Row],[Length (hr)]],"")</f>
        <v>387.89473684210526</v>
      </c>
      <c r="R635" s="1">
        <v>0.89375000000000004</v>
      </c>
      <c r="S635" s="1">
        <v>0.93611111111111112</v>
      </c>
      <c r="T635">
        <v>61</v>
      </c>
      <c r="U635" t="str">
        <f>IF(Flights[[#This Row],[Arrival Delay]]="","Cancelled",IF(Flights[[#This Row],[Arrival Delay]]&gt;15,"Delayed","On time"))</f>
        <v>Delayed</v>
      </c>
      <c r="V635" t="str">
        <f>IF(Flights[[#This Row],[Status]]&lt;&gt;"Delayed","",IF(Flights[[#This Row],[Arrival Delay]]&gt;120,"Severe",IF(Flights[[#This Row],[Arrival Delay]]&gt;60,"Major","Moderate")))</f>
        <v>Major</v>
      </c>
      <c r="X635" t="str">
        <f>IF(OR(AND(Flights[[#This Row],[Status]]="Cancelled",Flights[[#This Row],[Cancellation Reason]]="Airline/Carrier"),Flights[[#This Row],[Delay Type]]="Severe"),"Yes","No")</f>
        <v>No</v>
      </c>
    </row>
    <row r="636" spans="1:24" x14ac:dyDescent="0.25">
      <c r="A636" s="3">
        <v>42054</v>
      </c>
      <c r="B636">
        <f>WEEKNUM(Flights[[#This Row],[Date]],2)</f>
        <v>8</v>
      </c>
      <c r="C636">
        <f>WEEKDAY(Flights[[#This Row],[Date]],2)</f>
        <v>4</v>
      </c>
      <c r="D636" t="s">
        <v>919</v>
      </c>
      <c r="E636" t="s">
        <v>1995</v>
      </c>
      <c r="F636" t="s">
        <v>0</v>
      </c>
      <c r="G636" t="s">
        <v>290</v>
      </c>
      <c r="H636" t="str">
        <f>_xlfn.XLOOKUP(Flights[[#This Row],[Destination]],Airports!$A$1:$A$77,Airports!$D$1:$D$77,"Code not found")</f>
        <v>Houston</v>
      </c>
      <c r="I636" t="str" cm="1">
        <f t="array" ref="I636">_xlfn.XLOOKUP(Flights[[#This Row],[Destination]],_xlfn._TRO_TRAILING(Airports!A:A),_xlfn._TRO_TRAILING(Airports!E:E),"Code not found")</f>
        <v>TX</v>
      </c>
      <c r="J636" s="1">
        <v>0.82638888888888884</v>
      </c>
      <c r="K636">
        <f>HOUR(Flights[[#This Row],[Scheduled Departure]])</f>
        <v>19</v>
      </c>
      <c r="L636" s="1">
        <v>0.86944444444444446</v>
      </c>
      <c r="M636">
        <v>62</v>
      </c>
      <c r="N636">
        <v>160</v>
      </c>
      <c r="O636" s="14">
        <f>Flights[[#This Row],[Length (min)]]/60</f>
        <v>2.6666666666666665</v>
      </c>
      <c r="P636">
        <v>1390</v>
      </c>
      <c r="Q636" s="17">
        <f>IFERROR(Flights[[#This Row],[Distance]]/Flights[[#This Row],[Length (hr)]],"")</f>
        <v>521.25</v>
      </c>
      <c r="R636" s="1">
        <v>3.4722222222222224E-2</v>
      </c>
      <c r="S636" s="1">
        <v>6.3888888888888884E-2</v>
      </c>
      <c r="T636">
        <v>42</v>
      </c>
      <c r="U636" t="str">
        <f>IF(Flights[[#This Row],[Arrival Delay]]="","Cancelled",IF(Flights[[#This Row],[Arrival Delay]]&gt;15,"Delayed","On time"))</f>
        <v>Delayed</v>
      </c>
      <c r="V636" t="str">
        <f>IF(Flights[[#This Row],[Status]]&lt;&gt;"Delayed","",IF(Flights[[#This Row],[Arrival Delay]]&gt;120,"Severe",IF(Flights[[#This Row],[Arrival Delay]]&gt;60,"Major","Moderate")))</f>
        <v>Moderate</v>
      </c>
      <c r="X636" t="str">
        <f>IF(OR(AND(Flights[[#This Row],[Status]]="Cancelled",Flights[[#This Row],[Cancellation Reason]]="Airline/Carrier"),Flights[[#This Row],[Delay Type]]="Severe"),"Yes","No")</f>
        <v>No</v>
      </c>
    </row>
    <row r="637" spans="1:24" x14ac:dyDescent="0.25">
      <c r="A637" s="3">
        <v>42054</v>
      </c>
      <c r="B637">
        <f>WEEKNUM(Flights[[#This Row],[Date]],2)</f>
        <v>8</v>
      </c>
      <c r="C637">
        <f>WEEKDAY(Flights[[#This Row],[Date]],2)</f>
        <v>4</v>
      </c>
      <c r="D637" t="s">
        <v>659</v>
      </c>
      <c r="E637" t="s">
        <v>1989</v>
      </c>
      <c r="F637" t="s">
        <v>0</v>
      </c>
      <c r="G637" t="s">
        <v>2</v>
      </c>
      <c r="H637" t="str">
        <f>_xlfn.XLOOKUP(Flights[[#This Row],[Destination]],Airports!$A$1:$A$77,Airports!$D$1:$D$77,"Code not found")</f>
        <v>Miami</v>
      </c>
      <c r="I637" t="str" cm="1">
        <f t="array" ref="I637">_xlfn.XLOOKUP(Flights[[#This Row],[Destination]],_xlfn._TRO_TRAILING(Airports!A:A),_xlfn._TRO_TRAILING(Airports!E:E),"Code not found")</f>
        <v>FL</v>
      </c>
      <c r="J637" s="1">
        <v>0.93402777777777779</v>
      </c>
      <c r="K637">
        <f>HOUR(Flights[[#This Row],[Scheduled Departure]])</f>
        <v>22</v>
      </c>
      <c r="L637" s="1">
        <v>0.93263888888888891</v>
      </c>
      <c r="M637">
        <v>-2</v>
      </c>
      <c r="N637">
        <v>266</v>
      </c>
      <c r="O637" s="14">
        <f>Flights[[#This Row],[Length (min)]]/60</f>
        <v>4.4333333333333336</v>
      </c>
      <c r="P637">
        <v>2342</v>
      </c>
      <c r="Q637" s="17">
        <f>IFERROR(Flights[[#This Row],[Distance]]/Flights[[#This Row],[Length (hr)]],"")</f>
        <v>528.27067669172925</v>
      </c>
      <c r="R637" s="1">
        <v>0.25694444444444442</v>
      </c>
      <c r="S637" s="1">
        <v>0.24236111111111111</v>
      </c>
      <c r="T637">
        <v>-21</v>
      </c>
      <c r="U637" t="str">
        <f>IF(Flights[[#This Row],[Arrival Delay]]="","Cancelled",IF(Flights[[#This Row],[Arrival Delay]]&gt;15,"Delayed","On time"))</f>
        <v>On time</v>
      </c>
      <c r="V637" t="str">
        <f>IF(Flights[[#This Row],[Status]]&lt;&gt;"Delayed","",IF(Flights[[#This Row],[Arrival Delay]]&gt;120,"Severe",IF(Flights[[#This Row],[Arrival Delay]]&gt;60,"Major","Moderate")))</f>
        <v/>
      </c>
      <c r="X637" t="str">
        <f>IF(OR(AND(Flights[[#This Row],[Status]]="Cancelled",Flights[[#This Row],[Cancellation Reason]]="Airline/Carrier"),Flights[[#This Row],[Delay Type]]="Severe"),"Yes","No")</f>
        <v>No</v>
      </c>
    </row>
    <row r="638" spans="1:24" x14ac:dyDescent="0.25">
      <c r="A638" s="3">
        <v>42054</v>
      </c>
      <c r="B638">
        <f>WEEKNUM(Flights[[#This Row],[Date]],2)</f>
        <v>8</v>
      </c>
      <c r="C638">
        <f>WEEKDAY(Flights[[#This Row],[Date]],2)</f>
        <v>4</v>
      </c>
      <c r="D638" t="s">
        <v>666</v>
      </c>
      <c r="E638" t="s">
        <v>1993</v>
      </c>
      <c r="F638" t="s">
        <v>0</v>
      </c>
      <c r="G638" t="s">
        <v>276</v>
      </c>
      <c r="H638" t="str">
        <f>_xlfn.XLOOKUP(Flights[[#This Row],[Destination]],Airports!$A$1:$A$77,Airports!$D$1:$D$77,"Code not found")</f>
        <v>Detroit</v>
      </c>
      <c r="I638" t="str" cm="1">
        <f t="array" ref="I638">_xlfn.XLOOKUP(Flights[[#This Row],[Destination]],_xlfn._TRO_TRAILING(Airports!A:A),_xlfn._TRO_TRAILING(Airports!E:E),"Code not found")</f>
        <v>MI</v>
      </c>
      <c r="J638" s="1">
        <v>0.93402777777777779</v>
      </c>
      <c r="K638">
        <f>HOUR(Flights[[#This Row],[Scheduled Departure]])</f>
        <v>22</v>
      </c>
      <c r="L638" s="1">
        <v>0.99375000000000002</v>
      </c>
      <c r="M638">
        <v>86</v>
      </c>
      <c r="N638">
        <v>230</v>
      </c>
      <c r="O638" s="14">
        <f>Flights[[#This Row],[Length (min)]]/60</f>
        <v>3.8333333333333335</v>
      </c>
      <c r="P638">
        <v>1979</v>
      </c>
      <c r="Q638" s="17">
        <f>IFERROR(Flights[[#This Row],[Distance]]/Flights[[#This Row],[Length (hr)]],"")</f>
        <v>516.26086956521738</v>
      </c>
      <c r="R638" s="1">
        <v>0.22847222222222222</v>
      </c>
      <c r="S638" s="1">
        <v>0.27847222222222223</v>
      </c>
      <c r="T638">
        <v>72</v>
      </c>
      <c r="U638" t="str">
        <f>IF(Flights[[#This Row],[Arrival Delay]]="","Cancelled",IF(Flights[[#This Row],[Arrival Delay]]&gt;15,"Delayed","On time"))</f>
        <v>Delayed</v>
      </c>
      <c r="V638" t="str">
        <f>IF(Flights[[#This Row],[Status]]&lt;&gt;"Delayed","",IF(Flights[[#This Row],[Arrival Delay]]&gt;120,"Severe",IF(Flights[[#This Row],[Arrival Delay]]&gt;60,"Major","Moderate")))</f>
        <v>Major</v>
      </c>
      <c r="X638" t="str">
        <f>IF(OR(AND(Flights[[#This Row],[Status]]="Cancelled",Flights[[#This Row],[Cancellation Reason]]="Airline/Carrier"),Flights[[#This Row],[Delay Type]]="Severe"),"Yes","No")</f>
        <v>No</v>
      </c>
    </row>
    <row r="639" spans="1:24" x14ac:dyDescent="0.25">
      <c r="A639" s="3">
        <v>42054</v>
      </c>
      <c r="B639">
        <f>WEEKNUM(Flights[[#This Row],[Date]],2)</f>
        <v>8</v>
      </c>
      <c r="C639">
        <f>WEEKDAY(Flights[[#This Row],[Date]],2)</f>
        <v>4</v>
      </c>
      <c r="D639" t="s">
        <v>676</v>
      </c>
      <c r="E639" t="s">
        <v>1996</v>
      </c>
      <c r="F639" t="s">
        <v>0</v>
      </c>
      <c r="G639" t="s">
        <v>12</v>
      </c>
      <c r="H639" t="str">
        <f>_xlfn.XLOOKUP(Flights[[#This Row],[Destination]],Airports!$A$1:$A$77,Airports!$D$1:$D$77,"Code not found")</f>
        <v>New York</v>
      </c>
      <c r="I639" t="str" cm="1">
        <f t="array" ref="I639">_xlfn.XLOOKUP(Flights[[#This Row],[Destination]],_xlfn._TRO_TRAILING(Airports!A:A),_xlfn._TRO_TRAILING(Airports!E:E),"Code not found")</f>
        <v>NY</v>
      </c>
      <c r="J639" s="1">
        <v>0.96527777777777779</v>
      </c>
      <c r="K639">
        <f>HOUR(Flights[[#This Row],[Scheduled Departure]])</f>
        <v>23</v>
      </c>
      <c r="L639" s="1">
        <v>0.96319444444444446</v>
      </c>
      <c r="M639">
        <v>-3</v>
      </c>
      <c r="N639">
        <v>328</v>
      </c>
      <c r="O639" s="14">
        <f>Flights[[#This Row],[Length (min)]]/60</f>
        <v>5.4666666666666668</v>
      </c>
      <c r="P639">
        <v>2475</v>
      </c>
      <c r="Q639" s="17">
        <f>IFERROR(Flights[[#This Row],[Distance]]/Flights[[#This Row],[Length (hr)]],"")</f>
        <v>452.7439024390244</v>
      </c>
      <c r="R639" s="1">
        <v>0.30902777777777779</v>
      </c>
      <c r="S639" s="1">
        <v>0.31597222222222221</v>
      </c>
      <c r="T639">
        <v>10</v>
      </c>
      <c r="U639" t="str">
        <f>IF(Flights[[#This Row],[Arrival Delay]]="","Cancelled",IF(Flights[[#This Row],[Arrival Delay]]&gt;15,"Delayed","On time"))</f>
        <v>On time</v>
      </c>
      <c r="V639" t="str">
        <f>IF(Flights[[#This Row],[Status]]&lt;&gt;"Delayed","",IF(Flights[[#This Row],[Arrival Delay]]&gt;120,"Severe",IF(Flights[[#This Row],[Arrival Delay]]&gt;60,"Major","Moderate")))</f>
        <v/>
      </c>
      <c r="X639" t="str">
        <f>IF(OR(AND(Flights[[#This Row],[Status]]="Cancelled",Flights[[#This Row],[Cancellation Reason]]="Airline/Carrier"),Flights[[#This Row],[Delay Type]]="Severe"),"Yes","No")</f>
        <v>No</v>
      </c>
    </row>
    <row r="640" spans="1:24" x14ac:dyDescent="0.25">
      <c r="A640" s="3">
        <v>42055</v>
      </c>
      <c r="B640">
        <f>WEEKNUM(Flights[[#This Row],[Date]],2)</f>
        <v>8</v>
      </c>
      <c r="C640">
        <f>WEEKDAY(Flights[[#This Row],[Date]],2)</f>
        <v>5</v>
      </c>
      <c r="D640" t="s">
        <v>688</v>
      </c>
      <c r="E640" t="s">
        <v>1989</v>
      </c>
      <c r="F640" t="s">
        <v>0</v>
      </c>
      <c r="G640" t="s">
        <v>349</v>
      </c>
      <c r="H640" t="str">
        <f>_xlfn.XLOOKUP(Flights[[#This Row],[Destination]],Airports!$A$1:$A$77,Airports!$D$1:$D$77,"Code not found")</f>
        <v>Salt Lake City</v>
      </c>
      <c r="I640" t="str" cm="1">
        <f t="array" ref="I640">_xlfn.XLOOKUP(Flights[[#This Row],[Destination]],_xlfn._TRO_TRAILING(Airports!A:A),_xlfn._TRO_TRAILING(Airports!E:E),"Code not found")</f>
        <v>UT</v>
      </c>
      <c r="J640" s="1">
        <v>0.25</v>
      </c>
      <c r="K640">
        <f>HOUR(Flights[[#This Row],[Scheduled Departure]])</f>
        <v>6</v>
      </c>
      <c r="L640" s="1">
        <v>0.24791666666666667</v>
      </c>
      <c r="M640">
        <v>-3</v>
      </c>
      <c r="N640">
        <v>102</v>
      </c>
      <c r="O640" s="14">
        <f>Flights[[#This Row],[Length (min)]]/60</f>
        <v>1.7</v>
      </c>
      <c r="P640">
        <v>590</v>
      </c>
      <c r="Q640" s="17">
        <f>IFERROR(Flights[[#This Row],[Distance]]/Flights[[#This Row],[Length (hr)]],"")</f>
        <v>347.05882352941177</v>
      </c>
      <c r="R640" s="1">
        <v>0.37083333333333335</v>
      </c>
      <c r="S640" s="1">
        <v>0.36041666666666666</v>
      </c>
      <c r="T640">
        <v>-15</v>
      </c>
      <c r="U640" t="str">
        <f>IF(Flights[[#This Row],[Arrival Delay]]="","Cancelled",IF(Flights[[#This Row],[Arrival Delay]]&gt;15,"Delayed","On time"))</f>
        <v>On time</v>
      </c>
      <c r="V640" t="str">
        <f>IF(Flights[[#This Row],[Status]]&lt;&gt;"Delayed","",IF(Flights[[#This Row],[Arrival Delay]]&gt;120,"Severe",IF(Flights[[#This Row],[Arrival Delay]]&gt;60,"Major","Moderate")))</f>
        <v/>
      </c>
      <c r="X640" t="str">
        <f>IF(OR(AND(Flights[[#This Row],[Status]]="Cancelled",Flights[[#This Row],[Cancellation Reason]]="Airline/Carrier"),Flights[[#This Row],[Delay Type]]="Severe"),"Yes","No")</f>
        <v>No</v>
      </c>
    </row>
    <row r="641" spans="1:24" x14ac:dyDescent="0.25">
      <c r="A641" s="3">
        <v>42055</v>
      </c>
      <c r="B641">
        <f>WEEKNUM(Flights[[#This Row],[Date]],2)</f>
        <v>8</v>
      </c>
      <c r="C641">
        <f>WEEKDAY(Flights[[#This Row],[Date]],2)</f>
        <v>5</v>
      </c>
      <c r="D641" t="s">
        <v>438</v>
      </c>
      <c r="E641" t="s">
        <v>1990</v>
      </c>
      <c r="F641" t="s">
        <v>0</v>
      </c>
      <c r="G641" t="s">
        <v>293</v>
      </c>
      <c r="H641" t="str">
        <f>_xlfn.XLOOKUP(Flights[[#This Row],[Destination]],Airports!$A$1:$A$77,Airports!$D$1:$D$77,"Code not found")</f>
        <v>Houston</v>
      </c>
      <c r="I641" t="str" cm="1">
        <f t="array" ref="I641">_xlfn.XLOOKUP(Flights[[#This Row],[Destination]],_xlfn._TRO_TRAILING(Airports!A:A),_xlfn._TRO_TRAILING(Airports!E:E),"Code not found")</f>
        <v>TX</v>
      </c>
      <c r="J641" s="1">
        <v>0.3972222222222222</v>
      </c>
      <c r="K641">
        <f>HOUR(Flights[[#This Row],[Scheduled Departure]])</f>
        <v>9</v>
      </c>
      <c r="L641" s="1">
        <v>0.40902777777777777</v>
      </c>
      <c r="M641">
        <v>17</v>
      </c>
      <c r="N641">
        <v>170</v>
      </c>
      <c r="O641" s="14">
        <f>Flights[[#This Row],[Length (min)]]/60</f>
        <v>2.8333333333333335</v>
      </c>
      <c r="P641">
        <v>1379</v>
      </c>
      <c r="Q641" s="17">
        <f>IFERROR(Flights[[#This Row],[Distance]]/Flights[[#This Row],[Length (hr)]],"")</f>
        <v>486.70588235294116</v>
      </c>
      <c r="R641" s="1">
        <v>0.61111111111111116</v>
      </c>
      <c r="S641" s="1">
        <v>0.61041666666666672</v>
      </c>
      <c r="T641">
        <v>-1</v>
      </c>
      <c r="U641" t="str">
        <f>IF(Flights[[#This Row],[Arrival Delay]]="","Cancelled",IF(Flights[[#This Row],[Arrival Delay]]&gt;15,"Delayed","On time"))</f>
        <v>On time</v>
      </c>
      <c r="V641" t="str">
        <f>IF(Flights[[#This Row],[Status]]&lt;&gt;"Delayed","",IF(Flights[[#This Row],[Arrival Delay]]&gt;120,"Severe",IF(Flights[[#This Row],[Arrival Delay]]&gt;60,"Major","Moderate")))</f>
        <v/>
      </c>
      <c r="X641" t="str">
        <f>IF(OR(AND(Flights[[#This Row],[Status]]="Cancelled",Flights[[#This Row],[Cancellation Reason]]="Airline/Carrier"),Flights[[#This Row],[Delay Type]]="Severe"),"Yes","No")</f>
        <v>No</v>
      </c>
    </row>
    <row r="642" spans="1:24" x14ac:dyDescent="0.25">
      <c r="A642" s="3">
        <v>42055</v>
      </c>
      <c r="B642">
        <f>WEEKNUM(Flights[[#This Row],[Date]],2)</f>
        <v>8</v>
      </c>
      <c r="C642">
        <f>WEEKDAY(Flights[[#This Row],[Date]],2)</f>
        <v>5</v>
      </c>
      <c r="D642" t="s">
        <v>939</v>
      </c>
      <c r="E642" t="s">
        <v>1994</v>
      </c>
      <c r="F642" t="s">
        <v>0</v>
      </c>
      <c r="G642" t="s">
        <v>351</v>
      </c>
      <c r="H642" t="str">
        <f>_xlfn.XLOOKUP(Flights[[#This Row],[Destination]],Airports!$A$1:$A$77,Airports!$D$1:$D$77,"Code not found")</f>
        <v>Sacramento</v>
      </c>
      <c r="I642" t="str" cm="1">
        <f t="array" ref="I642">_xlfn.XLOOKUP(Flights[[#This Row],[Destination]],_xlfn._TRO_TRAILING(Airports!A:A),_xlfn._TRO_TRAILING(Airports!E:E),"Code not found")</f>
        <v>CA</v>
      </c>
      <c r="J642" s="1">
        <v>0.43680555555555556</v>
      </c>
      <c r="K642">
        <f>HOUR(Flights[[#This Row],[Scheduled Departure]])</f>
        <v>10</v>
      </c>
      <c r="L642" s="1">
        <v>0.43611111111111112</v>
      </c>
      <c r="M642">
        <v>-1</v>
      </c>
      <c r="N642">
        <v>90</v>
      </c>
      <c r="O642" s="14">
        <f>Flights[[#This Row],[Length (min)]]/60</f>
        <v>1.5</v>
      </c>
      <c r="P642">
        <v>373</v>
      </c>
      <c r="Q642" s="17">
        <f>IFERROR(Flights[[#This Row],[Distance]]/Flights[[#This Row],[Length (hr)]],"")</f>
        <v>248.66666666666666</v>
      </c>
      <c r="R642" s="1">
        <v>0.49583333333333335</v>
      </c>
      <c r="S642" s="1">
        <v>0.49861111111111112</v>
      </c>
      <c r="T642">
        <v>4</v>
      </c>
      <c r="U642" t="str">
        <f>IF(Flights[[#This Row],[Arrival Delay]]="","Cancelled",IF(Flights[[#This Row],[Arrival Delay]]&gt;15,"Delayed","On time"))</f>
        <v>On time</v>
      </c>
      <c r="V642" t="str">
        <f>IF(Flights[[#This Row],[Status]]&lt;&gt;"Delayed","",IF(Flights[[#This Row],[Arrival Delay]]&gt;120,"Severe",IF(Flights[[#This Row],[Arrival Delay]]&gt;60,"Major","Moderate")))</f>
        <v/>
      </c>
      <c r="X642" t="str">
        <f>IF(OR(AND(Flights[[#This Row],[Status]]="Cancelled",Flights[[#This Row],[Cancellation Reason]]="Airline/Carrier"),Flights[[#This Row],[Delay Type]]="Severe"),"Yes","No")</f>
        <v>No</v>
      </c>
    </row>
    <row r="643" spans="1:24" x14ac:dyDescent="0.25">
      <c r="A643" s="3">
        <v>42055</v>
      </c>
      <c r="B643">
        <f>WEEKNUM(Flights[[#This Row],[Date]],2)</f>
        <v>8</v>
      </c>
      <c r="C643">
        <f>WEEKDAY(Flights[[#This Row],[Date]],2)</f>
        <v>5</v>
      </c>
      <c r="D643" t="s">
        <v>787</v>
      </c>
      <c r="E643" t="s">
        <v>1990</v>
      </c>
      <c r="F643" t="s">
        <v>0</v>
      </c>
      <c r="G643" t="s">
        <v>316</v>
      </c>
      <c r="H643" t="str">
        <f>_xlfn.XLOOKUP(Flights[[#This Row],[Destination]],Airports!$A$1:$A$77,Airports!$D$1:$D$77,"Code not found")</f>
        <v>New Orleans</v>
      </c>
      <c r="I643" t="str" cm="1">
        <f t="array" ref="I643">_xlfn.XLOOKUP(Flights[[#This Row],[Destination]],_xlfn._TRO_TRAILING(Airports!A:A),_xlfn._TRO_TRAILING(Airports!E:E),"Code not found")</f>
        <v>LA</v>
      </c>
      <c r="J643" s="1">
        <v>0.44444444444444442</v>
      </c>
      <c r="K643">
        <f>HOUR(Flights[[#This Row],[Scheduled Departure]])</f>
        <v>10</v>
      </c>
      <c r="L643" s="1">
        <v>0.46180555555555558</v>
      </c>
      <c r="M643">
        <v>25</v>
      </c>
      <c r="N643">
        <v>198</v>
      </c>
      <c r="O643" s="14">
        <f>Flights[[#This Row],[Length (min)]]/60</f>
        <v>3.3</v>
      </c>
      <c r="P643">
        <v>1670</v>
      </c>
      <c r="Q643" s="17">
        <f>IFERROR(Flights[[#This Row],[Distance]]/Flights[[#This Row],[Length (hr)]],"")</f>
        <v>506.06060606060606</v>
      </c>
      <c r="R643" s="1">
        <v>0.68055555555555558</v>
      </c>
      <c r="S643" s="1">
        <v>0.68263888888888891</v>
      </c>
      <c r="T643">
        <v>3</v>
      </c>
      <c r="U643" t="str">
        <f>IF(Flights[[#This Row],[Arrival Delay]]="","Cancelled",IF(Flights[[#This Row],[Arrival Delay]]&gt;15,"Delayed","On time"))</f>
        <v>On time</v>
      </c>
      <c r="V643" t="str">
        <f>IF(Flights[[#This Row],[Status]]&lt;&gt;"Delayed","",IF(Flights[[#This Row],[Arrival Delay]]&gt;120,"Severe",IF(Flights[[#This Row],[Arrival Delay]]&gt;60,"Major","Moderate")))</f>
        <v/>
      </c>
      <c r="X643" t="str">
        <f>IF(OR(AND(Flights[[#This Row],[Status]]="Cancelled",Flights[[#This Row],[Cancellation Reason]]="Airline/Carrier"),Flights[[#This Row],[Delay Type]]="Severe"),"Yes","No")</f>
        <v>No</v>
      </c>
    </row>
    <row r="644" spans="1:24" x14ac:dyDescent="0.25">
      <c r="A644" s="3">
        <v>42055</v>
      </c>
      <c r="B644">
        <f>WEEKNUM(Flights[[#This Row],[Date]],2)</f>
        <v>8</v>
      </c>
      <c r="C644">
        <f>WEEKDAY(Flights[[#This Row],[Date]],2)</f>
        <v>5</v>
      </c>
      <c r="D644" t="s">
        <v>869</v>
      </c>
      <c r="E644" t="s">
        <v>1995</v>
      </c>
      <c r="F644" t="s">
        <v>0</v>
      </c>
      <c r="G644" t="s">
        <v>335</v>
      </c>
      <c r="H644" t="str">
        <f>_xlfn.XLOOKUP(Flights[[#This Row],[Destination]],Airports!$A$1:$A$77,Airports!$D$1:$D$77,"Code not found")</f>
        <v>Reno</v>
      </c>
      <c r="I644" t="str" cm="1">
        <f t="array" ref="I644">_xlfn.XLOOKUP(Flights[[#This Row],[Destination]],_xlfn._TRO_TRAILING(Airports!A:A),_xlfn._TRO_TRAILING(Airports!E:E),"Code not found")</f>
        <v>NV</v>
      </c>
      <c r="J644" s="1">
        <v>0.4861111111111111</v>
      </c>
      <c r="K644">
        <f>HOUR(Flights[[#This Row],[Scheduled Departure]])</f>
        <v>11</v>
      </c>
      <c r="L644" s="1">
        <v>0.50069444444444444</v>
      </c>
      <c r="M644">
        <v>21</v>
      </c>
      <c r="N644">
        <v>74</v>
      </c>
      <c r="O644" s="14">
        <f>Flights[[#This Row],[Length (min)]]/60</f>
        <v>1.2333333333333334</v>
      </c>
      <c r="P644">
        <v>391</v>
      </c>
      <c r="Q644" s="17">
        <f>IFERROR(Flights[[#This Row],[Distance]]/Flights[[#This Row],[Length (hr)]],"")</f>
        <v>317.02702702702703</v>
      </c>
      <c r="R644" s="1">
        <v>0.54166666666666663</v>
      </c>
      <c r="S644" s="1">
        <v>0.55208333333333337</v>
      </c>
      <c r="T644">
        <v>15</v>
      </c>
      <c r="U644" t="str">
        <f>IF(Flights[[#This Row],[Arrival Delay]]="","Cancelled",IF(Flights[[#This Row],[Arrival Delay]]&gt;15,"Delayed","On time"))</f>
        <v>On time</v>
      </c>
      <c r="V644" t="str">
        <f>IF(Flights[[#This Row],[Status]]&lt;&gt;"Delayed","",IF(Flights[[#This Row],[Arrival Delay]]&gt;120,"Severe",IF(Flights[[#This Row],[Arrival Delay]]&gt;60,"Major","Moderate")))</f>
        <v/>
      </c>
      <c r="X644" t="str">
        <f>IF(OR(AND(Flights[[#This Row],[Status]]="Cancelled",Flights[[#This Row],[Cancellation Reason]]="Airline/Carrier"),Flights[[#This Row],[Delay Type]]="Severe"),"Yes","No")</f>
        <v>No</v>
      </c>
    </row>
    <row r="645" spans="1:24" x14ac:dyDescent="0.25">
      <c r="A645" s="3">
        <v>42055</v>
      </c>
      <c r="B645">
        <f>WEEKNUM(Flights[[#This Row],[Date]],2)</f>
        <v>8</v>
      </c>
      <c r="C645">
        <f>WEEKDAY(Flights[[#This Row],[Date]],2)</f>
        <v>5</v>
      </c>
      <c r="D645" t="s">
        <v>870</v>
      </c>
      <c r="E645" t="s">
        <v>1995</v>
      </c>
      <c r="F645" t="s">
        <v>0</v>
      </c>
      <c r="G645" t="s">
        <v>318</v>
      </c>
      <c r="H645" t="str">
        <f>_xlfn.XLOOKUP(Flights[[#This Row],[Destination]],Airports!$A$1:$A$77,Airports!$D$1:$D$77,"Code not found")</f>
        <v>Oakland</v>
      </c>
      <c r="I645" t="str" cm="1">
        <f t="array" ref="I645">_xlfn.XLOOKUP(Flights[[#This Row],[Destination]],_xlfn._TRO_TRAILING(Airports!A:A),_xlfn._TRO_TRAILING(Airports!E:E),"Code not found")</f>
        <v>CA</v>
      </c>
      <c r="J645" s="1">
        <v>0.49305555555555558</v>
      </c>
      <c r="K645">
        <f>HOUR(Flights[[#This Row],[Scheduled Departure]])</f>
        <v>11</v>
      </c>
      <c r="L645" s="1">
        <v>0.50972222222222219</v>
      </c>
      <c r="M645">
        <v>24</v>
      </c>
      <c r="N645">
        <v>65</v>
      </c>
      <c r="O645" s="14">
        <f>Flights[[#This Row],[Length (min)]]/60</f>
        <v>1.0833333333333333</v>
      </c>
      <c r="P645">
        <v>337</v>
      </c>
      <c r="Q645" s="17">
        <f>IFERROR(Flights[[#This Row],[Distance]]/Flights[[#This Row],[Length (hr)]],"")</f>
        <v>311.07692307692309</v>
      </c>
      <c r="R645" s="1">
        <v>0.54513888888888884</v>
      </c>
      <c r="S645" s="1">
        <v>0.55486111111111114</v>
      </c>
      <c r="T645">
        <v>14</v>
      </c>
      <c r="U645" t="str">
        <f>IF(Flights[[#This Row],[Arrival Delay]]="","Cancelled",IF(Flights[[#This Row],[Arrival Delay]]&gt;15,"Delayed","On time"))</f>
        <v>On time</v>
      </c>
      <c r="V645" t="str">
        <f>IF(Flights[[#This Row],[Status]]&lt;&gt;"Delayed","",IF(Flights[[#This Row],[Arrival Delay]]&gt;120,"Severe",IF(Flights[[#This Row],[Arrival Delay]]&gt;60,"Major","Moderate")))</f>
        <v/>
      </c>
      <c r="X645" t="str">
        <f>IF(OR(AND(Flights[[#This Row],[Status]]="Cancelled",Flights[[#This Row],[Cancellation Reason]]="Airline/Carrier"),Flights[[#This Row],[Delay Type]]="Severe"),"Yes","No")</f>
        <v>No</v>
      </c>
    </row>
    <row r="646" spans="1:24" x14ac:dyDescent="0.25">
      <c r="A646" s="3">
        <v>42055</v>
      </c>
      <c r="B646">
        <f>WEEKNUM(Flights[[#This Row],[Date]],2)</f>
        <v>8</v>
      </c>
      <c r="C646">
        <f>WEEKDAY(Flights[[#This Row],[Date]],2)</f>
        <v>5</v>
      </c>
      <c r="D646" t="s">
        <v>937</v>
      </c>
      <c r="E646" t="s">
        <v>1988</v>
      </c>
      <c r="F646" t="s">
        <v>0</v>
      </c>
      <c r="G646" t="s">
        <v>27</v>
      </c>
      <c r="H646" t="str">
        <f>_xlfn.XLOOKUP(Flights[[#This Row],[Destination]],Airports!$A$1:$A$77,Airports!$D$1:$D$77,"Code not found")</f>
        <v>Charlotte</v>
      </c>
      <c r="I646" t="str" cm="1">
        <f t="array" ref="I646">_xlfn.XLOOKUP(Flights[[#This Row],[Destination]],_xlfn._TRO_TRAILING(Airports!A:A),_xlfn._TRO_TRAILING(Airports!E:E),"Code not found")</f>
        <v>NC</v>
      </c>
      <c r="J646" s="1">
        <v>0.55902777777777779</v>
      </c>
      <c r="K646">
        <f>HOUR(Flights[[#This Row],[Scheduled Departure]])</f>
        <v>13</v>
      </c>
      <c r="L646" s="1">
        <v>0.55069444444444449</v>
      </c>
      <c r="M646">
        <v>-12</v>
      </c>
      <c r="N646">
        <v>275</v>
      </c>
      <c r="O646" s="14">
        <f>Flights[[#This Row],[Length (min)]]/60</f>
        <v>4.583333333333333</v>
      </c>
      <c r="P646">
        <v>2125</v>
      </c>
      <c r="Q646" s="17">
        <f>IFERROR(Flights[[#This Row],[Distance]]/Flights[[#This Row],[Length (hr)]],"")</f>
        <v>463.63636363636368</v>
      </c>
      <c r="R646" s="1">
        <v>0.87291666666666667</v>
      </c>
      <c r="S646" s="1">
        <v>0.8666666666666667</v>
      </c>
      <c r="T646">
        <v>-9</v>
      </c>
      <c r="U646" t="str">
        <f>IF(Flights[[#This Row],[Arrival Delay]]="","Cancelled",IF(Flights[[#This Row],[Arrival Delay]]&gt;15,"Delayed","On time"))</f>
        <v>On time</v>
      </c>
      <c r="V646" t="str">
        <f>IF(Flights[[#This Row],[Status]]&lt;&gt;"Delayed","",IF(Flights[[#This Row],[Arrival Delay]]&gt;120,"Severe",IF(Flights[[#This Row],[Arrival Delay]]&gt;60,"Major","Moderate")))</f>
        <v/>
      </c>
      <c r="X646" t="str">
        <f>IF(OR(AND(Flights[[#This Row],[Status]]="Cancelled",Flights[[#This Row],[Cancellation Reason]]="Airline/Carrier"),Flights[[#This Row],[Delay Type]]="Severe"),"Yes","No")</f>
        <v>No</v>
      </c>
    </row>
    <row r="647" spans="1:24" x14ac:dyDescent="0.25">
      <c r="A647" s="3">
        <v>42055</v>
      </c>
      <c r="B647">
        <f>WEEKNUM(Flights[[#This Row],[Date]],2)</f>
        <v>8</v>
      </c>
      <c r="C647">
        <f>WEEKDAY(Flights[[#This Row],[Date]],2)</f>
        <v>5</v>
      </c>
      <c r="D647" t="s">
        <v>545</v>
      </c>
      <c r="E647" t="s">
        <v>1994</v>
      </c>
      <c r="F647" t="s">
        <v>0</v>
      </c>
      <c r="G647" t="s">
        <v>347</v>
      </c>
      <c r="H647" t="str">
        <f>_xlfn.XLOOKUP(Flights[[#This Row],[Destination]],Airports!$A$1:$A$77,Airports!$D$1:$D$77,"Code not found")</f>
        <v>San Jose</v>
      </c>
      <c r="I647" t="str" cm="1">
        <f t="array" ref="I647">_xlfn.XLOOKUP(Flights[[#This Row],[Destination]],_xlfn._TRO_TRAILING(Airports!A:A),_xlfn._TRO_TRAILING(Airports!E:E),"Code not found")</f>
        <v>CA</v>
      </c>
      <c r="J647" s="1">
        <v>0.61111111111111116</v>
      </c>
      <c r="K647">
        <f>HOUR(Flights[[#This Row],[Scheduled Departure]])</f>
        <v>14</v>
      </c>
      <c r="L647" s="1">
        <v>0</v>
      </c>
      <c r="O647" s="14">
        <f>Flights[[#This Row],[Length (min)]]/60</f>
        <v>0</v>
      </c>
      <c r="P647">
        <v>308</v>
      </c>
      <c r="Q647" s="17" t="str">
        <f>IFERROR(Flights[[#This Row],[Distance]]/Flights[[#This Row],[Length (hr)]],"")</f>
        <v/>
      </c>
      <c r="R647" s="1">
        <v>0.6645833333333333</v>
      </c>
      <c r="S647" s="1">
        <v>0</v>
      </c>
      <c r="U647" t="str">
        <f>IF(Flights[[#This Row],[Arrival Delay]]="","Cancelled",IF(Flights[[#This Row],[Arrival Delay]]&gt;15,"Delayed","On time"))</f>
        <v>Cancelled</v>
      </c>
      <c r="V647" t="str">
        <f>IF(Flights[[#This Row],[Status]]&lt;&gt;"Delayed","",IF(Flights[[#This Row],[Arrival Delay]]&gt;120,"Severe",IF(Flights[[#This Row],[Arrival Delay]]&gt;60,"Major","Moderate")))</f>
        <v/>
      </c>
      <c r="W647" t="s">
        <v>8</v>
      </c>
      <c r="X647" t="str">
        <f>IF(OR(AND(Flights[[#This Row],[Status]]="Cancelled",Flights[[#This Row],[Cancellation Reason]]="Airline/Carrier"),Flights[[#This Row],[Delay Type]]="Severe"),"Yes","No")</f>
        <v>Yes</v>
      </c>
    </row>
    <row r="648" spans="1:24" x14ac:dyDescent="0.25">
      <c r="A648" s="3">
        <v>42055</v>
      </c>
      <c r="B648">
        <f>WEEKNUM(Flights[[#This Row],[Date]],2)</f>
        <v>8</v>
      </c>
      <c r="C648">
        <f>WEEKDAY(Flights[[#This Row],[Date]],2)</f>
        <v>5</v>
      </c>
      <c r="D648" t="s">
        <v>974</v>
      </c>
      <c r="E648" t="s">
        <v>1990</v>
      </c>
      <c r="F648" t="s">
        <v>0</v>
      </c>
      <c r="G648" t="s">
        <v>9</v>
      </c>
      <c r="H648" t="str">
        <f>_xlfn.XLOOKUP(Flights[[#This Row],[Destination]],Airports!$A$1:$A$77,Airports!$D$1:$D$77,"Code not found")</f>
        <v>San Francisco</v>
      </c>
      <c r="I648" t="str" cm="1">
        <f t="array" ref="I648">_xlfn.XLOOKUP(Flights[[#This Row],[Destination]],_xlfn._TRO_TRAILING(Airports!A:A),_xlfn._TRO_TRAILING(Airports!E:E),"Code not found")</f>
        <v>CA</v>
      </c>
      <c r="J648" s="1">
        <v>0.62638888888888888</v>
      </c>
      <c r="K648">
        <f>HOUR(Flights[[#This Row],[Scheduled Departure]])</f>
        <v>15</v>
      </c>
      <c r="L648" s="1">
        <v>0.62916666666666665</v>
      </c>
      <c r="M648">
        <v>4</v>
      </c>
      <c r="N648">
        <v>74</v>
      </c>
      <c r="O648" s="14">
        <f>Flights[[#This Row],[Length (min)]]/60</f>
        <v>1.2333333333333334</v>
      </c>
      <c r="P648">
        <v>337</v>
      </c>
      <c r="Q648" s="17">
        <f>IFERROR(Flights[[#This Row],[Distance]]/Flights[[#This Row],[Length (hr)]],"")</f>
        <v>273.24324324324323</v>
      </c>
      <c r="R648" s="1">
        <v>0.6875</v>
      </c>
      <c r="S648" s="1">
        <v>0.68055555555555558</v>
      </c>
      <c r="T648">
        <v>-10</v>
      </c>
      <c r="U648" t="str">
        <f>IF(Flights[[#This Row],[Arrival Delay]]="","Cancelled",IF(Flights[[#This Row],[Arrival Delay]]&gt;15,"Delayed","On time"))</f>
        <v>On time</v>
      </c>
      <c r="V648" t="str">
        <f>IF(Flights[[#This Row],[Status]]&lt;&gt;"Delayed","",IF(Flights[[#This Row],[Arrival Delay]]&gt;120,"Severe",IF(Flights[[#This Row],[Arrival Delay]]&gt;60,"Major","Moderate")))</f>
        <v/>
      </c>
      <c r="X648" t="str">
        <f>IF(OR(AND(Flights[[#This Row],[Status]]="Cancelled",Flights[[#This Row],[Cancellation Reason]]="Airline/Carrier"),Flights[[#This Row],[Delay Type]]="Severe"),"Yes","No")</f>
        <v>No</v>
      </c>
    </row>
    <row r="649" spans="1:24" x14ac:dyDescent="0.25">
      <c r="A649" s="3">
        <v>42055</v>
      </c>
      <c r="B649">
        <f>WEEKNUM(Flights[[#This Row],[Date]],2)</f>
        <v>8</v>
      </c>
      <c r="C649">
        <f>WEEKDAY(Flights[[#This Row],[Date]],2)</f>
        <v>5</v>
      </c>
      <c r="D649" t="s">
        <v>955</v>
      </c>
      <c r="E649" t="s">
        <v>1990</v>
      </c>
      <c r="F649" t="s">
        <v>0</v>
      </c>
      <c r="G649" t="s">
        <v>273</v>
      </c>
      <c r="H649" t="str">
        <f>_xlfn.XLOOKUP(Flights[[#This Row],[Destination]],Airports!$A$1:$A$77,Airports!$D$1:$D$77,"Code not found")</f>
        <v>Denver</v>
      </c>
      <c r="I649" t="str" cm="1">
        <f t="array" ref="I649">_xlfn.XLOOKUP(Flights[[#This Row],[Destination]],_xlfn._TRO_TRAILING(Airports!A:A),_xlfn._TRO_TRAILING(Airports!E:E),"Code not found")</f>
        <v>CO</v>
      </c>
      <c r="J649" s="1">
        <v>0.64166666666666672</v>
      </c>
      <c r="K649">
        <f>HOUR(Flights[[#This Row],[Scheduled Departure]])</f>
        <v>15</v>
      </c>
      <c r="L649" s="1">
        <v>0.64722222222222225</v>
      </c>
      <c r="M649">
        <v>8</v>
      </c>
      <c r="N649">
        <v>117</v>
      </c>
      <c r="O649" s="14">
        <f>Flights[[#This Row],[Length (min)]]/60</f>
        <v>1.95</v>
      </c>
      <c r="P649">
        <v>862</v>
      </c>
      <c r="Q649" s="17">
        <f>IFERROR(Flights[[#This Row],[Distance]]/Flights[[#This Row],[Length (hr)]],"")</f>
        <v>442.05128205128204</v>
      </c>
      <c r="R649" s="1">
        <v>0.78194444444444444</v>
      </c>
      <c r="S649" s="1">
        <v>0.77013888888888893</v>
      </c>
      <c r="T649">
        <v>-17</v>
      </c>
      <c r="U649" t="str">
        <f>IF(Flights[[#This Row],[Arrival Delay]]="","Cancelled",IF(Flights[[#This Row],[Arrival Delay]]&gt;15,"Delayed","On time"))</f>
        <v>On time</v>
      </c>
      <c r="V649" t="str">
        <f>IF(Flights[[#This Row],[Status]]&lt;&gt;"Delayed","",IF(Flights[[#This Row],[Arrival Delay]]&gt;120,"Severe",IF(Flights[[#This Row],[Arrival Delay]]&gt;60,"Major","Moderate")))</f>
        <v/>
      </c>
      <c r="X649" t="str">
        <f>IF(OR(AND(Flights[[#This Row],[Status]]="Cancelled",Flights[[#This Row],[Cancellation Reason]]="Airline/Carrier"),Flights[[#This Row],[Delay Type]]="Severe"),"Yes","No")</f>
        <v>No</v>
      </c>
    </row>
    <row r="650" spans="1:24" x14ac:dyDescent="0.25">
      <c r="A650" s="3">
        <v>42055</v>
      </c>
      <c r="B650">
        <f>WEEKNUM(Flights[[#This Row],[Date]],2)</f>
        <v>8</v>
      </c>
      <c r="C650">
        <f>WEEKDAY(Flights[[#This Row],[Date]],2)</f>
        <v>5</v>
      </c>
      <c r="D650" t="s">
        <v>1015</v>
      </c>
      <c r="E650" t="s">
        <v>1994</v>
      </c>
      <c r="F650" t="s">
        <v>0</v>
      </c>
      <c r="G650" t="s">
        <v>313</v>
      </c>
      <c r="H650" t="str">
        <f>_xlfn.XLOOKUP(Flights[[#This Row],[Destination]],Airports!$A$1:$A$77,Airports!$D$1:$D$77,"Code not found")</f>
        <v>Monterey</v>
      </c>
      <c r="I650" t="str" cm="1">
        <f t="array" ref="I650">_xlfn.XLOOKUP(Flights[[#This Row],[Destination]],_xlfn._TRO_TRAILING(Airports!A:A),_xlfn._TRO_TRAILING(Airports!E:E),"Code not found")</f>
        <v>CA</v>
      </c>
      <c r="J650" s="1">
        <v>0.68402777777777779</v>
      </c>
      <c r="K650">
        <f>HOUR(Flights[[#This Row],[Scheduled Departure]])</f>
        <v>16</v>
      </c>
      <c r="L650" s="1">
        <v>0.73958333333333337</v>
      </c>
      <c r="M650">
        <v>80</v>
      </c>
      <c r="N650">
        <v>73</v>
      </c>
      <c r="O650" s="14">
        <f>Flights[[#This Row],[Length (min)]]/60</f>
        <v>1.2166666666666666</v>
      </c>
      <c r="P650">
        <v>266</v>
      </c>
      <c r="Q650" s="17">
        <f>IFERROR(Flights[[#This Row],[Distance]]/Flights[[#This Row],[Length (hr)]],"")</f>
        <v>218.63013698630138</v>
      </c>
      <c r="R650" s="1">
        <v>0.7319444444444444</v>
      </c>
      <c r="S650" s="1">
        <v>0.79027777777777775</v>
      </c>
      <c r="T650">
        <v>84</v>
      </c>
      <c r="U650" t="str">
        <f>IF(Flights[[#This Row],[Arrival Delay]]="","Cancelled",IF(Flights[[#This Row],[Arrival Delay]]&gt;15,"Delayed","On time"))</f>
        <v>Delayed</v>
      </c>
      <c r="V650" t="str">
        <f>IF(Flights[[#This Row],[Status]]&lt;&gt;"Delayed","",IF(Flights[[#This Row],[Arrival Delay]]&gt;120,"Severe",IF(Flights[[#This Row],[Arrival Delay]]&gt;60,"Major","Moderate")))</f>
        <v>Major</v>
      </c>
      <c r="X650" t="str">
        <f>IF(OR(AND(Flights[[#This Row],[Status]]="Cancelled",Flights[[#This Row],[Cancellation Reason]]="Airline/Carrier"),Flights[[#This Row],[Delay Type]]="Severe"),"Yes","No")</f>
        <v>No</v>
      </c>
    </row>
    <row r="651" spans="1:24" x14ac:dyDescent="0.25">
      <c r="A651" s="3">
        <v>42055</v>
      </c>
      <c r="B651">
        <f>WEEKNUM(Flights[[#This Row],[Date]],2)</f>
        <v>8</v>
      </c>
      <c r="C651">
        <f>WEEKDAY(Flights[[#This Row],[Date]],2)</f>
        <v>5</v>
      </c>
      <c r="D651" t="s">
        <v>599</v>
      </c>
      <c r="E651" t="s">
        <v>1989</v>
      </c>
      <c r="F651" t="s">
        <v>0</v>
      </c>
      <c r="G651" t="s">
        <v>21</v>
      </c>
      <c r="H651" t="str">
        <f>_xlfn.XLOOKUP(Flights[[#This Row],[Destination]],Airports!$A$1:$A$77,Airports!$D$1:$D$77,"Code not found")</f>
        <v>Lihue</v>
      </c>
      <c r="I651" t="str" cm="1">
        <f t="array" ref="I651">_xlfn.XLOOKUP(Flights[[#This Row],[Destination]],_xlfn._TRO_TRAILING(Airports!A:A),_xlfn._TRO_TRAILING(Airports!E:E),"Code not found")</f>
        <v>HI</v>
      </c>
      <c r="J651" s="1">
        <v>0.72916666666666663</v>
      </c>
      <c r="K651">
        <f>HOUR(Flights[[#This Row],[Scheduled Departure]])</f>
        <v>17</v>
      </c>
      <c r="L651" s="1">
        <v>0.73263888888888884</v>
      </c>
      <c r="M651">
        <v>5</v>
      </c>
      <c r="N651">
        <v>375</v>
      </c>
      <c r="O651" s="14">
        <f>Flights[[#This Row],[Length (min)]]/60</f>
        <v>6.25</v>
      </c>
      <c r="P651">
        <v>2615</v>
      </c>
      <c r="Q651" s="17">
        <f>IFERROR(Flights[[#This Row],[Distance]]/Flights[[#This Row],[Length (hr)]],"")</f>
        <v>418.4</v>
      </c>
      <c r="R651" s="1">
        <v>0.89583333333333337</v>
      </c>
      <c r="S651" s="1">
        <v>0.90972222222222221</v>
      </c>
      <c r="T651">
        <v>20</v>
      </c>
      <c r="U651" t="str">
        <f>IF(Flights[[#This Row],[Arrival Delay]]="","Cancelled",IF(Flights[[#This Row],[Arrival Delay]]&gt;15,"Delayed","On time"))</f>
        <v>Delayed</v>
      </c>
      <c r="V651" t="str">
        <f>IF(Flights[[#This Row],[Status]]&lt;&gt;"Delayed","",IF(Flights[[#This Row],[Arrival Delay]]&gt;120,"Severe",IF(Flights[[#This Row],[Arrival Delay]]&gt;60,"Major","Moderate")))</f>
        <v>Moderate</v>
      </c>
      <c r="X651" t="str">
        <f>IF(OR(AND(Flights[[#This Row],[Status]]="Cancelled",Flights[[#This Row],[Cancellation Reason]]="Airline/Carrier"),Flights[[#This Row],[Delay Type]]="Severe"),"Yes","No")</f>
        <v>No</v>
      </c>
    </row>
    <row r="652" spans="1:24" x14ac:dyDescent="0.25">
      <c r="A652" s="3">
        <v>42055</v>
      </c>
      <c r="B652">
        <f>WEEKNUM(Flights[[#This Row],[Date]],2)</f>
        <v>8</v>
      </c>
      <c r="C652">
        <f>WEEKDAY(Flights[[#This Row],[Date]],2)</f>
        <v>5</v>
      </c>
      <c r="D652" t="s">
        <v>595</v>
      </c>
      <c r="E652" t="s">
        <v>1991</v>
      </c>
      <c r="F652" t="s">
        <v>0</v>
      </c>
      <c r="G652" t="s">
        <v>344</v>
      </c>
      <c r="H652" t="str">
        <f>_xlfn.XLOOKUP(Flights[[#This Row],[Destination]],Airports!$A$1:$A$77,Airports!$D$1:$D$77,"Code not found")</f>
        <v>Seattle</v>
      </c>
      <c r="I652" t="str" cm="1">
        <f t="array" ref="I652">_xlfn.XLOOKUP(Flights[[#This Row],[Destination]],_xlfn._TRO_TRAILING(Airports!A:A),_xlfn._TRO_TRAILING(Airports!E:E),"Code not found")</f>
        <v>WA</v>
      </c>
      <c r="J652" s="1">
        <v>0.73611111111111116</v>
      </c>
      <c r="K652">
        <f>HOUR(Flights[[#This Row],[Scheduled Departure]])</f>
        <v>17</v>
      </c>
      <c r="L652" s="1">
        <v>0.73333333333333328</v>
      </c>
      <c r="M652">
        <v>-4</v>
      </c>
      <c r="N652">
        <v>176</v>
      </c>
      <c r="O652" s="14">
        <f>Flights[[#This Row],[Length (min)]]/60</f>
        <v>2.9333333333333331</v>
      </c>
      <c r="P652">
        <v>954</v>
      </c>
      <c r="Q652" s="17">
        <f>IFERROR(Flights[[#This Row],[Distance]]/Flights[[#This Row],[Length (hr)]],"")</f>
        <v>325.22727272727275</v>
      </c>
      <c r="R652" s="1">
        <v>0.85069444444444442</v>
      </c>
      <c r="S652" s="1">
        <v>0.85555555555555551</v>
      </c>
      <c r="T652">
        <v>7</v>
      </c>
      <c r="U652" t="str">
        <f>IF(Flights[[#This Row],[Arrival Delay]]="","Cancelled",IF(Flights[[#This Row],[Arrival Delay]]&gt;15,"Delayed","On time"))</f>
        <v>On time</v>
      </c>
      <c r="V652" t="str">
        <f>IF(Flights[[#This Row],[Status]]&lt;&gt;"Delayed","",IF(Flights[[#This Row],[Arrival Delay]]&gt;120,"Severe",IF(Flights[[#This Row],[Arrival Delay]]&gt;60,"Major","Moderate")))</f>
        <v/>
      </c>
      <c r="X652" t="str">
        <f>IF(OR(AND(Flights[[#This Row],[Status]]="Cancelled",Flights[[#This Row],[Cancellation Reason]]="Airline/Carrier"),Flights[[#This Row],[Delay Type]]="Severe"),"Yes","No")</f>
        <v>No</v>
      </c>
    </row>
    <row r="653" spans="1:24" x14ac:dyDescent="0.25">
      <c r="A653" s="3">
        <v>42055</v>
      </c>
      <c r="B653">
        <f>WEEKNUM(Flights[[#This Row],[Date]],2)</f>
        <v>8</v>
      </c>
      <c r="C653">
        <f>WEEKDAY(Flights[[#This Row],[Date]],2)</f>
        <v>5</v>
      </c>
      <c r="D653" t="s">
        <v>571</v>
      </c>
      <c r="E653" t="s">
        <v>1994</v>
      </c>
      <c r="F653" t="s">
        <v>0</v>
      </c>
      <c r="G653" t="s">
        <v>351</v>
      </c>
      <c r="H653" t="str">
        <f>_xlfn.XLOOKUP(Flights[[#This Row],[Destination]],Airports!$A$1:$A$77,Airports!$D$1:$D$77,"Code not found")</f>
        <v>Sacramento</v>
      </c>
      <c r="I653" t="str" cm="1">
        <f t="array" ref="I653">_xlfn.XLOOKUP(Flights[[#This Row],[Destination]],_xlfn._TRO_TRAILING(Airports!A:A),_xlfn._TRO_TRAILING(Airports!E:E),"Code not found")</f>
        <v>CA</v>
      </c>
      <c r="J653" s="1">
        <v>0.73958333333333337</v>
      </c>
      <c r="K653">
        <f>HOUR(Flights[[#This Row],[Scheduled Departure]])</f>
        <v>17</v>
      </c>
      <c r="L653" s="1">
        <v>0.73750000000000004</v>
      </c>
      <c r="M653">
        <v>-3</v>
      </c>
      <c r="N653">
        <v>87</v>
      </c>
      <c r="O653" s="14">
        <f>Flights[[#This Row],[Length (min)]]/60</f>
        <v>1.45</v>
      </c>
      <c r="P653">
        <v>373</v>
      </c>
      <c r="Q653" s="17">
        <f>IFERROR(Flights[[#This Row],[Distance]]/Flights[[#This Row],[Length (hr)]],"")</f>
        <v>257.24137931034483</v>
      </c>
      <c r="R653" s="1">
        <v>0.80069444444444449</v>
      </c>
      <c r="S653" s="1">
        <v>0.79791666666666672</v>
      </c>
      <c r="T653">
        <v>-4</v>
      </c>
      <c r="U653" t="str">
        <f>IF(Flights[[#This Row],[Arrival Delay]]="","Cancelled",IF(Flights[[#This Row],[Arrival Delay]]&gt;15,"Delayed","On time"))</f>
        <v>On time</v>
      </c>
      <c r="V653" t="str">
        <f>IF(Flights[[#This Row],[Status]]&lt;&gt;"Delayed","",IF(Flights[[#This Row],[Arrival Delay]]&gt;120,"Severe",IF(Flights[[#This Row],[Arrival Delay]]&gt;60,"Major","Moderate")))</f>
        <v/>
      </c>
      <c r="X653" t="str">
        <f>IF(OR(AND(Flights[[#This Row],[Status]]="Cancelled",Flights[[#This Row],[Cancellation Reason]]="Airline/Carrier"),Flights[[#This Row],[Delay Type]]="Severe"),"Yes","No")</f>
        <v>No</v>
      </c>
    </row>
    <row r="654" spans="1:24" x14ac:dyDescent="0.25">
      <c r="A654" s="3">
        <v>42055</v>
      </c>
      <c r="B654">
        <f>WEEKNUM(Flights[[#This Row],[Date]],2)</f>
        <v>8</v>
      </c>
      <c r="C654">
        <f>WEEKDAY(Flights[[#This Row],[Date]],2)</f>
        <v>5</v>
      </c>
      <c r="D654" t="s">
        <v>1017</v>
      </c>
      <c r="E654" t="s">
        <v>1994</v>
      </c>
      <c r="F654" t="s">
        <v>0</v>
      </c>
      <c r="G654" t="s">
        <v>347</v>
      </c>
      <c r="H654" t="str">
        <f>_xlfn.XLOOKUP(Flights[[#This Row],[Destination]],Airports!$A$1:$A$77,Airports!$D$1:$D$77,"Code not found")</f>
        <v>San Jose</v>
      </c>
      <c r="I654" t="str" cm="1">
        <f t="array" ref="I654">_xlfn.XLOOKUP(Flights[[#This Row],[Destination]],_xlfn._TRO_TRAILING(Airports!A:A),_xlfn._TRO_TRAILING(Airports!E:E),"Code not found")</f>
        <v>CA</v>
      </c>
      <c r="J654" s="1">
        <v>0.77083333333333337</v>
      </c>
      <c r="K654">
        <f>HOUR(Flights[[#This Row],[Scheduled Departure]])</f>
        <v>18</v>
      </c>
      <c r="L654" s="1">
        <v>0.77777777777777779</v>
      </c>
      <c r="M654">
        <v>10</v>
      </c>
      <c r="N654">
        <v>76</v>
      </c>
      <c r="O654" s="14">
        <f>Flights[[#This Row],[Length (min)]]/60</f>
        <v>1.2666666666666666</v>
      </c>
      <c r="P654">
        <v>308</v>
      </c>
      <c r="Q654" s="17">
        <f>IFERROR(Flights[[#This Row],[Distance]]/Flights[[#This Row],[Length (hr)]],"")</f>
        <v>243.15789473684211</v>
      </c>
      <c r="R654" s="1">
        <v>0.82361111111111107</v>
      </c>
      <c r="S654" s="1">
        <v>0.8305555555555556</v>
      </c>
      <c r="T654">
        <v>10</v>
      </c>
      <c r="U654" t="str">
        <f>IF(Flights[[#This Row],[Arrival Delay]]="","Cancelled",IF(Flights[[#This Row],[Arrival Delay]]&gt;15,"Delayed","On time"))</f>
        <v>On time</v>
      </c>
      <c r="V654" t="str">
        <f>IF(Flights[[#This Row],[Status]]&lt;&gt;"Delayed","",IF(Flights[[#This Row],[Arrival Delay]]&gt;120,"Severe",IF(Flights[[#This Row],[Arrival Delay]]&gt;60,"Major","Moderate")))</f>
        <v/>
      </c>
      <c r="X654" t="str">
        <f>IF(OR(AND(Flights[[#This Row],[Status]]="Cancelled",Flights[[#This Row],[Cancellation Reason]]="Airline/Carrier"),Flights[[#This Row],[Delay Type]]="Severe"),"Yes","No")</f>
        <v>No</v>
      </c>
    </row>
    <row r="655" spans="1:24" x14ac:dyDescent="0.25">
      <c r="A655" s="3">
        <v>42055</v>
      </c>
      <c r="B655">
        <f>WEEKNUM(Flights[[#This Row],[Date]],2)</f>
        <v>8</v>
      </c>
      <c r="C655">
        <f>WEEKDAY(Flights[[#This Row],[Date]],2)</f>
        <v>5</v>
      </c>
      <c r="D655" t="s">
        <v>650</v>
      </c>
      <c r="E655" t="s">
        <v>1994</v>
      </c>
      <c r="F655" t="s">
        <v>0</v>
      </c>
      <c r="G655" t="s">
        <v>339</v>
      </c>
      <c r="H655" t="str">
        <f>_xlfn.XLOOKUP(Flights[[#This Row],[Destination]],Airports!$A$1:$A$77,Airports!$D$1:$D$77,"Code not found")</f>
        <v>San Diego</v>
      </c>
      <c r="I655" t="str" cm="1">
        <f t="array" ref="I655">_xlfn.XLOOKUP(Flights[[#This Row],[Destination]],_xlfn._TRO_TRAILING(Airports!A:A),_xlfn._TRO_TRAILING(Airports!E:E),"Code not found")</f>
        <v>CA</v>
      </c>
      <c r="J655" s="1">
        <v>0.875</v>
      </c>
      <c r="K655">
        <f>HOUR(Flights[[#This Row],[Scheduled Departure]])</f>
        <v>21</v>
      </c>
      <c r="L655" s="1">
        <v>0.87222222222222223</v>
      </c>
      <c r="M655">
        <v>-4</v>
      </c>
      <c r="N655">
        <v>42</v>
      </c>
      <c r="O655" s="14">
        <f>Flights[[#This Row],[Length (min)]]/60</f>
        <v>0.7</v>
      </c>
      <c r="P655">
        <v>109</v>
      </c>
      <c r="Q655" s="17">
        <f>IFERROR(Flights[[#This Row],[Distance]]/Flights[[#This Row],[Length (hr)]],"")</f>
        <v>155.71428571428572</v>
      </c>
      <c r="R655" s="1">
        <v>0.90763888888888888</v>
      </c>
      <c r="S655" s="1">
        <v>0.90138888888888891</v>
      </c>
      <c r="T655">
        <v>-9</v>
      </c>
      <c r="U655" t="str">
        <f>IF(Flights[[#This Row],[Arrival Delay]]="","Cancelled",IF(Flights[[#This Row],[Arrival Delay]]&gt;15,"Delayed","On time"))</f>
        <v>On time</v>
      </c>
      <c r="V655" t="str">
        <f>IF(Flights[[#This Row],[Status]]&lt;&gt;"Delayed","",IF(Flights[[#This Row],[Arrival Delay]]&gt;120,"Severe",IF(Flights[[#This Row],[Arrival Delay]]&gt;60,"Major","Moderate")))</f>
        <v/>
      </c>
      <c r="X655" t="str">
        <f>IF(OR(AND(Flights[[#This Row],[Status]]="Cancelled",Flights[[#This Row],[Cancellation Reason]]="Airline/Carrier"),Flights[[#This Row],[Delay Type]]="Severe"),"Yes","No")</f>
        <v>No</v>
      </c>
    </row>
    <row r="656" spans="1:24" x14ac:dyDescent="0.25">
      <c r="A656" s="3">
        <v>42055</v>
      </c>
      <c r="B656">
        <f>WEEKNUM(Flights[[#This Row],[Date]],2)</f>
        <v>8</v>
      </c>
      <c r="C656">
        <f>WEEKDAY(Flights[[#This Row],[Date]],2)</f>
        <v>5</v>
      </c>
      <c r="D656" t="s">
        <v>654</v>
      </c>
      <c r="E656" t="s">
        <v>1994</v>
      </c>
      <c r="F656" t="s">
        <v>0</v>
      </c>
      <c r="G656" t="s">
        <v>313</v>
      </c>
      <c r="H656" t="str">
        <f>_xlfn.XLOOKUP(Flights[[#This Row],[Destination]],Airports!$A$1:$A$77,Airports!$D$1:$D$77,"Code not found")</f>
        <v>Monterey</v>
      </c>
      <c r="I656" t="str" cm="1">
        <f t="array" ref="I656">_xlfn.XLOOKUP(Flights[[#This Row],[Destination]],_xlfn._TRO_TRAILING(Airports!A:A),_xlfn._TRO_TRAILING(Airports!E:E),"Code not found")</f>
        <v>CA</v>
      </c>
      <c r="J656" s="1">
        <v>0.87708333333333333</v>
      </c>
      <c r="K656">
        <f>HOUR(Flights[[#This Row],[Scheduled Departure]])</f>
        <v>21</v>
      </c>
      <c r="L656" s="1">
        <v>0.87569444444444444</v>
      </c>
      <c r="M656">
        <v>-2</v>
      </c>
      <c r="N656">
        <v>61</v>
      </c>
      <c r="O656" s="14">
        <f>Flights[[#This Row],[Length (min)]]/60</f>
        <v>1.0166666666666666</v>
      </c>
      <c r="P656">
        <v>266</v>
      </c>
      <c r="Q656" s="17">
        <f>IFERROR(Flights[[#This Row],[Distance]]/Flights[[#This Row],[Length (hr)]],"")</f>
        <v>261.63934426229508</v>
      </c>
      <c r="R656" s="1">
        <v>0.92222222222222228</v>
      </c>
      <c r="S656" s="1">
        <v>0.91805555555555551</v>
      </c>
      <c r="T656">
        <v>-6</v>
      </c>
      <c r="U656" t="str">
        <f>IF(Flights[[#This Row],[Arrival Delay]]="","Cancelled",IF(Flights[[#This Row],[Arrival Delay]]&gt;15,"Delayed","On time"))</f>
        <v>On time</v>
      </c>
      <c r="V656" t="str">
        <f>IF(Flights[[#This Row],[Status]]&lt;&gt;"Delayed","",IF(Flights[[#This Row],[Arrival Delay]]&gt;120,"Severe",IF(Flights[[#This Row],[Arrival Delay]]&gt;60,"Major","Moderate")))</f>
        <v/>
      </c>
      <c r="X656" t="str">
        <f>IF(OR(AND(Flights[[#This Row],[Status]]="Cancelled",Flights[[#This Row],[Cancellation Reason]]="Airline/Carrier"),Flights[[#This Row],[Delay Type]]="Severe"),"Yes","No")</f>
        <v>No</v>
      </c>
    </row>
    <row r="657" spans="1:24" x14ac:dyDescent="0.25">
      <c r="A657" s="3">
        <v>42056</v>
      </c>
      <c r="B657">
        <f>WEEKNUM(Flights[[#This Row],[Date]],2)</f>
        <v>8</v>
      </c>
      <c r="C657">
        <f>WEEKDAY(Flights[[#This Row],[Date]],2)</f>
        <v>6</v>
      </c>
      <c r="D657" t="s">
        <v>34</v>
      </c>
      <c r="E657" t="s">
        <v>1987</v>
      </c>
      <c r="F657" t="s">
        <v>0</v>
      </c>
      <c r="G657" t="s">
        <v>2</v>
      </c>
      <c r="H657" t="str">
        <f>_xlfn.XLOOKUP(Flights[[#This Row],[Destination]],Airports!$A$1:$A$77,Airports!$D$1:$D$77,"Code not found")</f>
        <v>Miami</v>
      </c>
      <c r="I657" t="str" cm="1">
        <f t="array" ref="I657">_xlfn.XLOOKUP(Flights[[#This Row],[Destination]],_xlfn._TRO_TRAILING(Airports!A:A),_xlfn._TRO_TRAILING(Airports!E:E),"Code not found")</f>
        <v>FL</v>
      </c>
      <c r="J657" s="1">
        <v>4.5138888888888888E-2</v>
      </c>
      <c r="K657">
        <f>HOUR(Flights[[#This Row],[Scheduled Departure]])</f>
        <v>1</v>
      </c>
      <c r="L657" s="1">
        <v>6.6666666666666666E-2</v>
      </c>
      <c r="M657">
        <v>31</v>
      </c>
      <c r="N657">
        <v>282</v>
      </c>
      <c r="O657" s="14">
        <f>Flights[[#This Row],[Length (min)]]/60</f>
        <v>4.7</v>
      </c>
      <c r="P657">
        <v>2342</v>
      </c>
      <c r="Q657" s="17">
        <f>IFERROR(Flights[[#This Row],[Distance]]/Flights[[#This Row],[Length (hr)]],"")</f>
        <v>498.2978723404255</v>
      </c>
      <c r="R657" s="1">
        <v>0.36805555555555558</v>
      </c>
      <c r="S657" s="1">
        <v>0.38750000000000001</v>
      </c>
      <c r="T657">
        <v>28</v>
      </c>
      <c r="U657" t="str">
        <f>IF(Flights[[#This Row],[Arrival Delay]]="","Cancelled",IF(Flights[[#This Row],[Arrival Delay]]&gt;15,"Delayed","On time"))</f>
        <v>Delayed</v>
      </c>
      <c r="V657" t="str">
        <f>IF(Flights[[#This Row],[Status]]&lt;&gt;"Delayed","",IF(Flights[[#This Row],[Arrival Delay]]&gt;120,"Severe",IF(Flights[[#This Row],[Arrival Delay]]&gt;60,"Major","Moderate")))</f>
        <v>Moderate</v>
      </c>
      <c r="X657" t="str">
        <f>IF(OR(AND(Flights[[#This Row],[Status]]="Cancelled",Flights[[#This Row],[Cancellation Reason]]="Airline/Carrier"),Flights[[#This Row],[Delay Type]]="Severe"),"Yes","No")</f>
        <v>No</v>
      </c>
    </row>
    <row r="658" spans="1:24" x14ac:dyDescent="0.25">
      <c r="A658" s="3">
        <v>42056</v>
      </c>
      <c r="B658">
        <f>WEEKNUM(Flights[[#This Row],[Date]],2)</f>
        <v>8</v>
      </c>
      <c r="C658">
        <f>WEEKDAY(Flights[[#This Row],[Date]],2)</f>
        <v>6</v>
      </c>
      <c r="D658" t="s">
        <v>36</v>
      </c>
      <c r="E658" t="s">
        <v>1987</v>
      </c>
      <c r="F658" t="s">
        <v>0</v>
      </c>
      <c r="G658" t="s">
        <v>5</v>
      </c>
      <c r="H658" t="str">
        <f>_xlfn.XLOOKUP(Flights[[#This Row],[Destination]],Airports!$A$1:$A$77,Airports!$D$1:$D$77,"Code not found")</f>
        <v>St. Louis</v>
      </c>
      <c r="I658" t="str" cm="1">
        <f t="array" ref="I658">_xlfn.XLOOKUP(Flights[[#This Row],[Destination]],_xlfn._TRO_TRAILING(Airports!A:A),_xlfn._TRO_TRAILING(Airports!E:E),"Code not found")</f>
        <v>MO</v>
      </c>
      <c r="J658" s="1">
        <v>0.25347222222222221</v>
      </c>
      <c r="K658">
        <f>HOUR(Flights[[#This Row],[Scheduled Departure]])</f>
        <v>6</v>
      </c>
      <c r="L658" s="1">
        <v>0.24513888888888888</v>
      </c>
      <c r="M658">
        <v>-12</v>
      </c>
      <c r="N658">
        <v>219</v>
      </c>
      <c r="O658" s="14">
        <f>Flights[[#This Row],[Length (min)]]/60</f>
        <v>3.65</v>
      </c>
      <c r="P658">
        <v>1592</v>
      </c>
      <c r="Q658" s="17">
        <f>IFERROR(Flights[[#This Row],[Distance]]/Flights[[#This Row],[Length (hr)]],"")</f>
        <v>436.16438356164383</v>
      </c>
      <c r="R658" s="1">
        <v>0.48680555555555555</v>
      </c>
      <c r="S658" s="1">
        <v>0.48055555555555557</v>
      </c>
      <c r="T658">
        <v>-9</v>
      </c>
      <c r="U658" t="str">
        <f>IF(Flights[[#This Row],[Arrival Delay]]="","Cancelled",IF(Flights[[#This Row],[Arrival Delay]]&gt;15,"Delayed","On time"))</f>
        <v>On time</v>
      </c>
      <c r="V658" t="str">
        <f>IF(Flights[[#This Row],[Status]]&lt;&gt;"Delayed","",IF(Flights[[#This Row],[Arrival Delay]]&gt;120,"Severe",IF(Flights[[#This Row],[Arrival Delay]]&gt;60,"Major","Moderate")))</f>
        <v/>
      </c>
      <c r="X658" t="str">
        <f>IF(OR(AND(Flights[[#This Row],[Status]]="Cancelled",Flights[[#This Row],[Cancellation Reason]]="Airline/Carrier"),Flights[[#This Row],[Delay Type]]="Severe"),"Yes","No")</f>
        <v>No</v>
      </c>
    </row>
    <row r="659" spans="1:24" x14ac:dyDescent="0.25">
      <c r="A659" s="3">
        <v>42056</v>
      </c>
      <c r="B659">
        <f>WEEKNUM(Flights[[#This Row],[Date]],2)</f>
        <v>8</v>
      </c>
      <c r="C659">
        <f>WEEKDAY(Flights[[#This Row],[Date]],2)</f>
        <v>6</v>
      </c>
      <c r="D659" t="s">
        <v>996</v>
      </c>
      <c r="E659" t="s">
        <v>1988</v>
      </c>
      <c r="F659" t="s">
        <v>0</v>
      </c>
      <c r="G659" t="s">
        <v>29</v>
      </c>
      <c r="H659" t="str">
        <f>_xlfn.XLOOKUP(Flights[[#This Row],[Destination]],Airports!$A$1:$A$77,Airports!$D$1:$D$77,"Code not found")</f>
        <v>Phoenix</v>
      </c>
      <c r="I659" t="str" cm="1">
        <f t="array" ref="I659">_xlfn.XLOOKUP(Flights[[#This Row],[Destination]],_xlfn._TRO_TRAILING(Airports!A:A),_xlfn._TRO_TRAILING(Airports!E:E),"Code not found")</f>
        <v>AZ</v>
      </c>
      <c r="J659" s="1">
        <v>0.2673611111111111</v>
      </c>
      <c r="K659">
        <f>HOUR(Flights[[#This Row],[Scheduled Departure]])</f>
        <v>6</v>
      </c>
      <c r="L659" s="1">
        <v>0.26458333333333334</v>
      </c>
      <c r="M659">
        <v>-4</v>
      </c>
      <c r="N659">
        <v>86</v>
      </c>
      <c r="O659" s="14">
        <f>Flights[[#This Row],[Length (min)]]/60</f>
        <v>1.4333333333333333</v>
      </c>
      <c r="P659">
        <v>370</v>
      </c>
      <c r="Q659" s="17">
        <f>IFERROR(Flights[[#This Row],[Distance]]/Flights[[#This Row],[Length (hr)]],"")</f>
        <v>258.13953488372096</v>
      </c>
      <c r="R659" s="1">
        <v>0.36736111111111114</v>
      </c>
      <c r="S659" s="1">
        <v>0.3659722222222222</v>
      </c>
      <c r="T659">
        <v>-2</v>
      </c>
      <c r="U659" t="str">
        <f>IF(Flights[[#This Row],[Arrival Delay]]="","Cancelled",IF(Flights[[#This Row],[Arrival Delay]]&gt;15,"Delayed","On time"))</f>
        <v>On time</v>
      </c>
      <c r="V659" t="str">
        <f>IF(Flights[[#This Row],[Status]]&lt;&gt;"Delayed","",IF(Flights[[#This Row],[Arrival Delay]]&gt;120,"Severe",IF(Flights[[#This Row],[Arrival Delay]]&gt;60,"Major","Moderate")))</f>
        <v/>
      </c>
      <c r="X659" t="str">
        <f>IF(OR(AND(Flights[[#This Row],[Status]]="Cancelled",Flights[[#This Row],[Cancellation Reason]]="Airline/Carrier"),Flights[[#This Row],[Delay Type]]="Severe"),"Yes","No")</f>
        <v>No</v>
      </c>
    </row>
    <row r="660" spans="1:24" x14ac:dyDescent="0.25">
      <c r="A660" s="3">
        <v>42056</v>
      </c>
      <c r="B660">
        <f>WEEKNUM(Flights[[#This Row],[Date]],2)</f>
        <v>8</v>
      </c>
      <c r="C660">
        <f>WEEKDAY(Flights[[#This Row],[Date]],2)</f>
        <v>6</v>
      </c>
      <c r="D660" t="s">
        <v>395</v>
      </c>
      <c r="E660" t="s">
        <v>1996</v>
      </c>
      <c r="F660" t="s">
        <v>0</v>
      </c>
      <c r="G660" t="s">
        <v>12</v>
      </c>
      <c r="H660" t="str">
        <f>_xlfn.XLOOKUP(Flights[[#This Row],[Destination]],Airports!$A$1:$A$77,Airports!$D$1:$D$77,"Code not found")</f>
        <v>New York</v>
      </c>
      <c r="I660" t="str" cm="1">
        <f t="array" ref="I660">_xlfn.XLOOKUP(Flights[[#This Row],[Destination]],_xlfn._TRO_TRAILING(Airports!A:A),_xlfn._TRO_TRAILING(Airports!E:E),"Code not found")</f>
        <v>NY</v>
      </c>
      <c r="J660" s="1">
        <v>0.3125</v>
      </c>
      <c r="K660">
        <f>HOUR(Flights[[#This Row],[Scheduled Departure]])</f>
        <v>7</v>
      </c>
      <c r="L660" s="1">
        <v>0.40763888888888888</v>
      </c>
      <c r="M660">
        <v>137</v>
      </c>
      <c r="N660">
        <v>322</v>
      </c>
      <c r="O660" s="14">
        <f>Flights[[#This Row],[Length (min)]]/60</f>
        <v>5.3666666666666663</v>
      </c>
      <c r="P660">
        <v>2475</v>
      </c>
      <c r="Q660" s="17">
        <f>IFERROR(Flights[[#This Row],[Distance]]/Flights[[#This Row],[Length (hr)]],"")</f>
        <v>461.18012422360255</v>
      </c>
      <c r="R660" s="1">
        <v>0.65625</v>
      </c>
      <c r="S660" s="1">
        <v>0.75624999999999998</v>
      </c>
      <c r="T660">
        <v>144</v>
      </c>
      <c r="U660" t="str">
        <f>IF(Flights[[#This Row],[Arrival Delay]]="","Cancelled",IF(Flights[[#This Row],[Arrival Delay]]&gt;15,"Delayed","On time"))</f>
        <v>Delayed</v>
      </c>
      <c r="V660" t="str">
        <f>IF(Flights[[#This Row],[Status]]&lt;&gt;"Delayed","",IF(Flights[[#This Row],[Arrival Delay]]&gt;120,"Severe",IF(Flights[[#This Row],[Arrival Delay]]&gt;60,"Major","Moderate")))</f>
        <v>Severe</v>
      </c>
      <c r="X660" t="str">
        <f>IF(OR(AND(Flights[[#This Row],[Status]]="Cancelled",Flights[[#This Row],[Cancellation Reason]]="Airline/Carrier"),Flights[[#This Row],[Delay Type]]="Severe"),"Yes","No")</f>
        <v>Yes</v>
      </c>
    </row>
    <row r="661" spans="1:24" x14ac:dyDescent="0.25">
      <c r="A661" s="3">
        <v>42056</v>
      </c>
      <c r="B661">
        <f>WEEKNUM(Flights[[#This Row],[Date]],2)</f>
        <v>8</v>
      </c>
      <c r="C661">
        <f>WEEKDAY(Flights[[#This Row],[Date]],2)</f>
        <v>6</v>
      </c>
      <c r="D661" t="s">
        <v>393</v>
      </c>
      <c r="E661" t="s">
        <v>1994</v>
      </c>
      <c r="F661" t="s">
        <v>0</v>
      </c>
      <c r="G661" t="s">
        <v>349</v>
      </c>
      <c r="H661" t="str">
        <f>_xlfn.XLOOKUP(Flights[[#This Row],[Destination]],Airports!$A$1:$A$77,Airports!$D$1:$D$77,"Code not found")</f>
        <v>Salt Lake City</v>
      </c>
      <c r="I661" t="str" cm="1">
        <f t="array" ref="I661">_xlfn.XLOOKUP(Flights[[#This Row],[Destination]],_xlfn._TRO_TRAILING(Airports!A:A),_xlfn._TRO_TRAILING(Airports!E:E),"Code not found")</f>
        <v>UT</v>
      </c>
      <c r="J661" s="1">
        <v>0.31666666666666665</v>
      </c>
      <c r="K661">
        <f>HOUR(Flights[[#This Row],[Scheduled Departure]])</f>
        <v>7</v>
      </c>
      <c r="L661" s="1">
        <v>0.31458333333333333</v>
      </c>
      <c r="M661">
        <v>-3</v>
      </c>
      <c r="N661">
        <v>106</v>
      </c>
      <c r="O661" s="14">
        <f>Flights[[#This Row],[Length (min)]]/60</f>
        <v>1.7666666666666666</v>
      </c>
      <c r="P661">
        <v>590</v>
      </c>
      <c r="Q661" s="17">
        <f>IFERROR(Flights[[#This Row],[Distance]]/Flights[[#This Row],[Length (hr)]],"")</f>
        <v>333.96226415094338</v>
      </c>
      <c r="R661" s="1">
        <v>0.4375</v>
      </c>
      <c r="S661" s="1">
        <v>0.42986111111111114</v>
      </c>
      <c r="T661">
        <v>-11</v>
      </c>
      <c r="U661" t="str">
        <f>IF(Flights[[#This Row],[Arrival Delay]]="","Cancelled",IF(Flights[[#This Row],[Arrival Delay]]&gt;15,"Delayed","On time"))</f>
        <v>On time</v>
      </c>
      <c r="V661" t="str">
        <f>IF(Flights[[#This Row],[Status]]&lt;&gt;"Delayed","",IF(Flights[[#This Row],[Arrival Delay]]&gt;120,"Severe",IF(Flights[[#This Row],[Arrival Delay]]&gt;60,"Major","Moderate")))</f>
        <v/>
      </c>
      <c r="X661" t="str">
        <f>IF(OR(AND(Flights[[#This Row],[Status]]="Cancelled",Flights[[#This Row],[Cancellation Reason]]="Airline/Carrier"),Flights[[#This Row],[Delay Type]]="Severe"),"Yes","No")</f>
        <v>No</v>
      </c>
    </row>
    <row r="662" spans="1:24" x14ac:dyDescent="0.25">
      <c r="A662" s="3">
        <v>42056</v>
      </c>
      <c r="B662">
        <f>WEEKNUM(Flights[[#This Row],[Date]],2)</f>
        <v>8</v>
      </c>
      <c r="C662">
        <f>WEEKDAY(Flights[[#This Row],[Date]],2)</f>
        <v>6</v>
      </c>
      <c r="D662" t="s">
        <v>423</v>
      </c>
      <c r="E662" t="s">
        <v>1997</v>
      </c>
      <c r="F662" t="s">
        <v>0</v>
      </c>
      <c r="G662" t="s">
        <v>17</v>
      </c>
      <c r="H662" t="str">
        <f>_xlfn.XLOOKUP(Flights[[#This Row],[Destination]],Airports!$A$1:$A$77,Airports!$D$1:$D$77,"Code not found")</f>
        <v>Honolulu</v>
      </c>
      <c r="I662" t="str" cm="1">
        <f t="array" ref="I662">_xlfn.XLOOKUP(Flights[[#This Row],[Destination]],_xlfn._TRO_TRAILING(Airports!A:A),_xlfn._TRO_TRAILING(Airports!E:E),"Code not found")</f>
        <v>HI</v>
      </c>
      <c r="J662" s="1">
        <v>0.3611111111111111</v>
      </c>
      <c r="K662">
        <f>HOUR(Flights[[#This Row],[Scheduled Departure]])</f>
        <v>8</v>
      </c>
      <c r="L662" s="1">
        <v>0.36180555555555555</v>
      </c>
      <c r="M662">
        <v>1</v>
      </c>
      <c r="N662">
        <v>356</v>
      </c>
      <c r="O662" s="14">
        <f>Flights[[#This Row],[Length (min)]]/60</f>
        <v>5.9333333333333336</v>
      </c>
      <c r="P662">
        <v>2556</v>
      </c>
      <c r="Q662" s="17">
        <f>IFERROR(Flights[[#This Row],[Distance]]/Flights[[#This Row],[Length (hr)]],"")</f>
        <v>430.78651685393254</v>
      </c>
      <c r="R662" s="1">
        <v>0.52430555555555558</v>
      </c>
      <c r="S662" s="1">
        <v>0.52569444444444446</v>
      </c>
      <c r="T662">
        <v>2</v>
      </c>
      <c r="U662" t="str">
        <f>IF(Flights[[#This Row],[Arrival Delay]]="","Cancelled",IF(Flights[[#This Row],[Arrival Delay]]&gt;15,"Delayed","On time"))</f>
        <v>On time</v>
      </c>
      <c r="V662" t="str">
        <f>IF(Flights[[#This Row],[Status]]&lt;&gt;"Delayed","",IF(Flights[[#This Row],[Arrival Delay]]&gt;120,"Severe",IF(Flights[[#This Row],[Arrival Delay]]&gt;60,"Major","Moderate")))</f>
        <v/>
      </c>
      <c r="X662" t="str">
        <f>IF(OR(AND(Flights[[#This Row],[Status]]="Cancelled",Flights[[#This Row],[Cancellation Reason]]="Airline/Carrier"),Flights[[#This Row],[Delay Type]]="Severe"),"Yes","No")</f>
        <v>No</v>
      </c>
    </row>
    <row r="663" spans="1:24" x14ac:dyDescent="0.25">
      <c r="A663" s="3">
        <v>42056</v>
      </c>
      <c r="B663">
        <f>WEEKNUM(Flights[[#This Row],[Date]],2)</f>
        <v>8</v>
      </c>
      <c r="C663">
        <f>WEEKDAY(Flights[[#This Row],[Date]],2)</f>
        <v>6</v>
      </c>
      <c r="D663" t="s">
        <v>401</v>
      </c>
      <c r="E663" t="s">
        <v>1994</v>
      </c>
      <c r="F663" t="s">
        <v>0</v>
      </c>
      <c r="G663" t="s">
        <v>340</v>
      </c>
      <c r="H663" t="str">
        <f>_xlfn.XLOOKUP(Flights[[#This Row],[Destination]],Airports!$A$1:$A$77,Airports!$D$1:$D$77,"Code not found")</f>
        <v>San Antonio</v>
      </c>
      <c r="I663" t="str" cm="1">
        <f t="array" ref="I663">_xlfn.XLOOKUP(Flights[[#This Row],[Destination]],_xlfn._TRO_TRAILING(Airports!A:A),_xlfn._TRO_TRAILING(Airports!E:E),"Code not found")</f>
        <v>TX</v>
      </c>
      <c r="J663" s="1">
        <v>0.38263888888888886</v>
      </c>
      <c r="K663">
        <f>HOUR(Flights[[#This Row],[Scheduled Departure]])</f>
        <v>9</v>
      </c>
      <c r="L663" s="1">
        <v>0.37430555555555556</v>
      </c>
      <c r="M663">
        <v>-12</v>
      </c>
      <c r="N663">
        <v>161</v>
      </c>
      <c r="O663" s="14">
        <f>Flights[[#This Row],[Length (min)]]/60</f>
        <v>2.6833333333333331</v>
      </c>
      <c r="P663">
        <v>1211</v>
      </c>
      <c r="Q663" s="17">
        <f>IFERROR(Flights[[#This Row],[Distance]]/Flights[[#This Row],[Length (hr)]],"")</f>
        <v>451.304347826087</v>
      </c>
      <c r="R663" s="1">
        <v>0.58680555555555558</v>
      </c>
      <c r="S663" s="1">
        <v>0.56944444444444442</v>
      </c>
      <c r="T663">
        <v>-25</v>
      </c>
      <c r="U663" t="str">
        <f>IF(Flights[[#This Row],[Arrival Delay]]="","Cancelled",IF(Flights[[#This Row],[Arrival Delay]]&gt;15,"Delayed","On time"))</f>
        <v>On time</v>
      </c>
      <c r="V663" t="str">
        <f>IF(Flights[[#This Row],[Status]]&lt;&gt;"Delayed","",IF(Flights[[#This Row],[Arrival Delay]]&gt;120,"Severe",IF(Flights[[#This Row],[Arrival Delay]]&gt;60,"Major","Moderate")))</f>
        <v/>
      </c>
      <c r="X663" t="str">
        <f>IF(OR(AND(Flights[[#This Row],[Status]]="Cancelled",Flights[[#This Row],[Cancellation Reason]]="Airline/Carrier"),Flights[[#This Row],[Delay Type]]="Severe"),"Yes","No")</f>
        <v>No</v>
      </c>
    </row>
    <row r="664" spans="1:24" x14ac:dyDescent="0.25">
      <c r="A664" s="3">
        <v>42056</v>
      </c>
      <c r="B664">
        <f>WEEKNUM(Flights[[#This Row],[Date]],2)</f>
        <v>8</v>
      </c>
      <c r="C664">
        <f>WEEKDAY(Flights[[#This Row],[Date]],2)</f>
        <v>6</v>
      </c>
      <c r="D664" t="s">
        <v>1033</v>
      </c>
      <c r="E664" t="s">
        <v>1990</v>
      </c>
      <c r="F664" t="s">
        <v>0</v>
      </c>
      <c r="G664" t="s">
        <v>13</v>
      </c>
      <c r="H664" t="str">
        <f>_xlfn.XLOOKUP(Flights[[#This Row],[Destination]],Airports!$A$1:$A$77,Airports!$D$1:$D$77,"Code not found")</f>
        <v>Orlando</v>
      </c>
      <c r="I664" t="str" cm="1">
        <f t="array" ref="I664">_xlfn.XLOOKUP(Flights[[#This Row],[Destination]],_xlfn._TRO_TRAILING(Airports!A:A),_xlfn._TRO_TRAILING(Airports!E:E),"Code not found")</f>
        <v>FL</v>
      </c>
      <c r="J664" s="1">
        <v>0.40069444444444446</v>
      </c>
      <c r="K664">
        <f>HOUR(Flights[[#This Row],[Scheduled Departure]])</f>
        <v>9</v>
      </c>
      <c r="L664" s="1">
        <v>0.39930555555555558</v>
      </c>
      <c r="M664">
        <v>-2</v>
      </c>
      <c r="N664">
        <v>274</v>
      </c>
      <c r="O664" s="14">
        <f>Flights[[#This Row],[Length (min)]]/60</f>
        <v>4.5666666666666664</v>
      </c>
      <c r="P664">
        <v>2218</v>
      </c>
      <c r="Q664" s="17">
        <f>IFERROR(Flights[[#This Row],[Distance]]/Flights[[#This Row],[Length (hr)]],"")</f>
        <v>485.69343065693431</v>
      </c>
      <c r="R664" s="1">
        <v>0.71944444444444444</v>
      </c>
      <c r="S664" s="1">
        <v>0.71458333333333335</v>
      </c>
      <c r="T664">
        <v>-7</v>
      </c>
      <c r="U664" t="str">
        <f>IF(Flights[[#This Row],[Arrival Delay]]="","Cancelled",IF(Flights[[#This Row],[Arrival Delay]]&gt;15,"Delayed","On time"))</f>
        <v>On time</v>
      </c>
      <c r="V664" t="str">
        <f>IF(Flights[[#This Row],[Status]]&lt;&gt;"Delayed","",IF(Flights[[#This Row],[Arrival Delay]]&gt;120,"Severe",IF(Flights[[#This Row],[Arrival Delay]]&gt;60,"Major","Moderate")))</f>
        <v/>
      </c>
      <c r="X664" t="str">
        <f>IF(OR(AND(Flights[[#This Row],[Status]]="Cancelled",Flights[[#This Row],[Cancellation Reason]]="Airline/Carrier"),Flights[[#This Row],[Delay Type]]="Severe"),"Yes","No")</f>
        <v>No</v>
      </c>
    </row>
    <row r="665" spans="1:24" x14ac:dyDescent="0.25">
      <c r="A665" s="3">
        <v>42056</v>
      </c>
      <c r="B665">
        <f>WEEKNUM(Flights[[#This Row],[Date]],2)</f>
        <v>8</v>
      </c>
      <c r="C665">
        <f>WEEKDAY(Flights[[#This Row],[Date]],2)</f>
        <v>6</v>
      </c>
      <c r="D665" t="s">
        <v>512</v>
      </c>
      <c r="E665" t="s">
        <v>1994</v>
      </c>
      <c r="F665" t="s">
        <v>0</v>
      </c>
      <c r="G665" t="s">
        <v>339</v>
      </c>
      <c r="H665" t="str">
        <f>_xlfn.XLOOKUP(Flights[[#This Row],[Destination]],Airports!$A$1:$A$77,Airports!$D$1:$D$77,"Code not found")</f>
        <v>San Diego</v>
      </c>
      <c r="I665" t="str" cm="1">
        <f t="array" ref="I665">_xlfn.XLOOKUP(Flights[[#This Row],[Destination]],_xlfn._TRO_TRAILING(Airports!A:A),_xlfn._TRO_TRAILING(Airports!E:E),"Code not found")</f>
        <v>CA</v>
      </c>
      <c r="J665" s="1">
        <v>0.55208333333333337</v>
      </c>
      <c r="K665">
        <f>HOUR(Flights[[#This Row],[Scheduled Departure]])</f>
        <v>13</v>
      </c>
      <c r="L665" s="1">
        <v>0.56736111111111109</v>
      </c>
      <c r="M665">
        <v>22</v>
      </c>
      <c r="N665">
        <v>51</v>
      </c>
      <c r="O665" s="14">
        <f>Flights[[#This Row],[Length (min)]]/60</f>
        <v>0.85</v>
      </c>
      <c r="P665">
        <v>109</v>
      </c>
      <c r="Q665" s="17">
        <f>IFERROR(Flights[[#This Row],[Distance]]/Flights[[#This Row],[Length (hr)]],"")</f>
        <v>128.23529411764707</v>
      </c>
      <c r="R665" s="1">
        <v>0.58472222222222225</v>
      </c>
      <c r="S665" s="1">
        <v>0.60277777777777775</v>
      </c>
      <c r="T665">
        <v>26</v>
      </c>
      <c r="U665" t="str">
        <f>IF(Flights[[#This Row],[Arrival Delay]]="","Cancelled",IF(Flights[[#This Row],[Arrival Delay]]&gt;15,"Delayed","On time"))</f>
        <v>Delayed</v>
      </c>
      <c r="V665" t="str">
        <f>IF(Flights[[#This Row],[Status]]&lt;&gt;"Delayed","",IF(Flights[[#This Row],[Arrival Delay]]&gt;120,"Severe",IF(Flights[[#This Row],[Arrival Delay]]&gt;60,"Major","Moderate")))</f>
        <v>Moderate</v>
      </c>
      <c r="X665" t="str">
        <f>IF(OR(AND(Flights[[#This Row],[Status]]="Cancelled",Flights[[#This Row],[Cancellation Reason]]="Airline/Carrier"),Flights[[#This Row],[Delay Type]]="Severe"),"Yes","No")</f>
        <v>No</v>
      </c>
    </row>
    <row r="666" spans="1:24" x14ac:dyDescent="0.25">
      <c r="A666" s="3">
        <v>42056</v>
      </c>
      <c r="B666">
        <f>WEEKNUM(Flights[[#This Row],[Date]],2)</f>
        <v>8</v>
      </c>
      <c r="C666">
        <f>WEEKDAY(Flights[[#This Row],[Date]],2)</f>
        <v>6</v>
      </c>
      <c r="D666" t="s">
        <v>889</v>
      </c>
      <c r="E666" t="s">
        <v>1994</v>
      </c>
      <c r="F666" t="s">
        <v>0</v>
      </c>
      <c r="G666" t="s">
        <v>339</v>
      </c>
      <c r="H666" t="str">
        <f>_xlfn.XLOOKUP(Flights[[#This Row],[Destination]],Airports!$A$1:$A$77,Airports!$D$1:$D$77,"Code not found")</f>
        <v>San Diego</v>
      </c>
      <c r="I666" t="str" cm="1">
        <f t="array" ref="I666">_xlfn.XLOOKUP(Flights[[#This Row],[Destination]],_xlfn._TRO_TRAILING(Airports!A:A),_xlfn._TRO_TRAILING(Airports!E:E),"Code not found")</f>
        <v>CA</v>
      </c>
      <c r="J666" s="1">
        <v>0.59722222222222221</v>
      </c>
      <c r="K666">
        <f>HOUR(Flights[[#This Row],[Scheduled Departure]])</f>
        <v>14</v>
      </c>
      <c r="L666" s="1">
        <v>0.59305555555555556</v>
      </c>
      <c r="M666">
        <v>-6</v>
      </c>
      <c r="N666">
        <v>57</v>
      </c>
      <c r="O666" s="14">
        <f>Flights[[#This Row],[Length (min)]]/60</f>
        <v>0.95</v>
      </c>
      <c r="P666">
        <v>109</v>
      </c>
      <c r="Q666" s="17">
        <f>IFERROR(Flights[[#This Row],[Distance]]/Flights[[#This Row],[Length (hr)]],"")</f>
        <v>114.73684210526316</v>
      </c>
      <c r="R666" s="1">
        <v>0.62916666666666665</v>
      </c>
      <c r="S666" s="1">
        <v>0.63263888888888886</v>
      </c>
      <c r="T666">
        <v>5</v>
      </c>
      <c r="U666" t="str">
        <f>IF(Flights[[#This Row],[Arrival Delay]]="","Cancelled",IF(Flights[[#This Row],[Arrival Delay]]&gt;15,"Delayed","On time"))</f>
        <v>On time</v>
      </c>
      <c r="V666" t="str">
        <f>IF(Flights[[#This Row],[Status]]&lt;&gt;"Delayed","",IF(Flights[[#This Row],[Arrival Delay]]&gt;120,"Severe",IF(Flights[[#This Row],[Arrival Delay]]&gt;60,"Major","Moderate")))</f>
        <v/>
      </c>
      <c r="X666" t="str">
        <f>IF(OR(AND(Flights[[#This Row],[Status]]="Cancelled",Flights[[#This Row],[Cancellation Reason]]="Airline/Carrier"),Flights[[#This Row],[Delay Type]]="Severe"),"Yes","No")</f>
        <v>No</v>
      </c>
    </row>
    <row r="667" spans="1:24" x14ac:dyDescent="0.25">
      <c r="A667" s="3">
        <v>42056</v>
      </c>
      <c r="B667">
        <f>WEEKNUM(Flights[[#This Row],[Date]],2)</f>
        <v>8</v>
      </c>
      <c r="C667">
        <f>WEEKDAY(Flights[[#This Row],[Date]],2)</f>
        <v>6</v>
      </c>
      <c r="D667" t="s">
        <v>960</v>
      </c>
      <c r="E667" t="s">
        <v>1995</v>
      </c>
      <c r="F667" t="s">
        <v>0</v>
      </c>
      <c r="G667" t="s">
        <v>15</v>
      </c>
      <c r="H667" t="str">
        <f>_xlfn.XLOOKUP(Flights[[#This Row],[Destination]],Airports!$A$1:$A$77,Airports!$D$1:$D$77,"Code not found")</f>
        <v>Las Vegas</v>
      </c>
      <c r="I667" t="str" cm="1">
        <f t="array" ref="I667">_xlfn.XLOOKUP(Flights[[#This Row],[Destination]],_xlfn._TRO_TRAILING(Airports!A:A),_xlfn._TRO_TRAILING(Airports!E:E),"Code not found")</f>
        <v>NV</v>
      </c>
      <c r="J667" s="1">
        <v>0.66319444444444442</v>
      </c>
      <c r="K667">
        <f>HOUR(Flights[[#This Row],[Scheduled Departure]])</f>
        <v>15</v>
      </c>
      <c r="L667" s="1">
        <v>0.6743055555555556</v>
      </c>
      <c r="M667">
        <v>16</v>
      </c>
      <c r="N667">
        <v>69</v>
      </c>
      <c r="O667" s="14">
        <f>Flights[[#This Row],[Length (min)]]/60</f>
        <v>1.1499999999999999</v>
      </c>
      <c r="P667">
        <v>236</v>
      </c>
      <c r="Q667" s="17">
        <f>IFERROR(Flights[[#This Row],[Distance]]/Flights[[#This Row],[Length (hr)]],"")</f>
        <v>205.21739130434784</v>
      </c>
      <c r="R667" s="1">
        <v>0.70833333333333337</v>
      </c>
      <c r="S667" s="1">
        <v>0.72222222222222221</v>
      </c>
      <c r="T667">
        <v>20</v>
      </c>
      <c r="U667" t="str">
        <f>IF(Flights[[#This Row],[Arrival Delay]]="","Cancelled",IF(Flights[[#This Row],[Arrival Delay]]&gt;15,"Delayed","On time"))</f>
        <v>Delayed</v>
      </c>
      <c r="V667" t="str">
        <f>IF(Flights[[#This Row],[Status]]&lt;&gt;"Delayed","",IF(Flights[[#This Row],[Arrival Delay]]&gt;120,"Severe",IF(Flights[[#This Row],[Arrival Delay]]&gt;60,"Major","Moderate")))</f>
        <v>Moderate</v>
      </c>
      <c r="X667" t="str">
        <f>IF(OR(AND(Flights[[#This Row],[Status]]="Cancelled",Flights[[#This Row],[Cancellation Reason]]="Airline/Carrier"),Flights[[#This Row],[Delay Type]]="Severe"),"Yes","No")</f>
        <v>No</v>
      </c>
    </row>
    <row r="668" spans="1:24" x14ac:dyDescent="0.25">
      <c r="A668" s="3">
        <v>42056</v>
      </c>
      <c r="B668">
        <f>WEEKNUM(Flights[[#This Row],[Date]],2)</f>
        <v>8</v>
      </c>
      <c r="C668">
        <f>WEEKDAY(Flights[[#This Row],[Date]],2)</f>
        <v>6</v>
      </c>
      <c r="D668" t="s">
        <v>598</v>
      </c>
      <c r="E668" t="s">
        <v>1991</v>
      </c>
      <c r="F668" t="s">
        <v>0</v>
      </c>
      <c r="G668" t="s">
        <v>349</v>
      </c>
      <c r="H668" t="str">
        <f>_xlfn.XLOOKUP(Flights[[#This Row],[Destination]],Airports!$A$1:$A$77,Airports!$D$1:$D$77,"Code not found")</f>
        <v>Salt Lake City</v>
      </c>
      <c r="I668" t="str" cm="1">
        <f t="array" ref="I668">_xlfn.XLOOKUP(Flights[[#This Row],[Destination]],_xlfn._TRO_TRAILING(Airports!A:A),_xlfn._TRO_TRAILING(Airports!E:E),"Code not found")</f>
        <v>UT</v>
      </c>
      <c r="J668" s="1">
        <v>0.72569444444444442</v>
      </c>
      <c r="K668">
        <f>HOUR(Flights[[#This Row],[Scheduled Departure]])</f>
        <v>17</v>
      </c>
      <c r="L668" s="1">
        <v>0.72013888888888888</v>
      </c>
      <c r="M668">
        <v>-8</v>
      </c>
      <c r="N668">
        <v>107</v>
      </c>
      <c r="O668" s="14">
        <f>Flights[[#This Row],[Length (min)]]/60</f>
        <v>1.7833333333333334</v>
      </c>
      <c r="P668">
        <v>590</v>
      </c>
      <c r="Q668" s="17">
        <f>IFERROR(Flights[[#This Row],[Distance]]/Flights[[#This Row],[Length (hr)]],"")</f>
        <v>330.84112149532706</v>
      </c>
      <c r="R668" s="1">
        <v>0.84722222222222221</v>
      </c>
      <c r="S668" s="1">
        <v>0.83611111111111114</v>
      </c>
      <c r="T668">
        <v>-16</v>
      </c>
      <c r="U668" t="str">
        <f>IF(Flights[[#This Row],[Arrival Delay]]="","Cancelled",IF(Flights[[#This Row],[Arrival Delay]]&gt;15,"Delayed","On time"))</f>
        <v>On time</v>
      </c>
      <c r="V668" t="str">
        <f>IF(Flights[[#This Row],[Status]]&lt;&gt;"Delayed","",IF(Flights[[#This Row],[Arrival Delay]]&gt;120,"Severe",IF(Flights[[#This Row],[Arrival Delay]]&gt;60,"Major","Moderate")))</f>
        <v/>
      </c>
      <c r="X668" t="str">
        <f>IF(OR(AND(Flights[[#This Row],[Status]]="Cancelled",Flights[[#This Row],[Cancellation Reason]]="Airline/Carrier"),Flights[[#This Row],[Delay Type]]="Severe"),"Yes","No")</f>
        <v>No</v>
      </c>
    </row>
    <row r="669" spans="1:24" x14ac:dyDescent="0.25">
      <c r="A669" s="3">
        <v>42056</v>
      </c>
      <c r="B669">
        <f>WEEKNUM(Flights[[#This Row],[Date]],2)</f>
        <v>8</v>
      </c>
      <c r="C669">
        <f>WEEKDAY(Flights[[#This Row],[Date]],2)</f>
        <v>6</v>
      </c>
      <c r="D669" t="s">
        <v>605</v>
      </c>
      <c r="E669" t="s">
        <v>1994</v>
      </c>
      <c r="F669" t="s">
        <v>0</v>
      </c>
      <c r="G669" t="s">
        <v>283</v>
      </c>
      <c r="H669" t="str">
        <f>_xlfn.XLOOKUP(Flights[[#This Row],[Destination]],Airports!$A$1:$A$77,Airports!$D$1:$D$77,"Code not found")</f>
        <v>Fresno</v>
      </c>
      <c r="I669" t="str" cm="1">
        <f t="array" ref="I669">_xlfn.XLOOKUP(Flights[[#This Row],[Destination]],_xlfn._TRO_TRAILING(Airports!A:A),_xlfn._TRO_TRAILING(Airports!E:E),"Code not found")</f>
        <v>CA</v>
      </c>
      <c r="J669" s="1">
        <v>0.83333333333333337</v>
      </c>
      <c r="K669">
        <f>HOUR(Flights[[#This Row],[Scheduled Departure]])</f>
        <v>20</v>
      </c>
      <c r="L669" s="1">
        <v>0.83333333333333337</v>
      </c>
      <c r="M669">
        <v>0</v>
      </c>
      <c r="N669">
        <v>74</v>
      </c>
      <c r="O669" s="14">
        <f>Flights[[#This Row],[Length (min)]]/60</f>
        <v>1.2333333333333334</v>
      </c>
      <c r="P669">
        <v>209</v>
      </c>
      <c r="Q669" s="17">
        <f>IFERROR(Flights[[#This Row],[Distance]]/Flights[[#This Row],[Length (hr)]],"")</f>
        <v>169.45945945945945</v>
      </c>
      <c r="R669" s="1">
        <v>0.88611111111111107</v>
      </c>
      <c r="S669" s="1">
        <v>0.88472222222222219</v>
      </c>
      <c r="T669">
        <v>-2</v>
      </c>
      <c r="U669" t="str">
        <f>IF(Flights[[#This Row],[Arrival Delay]]="","Cancelled",IF(Flights[[#This Row],[Arrival Delay]]&gt;15,"Delayed","On time"))</f>
        <v>On time</v>
      </c>
      <c r="V669" t="str">
        <f>IF(Flights[[#This Row],[Status]]&lt;&gt;"Delayed","",IF(Flights[[#This Row],[Arrival Delay]]&gt;120,"Severe",IF(Flights[[#This Row],[Arrival Delay]]&gt;60,"Major","Moderate")))</f>
        <v/>
      </c>
      <c r="X669" t="str">
        <f>IF(OR(AND(Flights[[#This Row],[Status]]="Cancelled",Flights[[#This Row],[Cancellation Reason]]="Airline/Carrier"),Flights[[#This Row],[Delay Type]]="Severe"),"Yes","No")</f>
        <v>No</v>
      </c>
    </row>
    <row r="670" spans="1:24" x14ac:dyDescent="0.25">
      <c r="A670" s="3">
        <v>42057</v>
      </c>
      <c r="B670">
        <f>WEEKNUM(Flights[[#This Row],[Date]],2)</f>
        <v>8</v>
      </c>
      <c r="C670">
        <f>WEEKDAY(Flights[[#This Row],[Date]],2)</f>
        <v>7</v>
      </c>
      <c r="D670" t="s">
        <v>799</v>
      </c>
      <c r="E670" t="s">
        <v>1989</v>
      </c>
      <c r="F670" t="s">
        <v>0</v>
      </c>
      <c r="G670" t="s">
        <v>344</v>
      </c>
      <c r="H670" t="str">
        <f>_xlfn.XLOOKUP(Flights[[#This Row],[Destination]],Airports!$A$1:$A$77,Airports!$D$1:$D$77,"Code not found")</f>
        <v>Seattle</v>
      </c>
      <c r="I670" t="str" cm="1">
        <f t="array" ref="I670">_xlfn.XLOOKUP(Flights[[#This Row],[Destination]],_xlfn._TRO_TRAILING(Airports!A:A),_xlfn._TRO_TRAILING(Airports!E:E),"Code not found")</f>
        <v>WA</v>
      </c>
      <c r="J670" s="1">
        <v>0.34027777777777779</v>
      </c>
      <c r="K670">
        <f>HOUR(Flights[[#This Row],[Scheduled Departure]])</f>
        <v>8</v>
      </c>
      <c r="L670" s="1">
        <v>0.34166666666666667</v>
      </c>
      <c r="M670">
        <v>2</v>
      </c>
      <c r="N670">
        <v>172</v>
      </c>
      <c r="O670" s="14">
        <f>Flights[[#This Row],[Length (min)]]/60</f>
        <v>2.8666666666666667</v>
      </c>
      <c r="P670">
        <v>954</v>
      </c>
      <c r="Q670" s="17">
        <f>IFERROR(Flights[[#This Row],[Distance]]/Flights[[#This Row],[Length (hr)]],"")</f>
        <v>332.7906976744186</v>
      </c>
      <c r="R670" s="1">
        <v>0.45763888888888887</v>
      </c>
      <c r="S670" s="1">
        <v>0.46111111111111114</v>
      </c>
      <c r="T670">
        <v>5</v>
      </c>
      <c r="U670" t="str">
        <f>IF(Flights[[#This Row],[Arrival Delay]]="","Cancelled",IF(Flights[[#This Row],[Arrival Delay]]&gt;15,"Delayed","On time"))</f>
        <v>On time</v>
      </c>
      <c r="V670" t="str">
        <f>IF(Flights[[#This Row],[Status]]&lt;&gt;"Delayed","",IF(Flights[[#This Row],[Arrival Delay]]&gt;120,"Severe",IF(Flights[[#This Row],[Arrival Delay]]&gt;60,"Major","Moderate")))</f>
        <v/>
      </c>
      <c r="X670" t="str">
        <f>IF(OR(AND(Flights[[#This Row],[Status]]="Cancelled",Flights[[#This Row],[Cancellation Reason]]="Airline/Carrier"),Flights[[#This Row],[Delay Type]]="Severe"),"Yes","No")</f>
        <v>No</v>
      </c>
    </row>
    <row r="671" spans="1:24" x14ac:dyDescent="0.25">
      <c r="A671" s="3">
        <v>42057</v>
      </c>
      <c r="B671">
        <f>WEEKNUM(Flights[[#This Row],[Date]],2)</f>
        <v>8</v>
      </c>
      <c r="C671">
        <f>WEEKDAY(Flights[[#This Row],[Date]],2)</f>
        <v>7</v>
      </c>
      <c r="D671" t="s">
        <v>804</v>
      </c>
      <c r="E671" t="s">
        <v>1994</v>
      </c>
      <c r="F671" t="s">
        <v>0</v>
      </c>
      <c r="G671" t="s">
        <v>347</v>
      </c>
      <c r="H671" t="str">
        <f>_xlfn.XLOOKUP(Flights[[#This Row],[Destination]],Airports!$A$1:$A$77,Airports!$D$1:$D$77,"Code not found")</f>
        <v>San Jose</v>
      </c>
      <c r="I671" t="str" cm="1">
        <f t="array" ref="I671">_xlfn.XLOOKUP(Flights[[#This Row],[Destination]],_xlfn._TRO_TRAILING(Airports!A:A),_xlfn._TRO_TRAILING(Airports!E:E),"Code not found")</f>
        <v>CA</v>
      </c>
      <c r="J671" s="1">
        <v>0.44097222222222221</v>
      </c>
      <c r="K671">
        <f>HOUR(Flights[[#This Row],[Scheduled Departure]])</f>
        <v>10</v>
      </c>
      <c r="L671" s="1">
        <v>0.44097222222222221</v>
      </c>
      <c r="M671">
        <v>0</v>
      </c>
      <c r="N671">
        <v>79</v>
      </c>
      <c r="O671" s="14">
        <f>Flights[[#This Row],[Length (min)]]/60</f>
        <v>1.3166666666666667</v>
      </c>
      <c r="P671">
        <v>308</v>
      </c>
      <c r="Q671" s="17">
        <f>IFERROR(Flights[[#This Row],[Distance]]/Flights[[#This Row],[Length (hr)]],"")</f>
        <v>233.92405063291139</v>
      </c>
      <c r="R671" s="1">
        <v>0.49652777777777779</v>
      </c>
      <c r="S671" s="1">
        <v>0.49583333333333335</v>
      </c>
      <c r="T671">
        <v>-1</v>
      </c>
      <c r="U671" t="str">
        <f>IF(Flights[[#This Row],[Arrival Delay]]="","Cancelled",IF(Flights[[#This Row],[Arrival Delay]]&gt;15,"Delayed","On time"))</f>
        <v>On time</v>
      </c>
      <c r="V671" t="str">
        <f>IF(Flights[[#This Row],[Status]]&lt;&gt;"Delayed","",IF(Flights[[#This Row],[Arrival Delay]]&gt;120,"Severe",IF(Flights[[#This Row],[Arrival Delay]]&gt;60,"Major","Moderate")))</f>
        <v/>
      </c>
      <c r="X671" t="str">
        <f>IF(OR(AND(Flights[[#This Row],[Status]]="Cancelled",Flights[[#This Row],[Cancellation Reason]]="Airline/Carrier"),Flights[[#This Row],[Delay Type]]="Severe"),"Yes","No")</f>
        <v>No</v>
      </c>
    </row>
    <row r="672" spans="1:24" x14ac:dyDescent="0.25">
      <c r="A672" s="3">
        <v>42057</v>
      </c>
      <c r="B672">
        <f>WEEKNUM(Flights[[#This Row],[Date]],2)</f>
        <v>8</v>
      </c>
      <c r="C672">
        <f>WEEKDAY(Flights[[#This Row],[Date]],2)</f>
        <v>7</v>
      </c>
      <c r="D672" t="s">
        <v>472</v>
      </c>
      <c r="E672" t="s">
        <v>1994</v>
      </c>
      <c r="F672" t="s">
        <v>0</v>
      </c>
      <c r="G672" t="s">
        <v>318</v>
      </c>
      <c r="H672" t="str">
        <f>_xlfn.XLOOKUP(Flights[[#This Row],[Destination]],Airports!$A$1:$A$77,Airports!$D$1:$D$77,"Code not found")</f>
        <v>Oakland</v>
      </c>
      <c r="I672" t="str" cm="1">
        <f t="array" ref="I672">_xlfn.XLOOKUP(Flights[[#This Row],[Destination]],_xlfn._TRO_TRAILING(Airports!A:A),_xlfn._TRO_TRAILING(Airports!E:E),"Code not found")</f>
        <v>CA</v>
      </c>
      <c r="J672" s="1">
        <v>0.48541666666666666</v>
      </c>
      <c r="K672">
        <f>HOUR(Flights[[#This Row],[Scheduled Departure]])</f>
        <v>11</v>
      </c>
      <c r="L672" s="1">
        <v>0.48402777777777778</v>
      </c>
      <c r="M672">
        <v>-2</v>
      </c>
      <c r="N672">
        <v>75</v>
      </c>
      <c r="O672" s="14">
        <f>Flights[[#This Row],[Length (min)]]/60</f>
        <v>1.25</v>
      </c>
      <c r="P672">
        <v>337</v>
      </c>
      <c r="Q672" s="17">
        <f>IFERROR(Flights[[#This Row],[Distance]]/Flights[[#This Row],[Length (hr)]],"")</f>
        <v>269.60000000000002</v>
      </c>
      <c r="R672" s="1">
        <v>0.5444444444444444</v>
      </c>
      <c r="S672" s="1">
        <v>0.53611111111111109</v>
      </c>
      <c r="T672">
        <v>-12</v>
      </c>
      <c r="U672" t="str">
        <f>IF(Flights[[#This Row],[Arrival Delay]]="","Cancelled",IF(Flights[[#This Row],[Arrival Delay]]&gt;15,"Delayed","On time"))</f>
        <v>On time</v>
      </c>
      <c r="V672" t="str">
        <f>IF(Flights[[#This Row],[Status]]&lt;&gt;"Delayed","",IF(Flights[[#This Row],[Arrival Delay]]&gt;120,"Severe",IF(Flights[[#This Row],[Arrival Delay]]&gt;60,"Major","Moderate")))</f>
        <v/>
      </c>
      <c r="X672" t="str">
        <f>IF(OR(AND(Flights[[#This Row],[Status]]="Cancelled",Flights[[#This Row],[Cancellation Reason]]="Airline/Carrier"),Flights[[#This Row],[Delay Type]]="Severe"),"Yes","No")</f>
        <v>No</v>
      </c>
    </row>
    <row r="673" spans="1:24" x14ac:dyDescent="0.25">
      <c r="A673" s="3">
        <v>42057</v>
      </c>
      <c r="B673">
        <f>WEEKNUM(Flights[[#This Row],[Date]],2)</f>
        <v>8</v>
      </c>
      <c r="C673">
        <f>WEEKDAY(Flights[[#This Row],[Date]],2)</f>
        <v>7</v>
      </c>
      <c r="D673" t="s">
        <v>940</v>
      </c>
      <c r="E673" t="s">
        <v>1991</v>
      </c>
      <c r="F673" t="s">
        <v>0</v>
      </c>
      <c r="G673" t="s">
        <v>24</v>
      </c>
      <c r="H673" t="str">
        <f>_xlfn.XLOOKUP(Flights[[#This Row],[Destination]],Airports!$A$1:$A$77,Airports!$D$1:$D$77,"Code not found")</f>
        <v>Portland</v>
      </c>
      <c r="I673" t="str" cm="1">
        <f t="array" ref="I673">_xlfn.XLOOKUP(Flights[[#This Row],[Destination]],_xlfn._TRO_TRAILING(Airports!A:A),_xlfn._TRO_TRAILING(Airports!E:E),"Code not found")</f>
        <v>OR</v>
      </c>
      <c r="J673" s="1">
        <v>0.625</v>
      </c>
      <c r="K673">
        <f>HOUR(Flights[[#This Row],[Scheduled Departure]])</f>
        <v>15</v>
      </c>
      <c r="L673" s="1">
        <v>0.62013888888888891</v>
      </c>
      <c r="M673">
        <v>-7</v>
      </c>
      <c r="N673">
        <v>153</v>
      </c>
      <c r="O673" s="14">
        <f>Flights[[#This Row],[Length (min)]]/60</f>
        <v>2.5499999999999998</v>
      </c>
      <c r="P673">
        <v>834</v>
      </c>
      <c r="Q673" s="17">
        <f>IFERROR(Flights[[#This Row],[Distance]]/Flights[[#This Row],[Length (hr)]],"")</f>
        <v>327.05882352941177</v>
      </c>
      <c r="R673" s="1">
        <v>0.72222222222222221</v>
      </c>
      <c r="S673" s="1">
        <v>0.72638888888888886</v>
      </c>
      <c r="T673">
        <v>6</v>
      </c>
      <c r="U673" t="str">
        <f>IF(Flights[[#This Row],[Arrival Delay]]="","Cancelled",IF(Flights[[#This Row],[Arrival Delay]]&gt;15,"Delayed","On time"))</f>
        <v>On time</v>
      </c>
      <c r="V673" t="str">
        <f>IF(Flights[[#This Row],[Status]]&lt;&gt;"Delayed","",IF(Flights[[#This Row],[Arrival Delay]]&gt;120,"Severe",IF(Flights[[#This Row],[Arrival Delay]]&gt;60,"Major","Moderate")))</f>
        <v/>
      </c>
      <c r="X673" t="str">
        <f>IF(OR(AND(Flights[[#This Row],[Status]]="Cancelled",Flights[[#This Row],[Cancellation Reason]]="Airline/Carrier"),Flights[[#This Row],[Delay Type]]="Severe"),"Yes","No")</f>
        <v>No</v>
      </c>
    </row>
    <row r="674" spans="1:24" x14ac:dyDescent="0.25">
      <c r="A674" s="3">
        <v>42057</v>
      </c>
      <c r="B674">
        <f>WEEKNUM(Flights[[#This Row],[Date]],2)</f>
        <v>8</v>
      </c>
      <c r="C674">
        <f>WEEKDAY(Flights[[#This Row],[Date]],2)</f>
        <v>7</v>
      </c>
      <c r="D674" t="s">
        <v>608</v>
      </c>
      <c r="E674" t="s">
        <v>1989</v>
      </c>
      <c r="F674" t="s">
        <v>0</v>
      </c>
      <c r="G674" t="s">
        <v>316</v>
      </c>
      <c r="H674" t="str">
        <f>_xlfn.XLOOKUP(Flights[[#This Row],[Destination]],Airports!$A$1:$A$77,Airports!$D$1:$D$77,"Code not found")</f>
        <v>New Orleans</v>
      </c>
      <c r="I674" t="str" cm="1">
        <f t="array" ref="I674">_xlfn.XLOOKUP(Flights[[#This Row],[Destination]],_xlfn._TRO_TRAILING(Airports!A:A),_xlfn._TRO_TRAILING(Airports!E:E),"Code not found")</f>
        <v>LA</v>
      </c>
      <c r="J674" s="1">
        <v>0.71180555555555558</v>
      </c>
      <c r="K674">
        <f>HOUR(Flights[[#This Row],[Scheduled Departure]])</f>
        <v>17</v>
      </c>
      <c r="L674" s="1">
        <v>0.72222222222222221</v>
      </c>
      <c r="M674">
        <v>15</v>
      </c>
      <c r="N674">
        <v>196</v>
      </c>
      <c r="O674" s="14">
        <f>Flights[[#This Row],[Length (min)]]/60</f>
        <v>3.2666666666666666</v>
      </c>
      <c r="P674">
        <v>1670</v>
      </c>
      <c r="Q674" s="17">
        <f>IFERROR(Flights[[#This Row],[Distance]]/Flights[[#This Row],[Length (hr)]],"")</f>
        <v>511.22448979591837</v>
      </c>
      <c r="R674" s="1">
        <v>0.94236111111111109</v>
      </c>
      <c r="S674" s="1">
        <v>0.94166666666666665</v>
      </c>
      <c r="T674">
        <v>-1</v>
      </c>
      <c r="U674" t="str">
        <f>IF(Flights[[#This Row],[Arrival Delay]]="","Cancelled",IF(Flights[[#This Row],[Arrival Delay]]&gt;15,"Delayed","On time"))</f>
        <v>On time</v>
      </c>
      <c r="V674" t="str">
        <f>IF(Flights[[#This Row],[Status]]&lt;&gt;"Delayed","",IF(Flights[[#This Row],[Arrival Delay]]&gt;120,"Severe",IF(Flights[[#This Row],[Arrival Delay]]&gt;60,"Major","Moderate")))</f>
        <v/>
      </c>
      <c r="X674" t="str">
        <f>IF(OR(AND(Flights[[#This Row],[Status]]="Cancelled",Flights[[#This Row],[Cancellation Reason]]="Airline/Carrier"),Flights[[#This Row],[Delay Type]]="Severe"),"Yes","No")</f>
        <v>No</v>
      </c>
    </row>
    <row r="675" spans="1:24" x14ac:dyDescent="0.25">
      <c r="A675" s="3">
        <v>42057</v>
      </c>
      <c r="B675">
        <f>WEEKNUM(Flights[[#This Row],[Date]],2)</f>
        <v>8</v>
      </c>
      <c r="C675">
        <f>WEEKDAY(Flights[[#This Row],[Date]],2)</f>
        <v>7</v>
      </c>
      <c r="D675" t="s">
        <v>903</v>
      </c>
      <c r="E675" t="s">
        <v>1995</v>
      </c>
      <c r="F675" t="s">
        <v>0</v>
      </c>
      <c r="G675" t="s">
        <v>318</v>
      </c>
      <c r="H675" t="str">
        <f>_xlfn.XLOOKUP(Flights[[#This Row],[Destination]],Airports!$A$1:$A$77,Airports!$D$1:$D$77,"Code not found")</f>
        <v>Oakland</v>
      </c>
      <c r="I675" t="str" cm="1">
        <f t="array" ref="I675">_xlfn.XLOOKUP(Flights[[#This Row],[Destination]],_xlfn._TRO_TRAILING(Airports!A:A),_xlfn._TRO_TRAILING(Airports!E:E),"Code not found")</f>
        <v>CA</v>
      </c>
      <c r="J675" s="1">
        <v>0.71527777777777779</v>
      </c>
      <c r="K675">
        <f>HOUR(Flights[[#This Row],[Scheduled Departure]])</f>
        <v>17</v>
      </c>
      <c r="L675" s="1">
        <v>0.72013888888888888</v>
      </c>
      <c r="M675">
        <v>7</v>
      </c>
      <c r="N675">
        <v>75</v>
      </c>
      <c r="O675" s="14">
        <f>Flights[[#This Row],[Length (min)]]/60</f>
        <v>1.25</v>
      </c>
      <c r="P675">
        <v>337</v>
      </c>
      <c r="Q675" s="17">
        <f>IFERROR(Flights[[#This Row],[Distance]]/Flights[[#This Row],[Length (hr)]],"")</f>
        <v>269.60000000000002</v>
      </c>
      <c r="R675" s="1">
        <v>0.76736111111111116</v>
      </c>
      <c r="S675" s="1">
        <v>0.77222222222222225</v>
      </c>
      <c r="T675">
        <v>7</v>
      </c>
      <c r="U675" t="str">
        <f>IF(Flights[[#This Row],[Arrival Delay]]="","Cancelled",IF(Flights[[#This Row],[Arrival Delay]]&gt;15,"Delayed","On time"))</f>
        <v>On time</v>
      </c>
      <c r="V675" t="str">
        <f>IF(Flights[[#This Row],[Status]]&lt;&gt;"Delayed","",IF(Flights[[#This Row],[Arrival Delay]]&gt;120,"Severe",IF(Flights[[#This Row],[Arrival Delay]]&gt;60,"Major","Moderate")))</f>
        <v/>
      </c>
      <c r="X675" t="str">
        <f>IF(OR(AND(Flights[[#This Row],[Status]]="Cancelled",Flights[[#This Row],[Cancellation Reason]]="Airline/Carrier"),Flights[[#This Row],[Delay Type]]="Severe"),"Yes","No")</f>
        <v>No</v>
      </c>
    </row>
    <row r="676" spans="1:24" x14ac:dyDescent="0.25">
      <c r="A676" s="3">
        <v>42058</v>
      </c>
      <c r="B676">
        <f>WEEKNUM(Flights[[#This Row],[Date]],2)</f>
        <v>9</v>
      </c>
      <c r="C676">
        <f>WEEKDAY(Flights[[#This Row],[Date]],2)</f>
        <v>1</v>
      </c>
      <c r="D676" t="s">
        <v>828</v>
      </c>
      <c r="E676" t="s">
        <v>1995</v>
      </c>
      <c r="F676" t="s">
        <v>0</v>
      </c>
      <c r="G676" t="s">
        <v>351</v>
      </c>
      <c r="H676" t="str">
        <f>_xlfn.XLOOKUP(Flights[[#This Row],[Destination]],Airports!$A$1:$A$77,Airports!$D$1:$D$77,"Code not found")</f>
        <v>Sacramento</v>
      </c>
      <c r="I676" t="str" cm="1">
        <f t="array" ref="I676">_xlfn.XLOOKUP(Flights[[#This Row],[Destination]],_xlfn._TRO_TRAILING(Airports!A:A),_xlfn._TRO_TRAILING(Airports!E:E),"Code not found")</f>
        <v>CA</v>
      </c>
      <c r="J676" s="1">
        <v>0.24652777777777779</v>
      </c>
      <c r="K676">
        <f>HOUR(Flights[[#This Row],[Scheduled Departure]])</f>
        <v>5</v>
      </c>
      <c r="L676" s="1">
        <v>0.24583333333333332</v>
      </c>
      <c r="M676">
        <v>-1</v>
      </c>
      <c r="N676">
        <v>78</v>
      </c>
      <c r="O676" s="14">
        <f>Flights[[#This Row],[Length (min)]]/60</f>
        <v>1.3</v>
      </c>
      <c r="P676">
        <v>373</v>
      </c>
      <c r="Q676" s="17">
        <f>IFERROR(Flights[[#This Row],[Distance]]/Flights[[#This Row],[Length (hr)]],"")</f>
        <v>286.92307692307691</v>
      </c>
      <c r="R676" s="1">
        <v>0.30902777777777779</v>
      </c>
      <c r="S676" s="1">
        <v>0.3</v>
      </c>
      <c r="T676">
        <v>-13</v>
      </c>
      <c r="U676" t="str">
        <f>IF(Flights[[#This Row],[Arrival Delay]]="","Cancelled",IF(Flights[[#This Row],[Arrival Delay]]&gt;15,"Delayed","On time"))</f>
        <v>On time</v>
      </c>
      <c r="V676" t="str">
        <f>IF(Flights[[#This Row],[Status]]&lt;&gt;"Delayed","",IF(Flights[[#This Row],[Arrival Delay]]&gt;120,"Severe",IF(Flights[[#This Row],[Arrival Delay]]&gt;60,"Major","Moderate")))</f>
        <v/>
      </c>
      <c r="X676" t="str">
        <f>IF(OR(AND(Flights[[#This Row],[Status]]="Cancelled",Flights[[#This Row],[Cancellation Reason]]="Airline/Carrier"),Flights[[#This Row],[Delay Type]]="Severe"),"Yes","No")</f>
        <v>No</v>
      </c>
    </row>
    <row r="677" spans="1:24" x14ac:dyDescent="0.25">
      <c r="A677" s="3">
        <v>42058</v>
      </c>
      <c r="B677">
        <f>WEEKNUM(Flights[[#This Row],[Date]],2)</f>
        <v>9</v>
      </c>
      <c r="C677">
        <f>WEEKDAY(Flights[[#This Row],[Date]],2)</f>
        <v>1</v>
      </c>
      <c r="D677" t="s">
        <v>968</v>
      </c>
      <c r="E677" t="s">
        <v>1990</v>
      </c>
      <c r="F677" t="s">
        <v>0</v>
      </c>
      <c r="G677" t="s">
        <v>15</v>
      </c>
      <c r="H677" t="str">
        <f>_xlfn.XLOOKUP(Flights[[#This Row],[Destination]],Airports!$A$1:$A$77,Airports!$D$1:$D$77,"Code not found")</f>
        <v>Las Vegas</v>
      </c>
      <c r="I677" t="str" cm="1">
        <f t="array" ref="I677">_xlfn.XLOOKUP(Flights[[#This Row],[Destination]],_xlfn._TRO_TRAILING(Airports!A:A),_xlfn._TRO_TRAILING(Airports!E:E),"Code not found")</f>
        <v>NV</v>
      </c>
      <c r="J677" s="1">
        <v>0.33333333333333331</v>
      </c>
      <c r="K677">
        <f>HOUR(Flights[[#This Row],[Scheduled Departure]])</f>
        <v>8</v>
      </c>
      <c r="L677" s="1">
        <v>0.3298611111111111</v>
      </c>
      <c r="M677">
        <v>-5</v>
      </c>
      <c r="N677">
        <v>67</v>
      </c>
      <c r="O677" s="14">
        <f>Flights[[#This Row],[Length (min)]]/60</f>
        <v>1.1166666666666667</v>
      </c>
      <c r="P677">
        <v>236</v>
      </c>
      <c r="Q677" s="17">
        <f>IFERROR(Flights[[#This Row],[Distance]]/Flights[[#This Row],[Length (hr)]],"")</f>
        <v>211.34328358208955</v>
      </c>
      <c r="R677" s="1">
        <v>0.38194444444444442</v>
      </c>
      <c r="S677" s="1">
        <v>0.37638888888888888</v>
      </c>
      <c r="T677">
        <v>-8</v>
      </c>
      <c r="U677" t="str">
        <f>IF(Flights[[#This Row],[Arrival Delay]]="","Cancelled",IF(Flights[[#This Row],[Arrival Delay]]&gt;15,"Delayed","On time"))</f>
        <v>On time</v>
      </c>
      <c r="V677" t="str">
        <f>IF(Flights[[#This Row],[Status]]&lt;&gt;"Delayed","",IF(Flights[[#This Row],[Arrival Delay]]&gt;120,"Severe",IF(Flights[[#This Row],[Arrival Delay]]&gt;60,"Major","Moderate")))</f>
        <v/>
      </c>
      <c r="X677" t="str">
        <f>IF(OR(AND(Flights[[#This Row],[Status]]="Cancelled",Flights[[#This Row],[Cancellation Reason]]="Airline/Carrier"),Flights[[#This Row],[Delay Type]]="Severe"),"Yes","No")</f>
        <v>No</v>
      </c>
    </row>
    <row r="678" spans="1:24" x14ac:dyDescent="0.25">
      <c r="A678" s="3">
        <v>42058</v>
      </c>
      <c r="B678">
        <f>WEEKNUM(Flights[[#This Row],[Date]],2)</f>
        <v>9</v>
      </c>
      <c r="C678">
        <f>WEEKDAY(Flights[[#This Row],[Date]],2)</f>
        <v>1</v>
      </c>
      <c r="D678" t="s">
        <v>844</v>
      </c>
      <c r="E678" t="s">
        <v>1994</v>
      </c>
      <c r="F678" t="s">
        <v>0</v>
      </c>
      <c r="G678" t="s">
        <v>7</v>
      </c>
      <c r="H678" t="str">
        <f>_xlfn.XLOOKUP(Flights[[#This Row],[Destination]],Airports!$A$1:$A$77,Airports!$D$1:$D$77,"Code not found")</f>
        <v>Austin</v>
      </c>
      <c r="I678" t="str" cm="1">
        <f t="array" ref="I678">_xlfn.XLOOKUP(Flights[[#This Row],[Destination]],_xlfn._TRO_TRAILING(Airports!A:A),_xlfn._TRO_TRAILING(Airports!E:E),"Code not found")</f>
        <v>TX</v>
      </c>
      <c r="J678" s="1">
        <v>0.34930555555555554</v>
      </c>
      <c r="K678">
        <f>HOUR(Flights[[#This Row],[Scheduled Departure]])</f>
        <v>8</v>
      </c>
      <c r="L678" s="1">
        <v>0.34375</v>
      </c>
      <c r="M678">
        <v>-8</v>
      </c>
      <c r="N678">
        <v>175</v>
      </c>
      <c r="O678" s="14">
        <f>Flights[[#This Row],[Length (min)]]/60</f>
        <v>2.9166666666666665</v>
      </c>
      <c r="P678">
        <v>1242</v>
      </c>
      <c r="Q678" s="17">
        <f>IFERROR(Flights[[#This Row],[Distance]]/Flights[[#This Row],[Length (hr)]],"")</f>
        <v>425.82857142857142</v>
      </c>
      <c r="R678" s="1">
        <v>0.55625000000000002</v>
      </c>
      <c r="S678" s="1">
        <v>0.54861111111111116</v>
      </c>
      <c r="T678">
        <v>-11</v>
      </c>
      <c r="U678" t="str">
        <f>IF(Flights[[#This Row],[Arrival Delay]]="","Cancelled",IF(Flights[[#This Row],[Arrival Delay]]&gt;15,"Delayed","On time"))</f>
        <v>On time</v>
      </c>
      <c r="V678" t="str">
        <f>IF(Flights[[#This Row],[Status]]&lt;&gt;"Delayed","",IF(Flights[[#This Row],[Arrival Delay]]&gt;120,"Severe",IF(Flights[[#This Row],[Arrival Delay]]&gt;60,"Major","Moderate")))</f>
        <v/>
      </c>
      <c r="X678" t="str">
        <f>IF(OR(AND(Flights[[#This Row],[Status]]="Cancelled",Flights[[#This Row],[Cancellation Reason]]="Airline/Carrier"),Flights[[#This Row],[Delay Type]]="Severe"),"Yes","No")</f>
        <v>No</v>
      </c>
    </row>
    <row r="679" spans="1:24" x14ac:dyDescent="0.25">
      <c r="A679" s="3">
        <v>42058</v>
      </c>
      <c r="B679">
        <f>WEEKNUM(Flights[[#This Row],[Date]],2)</f>
        <v>9</v>
      </c>
      <c r="C679">
        <f>WEEKDAY(Flights[[#This Row],[Date]],2)</f>
        <v>1</v>
      </c>
      <c r="D679" t="s">
        <v>867</v>
      </c>
      <c r="E679" t="s">
        <v>1995</v>
      </c>
      <c r="F679" t="s">
        <v>0</v>
      </c>
      <c r="G679" t="s">
        <v>351</v>
      </c>
      <c r="H679" t="str">
        <f>_xlfn.XLOOKUP(Flights[[#This Row],[Destination]],Airports!$A$1:$A$77,Airports!$D$1:$D$77,"Code not found")</f>
        <v>Sacramento</v>
      </c>
      <c r="I679" t="str" cm="1">
        <f t="array" ref="I679">_xlfn.XLOOKUP(Flights[[#This Row],[Destination]],_xlfn._TRO_TRAILING(Airports!A:A),_xlfn._TRO_TRAILING(Airports!E:E),"Code not found")</f>
        <v>CA</v>
      </c>
      <c r="J679" s="1">
        <v>0.47222222222222221</v>
      </c>
      <c r="K679">
        <f>HOUR(Flights[[#This Row],[Scheduled Departure]])</f>
        <v>11</v>
      </c>
      <c r="L679" s="1">
        <v>0.50624999999999998</v>
      </c>
      <c r="M679">
        <v>49</v>
      </c>
      <c r="N679">
        <v>71</v>
      </c>
      <c r="O679" s="14">
        <f>Flights[[#This Row],[Length (min)]]/60</f>
        <v>1.1833333333333333</v>
      </c>
      <c r="P679">
        <v>373</v>
      </c>
      <c r="Q679" s="17">
        <f>IFERROR(Flights[[#This Row],[Distance]]/Flights[[#This Row],[Length (hr)]],"")</f>
        <v>315.21126760563379</v>
      </c>
      <c r="R679" s="1">
        <v>0.52777777777777779</v>
      </c>
      <c r="S679" s="1">
        <v>0.55555555555555558</v>
      </c>
      <c r="T679">
        <v>40</v>
      </c>
      <c r="U679" t="str">
        <f>IF(Flights[[#This Row],[Arrival Delay]]="","Cancelled",IF(Flights[[#This Row],[Arrival Delay]]&gt;15,"Delayed","On time"))</f>
        <v>Delayed</v>
      </c>
      <c r="V679" t="str">
        <f>IF(Flights[[#This Row],[Status]]&lt;&gt;"Delayed","",IF(Flights[[#This Row],[Arrival Delay]]&gt;120,"Severe",IF(Flights[[#This Row],[Arrival Delay]]&gt;60,"Major","Moderate")))</f>
        <v>Moderate</v>
      </c>
      <c r="X679" t="str">
        <f>IF(OR(AND(Flights[[#This Row],[Status]]="Cancelled",Flights[[#This Row],[Cancellation Reason]]="Airline/Carrier"),Flights[[#This Row],[Delay Type]]="Severe"),"Yes","No")</f>
        <v>No</v>
      </c>
    </row>
    <row r="680" spans="1:24" x14ac:dyDescent="0.25">
      <c r="A680" s="3">
        <v>42058</v>
      </c>
      <c r="B680">
        <f>WEEKNUM(Flights[[#This Row],[Date]],2)</f>
        <v>9</v>
      </c>
      <c r="C680">
        <f>WEEKDAY(Flights[[#This Row],[Date]],2)</f>
        <v>1</v>
      </c>
      <c r="D680" t="s">
        <v>495</v>
      </c>
      <c r="E680" t="s">
        <v>1989</v>
      </c>
      <c r="F680" t="s">
        <v>0</v>
      </c>
      <c r="G680" t="s">
        <v>14</v>
      </c>
      <c r="H680" t="str">
        <f>_xlfn.XLOOKUP(Flights[[#This Row],[Destination]],Airports!$A$1:$A$77,Airports!$D$1:$D$77,"Code not found")</f>
        <v>Tampa</v>
      </c>
      <c r="I680" t="str" cm="1">
        <f t="array" ref="I680">_xlfn.XLOOKUP(Flights[[#This Row],[Destination]],_xlfn._TRO_TRAILING(Airports!A:A),_xlfn._TRO_TRAILING(Airports!E:E),"Code not found")</f>
        <v>FL</v>
      </c>
      <c r="J680" s="1">
        <v>0.4861111111111111</v>
      </c>
      <c r="K680">
        <f>HOUR(Flights[[#This Row],[Scheduled Departure]])</f>
        <v>11</v>
      </c>
      <c r="L680" s="1">
        <v>0.49652777777777779</v>
      </c>
      <c r="M680">
        <v>15</v>
      </c>
      <c r="N680">
        <v>247</v>
      </c>
      <c r="O680" s="14">
        <f>Flights[[#This Row],[Length (min)]]/60</f>
        <v>4.1166666666666663</v>
      </c>
      <c r="P680">
        <v>2158</v>
      </c>
      <c r="Q680" s="17">
        <f>IFERROR(Flights[[#This Row],[Distance]]/Flights[[#This Row],[Length (hr)]],"")</f>
        <v>524.21052631578948</v>
      </c>
      <c r="R680" s="1">
        <v>0.79097222222222219</v>
      </c>
      <c r="S680" s="1">
        <v>0.79305555555555551</v>
      </c>
      <c r="T680">
        <v>3</v>
      </c>
      <c r="U680" t="str">
        <f>IF(Flights[[#This Row],[Arrival Delay]]="","Cancelled",IF(Flights[[#This Row],[Arrival Delay]]&gt;15,"Delayed","On time"))</f>
        <v>On time</v>
      </c>
      <c r="V680" t="str">
        <f>IF(Flights[[#This Row],[Status]]&lt;&gt;"Delayed","",IF(Flights[[#This Row],[Arrival Delay]]&gt;120,"Severe",IF(Flights[[#This Row],[Arrival Delay]]&gt;60,"Major","Moderate")))</f>
        <v/>
      </c>
      <c r="X680" t="str">
        <f>IF(OR(AND(Flights[[#This Row],[Status]]="Cancelled",Flights[[#This Row],[Cancellation Reason]]="Airline/Carrier"),Flights[[#This Row],[Delay Type]]="Severe"),"Yes","No")</f>
        <v>No</v>
      </c>
    </row>
    <row r="681" spans="1:24" x14ac:dyDescent="0.25">
      <c r="A681" s="3">
        <v>42058</v>
      </c>
      <c r="B681">
        <f>WEEKNUM(Flights[[#This Row],[Date]],2)</f>
        <v>9</v>
      </c>
      <c r="C681">
        <f>WEEKDAY(Flights[[#This Row],[Date]],2)</f>
        <v>1</v>
      </c>
      <c r="D681" t="s">
        <v>78</v>
      </c>
      <c r="E681" t="s">
        <v>1987</v>
      </c>
      <c r="F681" t="s">
        <v>0</v>
      </c>
      <c r="G681" t="s">
        <v>12</v>
      </c>
      <c r="H681" t="str">
        <f>_xlfn.XLOOKUP(Flights[[#This Row],[Destination]],Airports!$A$1:$A$77,Airports!$D$1:$D$77,"Code not found")</f>
        <v>New York</v>
      </c>
      <c r="I681" t="str" cm="1">
        <f t="array" ref="I681">_xlfn.XLOOKUP(Flights[[#This Row],[Destination]],_xlfn._TRO_TRAILING(Airports!A:A),_xlfn._TRO_TRAILING(Airports!E:E),"Code not found")</f>
        <v>NY</v>
      </c>
      <c r="J681" s="1">
        <v>0.60069444444444442</v>
      </c>
      <c r="K681">
        <f>HOUR(Flights[[#This Row],[Scheduled Departure]])</f>
        <v>14</v>
      </c>
      <c r="L681" s="1">
        <v>0.62291666666666667</v>
      </c>
      <c r="M681">
        <v>32</v>
      </c>
      <c r="N681">
        <v>291</v>
      </c>
      <c r="O681" s="14">
        <f>Flights[[#This Row],[Length (min)]]/60</f>
        <v>4.8499999999999996</v>
      </c>
      <c r="P681">
        <v>2475</v>
      </c>
      <c r="Q681" s="17">
        <f>IFERROR(Flights[[#This Row],[Distance]]/Flights[[#This Row],[Length (hr)]],"")</f>
        <v>510.30927835051551</v>
      </c>
      <c r="R681" s="1">
        <v>0.95</v>
      </c>
      <c r="S681" s="1">
        <v>0.95</v>
      </c>
      <c r="T681">
        <v>0</v>
      </c>
      <c r="U681" t="str">
        <f>IF(Flights[[#This Row],[Arrival Delay]]="","Cancelled",IF(Flights[[#This Row],[Arrival Delay]]&gt;15,"Delayed","On time"))</f>
        <v>On time</v>
      </c>
      <c r="V681" t="str">
        <f>IF(Flights[[#This Row],[Status]]&lt;&gt;"Delayed","",IF(Flights[[#This Row],[Arrival Delay]]&gt;120,"Severe",IF(Flights[[#This Row],[Arrival Delay]]&gt;60,"Major","Moderate")))</f>
        <v/>
      </c>
      <c r="X681" t="str">
        <f>IF(OR(AND(Flights[[#This Row],[Status]]="Cancelled",Flights[[#This Row],[Cancellation Reason]]="Airline/Carrier"),Flights[[#This Row],[Delay Type]]="Severe"),"Yes","No")</f>
        <v>No</v>
      </c>
    </row>
    <row r="682" spans="1:24" x14ac:dyDescent="0.25">
      <c r="A682" s="3">
        <v>42058</v>
      </c>
      <c r="B682">
        <f>WEEKNUM(Flights[[#This Row],[Date]],2)</f>
        <v>9</v>
      </c>
      <c r="C682">
        <f>WEEKDAY(Flights[[#This Row],[Date]],2)</f>
        <v>1</v>
      </c>
      <c r="D682" t="s">
        <v>895</v>
      </c>
      <c r="E682" t="s">
        <v>1995</v>
      </c>
      <c r="F682" t="s">
        <v>0</v>
      </c>
      <c r="G682" t="s">
        <v>29</v>
      </c>
      <c r="H682" t="str">
        <f>_xlfn.XLOOKUP(Flights[[#This Row],[Destination]],Airports!$A$1:$A$77,Airports!$D$1:$D$77,"Code not found")</f>
        <v>Phoenix</v>
      </c>
      <c r="I682" t="str" cm="1">
        <f t="array" ref="I682">_xlfn.XLOOKUP(Flights[[#This Row],[Destination]],_xlfn._TRO_TRAILING(Airports!A:A),_xlfn._TRO_TRAILING(Airports!E:E),"Code not found")</f>
        <v>AZ</v>
      </c>
      <c r="J682" s="1">
        <v>0.66319444444444442</v>
      </c>
      <c r="K682">
        <f>HOUR(Flights[[#This Row],[Scheduled Departure]])</f>
        <v>15</v>
      </c>
      <c r="L682" s="1">
        <v>0.67777777777777781</v>
      </c>
      <c r="M682">
        <v>21</v>
      </c>
      <c r="N682">
        <v>67</v>
      </c>
      <c r="O682" s="14">
        <f>Flights[[#This Row],[Length (min)]]/60</f>
        <v>1.1166666666666667</v>
      </c>
      <c r="P682">
        <v>370</v>
      </c>
      <c r="Q682" s="17">
        <f>IFERROR(Flights[[#This Row],[Distance]]/Flights[[#This Row],[Length (hr)]],"")</f>
        <v>331.34328358208955</v>
      </c>
      <c r="R682" s="1">
        <v>0.76041666666666663</v>
      </c>
      <c r="S682" s="1">
        <v>0.76597222222222228</v>
      </c>
      <c r="T682">
        <v>8</v>
      </c>
      <c r="U682" t="str">
        <f>IF(Flights[[#This Row],[Arrival Delay]]="","Cancelled",IF(Flights[[#This Row],[Arrival Delay]]&gt;15,"Delayed","On time"))</f>
        <v>On time</v>
      </c>
      <c r="V682" t="str">
        <f>IF(Flights[[#This Row],[Status]]&lt;&gt;"Delayed","",IF(Flights[[#This Row],[Arrival Delay]]&gt;120,"Severe",IF(Flights[[#This Row],[Arrival Delay]]&gt;60,"Major","Moderate")))</f>
        <v/>
      </c>
      <c r="X682" t="str">
        <f>IF(OR(AND(Flights[[#This Row],[Status]]="Cancelled",Flights[[#This Row],[Cancellation Reason]]="Airline/Carrier"),Flights[[#This Row],[Delay Type]]="Severe"),"Yes","No")</f>
        <v>No</v>
      </c>
    </row>
    <row r="683" spans="1:24" x14ac:dyDescent="0.25">
      <c r="A683" s="3">
        <v>42058</v>
      </c>
      <c r="B683">
        <f>WEEKNUM(Flights[[#This Row],[Date]],2)</f>
        <v>9</v>
      </c>
      <c r="C683">
        <f>WEEKDAY(Flights[[#This Row],[Date]],2)</f>
        <v>1</v>
      </c>
      <c r="D683" t="s">
        <v>905</v>
      </c>
      <c r="E683" t="s">
        <v>1995</v>
      </c>
      <c r="F683" t="s">
        <v>0</v>
      </c>
      <c r="G683" t="s">
        <v>29</v>
      </c>
      <c r="H683" t="str">
        <f>_xlfn.XLOOKUP(Flights[[#This Row],[Destination]],Airports!$A$1:$A$77,Airports!$D$1:$D$77,"Code not found")</f>
        <v>Phoenix</v>
      </c>
      <c r="I683" t="str" cm="1">
        <f t="array" ref="I683">_xlfn.XLOOKUP(Flights[[#This Row],[Destination]],_xlfn._TRO_TRAILING(Airports!A:A),_xlfn._TRO_TRAILING(Airports!E:E),"Code not found")</f>
        <v>AZ</v>
      </c>
      <c r="J683" s="1">
        <v>0.73611111111111116</v>
      </c>
      <c r="K683">
        <f>HOUR(Flights[[#This Row],[Scheduled Departure]])</f>
        <v>17</v>
      </c>
      <c r="L683" s="1">
        <v>0.77638888888888891</v>
      </c>
      <c r="M683">
        <v>58</v>
      </c>
      <c r="N683">
        <v>64</v>
      </c>
      <c r="O683" s="14">
        <f>Flights[[#This Row],[Length (min)]]/60</f>
        <v>1.0666666666666667</v>
      </c>
      <c r="P683">
        <v>370</v>
      </c>
      <c r="Q683" s="17">
        <f>IFERROR(Flights[[#This Row],[Distance]]/Flights[[#This Row],[Length (hr)]],"")</f>
        <v>346.875</v>
      </c>
      <c r="R683" s="1">
        <v>0.82986111111111116</v>
      </c>
      <c r="S683" s="1">
        <v>0.86250000000000004</v>
      </c>
      <c r="T683">
        <v>47</v>
      </c>
      <c r="U683" t="str">
        <f>IF(Flights[[#This Row],[Arrival Delay]]="","Cancelled",IF(Flights[[#This Row],[Arrival Delay]]&gt;15,"Delayed","On time"))</f>
        <v>Delayed</v>
      </c>
      <c r="V683" t="str">
        <f>IF(Flights[[#This Row],[Status]]&lt;&gt;"Delayed","",IF(Flights[[#This Row],[Arrival Delay]]&gt;120,"Severe",IF(Flights[[#This Row],[Arrival Delay]]&gt;60,"Major","Moderate")))</f>
        <v>Moderate</v>
      </c>
      <c r="X683" t="str">
        <f>IF(OR(AND(Flights[[#This Row],[Status]]="Cancelled",Flights[[#This Row],[Cancellation Reason]]="Airline/Carrier"),Flights[[#This Row],[Delay Type]]="Severe"),"Yes","No")</f>
        <v>No</v>
      </c>
    </row>
    <row r="684" spans="1:24" x14ac:dyDescent="0.25">
      <c r="A684" s="3">
        <v>42058</v>
      </c>
      <c r="B684">
        <f>WEEKNUM(Flights[[#This Row],[Date]],2)</f>
        <v>9</v>
      </c>
      <c r="C684">
        <f>WEEKDAY(Flights[[#This Row],[Date]],2)</f>
        <v>1</v>
      </c>
      <c r="D684" t="s">
        <v>914</v>
      </c>
      <c r="E684" t="s">
        <v>1995</v>
      </c>
      <c r="F684" t="s">
        <v>0</v>
      </c>
      <c r="G684" t="s">
        <v>270</v>
      </c>
      <c r="H684" t="str">
        <f>_xlfn.XLOOKUP(Flights[[#This Row],[Destination]],Airports!$A$1:$A$77,Airports!$D$1:$D$77,"Code not found")</f>
        <v>Dallas</v>
      </c>
      <c r="I684" t="str" cm="1">
        <f t="array" ref="I684">_xlfn.XLOOKUP(Flights[[#This Row],[Destination]],_xlfn._TRO_TRAILING(Airports!A:A),_xlfn._TRO_TRAILING(Airports!E:E),"Code not found")</f>
        <v>TX</v>
      </c>
      <c r="J684" s="1">
        <v>0.79513888888888884</v>
      </c>
      <c r="K684">
        <f>HOUR(Flights[[#This Row],[Scheduled Departure]])</f>
        <v>19</v>
      </c>
      <c r="L684" s="1">
        <v>0.84791666666666665</v>
      </c>
      <c r="M684">
        <v>76</v>
      </c>
      <c r="N684">
        <v>150</v>
      </c>
      <c r="O684" s="14">
        <f>Flights[[#This Row],[Length (min)]]/60</f>
        <v>2.5</v>
      </c>
      <c r="P684">
        <v>1246</v>
      </c>
      <c r="Q684" s="17">
        <f>IFERROR(Flights[[#This Row],[Distance]]/Flights[[#This Row],[Length (hr)]],"")</f>
        <v>498.4</v>
      </c>
      <c r="R684" s="1">
        <v>0.99652777777777779</v>
      </c>
      <c r="S684" s="1">
        <v>3.5416666666666666E-2</v>
      </c>
      <c r="T684">
        <v>56</v>
      </c>
      <c r="U684" t="str">
        <f>IF(Flights[[#This Row],[Arrival Delay]]="","Cancelled",IF(Flights[[#This Row],[Arrival Delay]]&gt;15,"Delayed","On time"))</f>
        <v>Delayed</v>
      </c>
      <c r="V684" t="str">
        <f>IF(Flights[[#This Row],[Status]]&lt;&gt;"Delayed","",IF(Flights[[#This Row],[Arrival Delay]]&gt;120,"Severe",IF(Flights[[#This Row],[Arrival Delay]]&gt;60,"Major","Moderate")))</f>
        <v>Moderate</v>
      </c>
      <c r="X684" t="str">
        <f>IF(OR(AND(Flights[[#This Row],[Status]]="Cancelled",Flights[[#This Row],[Cancellation Reason]]="Airline/Carrier"),Flights[[#This Row],[Delay Type]]="Severe"),"Yes","No")</f>
        <v>No</v>
      </c>
    </row>
    <row r="685" spans="1:24" x14ac:dyDescent="0.25">
      <c r="A685" s="3">
        <v>42058</v>
      </c>
      <c r="B685">
        <f>WEEKNUM(Flights[[#This Row],[Date]],2)</f>
        <v>9</v>
      </c>
      <c r="C685">
        <f>WEEKDAY(Flights[[#This Row],[Date]],2)</f>
        <v>1</v>
      </c>
      <c r="D685" t="s">
        <v>919</v>
      </c>
      <c r="E685" t="s">
        <v>1995</v>
      </c>
      <c r="F685" t="s">
        <v>0</v>
      </c>
      <c r="G685" t="s">
        <v>290</v>
      </c>
      <c r="H685" t="str">
        <f>_xlfn.XLOOKUP(Flights[[#This Row],[Destination]],Airports!$A$1:$A$77,Airports!$D$1:$D$77,"Code not found")</f>
        <v>Houston</v>
      </c>
      <c r="I685" t="str" cm="1">
        <f t="array" ref="I685">_xlfn.XLOOKUP(Flights[[#This Row],[Destination]],_xlfn._TRO_TRAILING(Airports!A:A),_xlfn._TRO_TRAILING(Airports!E:E),"Code not found")</f>
        <v>TX</v>
      </c>
      <c r="J685" s="1">
        <v>0.82638888888888884</v>
      </c>
      <c r="K685">
        <f>HOUR(Flights[[#This Row],[Scheduled Departure]])</f>
        <v>19</v>
      </c>
      <c r="L685" s="1">
        <v>0.84166666666666667</v>
      </c>
      <c r="M685">
        <v>22</v>
      </c>
      <c r="N685">
        <v>162</v>
      </c>
      <c r="O685" s="14">
        <f>Flights[[#This Row],[Length (min)]]/60</f>
        <v>2.7</v>
      </c>
      <c r="P685">
        <v>1390</v>
      </c>
      <c r="Q685" s="17">
        <f>IFERROR(Flights[[#This Row],[Distance]]/Flights[[#This Row],[Length (hr)]],"")</f>
        <v>514.81481481481478</v>
      </c>
      <c r="R685" s="1">
        <v>3.4722222222222224E-2</v>
      </c>
      <c r="S685" s="1">
        <v>3.7499999999999999E-2</v>
      </c>
      <c r="T685">
        <v>4</v>
      </c>
      <c r="U685" t="str">
        <f>IF(Flights[[#This Row],[Arrival Delay]]="","Cancelled",IF(Flights[[#This Row],[Arrival Delay]]&gt;15,"Delayed","On time"))</f>
        <v>On time</v>
      </c>
      <c r="V685" t="str">
        <f>IF(Flights[[#This Row],[Status]]&lt;&gt;"Delayed","",IF(Flights[[#This Row],[Arrival Delay]]&gt;120,"Severe",IF(Flights[[#This Row],[Arrival Delay]]&gt;60,"Major","Moderate")))</f>
        <v/>
      </c>
      <c r="X685" t="str">
        <f>IF(OR(AND(Flights[[#This Row],[Status]]="Cancelled",Flights[[#This Row],[Cancellation Reason]]="Airline/Carrier"),Flights[[#This Row],[Delay Type]]="Severe"),"Yes","No")</f>
        <v>No</v>
      </c>
    </row>
    <row r="686" spans="1:24" x14ac:dyDescent="0.25">
      <c r="A686" s="3">
        <v>42058</v>
      </c>
      <c r="B686">
        <f>WEEKNUM(Flights[[#This Row],[Date]],2)</f>
        <v>9</v>
      </c>
      <c r="C686">
        <f>WEEKDAY(Flights[[#This Row],[Date]],2)</f>
        <v>1</v>
      </c>
      <c r="D686" t="s">
        <v>962</v>
      </c>
      <c r="E686" t="s">
        <v>1990</v>
      </c>
      <c r="F686" t="s">
        <v>0</v>
      </c>
      <c r="G686" t="s">
        <v>9</v>
      </c>
      <c r="H686" t="str">
        <f>_xlfn.XLOOKUP(Flights[[#This Row],[Destination]],Airports!$A$1:$A$77,Airports!$D$1:$D$77,"Code not found")</f>
        <v>San Francisco</v>
      </c>
      <c r="I686" t="str" cm="1">
        <f t="array" ref="I686">_xlfn.XLOOKUP(Flights[[#This Row],[Destination]],_xlfn._TRO_TRAILING(Airports!A:A),_xlfn._TRO_TRAILING(Airports!E:E),"Code not found")</f>
        <v>CA</v>
      </c>
      <c r="J686" s="1">
        <v>0.84027777777777779</v>
      </c>
      <c r="K686">
        <f>HOUR(Flights[[#This Row],[Scheduled Departure]])</f>
        <v>20</v>
      </c>
      <c r="L686" s="1">
        <v>0.85624999999999996</v>
      </c>
      <c r="M686">
        <v>23</v>
      </c>
      <c r="N686">
        <v>74</v>
      </c>
      <c r="O686" s="14">
        <f>Flights[[#This Row],[Length (min)]]/60</f>
        <v>1.2333333333333334</v>
      </c>
      <c r="P686">
        <v>337</v>
      </c>
      <c r="Q686" s="17">
        <f>IFERROR(Flights[[#This Row],[Distance]]/Flights[[#This Row],[Length (hr)]],"")</f>
        <v>273.24324324324323</v>
      </c>
      <c r="R686" s="1">
        <v>0.89930555555555558</v>
      </c>
      <c r="S686" s="1">
        <v>0.90763888888888888</v>
      </c>
      <c r="T686">
        <v>12</v>
      </c>
      <c r="U686" t="str">
        <f>IF(Flights[[#This Row],[Arrival Delay]]="","Cancelled",IF(Flights[[#This Row],[Arrival Delay]]&gt;15,"Delayed","On time"))</f>
        <v>On time</v>
      </c>
      <c r="V686" t="str">
        <f>IF(Flights[[#This Row],[Status]]&lt;&gt;"Delayed","",IF(Flights[[#This Row],[Arrival Delay]]&gt;120,"Severe",IF(Flights[[#This Row],[Arrival Delay]]&gt;60,"Major","Moderate")))</f>
        <v/>
      </c>
      <c r="X686" t="str">
        <f>IF(OR(AND(Flights[[#This Row],[Status]]="Cancelled",Flights[[#This Row],[Cancellation Reason]]="Airline/Carrier"),Flights[[#This Row],[Delay Type]]="Severe"),"Yes","No")</f>
        <v>No</v>
      </c>
    </row>
    <row r="687" spans="1:24" x14ac:dyDescent="0.25">
      <c r="A687" s="3">
        <v>42058</v>
      </c>
      <c r="B687">
        <f>WEEKNUM(Flights[[#This Row],[Date]],2)</f>
        <v>9</v>
      </c>
      <c r="C687">
        <f>WEEKDAY(Flights[[#This Row],[Date]],2)</f>
        <v>1</v>
      </c>
      <c r="D687" t="s">
        <v>930</v>
      </c>
      <c r="E687" t="s">
        <v>1995</v>
      </c>
      <c r="F687" t="s">
        <v>0</v>
      </c>
      <c r="G687" t="s">
        <v>15</v>
      </c>
      <c r="H687" t="str">
        <f>_xlfn.XLOOKUP(Flights[[#This Row],[Destination]],Airports!$A$1:$A$77,Airports!$D$1:$D$77,"Code not found")</f>
        <v>Las Vegas</v>
      </c>
      <c r="I687" t="str" cm="1">
        <f t="array" ref="I687">_xlfn.XLOOKUP(Flights[[#This Row],[Destination]],_xlfn._TRO_TRAILING(Airports!A:A),_xlfn._TRO_TRAILING(Airports!E:E),"Code not found")</f>
        <v>NV</v>
      </c>
      <c r="J687" s="1">
        <v>0.90625</v>
      </c>
      <c r="K687">
        <f>HOUR(Flights[[#This Row],[Scheduled Departure]])</f>
        <v>21</v>
      </c>
      <c r="L687" s="1">
        <v>0.91736111111111107</v>
      </c>
      <c r="M687">
        <v>16</v>
      </c>
      <c r="N687">
        <v>48</v>
      </c>
      <c r="O687" s="14">
        <f>Flights[[#This Row],[Length (min)]]/60</f>
        <v>0.8</v>
      </c>
      <c r="P687">
        <v>236</v>
      </c>
      <c r="Q687" s="17">
        <f>IFERROR(Flights[[#This Row],[Distance]]/Flights[[#This Row],[Length (hr)]],"")</f>
        <v>295</v>
      </c>
      <c r="R687" s="1">
        <v>0.95138888888888884</v>
      </c>
      <c r="S687" s="1">
        <v>0.9506944444444444</v>
      </c>
      <c r="T687">
        <v>-1</v>
      </c>
      <c r="U687" t="str">
        <f>IF(Flights[[#This Row],[Arrival Delay]]="","Cancelled",IF(Flights[[#This Row],[Arrival Delay]]&gt;15,"Delayed","On time"))</f>
        <v>On time</v>
      </c>
      <c r="V687" t="str">
        <f>IF(Flights[[#This Row],[Status]]&lt;&gt;"Delayed","",IF(Flights[[#This Row],[Arrival Delay]]&gt;120,"Severe",IF(Flights[[#This Row],[Arrival Delay]]&gt;60,"Major","Moderate")))</f>
        <v/>
      </c>
      <c r="X687" t="str">
        <f>IF(OR(AND(Flights[[#This Row],[Status]]="Cancelled",Flights[[#This Row],[Cancellation Reason]]="Airline/Carrier"),Flights[[#This Row],[Delay Type]]="Severe"),"Yes","No")</f>
        <v>No</v>
      </c>
    </row>
    <row r="688" spans="1:24" x14ac:dyDescent="0.25">
      <c r="A688" s="3">
        <v>42059</v>
      </c>
      <c r="B688">
        <f>WEEKNUM(Flights[[#This Row],[Date]],2)</f>
        <v>9</v>
      </c>
      <c r="C688">
        <f>WEEKDAY(Flights[[#This Row],[Date]],2)</f>
        <v>2</v>
      </c>
      <c r="D688" t="s">
        <v>831</v>
      </c>
      <c r="E688" t="s">
        <v>1995</v>
      </c>
      <c r="F688" t="s">
        <v>0</v>
      </c>
      <c r="G688" t="s">
        <v>290</v>
      </c>
      <c r="H688" t="str">
        <f>_xlfn.XLOOKUP(Flights[[#This Row],[Destination]],Airports!$A$1:$A$77,Airports!$D$1:$D$77,"Code not found")</f>
        <v>Houston</v>
      </c>
      <c r="I688" t="str" cm="1">
        <f t="array" ref="I688">_xlfn.XLOOKUP(Flights[[#This Row],[Destination]],_xlfn._TRO_TRAILING(Airports!A:A),_xlfn._TRO_TRAILING(Airports!E:E),"Code not found")</f>
        <v>TX</v>
      </c>
      <c r="J688" s="1">
        <v>0.25694444444444442</v>
      </c>
      <c r="K688">
        <f>HOUR(Flights[[#This Row],[Scheduled Departure]])</f>
        <v>6</v>
      </c>
      <c r="L688" s="1">
        <v>0.25763888888888886</v>
      </c>
      <c r="M688">
        <v>1</v>
      </c>
      <c r="N688">
        <v>173</v>
      </c>
      <c r="O688" s="14">
        <f>Flights[[#This Row],[Length (min)]]/60</f>
        <v>2.8833333333333333</v>
      </c>
      <c r="P688">
        <v>1390</v>
      </c>
      <c r="Q688" s="17">
        <f>IFERROR(Flights[[#This Row],[Distance]]/Flights[[#This Row],[Length (hr)]],"")</f>
        <v>482.08092485549133</v>
      </c>
      <c r="R688" s="1">
        <v>0.47569444444444442</v>
      </c>
      <c r="S688" s="1">
        <v>0.46111111111111114</v>
      </c>
      <c r="T688">
        <v>-21</v>
      </c>
      <c r="U688" t="str">
        <f>IF(Flights[[#This Row],[Arrival Delay]]="","Cancelled",IF(Flights[[#This Row],[Arrival Delay]]&gt;15,"Delayed","On time"))</f>
        <v>On time</v>
      </c>
      <c r="V688" t="str">
        <f>IF(Flights[[#This Row],[Status]]&lt;&gt;"Delayed","",IF(Flights[[#This Row],[Arrival Delay]]&gt;120,"Severe",IF(Flights[[#This Row],[Arrival Delay]]&gt;60,"Major","Moderate")))</f>
        <v/>
      </c>
      <c r="X688" t="str">
        <f>IF(OR(AND(Flights[[#This Row],[Status]]="Cancelled",Flights[[#This Row],[Cancellation Reason]]="Airline/Carrier"),Flights[[#This Row],[Delay Type]]="Severe"),"Yes","No")</f>
        <v>No</v>
      </c>
    </row>
    <row r="689" spans="1:24" x14ac:dyDescent="0.25">
      <c r="A689" s="3">
        <v>42059</v>
      </c>
      <c r="B689">
        <f>WEEKNUM(Flights[[#This Row],[Date]],2)</f>
        <v>9</v>
      </c>
      <c r="C689">
        <f>WEEKDAY(Flights[[#This Row],[Date]],2)</f>
        <v>2</v>
      </c>
      <c r="D689" t="s">
        <v>540</v>
      </c>
      <c r="E689" t="s">
        <v>1994</v>
      </c>
      <c r="F689" t="s">
        <v>0</v>
      </c>
      <c r="G689" t="s">
        <v>250</v>
      </c>
      <c r="H689" t="str">
        <f>_xlfn.XLOOKUP(Flights[[#This Row],[Destination]],Airports!$A$1:$A$77,Airports!$D$1:$D$77,"Code not found")</f>
        <v>Aspen</v>
      </c>
      <c r="I689" t="str" cm="1">
        <f t="array" ref="I689">_xlfn.XLOOKUP(Flights[[#This Row],[Destination]],_xlfn._TRO_TRAILING(Airports!A:A),_xlfn._TRO_TRAILING(Airports!E:E),"Code not found")</f>
        <v>CO</v>
      </c>
      <c r="J689" s="1">
        <v>0.29166666666666669</v>
      </c>
      <c r="K689">
        <f>HOUR(Flights[[#This Row],[Scheduled Departure]])</f>
        <v>7</v>
      </c>
      <c r="L689" s="1">
        <v>0.28541666666666665</v>
      </c>
      <c r="M689">
        <v>-9</v>
      </c>
      <c r="N689">
        <v>158</v>
      </c>
      <c r="O689" s="14">
        <f>Flights[[#This Row],[Length (min)]]/60</f>
        <v>2.6333333333333333</v>
      </c>
      <c r="P689">
        <v>737</v>
      </c>
      <c r="Q689" s="17">
        <f>IFERROR(Flights[[#This Row],[Distance]]/Flights[[#This Row],[Length (hr)]],"")</f>
        <v>279.87341772151899</v>
      </c>
      <c r="R689" s="1">
        <v>0.41875000000000001</v>
      </c>
      <c r="S689" s="1">
        <v>0.43680555555555556</v>
      </c>
      <c r="T689">
        <v>26</v>
      </c>
      <c r="U689" t="str">
        <f>IF(Flights[[#This Row],[Arrival Delay]]="","Cancelled",IF(Flights[[#This Row],[Arrival Delay]]&gt;15,"Delayed","On time"))</f>
        <v>Delayed</v>
      </c>
      <c r="V689" t="str">
        <f>IF(Flights[[#This Row],[Status]]&lt;&gt;"Delayed","",IF(Flights[[#This Row],[Arrival Delay]]&gt;120,"Severe",IF(Flights[[#This Row],[Arrival Delay]]&gt;60,"Major","Moderate")))</f>
        <v>Moderate</v>
      </c>
      <c r="X689" t="str">
        <f>IF(OR(AND(Flights[[#This Row],[Status]]="Cancelled",Flights[[#This Row],[Cancellation Reason]]="Airline/Carrier"),Flights[[#This Row],[Delay Type]]="Severe"),"Yes","No")</f>
        <v>No</v>
      </c>
    </row>
    <row r="690" spans="1:24" x14ac:dyDescent="0.25">
      <c r="A690" s="3">
        <v>42059</v>
      </c>
      <c r="B690">
        <f>WEEKNUM(Flights[[#This Row],[Date]],2)</f>
        <v>9</v>
      </c>
      <c r="C690">
        <f>WEEKDAY(Flights[[#This Row],[Date]],2)</f>
        <v>2</v>
      </c>
      <c r="D690" t="s">
        <v>550</v>
      </c>
      <c r="E690" t="s">
        <v>1994</v>
      </c>
      <c r="F690" t="s">
        <v>0</v>
      </c>
      <c r="G690" t="s">
        <v>260</v>
      </c>
      <c r="H690" t="str">
        <f>_xlfn.XLOOKUP(Flights[[#This Row],[Destination]],Airports!$A$1:$A$77,Airports!$D$1:$D$77,"Code not found")</f>
        <v>San Diego</v>
      </c>
      <c r="I690" t="str" cm="1">
        <f t="array" ref="I690">_xlfn.XLOOKUP(Flights[[#This Row],[Destination]],_xlfn._TRO_TRAILING(Airports!A:A),_xlfn._TRO_TRAILING(Airports!E:E),"Code not found")</f>
        <v>CA</v>
      </c>
      <c r="J690" s="1">
        <v>0.31111111111111112</v>
      </c>
      <c r="K690">
        <f>HOUR(Flights[[#This Row],[Scheduled Departure]])</f>
        <v>7</v>
      </c>
      <c r="L690" s="1">
        <v>0.30486111111111114</v>
      </c>
      <c r="M690">
        <v>-9</v>
      </c>
      <c r="N690">
        <v>42</v>
      </c>
      <c r="O690" s="14">
        <f>Flights[[#This Row],[Length (min)]]/60</f>
        <v>0.7</v>
      </c>
      <c r="P690">
        <v>86</v>
      </c>
      <c r="Q690" s="17">
        <f>IFERROR(Flights[[#This Row],[Distance]]/Flights[[#This Row],[Length (hr)]],"")</f>
        <v>122.85714285714286</v>
      </c>
      <c r="R690" s="1">
        <v>0.34305555555555556</v>
      </c>
      <c r="S690" s="1">
        <v>0.33402777777777776</v>
      </c>
      <c r="T690">
        <v>-13</v>
      </c>
      <c r="U690" t="str">
        <f>IF(Flights[[#This Row],[Arrival Delay]]="","Cancelled",IF(Flights[[#This Row],[Arrival Delay]]&gt;15,"Delayed","On time"))</f>
        <v>On time</v>
      </c>
      <c r="V690" t="str">
        <f>IF(Flights[[#This Row],[Status]]&lt;&gt;"Delayed","",IF(Flights[[#This Row],[Arrival Delay]]&gt;120,"Severe",IF(Flights[[#This Row],[Arrival Delay]]&gt;60,"Major","Moderate")))</f>
        <v/>
      </c>
      <c r="X690" t="str">
        <f>IF(OR(AND(Flights[[#This Row],[Status]]="Cancelled",Flights[[#This Row],[Cancellation Reason]]="Airline/Carrier"),Flights[[#This Row],[Delay Type]]="Severe"),"Yes","No")</f>
        <v>No</v>
      </c>
    </row>
    <row r="691" spans="1:24" x14ac:dyDescent="0.25">
      <c r="A691" s="3">
        <v>42059</v>
      </c>
      <c r="B691">
        <f>WEEKNUM(Flights[[#This Row],[Date]],2)</f>
        <v>9</v>
      </c>
      <c r="C691">
        <f>WEEKDAY(Flights[[#This Row],[Date]],2)</f>
        <v>2</v>
      </c>
      <c r="D691" t="s">
        <v>411</v>
      </c>
      <c r="E691" t="s">
        <v>1989</v>
      </c>
      <c r="F691" t="s">
        <v>0</v>
      </c>
      <c r="G691" t="s">
        <v>20</v>
      </c>
      <c r="H691" t="str">
        <f>_xlfn.XLOOKUP(Flights[[#This Row],[Destination]],Airports!$A$1:$A$77,Airports!$D$1:$D$77,"Code not found")</f>
        <v>Kahului</v>
      </c>
      <c r="I691" t="str" cm="1">
        <f t="array" ref="I691">_xlfn.XLOOKUP(Flights[[#This Row],[Destination]],_xlfn._TRO_TRAILING(Airports!A:A),_xlfn._TRO_TRAILING(Airports!E:E),"Code not found")</f>
        <v>HI</v>
      </c>
      <c r="J691" s="1">
        <v>0.33680555555555558</v>
      </c>
      <c r="K691">
        <f>HOUR(Flights[[#This Row],[Scheduled Departure]])</f>
        <v>8</v>
      </c>
      <c r="L691" s="1">
        <v>0.33194444444444443</v>
      </c>
      <c r="M691">
        <v>-7</v>
      </c>
      <c r="N691">
        <v>382</v>
      </c>
      <c r="O691" s="14">
        <f>Flights[[#This Row],[Length (min)]]/60</f>
        <v>6.3666666666666663</v>
      </c>
      <c r="P691">
        <v>2486</v>
      </c>
      <c r="Q691" s="17">
        <f>IFERROR(Flights[[#This Row],[Distance]]/Flights[[#This Row],[Length (hr)]],"")</f>
        <v>390.47120418848169</v>
      </c>
      <c r="R691" s="1">
        <v>0.49375000000000002</v>
      </c>
      <c r="S691" s="1">
        <v>0.51388888888888884</v>
      </c>
      <c r="T691">
        <v>29</v>
      </c>
      <c r="U691" t="str">
        <f>IF(Flights[[#This Row],[Arrival Delay]]="","Cancelled",IF(Flights[[#This Row],[Arrival Delay]]&gt;15,"Delayed","On time"))</f>
        <v>Delayed</v>
      </c>
      <c r="V691" t="str">
        <f>IF(Flights[[#This Row],[Status]]&lt;&gt;"Delayed","",IF(Flights[[#This Row],[Arrival Delay]]&gt;120,"Severe",IF(Flights[[#This Row],[Arrival Delay]]&gt;60,"Major","Moderate")))</f>
        <v>Moderate</v>
      </c>
      <c r="X691" t="str">
        <f>IF(OR(AND(Flights[[#This Row],[Status]]="Cancelled",Flights[[#This Row],[Cancellation Reason]]="Airline/Carrier"),Flights[[#This Row],[Delay Type]]="Severe"),"Yes","No")</f>
        <v>No</v>
      </c>
    </row>
    <row r="692" spans="1:24" x14ac:dyDescent="0.25">
      <c r="A692" s="3">
        <v>42059</v>
      </c>
      <c r="B692">
        <f>WEEKNUM(Flights[[#This Row],[Date]],2)</f>
        <v>9</v>
      </c>
      <c r="C692">
        <f>WEEKDAY(Flights[[#This Row],[Date]],2)</f>
        <v>2</v>
      </c>
      <c r="D692" t="s">
        <v>457</v>
      </c>
      <c r="E692" t="s">
        <v>1994</v>
      </c>
      <c r="F692" t="s">
        <v>0</v>
      </c>
      <c r="G692" t="s">
        <v>278</v>
      </c>
      <c r="H692" t="str">
        <f>_xlfn.XLOOKUP(Flights[[#This Row],[Destination]],Airports!$A$1:$A$77,Airports!$D$1:$D$77,"Code not found")</f>
        <v>El Paso</v>
      </c>
      <c r="I692" t="str" cm="1">
        <f t="array" ref="I692">_xlfn.XLOOKUP(Flights[[#This Row],[Destination]],_xlfn._TRO_TRAILING(Airports!A:A),_xlfn._TRO_TRAILING(Airports!E:E),"Code not found")</f>
        <v>TX</v>
      </c>
      <c r="J692" s="1">
        <v>0.3576388888888889</v>
      </c>
      <c r="K692">
        <f>HOUR(Flights[[#This Row],[Scheduled Departure]])</f>
        <v>8</v>
      </c>
      <c r="L692" s="1">
        <v>0.35069444444444442</v>
      </c>
      <c r="M692">
        <v>-10</v>
      </c>
      <c r="N692">
        <v>111</v>
      </c>
      <c r="O692" s="14">
        <f>Flights[[#This Row],[Length (min)]]/60</f>
        <v>1.85</v>
      </c>
      <c r="P692">
        <v>715</v>
      </c>
      <c r="Q692" s="17">
        <f>IFERROR(Flights[[#This Row],[Distance]]/Flights[[#This Row],[Length (hr)]],"")</f>
        <v>386.48648648648646</v>
      </c>
      <c r="R692" s="1">
        <v>0.48055555555555557</v>
      </c>
      <c r="S692" s="1">
        <v>0.46944444444444444</v>
      </c>
      <c r="T692">
        <v>-16</v>
      </c>
      <c r="U692" t="str">
        <f>IF(Flights[[#This Row],[Arrival Delay]]="","Cancelled",IF(Flights[[#This Row],[Arrival Delay]]&gt;15,"Delayed","On time"))</f>
        <v>On time</v>
      </c>
      <c r="V692" t="str">
        <f>IF(Flights[[#This Row],[Status]]&lt;&gt;"Delayed","",IF(Flights[[#This Row],[Arrival Delay]]&gt;120,"Severe",IF(Flights[[#This Row],[Arrival Delay]]&gt;60,"Major","Moderate")))</f>
        <v/>
      </c>
      <c r="X692" t="str">
        <f>IF(OR(AND(Flights[[#This Row],[Status]]="Cancelled",Flights[[#This Row],[Cancellation Reason]]="Airline/Carrier"),Flights[[#This Row],[Delay Type]]="Severe"),"Yes","No")</f>
        <v>No</v>
      </c>
    </row>
    <row r="693" spans="1:24" x14ac:dyDescent="0.25">
      <c r="A693" s="3">
        <v>42059</v>
      </c>
      <c r="B693">
        <f>WEEKNUM(Flights[[#This Row],[Date]],2)</f>
        <v>9</v>
      </c>
      <c r="C693">
        <f>WEEKDAY(Flights[[#This Row],[Date]],2)</f>
        <v>2</v>
      </c>
      <c r="D693" t="s">
        <v>850</v>
      </c>
      <c r="E693" t="s">
        <v>1995</v>
      </c>
      <c r="F693" t="s">
        <v>0</v>
      </c>
      <c r="G693" t="s">
        <v>15</v>
      </c>
      <c r="H693" t="str">
        <f>_xlfn.XLOOKUP(Flights[[#This Row],[Destination]],Airports!$A$1:$A$77,Airports!$D$1:$D$77,"Code not found")</f>
        <v>Las Vegas</v>
      </c>
      <c r="I693" t="str" cm="1">
        <f t="array" ref="I693">_xlfn.XLOOKUP(Flights[[#This Row],[Destination]],_xlfn._TRO_TRAILING(Airports!A:A),_xlfn._TRO_TRAILING(Airports!E:E),"Code not found")</f>
        <v>NV</v>
      </c>
      <c r="J693" s="1">
        <v>0.37152777777777779</v>
      </c>
      <c r="K693">
        <f>HOUR(Flights[[#This Row],[Scheduled Departure]])</f>
        <v>8</v>
      </c>
      <c r="L693" s="1">
        <v>0.37083333333333335</v>
      </c>
      <c r="M693">
        <v>-1</v>
      </c>
      <c r="N693">
        <v>75</v>
      </c>
      <c r="O693" s="14">
        <f>Flights[[#This Row],[Length (min)]]/60</f>
        <v>1.25</v>
      </c>
      <c r="P693">
        <v>236</v>
      </c>
      <c r="Q693" s="17">
        <f>IFERROR(Flights[[#This Row],[Distance]]/Flights[[#This Row],[Length (hr)]],"")</f>
        <v>188.8</v>
      </c>
      <c r="R693" s="1">
        <v>0.41666666666666669</v>
      </c>
      <c r="S693" s="1">
        <v>0.42291666666666666</v>
      </c>
      <c r="T693">
        <v>9</v>
      </c>
      <c r="U693" t="str">
        <f>IF(Flights[[#This Row],[Arrival Delay]]="","Cancelled",IF(Flights[[#This Row],[Arrival Delay]]&gt;15,"Delayed","On time"))</f>
        <v>On time</v>
      </c>
      <c r="V693" t="str">
        <f>IF(Flights[[#This Row],[Status]]&lt;&gt;"Delayed","",IF(Flights[[#This Row],[Arrival Delay]]&gt;120,"Severe",IF(Flights[[#This Row],[Arrival Delay]]&gt;60,"Major","Moderate")))</f>
        <v/>
      </c>
      <c r="X693" t="str">
        <f>IF(OR(AND(Flights[[#This Row],[Status]]="Cancelled",Flights[[#This Row],[Cancellation Reason]]="Airline/Carrier"),Flights[[#This Row],[Delay Type]]="Severe"),"Yes","No")</f>
        <v>No</v>
      </c>
    </row>
    <row r="694" spans="1:24" x14ac:dyDescent="0.25">
      <c r="A694" s="3">
        <v>42059</v>
      </c>
      <c r="B694">
        <f>WEEKNUM(Flights[[#This Row],[Date]],2)</f>
        <v>9</v>
      </c>
      <c r="C694">
        <f>WEEKDAY(Flights[[#This Row],[Date]],2)</f>
        <v>2</v>
      </c>
      <c r="D694" t="s">
        <v>1012</v>
      </c>
      <c r="E694" t="s">
        <v>1989</v>
      </c>
      <c r="F694" t="s">
        <v>0</v>
      </c>
      <c r="G694" t="s">
        <v>12</v>
      </c>
      <c r="H694" t="str">
        <f>_xlfn.XLOOKUP(Flights[[#This Row],[Destination]],Airports!$A$1:$A$77,Airports!$D$1:$D$77,"Code not found")</f>
        <v>New York</v>
      </c>
      <c r="I694" t="str" cm="1">
        <f t="array" ref="I694">_xlfn.XLOOKUP(Flights[[#This Row],[Destination]],_xlfn._TRO_TRAILING(Airports!A:A),_xlfn._TRO_TRAILING(Airports!E:E),"Code not found")</f>
        <v>NY</v>
      </c>
      <c r="J694" s="1">
        <v>0.38194444444444442</v>
      </c>
      <c r="K694">
        <f>HOUR(Flights[[#This Row],[Scheduled Departure]])</f>
        <v>9</v>
      </c>
      <c r="L694" s="1">
        <v>0.38055555555555554</v>
      </c>
      <c r="M694">
        <v>-2</v>
      </c>
      <c r="N694">
        <v>306</v>
      </c>
      <c r="O694" s="14">
        <f>Flights[[#This Row],[Length (min)]]/60</f>
        <v>5.0999999999999996</v>
      </c>
      <c r="P694">
        <v>2475</v>
      </c>
      <c r="Q694" s="17">
        <f>IFERROR(Flights[[#This Row],[Distance]]/Flights[[#This Row],[Length (hr)]],"")</f>
        <v>485.29411764705884</v>
      </c>
      <c r="R694" s="1">
        <v>0.73124999999999996</v>
      </c>
      <c r="S694" s="1">
        <v>0.71805555555555556</v>
      </c>
      <c r="T694">
        <v>-19</v>
      </c>
      <c r="U694" t="str">
        <f>IF(Flights[[#This Row],[Arrival Delay]]="","Cancelled",IF(Flights[[#This Row],[Arrival Delay]]&gt;15,"Delayed","On time"))</f>
        <v>On time</v>
      </c>
      <c r="V694" t="str">
        <f>IF(Flights[[#This Row],[Status]]&lt;&gt;"Delayed","",IF(Flights[[#This Row],[Arrival Delay]]&gt;120,"Severe",IF(Flights[[#This Row],[Arrival Delay]]&gt;60,"Major","Moderate")))</f>
        <v/>
      </c>
      <c r="X694" t="str">
        <f>IF(OR(AND(Flights[[#This Row],[Status]]="Cancelled",Flights[[#This Row],[Cancellation Reason]]="Airline/Carrier"),Flights[[#This Row],[Delay Type]]="Severe"),"Yes","No")</f>
        <v>No</v>
      </c>
    </row>
    <row r="695" spans="1:24" x14ac:dyDescent="0.25">
      <c r="A695" s="3">
        <v>42059</v>
      </c>
      <c r="B695">
        <f>WEEKNUM(Flights[[#This Row],[Date]],2)</f>
        <v>9</v>
      </c>
      <c r="C695">
        <f>WEEKDAY(Flights[[#This Row],[Date]],2)</f>
        <v>2</v>
      </c>
      <c r="D695" t="s">
        <v>939</v>
      </c>
      <c r="E695" t="s">
        <v>1994</v>
      </c>
      <c r="F695" t="s">
        <v>0</v>
      </c>
      <c r="G695" t="s">
        <v>351</v>
      </c>
      <c r="H695" t="str">
        <f>_xlfn.XLOOKUP(Flights[[#This Row],[Destination]],Airports!$A$1:$A$77,Airports!$D$1:$D$77,"Code not found")</f>
        <v>Sacramento</v>
      </c>
      <c r="I695" t="str" cm="1">
        <f t="array" ref="I695">_xlfn.XLOOKUP(Flights[[#This Row],[Destination]],_xlfn._TRO_TRAILING(Airports!A:A),_xlfn._TRO_TRAILING(Airports!E:E),"Code not found")</f>
        <v>CA</v>
      </c>
      <c r="J695" s="1">
        <v>0.43680555555555556</v>
      </c>
      <c r="K695">
        <f>HOUR(Flights[[#This Row],[Scheduled Departure]])</f>
        <v>10</v>
      </c>
      <c r="L695" s="1">
        <v>0.43125000000000002</v>
      </c>
      <c r="M695">
        <v>-8</v>
      </c>
      <c r="N695">
        <v>85</v>
      </c>
      <c r="O695" s="14">
        <f>Flights[[#This Row],[Length (min)]]/60</f>
        <v>1.4166666666666667</v>
      </c>
      <c r="P695">
        <v>373</v>
      </c>
      <c r="Q695" s="17">
        <f>IFERROR(Flights[[#This Row],[Distance]]/Flights[[#This Row],[Length (hr)]],"")</f>
        <v>263.29411764705878</v>
      </c>
      <c r="R695" s="1">
        <v>0.49583333333333335</v>
      </c>
      <c r="S695" s="1">
        <v>0.49027777777777776</v>
      </c>
      <c r="T695">
        <v>-8</v>
      </c>
      <c r="U695" t="str">
        <f>IF(Flights[[#This Row],[Arrival Delay]]="","Cancelled",IF(Flights[[#This Row],[Arrival Delay]]&gt;15,"Delayed","On time"))</f>
        <v>On time</v>
      </c>
      <c r="V695" t="str">
        <f>IF(Flights[[#This Row],[Status]]&lt;&gt;"Delayed","",IF(Flights[[#This Row],[Arrival Delay]]&gt;120,"Severe",IF(Flights[[#This Row],[Arrival Delay]]&gt;60,"Major","Moderate")))</f>
        <v/>
      </c>
      <c r="X695" t="str">
        <f>IF(OR(AND(Flights[[#This Row],[Status]]="Cancelled",Flights[[#This Row],[Cancellation Reason]]="Airline/Carrier"),Flights[[#This Row],[Delay Type]]="Severe"),"Yes","No")</f>
        <v>No</v>
      </c>
    </row>
    <row r="696" spans="1:24" x14ac:dyDescent="0.25">
      <c r="A696" s="3">
        <v>42059</v>
      </c>
      <c r="B696">
        <f>WEEKNUM(Flights[[#This Row],[Date]],2)</f>
        <v>9</v>
      </c>
      <c r="C696">
        <f>WEEKDAY(Flights[[#This Row],[Date]],2)</f>
        <v>2</v>
      </c>
      <c r="D696" t="s">
        <v>1003</v>
      </c>
      <c r="E696" t="s">
        <v>1994</v>
      </c>
      <c r="F696" t="s">
        <v>0</v>
      </c>
      <c r="G696" t="s">
        <v>259</v>
      </c>
      <c r="H696" t="str">
        <f>_xlfn.XLOOKUP(Flights[[#This Row],[Destination]],Airports!$A$1:$A$77,Airports!$D$1:$D$77,"Code not found")</f>
        <v>Bozeman</v>
      </c>
      <c r="I696" t="str" cm="1">
        <f t="array" ref="I696">_xlfn.XLOOKUP(Flights[[#This Row],[Destination]],_xlfn._TRO_TRAILING(Airports!A:A),_xlfn._TRO_TRAILING(Airports!E:E),"Code not found")</f>
        <v>MT</v>
      </c>
      <c r="J696" s="1">
        <v>0.4375</v>
      </c>
      <c r="K696">
        <f>HOUR(Flights[[#This Row],[Scheduled Departure]])</f>
        <v>10</v>
      </c>
      <c r="L696" s="1">
        <v>0.43055555555555558</v>
      </c>
      <c r="M696">
        <v>-10</v>
      </c>
      <c r="N696">
        <v>161</v>
      </c>
      <c r="O696" s="14">
        <f>Flights[[#This Row],[Length (min)]]/60</f>
        <v>2.6833333333333331</v>
      </c>
      <c r="P696">
        <v>902</v>
      </c>
      <c r="Q696" s="17">
        <f>IFERROR(Flights[[#This Row],[Distance]]/Flights[[#This Row],[Length (hr)]],"")</f>
        <v>336.14906832298141</v>
      </c>
      <c r="R696" s="1">
        <v>0.58680555555555558</v>
      </c>
      <c r="S696" s="1">
        <v>0.58402777777777781</v>
      </c>
      <c r="T696">
        <v>-4</v>
      </c>
      <c r="U696" t="str">
        <f>IF(Flights[[#This Row],[Arrival Delay]]="","Cancelled",IF(Flights[[#This Row],[Arrival Delay]]&gt;15,"Delayed","On time"))</f>
        <v>On time</v>
      </c>
      <c r="V696" t="str">
        <f>IF(Flights[[#This Row],[Status]]&lt;&gt;"Delayed","",IF(Flights[[#This Row],[Arrival Delay]]&gt;120,"Severe",IF(Flights[[#This Row],[Arrival Delay]]&gt;60,"Major","Moderate")))</f>
        <v/>
      </c>
      <c r="X696" t="str">
        <f>IF(OR(AND(Flights[[#This Row],[Status]]="Cancelled",Flights[[#This Row],[Cancellation Reason]]="Airline/Carrier"),Flights[[#This Row],[Delay Type]]="Severe"),"Yes","No")</f>
        <v>No</v>
      </c>
    </row>
    <row r="697" spans="1:24" x14ac:dyDescent="0.25">
      <c r="A697" s="3">
        <v>42059</v>
      </c>
      <c r="B697">
        <f>WEEKNUM(Flights[[#This Row],[Date]],2)</f>
        <v>9</v>
      </c>
      <c r="C697">
        <f>WEEKDAY(Flights[[#This Row],[Date]],2)</f>
        <v>2</v>
      </c>
      <c r="D697" t="s">
        <v>861</v>
      </c>
      <c r="E697" t="s">
        <v>1995</v>
      </c>
      <c r="F697" t="s">
        <v>0</v>
      </c>
      <c r="G697" t="s">
        <v>303</v>
      </c>
      <c r="H697" t="str">
        <f>_xlfn.XLOOKUP(Flights[[#This Row],[Destination]],Airports!$A$1:$A$77,Airports!$D$1:$D$77,"Code not found")</f>
        <v>Kansas City</v>
      </c>
      <c r="I697" t="str" cm="1">
        <f t="array" ref="I697">_xlfn.XLOOKUP(Flights[[#This Row],[Destination]],_xlfn._TRO_TRAILING(Airports!A:A),_xlfn._TRO_TRAILING(Airports!E:E),"Code not found")</f>
        <v>MO</v>
      </c>
      <c r="J697" s="1">
        <v>0.4548611111111111</v>
      </c>
      <c r="K697">
        <f>HOUR(Flights[[#This Row],[Scheduled Departure]])</f>
        <v>10</v>
      </c>
      <c r="L697" s="1">
        <v>0.45555555555555555</v>
      </c>
      <c r="M697">
        <v>1</v>
      </c>
      <c r="N697">
        <v>183</v>
      </c>
      <c r="O697" s="14">
        <f>Flights[[#This Row],[Length (min)]]/60</f>
        <v>3.05</v>
      </c>
      <c r="P697">
        <v>1363</v>
      </c>
      <c r="Q697" s="17">
        <f>IFERROR(Flights[[#This Row],[Distance]]/Flights[[#This Row],[Length (hr)]],"")</f>
        <v>446.88524590163939</v>
      </c>
      <c r="R697" s="1">
        <v>0.67013888888888884</v>
      </c>
      <c r="S697" s="1">
        <v>0.66597222222222219</v>
      </c>
      <c r="T697">
        <v>-6</v>
      </c>
      <c r="U697" t="str">
        <f>IF(Flights[[#This Row],[Arrival Delay]]="","Cancelled",IF(Flights[[#This Row],[Arrival Delay]]&gt;15,"Delayed","On time"))</f>
        <v>On time</v>
      </c>
      <c r="V697" t="str">
        <f>IF(Flights[[#This Row],[Status]]&lt;&gt;"Delayed","",IF(Flights[[#This Row],[Arrival Delay]]&gt;120,"Severe",IF(Flights[[#This Row],[Arrival Delay]]&gt;60,"Major","Moderate")))</f>
        <v/>
      </c>
      <c r="X697" t="str">
        <f>IF(OR(AND(Flights[[#This Row],[Status]]="Cancelled",Flights[[#This Row],[Cancellation Reason]]="Airline/Carrier"),Flights[[#This Row],[Delay Type]]="Severe"),"Yes","No")</f>
        <v>No</v>
      </c>
    </row>
    <row r="698" spans="1:24" x14ac:dyDescent="0.25">
      <c r="A698" s="3">
        <v>42059</v>
      </c>
      <c r="B698">
        <f>WEEKNUM(Flights[[#This Row],[Date]],2)</f>
        <v>9</v>
      </c>
      <c r="C698">
        <f>WEEKDAY(Flights[[#This Row],[Date]],2)</f>
        <v>2</v>
      </c>
      <c r="D698" t="s">
        <v>878</v>
      </c>
      <c r="E698" t="s">
        <v>1995</v>
      </c>
      <c r="F698" t="s">
        <v>0</v>
      </c>
      <c r="G698" t="s">
        <v>6</v>
      </c>
      <c r="H698" t="str">
        <f>_xlfn.XLOOKUP(Flights[[#This Row],[Destination]],Airports!$A$1:$A$77,Airports!$D$1:$D$77,"Code not found")</f>
        <v>Nashville</v>
      </c>
      <c r="I698" t="str" cm="1">
        <f t="array" ref="I698">_xlfn.XLOOKUP(Flights[[#This Row],[Destination]],_xlfn._TRO_TRAILING(Airports!A:A),_xlfn._TRO_TRAILING(Airports!E:E),"Code not found")</f>
        <v>TN</v>
      </c>
      <c r="J698" s="1">
        <v>0.54513888888888884</v>
      </c>
      <c r="K698">
        <f>HOUR(Flights[[#This Row],[Scheduled Departure]])</f>
        <v>13</v>
      </c>
      <c r="L698" s="1">
        <v>0.59027777777777779</v>
      </c>
      <c r="M698">
        <v>65</v>
      </c>
      <c r="N698">
        <v>231</v>
      </c>
      <c r="O698" s="14">
        <f>Flights[[#This Row],[Length (min)]]/60</f>
        <v>3.85</v>
      </c>
      <c r="P698">
        <v>1797</v>
      </c>
      <c r="Q698" s="17">
        <f>IFERROR(Flights[[#This Row],[Distance]]/Flights[[#This Row],[Length (hr)]],"")</f>
        <v>466.75324675324674</v>
      </c>
      <c r="R698" s="1">
        <v>0.78819444444444442</v>
      </c>
      <c r="S698" s="1">
        <v>0.83402777777777781</v>
      </c>
      <c r="T698">
        <v>66</v>
      </c>
      <c r="U698" t="str">
        <f>IF(Flights[[#This Row],[Arrival Delay]]="","Cancelled",IF(Flights[[#This Row],[Arrival Delay]]&gt;15,"Delayed","On time"))</f>
        <v>Delayed</v>
      </c>
      <c r="V698" t="str">
        <f>IF(Flights[[#This Row],[Status]]&lt;&gt;"Delayed","",IF(Flights[[#This Row],[Arrival Delay]]&gt;120,"Severe",IF(Flights[[#This Row],[Arrival Delay]]&gt;60,"Major","Moderate")))</f>
        <v>Major</v>
      </c>
      <c r="X698" t="str">
        <f>IF(OR(AND(Flights[[#This Row],[Status]]="Cancelled",Flights[[#This Row],[Cancellation Reason]]="Airline/Carrier"),Flights[[#This Row],[Delay Type]]="Severe"),"Yes","No")</f>
        <v>No</v>
      </c>
    </row>
    <row r="699" spans="1:24" x14ac:dyDescent="0.25">
      <c r="A699" s="3">
        <v>42059</v>
      </c>
      <c r="B699">
        <f>WEEKNUM(Flights[[#This Row],[Date]],2)</f>
        <v>9</v>
      </c>
      <c r="C699">
        <f>WEEKDAY(Flights[[#This Row],[Date]],2)</f>
        <v>2</v>
      </c>
      <c r="D699" t="s">
        <v>888</v>
      </c>
      <c r="E699" t="s">
        <v>1995</v>
      </c>
      <c r="F699" t="s">
        <v>0</v>
      </c>
      <c r="G699" t="s">
        <v>316</v>
      </c>
      <c r="H699" t="str">
        <f>_xlfn.XLOOKUP(Flights[[#This Row],[Destination]],Airports!$A$1:$A$77,Airports!$D$1:$D$77,"Code not found")</f>
        <v>New Orleans</v>
      </c>
      <c r="I699" t="str" cm="1">
        <f t="array" ref="I699">_xlfn.XLOOKUP(Flights[[#This Row],[Destination]],_xlfn._TRO_TRAILING(Airports!A:A),_xlfn._TRO_TRAILING(Airports!E:E),"Code not found")</f>
        <v>LA</v>
      </c>
      <c r="J699" s="1">
        <v>0.58680555555555558</v>
      </c>
      <c r="K699">
        <f>HOUR(Flights[[#This Row],[Scheduled Departure]])</f>
        <v>14</v>
      </c>
      <c r="L699" s="1">
        <v>0.58611111111111114</v>
      </c>
      <c r="M699">
        <v>-1</v>
      </c>
      <c r="N699">
        <v>190</v>
      </c>
      <c r="O699" s="14">
        <f>Flights[[#This Row],[Length (min)]]/60</f>
        <v>3.1666666666666665</v>
      </c>
      <c r="P699">
        <v>1670</v>
      </c>
      <c r="Q699" s="17">
        <f>IFERROR(Flights[[#This Row],[Distance]]/Flights[[#This Row],[Length (hr)]],"")</f>
        <v>527.36842105263156</v>
      </c>
      <c r="R699" s="1">
        <v>0.81597222222222221</v>
      </c>
      <c r="S699" s="1">
        <v>0.80138888888888893</v>
      </c>
      <c r="T699">
        <v>-21</v>
      </c>
      <c r="U699" t="str">
        <f>IF(Flights[[#This Row],[Arrival Delay]]="","Cancelled",IF(Flights[[#This Row],[Arrival Delay]]&gt;15,"Delayed","On time"))</f>
        <v>On time</v>
      </c>
      <c r="V699" t="str">
        <f>IF(Flights[[#This Row],[Status]]&lt;&gt;"Delayed","",IF(Flights[[#This Row],[Arrival Delay]]&gt;120,"Severe",IF(Flights[[#This Row],[Arrival Delay]]&gt;60,"Major","Moderate")))</f>
        <v/>
      </c>
      <c r="X699" t="str">
        <f>IF(OR(AND(Flights[[#This Row],[Status]]="Cancelled",Flights[[#This Row],[Cancellation Reason]]="Airline/Carrier"),Flights[[#This Row],[Delay Type]]="Severe"),"Yes","No")</f>
        <v>No</v>
      </c>
    </row>
    <row r="700" spans="1:24" x14ac:dyDescent="0.25">
      <c r="A700" s="3">
        <v>42059</v>
      </c>
      <c r="B700">
        <f>WEEKNUM(Flights[[#This Row],[Date]],2)</f>
        <v>9</v>
      </c>
      <c r="C700">
        <f>WEEKDAY(Flights[[#This Row],[Date]],2)</f>
        <v>2</v>
      </c>
      <c r="D700" t="s">
        <v>891</v>
      </c>
      <c r="E700" t="s">
        <v>1995</v>
      </c>
      <c r="F700" t="s">
        <v>0</v>
      </c>
      <c r="G700" t="s">
        <v>15</v>
      </c>
      <c r="H700" t="str">
        <f>_xlfn.XLOOKUP(Flights[[#This Row],[Destination]],Airports!$A$1:$A$77,Airports!$D$1:$D$77,"Code not found")</f>
        <v>Las Vegas</v>
      </c>
      <c r="I700" t="str" cm="1">
        <f t="array" ref="I700">_xlfn.XLOOKUP(Flights[[#This Row],[Destination]],_xlfn._TRO_TRAILING(Airports!A:A),_xlfn._TRO_TRAILING(Airports!E:E),"Code not found")</f>
        <v>NV</v>
      </c>
      <c r="J700" s="1">
        <v>0.61111111111111116</v>
      </c>
      <c r="K700">
        <f>HOUR(Flights[[#This Row],[Scheduled Departure]])</f>
        <v>14</v>
      </c>
      <c r="L700" s="1">
        <v>0.61805555555555558</v>
      </c>
      <c r="M700">
        <v>10</v>
      </c>
      <c r="N700">
        <v>50</v>
      </c>
      <c r="O700" s="14">
        <f>Flights[[#This Row],[Length (min)]]/60</f>
        <v>0.83333333333333337</v>
      </c>
      <c r="P700">
        <v>236</v>
      </c>
      <c r="Q700" s="17">
        <f>IFERROR(Flights[[#This Row],[Distance]]/Flights[[#This Row],[Length (hr)]],"")</f>
        <v>283.2</v>
      </c>
      <c r="R700" s="1">
        <v>0.65625</v>
      </c>
      <c r="S700" s="1">
        <v>0.65277777777777779</v>
      </c>
      <c r="T700">
        <v>-5</v>
      </c>
      <c r="U700" t="str">
        <f>IF(Flights[[#This Row],[Arrival Delay]]="","Cancelled",IF(Flights[[#This Row],[Arrival Delay]]&gt;15,"Delayed","On time"))</f>
        <v>On time</v>
      </c>
      <c r="V700" t="str">
        <f>IF(Flights[[#This Row],[Status]]&lt;&gt;"Delayed","",IF(Flights[[#This Row],[Arrival Delay]]&gt;120,"Severe",IF(Flights[[#This Row],[Arrival Delay]]&gt;60,"Major","Moderate")))</f>
        <v/>
      </c>
      <c r="X700" t="str">
        <f>IF(OR(AND(Flights[[#This Row],[Status]]="Cancelled",Flights[[#This Row],[Cancellation Reason]]="Airline/Carrier"),Flights[[#This Row],[Delay Type]]="Severe"),"Yes","No")</f>
        <v>No</v>
      </c>
    </row>
    <row r="701" spans="1:24" x14ac:dyDescent="0.25">
      <c r="A701" s="3">
        <v>42059</v>
      </c>
      <c r="B701">
        <f>WEEKNUM(Flights[[#This Row],[Date]],2)</f>
        <v>9</v>
      </c>
      <c r="C701">
        <f>WEEKDAY(Flights[[#This Row],[Date]],2)</f>
        <v>2</v>
      </c>
      <c r="D701" t="s">
        <v>899</v>
      </c>
      <c r="E701" t="s">
        <v>1995</v>
      </c>
      <c r="F701" t="s">
        <v>0</v>
      </c>
      <c r="G701" t="s">
        <v>318</v>
      </c>
      <c r="H701" t="str">
        <f>_xlfn.XLOOKUP(Flights[[#This Row],[Destination]],Airports!$A$1:$A$77,Airports!$D$1:$D$77,"Code not found")</f>
        <v>Oakland</v>
      </c>
      <c r="I701" t="str" cm="1">
        <f t="array" ref="I701">_xlfn.XLOOKUP(Flights[[#This Row],[Destination]],_xlfn._TRO_TRAILING(Airports!A:A),_xlfn._TRO_TRAILING(Airports!E:E),"Code not found")</f>
        <v>CA</v>
      </c>
      <c r="J701" s="1">
        <v>0.69444444444444442</v>
      </c>
      <c r="K701">
        <f>HOUR(Flights[[#This Row],[Scheduled Departure]])</f>
        <v>16</v>
      </c>
      <c r="L701" s="1">
        <v>0.69444444444444442</v>
      </c>
      <c r="M701">
        <v>0</v>
      </c>
      <c r="N701">
        <v>68</v>
      </c>
      <c r="O701" s="14">
        <f>Flights[[#This Row],[Length (min)]]/60</f>
        <v>1.1333333333333333</v>
      </c>
      <c r="P701">
        <v>337</v>
      </c>
      <c r="Q701" s="17">
        <f>IFERROR(Flights[[#This Row],[Distance]]/Flights[[#This Row],[Length (hr)]],"")</f>
        <v>297.35294117647061</v>
      </c>
      <c r="R701" s="1">
        <v>0.74652777777777779</v>
      </c>
      <c r="S701" s="1">
        <v>0.7416666666666667</v>
      </c>
      <c r="T701">
        <v>-7</v>
      </c>
      <c r="U701" t="str">
        <f>IF(Flights[[#This Row],[Arrival Delay]]="","Cancelled",IF(Flights[[#This Row],[Arrival Delay]]&gt;15,"Delayed","On time"))</f>
        <v>On time</v>
      </c>
      <c r="V701" t="str">
        <f>IF(Flights[[#This Row],[Status]]&lt;&gt;"Delayed","",IF(Flights[[#This Row],[Arrival Delay]]&gt;120,"Severe",IF(Flights[[#This Row],[Arrival Delay]]&gt;60,"Major","Moderate")))</f>
        <v/>
      </c>
      <c r="X701" t="str">
        <f>IF(OR(AND(Flights[[#This Row],[Status]]="Cancelled",Flights[[#This Row],[Cancellation Reason]]="Airline/Carrier"),Flights[[#This Row],[Delay Type]]="Severe"),"Yes","No")</f>
        <v>No</v>
      </c>
    </row>
    <row r="702" spans="1:24" x14ac:dyDescent="0.25">
      <c r="A702" s="3">
        <v>42059</v>
      </c>
      <c r="B702">
        <f>WEEKNUM(Flights[[#This Row],[Date]],2)</f>
        <v>9</v>
      </c>
      <c r="C702">
        <f>WEEKDAY(Flights[[#This Row],[Date]],2)</f>
        <v>2</v>
      </c>
      <c r="D702" t="s">
        <v>603</v>
      </c>
      <c r="E702" t="s">
        <v>1989</v>
      </c>
      <c r="F702" t="s">
        <v>0</v>
      </c>
      <c r="G702" t="s">
        <v>20</v>
      </c>
      <c r="H702" t="str">
        <f>_xlfn.XLOOKUP(Flights[[#This Row],[Destination]],Airports!$A$1:$A$77,Airports!$D$1:$D$77,"Code not found")</f>
        <v>Kahului</v>
      </c>
      <c r="I702" t="str" cm="1">
        <f t="array" ref="I702">_xlfn.XLOOKUP(Flights[[#This Row],[Destination]],_xlfn._TRO_TRAILING(Airports!A:A),_xlfn._TRO_TRAILING(Airports!E:E),"Code not found")</f>
        <v>HI</v>
      </c>
      <c r="J702" s="1">
        <v>0.75694444444444442</v>
      </c>
      <c r="K702">
        <f>HOUR(Flights[[#This Row],[Scheduled Departure]])</f>
        <v>18</v>
      </c>
      <c r="L702" s="1">
        <v>0.7583333333333333</v>
      </c>
      <c r="M702">
        <v>2</v>
      </c>
      <c r="N702">
        <v>322</v>
      </c>
      <c r="O702" s="14">
        <f>Flights[[#This Row],[Length (min)]]/60</f>
        <v>5.3666666666666663</v>
      </c>
      <c r="P702">
        <v>2486</v>
      </c>
      <c r="Q702" s="17">
        <f>IFERROR(Flights[[#This Row],[Distance]]/Flights[[#This Row],[Length (hr)]],"")</f>
        <v>463.22981366459629</v>
      </c>
      <c r="R702" s="1">
        <v>0.90902777777777777</v>
      </c>
      <c r="S702" s="1">
        <v>0.89861111111111114</v>
      </c>
      <c r="T702">
        <v>-15</v>
      </c>
      <c r="U702" t="str">
        <f>IF(Flights[[#This Row],[Arrival Delay]]="","Cancelled",IF(Flights[[#This Row],[Arrival Delay]]&gt;15,"Delayed","On time"))</f>
        <v>On time</v>
      </c>
      <c r="V702" t="str">
        <f>IF(Flights[[#This Row],[Status]]&lt;&gt;"Delayed","",IF(Flights[[#This Row],[Arrival Delay]]&gt;120,"Severe",IF(Flights[[#This Row],[Arrival Delay]]&gt;60,"Major","Moderate")))</f>
        <v/>
      </c>
      <c r="X702" t="str">
        <f>IF(OR(AND(Flights[[#This Row],[Status]]="Cancelled",Flights[[#This Row],[Cancellation Reason]]="Airline/Carrier"),Flights[[#This Row],[Delay Type]]="Severe"),"Yes","No")</f>
        <v>No</v>
      </c>
    </row>
    <row r="703" spans="1:24" x14ac:dyDescent="0.25">
      <c r="A703" s="3">
        <v>42059</v>
      </c>
      <c r="B703">
        <f>WEEKNUM(Flights[[#This Row],[Date]],2)</f>
        <v>9</v>
      </c>
      <c r="C703">
        <f>WEEKDAY(Flights[[#This Row],[Date]],2)</f>
        <v>2</v>
      </c>
      <c r="D703" t="s">
        <v>614</v>
      </c>
      <c r="E703" t="s">
        <v>1994</v>
      </c>
      <c r="F703" t="s">
        <v>0</v>
      </c>
      <c r="G703" t="s">
        <v>3</v>
      </c>
      <c r="H703" t="str">
        <f>_xlfn.XLOOKUP(Flights[[#This Row],[Destination]],Airports!$A$1:$A$77,Airports!$D$1:$D$77,"Code not found")</f>
        <v>Dallas</v>
      </c>
      <c r="I703" t="str" cm="1">
        <f t="array" ref="I703">_xlfn.XLOOKUP(Flights[[#This Row],[Destination]],_xlfn._TRO_TRAILING(Airports!A:A),_xlfn._TRO_TRAILING(Airports!E:E),"Code not found")</f>
        <v>TX</v>
      </c>
      <c r="J703" s="1">
        <v>0.76875000000000004</v>
      </c>
      <c r="K703">
        <f>HOUR(Flights[[#This Row],[Scheduled Departure]])</f>
        <v>18</v>
      </c>
      <c r="L703" s="1">
        <v>0.76597222222222228</v>
      </c>
      <c r="M703">
        <v>-4</v>
      </c>
      <c r="N703">
        <v>185</v>
      </c>
      <c r="O703" s="14">
        <f>Flights[[#This Row],[Length (min)]]/60</f>
        <v>3.0833333333333335</v>
      </c>
      <c r="P703">
        <v>1235</v>
      </c>
      <c r="Q703" s="17">
        <f>IFERROR(Flights[[#This Row],[Distance]]/Flights[[#This Row],[Length (hr)]],"")</f>
        <v>400.54054054054052</v>
      </c>
      <c r="R703" s="1">
        <v>0.97916666666666663</v>
      </c>
      <c r="S703" s="1">
        <v>0.97777777777777775</v>
      </c>
      <c r="T703">
        <v>-2</v>
      </c>
      <c r="U703" t="str">
        <f>IF(Flights[[#This Row],[Arrival Delay]]="","Cancelled",IF(Flights[[#This Row],[Arrival Delay]]&gt;15,"Delayed","On time"))</f>
        <v>On time</v>
      </c>
      <c r="V703" t="str">
        <f>IF(Flights[[#This Row],[Status]]&lt;&gt;"Delayed","",IF(Flights[[#This Row],[Arrival Delay]]&gt;120,"Severe",IF(Flights[[#This Row],[Arrival Delay]]&gt;60,"Major","Moderate")))</f>
        <v/>
      </c>
      <c r="X703" t="str">
        <f>IF(OR(AND(Flights[[#This Row],[Status]]="Cancelled",Flights[[#This Row],[Cancellation Reason]]="Airline/Carrier"),Flights[[#This Row],[Delay Type]]="Severe"),"Yes","No")</f>
        <v>No</v>
      </c>
    </row>
    <row r="704" spans="1:24" x14ac:dyDescent="0.25">
      <c r="A704" s="3">
        <v>42059</v>
      </c>
      <c r="B704">
        <f>WEEKNUM(Flights[[#This Row],[Date]],2)</f>
        <v>9</v>
      </c>
      <c r="C704">
        <f>WEEKDAY(Flights[[#This Row],[Date]],2)</f>
        <v>2</v>
      </c>
      <c r="D704" t="s">
        <v>620</v>
      </c>
      <c r="E704" t="s">
        <v>1994</v>
      </c>
      <c r="F704" t="s">
        <v>0</v>
      </c>
      <c r="G704" t="s">
        <v>343</v>
      </c>
      <c r="H704" t="str">
        <f>_xlfn.XLOOKUP(Flights[[#This Row],[Destination]],Airports!$A$1:$A$77,Airports!$D$1:$D$77,"Code not found")</f>
        <v>San Luis Obispo</v>
      </c>
      <c r="I704" t="str" cm="1">
        <f t="array" ref="I704">_xlfn.XLOOKUP(Flights[[#This Row],[Destination]],_xlfn._TRO_TRAILING(Airports!A:A),_xlfn._TRO_TRAILING(Airports!E:E),"Code not found")</f>
        <v>CA</v>
      </c>
      <c r="J704" s="1">
        <v>0.78194444444444444</v>
      </c>
      <c r="K704">
        <f>HOUR(Flights[[#This Row],[Scheduled Departure]])</f>
        <v>18</v>
      </c>
      <c r="L704" s="1">
        <v>0.78125</v>
      </c>
      <c r="M704">
        <v>-1</v>
      </c>
      <c r="N704">
        <v>74</v>
      </c>
      <c r="O704" s="14">
        <f>Flights[[#This Row],[Length (min)]]/60</f>
        <v>1.2333333333333334</v>
      </c>
      <c r="P704">
        <v>156</v>
      </c>
      <c r="Q704" s="17">
        <f>IFERROR(Flights[[#This Row],[Distance]]/Flights[[#This Row],[Length (hr)]],"")</f>
        <v>126.48648648648648</v>
      </c>
      <c r="R704" s="1">
        <v>0.82361111111111107</v>
      </c>
      <c r="S704" s="1">
        <v>0.83263888888888893</v>
      </c>
      <c r="T704">
        <v>13</v>
      </c>
      <c r="U704" t="str">
        <f>IF(Flights[[#This Row],[Arrival Delay]]="","Cancelled",IF(Flights[[#This Row],[Arrival Delay]]&gt;15,"Delayed","On time"))</f>
        <v>On time</v>
      </c>
      <c r="V704" t="str">
        <f>IF(Flights[[#This Row],[Status]]&lt;&gt;"Delayed","",IF(Flights[[#This Row],[Arrival Delay]]&gt;120,"Severe",IF(Flights[[#This Row],[Arrival Delay]]&gt;60,"Major","Moderate")))</f>
        <v/>
      </c>
      <c r="X704" t="str">
        <f>IF(OR(AND(Flights[[#This Row],[Status]]="Cancelled",Flights[[#This Row],[Cancellation Reason]]="Airline/Carrier"),Flights[[#This Row],[Delay Type]]="Severe"),"Yes","No")</f>
        <v>No</v>
      </c>
    </row>
    <row r="705" spans="1:24" x14ac:dyDescent="0.25">
      <c r="A705" s="3">
        <v>42059</v>
      </c>
      <c r="B705">
        <f>WEEKNUM(Flights[[#This Row],[Date]],2)</f>
        <v>9</v>
      </c>
      <c r="C705">
        <f>WEEKDAY(Flights[[#This Row],[Date]],2)</f>
        <v>2</v>
      </c>
      <c r="D705" t="s">
        <v>99</v>
      </c>
      <c r="E705" t="s">
        <v>1987</v>
      </c>
      <c r="F705" t="s">
        <v>0</v>
      </c>
      <c r="G705" t="s">
        <v>9</v>
      </c>
      <c r="H705" t="str">
        <f>_xlfn.XLOOKUP(Flights[[#This Row],[Destination]],Airports!$A$1:$A$77,Airports!$D$1:$D$77,"Code not found")</f>
        <v>San Francisco</v>
      </c>
      <c r="I705" t="str" cm="1">
        <f t="array" ref="I705">_xlfn.XLOOKUP(Flights[[#This Row],[Destination]],_xlfn._TRO_TRAILING(Airports!A:A),_xlfn._TRO_TRAILING(Airports!E:E),"Code not found")</f>
        <v>CA</v>
      </c>
      <c r="J705" s="1">
        <v>0.86458333333333337</v>
      </c>
      <c r="K705">
        <f>HOUR(Flights[[#This Row],[Scheduled Departure]])</f>
        <v>20</v>
      </c>
      <c r="L705" s="1">
        <v>0.86111111111111116</v>
      </c>
      <c r="M705">
        <v>-5</v>
      </c>
      <c r="N705">
        <v>75</v>
      </c>
      <c r="O705" s="14">
        <f>Flights[[#This Row],[Length (min)]]/60</f>
        <v>1.25</v>
      </c>
      <c r="P705">
        <v>337</v>
      </c>
      <c r="Q705" s="17">
        <f>IFERROR(Flights[[#This Row],[Distance]]/Flights[[#This Row],[Length (hr)]],"")</f>
        <v>269.60000000000002</v>
      </c>
      <c r="R705" s="1">
        <v>0.92152777777777772</v>
      </c>
      <c r="S705" s="1">
        <v>0.91319444444444442</v>
      </c>
      <c r="T705">
        <v>-12</v>
      </c>
      <c r="U705" t="str">
        <f>IF(Flights[[#This Row],[Arrival Delay]]="","Cancelled",IF(Flights[[#This Row],[Arrival Delay]]&gt;15,"Delayed","On time"))</f>
        <v>On time</v>
      </c>
      <c r="V705" t="str">
        <f>IF(Flights[[#This Row],[Status]]&lt;&gt;"Delayed","",IF(Flights[[#This Row],[Arrival Delay]]&gt;120,"Severe",IF(Flights[[#This Row],[Arrival Delay]]&gt;60,"Major","Moderate")))</f>
        <v/>
      </c>
      <c r="X705" t="str">
        <f>IF(OR(AND(Flights[[#This Row],[Status]]="Cancelled",Flights[[#This Row],[Cancellation Reason]]="Airline/Carrier"),Flights[[#This Row],[Delay Type]]="Severe"),"Yes","No")</f>
        <v>No</v>
      </c>
    </row>
    <row r="706" spans="1:24" x14ac:dyDescent="0.25">
      <c r="A706" s="3">
        <v>42059</v>
      </c>
      <c r="B706">
        <f>WEEKNUM(Flights[[#This Row],[Date]],2)</f>
        <v>9</v>
      </c>
      <c r="C706">
        <f>WEEKDAY(Flights[[#This Row],[Date]],2)</f>
        <v>2</v>
      </c>
      <c r="D706" t="s">
        <v>672</v>
      </c>
      <c r="E706" t="s">
        <v>1989</v>
      </c>
      <c r="F706" t="s">
        <v>0</v>
      </c>
      <c r="G706" t="s">
        <v>23</v>
      </c>
      <c r="H706" t="str">
        <f>_xlfn.XLOOKUP(Flights[[#This Row],[Destination]],Airports!$A$1:$A$77,Airports!$D$1:$D$77,"Code not found")</f>
        <v>Indianapolis</v>
      </c>
      <c r="I706" t="str" cm="1">
        <f t="array" ref="I706">_xlfn.XLOOKUP(Flights[[#This Row],[Destination]],_xlfn._TRO_TRAILING(Airports!A:A),_xlfn._TRO_TRAILING(Airports!E:E),"Code not found")</f>
        <v>IN</v>
      </c>
      <c r="J706" s="1">
        <v>0.93680555555555556</v>
      </c>
      <c r="K706">
        <f>HOUR(Flights[[#This Row],[Scheduled Departure]])</f>
        <v>22</v>
      </c>
      <c r="L706" s="1">
        <v>0.93541666666666667</v>
      </c>
      <c r="M706">
        <v>-2</v>
      </c>
      <c r="N706">
        <v>228</v>
      </c>
      <c r="O706" s="14">
        <f>Flights[[#This Row],[Length (min)]]/60</f>
        <v>3.8</v>
      </c>
      <c r="P706">
        <v>1814</v>
      </c>
      <c r="Q706" s="17">
        <f>IFERROR(Flights[[#This Row],[Distance]]/Flights[[#This Row],[Length (hr)]],"")</f>
        <v>477.36842105263162</v>
      </c>
      <c r="R706" s="1">
        <v>0.22430555555555556</v>
      </c>
      <c r="S706" s="1">
        <v>0.21875</v>
      </c>
      <c r="T706">
        <v>-8</v>
      </c>
      <c r="U706" t="str">
        <f>IF(Flights[[#This Row],[Arrival Delay]]="","Cancelled",IF(Flights[[#This Row],[Arrival Delay]]&gt;15,"Delayed","On time"))</f>
        <v>On time</v>
      </c>
      <c r="V706" t="str">
        <f>IF(Flights[[#This Row],[Status]]&lt;&gt;"Delayed","",IF(Flights[[#This Row],[Arrival Delay]]&gt;120,"Severe",IF(Flights[[#This Row],[Arrival Delay]]&gt;60,"Major","Moderate")))</f>
        <v/>
      </c>
      <c r="X706" t="str">
        <f>IF(OR(AND(Flights[[#This Row],[Status]]="Cancelled",Flights[[#This Row],[Cancellation Reason]]="Airline/Carrier"),Flights[[#This Row],[Delay Type]]="Severe"),"Yes","No")</f>
        <v>No</v>
      </c>
    </row>
    <row r="707" spans="1:24" x14ac:dyDescent="0.25">
      <c r="A707" s="3">
        <v>42059</v>
      </c>
      <c r="B707">
        <f>WEEKNUM(Flights[[#This Row],[Date]],2)</f>
        <v>9</v>
      </c>
      <c r="C707">
        <f>WEEKDAY(Flights[[#This Row],[Date]],2)</f>
        <v>2</v>
      </c>
      <c r="D707" t="s">
        <v>676</v>
      </c>
      <c r="E707" t="s">
        <v>1996</v>
      </c>
      <c r="F707" t="s">
        <v>0</v>
      </c>
      <c r="G707" t="s">
        <v>12</v>
      </c>
      <c r="H707" t="str">
        <f>_xlfn.XLOOKUP(Flights[[#This Row],[Destination]],Airports!$A$1:$A$77,Airports!$D$1:$D$77,"Code not found")</f>
        <v>New York</v>
      </c>
      <c r="I707" t="str" cm="1">
        <f t="array" ref="I707">_xlfn.XLOOKUP(Flights[[#This Row],[Destination]],_xlfn._TRO_TRAILING(Airports!A:A),_xlfn._TRO_TRAILING(Airports!E:E),"Code not found")</f>
        <v>NY</v>
      </c>
      <c r="J707" s="1">
        <v>0.96527777777777779</v>
      </c>
      <c r="K707">
        <f>HOUR(Flights[[#This Row],[Scheduled Departure]])</f>
        <v>23</v>
      </c>
      <c r="L707" s="1">
        <v>0.96666666666666667</v>
      </c>
      <c r="M707">
        <v>2</v>
      </c>
      <c r="N707">
        <v>295</v>
      </c>
      <c r="O707" s="14">
        <f>Flights[[#This Row],[Length (min)]]/60</f>
        <v>4.916666666666667</v>
      </c>
      <c r="P707">
        <v>2475</v>
      </c>
      <c r="Q707" s="17">
        <f>IFERROR(Flights[[#This Row],[Distance]]/Flights[[#This Row],[Length (hr)]],"")</f>
        <v>503.38983050847457</v>
      </c>
      <c r="R707" s="1">
        <v>0.30902777777777779</v>
      </c>
      <c r="S707" s="1">
        <v>0.29652777777777778</v>
      </c>
      <c r="T707">
        <v>-18</v>
      </c>
      <c r="U707" t="str">
        <f>IF(Flights[[#This Row],[Arrival Delay]]="","Cancelled",IF(Flights[[#This Row],[Arrival Delay]]&gt;15,"Delayed","On time"))</f>
        <v>On time</v>
      </c>
      <c r="V707" t="str">
        <f>IF(Flights[[#This Row],[Status]]&lt;&gt;"Delayed","",IF(Flights[[#This Row],[Arrival Delay]]&gt;120,"Severe",IF(Flights[[#This Row],[Arrival Delay]]&gt;60,"Major","Moderate")))</f>
        <v/>
      </c>
      <c r="X707" t="str">
        <f>IF(OR(AND(Flights[[#This Row],[Status]]="Cancelled",Flights[[#This Row],[Cancellation Reason]]="Airline/Carrier"),Flights[[#This Row],[Delay Type]]="Severe"),"Yes","No")</f>
        <v>No</v>
      </c>
    </row>
    <row r="708" spans="1:24" x14ac:dyDescent="0.25">
      <c r="A708" s="3">
        <v>42060</v>
      </c>
      <c r="B708">
        <f>WEEKNUM(Flights[[#This Row],[Date]],2)</f>
        <v>9</v>
      </c>
      <c r="C708">
        <f>WEEKDAY(Flights[[#This Row],[Date]],2)</f>
        <v>3</v>
      </c>
      <c r="D708" t="s">
        <v>109</v>
      </c>
      <c r="E708" t="s">
        <v>1987</v>
      </c>
      <c r="F708" t="s">
        <v>0</v>
      </c>
      <c r="G708" t="s">
        <v>3</v>
      </c>
      <c r="H708" t="str">
        <f>_xlfn.XLOOKUP(Flights[[#This Row],[Destination]],Airports!$A$1:$A$77,Airports!$D$1:$D$77,"Code not found")</f>
        <v>Dallas</v>
      </c>
      <c r="I708" t="str" cm="1">
        <f t="array" ref="I708">_xlfn.XLOOKUP(Flights[[#This Row],[Destination]],_xlfn._TRO_TRAILING(Airports!A:A),_xlfn._TRO_TRAILING(Airports!E:E),"Code not found")</f>
        <v>TX</v>
      </c>
      <c r="J708" s="1">
        <v>3.472222222222222E-3</v>
      </c>
      <c r="K708">
        <f>HOUR(Flights[[#This Row],[Scheduled Departure]])</f>
        <v>0</v>
      </c>
      <c r="L708" s="1">
        <v>0.99722222222222223</v>
      </c>
      <c r="M708">
        <v>-9</v>
      </c>
      <c r="N708">
        <v>155</v>
      </c>
      <c r="O708" s="14">
        <f>Flights[[#This Row],[Length (min)]]/60</f>
        <v>2.5833333333333335</v>
      </c>
      <c r="P708">
        <v>1235</v>
      </c>
      <c r="Q708" s="17">
        <f>IFERROR(Flights[[#This Row],[Distance]]/Flights[[#This Row],[Length (hr)]],"")</f>
        <v>478.06451612903226</v>
      </c>
      <c r="R708" s="1">
        <v>0.20347222222222222</v>
      </c>
      <c r="S708" s="1">
        <v>0.18819444444444444</v>
      </c>
      <c r="T708">
        <v>-22</v>
      </c>
      <c r="U708" t="str">
        <f>IF(Flights[[#This Row],[Arrival Delay]]="","Cancelled",IF(Flights[[#This Row],[Arrival Delay]]&gt;15,"Delayed","On time"))</f>
        <v>On time</v>
      </c>
      <c r="V708" t="str">
        <f>IF(Flights[[#This Row],[Status]]&lt;&gt;"Delayed","",IF(Flights[[#This Row],[Arrival Delay]]&gt;120,"Severe",IF(Flights[[#This Row],[Arrival Delay]]&gt;60,"Major","Moderate")))</f>
        <v/>
      </c>
      <c r="X708" t="str">
        <f>IF(OR(AND(Flights[[#This Row],[Status]]="Cancelled",Flights[[#This Row],[Cancellation Reason]]="Airline/Carrier"),Flights[[#This Row],[Delay Type]]="Severe"),"Yes","No")</f>
        <v>No</v>
      </c>
    </row>
    <row r="709" spans="1:24" x14ac:dyDescent="0.25">
      <c r="A709" s="3">
        <v>42060</v>
      </c>
      <c r="B709">
        <f>WEEKNUM(Flights[[#This Row],[Date]],2)</f>
        <v>9</v>
      </c>
      <c r="C709">
        <f>WEEKDAY(Flights[[#This Row],[Date]],2)</f>
        <v>3</v>
      </c>
      <c r="D709" t="s">
        <v>835</v>
      </c>
      <c r="E709" t="s">
        <v>1995</v>
      </c>
      <c r="F709" t="s">
        <v>0</v>
      </c>
      <c r="G709" t="s">
        <v>257</v>
      </c>
      <c r="H709" t="str">
        <f>_xlfn.XLOOKUP(Flights[[#This Row],[Destination]],Airports!$A$1:$A$77,Airports!$D$1:$D$77,"Code not found")</f>
        <v>Baltimore</v>
      </c>
      <c r="I709" t="str" cm="1">
        <f t="array" ref="I709">_xlfn.XLOOKUP(Flights[[#This Row],[Destination]],_xlfn._TRO_TRAILING(Airports!A:A),_xlfn._TRO_TRAILING(Airports!E:E),"Code not found")</f>
        <v>MD</v>
      </c>
      <c r="J709" s="1">
        <v>0.29166666666666669</v>
      </c>
      <c r="K709">
        <f>HOUR(Flights[[#This Row],[Scheduled Departure]])</f>
        <v>7</v>
      </c>
      <c r="L709" s="1">
        <v>0.29097222222222224</v>
      </c>
      <c r="M709">
        <v>-1</v>
      </c>
      <c r="N709">
        <v>279</v>
      </c>
      <c r="O709" s="14">
        <f>Flights[[#This Row],[Length (min)]]/60</f>
        <v>4.6500000000000004</v>
      </c>
      <c r="P709">
        <v>2329</v>
      </c>
      <c r="Q709" s="17">
        <f>IFERROR(Flights[[#This Row],[Distance]]/Flights[[#This Row],[Length (hr)]],"")</f>
        <v>500.8602150537634</v>
      </c>
      <c r="R709" s="1">
        <v>0.62152777777777779</v>
      </c>
      <c r="S709" s="1">
        <v>0.60972222222222228</v>
      </c>
      <c r="T709">
        <v>-17</v>
      </c>
      <c r="U709" t="str">
        <f>IF(Flights[[#This Row],[Arrival Delay]]="","Cancelled",IF(Flights[[#This Row],[Arrival Delay]]&gt;15,"Delayed","On time"))</f>
        <v>On time</v>
      </c>
      <c r="V709" t="str">
        <f>IF(Flights[[#This Row],[Status]]&lt;&gt;"Delayed","",IF(Flights[[#This Row],[Arrival Delay]]&gt;120,"Severe",IF(Flights[[#This Row],[Arrival Delay]]&gt;60,"Major","Moderate")))</f>
        <v/>
      </c>
      <c r="X709" t="str">
        <f>IF(OR(AND(Flights[[#This Row],[Status]]="Cancelled",Flights[[#This Row],[Cancellation Reason]]="Airline/Carrier"),Flights[[#This Row],[Delay Type]]="Severe"),"Yes","No")</f>
        <v>No</v>
      </c>
    </row>
    <row r="710" spans="1:24" x14ac:dyDescent="0.25">
      <c r="A710" s="3">
        <v>42060</v>
      </c>
      <c r="B710">
        <f>WEEKNUM(Flights[[#This Row],[Date]],2)</f>
        <v>9</v>
      </c>
      <c r="C710">
        <f>WEEKDAY(Flights[[#This Row],[Date]],2)</f>
        <v>3</v>
      </c>
      <c r="D710" t="s">
        <v>838</v>
      </c>
      <c r="E710" t="s">
        <v>1995</v>
      </c>
      <c r="F710" t="s">
        <v>0</v>
      </c>
      <c r="G710" t="s">
        <v>318</v>
      </c>
      <c r="H710" t="str">
        <f>_xlfn.XLOOKUP(Flights[[#This Row],[Destination]],Airports!$A$1:$A$77,Airports!$D$1:$D$77,"Code not found")</f>
        <v>Oakland</v>
      </c>
      <c r="I710" t="str" cm="1">
        <f t="array" ref="I710">_xlfn.XLOOKUP(Flights[[#This Row],[Destination]],_xlfn._TRO_TRAILING(Airports!A:A),_xlfn._TRO_TRAILING(Airports!E:E),"Code not found")</f>
        <v>CA</v>
      </c>
      <c r="J710" s="1">
        <v>0.2986111111111111</v>
      </c>
      <c r="K710">
        <f>HOUR(Flights[[#This Row],[Scheduled Departure]])</f>
        <v>7</v>
      </c>
      <c r="L710" s="1">
        <v>0.2986111111111111</v>
      </c>
      <c r="M710">
        <v>0</v>
      </c>
      <c r="N710">
        <v>80</v>
      </c>
      <c r="O710" s="14">
        <f>Flights[[#This Row],[Length (min)]]/60</f>
        <v>1.3333333333333333</v>
      </c>
      <c r="P710">
        <v>337</v>
      </c>
      <c r="Q710" s="17">
        <f>IFERROR(Flights[[#This Row],[Distance]]/Flights[[#This Row],[Length (hr)]],"")</f>
        <v>252.75</v>
      </c>
      <c r="R710" s="1">
        <v>0.35069444444444442</v>
      </c>
      <c r="S710" s="1">
        <v>0.35416666666666669</v>
      </c>
      <c r="T710">
        <v>5</v>
      </c>
      <c r="U710" t="str">
        <f>IF(Flights[[#This Row],[Arrival Delay]]="","Cancelled",IF(Flights[[#This Row],[Arrival Delay]]&gt;15,"Delayed","On time"))</f>
        <v>On time</v>
      </c>
      <c r="V710" t="str">
        <f>IF(Flights[[#This Row],[Status]]&lt;&gt;"Delayed","",IF(Flights[[#This Row],[Arrival Delay]]&gt;120,"Severe",IF(Flights[[#This Row],[Arrival Delay]]&gt;60,"Major","Moderate")))</f>
        <v/>
      </c>
      <c r="X710" t="str">
        <f>IF(OR(AND(Flights[[#This Row],[Status]]="Cancelled",Flights[[#This Row],[Cancellation Reason]]="Airline/Carrier"),Flights[[#This Row],[Delay Type]]="Severe"),"Yes","No")</f>
        <v>No</v>
      </c>
    </row>
    <row r="711" spans="1:24" x14ac:dyDescent="0.25">
      <c r="A711" s="3">
        <v>42060</v>
      </c>
      <c r="B711">
        <f>WEEKNUM(Flights[[#This Row],[Date]],2)</f>
        <v>9</v>
      </c>
      <c r="C711">
        <f>WEEKDAY(Flights[[#This Row],[Date]],2)</f>
        <v>3</v>
      </c>
      <c r="D711" t="s">
        <v>410</v>
      </c>
      <c r="E711" t="s">
        <v>1992</v>
      </c>
      <c r="F711" t="s">
        <v>0</v>
      </c>
      <c r="G711" t="s">
        <v>12</v>
      </c>
      <c r="H711" t="str">
        <f>_xlfn.XLOOKUP(Flights[[#This Row],[Destination]],Airports!$A$1:$A$77,Airports!$D$1:$D$77,"Code not found")</f>
        <v>New York</v>
      </c>
      <c r="I711" t="str" cm="1">
        <f t="array" ref="I711">_xlfn.XLOOKUP(Flights[[#This Row],[Destination]],_xlfn._TRO_TRAILING(Airports!A:A),_xlfn._TRO_TRAILING(Airports!E:E),"Code not found")</f>
        <v>NY</v>
      </c>
      <c r="J711" s="1">
        <v>0.34305555555555556</v>
      </c>
      <c r="K711">
        <f>HOUR(Flights[[#This Row],[Scheduled Departure]])</f>
        <v>8</v>
      </c>
      <c r="L711" s="1">
        <v>0.33750000000000002</v>
      </c>
      <c r="M711">
        <v>-8</v>
      </c>
      <c r="N711">
        <v>299</v>
      </c>
      <c r="O711" s="14">
        <f>Flights[[#This Row],[Length (min)]]/60</f>
        <v>4.9833333333333334</v>
      </c>
      <c r="P711">
        <v>2475</v>
      </c>
      <c r="Q711" s="17">
        <f>IFERROR(Flights[[#This Row],[Distance]]/Flights[[#This Row],[Length (hr)]],"")</f>
        <v>496.65551839464882</v>
      </c>
      <c r="R711" s="1">
        <v>0.6875</v>
      </c>
      <c r="S711" s="1">
        <v>0.67013888888888884</v>
      </c>
      <c r="T711">
        <v>-25</v>
      </c>
      <c r="U711" t="str">
        <f>IF(Flights[[#This Row],[Arrival Delay]]="","Cancelled",IF(Flights[[#This Row],[Arrival Delay]]&gt;15,"Delayed","On time"))</f>
        <v>On time</v>
      </c>
      <c r="V711" t="str">
        <f>IF(Flights[[#This Row],[Status]]&lt;&gt;"Delayed","",IF(Flights[[#This Row],[Arrival Delay]]&gt;120,"Severe",IF(Flights[[#This Row],[Arrival Delay]]&gt;60,"Major","Moderate")))</f>
        <v/>
      </c>
      <c r="X711" t="str">
        <f>IF(OR(AND(Flights[[#This Row],[Status]]="Cancelled",Flights[[#This Row],[Cancellation Reason]]="Airline/Carrier"),Flights[[#This Row],[Delay Type]]="Severe"),"Yes","No")</f>
        <v>No</v>
      </c>
    </row>
    <row r="712" spans="1:24" x14ac:dyDescent="0.25">
      <c r="A712" s="3">
        <v>42060</v>
      </c>
      <c r="B712">
        <f>WEEKNUM(Flights[[#This Row],[Date]],2)</f>
        <v>9</v>
      </c>
      <c r="C712">
        <f>WEEKDAY(Flights[[#This Row],[Date]],2)</f>
        <v>3</v>
      </c>
      <c r="D712" t="s">
        <v>1031</v>
      </c>
      <c r="E712" t="s">
        <v>1990</v>
      </c>
      <c r="F712" t="s">
        <v>0</v>
      </c>
      <c r="G712" t="s">
        <v>316</v>
      </c>
      <c r="H712" t="str">
        <f>_xlfn.XLOOKUP(Flights[[#This Row],[Destination]],Airports!$A$1:$A$77,Airports!$D$1:$D$77,"Code not found")</f>
        <v>New Orleans</v>
      </c>
      <c r="I712" t="str" cm="1">
        <f t="array" ref="I712">_xlfn.XLOOKUP(Flights[[#This Row],[Destination]],_xlfn._TRO_TRAILING(Airports!A:A),_xlfn._TRO_TRAILING(Airports!E:E),"Code not found")</f>
        <v>LA</v>
      </c>
      <c r="J712" s="1">
        <v>0.44444444444444442</v>
      </c>
      <c r="K712">
        <f>HOUR(Flights[[#This Row],[Scheduled Departure]])</f>
        <v>10</v>
      </c>
      <c r="L712" s="1">
        <v>0.48194444444444445</v>
      </c>
      <c r="M712">
        <v>54</v>
      </c>
      <c r="N712">
        <v>200</v>
      </c>
      <c r="O712" s="14">
        <f>Flights[[#This Row],[Length (min)]]/60</f>
        <v>3.3333333333333335</v>
      </c>
      <c r="P712">
        <v>1670</v>
      </c>
      <c r="Q712" s="17">
        <f>IFERROR(Flights[[#This Row],[Distance]]/Flights[[#This Row],[Length (hr)]],"")</f>
        <v>501</v>
      </c>
      <c r="R712" s="1">
        <v>0.68055555555555558</v>
      </c>
      <c r="S712" s="1">
        <v>0.70416666666666672</v>
      </c>
      <c r="T712">
        <v>34</v>
      </c>
      <c r="U712" t="str">
        <f>IF(Flights[[#This Row],[Arrival Delay]]="","Cancelled",IF(Flights[[#This Row],[Arrival Delay]]&gt;15,"Delayed","On time"))</f>
        <v>Delayed</v>
      </c>
      <c r="V712" t="str">
        <f>IF(Flights[[#This Row],[Status]]&lt;&gt;"Delayed","",IF(Flights[[#This Row],[Arrival Delay]]&gt;120,"Severe",IF(Flights[[#This Row],[Arrival Delay]]&gt;60,"Major","Moderate")))</f>
        <v>Moderate</v>
      </c>
      <c r="X712" t="str">
        <f>IF(OR(AND(Flights[[#This Row],[Status]]="Cancelled",Flights[[#This Row],[Cancellation Reason]]="Airline/Carrier"),Flights[[#This Row],[Delay Type]]="Severe"),"Yes","No")</f>
        <v>No</v>
      </c>
    </row>
    <row r="713" spans="1:24" x14ac:dyDescent="0.25">
      <c r="A713" s="3">
        <v>42060</v>
      </c>
      <c r="B713">
        <f>WEEKNUM(Flights[[#This Row],[Date]],2)</f>
        <v>9</v>
      </c>
      <c r="C713">
        <f>WEEKDAY(Flights[[#This Row],[Date]],2)</f>
        <v>3</v>
      </c>
      <c r="D713" t="s">
        <v>499</v>
      </c>
      <c r="E713" t="s">
        <v>1989</v>
      </c>
      <c r="F713" t="s">
        <v>0</v>
      </c>
      <c r="G713" t="s">
        <v>26</v>
      </c>
      <c r="H713" t="str">
        <f>_xlfn.XLOOKUP(Flights[[#This Row],[Destination]],Airports!$A$1:$A$77,Airports!$D$1:$D$77,"Code not found")</f>
        <v>Atlanta</v>
      </c>
      <c r="I713" t="str" cm="1">
        <f t="array" ref="I713">_xlfn.XLOOKUP(Flights[[#This Row],[Destination]],_xlfn._TRO_TRAILING(Airports!A:A),_xlfn._TRO_TRAILING(Airports!E:E),"Code not found")</f>
        <v>GA</v>
      </c>
      <c r="J713" s="1">
        <v>0.52083333333333337</v>
      </c>
      <c r="K713">
        <f>HOUR(Flights[[#This Row],[Scheduled Departure]])</f>
        <v>12</v>
      </c>
      <c r="L713" s="1">
        <v>0.52430555555555558</v>
      </c>
      <c r="M713">
        <v>5</v>
      </c>
      <c r="N713">
        <v>246</v>
      </c>
      <c r="O713" s="14">
        <f>Flights[[#This Row],[Length (min)]]/60</f>
        <v>4.0999999999999996</v>
      </c>
      <c r="P713">
        <v>1947</v>
      </c>
      <c r="Q713" s="17">
        <f>IFERROR(Flights[[#This Row],[Distance]]/Flights[[#This Row],[Length (hr)]],"")</f>
        <v>474.87804878048786</v>
      </c>
      <c r="R713" s="1">
        <v>0.82152777777777775</v>
      </c>
      <c r="S713" s="1">
        <v>0.82013888888888886</v>
      </c>
      <c r="T713">
        <v>-2</v>
      </c>
      <c r="U713" t="str">
        <f>IF(Flights[[#This Row],[Arrival Delay]]="","Cancelled",IF(Flights[[#This Row],[Arrival Delay]]&gt;15,"Delayed","On time"))</f>
        <v>On time</v>
      </c>
      <c r="V713" t="str">
        <f>IF(Flights[[#This Row],[Status]]&lt;&gt;"Delayed","",IF(Flights[[#This Row],[Arrival Delay]]&gt;120,"Severe",IF(Flights[[#This Row],[Arrival Delay]]&gt;60,"Major","Moderate")))</f>
        <v/>
      </c>
      <c r="X713" t="str">
        <f>IF(OR(AND(Flights[[#This Row],[Status]]="Cancelled",Flights[[#This Row],[Cancellation Reason]]="Airline/Carrier"),Flights[[#This Row],[Delay Type]]="Severe"),"Yes","No")</f>
        <v>No</v>
      </c>
    </row>
    <row r="714" spans="1:24" x14ac:dyDescent="0.25">
      <c r="A714" s="3">
        <v>42060</v>
      </c>
      <c r="B714">
        <f>WEEKNUM(Flights[[#This Row],[Date]],2)</f>
        <v>9</v>
      </c>
      <c r="C714">
        <f>WEEKDAY(Flights[[#This Row],[Date]],2)</f>
        <v>3</v>
      </c>
      <c r="D714" t="s">
        <v>640</v>
      </c>
      <c r="E714" t="s">
        <v>1994</v>
      </c>
      <c r="F714" t="s">
        <v>0</v>
      </c>
      <c r="G714" t="s">
        <v>349</v>
      </c>
      <c r="H714" t="str">
        <f>_xlfn.XLOOKUP(Flights[[#This Row],[Destination]],Airports!$A$1:$A$77,Airports!$D$1:$D$77,"Code not found")</f>
        <v>Salt Lake City</v>
      </c>
      <c r="I714" t="str" cm="1">
        <f t="array" ref="I714">_xlfn.XLOOKUP(Flights[[#This Row],[Destination]],_xlfn._TRO_TRAILING(Airports!A:A),_xlfn._TRO_TRAILING(Airports!E:E),"Code not found")</f>
        <v>UT</v>
      </c>
      <c r="J714" s="1">
        <v>0.64236111111111116</v>
      </c>
      <c r="K714">
        <f>HOUR(Flights[[#This Row],[Scheduled Departure]])</f>
        <v>15</v>
      </c>
      <c r="L714" s="1">
        <v>0.64166666666666672</v>
      </c>
      <c r="M714">
        <v>-1</v>
      </c>
      <c r="N714">
        <v>112</v>
      </c>
      <c r="O714" s="14">
        <f>Flights[[#This Row],[Length (min)]]/60</f>
        <v>1.8666666666666667</v>
      </c>
      <c r="P714">
        <v>590</v>
      </c>
      <c r="Q714" s="17">
        <f>IFERROR(Flights[[#This Row],[Distance]]/Flights[[#This Row],[Length (hr)]],"")</f>
        <v>316.07142857142856</v>
      </c>
      <c r="R714" s="1">
        <v>0.76666666666666672</v>
      </c>
      <c r="S714" s="1">
        <v>0.76111111111111107</v>
      </c>
      <c r="T714">
        <v>-8</v>
      </c>
      <c r="U714" t="str">
        <f>IF(Flights[[#This Row],[Arrival Delay]]="","Cancelled",IF(Flights[[#This Row],[Arrival Delay]]&gt;15,"Delayed","On time"))</f>
        <v>On time</v>
      </c>
      <c r="V714" t="str">
        <f>IF(Flights[[#This Row],[Status]]&lt;&gt;"Delayed","",IF(Flights[[#This Row],[Arrival Delay]]&gt;120,"Severe",IF(Flights[[#This Row],[Arrival Delay]]&gt;60,"Major","Moderate")))</f>
        <v/>
      </c>
      <c r="X714" t="str">
        <f>IF(OR(AND(Flights[[#This Row],[Status]]="Cancelled",Flights[[#This Row],[Cancellation Reason]]="Airline/Carrier"),Flights[[#This Row],[Delay Type]]="Severe"),"Yes","No")</f>
        <v>No</v>
      </c>
    </row>
    <row r="715" spans="1:24" x14ac:dyDescent="0.25">
      <c r="A715" s="3">
        <v>42060</v>
      </c>
      <c r="B715">
        <f>WEEKNUM(Flights[[#This Row],[Date]],2)</f>
        <v>9</v>
      </c>
      <c r="C715">
        <f>WEEKDAY(Flights[[#This Row],[Date]],2)</f>
        <v>3</v>
      </c>
      <c r="D715" t="s">
        <v>1014</v>
      </c>
      <c r="E715" t="s">
        <v>1988</v>
      </c>
      <c r="F715" t="s">
        <v>0</v>
      </c>
      <c r="G715" t="s">
        <v>29</v>
      </c>
      <c r="H715" t="str">
        <f>_xlfn.XLOOKUP(Flights[[#This Row],[Destination]],Airports!$A$1:$A$77,Airports!$D$1:$D$77,"Code not found")</f>
        <v>Phoenix</v>
      </c>
      <c r="I715" t="str" cm="1">
        <f t="array" ref="I715">_xlfn.XLOOKUP(Flights[[#This Row],[Destination]],_xlfn._TRO_TRAILING(Airports!A:A),_xlfn._TRO_TRAILING(Airports!E:E),"Code not found")</f>
        <v>AZ</v>
      </c>
      <c r="J715" s="1">
        <v>0.68402777777777779</v>
      </c>
      <c r="K715">
        <f>HOUR(Flights[[#This Row],[Scheduled Departure]])</f>
        <v>16</v>
      </c>
      <c r="L715" s="1">
        <v>0.68611111111111112</v>
      </c>
      <c r="M715">
        <v>3</v>
      </c>
      <c r="N715">
        <v>100</v>
      </c>
      <c r="O715" s="14">
        <f>Flights[[#This Row],[Length (min)]]/60</f>
        <v>1.6666666666666667</v>
      </c>
      <c r="P715">
        <v>370</v>
      </c>
      <c r="Q715" s="17">
        <f>IFERROR(Flights[[#This Row],[Distance]]/Flights[[#This Row],[Length (hr)]],"")</f>
        <v>222</v>
      </c>
      <c r="R715" s="1">
        <v>0.78333333333333333</v>
      </c>
      <c r="S715" s="1">
        <v>0.79722222222222228</v>
      </c>
      <c r="T715">
        <v>20</v>
      </c>
      <c r="U715" t="str">
        <f>IF(Flights[[#This Row],[Arrival Delay]]="","Cancelled",IF(Flights[[#This Row],[Arrival Delay]]&gt;15,"Delayed","On time"))</f>
        <v>Delayed</v>
      </c>
      <c r="V715" t="str">
        <f>IF(Flights[[#This Row],[Status]]&lt;&gt;"Delayed","",IF(Flights[[#This Row],[Arrival Delay]]&gt;120,"Severe",IF(Flights[[#This Row],[Arrival Delay]]&gt;60,"Major","Moderate")))</f>
        <v>Moderate</v>
      </c>
      <c r="X715" t="str">
        <f>IF(OR(AND(Flights[[#This Row],[Status]]="Cancelled",Flights[[#This Row],[Cancellation Reason]]="Airline/Carrier"),Flights[[#This Row],[Delay Type]]="Severe"),"Yes","No")</f>
        <v>No</v>
      </c>
    </row>
    <row r="716" spans="1:24" x14ac:dyDescent="0.25">
      <c r="A716" s="3">
        <v>42060</v>
      </c>
      <c r="B716">
        <f>WEEKNUM(Flights[[#This Row],[Date]],2)</f>
        <v>9</v>
      </c>
      <c r="C716">
        <f>WEEKDAY(Flights[[#This Row],[Date]],2)</f>
        <v>3</v>
      </c>
      <c r="D716" t="s">
        <v>419</v>
      </c>
      <c r="E716" t="s">
        <v>1994</v>
      </c>
      <c r="F716" t="s">
        <v>0</v>
      </c>
      <c r="G716" t="s">
        <v>283</v>
      </c>
      <c r="H716" t="str">
        <f>_xlfn.XLOOKUP(Flights[[#This Row],[Destination]],Airports!$A$1:$A$77,Airports!$D$1:$D$77,"Code not found")</f>
        <v>Fresno</v>
      </c>
      <c r="I716" t="str" cm="1">
        <f t="array" ref="I716">_xlfn.XLOOKUP(Flights[[#This Row],[Destination]],_xlfn._TRO_TRAILING(Airports!A:A),_xlfn._TRO_TRAILING(Airports!E:E),"Code not found")</f>
        <v>CA</v>
      </c>
      <c r="J716" s="1">
        <v>0.83333333333333337</v>
      </c>
      <c r="K716">
        <f>HOUR(Flights[[#This Row],[Scheduled Departure]])</f>
        <v>20</v>
      </c>
      <c r="L716" s="1">
        <v>0.82847222222222228</v>
      </c>
      <c r="M716">
        <v>-7</v>
      </c>
      <c r="N716">
        <v>63</v>
      </c>
      <c r="O716" s="14">
        <f>Flights[[#This Row],[Length (min)]]/60</f>
        <v>1.05</v>
      </c>
      <c r="P716">
        <v>209</v>
      </c>
      <c r="Q716" s="17">
        <f>IFERROR(Flights[[#This Row],[Distance]]/Flights[[#This Row],[Length (hr)]],"")</f>
        <v>199.04761904761904</v>
      </c>
      <c r="R716" s="1">
        <v>0.87291666666666667</v>
      </c>
      <c r="S716" s="1">
        <v>0.87222222222222223</v>
      </c>
      <c r="T716">
        <v>-1</v>
      </c>
      <c r="U716" t="str">
        <f>IF(Flights[[#This Row],[Arrival Delay]]="","Cancelled",IF(Flights[[#This Row],[Arrival Delay]]&gt;15,"Delayed","On time"))</f>
        <v>On time</v>
      </c>
      <c r="V716" t="str">
        <f>IF(Flights[[#This Row],[Status]]&lt;&gt;"Delayed","",IF(Flights[[#This Row],[Arrival Delay]]&gt;120,"Severe",IF(Flights[[#This Row],[Arrival Delay]]&gt;60,"Major","Moderate")))</f>
        <v/>
      </c>
      <c r="X716" t="str">
        <f>IF(OR(AND(Flights[[#This Row],[Status]]="Cancelled",Flights[[#This Row],[Cancellation Reason]]="Airline/Carrier"),Flights[[#This Row],[Delay Type]]="Severe"),"Yes","No")</f>
        <v>No</v>
      </c>
    </row>
    <row r="717" spans="1:24" x14ac:dyDescent="0.25">
      <c r="A717" s="3">
        <v>42060</v>
      </c>
      <c r="B717">
        <f>WEEKNUM(Flights[[#This Row],[Date]],2)</f>
        <v>9</v>
      </c>
      <c r="C717">
        <f>WEEKDAY(Flights[[#This Row],[Date]],2)</f>
        <v>3</v>
      </c>
      <c r="D717" t="s">
        <v>968</v>
      </c>
      <c r="E717" t="s">
        <v>1990</v>
      </c>
      <c r="F717" t="s">
        <v>0</v>
      </c>
      <c r="G717" t="s">
        <v>16</v>
      </c>
      <c r="H717" t="str">
        <f>_xlfn.XLOOKUP(Flights[[#This Row],[Destination]],Airports!$A$1:$A$77,Airports!$D$1:$D$77,"Code not found")</f>
        <v>Dulles</v>
      </c>
      <c r="I717" t="str" cm="1">
        <f t="array" ref="I717">_xlfn.XLOOKUP(Flights[[#This Row],[Destination]],_xlfn._TRO_TRAILING(Airports!A:A),_xlfn._TRO_TRAILING(Airports!E:E),"Code not found")</f>
        <v>VA</v>
      </c>
      <c r="J717" s="1">
        <v>0.97569444444444442</v>
      </c>
      <c r="K717">
        <f>HOUR(Flights[[#This Row],[Scheduled Departure]])</f>
        <v>23</v>
      </c>
      <c r="L717" s="1">
        <v>0.97777777777777775</v>
      </c>
      <c r="M717">
        <v>3</v>
      </c>
      <c r="N717">
        <v>276</v>
      </c>
      <c r="O717" s="14">
        <f>Flights[[#This Row],[Length (min)]]/60</f>
        <v>4.5999999999999996</v>
      </c>
      <c r="P717">
        <v>2288</v>
      </c>
      <c r="Q717" s="17">
        <f>IFERROR(Flights[[#This Row],[Distance]]/Flights[[#This Row],[Length (hr)]],"")</f>
        <v>497.39130434782612</v>
      </c>
      <c r="R717" s="1">
        <v>0.30486111111111114</v>
      </c>
      <c r="S717" s="1">
        <v>0.29444444444444445</v>
      </c>
      <c r="T717">
        <v>-15</v>
      </c>
      <c r="U717" t="str">
        <f>IF(Flights[[#This Row],[Arrival Delay]]="","Cancelled",IF(Flights[[#This Row],[Arrival Delay]]&gt;15,"Delayed","On time"))</f>
        <v>On time</v>
      </c>
      <c r="V717" t="str">
        <f>IF(Flights[[#This Row],[Status]]&lt;&gt;"Delayed","",IF(Flights[[#This Row],[Arrival Delay]]&gt;120,"Severe",IF(Flights[[#This Row],[Arrival Delay]]&gt;60,"Major","Moderate")))</f>
        <v/>
      </c>
      <c r="X717" t="str">
        <f>IF(OR(AND(Flights[[#This Row],[Status]]="Cancelled",Flights[[#This Row],[Cancellation Reason]]="Airline/Carrier"),Flights[[#This Row],[Delay Type]]="Severe"),"Yes","No")</f>
        <v>No</v>
      </c>
    </row>
    <row r="718" spans="1:24" x14ac:dyDescent="0.25">
      <c r="A718" s="3">
        <v>42061</v>
      </c>
      <c r="B718">
        <f>WEEKNUM(Flights[[#This Row],[Date]],2)</f>
        <v>9</v>
      </c>
      <c r="C718">
        <f>WEEKDAY(Flights[[#This Row],[Date]],2)</f>
        <v>4</v>
      </c>
      <c r="D718" t="s">
        <v>1001</v>
      </c>
      <c r="E718" t="s">
        <v>1988</v>
      </c>
      <c r="F718" t="s">
        <v>0</v>
      </c>
      <c r="G718" t="s">
        <v>29</v>
      </c>
      <c r="H718" t="str">
        <f>_xlfn.XLOOKUP(Flights[[#This Row],[Destination]],Airports!$A$1:$A$77,Airports!$D$1:$D$77,"Code not found")</f>
        <v>Phoenix</v>
      </c>
      <c r="I718" t="str" cm="1">
        <f t="array" ref="I718">_xlfn.XLOOKUP(Flights[[#This Row],[Destination]],_xlfn._TRO_TRAILING(Airports!A:A),_xlfn._TRO_TRAILING(Airports!E:E),"Code not found")</f>
        <v>AZ</v>
      </c>
      <c r="J718" s="1">
        <v>0.31597222222222221</v>
      </c>
      <c r="K718">
        <f>HOUR(Flights[[#This Row],[Scheduled Departure]])</f>
        <v>7</v>
      </c>
      <c r="L718" s="1">
        <v>0.31527777777777777</v>
      </c>
      <c r="M718">
        <v>-1</v>
      </c>
      <c r="N718">
        <v>89</v>
      </c>
      <c r="O718" s="14">
        <f>Flights[[#This Row],[Length (min)]]/60</f>
        <v>1.4833333333333334</v>
      </c>
      <c r="P718">
        <v>370</v>
      </c>
      <c r="Q718" s="17">
        <f>IFERROR(Flights[[#This Row],[Distance]]/Flights[[#This Row],[Length (hr)]],"")</f>
        <v>249.43820224719101</v>
      </c>
      <c r="R718" s="1">
        <v>0.42499999999999999</v>
      </c>
      <c r="S718" s="1">
        <v>0.41875000000000001</v>
      </c>
      <c r="T718">
        <v>-9</v>
      </c>
      <c r="U718" t="str">
        <f>IF(Flights[[#This Row],[Arrival Delay]]="","Cancelled",IF(Flights[[#This Row],[Arrival Delay]]&gt;15,"Delayed","On time"))</f>
        <v>On time</v>
      </c>
      <c r="V718" t="str">
        <f>IF(Flights[[#This Row],[Status]]&lt;&gt;"Delayed","",IF(Flights[[#This Row],[Arrival Delay]]&gt;120,"Severe",IF(Flights[[#This Row],[Arrival Delay]]&gt;60,"Major","Moderate")))</f>
        <v/>
      </c>
      <c r="X718" t="str">
        <f>IF(OR(AND(Flights[[#This Row],[Status]]="Cancelled",Flights[[#This Row],[Cancellation Reason]]="Airline/Carrier"),Flights[[#This Row],[Delay Type]]="Severe"),"Yes","No")</f>
        <v>No</v>
      </c>
    </row>
    <row r="719" spans="1:24" x14ac:dyDescent="0.25">
      <c r="A719" s="3">
        <v>42061</v>
      </c>
      <c r="B719">
        <f>WEEKNUM(Flights[[#This Row],[Date]],2)</f>
        <v>9</v>
      </c>
      <c r="C719">
        <f>WEEKDAY(Flights[[#This Row],[Date]],2)</f>
        <v>4</v>
      </c>
      <c r="D719" t="s">
        <v>705</v>
      </c>
      <c r="E719" t="s">
        <v>1994</v>
      </c>
      <c r="F719" t="s">
        <v>0</v>
      </c>
      <c r="G719" t="s">
        <v>351</v>
      </c>
      <c r="H719" t="str">
        <f>_xlfn.XLOOKUP(Flights[[#This Row],[Destination]],Airports!$A$1:$A$77,Airports!$D$1:$D$77,"Code not found")</f>
        <v>Sacramento</v>
      </c>
      <c r="I719" t="str" cm="1">
        <f t="array" ref="I719">_xlfn.XLOOKUP(Flights[[#This Row],[Destination]],_xlfn._TRO_TRAILING(Airports!A:A),_xlfn._TRO_TRAILING(Airports!E:E),"Code not found")</f>
        <v>CA</v>
      </c>
      <c r="J719" s="1">
        <v>0.33680555555555558</v>
      </c>
      <c r="K719">
        <f>HOUR(Flights[[#This Row],[Scheduled Departure]])</f>
        <v>8</v>
      </c>
      <c r="L719" s="1">
        <v>0.33194444444444443</v>
      </c>
      <c r="M719">
        <v>-7</v>
      </c>
      <c r="N719">
        <v>86</v>
      </c>
      <c r="O719" s="14">
        <f>Flights[[#This Row],[Length (min)]]/60</f>
        <v>1.4333333333333333</v>
      </c>
      <c r="P719">
        <v>373</v>
      </c>
      <c r="Q719" s="17">
        <f>IFERROR(Flights[[#This Row],[Distance]]/Flights[[#This Row],[Length (hr)]],"")</f>
        <v>260.23255813953489</v>
      </c>
      <c r="R719" s="1">
        <v>0.40138888888888891</v>
      </c>
      <c r="S719" s="1">
        <v>0.39166666666666666</v>
      </c>
      <c r="T719">
        <v>-14</v>
      </c>
      <c r="U719" t="str">
        <f>IF(Flights[[#This Row],[Arrival Delay]]="","Cancelled",IF(Flights[[#This Row],[Arrival Delay]]&gt;15,"Delayed","On time"))</f>
        <v>On time</v>
      </c>
      <c r="V719" t="str">
        <f>IF(Flights[[#This Row],[Status]]&lt;&gt;"Delayed","",IF(Flights[[#This Row],[Arrival Delay]]&gt;120,"Severe",IF(Flights[[#This Row],[Arrival Delay]]&gt;60,"Major","Moderate")))</f>
        <v/>
      </c>
      <c r="X719" t="str">
        <f>IF(OR(AND(Flights[[#This Row],[Status]]="Cancelled",Flights[[#This Row],[Cancellation Reason]]="Airline/Carrier"),Flights[[#This Row],[Delay Type]]="Severe"),"Yes","No")</f>
        <v>No</v>
      </c>
    </row>
    <row r="720" spans="1:24" x14ac:dyDescent="0.25">
      <c r="A720" s="3">
        <v>42061</v>
      </c>
      <c r="B720">
        <f>WEEKNUM(Flights[[#This Row],[Date]],2)</f>
        <v>9</v>
      </c>
      <c r="C720">
        <f>WEEKDAY(Flights[[#This Row],[Date]],2)</f>
        <v>4</v>
      </c>
      <c r="D720" t="s">
        <v>487</v>
      </c>
      <c r="E720" t="s">
        <v>1989</v>
      </c>
      <c r="F720" t="s">
        <v>0</v>
      </c>
      <c r="G720" t="s">
        <v>349</v>
      </c>
      <c r="H720" t="str">
        <f>_xlfn.XLOOKUP(Flights[[#This Row],[Destination]],Airports!$A$1:$A$77,Airports!$D$1:$D$77,"Code not found")</f>
        <v>Salt Lake City</v>
      </c>
      <c r="I720" t="str" cm="1">
        <f t="array" ref="I720">_xlfn.XLOOKUP(Flights[[#This Row],[Destination]],_xlfn._TRO_TRAILING(Airports!A:A),_xlfn._TRO_TRAILING(Airports!E:E),"Code not found")</f>
        <v>UT</v>
      </c>
      <c r="J720" s="1">
        <v>0.47569444444444442</v>
      </c>
      <c r="K720">
        <f>HOUR(Flights[[#This Row],[Scheduled Departure]])</f>
        <v>11</v>
      </c>
      <c r="L720" s="1">
        <v>0.47361111111111109</v>
      </c>
      <c r="M720">
        <v>-3</v>
      </c>
      <c r="N720">
        <v>113</v>
      </c>
      <c r="O720" s="14">
        <f>Flights[[#This Row],[Length (min)]]/60</f>
        <v>1.8833333333333333</v>
      </c>
      <c r="P720">
        <v>590</v>
      </c>
      <c r="Q720" s="17">
        <f>IFERROR(Flights[[#This Row],[Distance]]/Flights[[#This Row],[Length (hr)]],"")</f>
        <v>313.27433628318585</v>
      </c>
      <c r="R720" s="1">
        <v>0.59375</v>
      </c>
      <c r="S720" s="1">
        <v>0.59375</v>
      </c>
      <c r="T720">
        <v>0</v>
      </c>
      <c r="U720" t="str">
        <f>IF(Flights[[#This Row],[Arrival Delay]]="","Cancelled",IF(Flights[[#This Row],[Arrival Delay]]&gt;15,"Delayed","On time"))</f>
        <v>On time</v>
      </c>
      <c r="V720" t="str">
        <f>IF(Flights[[#This Row],[Status]]&lt;&gt;"Delayed","",IF(Flights[[#This Row],[Arrival Delay]]&gt;120,"Severe",IF(Flights[[#This Row],[Arrival Delay]]&gt;60,"Major","Moderate")))</f>
        <v/>
      </c>
      <c r="X720" t="str">
        <f>IF(OR(AND(Flights[[#This Row],[Status]]="Cancelled",Flights[[#This Row],[Cancellation Reason]]="Airline/Carrier"),Flights[[#This Row],[Delay Type]]="Severe"),"Yes","No")</f>
        <v>No</v>
      </c>
    </row>
    <row r="721" spans="1:24" x14ac:dyDescent="0.25">
      <c r="A721" s="3">
        <v>42061</v>
      </c>
      <c r="B721">
        <f>WEEKNUM(Flights[[#This Row],[Date]],2)</f>
        <v>9</v>
      </c>
      <c r="C721">
        <f>WEEKDAY(Flights[[#This Row],[Date]],2)</f>
        <v>4</v>
      </c>
      <c r="D721" t="s">
        <v>872</v>
      </c>
      <c r="E721" t="s">
        <v>1995</v>
      </c>
      <c r="F721" t="s">
        <v>0</v>
      </c>
      <c r="G721" t="s">
        <v>15</v>
      </c>
      <c r="H721" t="str">
        <f>_xlfn.XLOOKUP(Flights[[#This Row],[Destination]],Airports!$A$1:$A$77,Airports!$D$1:$D$77,"Code not found")</f>
        <v>Las Vegas</v>
      </c>
      <c r="I721" t="str" cm="1">
        <f t="array" ref="I721">_xlfn.XLOOKUP(Flights[[#This Row],[Destination]],_xlfn._TRO_TRAILING(Airports!A:A),_xlfn._TRO_TRAILING(Airports!E:E),"Code not found")</f>
        <v>NV</v>
      </c>
      <c r="J721" s="1">
        <v>0.50347222222222221</v>
      </c>
      <c r="K721">
        <f>HOUR(Flights[[#This Row],[Scheduled Departure]])</f>
        <v>12</v>
      </c>
      <c r="L721" s="1">
        <v>0.51666666666666672</v>
      </c>
      <c r="M721">
        <v>19</v>
      </c>
      <c r="N721">
        <v>53</v>
      </c>
      <c r="O721" s="14">
        <f>Flights[[#This Row],[Length (min)]]/60</f>
        <v>0.8833333333333333</v>
      </c>
      <c r="P721">
        <v>236</v>
      </c>
      <c r="Q721" s="17">
        <f>IFERROR(Flights[[#This Row],[Distance]]/Flights[[#This Row],[Length (hr)]],"")</f>
        <v>267.16981132075472</v>
      </c>
      <c r="R721" s="1">
        <v>0.54513888888888884</v>
      </c>
      <c r="S721" s="1">
        <v>0.55347222222222225</v>
      </c>
      <c r="T721">
        <v>12</v>
      </c>
      <c r="U721" t="str">
        <f>IF(Flights[[#This Row],[Arrival Delay]]="","Cancelled",IF(Flights[[#This Row],[Arrival Delay]]&gt;15,"Delayed","On time"))</f>
        <v>On time</v>
      </c>
      <c r="V721" t="str">
        <f>IF(Flights[[#This Row],[Status]]&lt;&gt;"Delayed","",IF(Flights[[#This Row],[Arrival Delay]]&gt;120,"Severe",IF(Flights[[#This Row],[Arrival Delay]]&gt;60,"Major","Moderate")))</f>
        <v/>
      </c>
      <c r="X721" t="str">
        <f>IF(OR(AND(Flights[[#This Row],[Status]]="Cancelled",Flights[[#This Row],[Cancellation Reason]]="Airline/Carrier"),Flights[[#This Row],[Delay Type]]="Severe"),"Yes","No")</f>
        <v>No</v>
      </c>
    </row>
    <row r="722" spans="1:24" x14ac:dyDescent="0.25">
      <c r="A722" s="3">
        <v>42061</v>
      </c>
      <c r="B722">
        <f>WEEKNUM(Flights[[#This Row],[Date]],2)</f>
        <v>9</v>
      </c>
      <c r="C722">
        <f>WEEKDAY(Flights[[#This Row],[Date]],2)</f>
        <v>4</v>
      </c>
      <c r="D722" t="s">
        <v>878</v>
      </c>
      <c r="E722" t="s">
        <v>1995</v>
      </c>
      <c r="F722" t="s">
        <v>0</v>
      </c>
      <c r="G722" t="s">
        <v>6</v>
      </c>
      <c r="H722" t="str">
        <f>_xlfn.XLOOKUP(Flights[[#This Row],[Destination]],Airports!$A$1:$A$77,Airports!$D$1:$D$77,"Code not found")</f>
        <v>Nashville</v>
      </c>
      <c r="I722" t="str" cm="1">
        <f t="array" ref="I722">_xlfn.XLOOKUP(Flights[[#This Row],[Destination]],_xlfn._TRO_TRAILING(Airports!A:A),_xlfn._TRO_TRAILING(Airports!E:E),"Code not found")</f>
        <v>TN</v>
      </c>
      <c r="J722" s="1">
        <v>0.54513888888888884</v>
      </c>
      <c r="K722">
        <f>HOUR(Flights[[#This Row],[Scheduled Departure]])</f>
        <v>13</v>
      </c>
      <c r="L722" s="1">
        <v>0.56458333333333333</v>
      </c>
      <c r="M722">
        <v>28</v>
      </c>
      <c r="N722">
        <v>223</v>
      </c>
      <c r="O722" s="14">
        <f>Flights[[#This Row],[Length (min)]]/60</f>
        <v>3.7166666666666668</v>
      </c>
      <c r="P722">
        <v>1797</v>
      </c>
      <c r="Q722" s="17">
        <f>IFERROR(Flights[[#This Row],[Distance]]/Flights[[#This Row],[Length (hr)]],"")</f>
        <v>483.49775784753359</v>
      </c>
      <c r="R722" s="1">
        <v>0.78819444444444442</v>
      </c>
      <c r="S722" s="1">
        <v>0.80277777777777781</v>
      </c>
      <c r="T722">
        <v>21</v>
      </c>
      <c r="U722" t="str">
        <f>IF(Flights[[#This Row],[Arrival Delay]]="","Cancelled",IF(Flights[[#This Row],[Arrival Delay]]&gt;15,"Delayed","On time"))</f>
        <v>Delayed</v>
      </c>
      <c r="V722" t="str">
        <f>IF(Flights[[#This Row],[Status]]&lt;&gt;"Delayed","",IF(Flights[[#This Row],[Arrival Delay]]&gt;120,"Severe",IF(Flights[[#This Row],[Arrival Delay]]&gt;60,"Major","Moderate")))</f>
        <v>Moderate</v>
      </c>
      <c r="X722" t="str">
        <f>IF(OR(AND(Flights[[#This Row],[Status]]="Cancelled",Flights[[#This Row],[Cancellation Reason]]="Airline/Carrier"),Flights[[#This Row],[Delay Type]]="Severe"),"Yes","No")</f>
        <v>No</v>
      </c>
    </row>
    <row r="723" spans="1:24" x14ac:dyDescent="0.25">
      <c r="A723" s="3">
        <v>42061</v>
      </c>
      <c r="B723">
        <f>WEEKNUM(Flights[[#This Row],[Date]],2)</f>
        <v>9</v>
      </c>
      <c r="C723">
        <f>WEEKDAY(Flights[[#This Row],[Date]],2)</f>
        <v>4</v>
      </c>
      <c r="D723" t="s">
        <v>808</v>
      </c>
      <c r="E723" t="s">
        <v>1994</v>
      </c>
      <c r="F723" t="s">
        <v>0</v>
      </c>
      <c r="G723" t="s">
        <v>318</v>
      </c>
      <c r="H723" t="str">
        <f>_xlfn.XLOOKUP(Flights[[#This Row],[Destination]],Airports!$A$1:$A$77,Airports!$D$1:$D$77,"Code not found")</f>
        <v>Oakland</v>
      </c>
      <c r="I723" t="str" cm="1">
        <f t="array" ref="I723">_xlfn.XLOOKUP(Flights[[#This Row],[Destination]],_xlfn._TRO_TRAILING(Airports!A:A),_xlfn._TRO_TRAILING(Airports!E:E),"Code not found")</f>
        <v>CA</v>
      </c>
      <c r="J723" s="1">
        <v>0.5625</v>
      </c>
      <c r="K723">
        <f>HOUR(Flights[[#This Row],[Scheduled Departure]])</f>
        <v>13</v>
      </c>
      <c r="L723" s="1">
        <v>0.55902777777777779</v>
      </c>
      <c r="M723">
        <v>-5</v>
      </c>
      <c r="N723">
        <v>92</v>
      </c>
      <c r="O723" s="14">
        <f>Flights[[#This Row],[Length (min)]]/60</f>
        <v>1.5333333333333334</v>
      </c>
      <c r="P723">
        <v>337</v>
      </c>
      <c r="Q723" s="17">
        <f>IFERROR(Flights[[#This Row],[Distance]]/Flights[[#This Row],[Length (hr)]],"")</f>
        <v>219.78260869565216</v>
      </c>
      <c r="R723" s="1">
        <v>0.62083333333333335</v>
      </c>
      <c r="S723" s="1">
        <v>0.62291666666666667</v>
      </c>
      <c r="T723">
        <v>3</v>
      </c>
      <c r="U723" t="str">
        <f>IF(Flights[[#This Row],[Arrival Delay]]="","Cancelled",IF(Flights[[#This Row],[Arrival Delay]]&gt;15,"Delayed","On time"))</f>
        <v>On time</v>
      </c>
      <c r="V723" t="str">
        <f>IF(Flights[[#This Row],[Status]]&lt;&gt;"Delayed","",IF(Flights[[#This Row],[Arrival Delay]]&gt;120,"Severe",IF(Flights[[#This Row],[Arrival Delay]]&gt;60,"Major","Moderate")))</f>
        <v/>
      </c>
      <c r="X723" t="str">
        <f>IF(OR(AND(Flights[[#This Row],[Status]]="Cancelled",Flights[[#This Row],[Cancellation Reason]]="Airline/Carrier"),Flights[[#This Row],[Delay Type]]="Severe"),"Yes","No")</f>
        <v>No</v>
      </c>
    </row>
    <row r="724" spans="1:24" x14ac:dyDescent="0.25">
      <c r="A724" s="3">
        <v>42061</v>
      </c>
      <c r="B724">
        <f>WEEKNUM(Flights[[#This Row],[Date]],2)</f>
        <v>9</v>
      </c>
      <c r="C724">
        <f>WEEKDAY(Flights[[#This Row],[Date]],2)</f>
        <v>4</v>
      </c>
      <c r="D724" t="s">
        <v>893</v>
      </c>
      <c r="E724" t="s">
        <v>1995</v>
      </c>
      <c r="F724" t="s">
        <v>0</v>
      </c>
      <c r="G724" t="s">
        <v>246</v>
      </c>
      <c r="H724" t="str">
        <f>_xlfn.XLOOKUP(Flights[[#This Row],[Destination]],Airports!$A$1:$A$77,Airports!$D$1:$D$77,"Code not found")</f>
        <v>Albuquerque</v>
      </c>
      <c r="I724" t="str" cm="1">
        <f t="array" ref="I724">_xlfn.XLOOKUP(Flights[[#This Row],[Destination]],_xlfn._TRO_TRAILING(Airports!A:A),_xlfn._TRO_TRAILING(Airports!E:E),"Code not found")</f>
        <v>NM</v>
      </c>
      <c r="J724" s="1">
        <v>0.64236111111111116</v>
      </c>
      <c r="K724">
        <f>HOUR(Flights[[#This Row],[Scheduled Departure]])</f>
        <v>15</v>
      </c>
      <c r="L724" s="1">
        <v>0.65902777777777777</v>
      </c>
      <c r="M724">
        <v>24</v>
      </c>
      <c r="N724">
        <v>100</v>
      </c>
      <c r="O724" s="14">
        <f>Flights[[#This Row],[Length (min)]]/60</f>
        <v>1.6666666666666667</v>
      </c>
      <c r="P724">
        <v>677</v>
      </c>
      <c r="Q724" s="17">
        <f>IFERROR(Flights[[#This Row],[Distance]]/Flights[[#This Row],[Length (hr)]],"")</f>
        <v>406.2</v>
      </c>
      <c r="R724" s="1">
        <v>0.75347222222222221</v>
      </c>
      <c r="S724" s="1">
        <v>0.77013888888888893</v>
      </c>
      <c r="T724">
        <v>24</v>
      </c>
      <c r="U724" t="str">
        <f>IF(Flights[[#This Row],[Arrival Delay]]="","Cancelled",IF(Flights[[#This Row],[Arrival Delay]]&gt;15,"Delayed","On time"))</f>
        <v>Delayed</v>
      </c>
      <c r="V724" t="str">
        <f>IF(Flights[[#This Row],[Status]]&lt;&gt;"Delayed","",IF(Flights[[#This Row],[Arrival Delay]]&gt;120,"Severe",IF(Flights[[#This Row],[Arrival Delay]]&gt;60,"Major","Moderate")))</f>
        <v>Moderate</v>
      </c>
      <c r="X724" t="str">
        <f>IF(OR(AND(Flights[[#This Row],[Status]]="Cancelled",Flights[[#This Row],[Cancellation Reason]]="Airline/Carrier"),Flights[[#This Row],[Delay Type]]="Severe"),"Yes","No")</f>
        <v>No</v>
      </c>
    </row>
    <row r="725" spans="1:24" x14ac:dyDescent="0.25">
      <c r="A725" s="3">
        <v>42061</v>
      </c>
      <c r="B725">
        <f>WEEKNUM(Flights[[#This Row],[Date]],2)</f>
        <v>9</v>
      </c>
      <c r="C725">
        <f>WEEKDAY(Flights[[#This Row],[Date]],2)</f>
        <v>4</v>
      </c>
      <c r="D725" t="s">
        <v>119</v>
      </c>
      <c r="E725" t="s">
        <v>1987</v>
      </c>
      <c r="F725" t="s">
        <v>0</v>
      </c>
      <c r="G725" t="s">
        <v>5</v>
      </c>
      <c r="H725" t="str">
        <f>_xlfn.XLOOKUP(Flights[[#This Row],[Destination]],Airports!$A$1:$A$77,Airports!$D$1:$D$77,"Code not found")</f>
        <v>St. Louis</v>
      </c>
      <c r="I725" t="str" cm="1">
        <f t="array" ref="I725">_xlfn.XLOOKUP(Flights[[#This Row],[Destination]],_xlfn._TRO_TRAILING(Airports!A:A),_xlfn._TRO_TRAILING(Airports!E:E),"Code not found")</f>
        <v>MO</v>
      </c>
      <c r="J725" s="1">
        <v>0.64444444444444449</v>
      </c>
      <c r="K725">
        <f>HOUR(Flights[[#This Row],[Scheduled Departure]])</f>
        <v>15</v>
      </c>
      <c r="L725" s="1">
        <v>0.64236111111111116</v>
      </c>
      <c r="M725">
        <v>-3</v>
      </c>
      <c r="N725">
        <v>228</v>
      </c>
      <c r="O725" s="14">
        <f>Flights[[#This Row],[Length (min)]]/60</f>
        <v>3.8</v>
      </c>
      <c r="P725">
        <v>1592</v>
      </c>
      <c r="Q725" s="17">
        <f>IFERROR(Flights[[#This Row],[Distance]]/Flights[[#This Row],[Length (hr)]],"")</f>
        <v>418.94736842105266</v>
      </c>
      <c r="R725" s="1">
        <v>0.87430555555555556</v>
      </c>
      <c r="S725" s="1">
        <v>0.88402777777777775</v>
      </c>
      <c r="T725">
        <v>14</v>
      </c>
      <c r="U725" t="str">
        <f>IF(Flights[[#This Row],[Arrival Delay]]="","Cancelled",IF(Flights[[#This Row],[Arrival Delay]]&gt;15,"Delayed","On time"))</f>
        <v>On time</v>
      </c>
      <c r="V725" t="str">
        <f>IF(Flights[[#This Row],[Status]]&lt;&gt;"Delayed","",IF(Flights[[#This Row],[Arrival Delay]]&gt;120,"Severe",IF(Flights[[#This Row],[Arrival Delay]]&gt;60,"Major","Moderate")))</f>
        <v/>
      </c>
      <c r="X725" t="str">
        <f>IF(OR(AND(Flights[[#This Row],[Status]]="Cancelled",Flights[[#This Row],[Cancellation Reason]]="Airline/Carrier"),Flights[[#This Row],[Delay Type]]="Severe"),"Yes","No")</f>
        <v>No</v>
      </c>
    </row>
    <row r="726" spans="1:24" x14ac:dyDescent="0.25">
      <c r="A726" s="3">
        <v>42061</v>
      </c>
      <c r="B726">
        <f>WEEKNUM(Flights[[#This Row],[Date]],2)</f>
        <v>9</v>
      </c>
      <c r="C726">
        <f>WEEKDAY(Flights[[#This Row],[Date]],2)</f>
        <v>4</v>
      </c>
      <c r="D726" t="s">
        <v>897</v>
      </c>
      <c r="E726" t="s">
        <v>1995</v>
      </c>
      <c r="F726" t="s">
        <v>0</v>
      </c>
      <c r="G726" t="s">
        <v>15</v>
      </c>
      <c r="H726" t="str">
        <f>_xlfn.XLOOKUP(Flights[[#This Row],[Destination]],Airports!$A$1:$A$77,Airports!$D$1:$D$77,"Code not found")</f>
        <v>Las Vegas</v>
      </c>
      <c r="I726" t="str" cm="1">
        <f t="array" ref="I726">_xlfn.XLOOKUP(Flights[[#This Row],[Destination]],_xlfn._TRO_TRAILING(Airports!A:A),_xlfn._TRO_TRAILING(Airports!E:E),"Code not found")</f>
        <v>NV</v>
      </c>
      <c r="J726" s="1">
        <v>0.67708333333333337</v>
      </c>
      <c r="K726">
        <f>HOUR(Flights[[#This Row],[Scheduled Departure]])</f>
        <v>16</v>
      </c>
      <c r="L726" s="1">
        <v>0.69722222222222219</v>
      </c>
      <c r="M726">
        <v>29</v>
      </c>
      <c r="N726">
        <v>56</v>
      </c>
      <c r="O726" s="14">
        <f>Flights[[#This Row],[Length (min)]]/60</f>
        <v>0.93333333333333335</v>
      </c>
      <c r="P726">
        <v>236</v>
      </c>
      <c r="Q726" s="17">
        <f>IFERROR(Flights[[#This Row],[Distance]]/Flights[[#This Row],[Length (hr)]],"")</f>
        <v>252.85714285714286</v>
      </c>
      <c r="R726" s="1">
        <v>0.71875</v>
      </c>
      <c r="S726" s="1">
        <v>0.73611111111111116</v>
      </c>
      <c r="T726">
        <v>25</v>
      </c>
      <c r="U726" t="str">
        <f>IF(Flights[[#This Row],[Arrival Delay]]="","Cancelled",IF(Flights[[#This Row],[Arrival Delay]]&gt;15,"Delayed","On time"))</f>
        <v>Delayed</v>
      </c>
      <c r="V726" t="str">
        <f>IF(Flights[[#This Row],[Status]]&lt;&gt;"Delayed","",IF(Flights[[#This Row],[Arrival Delay]]&gt;120,"Severe",IF(Flights[[#This Row],[Arrival Delay]]&gt;60,"Major","Moderate")))</f>
        <v>Moderate</v>
      </c>
      <c r="X726" t="str">
        <f>IF(OR(AND(Flights[[#This Row],[Status]]="Cancelled",Flights[[#This Row],[Cancellation Reason]]="Airline/Carrier"),Flights[[#This Row],[Delay Type]]="Severe"),"Yes","No")</f>
        <v>No</v>
      </c>
    </row>
    <row r="727" spans="1:24" x14ac:dyDescent="0.25">
      <c r="A727" s="3">
        <v>42061</v>
      </c>
      <c r="B727">
        <f>WEEKNUM(Flights[[#This Row],[Date]],2)</f>
        <v>9</v>
      </c>
      <c r="C727">
        <f>WEEKDAY(Flights[[#This Row],[Date]],2)</f>
        <v>4</v>
      </c>
      <c r="D727" t="s">
        <v>98</v>
      </c>
      <c r="E727" t="s">
        <v>1987</v>
      </c>
      <c r="F727" t="s">
        <v>0</v>
      </c>
      <c r="G727" t="s">
        <v>3</v>
      </c>
      <c r="H727" t="str">
        <f>_xlfn.XLOOKUP(Flights[[#This Row],[Destination]],Airports!$A$1:$A$77,Airports!$D$1:$D$77,"Code not found")</f>
        <v>Dallas</v>
      </c>
      <c r="I727" t="str" cm="1">
        <f t="array" ref="I727">_xlfn.XLOOKUP(Flights[[#This Row],[Destination]],_xlfn._TRO_TRAILING(Airports!A:A),_xlfn._TRO_TRAILING(Airports!E:E),"Code not found")</f>
        <v>TX</v>
      </c>
      <c r="J727" s="1">
        <v>0.78819444444444442</v>
      </c>
      <c r="K727">
        <f>HOUR(Flights[[#This Row],[Scheduled Departure]])</f>
        <v>18</v>
      </c>
      <c r="L727" s="1">
        <v>0.78402777777777777</v>
      </c>
      <c r="M727">
        <v>-6</v>
      </c>
      <c r="N727">
        <v>166</v>
      </c>
      <c r="O727" s="14">
        <f>Flights[[#This Row],[Length (min)]]/60</f>
        <v>2.7666666666666666</v>
      </c>
      <c r="P727">
        <v>1235</v>
      </c>
      <c r="Q727" s="17">
        <f>IFERROR(Flights[[#This Row],[Distance]]/Flights[[#This Row],[Length (hr)]],"")</f>
        <v>446.3855421686747</v>
      </c>
      <c r="R727" s="1">
        <v>0.98958333333333337</v>
      </c>
      <c r="S727" s="1">
        <v>0.98263888888888884</v>
      </c>
      <c r="T727">
        <v>-10</v>
      </c>
      <c r="U727" t="str">
        <f>IF(Flights[[#This Row],[Arrival Delay]]="","Cancelled",IF(Flights[[#This Row],[Arrival Delay]]&gt;15,"Delayed","On time"))</f>
        <v>On time</v>
      </c>
      <c r="V727" t="str">
        <f>IF(Flights[[#This Row],[Status]]&lt;&gt;"Delayed","",IF(Flights[[#This Row],[Arrival Delay]]&gt;120,"Severe",IF(Flights[[#This Row],[Arrival Delay]]&gt;60,"Major","Moderate")))</f>
        <v/>
      </c>
      <c r="X727" t="str">
        <f>IF(OR(AND(Flights[[#This Row],[Status]]="Cancelled",Flights[[#This Row],[Cancellation Reason]]="Airline/Carrier"),Flights[[#This Row],[Delay Type]]="Severe"),"Yes","No")</f>
        <v>No</v>
      </c>
    </row>
    <row r="728" spans="1:24" x14ac:dyDescent="0.25">
      <c r="A728" s="3">
        <v>42061</v>
      </c>
      <c r="B728">
        <f>WEEKNUM(Flights[[#This Row],[Date]],2)</f>
        <v>9</v>
      </c>
      <c r="C728">
        <f>WEEKDAY(Flights[[#This Row],[Date]],2)</f>
        <v>4</v>
      </c>
      <c r="D728" t="s">
        <v>646</v>
      </c>
      <c r="E728" t="s">
        <v>1994</v>
      </c>
      <c r="F728" t="s">
        <v>0</v>
      </c>
      <c r="G728" t="s">
        <v>266</v>
      </c>
      <c r="H728" t="str">
        <f>_xlfn.XLOOKUP(Flights[[#This Row],[Destination]],Airports!$A$1:$A$77,Airports!$D$1:$D$77,"Code not found")</f>
        <v>Colorado Springs</v>
      </c>
      <c r="I728" t="str" cm="1">
        <f t="array" ref="I728">_xlfn.XLOOKUP(Flights[[#This Row],[Destination]],_xlfn._TRO_TRAILING(Airports!A:A),_xlfn._TRO_TRAILING(Airports!E:E),"Code not found")</f>
        <v>CO</v>
      </c>
      <c r="J728" s="1">
        <v>0.80555555555555558</v>
      </c>
      <c r="K728">
        <f>HOUR(Flights[[#This Row],[Scheduled Departure]])</f>
        <v>19</v>
      </c>
      <c r="L728" s="1">
        <v>0.80277777777777781</v>
      </c>
      <c r="M728">
        <v>-4</v>
      </c>
      <c r="N728">
        <v>145</v>
      </c>
      <c r="O728" s="14">
        <f>Flights[[#This Row],[Length (min)]]/60</f>
        <v>2.4166666666666665</v>
      </c>
      <c r="P728">
        <v>833</v>
      </c>
      <c r="Q728" s="17">
        <f>IFERROR(Flights[[#This Row],[Distance]]/Flights[[#This Row],[Length (hr)]],"")</f>
        <v>344.68965517241384</v>
      </c>
      <c r="R728" s="1">
        <v>0.93888888888888888</v>
      </c>
      <c r="S728" s="1">
        <v>0.94513888888888886</v>
      </c>
      <c r="T728">
        <v>9</v>
      </c>
      <c r="U728" t="str">
        <f>IF(Flights[[#This Row],[Arrival Delay]]="","Cancelled",IF(Flights[[#This Row],[Arrival Delay]]&gt;15,"Delayed","On time"))</f>
        <v>On time</v>
      </c>
      <c r="V728" t="str">
        <f>IF(Flights[[#This Row],[Status]]&lt;&gt;"Delayed","",IF(Flights[[#This Row],[Arrival Delay]]&gt;120,"Severe",IF(Flights[[#This Row],[Arrival Delay]]&gt;60,"Major","Moderate")))</f>
        <v/>
      </c>
      <c r="X728" t="str">
        <f>IF(OR(AND(Flights[[#This Row],[Status]]="Cancelled",Flights[[#This Row],[Cancellation Reason]]="Airline/Carrier"),Flights[[#This Row],[Delay Type]]="Severe"),"Yes","No")</f>
        <v>No</v>
      </c>
    </row>
    <row r="729" spans="1:24" x14ac:dyDescent="0.25">
      <c r="A729" s="3">
        <v>42061</v>
      </c>
      <c r="B729">
        <f>WEEKNUM(Flights[[#This Row],[Date]],2)</f>
        <v>9</v>
      </c>
      <c r="C729">
        <f>WEEKDAY(Flights[[#This Row],[Date]],2)</f>
        <v>4</v>
      </c>
      <c r="D729" t="s">
        <v>644</v>
      </c>
      <c r="E729" t="s">
        <v>1994</v>
      </c>
      <c r="F729" t="s">
        <v>0</v>
      </c>
      <c r="G729" t="s">
        <v>283</v>
      </c>
      <c r="H729" t="str">
        <f>_xlfn.XLOOKUP(Flights[[#This Row],[Destination]],Airports!$A$1:$A$77,Airports!$D$1:$D$77,"Code not found")</f>
        <v>Fresno</v>
      </c>
      <c r="I729" t="str" cm="1">
        <f t="array" ref="I729">_xlfn.XLOOKUP(Flights[[#This Row],[Destination]],_xlfn._TRO_TRAILING(Airports!A:A),_xlfn._TRO_TRAILING(Airports!E:E),"Code not found")</f>
        <v>CA</v>
      </c>
      <c r="J729" s="1">
        <v>0.82986111111111116</v>
      </c>
      <c r="K729">
        <f>HOUR(Flights[[#This Row],[Scheduled Departure]])</f>
        <v>19</v>
      </c>
      <c r="L729" s="1">
        <v>0.94513888888888886</v>
      </c>
      <c r="M729">
        <v>166</v>
      </c>
      <c r="N729">
        <v>58</v>
      </c>
      <c r="O729" s="14">
        <f>Flights[[#This Row],[Length (min)]]/60</f>
        <v>0.96666666666666667</v>
      </c>
      <c r="P729">
        <v>209</v>
      </c>
      <c r="Q729" s="17">
        <f>IFERROR(Flights[[#This Row],[Distance]]/Flights[[#This Row],[Length (hr)]],"")</f>
        <v>216.20689655172413</v>
      </c>
      <c r="R729" s="1">
        <v>0.87291666666666667</v>
      </c>
      <c r="S729" s="1">
        <v>0.98541666666666672</v>
      </c>
      <c r="T729">
        <v>162</v>
      </c>
      <c r="U729" t="str">
        <f>IF(Flights[[#This Row],[Arrival Delay]]="","Cancelled",IF(Flights[[#This Row],[Arrival Delay]]&gt;15,"Delayed","On time"))</f>
        <v>Delayed</v>
      </c>
      <c r="V729" t="str">
        <f>IF(Flights[[#This Row],[Status]]&lt;&gt;"Delayed","",IF(Flights[[#This Row],[Arrival Delay]]&gt;120,"Severe",IF(Flights[[#This Row],[Arrival Delay]]&gt;60,"Major","Moderate")))</f>
        <v>Severe</v>
      </c>
      <c r="X729" t="str">
        <f>IF(OR(AND(Flights[[#This Row],[Status]]="Cancelled",Flights[[#This Row],[Cancellation Reason]]="Airline/Carrier"),Flights[[#This Row],[Delay Type]]="Severe"),"Yes","No")</f>
        <v>Yes</v>
      </c>
    </row>
    <row r="730" spans="1:24" x14ac:dyDescent="0.25">
      <c r="A730" s="3">
        <v>42062</v>
      </c>
      <c r="B730">
        <f>WEEKNUM(Flights[[#This Row],[Date]],2)</f>
        <v>9</v>
      </c>
      <c r="C730">
        <f>WEEKDAY(Flights[[#This Row],[Date]],2)</f>
        <v>5</v>
      </c>
      <c r="D730" t="s">
        <v>844</v>
      </c>
      <c r="E730" t="s">
        <v>1994</v>
      </c>
      <c r="F730" t="s">
        <v>0</v>
      </c>
      <c r="G730" t="s">
        <v>7</v>
      </c>
      <c r="H730" t="str">
        <f>_xlfn.XLOOKUP(Flights[[#This Row],[Destination]],Airports!$A$1:$A$77,Airports!$D$1:$D$77,"Code not found")</f>
        <v>Austin</v>
      </c>
      <c r="I730" t="str" cm="1">
        <f t="array" ref="I730">_xlfn.XLOOKUP(Flights[[#This Row],[Destination]],_xlfn._TRO_TRAILING(Airports!A:A),_xlfn._TRO_TRAILING(Airports!E:E),"Code not found")</f>
        <v>TX</v>
      </c>
      <c r="J730" s="1">
        <v>0.34930555555555554</v>
      </c>
      <c r="K730">
        <f>HOUR(Flights[[#This Row],[Scheduled Departure]])</f>
        <v>8</v>
      </c>
      <c r="L730" s="1">
        <v>0.38680555555555557</v>
      </c>
      <c r="M730">
        <v>54</v>
      </c>
      <c r="N730">
        <v>178</v>
      </c>
      <c r="O730" s="14">
        <f>Flights[[#This Row],[Length (min)]]/60</f>
        <v>2.9666666666666668</v>
      </c>
      <c r="P730">
        <v>1242</v>
      </c>
      <c r="Q730" s="17">
        <f>IFERROR(Flights[[#This Row],[Distance]]/Flights[[#This Row],[Length (hr)]],"")</f>
        <v>418.65168539325839</v>
      </c>
      <c r="R730" s="1">
        <v>0.55625000000000002</v>
      </c>
      <c r="S730" s="1">
        <v>0.59375</v>
      </c>
      <c r="T730">
        <v>54</v>
      </c>
      <c r="U730" t="str">
        <f>IF(Flights[[#This Row],[Arrival Delay]]="","Cancelled",IF(Flights[[#This Row],[Arrival Delay]]&gt;15,"Delayed","On time"))</f>
        <v>Delayed</v>
      </c>
      <c r="V730" t="str">
        <f>IF(Flights[[#This Row],[Status]]&lt;&gt;"Delayed","",IF(Flights[[#This Row],[Arrival Delay]]&gt;120,"Severe",IF(Flights[[#This Row],[Arrival Delay]]&gt;60,"Major","Moderate")))</f>
        <v>Moderate</v>
      </c>
      <c r="X730" t="str">
        <f>IF(OR(AND(Flights[[#This Row],[Status]]="Cancelled",Flights[[#This Row],[Cancellation Reason]]="Airline/Carrier"),Flights[[#This Row],[Delay Type]]="Severe"),"Yes","No")</f>
        <v>No</v>
      </c>
    </row>
    <row r="731" spans="1:24" x14ac:dyDescent="0.25">
      <c r="A731" s="3">
        <v>42062</v>
      </c>
      <c r="B731">
        <f>WEEKNUM(Flights[[#This Row],[Date]],2)</f>
        <v>9</v>
      </c>
      <c r="C731">
        <f>WEEKDAY(Flights[[#This Row],[Date]],2)</f>
        <v>5</v>
      </c>
      <c r="D731" t="s">
        <v>444</v>
      </c>
      <c r="E731" t="s">
        <v>1994</v>
      </c>
      <c r="F731" t="s">
        <v>0</v>
      </c>
      <c r="G731" t="s">
        <v>344</v>
      </c>
      <c r="H731" t="str">
        <f>_xlfn.XLOOKUP(Flights[[#This Row],[Destination]],Airports!$A$1:$A$77,Airports!$D$1:$D$77,"Code not found")</f>
        <v>Seattle</v>
      </c>
      <c r="I731" t="str" cm="1">
        <f t="array" ref="I731">_xlfn.XLOOKUP(Flights[[#This Row],[Destination]],_xlfn._TRO_TRAILING(Airports!A:A),_xlfn._TRO_TRAILING(Airports!E:E),"Code not found")</f>
        <v>WA</v>
      </c>
      <c r="J731" s="1">
        <v>0.3611111111111111</v>
      </c>
      <c r="K731">
        <f>HOUR(Flights[[#This Row],[Scheduled Departure]])</f>
        <v>8</v>
      </c>
      <c r="L731" s="1">
        <v>0.35972222222222222</v>
      </c>
      <c r="M731">
        <v>-2</v>
      </c>
      <c r="N731">
        <v>175</v>
      </c>
      <c r="O731" s="14">
        <f>Flights[[#This Row],[Length (min)]]/60</f>
        <v>2.9166666666666665</v>
      </c>
      <c r="P731">
        <v>954</v>
      </c>
      <c r="Q731" s="17">
        <f>IFERROR(Flights[[#This Row],[Distance]]/Flights[[#This Row],[Length (hr)]],"")</f>
        <v>327.08571428571429</v>
      </c>
      <c r="R731" s="1">
        <v>0.47916666666666669</v>
      </c>
      <c r="S731" s="1">
        <v>0.48125000000000001</v>
      </c>
      <c r="T731">
        <v>3</v>
      </c>
      <c r="U731" t="str">
        <f>IF(Flights[[#This Row],[Arrival Delay]]="","Cancelled",IF(Flights[[#This Row],[Arrival Delay]]&gt;15,"Delayed","On time"))</f>
        <v>On time</v>
      </c>
      <c r="V731" t="str">
        <f>IF(Flights[[#This Row],[Status]]&lt;&gt;"Delayed","",IF(Flights[[#This Row],[Arrival Delay]]&gt;120,"Severe",IF(Flights[[#This Row],[Arrival Delay]]&gt;60,"Major","Moderate")))</f>
        <v/>
      </c>
      <c r="X731" t="str">
        <f>IF(OR(AND(Flights[[#This Row],[Status]]="Cancelled",Flights[[#This Row],[Cancellation Reason]]="Airline/Carrier"),Flights[[#This Row],[Delay Type]]="Severe"),"Yes","No")</f>
        <v>No</v>
      </c>
    </row>
    <row r="732" spans="1:24" x14ac:dyDescent="0.25">
      <c r="A732" s="3">
        <v>42062</v>
      </c>
      <c r="B732">
        <f>WEEKNUM(Flights[[#This Row],[Date]],2)</f>
        <v>9</v>
      </c>
      <c r="C732">
        <f>WEEKDAY(Flights[[#This Row],[Date]],2)</f>
        <v>5</v>
      </c>
      <c r="D732" t="s">
        <v>426</v>
      </c>
      <c r="E732" t="s">
        <v>1991</v>
      </c>
      <c r="F732" t="s">
        <v>0</v>
      </c>
      <c r="G732" t="s">
        <v>24</v>
      </c>
      <c r="H732" t="str">
        <f>_xlfn.XLOOKUP(Flights[[#This Row],[Destination]],Airports!$A$1:$A$77,Airports!$D$1:$D$77,"Code not found")</f>
        <v>Portland</v>
      </c>
      <c r="I732" t="str" cm="1">
        <f t="array" ref="I732">_xlfn.XLOOKUP(Flights[[#This Row],[Destination]],_xlfn._TRO_TRAILING(Airports!A:A),_xlfn._TRO_TRAILING(Airports!E:E),"Code not found")</f>
        <v>OR</v>
      </c>
      <c r="J732" s="1">
        <v>0.375</v>
      </c>
      <c r="K732">
        <f>HOUR(Flights[[#This Row],[Scheduled Departure]])</f>
        <v>9</v>
      </c>
      <c r="L732" s="1">
        <v>0.36944444444444446</v>
      </c>
      <c r="M732">
        <v>-8</v>
      </c>
      <c r="N732">
        <v>148</v>
      </c>
      <c r="O732" s="14">
        <f>Flights[[#This Row],[Length (min)]]/60</f>
        <v>2.4666666666666668</v>
      </c>
      <c r="P732">
        <v>834</v>
      </c>
      <c r="Q732" s="17">
        <f>IFERROR(Flights[[#This Row],[Distance]]/Flights[[#This Row],[Length (hr)]],"")</f>
        <v>338.10810810810807</v>
      </c>
      <c r="R732" s="1">
        <v>0.47361111111111109</v>
      </c>
      <c r="S732" s="1">
        <v>0.47222222222222221</v>
      </c>
      <c r="T732">
        <v>-2</v>
      </c>
      <c r="U732" t="str">
        <f>IF(Flights[[#This Row],[Arrival Delay]]="","Cancelled",IF(Flights[[#This Row],[Arrival Delay]]&gt;15,"Delayed","On time"))</f>
        <v>On time</v>
      </c>
      <c r="V732" t="str">
        <f>IF(Flights[[#This Row],[Status]]&lt;&gt;"Delayed","",IF(Flights[[#This Row],[Arrival Delay]]&gt;120,"Severe",IF(Flights[[#This Row],[Arrival Delay]]&gt;60,"Major","Moderate")))</f>
        <v/>
      </c>
      <c r="X732" t="str">
        <f>IF(OR(AND(Flights[[#This Row],[Status]]="Cancelled",Flights[[#This Row],[Cancellation Reason]]="Airline/Carrier"),Flights[[#This Row],[Delay Type]]="Severe"),"Yes","No")</f>
        <v>No</v>
      </c>
    </row>
    <row r="733" spans="1:24" x14ac:dyDescent="0.25">
      <c r="A733" s="3">
        <v>42062</v>
      </c>
      <c r="B733">
        <f>WEEKNUM(Flights[[#This Row],[Date]],2)</f>
        <v>9</v>
      </c>
      <c r="C733">
        <f>WEEKDAY(Flights[[#This Row],[Date]],2)</f>
        <v>5</v>
      </c>
      <c r="D733" t="s">
        <v>482</v>
      </c>
      <c r="E733" t="s">
        <v>1989</v>
      </c>
      <c r="F733" t="s">
        <v>0</v>
      </c>
      <c r="G733" t="s">
        <v>26</v>
      </c>
      <c r="H733" t="str">
        <f>_xlfn.XLOOKUP(Flights[[#This Row],[Destination]],Airports!$A$1:$A$77,Airports!$D$1:$D$77,"Code not found")</f>
        <v>Atlanta</v>
      </c>
      <c r="I733" t="str" cm="1">
        <f t="array" ref="I733">_xlfn.XLOOKUP(Flights[[#This Row],[Destination]],_xlfn._TRO_TRAILING(Airports!A:A),_xlfn._TRO_TRAILING(Airports!E:E),"Code not found")</f>
        <v>GA</v>
      </c>
      <c r="J733" s="1">
        <v>0.4375</v>
      </c>
      <c r="K733">
        <f>HOUR(Flights[[#This Row],[Scheduled Departure]])</f>
        <v>10</v>
      </c>
      <c r="L733" s="1">
        <v>0.45277777777777778</v>
      </c>
      <c r="M733">
        <v>22</v>
      </c>
      <c r="N733">
        <v>233</v>
      </c>
      <c r="O733" s="14">
        <f>Flights[[#This Row],[Length (min)]]/60</f>
        <v>3.8833333333333333</v>
      </c>
      <c r="P733">
        <v>1947</v>
      </c>
      <c r="Q733" s="17">
        <f>IFERROR(Flights[[#This Row],[Distance]]/Flights[[#This Row],[Length (hr)]],"")</f>
        <v>501.3733905579399</v>
      </c>
      <c r="R733" s="1">
        <v>0.73472222222222228</v>
      </c>
      <c r="S733" s="1">
        <v>0.73958333333333337</v>
      </c>
      <c r="T733">
        <v>7</v>
      </c>
      <c r="U733" t="str">
        <f>IF(Flights[[#This Row],[Arrival Delay]]="","Cancelled",IF(Flights[[#This Row],[Arrival Delay]]&gt;15,"Delayed","On time"))</f>
        <v>On time</v>
      </c>
      <c r="V733" t="str">
        <f>IF(Flights[[#This Row],[Status]]&lt;&gt;"Delayed","",IF(Flights[[#This Row],[Arrival Delay]]&gt;120,"Severe",IF(Flights[[#This Row],[Arrival Delay]]&gt;60,"Major","Moderate")))</f>
        <v/>
      </c>
      <c r="X733" t="str">
        <f>IF(OR(AND(Flights[[#This Row],[Status]]="Cancelled",Flights[[#This Row],[Cancellation Reason]]="Airline/Carrier"),Flights[[#This Row],[Delay Type]]="Severe"),"Yes","No")</f>
        <v>No</v>
      </c>
    </row>
    <row r="734" spans="1:24" x14ac:dyDescent="0.25">
      <c r="A734" s="3">
        <v>42062</v>
      </c>
      <c r="B734">
        <f>WEEKNUM(Flights[[#This Row],[Date]],2)</f>
        <v>9</v>
      </c>
      <c r="C734">
        <f>WEEKDAY(Flights[[#This Row],[Date]],2)</f>
        <v>5</v>
      </c>
      <c r="D734" t="s">
        <v>758</v>
      </c>
      <c r="E734" t="s">
        <v>1990</v>
      </c>
      <c r="F734" t="s">
        <v>0</v>
      </c>
      <c r="G734" t="s">
        <v>16</v>
      </c>
      <c r="H734" t="str">
        <f>_xlfn.XLOOKUP(Flights[[#This Row],[Destination]],Airports!$A$1:$A$77,Airports!$D$1:$D$77,"Code not found")</f>
        <v>Dulles</v>
      </c>
      <c r="I734" t="str" cm="1">
        <f t="array" ref="I734">_xlfn.XLOOKUP(Flights[[#This Row],[Destination]],_xlfn._TRO_TRAILING(Airports!A:A),_xlfn._TRO_TRAILING(Airports!E:E),"Code not found")</f>
        <v>VA</v>
      </c>
      <c r="J734" s="1">
        <v>0.54166666666666663</v>
      </c>
      <c r="K734">
        <f>HOUR(Flights[[#This Row],[Scheduled Departure]])</f>
        <v>13</v>
      </c>
      <c r="L734" s="1">
        <v>0.54097222222222219</v>
      </c>
      <c r="M734">
        <v>-1</v>
      </c>
      <c r="N734">
        <v>266</v>
      </c>
      <c r="O734" s="14">
        <f>Flights[[#This Row],[Length (min)]]/60</f>
        <v>4.4333333333333336</v>
      </c>
      <c r="P734">
        <v>2288</v>
      </c>
      <c r="Q734" s="17">
        <f>IFERROR(Flights[[#This Row],[Distance]]/Flights[[#This Row],[Length (hr)]],"")</f>
        <v>516.09022556390971</v>
      </c>
      <c r="R734" s="1">
        <v>0.87361111111111112</v>
      </c>
      <c r="S734" s="1">
        <v>0.85069444444444442</v>
      </c>
      <c r="T734">
        <v>-33</v>
      </c>
      <c r="U734" t="str">
        <f>IF(Flights[[#This Row],[Arrival Delay]]="","Cancelled",IF(Flights[[#This Row],[Arrival Delay]]&gt;15,"Delayed","On time"))</f>
        <v>On time</v>
      </c>
      <c r="V734" t="str">
        <f>IF(Flights[[#This Row],[Status]]&lt;&gt;"Delayed","",IF(Flights[[#This Row],[Arrival Delay]]&gt;120,"Severe",IF(Flights[[#This Row],[Arrival Delay]]&gt;60,"Major","Moderate")))</f>
        <v/>
      </c>
      <c r="X734" t="str">
        <f>IF(OR(AND(Flights[[#This Row],[Status]]="Cancelled",Flights[[#This Row],[Cancellation Reason]]="Airline/Carrier"),Flights[[#This Row],[Delay Type]]="Severe"),"Yes","No")</f>
        <v>No</v>
      </c>
    </row>
    <row r="735" spans="1:24" x14ac:dyDescent="0.25">
      <c r="A735" s="3">
        <v>42062</v>
      </c>
      <c r="B735">
        <f>WEEKNUM(Flights[[#This Row],[Date]],2)</f>
        <v>9</v>
      </c>
      <c r="C735">
        <f>WEEKDAY(Flights[[#This Row],[Date]],2)</f>
        <v>5</v>
      </c>
      <c r="D735" t="s">
        <v>519</v>
      </c>
      <c r="E735" t="s">
        <v>1994</v>
      </c>
      <c r="F735" t="s">
        <v>0</v>
      </c>
      <c r="G735" t="s">
        <v>283</v>
      </c>
      <c r="H735" t="str">
        <f>_xlfn.XLOOKUP(Flights[[#This Row],[Destination]],Airports!$A$1:$A$77,Airports!$D$1:$D$77,"Code not found")</f>
        <v>Fresno</v>
      </c>
      <c r="I735" t="str" cm="1">
        <f t="array" ref="I735">_xlfn.XLOOKUP(Flights[[#This Row],[Destination]],_xlfn._TRO_TRAILING(Airports!A:A),_xlfn._TRO_TRAILING(Airports!E:E),"Code not found")</f>
        <v>CA</v>
      </c>
      <c r="J735" s="1">
        <v>0.60347222222222219</v>
      </c>
      <c r="K735">
        <f>HOUR(Flights[[#This Row],[Scheduled Departure]])</f>
        <v>14</v>
      </c>
      <c r="L735" s="1">
        <v>0.60277777777777775</v>
      </c>
      <c r="M735">
        <v>-1</v>
      </c>
      <c r="N735">
        <v>64</v>
      </c>
      <c r="O735" s="14">
        <f>Flights[[#This Row],[Length (min)]]/60</f>
        <v>1.0666666666666667</v>
      </c>
      <c r="P735">
        <v>209</v>
      </c>
      <c r="Q735" s="17">
        <f>IFERROR(Flights[[#This Row],[Distance]]/Flights[[#This Row],[Length (hr)]],"")</f>
        <v>195.9375</v>
      </c>
      <c r="R735" s="1">
        <v>0.64375000000000004</v>
      </c>
      <c r="S735" s="1">
        <v>0.64722222222222225</v>
      </c>
      <c r="T735">
        <v>5</v>
      </c>
      <c r="U735" t="str">
        <f>IF(Flights[[#This Row],[Arrival Delay]]="","Cancelled",IF(Flights[[#This Row],[Arrival Delay]]&gt;15,"Delayed","On time"))</f>
        <v>On time</v>
      </c>
      <c r="V735" t="str">
        <f>IF(Flights[[#This Row],[Status]]&lt;&gt;"Delayed","",IF(Flights[[#This Row],[Arrival Delay]]&gt;120,"Severe",IF(Flights[[#This Row],[Arrival Delay]]&gt;60,"Major","Moderate")))</f>
        <v/>
      </c>
      <c r="X735" t="str">
        <f>IF(OR(AND(Flights[[#This Row],[Status]]="Cancelled",Flights[[#This Row],[Cancellation Reason]]="Airline/Carrier"),Flights[[#This Row],[Delay Type]]="Severe"),"Yes","No")</f>
        <v>No</v>
      </c>
    </row>
    <row r="736" spans="1:24" x14ac:dyDescent="0.25">
      <c r="A736" s="3">
        <v>42062</v>
      </c>
      <c r="B736">
        <f>WEEKNUM(Flights[[#This Row],[Date]],2)</f>
        <v>9</v>
      </c>
      <c r="C736">
        <f>WEEKDAY(Flights[[#This Row],[Date]],2)</f>
        <v>5</v>
      </c>
      <c r="D736" t="s">
        <v>548</v>
      </c>
      <c r="E736" t="s">
        <v>1992</v>
      </c>
      <c r="F736" t="s">
        <v>0</v>
      </c>
      <c r="G736" t="s">
        <v>285</v>
      </c>
      <c r="H736" t="str">
        <f>_xlfn.XLOOKUP(Flights[[#This Row],[Destination]],Airports!$A$1:$A$77,Airports!$D$1:$D$77,"Code not found")</f>
        <v>Fort Lauderdale</v>
      </c>
      <c r="I736" t="str" cm="1">
        <f t="array" ref="I736">_xlfn.XLOOKUP(Flights[[#This Row],[Destination]],_xlfn._TRO_TRAILING(Airports!A:A),_xlfn._TRO_TRAILING(Airports!E:E),"Code not found")</f>
        <v>FL</v>
      </c>
      <c r="J736" s="1">
        <v>0.63541666666666663</v>
      </c>
      <c r="K736">
        <f>HOUR(Flights[[#This Row],[Scheduled Departure]])</f>
        <v>15</v>
      </c>
      <c r="L736" s="1">
        <v>0.63541666666666663</v>
      </c>
      <c r="M736">
        <v>0</v>
      </c>
      <c r="N736">
        <v>263</v>
      </c>
      <c r="O736" s="14">
        <f>Flights[[#This Row],[Length (min)]]/60</f>
        <v>4.3833333333333337</v>
      </c>
      <c r="P736">
        <v>2342</v>
      </c>
      <c r="Q736" s="17">
        <f>IFERROR(Flights[[#This Row],[Distance]]/Flights[[#This Row],[Length (hr)]],"")</f>
        <v>534.29657794676802</v>
      </c>
      <c r="R736" s="1">
        <v>0.9555555555555556</v>
      </c>
      <c r="S736" s="1">
        <v>0.94305555555555554</v>
      </c>
      <c r="T736">
        <v>-18</v>
      </c>
      <c r="U736" t="str">
        <f>IF(Flights[[#This Row],[Arrival Delay]]="","Cancelled",IF(Flights[[#This Row],[Arrival Delay]]&gt;15,"Delayed","On time"))</f>
        <v>On time</v>
      </c>
      <c r="V736" t="str">
        <f>IF(Flights[[#This Row],[Status]]&lt;&gt;"Delayed","",IF(Flights[[#This Row],[Arrival Delay]]&gt;120,"Severe",IF(Flights[[#This Row],[Arrival Delay]]&gt;60,"Major","Moderate")))</f>
        <v/>
      </c>
      <c r="X736" t="str">
        <f>IF(OR(AND(Flights[[#This Row],[Status]]="Cancelled",Flights[[#This Row],[Cancellation Reason]]="Airline/Carrier"),Flights[[#This Row],[Delay Type]]="Severe"),"Yes","No")</f>
        <v>No</v>
      </c>
    </row>
    <row r="737" spans="1:24" x14ac:dyDescent="0.25">
      <c r="A737" s="3">
        <v>42062</v>
      </c>
      <c r="B737">
        <f>WEEKNUM(Flights[[#This Row],[Date]],2)</f>
        <v>9</v>
      </c>
      <c r="C737">
        <f>WEEKDAY(Flights[[#This Row],[Date]],2)</f>
        <v>5</v>
      </c>
      <c r="D737" t="s">
        <v>84</v>
      </c>
      <c r="E737" t="s">
        <v>1987</v>
      </c>
      <c r="F737" t="s">
        <v>0</v>
      </c>
      <c r="G737" t="s">
        <v>10</v>
      </c>
      <c r="H737" t="str">
        <f>_xlfn.XLOOKUP(Flights[[#This Row],[Destination]],Airports!$A$1:$A$77,Airports!$D$1:$D$77,"Code not found")</f>
        <v>Boston</v>
      </c>
      <c r="I737" t="str" cm="1">
        <f t="array" ref="I737">_xlfn.XLOOKUP(Flights[[#This Row],[Destination]],_xlfn._TRO_TRAILING(Airports!A:A),_xlfn._TRO_TRAILING(Airports!E:E),"Code not found")</f>
        <v>MA</v>
      </c>
      <c r="J737" s="1">
        <v>0.64236111111111116</v>
      </c>
      <c r="K737">
        <f>HOUR(Flights[[#This Row],[Scheduled Departure]])</f>
        <v>15</v>
      </c>
      <c r="L737" s="1">
        <v>0.65347222222222223</v>
      </c>
      <c r="M737">
        <v>16</v>
      </c>
      <c r="N737">
        <v>303</v>
      </c>
      <c r="O737" s="14">
        <f>Flights[[#This Row],[Length (min)]]/60</f>
        <v>5.05</v>
      </c>
      <c r="P737">
        <v>2611</v>
      </c>
      <c r="Q737" s="17">
        <f>IFERROR(Flights[[#This Row],[Distance]]/Flights[[#This Row],[Length (hr)]],"")</f>
        <v>517.02970297029708</v>
      </c>
      <c r="R737" s="1">
        <v>0.98958333333333337</v>
      </c>
      <c r="S737" s="1">
        <v>0.98888888888888893</v>
      </c>
      <c r="T737">
        <v>-1</v>
      </c>
      <c r="U737" t="str">
        <f>IF(Flights[[#This Row],[Arrival Delay]]="","Cancelled",IF(Flights[[#This Row],[Arrival Delay]]&gt;15,"Delayed","On time"))</f>
        <v>On time</v>
      </c>
      <c r="V737" t="str">
        <f>IF(Flights[[#This Row],[Status]]&lt;&gt;"Delayed","",IF(Flights[[#This Row],[Arrival Delay]]&gt;120,"Severe",IF(Flights[[#This Row],[Arrival Delay]]&gt;60,"Major","Moderate")))</f>
        <v/>
      </c>
      <c r="X737" t="str">
        <f>IF(OR(AND(Flights[[#This Row],[Status]]="Cancelled",Flights[[#This Row],[Cancellation Reason]]="Airline/Carrier"),Flights[[#This Row],[Delay Type]]="Severe"),"Yes","No")</f>
        <v>No</v>
      </c>
    </row>
    <row r="738" spans="1:24" x14ac:dyDescent="0.25">
      <c r="A738" s="3">
        <v>42062</v>
      </c>
      <c r="B738">
        <f>WEEKNUM(Flights[[#This Row],[Date]],2)</f>
        <v>9</v>
      </c>
      <c r="C738">
        <f>WEEKDAY(Flights[[#This Row],[Date]],2)</f>
        <v>5</v>
      </c>
      <c r="D738" t="s">
        <v>900</v>
      </c>
      <c r="E738" t="s">
        <v>1995</v>
      </c>
      <c r="F738" t="s">
        <v>0</v>
      </c>
      <c r="G738" t="s">
        <v>349</v>
      </c>
      <c r="H738" t="str">
        <f>_xlfn.XLOOKUP(Flights[[#This Row],[Destination]],Airports!$A$1:$A$77,Airports!$D$1:$D$77,"Code not found")</f>
        <v>Salt Lake City</v>
      </c>
      <c r="I738" t="str" cm="1">
        <f t="array" ref="I738">_xlfn.XLOOKUP(Flights[[#This Row],[Destination]],_xlfn._TRO_TRAILING(Airports!A:A),_xlfn._TRO_TRAILING(Airports!E:E),"Code not found")</f>
        <v>UT</v>
      </c>
      <c r="J738" s="1">
        <v>0.70138888888888884</v>
      </c>
      <c r="K738">
        <f>HOUR(Flights[[#This Row],[Scheduled Departure]])</f>
        <v>16</v>
      </c>
      <c r="L738" s="1">
        <v>0.73263888888888884</v>
      </c>
      <c r="M738">
        <v>45</v>
      </c>
      <c r="N738">
        <v>93</v>
      </c>
      <c r="O738" s="14">
        <f>Flights[[#This Row],[Length (min)]]/60</f>
        <v>1.55</v>
      </c>
      <c r="P738">
        <v>590</v>
      </c>
      <c r="Q738" s="17">
        <f>IFERROR(Flights[[#This Row],[Distance]]/Flights[[#This Row],[Length (hr)]],"")</f>
        <v>380.64516129032256</v>
      </c>
      <c r="R738" s="1">
        <v>0.81597222222222221</v>
      </c>
      <c r="S738" s="1">
        <v>0.83888888888888891</v>
      </c>
      <c r="T738">
        <v>33</v>
      </c>
      <c r="U738" t="str">
        <f>IF(Flights[[#This Row],[Arrival Delay]]="","Cancelled",IF(Flights[[#This Row],[Arrival Delay]]&gt;15,"Delayed","On time"))</f>
        <v>Delayed</v>
      </c>
      <c r="V738" t="str">
        <f>IF(Flights[[#This Row],[Status]]&lt;&gt;"Delayed","",IF(Flights[[#This Row],[Arrival Delay]]&gt;120,"Severe",IF(Flights[[#This Row],[Arrival Delay]]&gt;60,"Major","Moderate")))</f>
        <v>Moderate</v>
      </c>
      <c r="X738" t="str">
        <f>IF(OR(AND(Flights[[#This Row],[Status]]="Cancelled",Flights[[#This Row],[Cancellation Reason]]="Airline/Carrier"),Flights[[#This Row],[Delay Type]]="Severe"),"Yes","No")</f>
        <v>No</v>
      </c>
    </row>
    <row r="739" spans="1:24" x14ac:dyDescent="0.25">
      <c r="A739" s="3">
        <v>42062</v>
      </c>
      <c r="B739">
        <f>WEEKNUM(Flights[[#This Row],[Date]],2)</f>
        <v>9</v>
      </c>
      <c r="C739">
        <f>WEEKDAY(Flights[[#This Row],[Date]],2)</f>
        <v>5</v>
      </c>
      <c r="D739" t="s">
        <v>912</v>
      </c>
      <c r="E739" t="s">
        <v>1995</v>
      </c>
      <c r="F739" t="s">
        <v>0</v>
      </c>
      <c r="G739" t="s">
        <v>246</v>
      </c>
      <c r="H739" t="str">
        <f>_xlfn.XLOOKUP(Flights[[#This Row],[Destination]],Airports!$A$1:$A$77,Airports!$D$1:$D$77,"Code not found")</f>
        <v>Albuquerque</v>
      </c>
      <c r="I739" t="str" cm="1">
        <f t="array" ref="I739">_xlfn.XLOOKUP(Flights[[#This Row],[Destination]],_xlfn._TRO_TRAILING(Airports!A:A),_xlfn._TRO_TRAILING(Airports!E:E),"Code not found")</f>
        <v>NM</v>
      </c>
      <c r="J739" s="1">
        <v>0.77777777777777779</v>
      </c>
      <c r="K739">
        <f>HOUR(Flights[[#This Row],[Scheduled Departure]])</f>
        <v>18</v>
      </c>
      <c r="L739" s="1">
        <v>0</v>
      </c>
      <c r="O739" s="14">
        <f>Flights[[#This Row],[Length (min)]]/60</f>
        <v>0</v>
      </c>
      <c r="P739">
        <v>677</v>
      </c>
      <c r="Q739" s="17" t="str">
        <f>IFERROR(Flights[[#This Row],[Distance]]/Flights[[#This Row],[Length (hr)]],"")</f>
        <v/>
      </c>
      <c r="R739" s="1">
        <v>0.89236111111111116</v>
      </c>
      <c r="S739" s="1">
        <v>0</v>
      </c>
      <c r="U739" t="str">
        <f>IF(Flights[[#This Row],[Arrival Delay]]="","Cancelled",IF(Flights[[#This Row],[Arrival Delay]]&gt;15,"Delayed","On time"))</f>
        <v>Cancelled</v>
      </c>
      <c r="V739" t="str">
        <f>IF(Flights[[#This Row],[Status]]&lt;&gt;"Delayed","",IF(Flights[[#This Row],[Arrival Delay]]&gt;120,"Severe",IF(Flights[[#This Row],[Arrival Delay]]&gt;60,"Major","Moderate")))</f>
        <v/>
      </c>
      <c r="W739" t="s">
        <v>11</v>
      </c>
      <c r="X739" t="str">
        <f>IF(OR(AND(Flights[[#This Row],[Status]]="Cancelled",Flights[[#This Row],[Cancellation Reason]]="Airline/Carrier"),Flights[[#This Row],[Delay Type]]="Severe"),"Yes","No")</f>
        <v>No</v>
      </c>
    </row>
    <row r="740" spans="1:24" x14ac:dyDescent="0.25">
      <c r="A740" s="3">
        <v>42062</v>
      </c>
      <c r="B740">
        <f>WEEKNUM(Flights[[#This Row],[Date]],2)</f>
        <v>9</v>
      </c>
      <c r="C740">
        <f>WEEKDAY(Flights[[#This Row],[Date]],2)</f>
        <v>5</v>
      </c>
      <c r="D740" t="s">
        <v>764</v>
      </c>
      <c r="E740" t="s">
        <v>1990</v>
      </c>
      <c r="F740" t="s">
        <v>0</v>
      </c>
      <c r="G740" t="s">
        <v>4</v>
      </c>
      <c r="H740" t="str">
        <f>_xlfn.XLOOKUP(Flights[[#This Row],[Destination]],Airports!$A$1:$A$77,Airports!$D$1:$D$77,"Code not found")</f>
        <v>Chicago</v>
      </c>
      <c r="I740" t="str" cm="1">
        <f t="array" ref="I740">_xlfn.XLOOKUP(Flights[[#This Row],[Destination]],_xlfn._TRO_TRAILING(Airports!A:A),_xlfn._TRO_TRAILING(Airports!E:E),"Code not found")</f>
        <v>IL</v>
      </c>
      <c r="J740" s="1">
        <v>0.99305555555555558</v>
      </c>
      <c r="K740">
        <f>HOUR(Flights[[#This Row],[Scheduled Departure]])</f>
        <v>23</v>
      </c>
      <c r="L740" s="1">
        <v>6.9444444444444447E-4</v>
      </c>
      <c r="M740">
        <v>11</v>
      </c>
      <c r="N740">
        <v>203</v>
      </c>
      <c r="O740" s="14">
        <f>Flights[[#This Row],[Length (min)]]/60</f>
        <v>3.3833333333333333</v>
      </c>
      <c r="P740">
        <v>1744</v>
      </c>
      <c r="Q740" s="17">
        <f>IFERROR(Flights[[#This Row],[Distance]]/Flights[[#This Row],[Length (hr)]],"")</f>
        <v>515.46798029556646</v>
      </c>
      <c r="R740" s="1">
        <v>0.24166666666666667</v>
      </c>
      <c r="S740" s="1">
        <v>0.22500000000000001</v>
      </c>
      <c r="T740">
        <v>-24</v>
      </c>
      <c r="U740" t="str">
        <f>IF(Flights[[#This Row],[Arrival Delay]]="","Cancelled",IF(Flights[[#This Row],[Arrival Delay]]&gt;15,"Delayed","On time"))</f>
        <v>On time</v>
      </c>
      <c r="V740" t="str">
        <f>IF(Flights[[#This Row],[Status]]&lt;&gt;"Delayed","",IF(Flights[[#This Row],[Arrival Delay]]&gt;120,"Severe",IF(Flights[[#This Row],[Arrival Delay]]&gt;60,"Major","Moderate")))</f>
        <v/>
      </c>
      <c r="X740" t="str">
        <f>IF(OR(AND(Flights[[#This Row],[Status]]="Cancelled",Flights[[#This Row],[Cancellation Reason]]="Airline/Carrier"),Flights[[#This Row],[Delay Type]]="Severe"),"Yes","No")</f>
        <v>No</v>
      </c>
    </row>
    <row r="741" spans="1:24" x14ac:dyDescent="0.25">
      <c r="A741" s="3">
        <v>42063</v>
      </c>
      <c r="B741">
        <f>WEEKNUM(Flights[[#This Row],[Date]],2)</f>
        <v>9</v>
      </c>
      <c r="C741">
        <f>WEEKDAY(Flights[[#This Row],[Date]],2)</f>
        <v>6</v>
      </c>
      <c r="D741" t="s">
        <v>797</v>
      </c>
      <c r="E741" t="s">
        <v>1989</v>
      </c>
      <c r="F741" t="s">
        <v>0</v>
      </c>
      <c r="G741" t="s">
        <v>12</v>
      </c>
      <c r="H741" t="str">
        <f>_xlfn.XLOOKUP(Flights[[#This Row],[Destination]],Airports!$A$1:$A$77,Airports!$D$1:$D$77,"Code not found")</f>
        <v>New York</v>
      </c>
      <c r="I741" t="str" cm="1">
        <f t="array" ref="I741">_xlfn.XLOOKUP(Flights[[#This Row],[Destination]],_xlfn._TRO_TRAILING(Airports!A:A),_xlfn._TRO_TRAILING(Airports!E:E),"Code not found")</f>
        <v>NY</v>
      </c>
      <c r="J741" s="1">
        <v>0.28472222222222221</v>
      </c>
      <c r="K741">
        <f>HOUR(Flights[[#This Row],[Scheduled Departure]])</f>
        <v>6</v>
      </c>
      <c r="L741" s="1">
        <v>0.29652777777777778</v>
      </c>
      <c r="M741">
        <v>17</v>
      </c>
      <c r="N741">
        <v>283</v>
      </c>
      <c r="O741" s="14">
        <f>Flights[[#This Row],[Length (min)]]/60</f>
        <v>4.7166666666666668</v>
      </c>
      <c r="P741">
        <v>2475</v>
      </c>
      <c r="Q741" s="17">
        <f>IFERROR(Flights[[#This Row],[Distance]]/Flights[[#This Row],[Length (hr)]],"")</f>
        <v>524.73498233215548</v>
      </c>
      <c r="R741" s="1">
        <v>0.62847222222222221</v>
      </c>
      <c r="S741" s="1">
        <v>0.61805555555555558</v>
      </c>
      <c r="T741">
        <v>-15</v>
      </c>
      <c r="U741" t="str">
        <f>IF(Flights[[#This Row],[Arrival Delay]]="","Cancelled",IF(Flights[[#This Row],[Arrival Delay]]&gt;15,"Delayed","On time"))</f>
        <v>On time</v>
      </c>
      <c r="V741" t="str">
        <f>IF(Flights[[#This Row],[Status]]&lt;&gt;"Delayed","",IF(Flights[[#This Row],[Arrival Delay]]&gt;120,"Severe",IF(Flights[[#This Row],[Arrival Delay]]&gt;60,"Major","Moderate")))</f>
        <v/>
      </c>
      <c r="X741" t="str">
        <f>IF(OR(AND(Flights[[#This Row],[Status]]="Cancelled",Flights[[#This Row],[Cancellation Reason]]="Airline/Carrier"),Flights[[#This Row],[Delay Type]]="Severe"),"Yes","No")</f>
        <v>No</v>
      </c>
    </row>
    <row r="742" spans="1:24" x14ac:dyDescent="0.25">
      <c r="A742" s="3">
        <v>42063</v>
      </c>
      <c r="B742">
        <f>WEEKNUM(Flights[[#This Row],[Date]],2)</f>
        <v>9</v>
      </c>
      <c r="C742">
        <f>WEEKDAY(Flights[[#This Row],[Date]],2)</f>
        <v>6</v>
      </c>
      <c r="D742" t="s">
        <v>55</v>
      </c>
      <c r="E742" t="s">
        <v>1987</v>
      </c>
      <c r="F742" t="s">
        <v>0</v>
      </c>
      <c r="G742" t="s">
        <v>21</v>
      </c>
      <c r="H742" t="str">
        <f>_xlfn.XLOOKUP(Flights[[#This Row],[Destination]],Airports!$A$1:$A$77,Airports!$D$1:$D$77,"Code not found")</f>
        <v>Lihue</v>
      </c>
      <c r="I742" t="str" cm="1">
        <f t="array" ref="I742">_xlfn.XLOOKUP(Flights[[#This Row],[Destination]],_xlfn._TRO_TRAILING(Airports!A:A),_xlfn._TRO_TRAILING(Airports!E:E),"Code not found")</f>
        <v>HI</v>
      </c>
      <c r="J742" s="1">
        <v>0.38541666666666669</v>
      </c>
      <c r="K742">
        <f>HOUR(Flights[[#This Row],[Scheduled Departure]])</f>
        <v>9</v>
      </c>
      <c r="L742" s="1">
        <v>0.45277777777777778</v>
      </c>
      <c r="M742">
        <v>97</v>
      </c>
      <c r="N742">
        <v>371</v>
      </c>
      <c r="O742" s="14">
        <f>Flights[[#This Row],[Length (min)]]/60</f>
        <v>6.1833333333333336</v>
      </c>
      <c r="P742">
        <v>2615</v>
      </c>
      <c r="Q742" s="17">
        <f>IFERROR(Flights[[#This Row],[Distance]]/Flights[[#This Row],[Length (hr)]],"")</f>
        <v>422.91105121293799</v>
      </c>
      <c r="R742" s="1">
        <v>0.56597222222222221</v>
      </c>
      <c r="S742" s="1">
        <v>0.62708333333333333</v>
      </c>
      <c r="T742">
        <v>88</v>
      </c>
      <c r="U742" t="str">
        <f>IF(Flights[[#This Row],[Arrival Delay]]="","Cancelled",IF(Flights[[#This Row],[Arrival Delay]]&gt;15,"Delayed","On time"))</f>
        <v>Delayed</v>
      </c>
      <c r="V742" t="str">
        <f>IF(Flights[[#This Row],[Status]]&lt;&gt;"Delayed","",IF(Flights[[#This Row],[Arrival Delay]]&gt;120,"Severe",IF(Flights[[#This Row],[Arrival Delay]]&gt;60,"Major","Moderate")))</f>
        <v>Major</v>
      </c>
      <c r="X742" t="str">
        <f>IF(OR(AND(Flights[[#This Row],[Status]]="Cancelled",Flights[[#This Row],[Cancellation Reason]]="Airline/Carrier"),Flights[[#This Row],[Delay Type]]="Severe"),"Yes","No")</f>
        <v>No</v>
      </c>
    </row>
    <row r="743" spans="1:24" x14ac:dyDescent="0.25">
      <c r="A743" s="3">
        <v>42063</v>
      </c>
      <c r="B743">
        <f>WEEKNUM(Flights[[#This Row],[Date]],2)</f>
        <v>9</v>
      </c>
      <c r="C743">
        <f>WEEKDAY(Flights[[#This Row],[Date]],2)</f>
        <v>6</v>
      </c>
      <c r="D743" t="s">
        <v>440</v>
      </c>
      <c r="E743" t="s">
        <v>1994</v>
      </c>
      <c r="F743" t="s">
        <v>0</v>
      </c>
      <c r="G743" t="s">
        <v>283</v>
      </c>
      <c r="H743" t="str">
        <f>_xlfn.XLOOKUP(Flights[[#This Row],[Destination]],Airports!$A$1:$A$77,Airports!$D$1:$D$77,"Code not found")</f>
        <v>Fresno</v>
      </c>
      <c r="I743" t="str" cm="1">
        <f t="array" ref="I743">_xlfn.XLOOKUP(Flights[[#This Row],[Destination]],_xlfn._TRO_TRAILING(Airports!A:A),_xlfn._TRO_TRAILING(Airports!E:E),"Code not found")</f>
        <v>CA</v>
      </c>
      <c r="J743" s="1">
        <v>0.41666666666666669</v>
      </c>
      <c r="K743">
        <f>HOUR(Flights[[#This Row],[Scheduled Departure]])</f>
        <v>10</v>
      </c>
      <c r="L743" s="1">
        <v>0.41180555555555554</v>
      </c>
      <c r="M743">
        <v>-7</v>
      </c>
      <c r="N743">
        <v>63</v>
      </c>
      <c r="O743" s="14">
        <f>Flights[[#This Row],[Length (min)]]/60</f>
        <v>1.05</v>
      </c>
      <c r="P743">
        <v>209</v>
      </c>
      <c r="Q743" s="17">
        <f>IFERROR(Flights[[#This Row],[Distance]]/Flights[[#This Row],[Length (hr)]],"")</f>
        <v>199.04761904761904</v>
      </c>
      <c r="R743" s="1">
        <v>0.45555555555555555</v>
      </c>
      <c r="S743" s="1">
        <v>0.45555555555555555</v>
      </c>
      <c r="T743">
        <v>0</v>
      </c>
      <c r="U743" t="str">
        <f>IF(Flights[[#This Row],[Arrival Delay]]="","Cancelled",IF(Flights[[#This Row],[Arrival Delay]]&gt;15,"Delayed","On time"))</f>
        <v>On time</v>
      </c>
      <c r="V743" t="str">
        <f>IF(Flights[[#This Row],[Status]]&lt;&gt;"Delayed","",IF(Flights[[#This Row],[Arrival Delay]]&gt;120,"Severe",IF(Flights[[#This Row],[Arrival Delay]]&gt;60,"Major","Moderate")))</f>
        <v/>
      </c>
      <c r="X743" t="str">
        <f>IF(OR(AND(Flights[[#This Row],[Status]]="Cancelled",Flights[[#This Row],[Cancellation Reason]]="Airline/Carrier"),Flights[[#This Row],[Delay Type]]="Severe"),"Yes","No")</f>
        <v>No</v>
      </c>
    </row>
    <row r="744" spans="1:24" x14ac:dyDescent="0.25">
      <c r="A744" s="3">
        <v>42063</v>
      </c>
      <c r="B744">
        <f>WEEKNUM(Flights[[#This Row],[Date]],2)</f>
        <v>9</v>
      </c>
      <c r="C744">
        <f>WEEKDAY(Flights[[#This Row],[Date]],2)</f>
        <v>6</v>
      </c>
      <c r="D744" t="s">
        <v>762</v>
      </c>
      <c r="E744" t="s">
        <v>1990</v>
      </c>
      <c r="F744" t="s">
        <v>0</v>
      </c>
      <c r="G744" t="s">
        <v>316</v>
      </c>
      <c r="H744" t="str">
        <f>_xlfn.XLOOKUP(Flights[[#This Row],[Destination]],Airports!$A$1:$A$77,Airports!$D$1:$D$77,"Code not found")</f>
        <v>New Orleans</v>
      </c>
      <c r="I744" t="str" cm="1">
        <f t="array" ref="I744">_xlfn.XLOOKUP(Flights[[#This Row],[Destination]],_xlfn._TRO_TRAILING(Airports!A:A),_xlfn._TRO_TRAILING(Airports!E:E),"Code not found")</f>
        <v>LA</v>
      </c>
      <c r="J744" s="1">
        <v>0.54513888888888884</v>
      </c>
      <c r="K744">
        <f>HOUR(Flights[[#This Row],[Scheduled Departure]])</f>
        <v>13</v>
      </c>
      <c r="L744" s="1">
        <v>0.54166666666666663</v>
      </c>
      <c r="M744">
        <v>-5</v>
      </c>
      <c r="N744">
        <v>197</v>
      </c>
      <c r="O744" s="14">
        <f>Flights[[#This Row],[Length (min)]]/60</f>
        <v>3.2833333333333332</v>
      </c>
      <c r="P744">
        <v>1670</v>
      </c>
      <c r="Q744" s="17">
        <f>IFERROR(Flights[[#This Row],[Distance]]/Flights[[#This Row],[Length (hr)]],"")</f>
        <v>508.62944162436548</v>
      </c>
      <c r="R744" s="1">
        <v>0.77986111111111112</v>
      </c>
      <c r="S744" s="1">
        <v>0.76180555555555551</v>
      </c>
      <c r="T744">
        <v>-26</v>
      </c>
      <c r="U744" t="str">
        <f>IF(Flights[[#This Row],[Arrival Delay]]="","Cancelled",IF(Flights[[#This Row],[Arrival Delay]]&gt;15,"Delayed","On time"))</f>
        <v>On time</v>
      </c>
      <c r="V744" t="str">
        <f>IF(Flights[[#This Row],[Status]]&lt;&gt;"Delayed","",IF(Flights[[#This Row],[Arrival Delay]]&gt;120,"Severe",IF(Flights[[#This Row],[Arrival Delay]]&gt;60,"Major","Moderate")))</f>
        <v/>
      </c>
      <c r="X744" t="str">
        <f>IF(OR(AND(Flights[[#This Row],[Status]]="Cancelled",Flights[[#This Row],[Cancellation Reason]]="Airline/Carrier"),Flights[[#This Row],[Delay Type]]="Severe"),"Yes","No")</f>
        <v>No</v>
      </c>
    </row>
    <row r="745" spans="1:24" x14ac:dyDescent="0.25">
      <c r="A745" s="3">
        <v>42063</v>
      </c>
      <c r="B745">
        <f>WEEKNUM(Flights[[#This Row],[Date]],2)</f>
        <v>9</v>
      </c>
      <c r="C745">
        <f>WEEKDAY(Flights[[#This Row],[Date]],2)</f>
        <v>6</v>
      </c>
      <c r="D745" t="s">
        <v>542</v>
      </c>
      <c r="E745" t="s">
        <v>1989</v>
      </c>
      <c r="F745" t="s">
        <v>0</v>
      </c>
      <c r="G745" t="s">
        <v>17</v>
      </c>
      <c r="H745" t="str">
        <f>_xlfn.XLOOKUP(Flights[[#This Row],[Destination]],Airports!$A$1:$A$77,Airports!$D$1:$D$77,"Code not found")</f>
        <v>Honolulu</v>
      </c>
      <c r="I745" t="str" cm="1">
        <f t="array" ref="I745">_xlfn.XLOOKUP(Flights[[#This Row],[Destination]],_xlfn._TRO_TRAILING(Airports!A:A),_xlfn._TRO_TRAILING(Airports!E:E),"Code not found")</f>
        <v>HI</v>
      </c>
      <c r="J745" s="1">
        <v>0.61458333333333337</v>
      </c>
      <c r="K745">
        <f>HOUR(Flights[[#This Row],[Scheduled Departure]])</f>
        <v>14</v>
      </c>
      <c r="L745" s="1">
        <v>0.61875000000000002</v>
      </c>
      <c r="M745">
        <v>6</v>
      </c>
      <c r="N745">
        <v>356</v>
      </c>
      <c r="O745" s="14">
        <f>Flights[[#This Row],[Length (min)]]/60</f>
        <v>5.9333333333333336</v>
      </c>
      <c r="P745">
        <v>2556</v>
      </c>
      <c r="Q745" s="17">
        <f>IFERROR(Flights[[#This Row],[Distance]]/Flights[[#This Row],[Length (hr)]],"")</f>
        <v>430.78651685393254</v>
      </c>
      <c r="R745" s="1">
        <v>0.76875000000000004</v>
      </c>
      <c r="S745" s="1">
        <v>0.78263888888888888</v>
      </c>
      <c r="T745">
        <v>20</v>
      </c>
      <c r="U745" t="str">
        <f>IF(Flights[[#This Row],[Arrival Delay]]="","Cancelled",IF(Flights[[#This Row],[Arrival Delay]]&gt;15,"Delayed","On time"))</f>
        <v>Delayed</v>
      </c>
      <c r="V745" t="str">
        <f>IF(Flights[[#This Row],[Status]]&lt;&gt;"Delayed","",IF(Flights[[#This Row],[Arrival Delay]]&gt;120,"Severe",IF(Flights[[#This Row],[Arrival Delay]]&gt;60,"Major","Moderate")))</f>
        <v>Moderate</v>
      </c>
      <c r="X745" t="str">
        <f>IF(OR(AND(Flights[[#This Row],[Status]]="Cancelled",Flights[[#This Row],[Cancellation Reason]]="Airline/Carrier"),Flights[[#This Row],[Delay Type]]="Severe"),"Yes","No")</f>
        <v>No</v>
      </c>
    </row>
    <row r="746" spans="1:24" x14ac:dyDescent="0.25">
      <c r="A746" s="3">
        <v>42063</v>
      </c>
      <c r="B746">
        <f>WEEKNUM(Flights[[#This Row],[Date]],2)</f>
        <v>9</v>
      </c>
      <c r="C746">
        <f>WEEKDAY(Flights[[#This Row],[Date]],2)</f>
        <v>6</v>
      </c>
      <c r="D746" t="s">
        <v>569</v>
      </c>
      <c r="E746" t="s">
        <v>1994</v>
      </c>
      <c r="F746" t="s">
        <v>0</v>
      </c>
      <c r="G746" t="s">
        <v>313</v>
      </c>
      <c r="H746" t="str">
        <f>_xlfn.XLOOKUP(Flights[[#This Row],[Destination]],Airports!$A$1:$A$77,Airports!$D$1:$D$77,"Code not found")</f>
        <v>Monterey</v>
      </c>
      <c r="I746" t="str" cm="1">
        <f t="array" ref="I746">_xlfn.XLOOKUP(Flights[[#This Row],[Destination]],_xlfn._TRO_TRAILING(Airports!A:A),_xlfn._TRO_TRAILING(Airports!E:E),"Code not found")</f>
        <v>CA</v>
      </c>
      <c r="J746" s="1">
        <v>0.68055555555555558</v>
      </c>
      <c r="K746">
        <f>HOUR(Flights[[#This Row],[Scheduled Departure]])</f>
        <v>16</v>
      </c>
      <c r="L746" s="1">
        <v>0.67569444444444449</v>
      </c>
      <c r="M746">
        <v>-7</v>
      </c>
      <c r="N746">
        <v>64</v>
      </c>
      <c r="O746" s="14">
        <f>Flights[[#This Row],[Length (min)]]/60</f>
        <v>1.0666666666666667</v>
      </c>
      <c r="P746">
        <v>266</v>
      </c>
      <c r="Q746" s="17">
        <f>IFERROR(Flights[[#This Row],[Distance]]/Flights[[#This Row],[Length (hr)]],"")</f>
        <v>249.375</v>
      </c>
      <c r="R746" s="1">
        <v>0.72569444444444442</v>
      </c>
      <c r="S746" s="1">
        <v>0.72013888888888888</v>
      </c>
      <c r="T746">
        <v>-8</v>
      </c>
      <c r="U746" t="str">
        <f>IF(Flights[[#This Row],[Arrival Delay]]="","Cancelled",IF(Flights[[#This Row],[Arrival Delay]]&gt;15,"Delayed","On time"))</f>
        <v>On time</v>
      </c>
      <c r="V746" t="str">
        <f>IF(Flights[[#This Row],[Status]]&lt;&gt;"Delayed","",IF(Flights[[#This Row],[Arrival Delay]]&gt;120,"Severe",IF(Flights[[#This Row],[Arrival Delay]]&gt;60,"Major","Moderate")))</f>
        <v/>
      </c>
      <c r="X746" t="str">
        <f>IF(OR(AND(Flights[[#This Row],[Status]]="Cancelled",Flights[[#This Row],[Cancellation Reason]]="Airline/Carrier"),Flights[[#This Row],[Delay Type]]="Severe"),"Yes","No")</f>
        <v>No</v>
      </c>
    </row>
    <row r="747" spans="1:24" x14ac:dyDescent="0.25">
      <c r="A747" s="3">
        <v>42064</v>
      </c>
      <c r="B747">
        <f>WEEKNUM(Flights[[#This Row],[Date]],2)</f>
        <v>9</v>
      </c>
      <c r="C747">
        <f>WEEKDAY(Flights[[#This Row],[Date]],2)</f>
        <v>7</v>
      </c>
      <c r="D747" t="s">
        <v>44</v>
      </c>
      <c r="E747" t="s">
        <v>1987</v>
      </c>
      <c r="F747" t="s">
        <v>0</v>
      </c>
      <c r="G747" t="s">
        <v>2</v>
      </c>
      <c r="H747" t="str">
        <f>_xlfn.XLOOKUP(Flights[[#This Row],[Destination]],Airports!$A$1:$A$77,Airports!$D$1:$D$77,"Code not found")</f>
        <v>Miami</v>
      </c>
      <c r="I747" t="str" cm="1">
        <f t="array" ref="I747">_xlfn.XLOOKUP(Flights[[#This Row],[Destination]],_xlfn._TRO_TRAILING(Airports!A:A),_xlfn._TRO_TRAILING(Airports!E:E),"Code not found")</f>
        <v>FL</v>
      </c>
      <c r="J747" s="1">
        <v>0.33333333333333331</v>
      </c>
      <c r="K747">
        <f>HOUR(Flights[[#This Row],[Scheduled Departure]])</f>
        <v>8</v>
      </c>
      <c r="L747" s="1">
        <v>0.33402777777777776</v>
      </c>
      <c r="M747">
        <v>1</v>
      </c>
      <c r="N747">
        <v>280</v>
      </c>
      <c r="O747" s="14">
        <f>Flights[[#This Row],[Length (min)]]/60</f>
        <v>4.666666666666667</v>
      </c>
      <c r="P747">
        <v>2342</v>
      </c>
      <c r="Q747" s="17">
        <f>IFERROR(Flights[[#This Row],[Distance]]/Flights[[#This Row],[Length (hr)]],"")</f>
        <v>501.85714285714283</v>
      </c>
      <c r="R747" s="1">
        <v>0.65972222222222221</v>
      </c>
      <c r="S747" s="1">
        <v>0.65347222222222223</v>
      </c>
      <c r="T747">
        <v>-9</v>
      </c>
      <c r="U747" t="str">
        <f>IF(Flights[[#This Row],[Arrival Delay]]="","Cancelled",IF(Flights[[#This Row],[Arrival Delay]]&gt;15,"Delayed","On time"))</f>
        <v>On time</v>
      </c>
      <c r="V747" t="str">
        <f>IF(Flights[[#This Row],[Status]]&lt;&gt;"Delayed","",IF(Flights[[#This Row],[Arrival Delay]]&gt;120,"Severe",IF(Flights[[#This Row],[Arrival Delay]]&gt;60,"Major","Moderate")))</f>
        <v/>
      </c>
      <c r="X747" t="str">
        <f>IF(OR(AND(Flights[[#This Row],[Status]]="Cancelled",Flights[[#This Row],[Cancellation Reason]]="Airline/Carrier"),Flights[[#This Row],[Delay Type]]="Severe"),"Yes","No")</f>
        <v>No</v>
      </c>
    </row>
    <row r="748" spans="1:24" x14ac:dyDescent="0.25">
      <c r="A748" s="3">
        <v>42064</v>
      </c>
      <c r="B748">
        <f>WEEKNUM(Flights[[#This Row],[Date]],2)</f>
        <v>9</v>
      </c>
      <c r="C748">
        <f>WEEKDAY(Flights[[#This Row],[Date]],2)</f>
        <v>7</v>
      </c>
      <c r="D748" t="s">
        <v>484</v>
      </c>
      <c r="E748" t="s">
        <v>1994</v>
      </c>
      <c r="F748" t="s">
        <v>0</v>
      </c>
      <c r="G748" t="s">
        <v>280</v>
      </c>
      <c r="H748" t="str">
        <f>_xlfn.XLOOKUP(Flights[[#This Row],[Destination]],Airports!$A$1:$A$77,Airports!$D$1:$D$77,"Code not found")</f>
        <v>Eugene</v>
      </c>
      <c r="I748" t="str" cm="1">
        <f t="array" ref="I748">_xlfn.XLOOKUP(Flights[[#This Row],[Destination]],_xlfn._TRO_TRAILING(Airports!A:A),_xlfn._TRO_TRAILING(Airports!E:E),"Code not found")</f>
        <v>OR</v>
      </c>
      <c r="J748" s="1">
        <v>0.44791666666666669</v>
      </c>
      <c r="K748">
        <f>HOUR(Flights[[#This Row],[Scheduled Departure]])</f>
        <v>10</v>
      </c>
      <c r="L748" s="1">
        <v>0.48402777777777778</v>
      </c>
      <c r="M748">
        <v>52</v>
      </c>
      <c r="N748">
        <v>124</v>
      </c>
      <c r="O748" s="14">
        <f>Flights[[#This Row],[Length (min)]]/60</f>
        <v>2.0666666666666669</v>
      </c>
      <c r="P748">
        <v>748</v>
      </c>
      <c r="Q748" s="17">
        <f>IFERROR(Flights[[#This Row],[Distance]]/Flights[[#This Row],[Length (hr)]],"")</f>
        <v>361.93548387096769</v>
      </c>
      <c r="R748" s="1">
        <v>0.5395833333333333</v>
      </c>
      <c r="S748" s="1">
        <v>0.57013888888888886</v>
      </c>
      <c r="T748">
        <v>44</v>
      </c>
      <c r="U748" t="str">
        <f>IF(Flights[[#This Row],[Arrival Delay]]="","Cancelled",IF(Flights[[#This Row],[Arrival Delay]]&gt;15,"Delayed","On time"))</f>
        <v>Delayed</v>
      </c>
      <c r="V748" t="str">
        <f>IF(Flights[[#This Row],[Status]]&lt;&gt;"Delayed","",IF(Flights[[#This Row],[Arrival Delay]]&gt;120,"Severe",IF(Flights[[#This Row],[Arrival Delay]]&gt;60,"Major","Moderate")))</f>
        <v>Moderate</v>
      </c>
      <c r="X748" t="str">
        <f>IF(OR(AND(Flights[[#This Row],[Status]]="Cancelled",Flights[[#This Row],[Cancellation Reason]]="Airline/Carrier"),Flights[[#This Row],[Delay Type]]="Severe"),"Yes","No")</f>
        <v>No</v>
      </c>
    </row>
    <row r="749" spans="1:24" x14ac:dyDescent="0.25">
      <c r="A749" s="3">
        <v>42064</v>
      </c>
      <c r="B749">
        <f>WEEKNUM(Flights[[#This Row],[Date]],2)</f>
        <v>9</v>
      </c>
      <c r="C749">
        <f>WEEKDAY(Flights[[#This Row],[Date]],2)</f>
        <v>7</v>
      </c>
      <c r="D749" t="s">
        <v>463</v>
      </c>
      <c r="E749" t="s">
        <v>1994</v>
      </c>
      <c r="F749" t="s">
        <v>0</v>
      </c>
      <c r="G749" t="s">
        <v>339</v>
      </c>
      <c r="H749" t="str">
        <f>_xlfn.XLOOKUP(Flights[[#This Row],[Destination]],Airports!$A$1:$A$77,Airports!$D$1:$D$77,"Code not found")</f>
        <v>San Diego</v>
      </c>
      <c r="I749" t="str" cm="1">
        <f t="array" ref="I749">_xlfn.XLOOKUP(Flights[[#This Row],[Destination]],_xlfn._TRO_TRAILING(Airports!A:A),_xlfn._TRO_TRAILING(Airports!E:E),"Code not found")</f>
        <v>CA</v>
      </c>
      <c r="J749" s="1">
        <v>0.45833333333333331</v>
      </c>
      <c r="K749">
        <f>HOUR(Flights[[#This Row],[Scheduled Departure]])</f>
        <v>11</v>
      </c>
      <c r="L749" s="1">
        <v>0.46250000000000002</v>
      </c>
      <c r="M749">
        <v>6</v>
      </c>
      <c r="N749">
        <v>58</v>
      </c>
      <c r="O749" s="14">
        <f>Flights[[#This Row],[Length (min)]]/60</f>
        <v>0.96666666666666667</v>
      </c>
      <c r="P749">
        <v>109</v>
      </c>
      <c r="Q749" s="17">
        <f>IFERROR(Flights[[#This Row],[Distance]]/Flights[[#This Row],[Length (hr)]],"")</f>
        <v>112.75862068965517</v>
      </c>
      <c r="R749" s="1">
        <v>0.49652777777777779</v>
      </c>
      <c r="S749" s="1">
        <v>0.50277777777777777</v>
      </c>
      <c r="T749">
        <v>9</v>
      </c>
      <c r="U749" t="str">
        <f>IF(Flights[[#This Row],[Arrival Delay]]="","Cancelled",IF(Flights[[#This Row],[Arrival Delay]]&gt;15,"Delayed","On time"))</f>
        <v>On time</v>
      </c>
      <c r="V749" t="str">
        <f>IF(Flights[[#This Row],[Status]]&lt;&gt;"Delayed","",IF(Flights[[#This Row],[Arrival Delay]]&gt;120,"Severe",IF(Flights[[#This Row],[Arrival Delay]]&gt;60,"Major","Moderate")))</f>
        <v/>
      </c>
      <c r="X749" t="str">
        <f>IF(OR(AND(Flights[[#This Row],[Status]]="Cancelled",Flights[[#This Row],[Cancellation Reason]]="Airline/Carrier"),Flights[[#This Row],[Delay Type]]="Severe"),"Yes","No")</f>
        <v>No</v>
      </c>
    </row>
    <row r="750" spans="1:24" x14ac:dyDescent="0.25">
      <c r="A750" s="3">
        <v>42064</v>
      </c>
      <c r="B750">
        <f>WEEKNUM(Flights[[#This Row],[Date]],2)</f>
        <v>9</v>
      </c>
      <c r="C750">
        <f>WEEKDAY(Flights[[#This Row],[Date]],2)</f>
        <v>7</v>
      </c>
      <c r="D750" t="s">
        <v>612</v>
      </c>
      <c r="E750" t="s">
        <v>1994</v>
      </c>
      <c r="F750" t="s">
        <v>0</v>
      </c>
      <c r="G750" t="s">
        <v>260</v>
      </c>
      <c r="H750" t="str">
        <f>_xlfn.XLOOKUP(Flights[[#This Row],[Destination]],Airports!$A$1:$A$77,Airports!$D$1:$D$77,"Code not found")</f>
        <v>San Diego</v>
      </c>
      <c r="I750" t="str" cm="1">
        <f t="array" ref="I750">_xlfn.XLOOKUP(Flights[[#This Row],[Destination]],_xlfn._TRO_TRAILING(Airports!A:A),_xlfn._TRO_TRAILING(Airports!E:E),"Code not found")</f>
        <v>CA</v>
      </c>
      <c r="J750" s="1">
        <v>0.49375000000000002</v>
      </c>
      <c r="K750">
        <f>HOUR(Flights[[#This Row],[Scheduled Departure]])</f>
        <v>11</v>
      </c>
      <c r="L750" s="1">
        <v>0.49305555555555558</v>
      </c>
      <c r="M750">
        <v>-1</v>
      </c>
      <c r="N750">
        <v>41</v>
      </c>
      <c r="O750" s="14">
        <f>Flights[[#This Row],[Length (min)]]/60</f>
        <v>0.68333333333333335</v>
      </c>
      <c r="P750">
        <v>86</v>
      </c>
      <c r="Q750" s="17">
        <f>IFERROR(Flights[[#This Row],[Distance]]/Flights[[#This Row],[Length (hr)]],"")</f>
        <v>125.85365853658536</v>
      </c>
      <c r="R750" s="1">
        <v>0.52569444444444446</v>
      </c>
      <c r="S750" s="1">
        <v>0.52152777777777781</v>
      </c>
      <c r="T750">
        <v>-6</v>
      </c>
      <c r="U750" t="str">
        <f>IF(Flights[[#This Row],[Arrival Delay]]="","Cancelled",IF(Flights[[#This Row],[Arrival Delay]]&gt;15,"Delayed","On time"))</f>
        <v>On time</v>
      </c>
      <c r="V750" t="str">
        <f>IF(Flights[[#This Row],[Status]]&lt;&gt;"Delayed","",IF(Flights[[#This Row],[Arrival Delay]]&gt;120,"Severe",IF(Flights[[#This Row],[Arrival Delay]]&gt;60,"Major","Moderate")))</f>
        <v/>
      </c>
      <c r="X750" t="str">
        <f>IF(OR(AND(Flights[[#This Row],[Status]]="Cancelled",Flights[[#This Row],[Cancellation Reason]]="Airline/Carrier"),Flights[[#This Row],[Delay Type]]="Severe"),"Yes","No")</f>
        <v>No</v>
      </c>
    </row>
    <row r="751" spans="1:24" x14ac:dyDescent="0.25">
      <c r="A751" s="3">
        <v>42064</v>
      </c>
      <c r="B751">
        <f>WEEKNUM(Flights[[#This Row],[Date]],2)</f>
        <v>9</v>
      </c>
      <c r="C751">
        <f>WEEKDAY(Flights[[#This Row],[Date]],2)</f>
        <v>7</v>
      </c>
      <c r="D751" t="s">
        <v>523</v>
      </c>
      <c r="E751" t="s">
        <v>1989</v>
      </c>
      <c r="F751" t="s">
        <v>0</v>
      </c>
      <c r="G751" t="s">
        <v>349</v>
      </c>
      <c r="H751" t="str">
        <f>_xlfn.XLOOKUP(Flights[[#This Row],[Destination]],Airports!$A$1:$A$77,Airports!$D$1:$D$77,"Code not found")</f>
        <v>Salt Lake City</v>
      </c>
      <c r="I751" t="str" cm="1">
        <f t="array" ref="I751">_xlfn.XLOOKUP(Flights[[#This Row],[Destination]],_xlfn._TRO_TRAILING(Airports!A:A),_xlfn._TRO_TRAILING(Airports!E:E),"Code not found")</f>
        <v>UT</v>
      </c>
      <c r="J751" s="1">
        <v>0.54513888888888884</v>
      </c>
      <c r="K751">
        <f>HOUR(Flights[[#This Row],[Scheduled Departure]])</f>
        <v>13</v>
      </c>
      <c r="L751" s="1">
        <v>0.54374999999999996</v>
      </c>
      <c r="M751">
        <v>-2</v>
      </c>
      <c r="N751">
        <v>103</v>
      </c>
      <c r="O751" s="14">
        <f>Flights[[#This Row],[Length (min)]]/60</f>
        <v>1.7166666666666666</v>
      </c>
      <c r="P751">
        <v>590</v>
      </c>
      <c r="Q751" s="17">
        <f>IFERROR(Flights[[#This Row],[Distance]]/Flights[[#This Row],[Length (hr)]],"")</f>
        <v>343.68932038834953</v>
      </c>
      <c r="R751" s="1">
        <v>0.66249999999999998</v>
      </c>
      <c r="S751" s="1">
        <v>0.65694444444444444</v>
      </c>
      <c r="T751">
        <v>-8</v>
      </c>
      <c r="U751" t="str">
        <f>IF(Flights[[#This Row],[Arrival Delay]]="","Cancelled",IF(Flights[[#This Row],[Arrival Delay]]&gt;15,"Delayed","On time"))</f>
        <v>On time</v>
      </c>
      <c r="V751" t="str">
        <f>IF(Flights[[#This Row],[Status]]&lt;&gt;"Delayed","",IF(Flights[[#This Row],[Arrival Delay]]&gt;120,"Severe",IF(Flights[[#This Row],[Arrival Delay]]&gt;60,"Major","Moderate")))</f>
        <v/>
      </c>
      <c r="X751" t="str">
        <f>IF(OR(AND(Flights[[#This Row],[Status]]="Cancelled",Flights[[#This Row],[Cancellation Reason]]="Airline/Carrier"),Flights[[#This Row],[Delay Type]]="Severe"),"Yes","No")</f>
        <v>No</v>
      </c>
    </row>
    <row r="752" spans="1:24" x14ac:dyDescent="0.25">
      <c r="A752" s="3">
        <v>42064</v>
      </c>
      <c r="B752">
        <f>WEEKNUM(Flights[[#This Row],[Date]],2)</f>
        <v>9</v>
      </c>
      <c r="C752">
        <f>WEEKDAY(Flights[[#This Row],[Date]],2)</f>
        <v>7</v>
      </c>
      <c r="D752" t="s">
        <v>80</v>
      </c>
      <c r="E752" t="s">
        <v>1987</v>
      </c>
      <c r="F752" t="s">
        <v>0</v>
      </c>
      <c r="G752" t="s">
        <v>2</v>
      </c>
      <c r="H752" t="str">
        <f>_xlfn.XLOOKUP(Flights[[#This Row],[Destination]],Airports!$A$1:$A$77,Airports!$D$1:$D$77,"Code not found")</f>
        <v>Miami</v>
      </c>
      <c r="I752" t="str" cm="1">
        <f t="array" ref="I752">_xlfn.XLOOKUP(Flights[[#This Row],[Destination]],_xlfn._TRO_TRAILING(Airports!A:A),_xlfn._TRO_TRAILING(Airports!E:E),"Code not found")</f>
        <v>FL</v>
      </c>
      <c r="J752" s="1">
        <v>0.61458333333333337</v>
      </c>
      <c r="K752">
        <f>HOUR(Flights[[#This Row],[Scheduled Departure]])</f>
        <v>14</v>
      </c>
      <c r="L752" s="1">
        <v>0.61944444444444446</v>
      </c>
      <c r="M752">
        <v>7</v>
      </c>
      <c r="N752">
        <v>267</v>
      </c>
      <c r="O752" s="14">
        <f>Flights[[#This Row],[Length (min)]]/60</f>
        <v>4.45</v>
      </c>
      <c r="P752">
        <v>2342</v>
      </c>
      <c r="Q752" s="17">
        <f>IFERROR(Flights[[#This Row],[Distance]]/Flights[[#This Row],[Length (hr)]],"")</f>
        <v>526.29213483146066</v>
      </c>
      <c r="R752" s="1">
        <v>0.93194444444444446</v>
      </c>
      <c r="S752" s="1">
        <v>0.92986111111111114</v>
      </c>
      <c r="T752">
        <v>-3</v>
      </c>
      <c r="U752" t="str">
        <f>IF(Flights[[#This Row],[Arrival Delay]]="","Cancelled",IF(Flights[[#This Row],[Arrival Delay]]&gt;15,"Delayed","On time"))</f>
        <v>On time</v>
      </c>
      <c r="V752" t="str">
        <f>IF(Flights[[#This Row],[Status]]&lt;&gt;"Delayed","",IF(Flights[[#This Row],[Arrival Delay]]&gt;120,"Severe",IF(Flights[[#This Row],[Arrival Delay]]&gt;60,"Major","Moderate")))</f>
        <v/>
      </c>
      <c r="X752" t="str">
        <f>IF(OR(AND(Flights[[#This Row],[Status]]="Cancelled",Flights[[#This Row],[Cancellation Reason]]="Airline/Carrier"),Flights[[#This Row],[Delay Type]]="Severe"),"Yes","No")</f>
        <v>No</v>
      </c>
    </row>
    <row r="753" spans="1:24" x14ac:dyDescent="0.25">
      <c r="A753" s="3">
        <v>42064</v>
      </c>
      <c r="B753">
        <f>WEEKNUM(Flights[[#This Row],[Date]],2)</f>
        <v>9</v>
      </c>
      <c r="C753">
        <f>WEEKDAY(Flights[[#This Row],[Date]],2)</f>
        <v>7</v>
      </c>
      <c r="D753" t="s">
        <v>81</v>
      </c>
      <c r="E753" t="s">
        <v>1987</v>
      </c>
      <c r="F753" t="s">
        <v>0</v>
      </c>
      <c r="G753" t="s">
        <v>4</v>
      </c>
      <c r="H753" t="str">
        <f>_xlfn.XLOOKUP(Flights[[#This Row],[Destination]],Airports!$A$1:$A$77,Airports!$D$1:$D$77,"Code not found")</f>
        <v>Chicago</v>
      </c>
      <c r="I753" t="str" cm="1">
        <f t="array" ref="I753">_xlfn.XLOOKUP(Flights[[#This Row],[Destination]],_xlfn._TRO_TRAILING(Airports!A:A),_xlfn._TRO_TRAILING(Airports!E:E),"Code not found")</f>
        <v>IL</v>
      </c>
      <c r="J753" s="1">
        <v>0.625</v>
      </c>
      <c r="K753">
        <f>HOUR(Flights[[#This Row],[Scheduled Departure]])</f>
        <v>15</v>
      </c>
      <c r="L753" s="1">
        <v>0.62638888888888888</v>
      </c>
      <c r="M753">
        <v>2</v>
      </c>
      <c r="N753">
        <v>209</v>
      </c>
      <c r="O753" s="14">
        <f>Flights[[#This Row],[Length (min)]]/60</f>
        <v>3.4833333333333334</v>
      </c>
      <c r="P753">
        <v>1744</v>
      </c>
      <c r="Q753" s="17">
        <f>IFERROR(Flights[[#This Row],[Distance]]/Flights[[#This Row],[Length (hr)]],"")</f>
        <v>500.66985645933016</v>
      </c>
      <c r="R753" s="1">
        <v>0.87916666666666665</v>
      </c>
      <c r="S753" s="1">
        <v>0.85486111111111107</v>
      </c>
      <c r="T753">
        <v>-35</v>
      </c>
      <c r="U753" t="str">
        <f>IF(Flights[[#This Row],[Arrival Delay]]="","Cancelled",IF(Flights[[#This Row],[Arrival Delay]]&gt;15,"Delayed","On time"))</f>
        <v>On time</v>
      </c>
      <c r="V753" t="str">
        <f>IF(Flights[[#This Row],[Status]]&lt;&gt;"Delayed","",IF(Flights[[#This Row],[Arrival Delay]]&gt;120,"Severe",IF(Flights[[#This Row],[Arrival Delay]]&gt;60,"Major","Moderate")))</f>
        <v/>
      </c>
      <c r="X753" t="str">
        <f>IF(OR(AND(Flights[[#This Row],[Status]]="Cancelled",Flights[[#This Row],[Cancellation Reason]]="Airline/Carrier"),Flights[[#This Row],[Delay Type]]="Severe"),"Yes","No")</f>
        <v>No</v>
      </c>
    </row>
    <row r="754" spans="1:24" x14ac:dyDescent="0.25">
      <c r="A754" s="3">
        <v>42064</v>
      </c>
      <c r="B754">
        <f>WEEKNUM(Flights[[#This Row],[Date]],2)</f>
        <v>9</v>
      </c>
      <c r="C754">
        <f>WEEKDAY(Flights[[#This Row],[Date]],2)</f>
        <v>7</v>
      </c>
      <c r="D754" t="s">
        <v>379</v>
      </c>
      <c r="E754" t="s">
        <v>1990</v>
      </c>
      <c r="F754" t="s">
        <v>0</v>
      </c>
      <c r="G754" t="s">
        <v>273</v>
      </c>
      <c r="H754" t="str">
        <f>_xlfn.XLOOKUP(Flights[[#This Row],[Destination]],Airports!$A$1:$A$77,Airports!$D$1:$D$77,"Code not found")</f>
        <v>Denver</v>
      </c>
      <c r="I754" t="str" cm="1">
        <f t="array" ref="I754">_xlfn.XLOOKUP(Flights[[#This Row],[Destination]],_xlfn._TRO_TRAILING(Airports!A:A),_xlfn._TRO_TRAILING(Airports!E:E),"Code not found")</f>
        <v>CO</v>
      </c>
      <c r="J754" s="1">
        <v>0.64166666666666672</v>
      </c>
      <c r="K754">
        <f>HOUR(Flights[[#This Row],[Scheduled Departure]])</f>
        <v>15</v>
      </c>
      <c r="L754" s="1">
        <v>0.65069444444444446</v>
      </c>
      <c r="M754">
        <v>13</v>
      </c>
      <c r="N754">
        <v>118</v>
      </c>
      <c r="O754" s="14">
        <f>Flights[[#This Row],[Length (min)]]/60</f>
        <v>1.9666666666666666</v>
      </c>
      <c r="P754">
        <v>862</v>
      </c>
      <c r="Q754" s="17">
        <f>IFERROR(Flights[[#This Row],[Distance]]/Flights[[#This Row],[Length (hr)]],"")</f>
        <v>438.30508474576271</v>
      </c>
      <c r="R754" s="1">
        <v>0.78194444444444444</v>
      </c>
      <c r="S754" s="1">
        <v>0.77430555555555558</v>
      </c>
      <c r="T754">
        <v>-11</v>
      </c>
      <c r="U754" t="str">
        <f>IF(Flights[[#This Row],[Arrival Delay]]="","Cancelled",IF(Flights[[#This Row],[Arrival Delay]]&gt;15,"Delayed","On time"))</f>
        <v>On time</v>
      </c>
      <c r="V754" t="str">
        <f>IF(Flights[[#This Row],[Status]]&lt;&gt;"Delayed","",IF(Flights[[#This Row],[Arrival Delay]]&gt;120,"Severe",IF(Flights[[#This Row],[Arrival Delay]]&gt;60,"Major","Moderate")))</f>
        <v/>
      </c>
      <c r="X754" t="str">
        <f>IF(OR(AND(Flights[[#This Row],[Status]]="Cancelled",Flights[[#This Row],[Cancellation Reason]]="Airline/Carrier"),Flights[[#This Row],[Delay Type]]="Severe"),"Yes","No")</f>
        <v>No</v>
      </c>
    </row>
    <row r="755" spans="1:24" x14ac:dyDescent="0.25">
      <c r="A755" s="3">
        <v>42064</v>
      </c>
      <c r="B755">
        <f>WEEKNUM(Flights[[#This Row],[Date]],2)</f>
        <v>9</v>
      </c>
      <c r="C755">
        <f>WEEKDAY(Flights[[#This Row],[Date]],2)</f>
        <v>7</v>
      </c>
      <c r="D755" t="s">
        <v>119</v>
      </c>
      <c r="E755" t="s">
        <v>1987</v>
      </c>
      <c r="F755" t="s">
        <v>0</v>
      </c>
      <c r="G755" t="s">
        <v>5</v>
      </c>
      <c r="H755" t="str">
        <f>_xlfn.XLOOKUP(Flights[[#This Row],[Destination]],Airports!$A$1:$A$77,Airports!$D$1:$D$77,"Code not found")</f>
        <v>St. Louis</v>
      </c>
      <c r="I755" t="str" cm="1">
        <f t="array" ref="I755">_xlfn.XLOOKUP(Flights[[#This Row],[Destination]],_xlfn._TRO_TRAILING(Airports!A:A),_xlfn._TRO_TRAILING(Airports!E:E),"Code not found")</f>
        <v>MO</v>
      </c>
      <c r="J755" s="1">
        <v>0.64444444444444449</v>
      </c>
      <c r="K755">
        <f>HOUR(Flights[[#This Row],[Scheduled Departure]])</f>
        <v>15</v>
      </c>
      <c r="L755" s="1">
        <v>0.65833333333333333</v>
      </c>
      <c r="M755">
        <v>20</v>
      </c>
      <c r="N755">
        <v>186</v>
      </c>
      <c r="O755" s="14">
        <f>Flights[[#This Row],[Length (min)]]/60</f>
        <v>3.1</v>
      </c>
      <c r="P755">
        <v>1592</v>
      </c>
      <c r="Q755" s="17">
        <f>IFERROR(Flights[[#This Row],[Distance]]/Flights[[#This Row],[Length (hr)]],"")</f>
        <v>513.54838709677415</v>
      </c>
      <c r="R755" s="1">
        <v>0.87430555555555556</v>
      </c>
      <c r="S755" s="1">
        <v>0.87083333333333335</v>
      </c>
      <c r="T755">
        <v>-5</v>
      </c>
      <c r="U755" t="str">
        <f>IF(Flights[[#This Row],[Arrival Delay]]="","Cancelled",IF(Flights[[#This Row],[Arrival Delay]]&gt;15,"Delayed","On time"))</f>
        <v>On time</v>
      </c>
      <c r="V755" t="str">
        <f>IF(Flights[[#This Row],[Status]]&lt;&gt;"Delayed","",IF(Flights[[#This Row],[Arrival Delay]]&gt;120,"Severe",IF(Flights[[#This Row],[Arrival Delay]]&gt;60,"Major","Moderate")))</f>
        <v/>
      </c>
      <c r="X755" t="str">
        <f>IF(OR(AND(Flights[[#This Row],[Status]]="Cancelled",Flights[[#This Row],[Cancellation Reason]]="Airline/Carrier"),Flights[[#This Row],[Delay Type]]="Severe"),"Yes","No")</f>
        <v>No</v>
      </c>
    </row>
    <row r="756" spans="1:24" x14ac:dyDescent="0.25">
      <c r="A756" s="3">
        <v>42064</v>
      </c>
      <c r="B756">
        <f>WEEKNUM(Flights[[#This Row],[Date]],2)</f>
        <v>9</v>
      </c>
      <c r="C756">
        <f>WEEKDAY(Flights[[#This Row],[Date]],2)</f>
        <v>7</v>
      </c>
      <c r="D756" t="s">
        <v>730</v>
      </c>
      <c r="E756" t="s">
        <v>1989</v>
      </c>
      <c r="F756" t="s">
        <v>0</v>
      </c>
      <c r="G756" t="s">
        <v>314</v>
      </c>
      <c r="H756" t="str">
        <f>_xlfn.XLOOKUP(Flights[[#This Row],[Destination]],Airports!$A$1:$A$77,Airports!$D$1:$D$77,"Code not found")</f>
        <v>Minneapolis</v>
      </c>
      <c r="I756" t="str" cm="1">
        <f t="array" ref="I756">_xlfn.XLOOKUP(Flights[[#This Row],[Destination]],_xlfn._TRO_TRAILING(Airports!A:A),_xlfn._TRO_TRAILING(Airports!E:E),"Code not found")</f>
        <v>MN</v>
      </c>
      <c r="J756" s="1">
        <v>0.64583333333333337</v>
      </c>
      <c r="K756">
        <f>HOUR(Flights[[#This Row],[Scheduled Departure]])</f>
        <v>15</v>
      </c>
      <c r="L756" s="1">
        <v>0.67291666666666672</v>
      </c>
      <c r="M756">
        <v>39</v>
      </c>
      <c r="N756">
        <v>177</v>
      </c>
      <c r="O756" s="14">
        <f>Flights[[#This Row],[Length (min)]]/60</f>
        <v>2.95</v>
      </c>
      <c r="P756">
        <v>1535</v>
      </c>
      <c r="Q756" s="17">
        <f>IFERROR(Flights[[#This Row],[Distance]]/Flights[[#This Row],[Length (hr)]],"")</f>
        <v>520.33898305084745</v>
      </c>
      <c r="R756" s="1">
        <v>0.87638888888888888</v>
      </c>
      <c r="S756" s="1">
        <v>0.87916666666666665</v>
      </c>
      <c r="T756">
        <v>4</v>
      </c>
      <c r="U756" t="str">
        <f>IF(Flights[[#This Row],[Arrival Delay]]="","Cancelled",IF(Flights[[#This Row],[Arrival Delay]]&gt;15,"Delayed","On time"))</f>
        <v>On time</v>
      </c>
      <c r="V756" t="str">
        <f>IF(Flights[[#This Row],[Status]]&lt;&gt;"Delayed","",IF(Flights[[#This Row],[Arrival Delay]]&gt;120,"Severe",IF(Flights[[#This Row],[Arrival Delay]]&gt;60,"Major","Moderate")))</f>
        <v/>
      </c>
      <c r="X756" t="str">
        <f>IF(OR(AND(Flights[[#This Row],[Status]]="Cancelled",Flights[[#This Row],[Cancellation Reason]]="Airline/Carrier"),Flights[[#This Row],[Delay Type]]="Severe"),"Yes","No")</f>
        <v>No</v>
      </c>
    </row>
    <row r="757" spans="1:24" x14ac:dyDescent="0.25">
      <c r="A757" s="3">
        <v>42064</v>
      </c>
      <c r="B757">
        <f>WEEKNUM(Flights[[#This Row],[Date]],2)</f>
        <v>9</v>
      </c>
      <c r="C757">
        <f>WEEKDAY(Flights[[#This Row],[Date]],2)</f>
        <v>7</v>
      </c>
      <c r="D757" t="s">
        <v>640</v>
      </c>
      <c r="E757" t="s">
        <v>1994</v>
      </c>
      <c r="F757" t="s">
        <v>0</v>
      </c>
      <c r="G757" t="s">
        <v>349</v>
      </c>
      <c r="H757" t="str">
        <f>_xlfn.XLOOKUP(Flights[[#This Row],[Destination]],Airports!$A$1:$A$77,Airports!$D$1:$D$77,"Code not found")</f>
        <v>Salt Lake City</v>
      </c>
      <c r="I757" t="str" cm="1">
        <f t="array" ref="I757">_xlfn.XLOOKUP(Flights[[#This Row],[Destination]],_xlfn._TRO_TRAILING(Airports!A:A),_xlfn._TRO_TRAILING(Airports!E:E),"Code not found")</f>
        <v>UT</v>
      </c>
      <c r="J757" s="1">
        <v>0.66666666666666663</v>
      </c>
      <c r="K757">
        <f>HOUR(Flights[[#This Row],[Scheduled Departure]])</f>
        <v>16</v>
      </c>
      <c r="L757" s="1">
        <v>0.68194444444444446</v>
      </c>
      <c r="M757">
        <v>22</v>
      </c>
      <c r="N757">
        <v>108</v>
      </c>
      <c r="O757" s="14">
        <f>Flights[[#This Row],[Length (min)]]/60</f>
        <v>1.8</v>
      </c>
      <c r="P757">
        <v>590</v>
      </c>
      <c r="Q757" s="17">
        <f>IFERROR(Flights[[#This Row],[Distance]]/Flights[[#This Row],[Length (hr)]],"")</f>
        <v>327.77777777777777</v>
      </c>
      <c r="R757" s="1">
        <v>0.79097222222222219</v>
      </c>
      <c r="S757" s="1">
        <v>0.79861111111111116</v>
      </c>
      <c r="T757">
        <v>11</v>
      </c>
      <c r="U757" t="str">
        <f>IF(Flights[[#This Row],[Arrival Delay]]="","Cancelled",IF(Flights[[#This Row],[Arrival Delay]]&gt;15,"Delayed","On time"))</f>
        <v>On time</v>
      </c>
      <c r="V757" t="str">
        <f>IF(Flights[[#This Row],[Status]]&lt;&gt;"Delayed","",IF(Flights[[#This Row],[Arrival Delay]]&gt;120,"Severe",IF(Flights[[#This Row],[Arrival Delay]]&gt;60,"Major","Moderate")))</f>
        <v/>
      </c>
      <c r="X757" t="str">
        <f>IF(OR(AND(Flights[[#This Row],[Status]]="Cancelled",Flights[[#This Row],[Cancellation Reason]]="Airline/Carrier"),Flights[[#This Row],[Delay Type]]="Severe"),"Yes","No")</f>
        <v>No</v>
      </c>
    </row>
    <row r="758" spans="1:24" x14ac:dyDescent="0.25">
      <c r="A758" s="3">
        <v>42064</v>
      </c>
      <c r="B758">
        <f>WEEKNUM(Flights[[#This Row],[Date]],2)</f>
        <v>9</v>
      </c>
      <c r="C758">
        <f>WEEKDAY(Flights[[#This Row],[Date]],2)</f>
        <v>7</v>
      </c>
      <c r="D758" t="s">
        <v>969</v>
      </c>
      <c r="E758" t="s">
        <v>1995</v>
      </c>
      <c r="F758" t="s">
        <v>0</v>
      </c>
      <c r="G758" t="s">
        <v>351</v>
      </c>
      <c r="H758" t="str">
        <f>_xlfn.XLOOKUP(Flights[[#This Row],[Destination]],Airports!$A$1:$A$77,Airports!$D$1:$D$77,"Code not found")</f>
        <v>Sacramento</v>
      </c>
      <c r="I758" t="str" cm="1">
        <f t="array" ref="I758">_xlfn.XLOOKUP(Flights[[#This Row],[Destination]],_xlfn._TRO_TRAILING(Airports!A:A),_xlfn._TRO_TRAILING(Airports!E:E),"Code not found")</f>
        <v>CA</v>
      </c>
      <c r="J758" s="1">
        <v>0.69097222222222221</v>
      </c>
      <c r="K758">
        <f>HOUR(Flights[[#This Row],[Scheduled Departure]])</f>
        <v>16</v>
      </c>
      <c r="L758" s="1">
        <v>0.75208333333333333</v>
      </c>
      <c r="M758">
        <v>88</v>
      </c>
      <c r="N758">
        <v>70</v>
      </c>
      <c r="O758" s="14">
        <f>Flights[[#This Row],[Length (min)]]/60</f>
        <v>1.1666666666666667</v>
      </c>
      <c r="P758">
        <v>373</v>
      </c>
      <c r="Q758" s="17">
        <f>IFERROR(Flights[[#This Row],[Distance]]/Flights[[#This Row],[Length (hr)]],"")</f>
        <v>319.71428571428572</v>
      </c>
      <c r="R758" s="1">
        <v>0.74305555555555558</v>
      </c>
      <c r="S758" s="1">
        <v>0.80069444444444449</v>
      </c>
      <c r="T758">
        <v>83</v>
      </c>
      <c r="U758" t="str">
        <f>IF(Flights[[#This Row],[Arrival Delay]]="","Cancelled",IF(Flights[[#This Row],[Arrival Delay]]&gt;15,"Delayed","On time"))</f>
        <v>Delayed</v>
      </c>
      <c r="V758" t="str">
        <f>IF(Flights[[#This Row],[Status]]&lt;&gt;"Delayed","",IF(Flights[[#This Row],[Arrival Delay]]&gt;120,"Severe",IF(Flights[[#This Row],[Arrival Delay]]&gt;60,"Major","Moderate")))</f>
        <v>Major</v>
      </c>
      <c r="X758" t="str">
        <f>IF(OR(AND(Flights[[#This Row],[Status]]="Cancelled",Flights[[#This Row],[Cancellation Reason]]="Airline/Carrier"),Flights[[#This Row],[Delay Type]]="Severe"),"Yes","No")</f>
        <v>No</v>
      </c>
    </row>
    <row r="759" spans="1:24" x14ac:dyDescent="0.25">
      <c r="A759" s="3">
        <v>42064</v>
      </c>
      <c r="B759">
        <f>WEEKNUM(Flights[[#This Row],[Date]],2)</f>
        <v>9</v>
      </c>
      <c r="C759">
        <f>WEEKDAY(Flights[[#This Row],[Date]],2)</f>
        <v>7</v>
      </c>
      <c r="D759" t="s">
        <v>631</v>
      </c>
      <c r="E759" t="s">
        <v>1991</v>
      </c>
      <c r="F759" t="s">
        <v>0</v>
      </c>
      <c r="G759" t="s">
        <v>344</v>
      </c>
      <c r="H759" t="str">
        <f>_xlfn.XLOOKUP(Flights[[#This Row],[Destination]],Airports!$A$1:$A$77,Airports!$D$1:$D$77,"Code not found")</f>
        <v>Seattle</v>
      </c>
      <c r="I759" t="str" cm="1">
        <f t="array" ref="I759">_xlfn.XLOOKUP(Flights[[#This Row],[Destination]],_xlfn._TRO_TRAILING(Airports!A:A),_xlfn._TRO_TRAILING(Airports!E:E),"Code not found")</f>
        <v>WA</v>
      </c>
      <c r="J759" s="1">
        <v>0.81944444444444442</v>
      </c>
      <c r="K759">
        <f>HOUR(Flights[[#This Row],[Scheduled Departure]])</f>
        <v>19</v>
      </c>
      <c r="L759" s="1">
        <v>0.81319444444444444</v>
      </c>
      <c r="M759">
        <v>-9</v>
      </c>
      <c r="N759">
        <v>173</v>
      </c>
      <c r="O759" s="14">
        <f>Flights[[#This Row],[Length (min)]]/60</f>
        <v>2.8833333333333333</v>
      </c>
      <c r="P759">
        <v>954</v>
      </c>
      <c r="Q759" s="17">
        <f>IFERROR(Flights[[#This Row],[Distance]]/Flights[[#This Row],[Length (hr)]],"")</f>
        <v>330.8670520231214</v>
      </c>
      <c r="R759" s="1">
        <v>0.93055555555555558</v>
      </c>
      <c r="S759" s="1">
        <v>0.93333333333333335</v>
      </c>
      <c r="T759">
        <v>4</v>
      </c>
      <c r="U759" t="str">
        <f>IF(Flights[[#This Row],[Arrival Delay]]="","Cancelled",IF(Flights[[#This Row],[Arrival Delay]]&gt;15,"Delayed","On time"))</f>
        <v>On time</v>
      </c>
      <c r="V759" t="str">
        <f>IF(Flights[[#This Row],[Status]]&lt;&gt;"Delayed","",IF(Flights[[#This Row],[Arrival Delay]]&gt;120,"Severe",IF(Flights[[#This Row],[Arrival Delay]]&gt;60,"Major","Moderate")))</f>
        <v/>
      </c>
      <c r="X759" t="str">
        <f>IF(OR(AND(Flights[[#This Row],[Status]]="Cancelled",Flights[[#This Row],[Cancellation Reason]]="Airline/Carrier"),Flights[[#This Row],[Delay Type]]="Severe"),"Yes","No")</f>
        <v>No</v>
      </c>
    </row>
    <row r="760" spans="1:24" x14ac:dyDescent="0.25">
      <c r="A760" s="3">
        <v>42065</v>
      </c>
      <c r="B760">
        <f>WEEKNUM(Flights[[#This Row],[Date]],2)</f>
        <v>10</v>
      </c>
      <c r="C760">
        <f>WEEKDAY(Flights[[#This Row],[Date]],2)</f>
        <v>1</v>
      </c>
      <c r="D760" t="s">
        <v>410</v>
      </c>
      <c r="E760" t="s">
        <v>1992</v>
      </c>
      <c r="F760" t="s">
        <v>0</v>
      </c>
      <c r="G760" t="s">
        <v>12</v>
      </c>
      <c r="H760" t="str">
        <f>_xlfn.XLOOKUP(Flights[[#This Row],[Destination]],Airports!$A$1:$A$77,Airports!$D$1:$D$77,"Code not found")</f>
        <v>New York</v>
      </c>
      <c r="I760" t="str" cm="1">
        <f t="array" ref="I760">_xlfn.XLOOKUP(Flights[[#This Row],[Destination]],_xlfn._TRO_TRAILING(Airports!A:A),_xlfn._TRO_TRAILING(Airports!E:E),"Code not found")</f>
        <v>NY</v>
      </c>
      <c r="J760" s="1">
        <v>0.34027777777777779</v>
      </c>
      <c r="K760">
        <f>HOUR(Flights[[#This Row],[Scheduled Departure]])</f>
        <v>8</v>
      </c>
      <c r="L760" s="1">
        <v>0.34375</v>
      </c>
      <c r="M760">
        <v>5</v>
      </c>
      <c r="N760">
        <v>267</v>
      </c>
      <c r="O760" s="14">
        <f>Flights[[#This Row],[Length (min)]]/60</f>
        <v>4.45</v>
      </c>
      <c r="P760">
        <v>2475</v>
      </c>
      <c r="Q760" s="17">
        <f>IFERROR(Flights[[#This Row],[Distance]]/Flights[[#This Row],[Length (hr)]],"")</f>
        <v>556.17977528089887</v>
      </c>
      <c r="R760" s="1">
        <v>0.68958333333333333</v>
      </c>
      <c r="S760" s="1">
        <v>0.65416666666666667</v>
      </c>
      <c r="T760">
        <v>-51</v>
      </c>
      <c r="U760" t="str">
        <f>IF(Flights[[#This Row],[Arrival Delay]]="","Cancelled",IF(Flights[[#This Row],[Arrival Delay]]&gt;15,"Delayed","On time"))</f>
        <v>On time</v>
      </c>
      <c r="V760" t="str">
        <f>IF(Flights[[#This Row],[Status]]&lt;&gt;"Delayed","",IF(Flights[[#This Row],[Arrival Delay]]&gt;120,"Severe",IF(Flights[[#This Row],[Arrival Delay]]&gt;60,"Major","Moderate")))</f>
        <v/>
      </c>
      <c r="X760" t="str">
        <f>IF(OR(AND(Flights[[#This Row],[Status]]="Cancelled",Flights[[#This Row],[Cancellation Reason]]="Airline/Carrier"),Flights[[#This Row],[Delay Type]]="Severe"),"Yes","No")</f>
        <v>No</v>
      </c>
    </row>
    <row r="761" spans="1:24" x14ac:dyDescent="0.25">
      <c r="A761" s="3">
        <v>42065</v>
      </c>
      <c r="B761">
        <f>WEEKNUM(Flights[[#This Row],[Date]],2)</f>
        <v>10</v>
      </c>
      <c r="C761">
        <f>WEEKDAY(Flights[[#This Row],[Date]],2)</f>
        <v>1</v>
      </c>
      <c r="D761" t="s">
        <v>1002</v>
      </c>
      <c r="E761" t="s">
        <v>1994</v>
      </c>
      <c r="F761" t="s">
        <v>0</v>
      </c>
      <c r="G761" t="s">
        <v>349</v>
      </c>
      <c r="H761" t="str">
        <f>_xlfn.XLOOKUP(Flights[[#This Row],[Destination]],Airports!$A$1:$A$77,Airports!$D$1:$D$77,"Code not found")</f>
        <v>Salt Lake City</v>
      </c>
      <c r="I761" t="str" cm="1">
        <f t="array" ref="I761">_xlfn.XLOOKUP(Flights[[#This Row],[Destination]],_xlfn._TRO_TRAILING(Airports!A:A),_xlfn._TRO_TRAILING(Airports!E:E),"Code not found")</f>
        <v>UT</v>
      </c>
      <c r="J761" s="1">
        <v>0.41666666666666669</v>
      </c>
      <c r="K761">
        <f>HOUR(Flights[[#This Row],[Scheduled Departure]])</f>
        <v>10</v>
      </c>
      <c r="L761" s="1">
        <v>0.41736111111111113</v>
      </c>
      <c r="M761">
        <v>1</v>
      </c>
      <c r="N761">
        <v>132</v>
      </c>
      <c r="O761" s="14">
        <f>Flights[[#This Row],[Length (min)]]/60</f>
        <v>2.2000000000000002</v>
      </c>
      <c r="P761">
        <v>590</v>
      </c>
      <c r="Q761" s="17">
        <f>IFERROR(Flights[[#This Row],[Distance]]/Flights[[#This Row],[Length (hr)]],"")</f>
        <v>268.18181818181819</v>
      </c>
      <c r="R761" s="1">
        <v>0.54097222222222219</v>
      </c>
      <c r="S761" s="1">
        <v>0.55069444444444449</v>
      </c>
      <c r="T761">
        <v>14</v>
      </c>
      <c r="U761" t="str">
        <f>IF(Flights[[#This Row],[Arrival Delay]]="","Cancelled",IF(Flights[[#This Row],[Arrival Delay]]&gt;15,"Delayed","On time"))</f>
        <v>On time</v>
      </c>
      <c r="V761" t="str">
        <f>IF(Flights[[#This Row],[Status]]&lt;&gt;"Delayed","",IF(Flights[[#This Row],[Arrival Delay]]&gt;120,"Severe",IF(Flights[[#This Row],[Arrival Delay]]&gt;60,"Major","Moderate")))</f>
        <v/>
      </c>
      <c r="X761" t="str">
        <f>IF(OR(AND(Flights[[#This Row],[Status]]="Cancelled",Flights[[#This Row],[Cancellation Reason]]="Airline/Carrier"),Flights[[#This Row],[Delay Type]]="Severe"),"Yes","No")</f>
        <v>No</v>
      </c>
    </row>
    <row r="762" spans="1:24" x14ac:dyDescent="0.25">
      <c r="A762" s="3">
        <v>42065</v>
      </c>
      <c r="B762">
        <f>WEEKNUM(Flights[[#This Row],[Date]],2)</f>
        <v>10</v>
      </c>
      <c r="C762">
        <f>WEEKDAY(Flights[[#This Row],[Date]],2)</f>
        <v>1</v>
      </c>
      <c r="D762" t="s">
        <v>713</v>
      </c>
      <c r="E762" t="s">
        <v>1995</v>
      </c>
      <c r="F762" t="s">
        <v>0</v>
      </c>
      <c r="G762" t="s">
        <v>311</v>
      </c>
      <c r="H762" t="str">
        <f>_xlfn.XLOOKUP(Flights[[#This Row],[Destination]],Airports!$A$1:$A$77,Airports!$D$1:$D$77,"Code not found")</f>
        <v>Milwaukee</v>
      </c>
      <c r="I762" t="str" cm="1">
        <f t="array" ref="I762">_xlfn.XLOOKUP(Flights[[#This Row],[Destination]],_xlfn._TRO_TRAILING(Airports!A:A),_xlfn._TRO_TRAILING(Airports!E:E),"Code not found")</f>
        <v>WI</v>
      </c>
      <c r="J762" s="1">
        <v>0.4201388888888889</v>
      </c>
      <c r="K762">
        <f>HOUR(Flights[[#This Row],[Scheduled Departure]])</f>
        <v>10</v>
      </c>
      <c r="L762" s="1">
        <v>0.42499999999999999</v>
      </c>
      <c r="M762">
        <v>7</v>
      </c>
      <c r="N762">
        <v>211</v>
      </c>
      <c r="O762" s="14">
        <f>Flights[[#This Row],[Length (min)]]/60</f>
        <v>3.5166666666666666</v>
      </c>
      <c r="P762">
        <v>1756</v>
      </c>
      <c r="Q762" s="17">
        <f>IFERROR(Flights[[#This Row],[Distance]]/Flights[[#This Row],[Length (hr)]],"")</f>
        <v>499.33649289099526</v>
      </c>
      <c r="R762" s="1">
        <v>0.66666666666666663</v>
      </c>
      <c r="S762" s="1">
        <v>0.65486111111111112</v>
      </c>
      <c r="T762">
        <v>-17</v>
      </c>
      <c r="U762" t="str">
        <f>IF(Flights[[#This Row],[Arrival Delay]]="","Cancelled",IF(Flights[[#This Row],[Arrival Delay]]&gt;15,"Delayed","On time"))</f>
        <v>On time</v>
      </c>
      <c r="V762" t="str">
        <f>IF(Flights[[#This Row],[Status]]&lt;&gt;"Delayed","",IF(Flights[[#This Row],[Arrival Delay]]&gt;120,"Severe",IF(Flights[[#This Row],[Arrival Delay]]&gt;60,"Major","Moderate")))</f>
        <v/>
      </c>
      <c r="X762" t="str">
        <f>IF(OR(AND(Flights[[#This Row],[Status]]="Cancelled",Flights[[#This Row],[Cancellation Reason]]="Airline/Carrier"),Flights[[#This Row],[Delay Type]]="Severe"),"Yes","No")</f>
        <v>No</v>
      </c>
    </row>
    <row r="763" spans="1:24" x14ac:dyDescent="0.25">
      <c r="A763" s="3">
        <v>42065</v>
      </c>
      <c r="B763">
        <f>WEEKNUM(Flights[[#This Row],[Date]],2)</f>
        <v>10</v>
      </c>
      <c r="C763">
        <f>WEEKDAY(Flights[[#This Row],[Date]],2)</f>
        <v>1</v>
      </c>
      <c r="D763" t="s">
        <v>867</v>
      </c>
      <c r="E763" t="s">
        <v>1995</v>
      </c>
      <c r="F763" t="s">
        <v>0</v>
      </c>
      <c r="G763" t="s">
        <v>351</v>
      </c>
      <c r="H763" t="str">
        <f>_xlfn.XLOOKUP(Flights[[#This Row],[Destination]],Airports!$A$1:$A$77,Airports!$D$1:$D$77,"Code not found")</f>
        <v>Sacramento</v>
      </c>
      <c r="I763" t="str" cm="1">
        <f t="array" ref="I763">_xlfn.XLOOKUP(Flights[[#This Row],[Destination]],_xlfn._TRO_TRAILING(Airports!A:A),_xlfn._TRO_TRAILING(Airports!E:E),"Code not found")</f>
        <v>CA</v>
      </c>
      <c r="J763" s="1">
        <v>0.47222222222222221</v>
      </c>
      <c r="K763">
        <f>HOUR(Flights[[#This Row],[Scheduled Departure]])</f>
        <v>11</v>
      </c>
      <c r="L763" s="1">
        <v>0.47430555555555554</v>
      </c>
      <c r="M763">
        <v>3</v>
      </c>
      <c r="N763">
        <v>72</v>
      </c>
      <c r="O763" s="14">
        <f>Flights[[#This Row],[Length (min)]]/60</f>
        <v>1.2</v>
      </c>
      <c r="P763">
        <v>373</v>
      </c>
      <c r="Q763" s="17">
        <f>IFERROR(Flights[[#This Row],[Distance]]/Flights[[#This Row],[Length (hr)]],"")</f>
        <v>310.83333333333337</v>
      </c>
      <c r="R763" s="1">
        <v>0.52777777777777779</v>
      </c>
      <c r="S763" s="1">
        <v>0.52430555555555558</v>
      </c>
      <c r="T763">
        <v>-5</v>
      </c>
      <c r="U763" t="str">
        <f>IF(Flights[[#This Row],[Arrival Delay]]="","Cancelled",IF(Flights[[#This Row],[Arrival Delay]]&gt;15,"Delayed","On time"))</f>
        <v>On time</v>
      </c>
      <c r="V763" t="str">
        <f>IF(Flights[[#This Row],[Status]]&lt;&gt;"Delayed","",IF(Flights[[#This Row],[Arrival Delay]]&gt;120,"Severe",IF(Flights[[#This Row],[Arrival Delay]]&gt;60,"Major","Moderate")))</f>
        <v/>
      </c>
      <c r="X763" t="str">
        <f>IF(OR(AND(Flights[[#This Row],[Status]]="Cancelled",Flights[[#This Row],[Cancellation Reason]]="Airline/Carrier"),Flights[[#This Row],[Delay Type]]="Severe"),"Yes","No")</f>
        <v>No</v>
      </c>
    </row>
    <row r="764" spans="1:24" x14ac:dyDescent="0.25">
      <c r="A764" s="3">
        <v>42065</v>
      </c>
      <c r="B764">
        <f>WEEKNUM(Flights[[#This Row],[Date]],2)</f>
        <v>10</v>
      </c>
      <c r="C764">
        <f>WEEKDAY(Flights[[#This Row],[Date]],2)</f>
        <v>1</v>
      </c>
      <c r="D764" t="s">
        <v>527</v>
      </c>
      <c r="E764" t="s">
        <v>1989</v>
      </c>
      <c r="F764" t="s">
        <v>0</v>
      </c>
      <c r="G764" t="s">
        <v>26</v>
      </c>
      <c r="H764" t="str">
        <f>_xlfn.XLOOKUP(Flights[[#This Row],[Destination]],Airports!$A$1:$A$77,Airports!$D$1:$D$77,"Code not found")</f>
        <v>Atlanta</v>
      </c>
      <c r="I764" t="str" cm="1">
        <f t="array" ref="I764">_xlfn.XLOOKUP(Flights[[#This Row],[Destination]],_xlfn._TRO_TRAILING(Airports!A:A),_xlfn._TRO_TRAILING(Airports!E:E),"Code not found")</f>
        <v>GA</v>
      </c>
      <c r="J764" s="1">
        <v>0.57291666666666663</v>
      </c>
      <c r="K764">
        <f>HOUR(Flights[[#This Row],[Scheduled Departure]])</f>
        <v>13</v>
      </c>
      <c r="L764" s="1">
        <v>0.57777777777777772</v>
      </c>
      <c r="M764">
        <v>7</v>
      </c>
      <c r="N764">
        <v>244</v>
      </c>
      <c r="O764" s="14">
        <f>Flights[[#This Row],[Length (min)]]/60</f>
        <v>4.0666666666666664</v>
      </c>
      <c r="P764">
        <v>1947</v>
      </c>
      <c r="Q764" s="17">
        <f>IFERROR(Flights[[#This Row],[Distance]]/Flights[[#This Row],[Length (hr)]],"")</f>
        <v>478.77049180327873</v>
      </c>
      <c r="R764" s="1">
        <v>0.87847222222222221</v>
      </c>
      <c r="S764" s="1">
        <v>0.87222222222222223</v>
      </c>
      <c r="T764">
        <v>-9</v>
      </c>
      <c r="U764" t="str">
        <f>IF(Flights[[#This Row],[Arrival Delay]]="","Cancelled",IF(Flights[[#This Row],[Arrival Delay]]&gt;15,"Delayed","On time"))</f>
        <v>On time</v>
      </c>
      <c r="V764" t="str">
        <f>IF(Flights[[#This Row],[Status]]&lt;&gt;"Delayed","",IF(Flights[[#This Row],[Arrival Delay]]&gt;120,"Severe",IF(Flights[[#This Row],[Arrival Delay]]&gt;60,"Major","Moderate")))</f>
        <v/>
      </c>
      <c r="X764" t="str">
        <f>IF(OR(AND(Flights[[#This Row],[Status]]="Cancelled",Flights[[#This Row],[Cancellation Reason]]="Airline/Carrier"),Flights[[#This Row],[Delay Type]]="Severe"),"Yes","No")</f>
        <v>No</v>
      </c>
    </row>
    <row r="765" spans="1:24" x14ac:dyDescent="0.25">
      <c r="A765" s="3">
        <v>42065</v>
      </c>
      <c r="B765">
        <f>WEEKNUM(Flights[[#This Row],[Date]],2)</f>
        <v>10</v>
      </c>
      <c r="C765">
        <f>WEEKDAY(Flights[[#This Row],[Date]],2)</f>
        <v>1</v>
      </c>
      <c r="D765" t="s">
        <v>1009</v>
      </c>
      <c r="E765" t="s">
        <v>1989</v>
      </c>
      <c r="F765" t="s">
        <v>0</v>
      </c>
      <c r="G765" t="s">
        <v>344</v>
      </c>
      <c r="H765" t="str">
        <f>_xlfn.XLOOKUP(Flights[[#This Row],[Destination]],Airports!$A$1:$A$77,Airports!$D$1:$D$77,"Code not found")</f>
        <v>Seattle</v>
      </c>
      <c r="I765" t="str" cm="1">
        <f t="array" ref="I765">_xlfn.XLOOKUP(Flights[[#This Row],[Destination]],_xlfn._TRO_TRAILING(Airports!A:A),_xlfn._TRO_TRAILING(Airports!E:E),"Code not found")</f>
        <v>WA</v>
      </c>
      <c r="J765" s="1">
        <v>0.86111111111111116</v>
      </c>
      <c r="K765">
        <f>HOUR(Flights[[#This Row],[Scheduled Departure]])</f>
        <v>20</v>
      </c>
      <c r="L765" s="1">
        <v>0.88402777777777775</v>
      </c>
      <c r="M765">
        <v>33</v>
      </c>
      <c r="N765">
        <v>165</v>
      </c>
      <c r="O765" s="14">
        <f>Flights[[#This Row],[Length (min)]]/60</f>
        <v>2.75</v>
      </c>
      <c r="P765">
        <v>954</v>
      </c>
      <c r="Q765" s="17">
        <f>IFERROR(Flights[[#This Row],[Distance]]/Flights[[#This Row],[Length (hr)]],"")</f>
        <v>346.90909090909093</v>
      </c>
      <c r="R765" s="1">
        <v>0.9770833333333333</v>
      </c>
      <c r="S765" s="1">
        <v>0.99861111111111112</v>
      </c>
      <c r="T765">
        <v>31</v>
      </c>
      <c r="U765" t="str">
        <f>IF(Flights[[#This Row],[Arrival Delay]]="","Cancelled",IF(Flights[[#This Row],[Arrival Delay]]&gt;15,"Delayed","On time"))</f>
        <v>Delayed</v>
      </c>
      <c r="V765" t="str">
        <f>IF(Flights[[#This Row],[Status]]&lt;&gt;"Delayed","",IF(Flights[[#This Row],[Arrival Delay]]&gt;120,"Severe",IF(Flights[[#This Row],[Arrival Delay]]&gt;60,"Major","Moderate")))</f>
        <v>Moderate</v>
      </c>
      <c r="X765" t="str">
        <f>IF(OR(AND(Flights[[#This Row],[Status]]="Cancelled",Flights[[#This Row],[Cancellation Reason]]="Airline/Carrier"),Flights[[#This Row],[Delay Type]]="Severe"),"Yes","No")</f>
        <v>No</v>
      </c>
    </row>
    <row r="766" spans="1:24" x14ac:dyDescent="0.25">
      <c r="A766" s="3">
        <v>42065</v>
      </c>
      <c r="B766">
        <f>WEEKNUM(Flights[[#This Row],[Date]],2)</f>
        <v>10</v>
      </c>
      <c r="C766">
        <f>WEEKDAY(Flights[[#This Row],[Date]],2)</f>
        <v>1</v>
      </c>
      <c r="D766" t="s">
        <v>666</v>
      </c>
      <c r="E766" t="s">
        <v>1993</v>
      </c>
      <c r="F766" t="s">
        <v>0</v>
      </c>
      <c r="G766" t="s">
        <v>276</v>
      </c>
      <c r="H766" t="str">
        <f>_xlfn.XLOOKUP(Flights[[#This Row],[Destination]],Airports!$A$1:$A$77,Airports!$D$1:$D$77,"Code not found")</f>
        <v>Detroit</v>
      </c>
      <c r="I766" t="str" cm="1">
        <f t="array" ref="I766">_xlfn.XLOOKUP(Flights[[#This Row],[Destination]],_xlfn._TRO_TRAILING(Airports!A:A),_xlfn._TRO_TRAILING(Airports!E:E),"Code not found")</f>
        <v>MI</v>
      </c>
      <c r="J766" s="1">
        <v>0.93402777777777779</v>
      </c>
      <c r="K766">
        <f>HOUR(Flights[[#This Row],[Scheduled Departure]])</f>
        <v>22</v>
      </c>
      <c r="L766" s="1">
        <v>0.97569444444444442</v>
      </c>
      <c r="M766">
        <v>60</v>
      </c>
      <c r="N766">
        <v>227</v>
      </c>
      <c r="O766" s="14">
        <f>Flights[[#This Row],[Length (min)]]/60</f>
        <v>3.7833333333333332</v>
      </c>
      <c r="P766">
        <v>1979</v>
      </c>
      <c r="Q766" s="17">
        <f>IFERROR(Flights[[#This Row],[Distance]]/Flights[[#This Row],[Length (hr)]],"")</f>
        <v>523.08370044052867</v>
      </c>
      <c r="R766" s="1">
        <v>0.22847222222222222</v>
      </c>
      <c r="S766" s="1">
        <v>0.25833333333333336</v>
      </c>
      <c r="T766">
        <v>43</v>
      </c>
      <c r="U766" t="str">
        <f>IF(Flights[[#This Row],[Arrival Delay]]="","Cancelled",IF(Flights[[#This Row],[Arrival Delay]]&gt;15,"Delayed","On time"))</f>
        <v>Delayed</v>
      </c>
      <c r="V766" t="str">
        <f>IF(Flights[[#This Row],[Status]]&lt;&gt;"Delayed","",IF(Flights[[#This Row],[Arrival Delay]]&gt;120,"Severe",IF(Flights[[#This Row],[Arrival Delay]]&gt;60,"Major","Moderate")))</f>
        <v>Moderate</v>
      </c>
      <c r="X766" t="str">
        <f>IF(OR(AND(Flights[[#This Row],[Status]]="Cancelled",Flights[[#This Row],[Cancellation Reason]]="Airline/Carrier"),Flights[[#This Row],[Delay Type]]="Severe"),"Yes","No")</f>
        <v>No</v>
      </c>
    </row>
    <row r="767" spans="1:24" x14ac:dyDescent="0.25">
      <c r="A767" s="3">
        <v>42065</v>
      </c>
      <c r="B767">
        <f>WEEKNUM(Flights[[#This Row],[Date]],2)</f>
        <v>10</v>
      </c>
      <c r="C767">
        <f>WEEKDAY(Flights[[#This Row],[Date]],2)</f>
        <v>1</v>
      </c>
      <c r="D767" t="s">
        <v>120</v>
      </c>
      <c r="E767" t="s">
        <v>1987</v>
      </c>
      <c r="F767" t="s">
        <v>0</v>
      </c>
      <c r="G767" t="s">
        <v>2</v>
      </c>
      <c r="H767" t="str">
        <f>_xlfn.XLOOKUP(Flights[[#This Row],[Destination]],Airports!$A$1:$A$77,Airports!$D$1:$D$77,"Code not found")</f>
        <v>Miami</v>
      </c>
      <c r="I767" t="str" cm="1">
        <f t="array" ref="I767">_xlfn.XLOOKUP(Flights[[#This Row],[Destination]],_xlfn._TRO_TRAILING(Airports!A:A),_xlfn._TRO_TRAILING(Airports!E:E),"Code not found")</f>
        <v>FL</v>
      </c>
      <c r="J767" s="1">
        <v>0.98958333333333337</v>
      </c>
      <c r="K767">
        <f>HOUR(Flights[[#This Row],[Scheduled Departure]])</f>
        <v>23</v>
      </c>
      <c r="L767" s="1">
        <v>0.98750000000000004</v>
      </c>
      <c r="M767">
        <v>-3</v>
      </c>
      <c r="N767">
        <v>293</v>
      </c>
      <c r="O767" s="14">
        <f>Flights[[#This Row],[Length (min)]]/60</f>
        <v>4.8833333333333337</v>
      </c>
      <c r="P767">
        <v>2342</v>
      </c>
      <c r="Q767" s="17">
        <f>IFERROR(Flights[[#This Row],[Distance]]/Flights[[#This Row],[Length (hr)]],"")</f>
        <v>479.59044368600678</v>
      </c>
      <c r="R767" s="1">
        <v>0.31180555555555556</v>
      </c>
      <c r="S767" s="1">
        <v>0.31597222222222221</v>
      </c>
      <c r="T767">
        <v>6</v>
      </c>
      <c r="U767" t="str">
        <f>IF(Flights[[#This Row],[Arrival Delay]]="","Cancelled",IF(Flights[[#This Row],[Arrival Delay]]&gt;15,"Delayed","On time"))</f>
        <v>On time</v>
      </c>
      <c r="V767" t="str">
        <f>IF(Flights[[#This Row],[Status]]&lt;&gt;"Delayed","",IF(Flights[[#This Row],[Arrival Delay]]&gt;120,"Severe",IF(Flights[[#This Row],[Arrival Delay]]&gt;60,"Major","Moderate")))</f>
        <v/>
      </c>
      <c r="X767" t="str">
        <f>IF(OR(AND(Flights[[#This Row],[Status]]="Cancelled",Flights[[#This Row],[Cancellation Reason]]="Airline/Carrier"),Flights[[#This Row],[Delay Type]]="Severe"),"Yes","No")</f>
        <v>No</v>
      </c>
    </row>
    <row r="768" spans="1:24" x14ac:dyDescent="0.25">
      <c r="A768" s="3">
        <v>42066</v>
      </c>
      <c r="B768">
        <f>WEEKNUM(Flights[[#This Row],[Date]],2)</f>
        <v>10</v>
      </c>
      <c r="C768">
        <f>WEEKDAY(Flights[[#This Row],[Date]],2)</f>
        <v>2</v>
      </c>
      <c r="D768" t="s">
        <v>109</v>
      </c>
      <c r="E768" t="s">
        <v>1987</v>
      </c>
      <c r="F768" t="s">
        <v>0</v>
      </c>
      <c r="G768" t="s">
        <v>3</v>
      </c>
      <c r="H768" t="str">
        <f>_xlfn.XLOOKUP(Flights[[#This Row],[Destination]],Airports!$A$1:$A$77,Airports!$D$1:$D$77,"Code not found")</f>
        <v>Dallas</v>
      </c>
      <c r="I768" t="str" cm="1">
        <f t="array" ref="I768">_xlfn.XLOOKUP(Flights[[#This Row],[Destination]],_xlfn._TRO_TRAILING(Airports!A:A),_xlfn._TRO_TRAILING(Airports!E:E),"Code not found")</f>
        <v>TX</v>
      </c>
      <c r="J768" s="1">
        <v>3.472222222222222E-3</v>
      </c>
      <c r="K768">
        <f>HOUR(Flights[[#This Row],[Scheduled Departure]])</f>
        <v>0</v>
      </c>
      <c r="L768" s="1">
        <v>5.5555555555555558E-3</v>
      </c>
      <c r="M768">
        <v>3</v>
      </c>
      <c r="N768">
        <v>161</v>
      </c>
      <c r="O768" s="14">
        <f>Flights[[#This Row],[Length (min)]]/60</f>
        <v>2.6833333333333331</v>
      </c>
      <c r="P768">
        <v>1235</v>
      </c>
      <c r="Q768" s="17">
        <f>IFERROR(Flights[[#This Row],[Distance]]/Flights[[#This Row],[Length (hr)]],"")</f>
        <v>460.24844720496895</v>
      </c>
      <c r="R768" s="1">
        <v>0.20347222222222222</v>
      </c>
      <c r="S768" s="1">
        <v>0.20069444444444445</v>
      </c>
      <c r="T768">
        <v>-4</v>
      </c>
      <c r="U768" t="str">
        <f>IF(Flights[[#This Row],[Arrival Delay]]="","Cancelled",IF(Flights[[#This Row],[Arrival Delay]]&gt;15,"Delayed","On time"))</f>
        <v>On time</v>
      </c>
      <c r="V768" t="str">
        <f>IF(Flights[[#This Row],[Status]]&lt;&gt;"Delayed","",IF(Flights[[#This Row],[Arrival Delay]]&gt;120,"Severe",IF(Flights[[#This Row],[Arrival Delay]]&gt;60,"Major","Moderate")))</f>
        <v/>
      </c>
      <c r="X768" t="str">
        <f>IF(OR(AND(Flights[[#This Row],[Status]]="Cancelled",Flights[[#This Row],[Cancellation Reason]]="Airline/Carrier"),Flights[[#This Row],[Delay Type]]="Severe"),"Yes","No")</f>
        <v>No</v>
      </c>
    </row>
    <row r="769" spans="1:24" x14ac:dyDescent="0.25">
      <c r="A769" s="3">
        <v>42066</v>
      </c>
      <c r="B769">
        <f>WEEKNUM(Flights[[#This Row],[Date]],2)</f>
        <v>10</v>
      </c>
      <c r="C769">
        <f>WEEKDAY(Flights[[#This Row],[Date]],2)</f>
        <v>2</v>
      </c>
      <c r="D769" t="s">
        <v>688</v>
      </c>
      <c r="E769" t="s">
        <v>1989</v>
      </c>
      <c r="F769" t="s">
        <v>0</v>
      </c>
      <c r="G769" t="s">
        <v>349</v>
      </c>
      <c r="H769" t="str">
        <f>_xlfn.XLOOKUP(Flights[[#This Row],[Destination]],Airports!$A$1:$A$77,Airports!$D$1:$D$77,"Code not found")</f>
        <v>Salt Lake City</v>
      </c>
      <c r="I769" t="str" cm="1">
        <f t="array" ref="I769">_xlfn.XLOOKUP(Flights[[#This Row],[Destination]],_xlfn._TRO_TRAILING(Airports!A:A),_xlfn._TRO_TRAILING(Airports!E:E),"Code not found")</f>
        <v>UT</v>
      </c>
      <c r="J769" s="1">
        <v>0.25</v>
      </c>
      <c r="K769">
        <f>HOUR(Flights[[#This Row],[Scheduled Departure]])</f>
        <v>6</v>
      </c>
      <c r="L769" s="1">
        <v>0.24444444444444444</v>
      </c>
      <c r="M769">
        <v>-8</v>
      </c>
      <c r="N769">
        <v>101</v>
      </c>
      <c r="O769" s="14">
        <f>Flights[[#This Row],[Length (min)]]/60</f>
        <v>1.6833333333333333</v>
      </c>
      <c r="P769">
        <v>590</v>
      </c>
      <c r="Q769" s="17">
        <f>IFERROR(Flights[[#This Row],[Distance]]/Flights[[#This Row],[Length (hr)]],"")</f>
        <v>350.49504950495049</v>
      </c>
      <c r="R769" s="1">
        <v>0.37013888888888891</v>
      </c>
      <c r="S769" s="1">
        <v>0.35625000000000001</v>
      </c>
      <c r="T769">
        <v>-20</v>
      </c>
      <c r="U769" t="str">
        <f>IF(Flights[[#This Row],[Arrival Delay]]="","Cancelled",IF(Flights[[#This Row],[Arrival Delay]]&gt;15,"Delayed","On time"))</f>
        <v>On time</v>
      </c>
      <c r="V769" t="str">
        <f>IF(Flights[[#This Row],[Status]]&lt;&gt;"Delayed","",IF(Flights[[#This Row],[Arrival Delay]]&gt;120,"Severe",IF(Flights[[#This Row],[Arrival Delay]]&gt;60,"Major","Moderate")))</f>
        <v/>
      </c>
      <c r="X769" t="str">
        <f>IF(OR(AND(Flights[[#This Row],[Status]]="Cancelled",Flights[[#This Row],[Cancellation Reason]]="Airline/Carrier"),Flights[[#This Row],[Delay Type]]="Severe"),"Yes","No")</f>
        <v>No</v>
      </c>
    </row>
    <row r="770" spans="1:24" x14ac:dyDescent="0.25">
      <c r="A770" s="3">
        <v>42066</v>
      </c>
      <c r="B770">
        <f>WEEKNUM(Flights[[#This Row],[Date]],2)</f>
        <v>10</v>
      </c>
      <c r="C770">
        <f>WEEKDAY(Flights[[#This Row],[Date]],2)</f>
        <v>2</v>
      </c>
      <c r="D770" t="s">
        <v>543</v>
      </c>
      <c r="E770" t="s">
        <v>1994</v>
      </c>
      <c r="F770" t="s">
        <v>0</v>
      </c>
      <c r="G770" t="s">
        <v>339</v>
      </c>
      <c r="H770" t="str">
        <f>_xlfn.XLOOKUP(Flights[[#This Row],[Destination]],Airports!$A$1:$A$77,Airports!$D$1:$D$77,"Code not found")</f>
        <v>San Diego</v>
      </c>
      <c r="I770" t="str" cm="1">
        <f t="array" ref="I770">_xlfn.XLOOKUP(Flights[[#This Row],[Destination]],_xlfn._TRO_TRAILING(Airports!A:A),_xlfn._TRO_TRAILING(Airports!E:E),"Code not found")</f>
        <v>CA</v>
      </c>
      <c r="J770" s="1">
        <v>0.32291666666666669</v>
      </c>
      <c r="K770">
        <f>HOUR(Flights[[#This Row],[Scheduled Departure]])</f>
        <v>7</v>
      </c>
      <c r="L770" s="1">
        <v>0.31944444444444442</v>
      </c>
      <c r="M770">
        <v>-5</v>
      </c>
      <c r="N770">
        <v>46</v>
      </c>
      <c r="O770" s="14">
        <f>Flights[[#This Row],[Length (min)]]/60</f>
        <v>0.76666666666666672</v>
      </c>
      <c r="P770">
        <v>109</v>
      </c>
      <c r="Q770" s="17">
        <f>IFERROR(Flights[[#This Row],[Distance]]/Flights[[#This Row],[Length (hr)]],"")</f>
        <v>142.17391304347825</v>
      </c>
      <c r="R770" s="1">
        <v>0.35555555555555557</v>
      </c>
      <c r="S770" s="1">
        <v>0.35138888888888886</v>
      </c>
      <c r="T770">
        <v>-6</v>
      </c>
      <c r="U770" t="str">
        <f>IF(Flights[[#This Row],[Arrival Delay]]="","Cancelled",IF(Flights[[#This Row],[Arrival Delay]]&gt;15,"Delayed","On time"))</f>
        <v>On time</v>
      </c>
      <c r="V770" t="str">
        <f>IF(Flights[[#This Row],[Status]]&lt;&gt;"Delayed","",IF(Flights[[#This Row],[Arrival Delay]]&gt;120,"Severe",IF(Flights[[#This Row],[Arrival Delay]]&gt;60,"Major","Moderate")))</f>
        <v/>
      </c>
      <c r="X770" t="str">
        <f>IF(OR(AND(Flights[[#This Row],[Status]]="Cancelled",Flights[[#This Row],[Cancellation Reason]]="Airline/Carrier"),Flights[[#This Row],[Delay Type]]="Severe"),"Yes","No")</f>
        <v>No</v>
      </c>
    </row>
    <row r="771" spans="1:24" x14ac:dyDescent="0.25">
      <c r="A771" s="3">
        <v>42066</v>
      </c>
      <c r="B771">
        <f>WEEKNUM(Flights[[#This Row],[Date]],2)</f>
        <v>10</v>
      </c>
      <c r="C771">
        <f>WEEKDAY(Flights[[#This Row],[Date]],2)</f>
        <v>2</v>
      </c>
      <c r="D771" t="s">
        <v>411</v>
      </c>
      <c r="E771" t="s">
        <v>1989</v>
      </c>
      <c r="F771" t="s">
        <v>0</v>
      </c>
      <c r="G771" t="s">
        <v>20</v>
      </c>
      <c r="H771" t="str">
        <f>_xlfn.XLOOKUP(Flights[[#This Row],[Destination]],Airports!$A$1:$A$77,Airports!$D$1:$D$77,"Code not found")</f>
        <v>Kahului</v>
      </c>
      <c r="I771" t="str" cm="1">
        <f t="array" ref="I771">_xlfn.XLOOKUP(Flights[[#This Row],[Destination]],_xlfn._TRO_TRAILING(Airports!A:A),_xlfn._TRO_TRAILING(Airports!E:E),"Code not found")</f>
        <v>HI</v>
      </c>
      <c r="J771" s="1">
        <v>0.33333333333333331</v>
      </c>
      <c r="K771">
        <f>HOUR(Flights[[#This Row],[Scheduled Departure]])</f>
        <v>8</v>
      </c>
      <c r="L771" s="1">
        <v>0.33333333333333331</v>
      </c>
      <c r="M771">
        <v>0</v>
      </c>
      <c r="N771">
        <v>355</v>
      </c>
      <c r="O771" s="14">
        <f>Flights[[#This Row],[Length (min)]]/60</f>
        <v>5.916666666666667</v>
      </c>
      <c r="P771">
        <v>2486</v>
      </c>
      <c r="Q771" s="17">
        <f>IFERROR(Flights[[#This Row],[Distance]]/Flights[[#This Row],[Length (hr)]],"")</f>
        <v>420.16901408450701</v>
      </c>
      <c r="R771" s="1">
        <v>0.49375000000000002</v>
      </c>
      <c r="S771" s="1">
        <v>0.49652777777777779</v>
      </c>
      <c r="T771">
        <v>4</v>
      </c>
      <c r="U771" t="str">
        <f>IF(Flights[[#This Row],[Arrival Delay]]="","Cancelled",IF(Flights[[#This Row],[Arrival Delay]]&gt;15,"Delayed","On time"))</f>
        <v>On time</v>
      </c>
      <c r="V771" t="str">
        <f>IF(Flights[[#This Row],[Status]]&lt;&gt;"Delayed","",IF(Flights[[#This Row],[Arrival Delay]]&gt;120,"Severe",IF(Flights[[#This Row],[Arrival Delay]]&gt;60,"Major","Moderate")))</f>
        <v/>
      </c>
      <c r="X771" t="str">
        <f>IF(OR(AND(Flights[[#This Row],[Status]]="Cancelled",Flights[[#This Row],[Cancellation Reason]]="Airline/Carrier"),Flights[[#This Row],[Delay Type]]="Severe"),"Yes","No")</f>
        <v>No</v>
      </c>
    </row>
    <row r="772" spans="1:24" x14ac:dyDescent="0.25">
      <c r="A772" s="3">
        <v>42066</v>
      </c>
      <c r="B772">
        <f>WEEKNUM(Flights[[#This Row],[Date]],2)</f>
        <v>10</v>
      </c>
      <c r="C772">
        <f>WEEKDAY(Flights[[#This Row],[Date]],2)</f>
        <v>2</v>
      </c>
      <c r="D772" t="s">
        <v>843</v>
      </c>
      <c r="E772" t="s">
        <v>1995</v>
      </c>
      <c r="F772" t="s">
        <v>0</v>
      </c>
      <c r="G772" t="s">
        <v>356</v>
      </c>
      <c r="H772" t="str">
        <f>_xlfn.XLOOKUP(Flights[[#This Row],[Destination]],Airports!$A$1:$A$77,Airports!$D$1:$D$77,"Code not found")</f>
        <v>Tucson</v>
      </c>
      <c r="I772" t="str" cm="1">
        <f t="array" ref="I772">_xlfn.XLOOKUP(Flights[[#This Row],[Destination]],_xlfn._TRO_TRAILING(Airports!A:A),_xlfn._TRO_TRAILING(Airports!E:E),"Code not found")</f>
        <v>AZ</v>
      </c>
      <c r="J772" s="1">
        <v>0.33333333333333331</v>
      </c>
      <c r="K772">
        <f>HOUR(Flights[[#This Row],[Scheduled Departure]])</f>
        <v>8</v>
      </c>
      <c r="L772" s="1">
        <v>0.3298611111111111</v>
      </c>
      <c r="M772">
        <v>-5</v>
      </c>
      <c r="N772">
        <v>73</v>
      </c>
      <c r="O772" s="14">
        <f>Flights[[#This Row],[Length (min)]]/60</f>
        <v>1.2166666666666666</v>
      </c>
      <c r="P772">
        <v>451</v>
      </c>
      <c r="Q772" s="17">
        <f>IFERROR(Flights[[#This Row],[Distance]]/Flights[[#This Row],[Length (hr)]],"")</f>
        <v>370.68493150684935</v>
      </c>
      <c r="R772" s="1">
        <v>0.42708333333333331</v>
      </c>
      <c r="S772" s="1">
        <v>0.42222222222222222</v>
      </c>
      <c r="T772">
        <v>-7</v>
      </c>
      <c r="U772" t="str">
        <f>IF(Flights[[#This Row],[Arrival Delay]]="","Cancelled",IF(Flights[[#This Row],[Arrival Delay]]&gt;15,"Delayed","On time"))</f>
        <v>On time</v>
      </c>
      <c r="V772" t="str">
        <f>IF(Flights[[#This Row],[Status]]&lt;&gt;"Delayed","",IF(Flights[[#This Row],[Arrival Delay]]&gt;120,"Severe",IF(Flights[[#This Row],[Arrival Delay]]&gt;60,"Major","Moderate")))</f>
        <v/>
      </c>
      <c r="X772" t="str">
        <f>IF(OR(AND(Flights[[#This Row],[Status]]="Cancelled",Flights[[#This Row],[Cancellation Reason]]="Airline/Carrier"),Flights[[#This Row],[Delay Type]]="Severe"),"Yes","No")</f>
        <v>No</v>
      </c>
    </row>
    <row r="773" spans="1:24" x14ac:dyDescent="0.25">
      <c r="A773" s="3">
        <v>42066</v>
      </c>
      <c r="B773">
        <f>WEEKNUM(Flights[[#This Row],[Date]],2)</f>
        <v>10</v>
      </c>
      <c r="C773">
        <f>WEEKDAY(Flights[[#This Row],[Date]],2)</f>
        <v>2</v>
      </c>
      <c r="D773" t="s">
        <v>461</v>
      </c>
      <c r="E773" t="s">
        <v>1996</v>
      </c>
      <c r="F773" t="s">
        <v>0</v>
      </c>
      <c r="G773" t="s">
        <v>12</v>
      </c>
      <c r="H773" t="str">
        <f>_xlfn.XLOOKUP(Flights[[#This Row],[Destination]],Airports!$A$1:$A$77,Airports!$D$1:$D$77,"Code not found")</f>
        <v>New York</v>
      </c>
      <c r="I773" t="str" cm="1">
        <f t="array" ref="I773">_xlfn.XLOOKUP(Flights[[#This Row],[Destination]],_xlfn._TRO_TRAILING(Airports!A:A),_xlfn._TRO_TRAILING(Airports!E:E),"Code not found")</f>
        <v>NY</v>
      </c>
      <c r="J773" s="1">
        <v>0.44444444444444442</v>
      </c>
      <c r="K773">
        <f>HOUR(Flights[[#This Row],[Scheduled Departure]])</f>
        <v>10</v>
      </c>
      <c r="L773" s="1">
        <v>0.44861111111111113</v>
      </c>
      <c r="M773">
        <v>6</v>
      </c>
      <c r="N773">
        <v>292</v>
      </c>
      <c r="O773" s="14">
        <f>Flights[[#This Row],[Length (min)]]/60</f>
        <v>4.8666666666666663</v>
      </c>
      <c r="P773">
        <v>2475</v>
      </c>
      <c r="Q773" s="17">
        <f>IFERROR(Flights[[#This Row],[Distance]]/Flights[[#This Row],[Length (hr)]],"")</f>
        <v>508.56164383561651</v>
      </c>
      <c r="R773" s="1">
        <v>0.79513888888888884</v>
      </c>
      <c r="S773" s="1">
        <v>0.77638888888888891</v>
      </c>
      <c r="T773">
        <v>-27</v>
      </c>
      <c r="U773" t="str">
        <f>IF(Flights[[#This Row],[Arrival Delay]]="","Cancelled",IF(Flights[[#This Row],[Arrival Delay]]&gt;15,"Delayed","On time"))</f>
        <v>On time</v>
      </c>
      <c r="V773" t="str">
        <f>IF(Flights[[#This Row],[Status]]&lt;&gt;"Delayed","",IF(Flights[[#This Row],[Arrival Delay]]&gt;120,"Severe",IF(Flights[[#This Row],[Arrival Delay]]&gt;60,"Major","Moderate")))</f>
        <v/>
      </c>
      <c r="X773" t="str">
        <f>IF(OR(AND(Flights[[#This Row],[Status]]="Cancelled",Flights[[#This Row],[Cancellation Reason]]="Airline/Carrier"),Flights[[#This Row],[Delay Type]]="Severe"),"Yes","No")</f>
        <v>No</v>
      </c>
    </row>
    <row r="774" spans="1:24" x14ac:dyDescent="0.25">
      <c r="A774" s="3">
        <v>42066</v>
      </c>
      <c r="B774">
        <f>WEEKNUM(Flights[[#This Row],[Date]],2)</f>
        <v>10</v>
      </c>
      <c r="C774">
        <f>WEEKDAY(Flights[[#This Row],[Date]],2)</f>
        <v>2</v>
      </c>
      <c r="D774" t="s">
        <v>478</v>
      </c>
      <c r="E774" t="s">
        <v>1997</v>
      </c>
      <c r="F774" t="s">
        <v>0</v>
      </c>
      <c r="G774" t="s">
        <v>20</v>
      </c>
      <c r="H774" t="str">
        <f>_xlfn.XLOOKUP(Flights[[#This Row],[Destination]],Airports!$A$1:$A$77,Airports!$D$1:$D$77,"Code not found")</f>
        <v>Kahului</v>
      </c>
      <c r="I774" t="str" cm="1">
        <f t="array" ref="I774">_xlfn.XLOOKUP(Flights[[#This Row],[Destination]],_xlfn._TRO_TRAILING(Airports!A:A),_xlfn._TRO_TRAILING(Airports!E:E),"Code not found")</f>
        <v>HI</v>
      </c>
      <c r="J774" s="1">
        <v>0.46875</v>
      </c>
      <c r="K774">
        <f>HOUR(Flights[[#This Row],[Scheduled Departure]])</f>
        <v>11</v>
      </c>
      <c r="L774" s="1">
        <v>0.46458333333333335</v>
      </c>
      <c r="M774">
        <v>-6</v>
      </c>
      <c r="N774">
        <v>352</v>
      </c>
      <c r="O774" s="14">
        <f>Flights[[#This Row],[Length (min)]]/60</f>
        <v>5.8666666666666663</v>
      </c>
      <c r="P774">
        <v>2486</v>
      </c>
      <c r="Q774" s="17">
        <f>IFERROR(Flights[[#This Row],[Distance]]/Flights[[#This Row],[Length (hr)]],"")</f>
        <v>423.75000000000006</v>
      </c>
      <c r="R774" s="1">
        <v>0.625</v>
      </c>
      <c r="S774" s="1">
        <v>0.62569444444444444</v>
      </c>
      <c r="T774">
        <v>1</v>
      </c>
      <c r="U774" t="str">
        <f>IF(Flights[[#This Row],[Arrival Delay]]="","Cancelled",IF(Flights[[#This Row],[Arrival Delay]]&gt;15,"Delayed","On time"))</f>
        <v>On time</v>
      </c>
      <c r="V774" t="str">
        <f>IF(Flights[[#This Row],[Status]]&lt;&gt;"Delayed","",IF(Flights[[#This Row],[Arrival Delay]]&gt;120,"Severe",IF(Flights[[#This Row],[Arrival Delay]]&gt;60,"Major","Moderate")))</f>
        <v/>
      </c>
      <c r="X774" t="str">
        <f>IF(OR(AND(Flights[[#This Row],[Status]]="Cancelled",Flights[[#This Row],[Cancellation Reason]]="Airline/Carrier"),Flights[[#This Row],[Delay Type]]="Severe"),"Yes","No")</f>
        <v>No</v>
      </c>
    </row>
    <row r="775" spans="1:24" x14ac:dyDescent="0.25">
      <c r="A775" s="3">
        <v>42066</v>
      </c>
      <c r="B775">
        <f>WEEKNUM(Flights[[#This Row],[Date]],2)</f>
        <v>10</v>
      </c>
      <c r="C775">
        <f>WEEKDAY(Flights[[#This Row],[Date]],2)</f>
        <v>2</v>
      </c>
      <c r="D775" t="s">
        <v>508</v>
      </c>
      <c r="E775" t="s">
        <v>1990</v>
      </c>
      <c r="F775" t="s">
        <v>0</v>
      </c>
      <c r="G775" t="s">
        <v>17</v>
      </c>
      <c r="H775" t="str">
        <f>_xlfn.XLOOKUP(Flights[[#This Row],[Destination]],Airports!$A$1:$A$77,Airports!$D$1:$D$77,"Code not found")</f>
        <v>Honolulu</v>
      </c>
      <c r="I775" t="str" cm="1">
        <f t="array" ref="I775">_xlfn.XLOOKUP(Flights[[#This Row],[Destination]],_xlfn._TRO_TRAILING(Airports!A:A),_xlfn._TRO_TRAILING(Airports!E:E),"Code not found")</f>
        <v>HI</v>
      </c>
      <c r="J775" s="1">
        <v>0.55208333333333337</v>
      </c>
      <c r="K775">
        <f>HOUR(Flights[[#This Row],[Scheduled Departure]])</f>
        <v>13</v>
      </c>
      <c r="L775" s="1">
        <v>0.55625000000000002</v>
      </c>
      <c r="M775">
        <v>6</v>
      </c>
      <c r="N775">
        <v>345</v>
      </c>
      <c r="O775" s="14">
        <f>Flights[[#This Row],[Length (min)]]/60</f>
        <v>5.75</v>
      </c>
      <c r="P775">
        <v>2556</v>
      </c>
      <c r="Q775" s="17">
        <f>IFERROR(Flights[[#This Row],[Distance]]/Flights[[#This Row],[Length (hr)]],"")</f>
        <v>444.52173913043481</v>
      </c>
      <c r="R775" s="1">
        <v>0.71388888888888891</v>
      </c>
      <c r="S775" s="1">
        <v>0.71250000000000002</v>
      </c>
      <c r="T775">
        <v>-2</v>
      </c>
      <c r="U775" t="str">
        <f>IF(Flights[[#This Row],[Arrival Delay]]="","Cancelled",IF(Flights[[#This Row],[Arrival Delay]]&gt;15,"Delayed","On time"))</f>
        <v>On time</v>
      </c>
      <c r="V775" t="str">
        <f>IF(Flights[[#This Row],[Status]]&lt;&gt;"Delayed","",IF(Flights[[#This Row],[Arrival Delay]]&gt;120,"Severe",IF(Flights[[#This Row],[Arrival Delay]]&gt;60,"Major","Moderate")))</f>
        <v/>
      </c>
      <c r="X775" t="str">
        <f>IF(OR(AND(Flights[[#This Row],[Status]]="Cancelled",Flights[[#This Row],[Cancellation Reason]]="Airline/Carrier"),Flights[[#This Row],[Delay Type]]="Severe"),"Yes","No")</f>
        <v>No</v>
      </c>
    </row>
    <row r="776" spans="1:24" x14ac:dyDescent="0.25">
      <c r="A776" s="3">
        <v>42066</v>
      </c>
      <c r="B776">
        <f>WEEKNUM(Flights[[#This Row],[Date]],2)</f>
        <v>10</v>
      </c>
      <c r="C776">
        <f>WEEKDAY(Flights[[#This Row],[Date]],2)</f>
        <v>2</v>
      </c>
      <c r="D776" t="s">
        <v>882</v>
      </c>
      <c r="E776" t="s">
        <v>1995</v>
      </c>
      <c r="F776" t="s">
        <v>0</v>
      </c>
      <c r="G776" t="s">
        <v>15</v>
      </c>
      <c r="H776" t="str">
        <f>_xlfn.XLOOKUP(Flights[[#This Row],[Destination]],Airports!$A$1:$A$77,Airports!$D$1:$D$77,"Code not found")</f>
        <v>Las Vegas</v>
      </c>
      <c r="I776" t="str" cm="1">
        <f t="array" ref="I776">_xlfn.XLOOKUP(Flights[[#This Row],[Destination]],_xlfn._TRO_TRAILING(Airports!A:A),_xlfn._TRO_TRAILING(Airports!E:E),"Code not found")</f>
        <v>NV</v>
      </c>
      <c r="J776" s="1">
        <v>0.5625</v>
      </c>
      <c r="K776">
        <f>HOUR(Flights[[#This Row],[Scheduled Departure]])</f>
        <v>13</v>
      </c>
      <c r="L776" s="1">
        <v>0.59305555555555556</v>
      </c>
      <c r="M776">
        <v>44</v>
      </c>
      <c r="N776">
        <v>58</v>
      </c>
      <c r="O776" s="14">
        <f>Flights[[#This Row],[Length (min)]]/60</f>
        <v>0.96666666666666667</v>
      </c>
      <c r="P776">
        <v>236</v>
      </c>
      <c r="Q776" s="17">
        <f>IFERROR(Flights[[#This Row],[Distance]]/Flights[[#This Row],[Length (hr)]],"")</f>
        <v>244.13793103448276</v>
      </c>
      <c r="R776" s="1">
        <v>0.60763888888888884</v>
      </c>
      <c r="S776" s="1">
        <v>0.6333333333333333</v>
      </c>
      <c r="T776">
        <v>37</v>
      </c>
      <c r="U776" t="str">
        <f>IF(Flights[[#This Row],[Arrival Delay]]="","Cancelled",IF(Flights[[#This Row],[Arrival Delay]]&gt;15,"Delayed","On time"))</f>
        <v>Delayed</v>
      </c>
      <c r="V776" t="str">
        <f>IF(Flights[[#This Row],[Status]]&lt;&gt;"Delayed","",IF(Flights[[#This Row],[Arrival Delay]]&gt;120,"Severe",IF(Flights[[#This Row],[Arrival Delay]]&gt;60,"Major","Moderate")))</f>
        <v>Moderate</v>
      </c>
      <c r="X776" t="str">
        <f>IF(OR(AND(Flights[[#This Row],[Status]]="Cancelled",Flights[[#This Row],[Cancellation Reason]]="Airline/Carrier"),Flights[[#This Row],[Delay Type]]="Severe"),"Yes","No")</f>
        <v>No</v>
      </c>
    </row>
    <row r="777" spans="1:24" x14ac:dyDescent="0.25">
      <c r="A777" s="3">
        <v>42066</v>
      </c>
      <c r="B777">
        <f>WEEKNUM(Flights[[#This Row],[Date]],2)</f>
        <v>10</v>
      </c>
      <c r="C777">
        <f>WEEKDAY(Flights[[#This Row],[Date]],2)</f>
        <v>2</v>
      </c>
      <c r="D777" t="s">
        <v>557</v>
      </c>
      <c r="E777" t="s">
        <v>1992</v>
      </c>
      <c r="F777" t="s">
        <v>0</v>
      </c>
      <c r="G777" t="s">
        <v>12</v>
      </c>
      <c r="H777" t="str">
        <f>_xlfn.XLOOKUP(Flights[[#This Row],[Destination]],Airports!$A$1:$A$77,Airports!$D$1:$D$77,"Code not found")</f>
        <v>New York</v>
      </c>
      <c r="I777" t="str" cm="1">
        <f t="array" ref="I777">_xlfn.XLOOKUP(Flights[[#This Row],[Destination]],_xlfn._TRO_TRAILING(Airports!A:A),_xlfn._TRO_TRAILING(Airports!E:E),"Code not found")</f>
        <v>NY</v>
      </c>
      <c r="J777" s="1">
        <v>0.65277777777777779</v>
      </c>
      <c r="K777">
        <f>HOUR(Flights[[#This Row],[Scheduled Departure]])</f>
        <v>15</v>
      </c>
      <c r="L777" s="1">
        <v>0.66388888888888886</v>
      </c>
      <c r="M777">
        <v>16</v>
      </c>
      <c r="N777">
        <v>294</v>
      </c>
      <c r="O777" s="14">
        <f>Flights[[#This Row],[Length (min)]]/60</f>
        <v>4.9000000000000004</v>
      </c>
      <c r="P777">
        <v>2475</v>
      </c>
      <c r="Q777" s="17">
        <f>IFERROR(Flights[[#This Row],[Distance]]/Flights[[#This Row],[Length (hr)]],"")</f>
        <v>505.10204081632651</v>
      </c>
      <c r="R777" s="1">
        <v>0.99861111111111112</v>
      </c>
      <c r="S777" s="1">
        <v>0.99305555555555558</v>
      </c>
      <c r="T777">
        <v>-8</v>
      </c>
      <c r="U777" t="str">
        <f>IF(Flights[[#This Row],[Arrival Delay]]="","Cancelled",IF(Flights[[#This Row],[Arrival Delay]]&gt;15,"Delayed","On time"))</f>
        <v>On time</v>
      </c>
      <c r="V777" t="str">
        <f>IF(Flights[[#This Row],[Status]]&lt;&gt;"Delayed","",IF(Flights[[#This Row],[Arrival Delay]]&gt;120,"Severe",IF(Flights[[#This Row],[Arrival Delay]]&gt;60,"Major","Moderate")))</f>
        <v/>
      </c>
      <c r="X777" t="str">
        <f>IF(OR(AND(Flights[[#This Row],[Status]]="Cancelled",Flights[[#This Row],[Cancellation Reason]]="Airline/Carrier"),Flights[[#This Row],[Delay Type]]="Severe"),"Yes","No")</f>
        <v>No</v>
      </c>
    </row>
    <row r="778" spans="1:24" x14ac:dyDescent="0.25">
      <c r="A778" s="3">
        <v>42066</v>
      </c>
      <c r="B778">
        <f>WEEKNUM(Flights[[#This Row],[Date]],2)</f>
        <v>10</v>
      </c>
      <c r="C778">
        <f>WEEKDAY(Flights[[#This Row],[Date]],2)</f>
        <v>2</v>
      </c>
      <c r="D778" t="s">
        <v>623</v>
      </c>
      <c r="E778" t="s">
        <v>1994</v>
      </c>
      <c r="F778" t="s">
        <v>0</v>
      </c>
      <c r="G778" t="s">
        <v>287</v>
      </c>
      <c r="H778" t="str">
        <f>_xlfn.XLOOKUP(Flights[[#This Row],[Destination]],Airports!$A$1:$A$77,Airports!$D$1:$D$77,"Code not found")</f>
        <v>Spokane</v>
      </c>
      <c r="I778" t="str" cm="1">
        <f t="array" ref="I778">_xlfn.XLOOKUP(Flights[[#This Row],[Destination]],_xlfn._TRO_TRAILING(Airports!A:A),_xlfn._TRO_TRAILING(Airports!E:E),"Code not found")</f>
        <v>WA</v>
      </c>
      <c r="J778" s="1">
        <v>0.83472222222222225</v>
      </c>
      <c r="K778">
        <f>HOUR(Flights[[#This Row],[Scheduled Departure]])</f>
        <v>20</v>
      </c>
      <c r="L778" s="1">
        <v>0.83333333333333337</v>
      </c>
      <c r="M778">
        <v>-2</v>
      </c>
      <c r="N778">
        <v>173</v>
      </c>
      <c r="O778" s="14">
        <f>Flights[[#This Row],[Length (min)]]/60</f>
        <v>2.8833333333333333</v>
      </c>
      <c r="P778">
        <v>945</v>
      </c>
      <c r="Q778" s="17">
        <f>IFERROR(Flights[[#This Row],[Distance]]/Flights[[#This Row],[Length (hr)]],"")</f>
        <v>327.74566473988438</v>
      </c>
      <c r="R778" s="1">
        <v>0.95138888888888884</v>
      </c>
      <c r="S778" s="1">
        <v>0.95347222222222228</v>
      </c>
      <c r="T778">
        <v>3</v>
      </c>
      <c r="U778" t="str">
        <f>IF(Flights[[#This Row],[Arrival Delay]]="","Cancelled",IF(Flights[[#This Row],[Arrival Delay]]&gt;15,"Delayed","On time"))</f>
        <v>On time</v>
      </c>
      <c r="V778" t="str">
        <f>IF(Flights[[#This Row],[Status]]&lt;&gt;"Delayed","",IF(Flights[[#This Row],[Arrival Delay]]&gt;120,"Severe",IF(Flights[[#This Row],[Arrival Delay]]&gt;60,"Major","Moderate")))</f>
        <v/>
      </c>
      <c r="X778" t="str">
        <f>IF(OR(AND(Flights[[#This Row],[Status]]="Cancelled",Flights[[#This Row],[Cancellation Reason]]="Airline/Carrier"),Flights[[#This Row],[Delay Type]]="Severe"),"Yes","No")</f>
        <v>No</v>
      </c>
    </row>
    <row r="779" spans="1:24" x14ac:dyDescent="0.25">
      <c r="A779" s="3">
        <v>42066</v>
      </c>
      <c r="B779">
        <f>WEEKNUM(Flights[[#This Row],[Date]],2)</f>
        <v>10</v>
      </c>
      <c r="C779">
        <f>WEEKDAY(Flights[[#This Row],[Date]],2)</f>
        <v>2</v>
      </c>
      <c r="D779" t="s">
        <v>649</v>
      </c>
      <c r="E779" t="s">
        <v>1993</v>
      </c>
      <c r="F779" t="s">
        <v>0</v>
      </c>
      <c r="G779" t="s">
        <v>285</v>
      </c>
      <c r="H779" t="str">
        <f>_xlfn.XLOOKUP(Flights[[#This Row],[Destination]],Airports!$A$1:$A$77,Airports!$D$1:$D$77,"Code not found")</f>
        <v>Fort Lauderdale</v>
      </c>
      <c r="I779" t="str" cm="1">
        <f t="array" ref="I779">_xlfn.XLOOKUP(Flights[[#This Row],[Destination]],_xlfn._TRO_TRAILING(Airports!A:A),_xlfn._TRO_TRAILING(Airports!E:E),"Code not found")</f>
        <v>FL</v>
      </c>
      <c r="J779" s="1">
        <v>0.875</v>
      </c>
      <c r="K779">
        <f>HOUR(Flights[[#This Row],[Scheduled Departure]])</f>
        <v>21</v>
      </c>
      <c r="L779" s="1">
        <v>0.90277777777777779</v>
      </c>
      <c r="M779">
        <v>40</v>
      </c>
      <c r="N779">
        <v>279</v>
      </c>
      <c r="O779" s="14">
        <f>Flights[[#This Row],[Length (min)]]/60</f>
        <v>4.6500000000000004</v>
      </c>
      <c r="P779">
        <v>2342</v>
      </c>
      <c r="Q779" s="17">
        <f>IFERROR(Flights[[#This Row],[Distance]]/Flights[[#This Row],[Length (hr)]],"")</f>
        <v>503.6559139784946</v>
      </c>
      <c r="R779" s="1">
        <v>0.19236111111111112</v>
      </c>
      <c r="S779" s="1">
        <v>0.22152777777777777</v>
      </c>
      <c r="T779">
        <v>42</v>
      </c>
      <c r="U779" t="str">
        <f>IF(Flights[[#This Row],[Arrival Delay]]="","Cancelled",IF(Flights[[#This Row],[Arrival Delay]]&gt;15,"Delayed","On time"))</f>
        <v>Delayed</v>
      </c>
      <c r="V779" t="str">
        <f>IF(Flights[[#This Row],[Status]]&lt;&gt;"Delayed","",IF(Flights[[#This Row],[Arrival Delay]]&gt;120,"Severe",IF(Flights[[#This Row],[Arrival Delay]]&gt;60,"Major","Moderate")))</f>
        <v>Moderate</v>
      </c>
      <c r="X779" t="str">
        <f>IF(OR(AND(Flights[[#This Row],[Status]]="Cancelled",Flights[[#This Row],[Cancellation Reason]]="Airline/Carrier"),Flights[[#This Row],[Delay Type]]="Severe"),"Yes","No")</f>
        <v>No</v>
      </c>
    </row>
    <row r="780" spans="1:24" x14ac:dyDescent="0.25">
      <c r="A780" s="3">
        <v>42066</v>
      </c>
      <c r="B780">
        <f>WEEKNUM(Flights[[#This Row],[Date]],2)</f>
        <v>10</v>
      </c>
      <c r="C780">
        <f>WEEKDAY(Flights[[#This Row],[Date]],2)</f>
        <v>2</v>
      </c>
      <c r="D780" t="s">
        <v>751</v>
      </c>
      <c r="E780" t="s">
        <v>1990</v>
      </c>
      <c r="F780" t="s">
        <v>0</v>
      </c>
      <c r="G780" t="s">
        <v>10</v>
      </c>
      <c r="H780" t="str">
        <f>_xlfn.XLOOKUP(Flights[[#This Row],[Destination]],Airports!$A$1:$A$77,Airports!$D$1:$D$77,"Code not found")</f>
        <v>Boston</v>
      </c>
      <c r="I780" t="str" cm="1">
        <f t="array" ref="I780">_xlfn.XLOOKUP(Flights[[#This Row],[Destination]],_xlfn._TRO_TRAILING(Airports!A:A),_xlfn._TRO_TRAILING(Airports!E:E),"Code not found")</f>
        <v>MA</v>
      </c>
      <c r="J780" s="1">
        <v>0.94444444444444442</v>
      </c>
      <c r="K780">
        <f>HOUR(Flights[[#This Row],[Scheduled Departure]])</f>
        <v>22</v>
      </c>
      <c r="L780" s="1">
        <v>0.93888888888888888</v>
      </c>
      <c r="M780">
        <v>-8</v>
      </c>
      <c r="N780">
        <v>281</v>
      </c>
      <c r="O780" s="14">
        <f>Flights[[#This Row],[Length (min)]]/60</f>
        <v>4.6833333333333336</v>
      </c>
      <c r="P780">
        <v>2611</v>
      </c>
      <c r="Q780" s="17">
        <f>IFERROR(Flights[[#This Row],[Distance]]/Flights[[#This Row],[Length (hr)]],"")</f>
        <v>557.50889679715294</v>
      </c>
      <c r="R780" s="1">
        <v>0.30208333333333331</v>
      </c>
      <c r="S780" s="1">
        <v>0.2590277777777778</v>
      </c>
      <c r="T780">
        <v>-62</v>
      </c>
      <c r="U780" t="str">
        <f>IF(Flights[[#This Row],[Arrival Delay]]="","Cancelled",IF(Flights[[#This Row],[Arrival Delay]]&gt;15,"Delayed","On time"))</f>
        <v>On time</v>
      </c>
      <c r="V780" t="str">
        <f>IF(Flights[[#This Row],[Status]]&lt;&gt;"Delayed","",IF(Flights[[#This Row],[Arrival Delay]]&gt;120,"Severe",IF(Flights[[#This Row],[Arrival Delay]]&gt;60,"Major","Moderate")))</f>
        <v/>
      </c>
      <c r="X780" t="str">
        <f>IF(OR(AND(Flights[[#This Row],[Status]]="Cancelled",Flights[[#This Row],[Cancellation Reason]]="Airline/Carrier"),Flights[[#This Row],[Delay Type]]="Severe"),"Yes","No")</f>
        <v>No</v>
      </c>
    </row>
    <row r="781" spans="1:24" x14ac:dyDescent="0.25">
      <c r="A781" s="3">
        <v>42066</v>
      </c>
      <c r="B781">
        <f>WEEKNUM(Flights[[#This Row],[Date]],2)</f>
        <v>10</v>
      </c>
      <c r="C781">
        <f>WEEKDAY(Flights[[#This Row],[Date]],2)</f>
        <v>2</v>
      </c>
      <c r="D781" t="s">
        <v>676</v>
      </c>
      <c r="E781" t="s">
        <v>1996</v>
      </c>
      <c r="F781" t="s">
        <v>0</v>
      </c>
      <c r="G781" t="s">
        <v>12</v>
      </c>
      <c r="H781" t="str">
        <f>_xlfn.XLOOKUP(Flights[[#This Row],[Destination]],Airports!$A$1:$A$77,Airports!$D$1:$D$77,"Code not found")</f>
        <v>New York</v>
      </c>
      <c r="I781" t="str" cm="1">
        <f t="array" ref="I781">_xlfn.XLOOKUP(Flights[[#This Row],[Destination]],_xlfn._TRO_TRAILING(Airports!A:A),_xlfn._TRO_TRAILING(Airports!E:E),"Code not found")</f>
        <v>NY</v>
      </c>
      <c r="J781" s="1">
        <v>0.96527777777777779</v>
      </c>
      <c r="K781">
        <f>HOUR(Flights[[#This Row],[Scheduled Departure]])</f>
        <v>23</v>
      </c>
      <c r="L781" s="1">
        <v>0.96666666666666667</v>
      </c>
      <c r="M781">
        <v>2</v>
      </c>
      <c r="N781">
        <v>294</v>
      </c>
      <c r="O781" s="14">
        <f>Flights[[#This Row],[Length (min)]]/60</f>
        <v>4.9000000000000004</v>
      </c>
      <c r="P781">
        <v>2475</v>
      </c>
      <c r="Q781" s="17">
        <f>IFERROR(Flights[[#This Row],[Distance]]/Flights[[#This Row],[Length (hr)]],"")</f>
        <v>505.10204081632651</v>
      </c>
      <c r="R781" s="1">
        <v>0.30902777777777779</v>
      </c>
      <c r="S781" s="1">
        <v>0.29583333333333334</v>
      </c>
      <c r="T781">
        <v>-19</v>
      </c>
      <c r="U781" t="str">
        <f>IF(Flights[[#This Row],[Arrival Delay]]="","Cancelled",IF(Flights[[#This Row],[Arrival Delay]]&gt;15,"Delayed","On time"))</f>
        <v>On time</v>
      </c>
      <c r="V781" t="str">
        <f>IF(Flights[[#This Row],[Status]]&lt;&gt;"Delayed","",IF(Flights[[#This Row],[Arrival Delay]]&gt;120,"Severe",IF(Flights[[#This Row],[Arrival Delay]]&gt;60,"Major","Moderate")))</f>
        <v/>
      </c>
      <c r="X781" t="str">
        <f>IF(OR(AND(Flights[[#This Row],[Status]]="Cancelled",Flights[[#This Row],[Cancellation Reason]]="Airline/Carrier"),Flights[[#This Row],[Delay Type]]="Severe"),"Yes","No")</f>
        <v>No</v>
      </c>
    </row>
    <row r="782" spans="1:24" x14ac:dyDescent="0.25">
      <c r="A782" s="3">
        <v>42067</v>
      </c>
      <c r="B782">
        <f>WEEKNUM(Flights[[#This Row],[Date]],2)</f>
        <v>10</v>
      </c>
      <c r="C782">
        <f>WEEKDAY(Flights[[#This Row],[Date]],2)</f>
        <v>3</v>
      </c>
      <c r="D782" t="s">
        <v>1042</v>
      </c>
      <c r="E782" t="s">
        <v>1989</v>
      </c>
      <c r="F782" t="s">
        <v>0</v>
      </c>
      <c r="G782" t="s">
        <v>308</v>
      </c>
      <c r="H782" t="str">
        <f>_xlfn.XLOOKUP(Flights[[#This Row],[Destination]],Airports!$A$1:$A$77,Airports!$D$1:$D$77,"Code not found")</f>
        <v>Memphis</v>
      </c>
      <c r="I782" t="str" cm="1">
        <f t="array" ref="I782">_xlfn.XLOOKUP(Flights[[#This Row],[Destination]],_xlfn._TRO_TRAILING(Airports!A:A),_xlfn._TRO_TRAILING(Airports!E:E),"Code not found")</f>
        <v>TN</v>
      </c>
      <c r="J782" s="1">
        <v>3.125E-2</v>
      </c>
      <c r="K782">
        <f>HOUR(Flights[[#This Row],[Scheduled Departure]])</f>
        <v>0</v>
      </c>
      <c r="L782" s="1">
        <v>3.3333333333333333E-2</v>
      </c>
      <c r="M782">
        <v>3</v>
      </c>
      <c r="N782">
        <v>199</v>
      </c>
      <c r="O782" s="14">
        <f>Flights[[#This Row],[Length (min)]]/60</f>
        <v>3.3166666666666669</v>
      </c>
      <c r="P782">
        <v>1619</v>
      </c>
      <c r="Q782" s="17">
        <f>IFERROR(Flights[[#This Row],[Distance]]/Flights[[#This Row],[Length (hr)]],"")</f>
        <v>488.14070351758789</v>
      </c>
      <c r="R782" s="1">
        <v>0.26458333333333334</v>
      </c>
      <c r="S782" s="1">
        <v>0.25486111111111109</v>
      </c>
      <c r="T782">
        <v>-14</v>
      </c>
      <c r="U782" t="str">
        <f>IF(Flights[[#This Row],[Arrival Delay]]="","Cancelled",IF(Flights[[#This Row],[Arrival Delay]]&gt;15,"Delayed","On time"))</f>
        <v>On time</v>
      </c>
      <c r="V782" t="str">
        <f>IF(Flights[[#This Row],[Status]]&lt;&gt;"Delayed","",IF(Flights[[#This Row],[Arrival Delay]]&gt;120,"Severe",IF(Flights[[#This Row],[Arrival Delay]]&gt;60,"Major","Moderate")))</f>
        <v/>
      </c>
      <c r="X782" t="str">
        <f>IF(OR(AND(Flights[[#This Row],[Status]]="Cancelled",Flights[[#This Row],[Cancellation Reason]]="Airline/Carrier"),Flights[[#This Row],[Delay Type]]="Severe"),"Yes","No")</f>
        <v>No</v>
      </c>
    </row>
    <row r="783" spans="1:24" x14ac:dyDescent="0.25">
      <c r="A783" s="3">
        <v>42067</v>
      </c>
      <c r="B783">
        <f>WEEKNUM(Flights[[#This Row],[Date]],2)</f>
        <v>10</v>
      </c>
      <c r="C783">
        <f>WEEKDAY(Flights[[#This Row],[Date]],2)</f>
        <v>3</v>
      </c>
      <c r="D783" t="s">
        <v>690</v>
      </c>
      <c r="E783" t="s">
        <v>1990</v>
      </c>
      <c r="F783" t="s">
        <v>0</v>
      </c>
      <c r="G783" t="s">
        <v>12</v>
      </c>
      <c r="H783" t="str">
        <f>_xlfn.XLOOKUP(Flights[[#This Row],[Destination]],Airports!$A$1:$A$77,Airports!$D$1:$D$77,"Code not found")</f>
        <v>New York</v>
      </c>
      <c r="I783" t="str" cm="1">
        <f t="array" ref="I783">_xlfn.XLOOKUP(Flights[[#This Row],[Destination]],_xlfn._TRO_TRAILING(Airports!A:A),_xlfn._TRO_TRAILING(Airports!E:E),"Code not found")</f>
        <v>NY</v>
      </c>
      <c r="J783" s="1">
        <v>0.25347222222222221</v>
      </c>
      <c r="K783">
        <f>HOUR(Flights[[#This Row],[Scheduled Departure]])</f>
        <v>6</v>
      </c>
      <c r="L783" s="1">
        <v>0.25</v>
      </c>
      <c r="M783">
        <v>-5</v>
      </c>
      <c r="N783">
        <v>282</v>
      </c>
      <c r="O783" s="14">
        <f>Flights[[#This Row],[Length (min)]]/60</f>
        <v>4.7</v>
      </c>
      <c r="P783">
        <v>2475</v>
      </c>
      <c r="Q783" s="17">
        <f>IFERROR(Flights[[#This Row],[Distance]]/Flights[[#This Row],[Length (hr)]],"")</f>
        <v>526.595744680851</v>
      </c>
      <c r="R783" s="1">
        <v>0.60347222222222219</v>
      </c>
      <c r="S783" s="1">
        <v>0.5708333333333333</v>
      </c>
      <c r="T783">
        <v>-47</v>
      </c>
      <c r="U783" t="str">
        <f>IF(Flights[[#This Row],[Arrival Delay]]="","Cancelled",IF(Flights[[#This Row],[Arrival Delay]]&gt;15,"Delayed","On time"))</f>
        <v>On time</v>
      </c>
      <c r="V783" t="str">
        <f>IF(Flights[[#This Row],[Status]]&lt;&gt;"Delayed","",IF(Flights[[#This Row],[Arrival Delay]]&gt;120,"Severe",IF(Flights[[#This Row],[Arrival Delay]]&gt;60,"Major","Moderate")))</f>
        <v/>
      </c>
      <c r="X783" t="str">
        <f>IF(OR(AND(Flights[[#This Row],[Status]]="Cancelled",Flights[[#This Row],[Cancellation Reason]]="Airline/Carrier"),Flights[[#This Row],[Delay Type]]="Severe"),"Yes","No")</f>
        <v>No</v>
      </c>
    </row>
    <row r="784" spans="1:24" x14ac:dyDescent="0.25">
      <c r="A784" s="3">
        <v>42067</v>
      </c>
      <c r="B784">
        <f>WEEKNUM(Flights[[#This Row],[Date]],2)</f>
        <v>10</v>
      </c>
      <c r="C784">
        <f>WEEKDAY(Flights[[#This Row],[Date]],2)</f>
        <v>3</v>
      </c>
      <c r="D784" t="s">
        <v>434</v>
      </c>
      <c r="E784" t="s">
        <v>1994</v>
      </c>
      <c r="F784" t="s">
        <v>0</v>
      </c>
      <c r="G784" t="s">
        <v>250</v>
      </c>
      <c r="H784" t="str">
        <f>_xlfn.XLOOKUP(Flights[[#This Row],[Destination]],Airports!$A$1:$A$77,Airports!$D$1:$D$77,"Code not found")</f>
        <v>Aspen</v>
      </c>
      <c r="I784" t="str" cm="1">
        <f t="array" ref="I784">_xlfn.XLOOKUP(Flights[[#This Row],[Destination]],_xlfn._TRO_TRAILING(Airports!A:A),_xlfn._TRO_TRAILING(Airports!E:E),"Code not found")</f>
        <v>CO</v>
      </c>
      <c r="J784" s="1">
        <v>0.47430555555555554</v>
      </c>
      <c r="K784">
        <f>HOUR(Flights[[#This Row],[Scheduled Departure]])</f>
        <v>11</v>
      </c>
      <c r="L784" s="1">
        <v>0.47152777777777777</v>
      </c>
      <c r="M784">
        <v>-4</v>
      </c>
      <c r="N784">
        <v>151</v>
      </c>
      <c r="O784" s="14">
        <f>Flights[[#This Row],[Length (min)]]/60</f>
        <v>2.5166666666666666</v>
      </c>
      <c r="P784">
        <v>737</v>
      </c>
      <c r="Q784" s="17">
        <f>IFERROR(Flights[[#This Row],[Distance]]/Flights[[#This Row],[Length (hr)]],"")</f>
        <v>292.84768211920533</v>
      </c>
      <c r="R784" s="1">
        <v>0.60069444444444442</v>
      </c>
      <c r="S784" s="1">
        <v>0.61805555555555558</v>
      </c>
      <c r="T784">
        <v>25</v>
      </c>
      <c r="U784" t="str">
        <f>IF(Flights[[#This Row],[Arrival Delay]]="","Cancelled",IF(Flights[[#This Row],[Arrival Delay]]&gt;15,"Delayed","On time"))</f>
        <v>Delayed</v>
      </c>
      <c r="V784" t="str">
        <f>IF(Flights[[#This Row],[Status]]&lt;&gt;"Delayed","",IF(Flights[[#This Row],[Arrival Delay]]&gt;120,"Severe",IF(Flights[[#This Row],[Arrival Delay]]&gt;60,"Major","Moderate")))</f>
        <v>Moderate</v>
      </c>
      <c r="X784" t="str">
        <f>IF(OR(AND(Flights[[#This Row],[Status]]="Cancelled",Flights[[#This Row],[Cancellation Reason]]="Airline/Carrier"),Flights[[#This Row],[Delay Type]]="Severe"),"Yes","No")</f>
        <v>No</v>
      </c>
    </row>
    <row r="785" spans="1:24" x14ac:dyDescent="0.25">
      <c r="A785" s="3">
        <v>42067</v>
      </c>
      <c r="B785">
        <f>WEEKNUM(Flights[[#This Row],[Date]],2)</f>
        <v>10</v>
      </c>
      <c r="C785">
        <f>WEEKDAY(Flights[[#This Row],[Date]],2)</f>
        <v>3</v>
      </c>
      <c r="D785" t="s">
        <v>558</v>
      </c>
      <c r="E785" t="s">
        <v>1996</v>
      </c>
      <c r="F785" t="s">
        <v>0</v>
      </c>
      <c r="G785" t="s">
        <v>12</v>
      </c>
      <c r="H785" t="str">
        <f>_xlfn.XLOOKUP(Flights[[#This Row],[Destination]],Airports!$A$1:$A$77,Airports!$D$1:$D$77,"Code not found")</f>
        <v>New York</v>
      </c>
      <c r="I785" t="str" cm="1">
        <f t="array" ref="I785">_xlfn.XLOOKUP(Flights[[#This Row],[Destination]],_xlfn._TRO_TRAILING(Airports!A:A),_xlfn._TRO_TRAILING(Airports!E:E),"Code not found")</f>
        <v>NY</v>
      </c>
      <c r="J785" s="1">
        <v>0.66666666666666663</v>
      </c>
      <c r="K785">
        <f>HOUR(Flights[[#This Row],[Scheduled Departure]])</f>
        <v>16</v>
      </c>
      <c r="L785" s="1">
        <v>0.68333333333333335</v>
      </c>
      <c r="M785">
        <v>24</v>
      </c>
      <c r="N785">
        <v>292</v>
      </c>
      <c r="O785" s="14">
        <f>Flights[[#This Row],[Length (min)]]/60</f>
        <v>4.8666666666666663</v>
      </c>
      <c r="P785">
        <v>2475</v>
      </c>
      <c r="Q785" s="17">
        <f>IFERROR(Flights[[#This Row],[Distance]]/Flights[[#This Row],[Length (hr)]],"")</f>
        <v>508.56164383561651</v>
      </c>
      <c r="R785" s="1">
        <v>0.99930555555555556</v>
      </c>
      <c r="S785" s="1">
        <v>1.1111111111111112E-2</v>
      </c>
      <c r="T785">
        <v>17</v>
      </c>
      <c r="U785" t="str">
        <f>IF(Flights[[#This Row],[Arrival Delay]]="","Cancelled",IF(Flights[[#This Row],[Arrival Delay]]&gt;15,"Delayed","On time"))</f>
        <v>Delayed</v>
      </c>
      <c r="V785" t="str">
        <f>IF(Flights[[#This Row],[Status]]&lt;&gt;"Delayed","",IF(Flights[[#This Row],[Arrival Delay]]&gt;120,"Severe",IF(Flights[[#This Row],[Arrival Delay]]&gt;60,"Major","Moderate")))</f>
        <v>Moderate</v>
      </c>
      <c r="X785" t="str">
        <f>IF(OR(AND(Flights[[#This Row],[Status]]="Cancelled",Flights[[#This Row],[Cancellation Reason]]="Airline/Carrier"),Flights[[#This Row],[Delay Type]]="Severe"),"Yes","No")</f>
        <v>No</v>
      </c>
    </row>
    <row r="786" spans="1:24" x14ac:dyDescent="0.25">
      <c r="A786" s="3">
        <v>42067</v>
      </c>
      <c r="B786">
        <f>WEEKNUM(Flights[[#This Row],[Date]],2)</f>
        <v>10</v>
      </c>
      <c r="C786">
        <f>WEEKDAY(Flights[[#This Row],[Date]],2)</f>
        <v>3</v>
      </c>
      <c r="D786" t="s">
        <v>607</v>
      </c>
      <c r="E786" t="s">
        <v>1994</v>
      </c>
      <c r="F786" t="s">
        <v>0</v>
      </c>
      <c r="G786" t="s">
        <v>283</v>
      </c>
      <c r="H786" t="str">
        <f>_xlfn.XLOOKUP(Flights[[#This Row],[Destination]],Airports!$A$1:$A$77,Airports!$D$1:$D$77,"Code not found")</f>
        <v>Fresno</v>
      </c>
      <c r="I786" t="str" cm="1">
        <f t="array" ref="I786">_xlfn.XLOOKUP(Flights[[#This Row],[Destination]],_xlfn._TRO_TRAILING(Airports!A:A),_xlfn._TRO_TRAILING(Airports!E:E),"Code not found")</f>
        <v>CA</v>
      </c>
      <c r="J786" s="1">
        <v>0.73750000000000004</v>
      </c>
      <c r="K786">
        <f>HOUR(Flights[[#This Row],[Scheduled Departure]])</f>
        <v>17</v>
      </c>
      <c r="L786" s="1">
        <v>0.73402777777777772</v>
      </c>
      <c r="M786">
        <v>-5</v>
      </c>
      <c r="N786">
        <v>62</v>
      </c>
      <c r="O786" s="14">
        <f>Flights[[#This Row],[Length (min)]]/60</f>
        <v>1.0333333333333334</v>
      </c>
      <c r="P786">
        <v>209</v>
      </c>
      <c r="Q786" s="17">
        <f>IFERROR(Flights[[#This Row],[Distance]]/Flights[[#This Row],[Length (hr)]],"")</f>
        <v>202.25806451612902</v>
      </c>
      <c r="R786" s="1">
        <v>0.77986111111111112</v>
      </c>
      <c r="S786" s="1">
        <v>0.77708333333333335</v>
      </c>
      <c r="T786">
        <v>-4</v>
      </c>
      <c r="U786" t="str">
        <f>IF(Flights[[#This Row],[Arrival Delay]]="","Cancelled",IF(Flights[[#This Row],[Arrival Delay]]&gt;15,"Delayed","On time"))</f>
        <v>On time</v>
      </c>
      <c r="V786" t="str">
        <f>IF(Flights[[#This Row],[Status]]&lt;&gt;"Delayed","",IF(Flights[[#This Row],[Arrival Delay]]&gt;120,"Severe",IF(Flights[[#This Row],[Arrival Delay]]&gt;60,"Major","Moderate")))</f>
        <v/>
      </c>
      <c r="X786" t="str">
        <f>IF(OR(AND(Flights[[#This Row],[Status]]="Cancelled",Flights[[#This Row],[Cancellation Reason]]="Airline/Carrier"),Flights[[#This Row],[Delay Type]]="Severe"),"Yes","No")</f>
        <v>No</v>
      </c>
    </row>
    <row r="787" spans="1:24" x14ac:dyDescent="0.25">
      <c r="A787" s="3">
        <v>42067</v>
      </c>
      <c r="B787">
        <f>WEEKNUM(Flights[[#This Row],[Date]],2)</f>
        <v>10</v>
      </c>
      <c r="C787">
        <f>WEEKDAY(Flights[[#This Row],[Date]],2)</f>
        <v>3</v>
      </c>
      <c r="D787" t="s">
        <v>1018</v>
      </c>
      <c r="E787" t="s">
        <v>1989</v>
      </c>
      <c r="F787" t="s">
        <v>0</v>
      </c>
      <c r="G787" t="s">
        <v>314</v>
      </c>
      <c r="H787" t="str">
        <f>_xlfn.XLOOKUP(Flights[[#This Row],[Destination]],Airports!$A$1:$A$77,Airports!$D$1:$D$77,"Code not found")</f>
        <v>Minneapolis</v>
      </c>
      <c r="I787" t="str" cm="1">
        <f t="array" ref="I787">_xlfn.XLOOKUP(Flights[[#This Row],[Destination]],_xlfn._TRO_TRAILING(Airports!A:A),_xlfn._TRO_TRAILING(Airports!E:E),"Code not found")</f>
        <v>MN</v>
      </c>
      <c r="J787" s="1">
        <v>0.79513888888888884</v>
      </c>
      <c r="K787">
        <f>HOUR(Flights[[#This Row],[Scheduled Departure]])</f>
        <v>19</v>
      </c>
      <c r="L787" s="1">
        <v>0.79305555555555551</v>
      </c>
      <c r="M787">
        <v>-3</v>
      </c>
      <c r="N787">
        <v>200</v>
      </c>
      <c r="O787" s="14">
        <f>Flights[[#This Row],[Length (min)]]/60</f>
        <v>3.3333333333333335</v>
      </c>
      <c r="P787">
        <v>1535</v>
      </c>
      <c r="Q787" s="17">
        <f>IFERROR(Flights[[#This Row],[Distance]]/Flights[[#This Row],[Length (hr)]],"")</f>
        <v>460.5</v>
      </c>
      <c r="R787" s="1">
        <v>2.5694444444444443E-2</v>
      </c>
      <c r="S787" s="1">
        <v>1.5277777777777777E-2</v>
      </c>
      <c r="T787">
        <v>-15</v>
      </c>
      <c r="U787" t="str">
        <f>IF(Flights[[#This Row],[Arrival Delay]]="","Cancelled",IF(Flights[[#This Row],[Arrival Delay]]&gt;15,"Delayed","On time"))</f>
        <v>On time</v>
      </c>
      <c r="V787" t="str">
        <f>IF(Flights[[#This Row],[Status]]&lt;&gt;"Delayed","",IF(Flights[[#This Row],[Arrival Delay]]&gt;120,"Severe",IF(Flights[[#This Row],[Arrival Delay]]&gt;60,"Major","Moderate")))</f>
        <v/>
      </c>
      <c r="X787" t="str">
        <f>IF(OR(AND(Flights[[#This Row],[Status]]="Cancelled",Flights[[#This Row],[Cancellation Reason]]="Airline/Carrier"),Flights[[#This Row],[Delay Type]]="Severe"),"Yes","No")</f>
        <v>No</v>
      </c>
    </row>
    <row r="788" spans="1:24" x14ac:dyDescent="0.25">
      <c r="A788" s="3">
        <v>42067</v>
      </c>
      <c r="B788">
        <f>WEEKNUM(Flights[[#This Row],[Date]],2)</f>
        <v>10</v>
      </c>
      <c r="C788">
        <f>WEEKDAY(Flights[[#This Row],[Date]],2)</f>
        <v>3</v>
      </c>
      <c r="D788" t="s">
        <v>634</v>
      </c>
      <c r="E788" t="s">
        <v>1991</v>
      </c>
      <c r="F788" t="s">
        <v>0</v>
      </c>
      <c r="G788" t="s">
        <v>24</v>
      </c>
      <c r="H788" t="str">
        <f>_xlfn.XLOOKUP(Flights[[#This Row],[Destination]],Airports!$A$1:$A$77,Airports!$D$1:$D$77,"Code not found")</f>
        <v>Portland</v>
      </c>
      <c r="I788" t="str" cm="1">
        <f t="array" ref="I788">_xlfn.XLOOKUP(Flights[[#This Row],[Destination]],_xlfn._TRO_TRAILING(Airports!A:A),_xlfn._TRO_TRAILING(Airports!E:E),"Code not found")</f>
        <v>OR</v>
      </c>
      <c r="J788" s="1">
        <v>0.82638888888888884</v>
      </c>
      <c r="K788">
        <f>HOUR(Flights[[#This Row],[Scheduled Departure]])</f>
        <v>19</v>
      </c>
      <c r="L788" s="1">
        <v>0.82152777777777775</v>
      </c>
      <c r="M788">
        <v>-7</v>
      </c>
      <c r="N788">
        <v>144</v>
      </c>
      <c r="O788" s="14">
        <f>Flights[[#This Row],[Length (min)]]/60</f>
        <v>2.4</v>
      </c>
      <c r="P788">
        <v>834</v>
      </c>
      <c r="Q788" s="17">
        <f>IFERROR(Flights[[#This Row],[Distance]]/Flights[[#This Row],[Length (hr)]],"")</f>
        <v>347.5</v>
      </c>
      <c r="R788" s="1">
        <v>0.92569444444444449</v>
      </c>
      <c r="S788" s="1">
        <v>0.92152777777777772</v>
      </c>
      <c r="T788">
        <v>-6</v>
      </c>
      <c r="U788" t="str">
        <f>IF(Flights[[#This Row],[Arrival Delay]]="","Cancelled",IF(Flights[[#This Row],[Arrival Delay]]&gt;15,"Delayed","On time"))</f>
        <v>On time</v>
      </c>
      <c r="V788" t="str">
        <f>IF(Flights[[#This Row],[Status]]&lt;&gt;"Delayed","",IF(Flights[[#This Row],[Arrival Delay]]&gt;120,"Severe",IF(Flights[[#This Row],[Arrival Delay]]&gt;60,"Major","Moderate")))</f>
        <v/>
      </c>
      <c r="X788" t="str">
        <f>IF(OR(AND(Flights[[#This Row],[Status]]="Cancelled",Flights[[#This Row],[Cancellation Reason]]="Airline/Carrier"),Flights[[#This Row],[Delay Type]]="Severe"),"Yes","No")</f>
        <v>No</v>
      </c>
    </row>
    <row r="789" spans="1:24" x14ac:dyDescent="0.25">
      <c r="A789" s="3">
        <v>42067</v>
      </c>
      <c r="B789">
        <f>WEEKNUM(Flights[[#This Row],[Date]],2)</f>
        <v>10</v>
      </c>
      <c r="C789">
        <f>WEEKDAY(Flights[[#This Row],[Date]],2)</f>
        <v>3</v>
      </c>
      <c r="D789" t="s">
        <v>822</v>
      </c>
      <c r="E789" t="s">
        <v>1994</v>
      </c>
      <c r="F789" t="s">
        <v>0</v>
      </c>
      <c r="G789" t="s">
        <v>15</v>
      </c>
      <c r="H789" t="str">
        <f>_xlfn.XLOOKUP(Flights[[#This Row],[Destination]],Airports!$A$1:$A$77,Airports!$D$1:$D$77,"Code not found")</f>
        <v>Las Vegas</v>
      </c>
      <c r="I789" t="str" cm="1">
        <f t="array" ref="I789">_xlfn.XLOOKUP(Flights[[#This Row],[Destination]],_xlfn._TRO_TRAILING(Airports!A:A),_xlfn._TRO_TRAILING(Airports!E:E),"Code not found")</f>
        <v>NV</v>
      </c>
      <c r="J789" s="1">
        <v>0.87013888888888891</v>
      </c>
      <c r="K789">
        <f>HOUR(Flights[[#This Row],[Scheduled Departure]])</f>
        <v>20</v>
      </c>
      <c r="L789" s="1">
        <v>0.86875000000000002</v>
      </c>
      <c r="M789">
        <v>-2</v>
      </c>
      <c r="N789">
        <v>78</v>
      </c>
      <c r="O789" s="14">
        <f>Flights[[#This Row],[Length (min)]]/60</f>
        <v>1.3</v>
      </c>
      <c r="P789">
        <v>236</v>
      </c>
      <c r="Q789" s="17">
        <f>IFERROR(Flights[[#This Row],[Distance]]/Flights[[#This Row],[Length (hr)]],"")</f>
        <v>181.53846153846152</v>
      </c>
      <c r="R789" s="1">
        <v>0.92361111111111116</v>
      </c>
      <c r="S789" s="1">
        <v>0.92291666666666672</v>
      </c>
      <c r="T789">
        <v>-1</v>
      </c>
      <c r="U789" t="str">
        <f>IF(Flights[[#This Row],[Arrival Delay]]="","Cancelled",IF(Flights[[#This Row],[Arrival Delay]]&gt;15,"Delayed","On time"))</f>
        <v>On time</v>
      </c>
      <c r="V789" t="str">
        <f>IF(Flights[[#This Row],[Status]]&lt;&gt;"Delayed","",IF(Flights[[#This Row],[Arrival Delay]]&gt;120,"Severe",IF(Flights[[#This Row],[Arrival Delay]]&gt;60,"Major","Moderate")))</f>
        <v/>
      </c>
      <c r="X789" t="str">
        <f>IF(OR(AND(Flights[[#This Row],[Status]]="Cancelled",Flights[[#This Row],[Cancellation Reason]]="Airline/Carrier"),Flights[[#This Row],[Delay Type]]="Severe"),"Yes","No")</f>
        <v>No</v>
      </c>
    </row>
    <row r="790" spans="1:24" x14ac:dyDescent="0.25">
      <c r="A790" s="3">
        <v>42067</v>
      </c>
      <c r="B790">
        <f>WEEKNUM(Flights[[#This Row],[Date]],2)</f>
        <v>10</v>
      </c>
      <c r="C790">
        <f>WEEKDAY(Flights[[#This Row],[Date]],2)</f>
        <v>3</v>
      </c>
      <c r="D790" t="s">
        <v>744</v>
      </c>
      <c r="E790" t="s">
        <v>1989</v>
      </c>
      <c r="F790" t="s">
        <v>0</v>
      </c>
      <c r="G790" t="s">
        <v>268</v>
      </c>
      <c r="H790" t="str">
        <f>_xlfn.XLOOKUP(Flights[[#This Row],[Destination]],Airports!$A$1:$A$77,Airports!$D$1:$D$77,"Code not found")</f>
        <v>Convington</v>
      </c>
      <c r="I790" t="str" cm="1">
        <f t="array" ref="I790">_xlfn.XLOOKUP(Flights[[#This Row],[Destination]],_xlfn._TRO_TRAILING(Airports!A:A),_xlfn._TRO_TRAILING(Airports!E:E),"Code not found")</f>
        <v>KY</v>
      </c>
      <c r="J790" s="1">
        <v>0.95347222222222228</v>
      </c>
      <c r="K790">
        <f>HOUR(Flights[[#This Row],[Scheduled Departure]])</f>
        <v>22</v>
      </c>
      <c r="L790" s="1">
        <v>0.95347222222222228</v>
      </c>
      <c r="M790">
        <v>0</v>
      </c>
      <c r="N790">
        <v>232</v>
      </c>
      <c r="O790" s="14">
        <f>Flights[[#This Row],[Length (min)]]/60</f>
        <v>3.8666666666666667</v>
      </c>
      <c r="P790">
        <v>1900</v>
      </c>
      <c r="Q790" s="17">
        <f>IFERROR(Flights[[#This Row],[Distance]]/Flights[[#This Row],[Length (hr)]],"")</f>
        <v>491.37931034482756</v>
      </c>
      <c r="R790" s="1">
        <v>0.25</v>
      </c>
      <c r="S790" s="1">
        <v>0.23958333333333334</v>
      </c>
      <c r="T790">
        <v>-15</v>
      </c>
      <c r="U790" t="str">
        <f>IF(Flights[[#This Row],[Arrival Delay]]="","Cancelled",IF(Flights[[#This Row],[Arrival Delay]]&gt;15,"Delayed","On time"))</f>
        <v>On time</v>
      </c>
      <c r="V790" t="str">
        <f>IF(Flights[[#This Row],[Status]]&lt;&gt;"Delayed","",IF(Flights[[#This Row],[Arrival Delay]]&gt;120,"Severe",IF(Flights[[#This Row],[Arrival Delay]]&gt;60,"Major","Moderate")))</f>
        <v/>
      </c>
      <c r="X790" t="str">
        <f>IF(OR(AND(Flights[[#This Row],[Status]]="Cancelled",Flights[[#This Row],[Cancellation Reason]]="Airline/Carrier"),Flights[[#This Row],[Delay Type]]="Severe"),"Yes","No")</f>
        <v>No</v>
      </c>
    </row>
    <row r="791" spans="1:24" x14ac:dyDescent="0.25">
      <c r="A791" s="3">
        <v>42068</v>
      </c>
      <c r="B791">
        <f>WEEKNUM(Flights[[#This Row],[Date]],2)</f>
        <v>10</v>
      </c>
      <c r="C791">
        <f>WEEKDAY(Flights[[#This Row],[Date]],2)</f>
        <v>4</v>
      </c>
      <c r="D791" t="s">
        <v>39</v>
      </c>
      <c r="E791" t="s">
        <v>1987</v>
      </c>
      <c r="F791" t="s">
        <v>0</v>
      </c>
      <c r="G791" t="s">
        <v>9</v>
      </c>
      <c r="H791" t="str">
        <f>_xlfn.XLOOKUP(Flights[[#This Row],[Destination]],Airports!$A$1:$A$77,Airports!$D$1:$D$77,"Code not found")</f>
        <v>San Francisco</v>
      </c>
      <c r="I791" t="str" cm="1">
        <f t="array" ref="I791">_xlfn.XLOOKUP(Flights[[#This Row],[Destination]],_xlfn._TRO_TRAILING(Airports!A:A),_xlfn._TRO_TRAILING(Airports!E:E),"Code not found")</f>
        <v>CA</v>
      </c>
      <c r="J791" s="1">
        <v>0.28125</v>
      </c>
      <c r="K791">
        <f>HOUR(Flights[[#This Row],[Scheduled Departure]])</f>
        <v>6</v>
      </c>
      <c r="L791" s="1">
        <v>0.27708333333333335</v>
      </c>
      <c r="M791">
        <v>-6</v>
      </c>
      <c r="N791">
        <v>73</v>
      </c>
      <c r="O791" s="14">
        <f>Flights[[#This Row],[Length (min)]]/60</f>
        <v>1.2166666666666666</v>
      </c>
      <c r="P791">
        <v>337</v>
      </c>
      <c r="Q791" s="17">
        <f>IFERROR(Flights[[#This Row],[Distance]]/Flights[[#This Row],[Length (hr)]],"")</f>
        <v>276.98630136986304</v>
      </c>
      <c r="R791" s="1">
        <v>0.33888888888888891</v>
      </c>
      <c r="S791" s="1">
        <v>0.32777777777777778</v>
      </c>
      <c r="T791">
        <v>-16</v>
      </c>
      <c r="U791" t="str">
        <f>IF(Flights[[#This Row],[Arrival Delay]]="","Cancelled",IF(Flights[[#This Row],[Arrival Delay]]&gt;15,"Delayed","On time"))</f>
        <v>On time</v>
      </c>
      <c r="V791" t="str">
        <f>IF(Flights[[#This Row],[Status]]&lt;&gt;"Delayed","",IF(Flights[[#This Row],[Arrival Delay]]&gt;120,"Severe",IF(Flights[[#This Row],[Arrival Delay]]&gt;60,"Major","Moderate")))</f>
        <v/>
      </c>
      <c r="X791" t="str">
        <f>IF(OR(AND(Flights[[#This Row],[Status]]="Cancelled",Flights[[#This Row],[Cancellation Reason]]="Airline/Carrier"),Flights[[#This Row],[Delay Type]]="Severe"),"Yes","No")</f>
        <v>No</v>
      </c>
    </row>
    <row r="792" spans="1:24" x14ac:dyDescent="0.25">
      <c r="A792" s="3">
        <v>42068</v>
      </c>
      <c r="B792">
        <f>WEEKNUM(Flights[[#This Row],[Date]],2)</f>
        <v>10</v>
      </c>
      <c r="C792">
        <f>WEEKDAY(Flights[[#This Row],[Date]],2)</f>
        <v>4</v>
      </c>
      <c r="D792" t="s">
        <v>713</v>
      </c>
      <c r="E792" t="s">
        <v>1995</v>
      </c>
      <c r="F792" t="s">
        <v>0</v>
      </c>
      <c r="G792" t="s">
        <v>311</v>
      </c>
      <c r="H792" t="str">
        <f>_xlfn.XLOOKUP(Flights[[#This Row],[Destination]],Airports!$A$1:$A$77,Airports!$D$1:$D$77,"Code not found")</f>
        <v>Milwaukee</v>
      </c>
      <c r="I792" t="str" cm="1">
        <f t="array" ref="I792">_xlfn.XLOOKUP(Flights[[#This Row],[Destination]],_xlfn._TRO_TRAILING(Airports!A:A),_xlfn._TRO_TRAILING(Airports!E:E),"Code not found")</f>
        <v>WI</v>
      </c>
      <c r="J792" s="1">
        <v>0.4201388888888889</v>
      </c>
      <c r="K792">
        <f>HOUR(Flights[[#This Row],[Scheduled Departure]])</f>
        <v>10</v>
      </c>
      <c r="L792" s="1">
        <v>0.42638888888888887</v>
      </c>
      <c r="M792">
        <v>9</v>
      </c>
      <c r="N792">
        <v>227</v>
      </c>
      <c r="O792" s="14">
        <f>Flights[[#This Row],[Length (min)]]/60</f>
        <v>3.7833333333333332</v>
      </c>
      <c r="P792">
        <v>1756</v>
      </c>
      <c r="Q792" s="17">
        <f>IFERROR(Flights[[#This Row],[Distance]]/Flights[[#This Row],[Length (hr)]],"")</f>
        <v>464.14096916299559</v>
      </c>
      <c r="R792" s="1">
        <v>0.66666666666666663</v>
      </c>
      <c r="S792" s="1">
        <v>0.66736111111111107</v>
      </c>
      <c r="T792">
        <v>1</v>
      </c>
      <c r="U792" t="str">
        <f>IF(Flights[[#This Row],[Arrival Delay]]="","Cancelled",IF(Flights[[#This Row],[Arrival Delay]]&gt;15,"Delayed","On time"))</f>
        <v>On time</v>
      </c>
      <c r="V792" t="str">
        <f>IF(Flights[[#This Row],[Status]]&lt;&gt;"Delayed","",IF(Flights[[#This Row],[Arrival Delay]]&gt;120,"Severe",IF(Flights[[#This Row],[Arrival Delay]]&gt;60,"Major","Moderate")))</f>
        <v/>
      </c>
      <c r="X792" t="str">
        <f>IF(OR(AND(Flights[[#This Row],[Status]]="Cancelled",Flights[[#This Row],[Cancellation Reason]]="Airline/Carrier"),Flights[[#This Row],[Delay Type]]="Severe"),"Yes","No")</f>
        <v>No</v>
      </c>
    </row>
    <row r="793" spans="1:24" x14ac:dyDescent="0.25">
      <c r="A793" s="3">
        <v>42068</v>
      </c>
      <c r="B793">
        <f>WEEKNUM(Flights[[#This Row],[Date]],2)</f>
        <v>10</v>
      </c>
      <c r="C793">
        <f>WEEKDAY(Flights[[#This Row],[Date]],2)</f>
        <v>4</v>
      </c>
      <c r="D793" t="s">
        <v>1065</v>
      </c>
      <c r="E793" t="s">
        <v>1994</v>
      </c>
      <c r="F793" t="s">
        <v>0</v>
      </c>
      <c r="G793" t="s">
        <v>351</v>
      </c>
      <c r="H793" t="str">
        <f>_xlfn.XLOOKUP(Flights[[#This Row],[Destination]],Airports!$A$1:$A$77,Airports!$D$1:$D$77,"Code not found")</f>
        <v>Sacramento</v>
      </c>
      <c r="I793" t="str" cm="1">
        <f t="array" ref="I793">_xlfn.XLOOKUP(Flights[[#This Row],[Destination]],_xlfn._TRO_TRAILING(Airports!A:A),_xlfn._TRO_TRAILING(Airports!E:E),"Code not found")</f>
        <v>CA</v>
      </c>
      <c r="J793" s="1">
        <v>0.4375</v>
      </c>
      <c r="K793">
        <f>HOUR(Flights[[#This Row],[Scheduled Departure]])</f>
        <v>10</v>
      </c>
      <c r="L793" s="1">
        <v>0.43194444444444446</v>
      </c>
      <c r="M793">
        <v>-8</v>
      </c>
      <c r="N793">
        <v>87</v>
      </c>
      <c r="O793" s="14">
        <f>Flights[[#This Row],[Length (min)]]/60</f>
        <v>1.45</v>
      </c>
      <c r="P793">
        <v>373</v>
      </c>
      <c r="Q793" s="17">
        <f>IFERROR(Flights[[#This Row],[Distance]]/Flights[[#This Row],[Length (hr)]],"")</f>
        <v>257.24137931034483</v>
      </c>
      <c r="R793" s="1">
        <v>0.49652777777777779</v>
      </c>
      <c r="S793" s="1">
        <v>0.49236111111111114</v>
      </c>
      <c r="T793">
        <v>-6</v>
      </c>
      <c r="U793" t="str">
        <f>IF(Flights[[#This Row],[Arrival Delay]]="","Cancelled",IF(Flights[[#This Row],[Arrival Delay]]&gt;15,"Delayed","On time"))</f>
        <v>On time</v>
      </c>
      <c r="V793" t="str">
        <f>IF(Flights[[#This Row],[Status]]&lt;&gt;"Delayed","",IF(Flights[[#This Row],[Arrival Delay]]&gt;120,"Severe",IF(Flights[[#This Row],[Arrival Delay]]&gt;60,"Major","Moderate")))</f>
        <v/>
      </c>
      <c r="X793" t="str">
        <f>IF(OR(AND(Flights[[#This Row],[Status]]="Cancelled",Flights[[#This Row],[Cancellation Reason]]="Airline/Carrier"),Flights[[#This Row],[Delay Type]]="Severe"),"Yes","No")</f>
        <v>No</v>
      </c>
    </row>
    <row r="794" spans="1:24" x14ac:dyDescent="0.25">
      <c r="A794" s="3">
        <v>42068</v>
      </c>
      <c r="B794">
        <f>WEEKNUM(Flights[[#This Row],[Date]],2)</f>
        <v>10</v>
      </c>
      <c r="C794">
        <f>WEEKDAY(Flights[[#This Row],[Date]],2)</f>
        <v>4</v>
      </c>
      <c r="D794" t="s">
        <v>875</v>
      </c>
      <c r="E794" t="s">
        <v>1995</v>
      </c>
      <c r="F794" t="s">
        <v>0</v>
      </c>
      <c r="G794" t="s">
        <v>273</v>
      </c>
      <c r="H794" t="str">
        <f>_xlfn.XLOOKUP(Flights[[#This Row],[Destination]],Airports!$A$1:$A$77,Airports!$D$1:$D$77,"Code not found")</f>
        <v>Denver</v>
      </c>
      <c r="I794" t="str" cm="1">
        <f t="array" ref="I794">_xlfn.XLOOKUP(Flights[[#This Row],[Destination]],_xlfn._TRO_TRAILING(Airports!A:A),_xlfn._TRO_TRAILING(Airports!E:E),"Code not found")</f>
        <v>CO</v>
      </c>
      <c r="J794" s="1">
        <v>0.51041666666666663</v>
      </c>
      <c r="K794">
        <f>HOUR(Flights[[#This Row],[Scheduled Departure]])</f>
        <v>12</v>
      </c>
      <c r="L794" s="1">
        <v>0.50763888888888886</v>
      </c>
      <c r="M794">
        <v>-4</v>
      </c>
      <c r="N794">
        <v>126</v>
      </c>
      <c r="O794" s="14">
        <f>Flights[[#This Row],[Length (min)]]/60</f>
        <v>2.1</v>
      </c>
      <c r="P794">
        <v>862</v>
      </c>
      <c r="Q794" s="17">
        <f>IFERROR(Flights[[#This Row],[Distance]]/Flights[[#This Row],[Length (hr)]],"")</f>
        <v>410.47619047619048</v>
      </c>
      <c r="R794" s="1">
        <v>0.64583333333333337</v>
      </c>
      <c r="S794" s="1">
        <v>0.63680555555555551</v>
      </c>
      <c r="T794">
        <v>-13</v>
      </c>
      <c r="U794" t="str">
        <f>IF(Flights[[#This Row],[Arrival Delay]]="","Cancelled",IF(Flights[[#This Row],[Arrival Delay]]&gt;15,"Delayed","On time"))</f>
        <v>On time</v>
      </c>
      <c r="V794" t="str">
        <f>IF(Flights[[#This Row],[Status]]&lt;&gt;"Delayed","",IF(Flights[[#This Row],[Arrival Delay]]&gt;120,"Severe",IF(Flights[[#This Row],[Arrival Delay]]&gt;60,"Major","Moderate")))</f>
        <v/>
      </c>
      <c r="X794" t="str">
        <f>IF(OR(AND(Flights[[#This Row],[Status]]="Cancelled",Flights[[#This Row],[Cancellation Reason]]="Airline/Carrier"),Flights[[#This Row],[Delay Type]]="Severe"),"Yes","No")</f>
        <v>No</v>
      </c>
    </row>
    <row r="795" spans="1:24" x14ac:dyDescent="0.25">
      <c r="A795" s="3">
        <v>42068</v>
      </c>
      <c r="B795">
        <f>WEEKNUM(Flights[[#This Row],[Date]],2)</f>
        <v>10</v>
      </c>
      <c r="C795">
        <f>WEEKDAY(Flights[[#This Row],[Date]],2)</f>
        <v>4</v>
      </c>
      <c r="D795" t="s">
        <v>608</v>
      </c>
      <c r="E795" t="s">
        <v>1989</v>
      </c>
      <c r="F795" t="s">
        <v>0</v>
      </c>
      <c r="G795" t="s">
        <v>316</v>
      </c>
      <c r="H795" t="str">
        <f>_xlfn.XLOOKUP(Flights[[#This Row],[Destination]],Airports!$A$1:$A$77,Airports!$D$1:$D$77,"Code not found")</f>
        <v>New Orleans</v>
      </c>
      <c r="I795" t="str" cm="1">
        <f t="array" ref="I795">_xlfn.XLOOKUP(Flights[[#This Row],[Destination]],_xlfn._TRO_TRAILING(Airports!A:A),_xlfn._TRO_TRAILING(Airports!E:E),"Code not found")</f>
        <v>LA</v>
      </c>
      <c r="J795" s="1">
        <v>0.71180555555555558</v>
      </c>
      <c r="K795">
        <f>HOUR(Flights[[#This Row],[Scheduled Departure]])</f>
        <v>17</v>
      </c>
      <c r="L795" s="1">
        <v>0.74236111111111114</v>
      </c>
      <c r="M795">
        <v>44</v>
      </c>
      <c r="N795">
        <v>203</v>
      </c>
      <c r="O795" s="14">
        <f>Flights[[#This Row],[Length (min)]]/60</f>
        <v>3.3833333333333333</v>
      </c>
      <c r="P795">
        <v>1670</v>
      </c>
      <c r="Q795" s="17">
        <f>IFERROR(Flights[[#This Row],[Distance]]/Flights[[#This Row],[Length (hr)]],"")</f>
        <v>493.5960591133005</v>
      </c>
      <c r="R795" s="1">
        <v>0.94444444444444442</v>
      </c>
      <c r="S795" s="1">
        <v>0.96666666666666667</v>
      </c>
      <c r="T795">
        <v>32</v>
      </c>
      <c r="U795" t="str">
        <f>IF(Flights[[#This Row],[Arrival Delay]]="","Cancelled",IF(Flights[[#This Row],[Arrival Delay]]&gt;15,"Delayed","On time"))</f>
        <v>Delayed</v>
      </c>
      <c r="V795" t="str">
        <f>IF(Flights[[#This Row],[Status]]&lt;&gt;"Delayed","",IF(Flights[[#This Row],[Arrival Delay]]&gt;120,"Severe",IF(Flights[[#This Row],[Arrival Delay]]&gt;60,"Major","Moderate")))</f>
        <v>Moderate</v>
      </c>
      <c r="X795" t="str">
        <f>IF(OR(AND(Flights[[#This Row],[Status]]="Cancelled",Flights[[#This Row],[Cancellation Reason]]="Airline/Carrier"),Flights[[#This Row],[Delay Type]]="Severe"),"Yes","No")</f>
        <v>No</v>
      </c>
    </row>
    <row r="796" spans="1:24" x14ac:dyDescent="0.25">
      <c r="A796" s="3">
        <v>42068</v>
      </c>
      <c r="B796">
        <f>WEEKNUM(Flights[[#This Row],[Date]],2)</f>
        <v>10</v>
      </c>
      <c r="C796">
        <f>WEEKDAY(Flights[[#This Row],[Date]],2)</f>
        <v>4</v>
      </c>
      <c r="D796" t="s">
        <v>909</v>
      </c>
      <c r="E796" t="s">
        <v>1995</v>
      </c>
      <c r="F796" t="s">
        <v>0</v>
      </c>
      <c r="G796" t="s">
        <v>306</v>
      </c>
      <c r="H796" t="str">
        <f>_xlfn.XLOOKUP(Flights[[#This Row],[Destination]],Airports!$A$1:$A$77,Airports!$D$1:$D$77,"Code not found")</f>
        <v>Chicago</v>
      </c>
      <c r="I796" t="str" cm="1">
        <f t="array" ref="I796">_xlfn.XLOOKUP(Flights[[#This Row],[Destination]],_xlfn._TRO_TRAILING(Airports!A:A),_xlfn._TRO_TRAILING(Airports!E:E),"Code not found")</f>
        <v>IL</v>
      </c>
      <c r="J796" s="1">
        <v>0.77083333333333337</v>
      </c>
      <c r="K796">
        <f>HOUR(Flights[[#This Row],[Scheduled Departure]])</f>
        <v>18</v>
      </c>
      <c r="L796" s="1">
        <v>0.82847222222222228</v>
      </c>
      <c r="M796">
        <v>83</v>
      </c>
      <c r="N796">
        <v>218</v>
      </c>
      <c r="O796" s="14">
        <f>Flights[[#This Row],[Length (min)]]/60</f>
        <v>3.6333333333333333</v>
      </c>
      <c r="P796">
        <v>1750</v>
      </c>
      <c r="Q796" s="17">
        <f>IFERROR(Flights[[#This Row],[Distance]]/Flights[[#This Row],[Length (hr)]],"")</f>
        <v>481.651376146789</v>
      </c>
      <c r="R796" s="1">
        <v>1.0416666666666666E-2</v>
      </c>
      <c r="S796" s="1">
        <v>6.3194444444444442E-2</v>
      </c>
      <c r="T796">
        <v>76</v>
      </c>
      <c r="U796" t="str">
        <f>IF(Flights[[#This Row],[Arrival Delay]]="","Cancelled",IF(Flights[[#This Row],[Arrival Delay]]&gt;15,"Delayed","On time"))</f>
        <v>Delayed</v>
      </c>
      <c r="V796" t="str">
        <f>IF(Flights[[#This Row],[Status]]&lt;&gt;"Delayed","",IF(Flights[[#This Row],[Arrival Delay]]&gt;120,"Severe",IF(Flights[[#This Row],[Arrival Delay]]&gt;60,"Major","Moderate")))</f>
        <v>Major</v>
      </c>
      <c r="X796" t="str">
        <f>IF(OR(AND(Flights[[#This Row],[Status]]="Cancelled",Flights[[#This Row],[Cancellation Reason]]="Airline/Carrier"),Flights[[#This Row],[Delay Type]]="Severe"),"Yes","No")</f>
        <v>No</v>
      </c>
    </row>
    <row r="797" spans="1:24" x14ac:dyDescent="0.25">
      <c r="A797" s="3">
        <v>42068</v>
      </c>
      <c r="B797">
        <f>WEEKNUM(Flights[[#This Row],[Date]],2)</f>
        <v>10</v>
      </c>
      <c r="C797">
        <f>WEEKDAY(Flights[[#This Row],[Date]],2)</f>
        <v>4</v>
      </c>
      <c r="D797" t="s">
        <v>616</v>
      </c>
      <c r="E797" t="s">
        <v>1994</v>
      </c>
      <c r="F797" t="s">
        <v>0</v>
      </c>
      <c r="G797" t="s">
        <v>7</v>
      </c>
      <c r="H797" t="str">
        <f>_xlfn.XLOOKUP(Flights[[#This Row],[Destination]],Airports!$A$1:$A$77,Airports!$D$1:$D$77,"Code not found")</f>
        <v>Austin</v>
      </c>
      <c r="I797" t="str" cm="1">
        <f t="array" ref="I797">_xlfn.XLOOKUP(Flights[[#This Row],[Destination]],_xlfn._TRO_TRAILING(Airports!A:A),_xlfn._TRO_TRAILING(Airports!E:E),"Code not found")</f>
        <v>TX</v>
      </c>
      <c r="J797" s="1">
        <v>0.77152777777777781</v>
      </c>
      <c r="K797">
        <f>HOUR(Flights[[#This Row],[Scheduled Departure]])</f>
        <v>18</v>
      </c>
      <c r="L797" s="1">
        <v>0.76736111111111116</v>
      </c>
      <c r="M797">
        <v>-6</v>
      </c>
      <c r="N797">
        <v>171</v>
      </c>
      <c r="O797" s="14">
        <f>Flights[[#This Row],[Length (min)]]/60</f>
        <v>2.85</v>
      </c>
      <c r="P797">
        <v>1242</v>
      </c>
      <c r="Q797" s="17">
        <f>IFERROR(Flights[[#This Row],[Distance]]/Flights[[#This Row],[Length (hr)]],"")</f>
        <v>435.78947368421052</v>
      </c>
      <c r="R797" s="1">
        <v>0.97430555555555554</v>
      </c>
      <c r="S797" s="1">
        <v>0.96944444444444444</v>
      </c>
      <c r="T797">
        <v>-7</v>
      </c>
      <c r="U797" t="str">
        <f>IF(Flights[[#This Row],[Arrival Delay]]="","Cancelled",IF(Flights[[#This Row],[Arrival Delay]]&gt;15,"Delayed","On time"))</f>
        <v>On time</v>
      </c>
      <c r="V797" t="str">
        <f>IF(Flights[[#This Row],[Status]]&lt;&gt;"Delayed","",IF(Flights[[#This Row],[Arrival Delay]]&gt;120,"Severe",IF(Flights[[#This Row],[Arrival Delay]]&gt;60,"Major","Moderate")))</f>
        <v/>
      </c>
      <c r="X797" t="str">
        <f>IF(OR(AND(Flights[[#This Row],[Status]]="Cancelled",Flights[[#This Row],[Cancellation Reason]]="Airline/Carrier"),Flights[[#This Row],[Delay Type]]="Severe"),"Yes","No")</f>
        <v>No</v>
      </c>
    </row>
    <row r="798" spans="1:24" x14ac:dyDescent="0.25">
      <c r="A798" s="3">
        <v>42068</v>
      </c>
      <c r="B798">
        <f>WEEKNUM(Flights[[#This Row],[Date]],2)</f>
        <v>10</v>
      </c>
      <c r="C798">
        <f>WEEKDAY(Flights[[#This Row],[Date]],2)</f>
        <v>4</v>
      </c>
      <c r="D798" t="s">
        <v>927</v>
      </c>
      <c r="E798" t="s">
        <v>1996</v>
      </c>
      <c r="F798" t="s">
        <v>0</v>
      </c>
      <c r="G798" t="s">
        <v>9</v>
      </c>
      <c r="H798" t="str">
        <f>_xlfn.XLOOKUP(Flights[[#This Row],[Destination]],Airports!$A$1:$A$77,Airports!$D$1:$D$77,"Code not found")</f>
        <v>San Francisco</v>
      </c>
      <c r="I798" t="str" cm="1">
        <f t="array" ref="I798">_xlfn.XLOOKUP(Flights[[#This Row],[Destination]],_xlfn._TRO_TRAILING(Airports!A:A),_xlfn._TRO_TRAILING(Airports!E:E),"Code not found")</f>
        <v>CA</v>
      </c>
      <c r="J798" s="1">
        <v>0.875</v>
      </c>
      <c r="K798">
        <f>HOUR(Flights[[#This Row],[Scheduled Departure]])</f>
        <v>21</v>
      </c>
      <c r="L798" s="1">
        <v>0.87013888888888891</v>
      </c>
      <c r="M798">
        <v>-7</v>
      </c>
      <c r="N798">
        <v>71</v>
      </c>
      <c r="O798" s="14">
        <f>Flights[[#This Row],[Length (min)]]/60</f>
        <v>1.1833333333333333</v>
      </c>
      <c r="P798">
        <v>337</v>
      </c>
      <c r="Q798" s="17">
        <f>IFERROR(Flights[[#This Row],[Distance]]/Flights[[#This Row],[Length (hr)]],"")</f>
        <v>284.78873239436621</v>
      </c>
      <c r="R798" s="1">
        <v>0.93055555555555558</v>
      </c>
      <c r="S798" s="1">
        <v>0.9194444444444444</v>
      </c>
      <c r="T798">
        <v>-16</v>
      </c>
      <c r="U798" t="str">
        <f>IF(Flights[[#This Row],[Arrival Delay]]="","Cancelled",IF(Flights[[#This Row],[Arrival Delay]]&gt;15,"Delayed","On time"))</f>
        <v>On time</v>
      </c>
      <c r="V798" t="str">
        <f>IF(Flights[[#This Row],[Status]]&lt;&gt;"Delayed","",IF(Flights[[#This Row],[Arrival Delay]]&gt;120,"Severe",IF(Flights[[#This Row],[Arrival Delay]]&gt;60,"Major","Moderate")))</f>
        <v/>
      </c>
      <c r="X798" t="str">
        <f>IF(OR(AND(Flights[[#This Row],[Status]]="Cancelled",Flights[[#This Row],[Cancellation Reason]]="Airline/Carrier"),Flights[[#This Row],[Delay Type]]="Severe"),"Yes","No")</f>
        <v>No</v>
      </c>
    </row>
    <row r="799" spans="1:24" x14ac:dyDescent="0.25">
      <c r="A799" s="3">
        <v>42068</v>
      </c>
      <c r="B799">
        <f>WEEKNUM(Flights[[#This Row],[Date]],2)</f>
        <v>10</v>
      </c>
      <c r="C799">
        <f>WEEKDAY(Flights[[#This Row],[Date]],2)</f>
        <v>4</v>
      </c>
      <c r="D799" t="s">
        <v>102</v>
      </c>
      <c r="E799" t="s">
        <v>1987</v>
      </c>
      <c r="F799" t="s">
        <v>0</v>
      </c>
      <c r="G799" t="s">
        <v>10</v>
      </c>
      <c r="H799" t="str">
        <f>_xlfn.XLOOKUP(Flights[[#This Row],[Destination]],Airports!$A$1:$A$77,Airports!$D$1:$D$77,"Code not found")</f>
        <v>Boston</v>
      </c>
      <c r="I799" t="str" cm="1">
        <f t="array" ref="I799">_xlfn.XLOOKUP(Flights[[#This Row],[Destination]],_xlfn._TRO_TRAILING(Airports!A:A),_xlfn._TRO_TRAILING(Airports!E:E),"Code not found")</f>
        <v>MA</v>
      </c>
      <c r="J799" s="1">
        <v>0.90625</v>
      </c>
      <c r="K799">
        <f>HOUR(Flights[[#This Row],[Scheduled Departure]])</f>
        <v>21</v>
      </c>
      <c r="L799" s="1">
        <v>0.90277777777777779</v>
      </c>
      <c r="M799">
        <v>-5</v>
      </c>
      <c r="N799">
        <v>312</v>
      </c>
      <c r="O799" s="14">
        <f>Flights[[#This Row],[Length (min)]]/60</f>
        <v>5.2</v>
      </c>
      <c r="P799">
        <v>2611</v>
      </c>
      <c r="Q799" s="17">
        <f>IFERROR(Flights[[#This Row],[Distance]]/Flights[[#This Row],[Length (hr)]],"")</f>
        <v>502.11538461538458</v>
      </c>
      <c r="R799" s="1">
        <v>0.25555555555555554</v>
      </c>
      <c r="S799" s="1">
        <v>0.24444444444444444</v>
      </c>
      <c r="T799">
        <v>-16</v>
      </c>
      <c r="U799" t="str">
        <f>IF(Flights[[#This Row],[Arrival Delay]]="","Cancelled",IF(Flights[[#This Row],[Arrival Delay]]&gt;15,"Delayed","On time"))</f>
        <v>On time</v>
      </c>
      <c r="V799" t="str">
        <f>IF(Flights[[#This Row],[Status]]&lt;&gt;"Delayed","",IF(Flights[[#This Row],[Arrival Delay]]&gt;120,"Severe",IF(Flights[[#This Row],[Arrival Delay]]&gt;60,"Major","Moderate")))</f>
        <v/>
      </c>
      <c r="X799" t="str">
        <f>IF(OR(AND(Flights[[#This Row],[Status]]="Cancelled",Flights[[#This Row],[Cancellation Reason]]="Airline/Carrier"),Flights[[#This Row],[Delay Type]]="Severe"),"Yes","No")</f>
        <v>No</v>
      </c>
    </row>
    <row r="800" spans="1:24" x14ac:dyDescent="0.25">
      <c r="A800" s="3">
        <v>42068</v>
      </c>
      <c r="B800">
        <f>WEEKNUM(Flights[[#This Row],[Date]],2)</f>
        <v>10</v>
      </c>
      <c r="C800">
        <f>WEEKDAY(Flights[[#This Row],[Date]],2)</f>
        <v>4</v>
      </c>
      <c r="D800" t="s">
        <v>664</v>
      </c>
      <c r="E800" t="s">
        <v>1989</v>
      </c>
      <c r="F800" t="s">
        <v>0</v>
      </c>
      <c r="G800" t="s">
        <v>10</v>
      </c>
      <c r="H800" t="str">
        <f>_xlfn.XLOOKUP(Flights[[#This Row],[Destination]],Airports!$A$1:$A$77,Airports!$D$1:$D$77,"Code not found")</f>
        <v>Boston</v>
      </c>
      <c r="I800" t="str" cm="1">
        <f t="array" ref="I800">_xlfn.XLOOKUP(Flights[[#This Row],[Destination]],_xlfn._TRO_TRAILING(Airports!A:A),_xlfn._TRO_TRAILING(Airports!E:E),"Code not found")</f>
        <v>MA</v>
      </c>
      <c r="J800" s="1">
        <v>0.91666666666666663</v>
      </c>
      <c r="K800">
        <f>HOUR(Flights[[#This Row],[Scheduled Departure]])</f>
        <v>22</v>
      </c>
      <c r="L800" s="1">
        <v>0.92291666666666672</v>
      </c>
      <c r="M800">
        <v>9</v>
      </c>
      <c r="N800">
        <v>313</v>
      </c>
      <c r="O800" s="14">
        <f>Flights[[#This Row],[Length (min)]]/60</f>
        <v>5.2166666666666668</v>
      </c>
      <c r="P800">
        <v>2611</v>
      </c>
      <c r="Q800" s="17">
        <f>IFERROR(Flights[[#This Row],[Distance]]/Flights[[#This Row],[Length (hr)]],"")</f>
        <v>500.5111821086262</v>
      </c>
      <c r="R800" s="1">
        <v>0.26666666666666666</v>
      </c>
      <c r="S800" s="1">
        <v>0.26527777777777778</v>
      </c>
      <c r="T800">
        <v>-2</v>
      </c>
      <c r="U800" t="str">
        <f>IF(Flights[[#This Row],[Arrival Delay]]="","Cancelled",IF(Flights[[#This Row],[Arrival Delay]]&gt;15,"Delayed","On time"))</f>
        <v>On time</v>
      </c>
      <c r="V800" t="str">
        <f>IF(Flights[[#This Row],[Status]]&lt;&gt;"Delayed","",IF(Flights[[#This Row],[Arrival Delay]]&gt;120,"Severe",IF(Flights[[#This Row],[Arrival Delay]]&gt;60,"Major","Moderate")))</f>
        <v/>
      </c>
      <c r="X800" t="str">
        <f>IF(OR(AND(Flights[[#This Row],[Status]]="Cancelled",Flights[[#This Row],[Cancellation Reason]]="Airline/Carrier"),Flights[[#This Row],[Delay Type]]="Severe"),"Yes","No")</f>
        <v>No</v>
      </c>
    </row>
    <row r="801" spans="1:24" x14ac:dyDescent="0.25">
      <c r="A801" s="3">
        <v>42069</v>
      </c>
      <c r="B801">
        <f>WEEKNUM(Flights[[#This Row],[Date]],2)</f>
        <v>10</v>
      </c>
      <c r="C801">
        <f>WEEKDAY(Flights[[#This Row],[Date]],2)</f>
        <v>5</v>
      </c>
      <c r="D801" t="s">
        <v>826</v>
      </c>
      <c r="E801" t="s">
        <v>1988</v>
      </c>
      <c r="F801" t="s">
        <v>0</v>
      </c>
      <c r="G801" t="s">
        <v>27</v>
      </c>
      <c r="H801" t="str">
        <f>_xlfn.XLOOKUP(Flights[[#This Row],[Destination]],Airports!$A$1:$A$77,Airports!$D$1:$D$77,"Code not found")</f>
        <v>Charlotte</v>
      </c>
      <c r="I801" t="str" cm="1">
        <f t="array" ref="I801">_xlfn.XLOOKUP(Flights[[#This Row],[Destination]],_xlfn._TRO_TRAILING(Airports!A:A),_xlfn._TRO_TRAILING(Airports!E:E),"Code not found")</f>
        <v>NC</v>
      </c>
      <c r="J801" s="1">
        <v>2.4305555555555556E-2</v>
      </c>
      <c r="K801">
        <f>HOUR(Flights[[#This Row],[Scheduled Departure]])</f>
        <v>0</v>
      </c>
      <c r="L801" s="1">
        <v>2.8472222222222222E-2</v>
      </c>
      <c r="M801">
        <v>6</v>
      </c>
      <c r="N801">
        <v>267</v>
      </c>
      <c r="O801" s="14">
        <f>Flights[[#This Row],[Length (min)]]/60</f>
        <v>4.45</v>
      </c>
      <c r="P801">
        <v>2125</v>
      </c>
      <c r="Q801" s="17">
        <f>IFERROR(Flights[[#This Row],[Distance]]/Flights[[#This Row],[Length (hr)]],"")</f>
        <v>477.52808988764042</v>
      </c>
      <c r="R801" s="1">
        <v>0.33611111111111114</v>
      </c>
      <c r="S801" s="1">
        <v>0.33888888888888891</v>
      </c>
      <c r="T801">
        <v>4</v>
      </c>
      <c r="U801" t="str">
        <f>IF(Flights[[#This Row],[Arrival Delay]]="","Cancelled",IF(Flights[[#This Row],[Arrival Delay]]&gt;15,"Delayed","On time"))</f>
        <v>On time</v>
      </c>
      <c r="V801" t="str">
        <f>IF(Flights[[#This Row],[Status]]&lt;&gt;"Delayed","",IF(Flights[[#This Row],[Arrival Delay]]&gt;120,"Severe",IF(Flights[[#This Row],[Arrival Delay]]&gt;60,"Major","Moderate")))</f>
        <v/>
      </c>
      <c r="X801" t="str">
        <f>IF(OR(AND(Flights[[#This Row],[Status]]="Cancelled",Flights[[#This Row],[Cancellation Reason]]="Airline/Carrier"),Flights[[#This Row],[Delay Type]]="Severe"),"Yes","No")</f>
        <v>No</v>
      </c>
    </row>
    <row r="802" spans="1:24" x14ac:dyDescent="0.25">
      <c r="A802" s="3">
        <v>42069</v>
      </c>
      <c r="B802">
        <f>WEEKNUM(Flights[[#This Row],[Date]],2)</f>
        <v>10</v>
      </c>
      <c r="C802">
        <f>WEEKDAY(Flights[[#This Row],[Date]],2)</f>
        <v>5</v>
      </c>
      <c r="D802" t="s">
        <v>783</v>
      </c>
      <c r="E802" t="s">
        <v>1990</v>
      </c>
      <c r="F802" t="s">
        <v>0</v>
      </c>
      <c r="G802" t="s">
        <v>293</v>
      </c>
      <c r="H802" t="str">
        <f>_xlfn.XLOOKUP(Flights[[#This Row],[Destination]],Airports!$A$1:$A$77,Airports!$D$1:$D$77,"Code not found")</f>
        <v>Houston</v>
      </c>
      <c r="I802" t="str" cm="1">
        <f t="array" ref="I802">_xlfn.XLOOKUP(Flights[[#This Row],[Destination]],_xlfn._TRO_TRAILING(Airports!A:A),_xlfn._TRO_TRAILING(Airports!E:E),"Code not found")</f>
        <v>TX</v>
      </c>
      <c r="J802" s="1">
        <v>0.32361111111111113</v>
      </c>
      <c r="K802">
        <f>HOUR(Flights[[#This Row],[Scheduled Departure]])</f>
        <v>7</v>
      </c>
      <c r="L802" s="1">
        <v>0.32430555555555557</v>
      </c>
      <c r="M802">
        <v>1</v>
      </c>
      <c r="N802">
        <v>187</v>
      </c>
      <c r="O802" s="14">
        <f>Flights[[#This Row],[Length (min)]]/60</f>
        <v>3.1166666666666667</v>
      </c>
      <c r="P802">
        <v>1379</v>
      </c>
      <c r="Q802" s="17">
        <f>IFERROR(Flights[[#This Row],[Distance]]/Flights[[#This Row],[Length (hr)]],"")</f>
        <v>442.45989304812832</v>
      </c>
      <c r="R802" s="1">
        <v>0.53819444444444442</v>
      </c>
      <c r="S802" s="1">
        <v>0.53749999999999998</v>
      </c>
      <c r="T802">
        <v>-1</v>
      </c>
      <c r="U802" t="str">
        <f>IF(Flights[[#This Row],[Arrival Delay]]="","Cancelled",IF(Flights[[#This Row],[Arrival Delay]]&gt;15,"Delayed","On time"))</f>
        <v>On time</v>
      </c>
      <c r="V802" t="str">
        <f>IF(Flights[[#This Row],[Status]]&lt;&gt;"Delayed","",IF(Flights[[#This Row],[Arrival Delay]]&gt;120,"Severe",IF(Flights[[#This Row],[Arrival Delay]]&gt;60,"Major","Moderate")))</f>
        <v/>
      </c>
      <c r="X802" t="str">
        <f>IF(OR(AND(Flights[[#This Row],[Status]]="Cancelled",Flights[[#This Row],[Cancellation Reason]]="Airline/Carrier"),Flights[[#This Row],[Delay Type]]="Severe"),"Yes","No")</f>
        <v>No</v>
      </c>
    </row>
    <row r="803" spans="1:24" x14ac:dyDescent="0.25">
      <c r="A803" s="3">
        <v>42069</v>
      </c>
      <c r="B803">
        <f>WEEKNUM(Flights[[#This Row],[Date]],2)</f>
        <v>10</v>
      </c>
      <c r="C803">
        <f>WEEKDAY(Flights[[#This Row],[Date]],2)</f>
        <v>5</v>
      </c>
      <c r="D803" t="s">
        <v>422</v>
      </c>
      <c r="E803" t="s">
        <v>1991</v>
      </c>
      <c r="F803" t="s">
        <v>0</v>
      </c>
      <c r="G803" t="s">
        <v>344</v>
      </c>
      <c r="H803" t="str">
        <f>_xlfn.XLOOKUP(Flights[[#This Row],[Destination]],Airports!$A$1:$A$77,Airports!$D$1:$D$77,"Code not found")</f>
        <v>Seattle</v>
      </c>
      <c r="I803" t="str" cm="1">
        <f t="array" ref="I803">_xlfn.XLOOKUP(Flights[[#This Row],[Destination]],_xlfn._TRO_TRAILING(Airports!A:A),_xlfn._TRO_TRAILING(Airports!E:E),"Code not found")</f>
        <v>WA</v>
      </c>
      <c r="J803" s="1">
        <v>0.3611111111111111</v>
      </c>
      <c r="K803">
        <f>HOUR(Flights[[#This Row],[Scheduled Departure]])</f>
        <v>8</v>
      </c>
      <c r="L803" s="1">
        <v>0.35972222222222222</v>
      </c>
      <c r="M803">
        <v>-2</v>
      </c>
      <c r="N803">
        <v>158</v>
      </c>
      <c r="O803" s="14">
        <f>Flights[[#This Row],[Length (min)]]/60</f>
        <v>2.6333333333333333</v>
      </c>
      <c r="P803">
        <v>954</v>
      </c>
      <c r="Q803" s="17">
        <f>IFERROR(Flights[[#This Row],[Distance]]/Flights[[#This Row],[Length (hr)]],"")</f>
        <v>362.27848101265823</v>
      </c>
      <c r="R803" s="1">
        <v>0.47847222222222224</v>
      </c>
      <c r="S803" s="1">
        <v>0.46944444444444444</v>
      </c>
      <c r="T803">
        <v>-13</v>
      </c>
      <c r="U803" t="str">
        <f>IF(Flights[[#This Row],[Arrival Delay]]="","Cancelled",IF(Flights[[#This Row],[Arrival Delay]]&gt;15,"Delayed","On time"))</f>
        <v>On time</v>
      </c>
      <c r="V803" t="str">
        <f>IF(Flights[[#This Row],[Status]]&lt;&gt;"Delayed","",IF(Flights[[#This Row],[Arrival Delay]]&gt;120,"Severe",IF(Flights[[#This Row],[Arrival Delay]]&gt;60,"Major","Moderate")))</f>
        <v/>
      </c>
      <c r="X803" t="str">
        <f>IF(OR(AND(Flights[[#This Row],[Status]]="Cancelled",Flights[[#This Row],[Cancellation Reason]]="Airline/Carrier"),Flights[[#This Row],[Delay Type]]="Severe"),"Yes","No")</f>
        <v>No</v>
      </c>
    </row>
    <row r="804" spans="1:24" x14ac:dyDescent="0.25">
      <c r="A804" s="3">
        <v>42069</v>
      </c>
      <c r="B804">
        <f>WEEKNUM(Flights[[#This Row],[Date]],2)</f>
        <v>10</v>
      </c>
      <c r="C804">
        <f>WEEKDAY(Flights[[#This Row],[Date]],2)</f>
        <v>5</v>
      </c>
      <c r="D804" t="s">
        <v>1066</v>
      </c>
      <c r="E804" t="s">
        <v>1994</v>
      </c>
      <c r="F804" t="s">
        <v>0</v>
      </c>
      <c r="G804" t="s">
        <v>280</v>
      </c>
      <c r="H804" t="str">
        <f>_xlfn.XLOOKUP(Flights[[#This Row],[Destination]],Airports!$A$1:$A$77,Airports!$D$1:$D$77,"Code not found")</f>
        <v>Eugene</v>
      </c>
      <c r="I804" t="str" cm="1">
        <f t="array" ref="I804">_xlfn.XLOOKUP(Flights[[#This Row],[Destination]],_xlfn._TRO_TRAILING(Airports!A:A),_xlfn._TRO_TRAILING(Airports!E:E),"Code not found")</f>
        <v>OR</v>
      </c>
      <c r="J804" s="1">
        <v>0.44791666666666669</v>
      </c>
      <c r="K804">
        <f>HOUR(Flights[[#This Row],[Scheduled Departure]])</f>
        <v>10</v>
      </c>
      <c r="L804" s="1">
        <v>0.44236111111111109</v>
      </c>
      <c r="M804">
        <v>-8</v>
      </c>
      <c r="N804">
        <v>141</v>
      </c>
      <c r="O804" s="14">
        <f>Flights[[#This Row],[Length (min)]]/60</f>
        <v>2.35</v>
      </c>
      <c r="P804">
        <v>748</v>
      </c>
      <c r="Q804" s="17">
        <f>IFERROR(Flights[[#This Row],[Distance]]/Flights[[#This Row],[Length (hr)]],"")</f>
        <v>318.2978723404255</v>
      </c>
      <c r="R804" s="1">
        <v>0.5395833333333333</v>
      </c>
      <c r="S804" s="1">
        <v>0.54027777777777775</v>
      </c>
      <c r="T804">
        <v>1</v>
      </c>
      <c r="U804" t="str">
        <f>IF(Flights[[#This Row],[Arrival Delay]]="","Cancelled",IF(Flights[[#This Row],[Arrival Delay]]&gt;15,"Delayed","On time"))</f>
        <v>On time</v>
      </c>
      <c r="V804" t="str">
        <f>IF(Flights[[#This Row],[Status]]&lt;&gt;"Delayed","",IF(Flights[[#This Row],[Arrival Delay]]&gt;120,"Severe",IF(Flights[[#This Row],[Arrival Delay]]&gt;60,"Major","Moderate")))</f>
        <v/>
      </c>
      <c r="X804" t="str">
        <f>IF(OR(AND(Flights[[#This Row],[Status]]="Cancelled",Flights[[#This Row],[Cancellation Reason]]="Airline/Carrier"),Flights[[#This Row],[Delay Type]]="Severe"),"Yes","No")</f>
        <v>No</v>
      </c>
    </row>
    <row r="805" spans="1:24" x14ac:dyDescent="0.25">
      <c r="A805" s="3">
        <v>42069</v>
      </c>
      <c r="B805">
        <f>WEEKNUM(Flights[[#This Row],[Date]],2)</f>
        <v>10</v>
      </c>
      <c r="C805">
        <f>WEEKDAY(Flights[[#This Row],[Date]],2)</f>
        <v>5</v>
      </c>
      <c r="D805" t="s">
        <v>859</v>
      </c>
      <c r="E805" t="s">
        <v>1995</v>
      </c>
      <c r="F805" t="s">
        <v>0</v>
      </c>
      <c r="G805" t="s">
        <v>318</v>
      </c>
      <c r="H805" t="str">
        <f>_xlfn.XLOOKUP(Flights[[#This Row],[Destination]],Airports!$A$1:$A$77,Airports!$D$1:$D$77,"Code not found")</f>
        <v>Oakland</v>
      </c>
      <c r="I805" t="str" cm="1">
        <f t="array" ref="I805">_xlfn.XLOOKUP(Flights[[#This Row],[Destination]],_xlfn._TRO_TRAILING(Airports!A:A),_xlfn._TRO_TRAILING(Airports!E:E),"Code not found")</f>
        <v>CA</v>
      </c>
      <c r="J805" s="1">
        <v>0.4513888888888889</v>
      </c>
      <c r="K805">
        <f>HOUR(Flights[[#This Row],[Scheduled Departure]])</f>
        <v>10</v>
      </c>
      <c r="L805" s="1">
        <v>0.44930555555555557</v>
      </c>
      <c r="M805">
        <v>-3</v>
      </c>
      <c r="N805">
        <v>69</v>
      </c>
      <c r="O805" s="14">
        <f>Flights[[#This Row],[Length (min)]]/60</f>
        <v>1.1499999999999999</v>
      </c>
      <c r="P805">
        <v>337</v>
      </c>
      <c r="Q805" s="17">
        <f>IFERROR(Flights[[#This Row],[Distance]]/Flights[[#This Row],[Length (hr)]],"")</f>
        <v>293.04347826086956</v>
      </c>
      <c r="R805" s="1">
        <v>0.50347222222222221</v>
      </c>
      <c r="S805" s="1">
        <v>0.49722222222222223</v>
      </c>
      <c r="T805">
        <v>-9</v>
      </c>
      <c r="U805" t="str">
        <f>IF(Flights[[#This Row],[Arrival Delay]]="","Cancelled",IF(Flights[[#This Row],[Arrival Delay]]&gt;15,"Delayed","On time"))</f>
        <v>On time</v>
      </c>
      <c r="V805" t="str">
        <f>IF(Flights[[#This Row],[Status]]&lt;&gt;"Delayed","",IF(Flights[[#This Row],[Arrival Delay]]&gt;120,"Severe",IF(Flights[[#This Row],[Arrival Delay]]&gt;60,"Major","Moderate")))</f>
        <v/>
      </c>
      <c r="X805" t="str">
        <f>IF(OR(AND(Flights[[#This Row],[Status]]="Cancelled",Flights[[#This Row],[Cancellation Reason]]="Airline/Carrier"),Flights[[#This Row],[Delay Type]]="Severe"),"Yes","No")</f>
        <v>No</v>
      </c>
    </row>
    <row r="806" spans="1:24" x14ac:dyDescent="0.25">
      <c r="A806" s="3">
        <v>42069</v>
      </c>
      <c r="B806">
        <f>WEEKNUM(Flights[[#This Row],[Date]],2)</f>
        <v>10</v>
      </c>
      <c r="C806">
        <f>WEEKDAY(Flights[[#This Row],[Date]],2)</f>
        <v>5</v>
      </c>
      <c r="D806" t="s">
        <v>476</v>
      </c>
      <c r="E806" t="s">
        <v>1988</v>
      </c>
      <c r="F806" t="s">
        <v>0</v>
      </c>
      <c r="G806" t="s">
        <v>28</v>
      </c>
      <c r="H806" t="str">
        <f>_xlfn.XLOOKUP(Flights[[#This Row],[Destination]],Airports!$A$1:$A$77,Airports!$D$1:$D$77,"Code not found")</f>
        <v>Philadelphia</v>
      </c>
      <c r="I806" t="str" cm="1">
        <f t="array" ref="I806">_xlfn.XLOOKUP(Flights[[#This Row],[Destination]],_xlfn._TRO_TRAILING(Airports!A:A),_xlfn._TRO_TRAILING(Airports!E:E),"Code not found")</f>
        <v>PA</v>
      </c>
      <c r="J806" s="1">
        <v>0.46875</v>
      </c>
      <c r="K806">
        <f>HOUR(Flights[[#This Row],[Scheduled Departure]])</f>
        <v>11</v>
      </c>
      <c r="L806" s="1">
        <v>0.46527777777777779</v>
      </c>
      <c r="M806">
        <v>-5</v>
      </c>
      <c r="N806">
        <v>314</v>
      </c>
      <c r="O806" s="14">
        <f>Flights[[#This Row],[Length (min)]]/60</f>
        <v>5.2333333333333334</v>
      </c>
      <c r="P806">
        <v>2402</v>
      </c>
      <c r="Q806" s="17">
        <f>IFERROR(Flights[[#This Row],[Distance]]/Flights[[#This Row],[Length (hr)]],"")</f>
        <v>458.98089171974522</v>
      </c>
      <c r="R806" s="1">
        <v>0.80486111111111114</v>
      </c>
      <c r="S806" s="1">
        <v>0.80833333333333335</v>
      </c>
      <c r="T806">
        <v>5</v>
      </c>
      <c r="U806" t="str">
        <f>IF(Flights[[#This Row],[Arrival Delay]]="","Cancelled",IF(Flights[[#This Row],[Arrival Delay]]&gt;15,"Delayed","On time"))</f>
        <v>On time</v>
      </c>
      <c r="V806" t="str">
        <f>IF(Flights[[#This Row],[Status]]&lt;&gt;"Delayed","",IF(Flights[[#This Row],[Arrival Delay]]&gt;120,"Severe",IF(Flights[[#This Row],[Arrival Delay]]&gt;60,"Major","Moderate")))</f>
        <v/>
      </c>
      <c r="X806" t="str">
        <f>IF(OR(AND(Flights[[#This Row],[Status]]="Cancelled",Flights[[#This Row],[Cancellation Reason]]="Airline/Carrier"),Flights[[#This Row],[Delay Type]]="Severe"),"Yes","No")</f>
        <v>No</v>
      </c>
    </row>
    <row r="807" spans="1:24" x14ac:dyDescent="0.25">
      <c r="A807" s="3">
        <v>42069</v>
      </c>
      <c r="B807">
        <f>WEEKNUM(Flights[[#This Row],[Date]],2)</f>
        <v>10</v>
      </c>
      <c r="C807">
        <f>WEEKDAY(Flights[[#This Row],[Date]],2)</f>
        <v>5</v>
      </c>
      <c r="D807" t="s">
        <v>522</v>
      </c>
      <c r="E807" t="s">
        <v>1991</v>
      </c>
      <c r="F807" t="s">
        <v>0</v>
      </c>
      <c r="G807" t="s">
        <v>24</v>
      </c>
      <c r="H807" t="str">
        <f>_xlfn.XLOOKUP(Flights[[#This Row],[Destination]],Airports!$A$1:$A$77,Airports!$D$1:$D$77,"Code not found")</f>
        <v>Portland</v>
      </c>
      <c r="I807" t="str" cm="1">
        <f t="array" ref="I807">_xlfn.XLOOKUP(Flights[[#This Row],[Destination]],_xlfn._TRO_TRAILING(Airports!A:A),_xlfn._TRO_TRAILING(Airports!E:E),"Code not found")</f>
        <v>OR</v>
      </c>
      <c r="J807" s="1">
        <v>0.55555555555555558</v>
      </c>
      <c r="K807">
        <f>HOUR(Flights[[#This Row],[Scheduled Departure]])</f>
        <v>13</v>
      </c>
      <c r="L807" s="1">
        <v>0.5541666666666667</v>
      </c>
      <c r="M807">
        <v>-2</v>
      </c>
      <c r="N807">
        <v>132</v>
      </c>
      <c r="O807" s="14">
        <f>Flights[[#This Row],[Length (min)]]/60</f>
        <v>2.2000000000000002</v>
      </c>
      <c r="P807">
        <v>834</v>
      </c>
      <c r="Q807" s="17">
        <f>IFERROR(Flights[[#This Row],[Distance]]/Flights[[#This Row],[Length (hr)]],"")</f>
        <v>379.09090909090907</v>
      </c>
      <c r="R807" s="1">
        <v>0.65138888888888891</v>
      </c>
      <c r="S807" s="1">
        <v>0.64583333333333337</v>
      </c>
      <c r="T807">
        <v>-8</v>
      </c>
      <c r="U807" t="str">
        <f>IF(Flights[[#This Row],[Arrival Delay]]="","Cancelled",IF(Flights[[#This Row],[Arrival Delay]]&gt;15,"Delayed","On time"))</f>
        <v>On time</v>
      </c>
      <c r="V807" t="str">
        <f>IF(Flights[[#This Row],[Status]]&lt;&gt;"Delayed","",IF(Flights[[#This Row],[Arrival Delay]]&gt;120,"Severe",IF(Flights[[#This Row],[Arrival Delay]]&gt;60,"Major","Moderate")))</f>
        <v/>
      </c>
      <c r="X807" t="str">
        <f>IF(OR(AND(Flights[[#This Row],[Status]]="Cancelled",Flights[[#This Row],[Cancellation Reason]]="Airline/Carrier"),Flights[[#This Row],[Delay Type]]="Severe"),"Yes","No")</f>
        <v>No</v>
      </c>
    </row>
    <row r="808" spans="1:24" x14ac:dyDescent="0.25">
      <c r="A808" s="3">
        <v>42069</v>
      </c>
      <c r="B808">
        <f>WEEKNUM(Flights[[#This Row],[Date]],2)</f>
        <v>10</v>
      </c>
      <c r="C808">
        <f>WEEKDAY(Flights[[#This Row],[Date]],2)</f>
        <v>5</v>
      </c>
      <c r="D808" t="s">
        <v>1082</v>
      </c>
      <c r="E808" t="s">
        <v>1994</v>
      </c>
      <c r="F808" t="s">
        <v>0</v>
      </c>
      <c r="G808" t="s">
        <v>339</v>
      </c>
      <c r="H808" t="str">
        <f>_xlfn.XLOOKUP(Flights[[#This Row],[Destination]],Airports!$A$1:$A$77,Airports!$D$1:$D$77,"Code not found")</f>
        <v>San Diego</v>
      </c>
      <c r="I808" t="str" cm="1">
        <f t="array" ref="I808">_xlfn.XLOOKUP(Flights[[#This Row],[Destination]],_xlfn._TRO_TRAILING(Airports!A:A),_xlfn._TRO_TRAILING(Airports!E:E),"Code not found")</f>
        <v>CA</v>
      </c>
      <c r="J808" s="1">
        <v>0.71180555555555558</v>
      </c>
      <c r="K808">
        <f>HOUR(Flights[[#This Row],[Scheduled Departure]])</f>
        <v>17</v>
      </c>
      <c r="L808" s="1">
        <v>0.72986111111111107</v>
      </c>
      <c r="M808">
        <v>26</v>
      </c>
      <c r="N808">
        <v>43</v>
      </c>
      <c r="O808" s="14">
        <f>Flights[[#This Row],[Length (min)]]/60</f>
        <v>0.71666666666666667</v>
      </c>
      <c r="P808">
        <v>109</v>
      </c>
      <c r="Q808" s="17">
        <f>IFERROR(Flights[[#This Row],[Distance]]/Flights[[#This Row],[Length (hr)]],"")</f>
        <v>152.09302325581396</v>
      </c>
      <c r="R808" s="1">
        <v>0.74444444444444446</v>
      </c>
      <c r="S808" s="1">
        <v>0.75972222222222219</v>
      </c>
      <c r="T808">
        <v>22</v>
      </c>
      <c r="U808" t="str">
        <f>IF(Flights[[#This Row],[Arrival Delay]]="","Cancelled",IF(Flights[[#This Row],[Arrival Delay]]&gt;15,"Delayed","On time"))</f>
        <v>Delayed</v>
      </c>
      <c r="V808" t="str">
        <f>IF(Flights[[#This Row],[Status]]&lt;&gt;"Delayed","",IF(Flights[[#This Row],[Arrival Delay]]&gt;120,"Severe",IF(Flights[[#This Row],[Arrival Delay]]&gt;60,"Major","Moderate")))</f>
        <v>Moderate</v>
      </c>
      <c r="X808" t="str">
        <f>IF(OR(AND(Flights[[#This Row],[Status]]="Cancelled",Flights[[#This Row],[Cancellation Reason]]="Airline/Carrier"),Flights[[#This Row],[Delay Type]]="Severe"),"Yes","No")</f>
        <v>No</v>
      </c>
    </row>
    <row r="809" spans="1:24" x14ac:dyDescent="0.25">
      <c r="A809" s="3">
        <v>42069</v>
      </c>
      <c r="B809">
        <f>WEEKNUM(Flights[[#This Row],[Date]],2)</f>
        <v>10</v>
      </c>
      <c r="C809">
        <f>WEEKDAY(Flights[[#This Row],[Date]],2)</f>
        <v>5</v>
      </c>
      <c r="D809" t="s">
        <v>908</v>
      </c>
      <c r="E809" t="s">
        <v>1995</v>
      </c>
      <c r="F809" t="s">
        <v>0</v>
      </c>
      <c r="G809" t="s">
        <v>318</v>
      </c>
      <c r="H809" t="str">
        <f>_xlfn.XLOOKUP(Flights[[#This Row],[Destination]],Airports!$A$1:$A$77,Airports!$D$1:$D$77,"Code not found")</f>
        <v>Oakland</v>
      </c>
      <c r="I809" t="str" cm="1">
        <f t="array" ref="I809">_xlfn.XLOOKUP(Flights[[#This Row],[Destination]],_xlfn._TRO_TRAILING(Airports!A:A),_xlfn._TRO_TRAILING(Airports!E:E),"Code not found")</f>
        <v>CA</v>
      </c>
      <c r="J809" s="1">
        <v>0.76388888888888884</v>
      </c>
      <c r="K809">
        <f>HOUR(Flights[[#This Row],[Scheduled Departure]])</f>
        <v>18</v>
      </c>
      <c r="L809" s="1">
        <v>0.77638888888888891</v>
      </c>
      <c r="M809">
        <v>18</v>
      </c>
      <c r="N809">
        <v>66</v>
      </c>
      <c r="O809" s="14">
        <f>Flights[[#This Row],[Length (min)]]/60</f>
        <v>1.1000000000000001</v>
      </c>
      <c r="P809">
        <v>337</v>
      </c>
      <c r="Q809" s="17">
        <f>IFERROR(Flights[[#This Row],[Distance]]/Flights[[#This Row],[Length (hr)]],"")</f>
        <v>306.36363636363632</v>
      </c>
      <c r="R809" s="1">
        <v>0.81597222222222221</v>
      </c>
      <c r="S809" s="1">
        <v>0.82222222222222219</v>
      </c>
      <c r="T809">
        <v>9</v>
      </c>
      <c r="U809" t="str">
        <f>IF(Flights[[#This Row],[Arrival Delay]]="","Cancelled",IF(Flights[[#This Row],[Arrival Delay]]&gt;15,"Delayed","On time"))</f>
        <v>On time</v>
      </c>
      <c r="V809" t="str">
        <f>IF(Flights[[#This Row],[Status]]&lt;&gt;"Delayed","",IF(Flights[[#This Row],[Arrival Delay]]&gt;120,"Severe",IF(Flights[[#This Row],[Arrival Delay]]&gt;60,"Major","Moderate")))</f>
        <v/>
      </c>
      <c r="X809" t="str">
        <f>IF(OR(AND(Flights[[#This Row],[Status]]="Cancelled",Flights[[#This Row],[Cancellation Reason]]="Airline/Carrier"),Flights[[#This Row],[Delay Type]]="Severe"),"Yes","No")</f>
        <v>No</v>
      </c>
    </row>
    <row r="810" spans="1:24" x14ac:dyDescent="0.25">
      <c r="A810" s="3">
        <v>42069</v>
      </c>
      <c r="B810">
        <f>WEEKNUM(Flights[[#This Row],[Date]],2)</f>
        <v>10</v>
      </c>
      <c r="C810">
        <f>WEEKDAY(Flights[[#This Row],[Date]],2)</f>
        <v>5</v>
      </c>
      <c r="D810" t="s">
        <v>682</v>
      </c>
      <c r="E810" t="s">
        <v>1992</v>
      </c>
      <c r="F810" t="s">
        <v>0</v>
      </c>
      <c r="G810" t="s">
        <v>10</v>
      </c>
      <c r="H810" t="str">
        <f>_xlfn.XLOOKUP(Flights[[#This Row],[Destination]],Airports!$A$1:$A$77,Airports!$D$1:$D$77,"Code not found")</f>
        <v>Boston</v>
      </c>
      <c r="I810" t="str" cm="1">
        <f t="array" ref="I810">_xlfn.XLOOKUP(Flights[[#This Row],[Destination]],_xlfn._TRO_TRAILING(Airports!A:A),_xlfn._TRO_TRAILING(Airports!E:E),"Code not found")</f>
        <v>MA</v>
      </c>
      <c r="J810" s="1">
        <v>0.99305555555555558</v>
      </c>
      <c r="K810">
        <f>HOUR(Flights[[#This Row],[Scheduled Departure]])</f>
        <v>23</v>
      </c>
      <c r="L810" s="1">
        <v>0.9916666666666667</v>
      </c>
      <c r="M810">
        <v>-2</v>
      </c>
      <c r="N810">
        <v>321</v>
      </c>
      <c r="O810" s="14">
        <f>Flights[[#This Row],[Length (min)]]/60</f>
        <v>5.35</v>
      </c>
      <c r="P810">
        <v>2611</v>
      </c>
      <c r="Q810" s="17">
        <f>IFERROR(Flights[[#This Row],[Distance]]/Flights[[#This Row],[Length (hr)]],"")</f>
        <v>488.03738317757012</v>
      </c>
      <c r="R810" s="1">
        <v>0.34236111111111112</v>
      </c>
      <c r="S810" s="1">
        <v>0.33958333333333335</v>
      </c>
      <c r="T810">
        <v>-4</v>
      </c>
      <c r="U810" t="str">
        <f>IF(Flights[[#This Row],[Arrival Delay]]="","Cancelled",IF(Flights[[#This Row],[Arrival Delay]]&gt;15,"Delayed","On time"))</f>
        <v>On time</v>
      </c>
      <c r="V810" t="str">
        <f>IF(Flights[[#This Row],[Status]]&lt;&gt;"Delayed","",IF(Flights[[#This Row],[Arrival Delay]]&gt;120,"Severe",IF(Flights[[#This Row],[Arrival Delay]]&gt;60,"Major","Moderate")))</f>
        <v/>
      </c>
      <c r="X810" t="str">
        <f>IF(OR(AND(Flights[[#This Row],[Status]]="Cancelled",Flights[[#This Row],[Cancellation Reason]]="Airline/Carrier"),Flights[[#This Row],[Delay Type]]="Severe"),"Yes","No")</f>
        <v>No</v>
      </c>
    </row>
    <row r="811" spans="1:24" x14ac:dyDescent="0.25">
      <c r="A811" s="3">
        <v>42070</v>
      </c>
      <c r="B811">
        <f>WEEKNUM(Flights[[#This Row],[Date]],2)</f>
        <v>10</v>
      </c>
      <c r="C811">
        <f>WEEKDAY(Flights[[#This Row],[Date]],2)</f>
        <v>6</v>
      </c>
      <c r="D811" t="s">
        <v>41</v>
      </c>
      <c r="E811" t="s">
        <v>1987</v>
      </c>
      <c r="F811" t="s">
        <v>0</v>
      </c>
      <c r="G811" t="s">
        <v>10</v>
      </c>
      <c r="H811" t="str">
        <f>_xlfn.XLOOKUP(Flights[[#This Row],[Destination]],Airports!$A$1:$A$77,Airports!$D$1:$D$77,"Code not found")</f>
        <v>Boston</v>
      </c>
      <c r="I811" t="str" cm="1">
        <f t="array" ref="I811">_xlfn.XLOOKUP(Flights[[#This Row],[Destination]],_xlfn._TRO_TRAILING(Airports!A:A),_xlfn._TRO_TRAILING(Airports!E:E),"Code not found")</f>
        <v>MA</v>
      </c>
      <c r="J811" s="1">
        <v>0.28819444444444442</v>
      </c>
      <c r="K811">
        <f>HOUR(Flights[[#This Row],[Scheduled Departure]])</f>
        <v>6</v>
      </c>
      <c r="L811" s="1">
        <v>0.28263888888888888</v>
      </c>
      <c r="M811">
        <v>-8</v>
      </c>
      <c r="N811">
        <v>328</v>
      </c>
      <c r="O811" s="14">
        <f>Flights[[#This Row],[Length (min)]]/60</f>
        <v>5.4666666666666668</v>
      </c>
      <c r="P811">
        <v>2611</v>
      </c>
      <c r="Q811" s="17">
        <f>IFERROR(Flights[[#This Row],[Distance]]/Flights[[#This Row],[Length (hr)]],"")</f>
        <v>477.6219512195122</v>
      </c>
      <c r="R811" s="1">
        <v>0.63888888888888884</v>
      </c>
      <c r="S811" s="1">
        <v>0.63541666666666663</v>
      </c>
      <c r="T811">
        <v>-5</v>
      </c>
      <c r="U811" t="str">
        <f>IF(Flights[[#This Row],[Arrival Delay]]="","Cancelled",IF(Flights[[#This Row],[Arrival Delay]]&gt;15,"Delayed","On time"))</f>
        <v>On time</v>
      </c>
      <c r="V811" t="str">
        <f>IF(Flights[[#This Row],[Status]]&lt;&gt;"Delayed","",IF(Flights[[#This Row],[Arrival Delay]]&gt;120,"Severe",IF(Flights[[#This Row],[Arrival Delay]]&gt;60,"Major","Moderate")))</f>
        <v/>
      </c>
      <c r="X811" t="str">
        <f>IF(OR(AND(Flights[[#This Row],[Status]]="Cancelled",Flights[[#This Row],[Cancellation Reason]]="Airline/Carrier"),Flights[[#This Row],[Delay Type]]="Severe"),"Yes","No")</f>
        <v>No</v>
      </c>
    </row>
    <row r="812" spans="1:24" x14ac:dyDescent="0.25">
      <c r="A812" s="3">
        <v>42070</v>
      </c>
      <c r="B812">
        <f>WEEKNUM(Flights[[#This Row],[Date]],2)</f>
        <v>10</v>
      </c>
      <c r="C812">
        <f>WEEKDAY(Flights[[#This Row],[Date]],2)</f>
        <v>6</v>
      </c>
      <c r="D812" t="s">
        <v>1106</v>
      </c>
      <c r="E812" t="s">
        <v>1995</v>
      </c>
      <c r="F812" t="s">
        <v>0</v>
      </c>
      <c r="G812" t="s">
        <v>318</v>
      </c>
      <c r="H812" t="str">
        <f>_xlfn.XLOOKUP(Flights[[#This Row],[Destination]],Airports!$A$1:$A$77,Airports!$D$1:$D$77,"Code not found")</f>
        <v>Oakland</v>
      </c>
      <c r="I812" t="str" cm="1">
        <f t="array" ref="I812">_xlfn.XLOOKUP(Flights[[#This Row],[Destination]],_xlfn._TRO_TRAILING(Airports!A:A),_xlfn._TRO_TRAILING(Airports!E:E),"Code not found")</f>
        <v>CA</v>
      </c>
      <c r="J812" s="1">
        <v>0.2951388888888889</v>
      </c>
      <c r="K812">
        <f>HOUR(Flights[[#This Row],[Scheduled Departure]])</f>
        <v>7</v>
      </c>
      <c r="L812" s="1">
        <v>0.29166666666666669</v>
      </c>
      <c r="M812">
        <v>-5</v>
      </c>
      <c r="N812">
        <v>66</v>
      </c>
      <c r="O812" s="14">
        <f>Flights[[#This Row],[Length (min)]]/60</f>
        <v>1.1000000000000001</v>
      </c>
      <c r="P812">
        <v>337</v>
      </c>
      <c r="Q812" s="17">
        <f>IFERROR(Flights[[#This Row],[Distance]]/Flights[[#This Row],[Length (hr)]],"")</f>
        <v>306.36363636363632</v>
      </c>
      <c r="R812" s="1">
        <v>0.35069444444444442</v>
      </c>
      <c r="S812" s="1">
        <v>0.33750000000000002</v>
      </c>
      <c r="T812">
        <v>-19</v>
      </c>
      <c r="U812" t="str">
        <f>IF(Flights[[#This Row],[Arrival Delay]]="","Cancelled",IF(Flights[[#This Row],[Arrival Delay]]&gt;15,"Delayed","On time"))</f>
        <v>On time</v>
      </c>
      <c r="V812" t="str">
        <f>IF(Flights[[#This Row],[Status]]&lt;&gt;"Delayed","",IF(Flights[[#This Row],[Arrival Delay]]&gt;120,"Severe",IF(Flights[[#This Row],[Arrival Delay]]&gt;60,"Major","Moderate")))</f>
        <v/>
      </c>
      <c r="X812" t="str">
        <f>IF(OR(AND(Flights[[#This Row],[Status]]="Cancelled",Flights[[#This Row],[Cancellation Reason]]="Airline/Carrier"),Flights[[#This Row],[Delay Type]]="Severe"),"Yes","No")</f>
        <v>No</v>
      </c>
    </row>
    <row r="813" spans="1:24" x14ac:dyDescent="0.25">
      <c r="A813" s="3">
        <v>42070</v>
      </c>
      <c r="B813">
        <f>WEEKNUM(Flights[[#This Row],[Date]],2)</f>
        <v>10</v>
      </c>
      <c r="C813">
        <f>WEEKDAY(Flights[[#This Row],[Date]],2)</f>
        <v>6</v>
      </c>
      <c r="D813" t="s">
        <v>698</v>
      </c>
      <c r="E813" t="s">
        <v>1996</v>
      </c>
      <c r="F813" t="s">
        <v>0</v>
      </c>
      <c r="G813" t="s">
        <v>270</v>
      </c>
      <c r="H813" t="str">
        <f>_xlfn.XLOOKUP(Flights[[#This Row],[Destination]],Airports!$A$1:$A$77,Airports!$D$1:$D$77,"Code not found")</f>
        <v>Dallas</v>
      </c>
      <c r="I813" t="str" cm="1">
        <f t="array" ref="I813">_xlfn.XLOOKUP(Flights[[#This Row],[Destination]],_xlfn._TRO_TRAILING(Airports!A:A),_xlfn._TRO_TRAILING(Airports!E:E),"Code not found")</f>
        <v>TX</v>
      </c>
      <c r="J813" s="1">
        <v>0.35416666666666669</v>
      </c>
      <c r="K813">
        <f>HOUR(Flights[[#This Row],[Scheduled Departure]])</f>
        <v>8</v>
      </c>
      <c r="L813" s="1">
        <v>0.35208333333333336</v>
      </c>
      <c r="M813">
        <v>-3</v>
      </c>
      <c r="N813">
        <v>182</v>
      </c>
      <c r="O813" s="14">
        <f>Flights[[#This Row],[Length (min)]]/60</f>
        <v>3.0333333333333332</v>
      </c>
      <c r="P813">
        <v>1246</v>
      </c>
      <c r="Q813" s="17">
        <f>IFERROR(Flights[[#This Row],[Distance]]/Flights[[#This Row],[Length (hr)]],"")</f>
        <v>410.76923076923077</v>
      </c>
      <c r="R813" s="1">
        <v>0.55902777777777779</v>
      </c>
      <c r="S813" s="1">
        <v>0.56180555555555556</v>
      </c>
      <c r="T813">
        <v>4</v>
      </c>
      <c r="U813" t="str">
        <f>IF(Flights[[#This Row],[Arrival Delay]]="","Cancelled",IF(Flights[[#This Row],[Arrival Delay]]&gt;15,"Delayed","On time"))</f>
        <v>On time</v>
      </c>
      <c r="V813" t="str">
        <f>IF(Flights[[#This Row],[Status]]&lt;&gt;"Delayed","",IF(Flights[[#This Row],[Arrival Delay]]&gt;120,"Severe",IF(Flights[[#This Row],[Arrival Delay]]&gt;60,"Major","Moderate")))</f>
        <v/>
      </c>
      <c r="X813" t="str">
        <f>IF(OR(AND(Flights[[#This Row],[Status]]="Cancelled",Flights[[#This Row],[Cancellation Reason]]="Airline/Carrier"),Flights[[#This Row],[Delay Type]]="Severe"),"Yes","No")</f>
        <v>No</v>
      </c>
    </row>
    <row r="814" spans="1:24" x14ac:dyDescent="0.25">
      <c r="A814" s="3">
        <v>42070</v>
      </c>
      <c r="B814">
        <f>WEEKNUM(Flights[[#This Row],[Date]],2)</f>
        <v>10</v>
      </c>
      <c r="C814">
        <f>WEEKDAY(Flights[[#This Row],[Date]],2)</f>
        <v>6</v>
      </c>
      <c r="D814" t="s">
        <v>854</v>
      </c>
      <c r="E814" t="s">
        <v>1988</v>
      </c>
      <c r="F814" t="s">
        <v>0</v>
      </c>
      <c r="G814" t="s">
        <v>27</v>
      </c>
      <c r="H814" t="str">
        <f>_xlfn.XLOOKUP(Flights[[#This Row],[Destination]],Airports!$A$1:$A$77,Airports!$D$1:$D$77,"Code not found")</f>
        <v>Charlotte</v>
      </c>
      <c r="I814" t="str" cm="1">
        <f t="array" ref="I814">_xlfn.XLOOKUP(Flights[[#This Row],[Destination]],_xlfn._TRO_TRAILING(Airports!A:A),_xlfn._TRO_TRAILING(Airports!E:E),"Code not found")</f>
        <v>NC</v>
      </c>
      <c r="J814" s="1">
        <v>0.38541666666666669</v>
      </c>
      <c r="K814">
        <f>HOUR(Flights[[#This Row],[Scheduled Departure]])</f>
        <v>9</v>
      </c>
      <c r="L814" s="1">
        <v>0.38472222222222224</v>
      </c>
      <c r="M814">
        <v>-1</v>
      </c>
      <c r="N814">
        <v>267</v>
      </c>
      <c r="O814" s="14">
        <f>Flights[[#This Row],[Length (min)]]/60</f>
        <v>4.45</v>
      </c>
      <c r="P814">
        <v>2125</v>
      </c>
      <c r="Q814" s="17">
        <f>IFERROR(Flights[[#This Row],[Distance]]/Flights[[#This Row],[Length (hr)]],"")</f>
        <v>477.52808988764042</v>
      </c>
      <c r="R814" s="1">
        <v>0.69652777777777775</v>
      </c>
      <c r="S814" s="1">
        <v>0.69513888888888886</v>
      </c>
      <c r="T814">
        <v>-2</v>
      </c>
      <c r="U814" t="str">
        <f>IF(Flights[[#This Row],[Arrival Delay]]="","Cancelled",IF(Flights[[#This Row],[Arrival Delay]]&gt;15,"Delayed","On time"))</f>
        <v>On time</v>
      </c>
      <c r="V814" t="str">
        <f>IF(Flights[[#This Row],[Status]]&lt;&gt;"Delayed","",IF(Flights[[#This Row],[Arrival Delay]]&gt;120,"Severe",IF(Flights[[#This Row],[Arrival Delay]]&gt;60,"Major","Moderate")))</f>
        <v/>
      </c>
      <c r="X814" t="str">
        <f>IF(OR(AND(Flights[[#This Row],[Status]]="Cancelled",Flights[[#This Row],[Cancellation Reason]]="Airline/Carrier"),Flights[[#This Row],[Delay Type]]="Severe"),"Yes","No")</f>
        <v>No</v>
      </c>
    </row>
    <row r="815" spans="1:24" x14ac:dyDescent="0.25">
      <c r="A815" s="3">
        <v>42070</v>
      </c>
      <c r="B815">
        <f>WEEKNUM(Flights[[#This Row],[Date]],2)</f>
        <v>10</v>
      </c>
      <c r="C815">
        <f>WEEKDAY(Flights[[#This Row],[Date]],2)</f>
        <v>6</v>
      </c>
      <c r="D815" t="s">
        <v>62</v>
      </c>
      <c r="E815" t="s">
        <v>1987</v>
      </c>
      <c r="F815" t="s">
        <v>0</v>
      </c>
      <c r="G815" t="s">
        <v>17</v>
      </c>
      <c r="H815" t="str">
        <f>_xlfn.XLOOKUP(Flights[[#This Row],[Destination]],Airports!$A$1:$A$77,Airports!$D$1:$D$77,"Code not found")</f>
        <v>Honolulu</v>
      </c>
      <c r="I815" t="str" cm="1">
        <f t="array" ref="I815">_xlfn.XLOOKUP(Flights[[#This Row],[Destination]],_xlfn._TRO_TRAILING(Airports!A:A),_xlfn._TRO_TRAILING(Airports!E:E),"Code not found")</f>
        <v>HI</v>
      </c>
      <c r="J815" s="1">
        <v>0.43055555555555558</v>
      </c>
      <c r="K815">
        <f>HOUR(Flights[[#This Row],[Scheduled Departure]])</f>
        <v>10</v>
      </c>
      <c r="L815" s="1">
        <v>0.46875</v>
      </c>
      <c r="M815">
        <v>55</v>
      </c>
      <c r="O815" s="14">
        <f>Flights[[#This Row],[Length (min)]]/60</f>
        <v>0</v>
      </c>
      <c r="P815">
        <v>2556</v>
      </c>
      <c r="Q815" s="17" t="str">
        <f>IFERROR(Flights[[#This Row],[Distance]]/Flights[[#This Row],[Length (hr)]],"")</f>
        <v/>
      </c>
      <c r="R815" s="1">
        <v>0.60138888888888886</v>
      </c>
      <c r="S815" s="1">
        <v>0</v>
      </c>
      <c r="U815" t="str">
        <f>IF(Flights[[#This Row],[Arrival Delay]]="","Cancelled",IF(Flights[[#This Row],[Arrival Delay]]&gt;15,"Delayed","On time"))</f>
        <v>Cancelled</v>
      </c>
      <c r="V815" t="str">
        <f>IF(Flights[[#This Row],[Status]]&lt;&gt;"Delayed","",IF(Flights[[#This Row],[Arrival Delay]]&gt;120,"Severe",IF(Flights[[#This Row],[Arrival Delay]]&gt;60,"Major","Moderate")))</f>
        <v/>
      </c>
      <c r="W815" t="s">
        <v>8</v>
      </c>
      <c r="X815" t="str">
        <f>IF(OR(AND(Flights[[#This Row],[Status]]="Cancelled",Flights[[#This Row],[Cancellation Reason]]="Airline/Carrier"),Flights[[#This Row],[Delay Type]]="Severe"),"Yes","No")</f>
        <v>Yes</v>
      </c>
    </row>
    <row r="816" spans="1:24" x14ac:dyDescent="0.25">
      <c r="A816" s="3">
        <v>42070</v>
      </c>
      <c r="B816">
        <f>WEEKNUM(Flights[[#This Row],[Date]],2)</f>
        <v>10</v>
      </c>
      <c r="C816">
        <f>WEEKDAY(Flights[[#This Row],[Date]],2)</f>
        <v>6</v>
      </c>
      <c r="D816" t="s">
        <v>465</v>
      </c>
      <c r="E816" t="s">
        <v>1989</v>
      </c>
      <c r="F816" t="s">
        <v>0</v>
      </c>
      <c r="G816" t="s">
        <v>17</v>
      </c>
      <c r="H816" t="str">
        <f>_xlfn.XLOOKUP(Flights[[#This Row],[Destination]],Airports!$A$1:$A$77,Airports!$D$1:$D$77,"Code not found")</f>
        <v>Honolulu</v>
      </c>
      <c r="I816" t="str" cm="1">
        <f t="array" ref="I816">_xlfn.XLOOKUP(Flights[[#This Row],[Destination]],_xlfn._TRO_TRAILING(Airports!A:A),_xlfn._TRO_TRAILING(Airports!E:E),"Code not found")</f>
        <v>HI</v>
      </c>
      <c r="J816" s="1">
        <v>0.4513888888888889</v>
      </c>
      <c r="K816">
        <f>HOUR(Flights[[#This Row],[Scheduled Departure]])</f>
        <v>10</v>
      </c>
      <c r="L816" s="1">
        <v>0.45624999999999999</v>
      </c>
      <c r="M816">
        <v>7</v>
      </c>
      <c r="N816">
        <v>366</v>
      </c>
      <c r="O816" s="14">
        <f>Flights[[#This Row],[Length (min)]]/60</f>
        <v>6.1</v>
      </c>
      <c r="P816">
        <v>2556</v>
      </c>
      <c r="Q816" s="17">
        <f>IFERROR(Flights[[#This Row],[Distance]]/Flights[[#This Row],[Length (hr)]],"")</f>
        <v>419.01639344262298</v>
      </c>
      <c r="R816" s="1">
        <v>0.61388888888888893</v>
      </c>
      <c r="S816" s="1">
        <v>0.62708333333333333</v>
      </c>
      <c r="T816">
        <v>19</v>
      </c>
      <c r="U816" t="str">
        <f>IF(Flights[[#This Row],[Arrival Delay]]="","Cancelled",IF(Flights[[#This Row],[Arrival Delay]]&gt;15,"Delayed","On time"))</f>
        <v>Delayed</v>
      </c>
      <c r="V816" t="str">
        <f>IF(Flights[[#This Row],[Status]]&lt;&gt;"Delayed","",IF(Flights[[#This Row],[Arrival Delay]]&gt;120,"Severe",IF(Flights[[#This Row],[Arrival Delay]]&gt;60,"Major","Moderate")))</f>
        <v>Moderate</v>
      </c>
      <c r="X816" t="str">
        <f>IF(OR(AND(Flights[[#This Row],[Status]]="Cancelled",Flights[[#This Row],[Cancellation Reason]]="Airline/Carrier"),Flights[[#This Row],[Delay Type]]="Severe"),"Yes","No")</f>
        <v>No</v>
      </c>
    </row>
    <row r="817" spans="1:24" x14ac:dyDescent="0.25">
      <c r="A817" s="3">
        <v>42070</v>
      </c>
      <c r="B817">
        <f>WEEKNUM(Flights[[#This Row],[Date]],2)</f>
        <v>10</v>
      </c>
      <c r="C817">
        <f>WEEKDAY(Flights[[#This Row],[Date]],2)</f>
        <v>6</v>
      </c>
      <c r="D817" t="s">
        <v>473</v>
      </c>
      <c r="E817" t="s">
        <v>1992</v>
      </c>
      <c r="F817" t="s">
        <v>0</v>
      </c>
      <c r="G817" t="s">
        <v>12</v>
      </c>
      <c r="H817" t="str">
        <f>_xlfn.XLOOKUP(Flights[[#This Row],[Destination]],Airports!$A$1:$A$77,Airports!$D$1:$D$77,"Code not found")</f>
        <v>New York</v>
      </c>
      <c r="I817" t="str" cm="1">
        <f t="array" ref="I817">_xlfn.XLOOKUP(Flights[[#This Row],[Destination]],_xlfn._TRO_TRAILING(Airports!A:A),_xlfn._TRO_TRAILING(Airports!E:E),"Code not found")</f>
        <v>NY</v>
      </c>
      <c r="J817" s="1">
        <v>0.45833333333333331</v>
      </c>
      <c r="K817">
        <f>HOUR(Flights[[#This Row],[Scheduled Departure]])</f>
        <v>11</v>
      </c>
      <c r="L817" s="1">
        <v>0.47152777777777777</v>
      </c>
      <c r="M817">
        <v>19</v>
      </c>
      <c r="N817">
        <v>315</v>
      </c>
      <c r="O817" s="14">
        <f>Flights[[#This Row],[Length (min)]]/60</f>
        <v>5.25</v>
      </c>
      <c r="P817">
        <v>2475</v>
      </c>
      <c r="Q817" s="17">
        <f>IFERROR(Flights[[#This Row],[Distance]]/Flights[[#This Row],[Length (hr)]],"")</f>
        <v>471.42857142857144</v>
      </c>
      <c r="R817" s="1">
        <v>0.81111111111111112</v>
      </c>
      <c r="S817" s="1">
        <v>0.81527777777777777</v>
      </c>
      <c r="T817">
        <v>6</v>
      </c>
      <c r="U817" t="str">
        <f>IF(Flights[[#This Row],[Arrival Delay]]="","Cancelled",IF(Flights[[#This Row],[Arrival Delay]]&gt;15,"Delayed","On time"))</f>
        <v>On time</v>
      </c>
      <c r="V817" t="str">
        <f>IF(Flights[[#This Row],[Status]]&lt;&gt;"Delayed","",IF(Flights[[#This Row],[Arrival Delay]]&gt;120,"Severe",IF(Flights[[#This Row],[Arrival Delay]]&gt;60,"Major","Moderate")))</f>
        <v/>
      </c>
      <c r="X817" t="str">
        <f>IF(OR(AND(Flights[[#This Row],[Status]]="Cancelled",Flights[[#This Row],[Cancellation Reason]]="Airline/Carrier"),Flights[[#This Row],[Delay Type]]="Severe"),"Yes","No")</f>
        <v>No</v>
      </c>
    </row>
    <row r="818" spans="1:24" x14ac:dyDescent="0.25">
      <c r="A818" s="3">
        <v>42070</v>
      </c>
      <c r="B818">
        <f>WEEKNUM(Flights[[#This Row],[Date]],2)</f>
        <v>10</v>
      </c>
      <c r="C818">
        <f>WEEKDAY(Flights[[#This Row],[Date]],2)</f>
        <v>6</v>
      </c>
      <c r="D818" t="s">
        <v>968</v>
      </c>
      <c r="E818" t="s">
        <v>1990</v>
      </c>
      <c r="F818" t="s">
        <v>0</v>
      </c>
      <c r="G818" t="s">
        <v>4</v>
      </c>
      <c r="H818" t="str">
        <f>_xlfn.XLOOKUP(Flights[[#This Row],[Destination]],Airports!$A$1:$A$77,Airports!$D$1:$D$77,"Code not found")</f>
        <v>Chicago</v>
      </c>
      <c r="I818" t="str" cm="1">
        <f t="array" ref="I818">_xlfn.XLOOKUP(Flights[[#This Row],[Destination]],_xlfn._TRO_TRAILING(Airports!A:A),_xlfn._TRO_TRAILING(Airports!E:E),"Code not found")</f>
        <v>IL</v>
      </c>
      <c r="J818" s="1">
        <v>0.47638888888888886</v>
      </c>
      <c r="K818">
        <f>HOUR(Flights[[#This Row],[Scheduled Departure]])</f>
        <v>11</v>
      </c>
      <c r="L818" s="1">
        <v>0.49236111111111114</v>
      </c>
      <c r="M818">
        <v>23</v>
      </c>
      <c r="N818">
        <v>234</v>
      </c>
      <c r="O818" s="14">
        <f>Flights[[#This Row],[Length (min)]]/60</f>
        <v>3.9</v>
      </c>
      <c r="P818">
        <v>1744</v>
      </c>
      <c r="Q818" s="17">
        <f>IFERROR(Flights[[#This Row],[Distance]]/Flights[[#This Row],[Length (hr)]],"")</f>
        <v>447.17948717948718</v>
      </c>
      <c r="R818" s="1">
        <v>0.73472222222222228</v>
      </c>
      <c r="S818" s="1">
        <v>0.73819444444444449</v>
      </c>
      <c r="T818">
        <v>5</v>
      </c>
      <c r="U818" t="str">
        <f>IF(Flights[[#This Row],[Arrival Delay]]="","Cancelled",IF(Flights[[#This Row],[Arrival Delay]]&gt;15,"Delayed","On time"))</f>
        <v>On time</v>
      </c>
      <c r="V818" t="str">
        <f>IF(Flights[[#This Row],[Status]]&lt;&gt;"Delayed","",IF(Flights[[#This Row],[Arrival Delay]]&gt;120,"Severe",IF(Flights[[#This Row],[Arrival Delay]]&gt;60,"Major","Moderate")))</f>
        <v/>
      </c>
      <c r="X818" t="str">
        <f>IF(OR(AND(Flights[[#This Row],[Status]]="Cancelled",Flights[[#This Row],[Cancellation Reason]]="Airline/Carrier"),Flights[[#This Row],[Delay Type]]="Severe"),"Yes","No")</f>
        <v>No</v>
      </c>
    </row>
    <row r="819" spans="1:24" x14ac:dyDescent="0.25">
      <c r="A819" s="3">
        <v>42070</v>
      </c>
      <c r="B819">
        <f>WEEKNUM(Flights[[#This Row],[Date]],2)</f>
        <v>10</v>
      </c>
      <c r="C819">
        <f>WEEKDAY(Flights[[#This Row],[Date]],2)</f>
        <v>6</v>
      </c>
      <c r="D819" t="s">
        <v>887</v>
      </c>
      <c r="E819" t="s">
        <v>1991</v>
      </c>
      <c r="F819" t="s">
        <v>0</v>
      </c>
      <c r="G819" t="s">
        <v>344</v>
      </c>
      <c r="H819" t="str">
        <f>_xlfn.XLOOKUP(Flights[[#This Row],[Destination]],Airports!$A$1:$A$77,Airports!$D$1:$D$77,"Code not found")</f>
        <v>Seattle</v>
      </c>
      <c r="I819" t="str" cm="1">
        <f t="array" ref="I819">_xlfn.XLOOKUP(Flights[[#This Row],[Destination]],_xlfn._TRO_TRAILING(Airports!A:A),_xlfn._TRO_TRAILING(Airports!E:E),"Code not found")</f>
        <v>WA</v>
      </c>
      <c r="J819" s="1">
        <v>0.58333333333333337</v>
      </c>
      <c r="K819">
        <f>HOUR(Flights[[#This Row],[Scheduled Departure]])</f>
        <v>14</v>
      </c>
      <c r="L819" s="1">
        <v>0.5854166666666667</v>
      </c>
      <c r="M819">
        <v>3</v>
      </c>
      <c r="N819">
        <v>156</v>
      </c>
      <c r="O819" s="14">
        <f>Flights[[#This Row],[Length (min)]]/60</f>
        <v>2.6</v>
      </c>
      <c r="P819">
        <v>954</v>
      </c>
      <c r="Q819" s="17">
        <f>IFERROR(Flights[[#This Row],[Distance]]/Flights[[#This Row],[Length (hr)]],"")</f>
        <v>366.92307692307691</v>
      </c>
      <c r="R819" s="1">
        <v>0.7</v>
      </c>
      <c r="S819" s="1">
        <v>0.69374999999999998</v>
      </c>
      <c r="T819">
        <v>-9</v>
      </c>
      <c r="U819" t="str">
        <f>IF(Flights[[#This Row],[Arrival Delay]]="","Cancelled",IF(Flights[[#This Row],[Arrival Delay]]&gt;15,"Delayed","On time"))</f>
        <v>On time</v>
      </c>
      <c r="V819" t="str">
        <f>IF(Flights[[#This Row],[Status]]&lt;&gt;"Delayed","",IF(Flights[[#This Row],[Arrival Delay]]&gt;120,"Severe",IF(Flights[[#This Row],[Arrival Delay]]&gt;60,"Major","Moderate")))</f>
        <v/>
      </c>
      <c r="X819" t="str">
        <f>IF(OR(AND(Flights[[#This Row],[Status]]="Cancelled",Flights[[#This Row],[Cancellation Reason]]="Airline/Carrier"),Flights[[#This Row],[Delay Type]]="Severe"),"Yes","No")</f>
        <v>No</v>
      </c>
    </row>
    <row r="820" spans="1:24" x14ac:dyDescent="0.25">
      <c r="A820" s="3">
        <v>42070</v>
      </c>
      <c r="B820">
        <f>WEEKNUM(Flights[[#This Row],[Date]],2)</f>
        <v>10</v>
      </c>
      <c r="C820">
        <f>WEEKDAY(Flights[[#This Row],[Date]],2)</f>
        <v>6</v>
      </c>
      <c r="D820" t="s">
        <v>116</v>
      </c>
      <c r="E820" t="s">
        <v>1987</v>
      </c>
      <c r="F820" t="s">
        <v>0</v>
      </c>
      <c r="G820" t="s">
        <v>3</v>
      </c>
      <c r="H820" t="str">
        <f>_xlfn.XLOOKUP(Flights[[#This Row],[Destination]],Airports!$A$1:$A$77,Airports!$D$1:$D$77,"Code not found")</f>
        <v>Dallas</v>
      </c>
      <c r="I820" t="str" cm="1">
        <f t="array" ref="I820">_xlfn.XLOOKUP(Flights[[#This Row],[Destination]],_xlfn._TRO_TRAILING(Airports!A:A),_xlfn._TRO_TRAILING(Airports!E:E),"Code not found")</f>
        <v>TX</v>
      </c>
      <c r="J820" s="1">
        <v>0.64583333333333337</v>
      </c>
      <c r="K820">
        <f>HOUR(Flights[[#This Row],[Scheduled Departure]])</f>
        <v>15</v>
      </c>
      <c r="L820" s="1">
        <v>0.65416666666666667</v>
      </c>
      <c r="M820">
        <v>12</v>
      </c>
      <c r="N820">
        <v>202</v>
      </c>
      <c r="O820" s="14">
        <f>Flights[[#This Row],[Length (min)]]/60</f>
        <v>3.3666666666666667</v>
      </c>
      <c r="P820">
        <v>1235</v>
      </c>
      <c r="Q820" s="17">
        <f>IFERROR(Flights[[#This Row],[Distance]]/Flights[[#This Row],[Length (hr)]],"")</f>
        <v>366.83168316831683</v>
      </c>
      <c r="R820" s="1">
        <v>0.8520833333333333</v>
      </c>
      <c r="S820" s="1">
        <v>0.87777777777777777</v>
      </c>
      <c r="T820">
        <v>37</v>
      </c>
      <c r="U820" t="str">
        <f>IF(Flights[[#This Row],[Arrival Delay]]="","Cancelled",IF(Flights[[#This Row],[Arrival Delay]]&gt;15,"Delayed","On time"))</f>
        <v>Delayed</v>
      </c>
      <c r="V820" t="str">
        <f>IF(Flights[[#This Row],[Status]]&lt;&gt;"Delayed","",IF(Flights[[#This Row],[Arrival Delay]]&gt;120,"Severe",IF(Flights[[#This Row],[Arrival Delay]]&gt;60,"Major","Moderate")))</f>
        <v>Moderate</v>
      </c>
      <c r="X820" t="str">
        <f>IF(OR(AND(Flights[[#This Row],[Status]]="Cancelled",Flights[[#This Row],[Cancellation Reason]]="Airline/Carrier"),Flights[[#This Row],[Delay Type]]="Severe"),"Yes","No")</f>
        <v>No</v>
      </c>
    </row>
    <row r="821" spans="1:24" x14ac:dyDescent="0.25">
      <c r="A821" s="3">
        <v>42070</v>
      </c>
      <c r="B821">
        <f>WEEKNUM(Flights[[#This Row],[Date]],2)</f>
        <v>10</v>
      </c>
      <c r="C821">
        <f>WEEKDAY(Flights[[#This Row],[Date]],2)</f>
        <v>6</v>
      </c>
      <c r="D821" t="s">
        <v>1090</v>
      </c>
      <c r="E821" t="s">
        <v>1994</v>
      </c>
      <c r="F821" t="s">
        <v>0</v>
      </c>
      <c r="G821" t="s">
        <v>356</v>
      </c>
      <c r="H821" t="str">
        <f>_xlfn.XLOOKUP(Flights[[#This Row],[Destination]],Airports!$A$1:$A$77,Airports!$D$1:$D$77,"Code not found")</f>
        <v>Tucson</v>
      </c>
      <c r="I821" t="str" cm="1">
        <f t="array" ref="I821">_xlfn.XLOOKUP(Flights[[#This Row],[Destination]],_xlfn._TRO_TRAILING(Airports!A:A),_xlfn._TRO_TRAILING(Airports!E:E),"Code not found")</f>
        <v>AZ</v>
      </c>
      <c r="J821" s="1">
        <v>0.82638888888888884</v>
      </c>
      <c r="K821">
        <f>HOUR(Flights[[#This Row],[Scheduled Departure]])</f>
        <v>19</v>
      </c>
      <c r="L821" s="1">
        <v>0.82222222222222219</v>
      </c>
      <c r="M821">
        <v>-6</v>
      </c>
      <c r="N821">
        <v>88</v>
      </c>
      <c r="O821" s="14">
        <f>Flights[[#This Row],[Length (min)]]/60</f>
        <v>1.4666666666666666</v>
      </c>
      <c r="P821">
        <v>451</v>
      </c>
      <c r="Q821" s="17">
        <f>IFERROR(Flights[[#This Row],[Distance]]/Flights[[#This Row],[Length (hr)]],"")</f>
        <v>307.5</v>
      </c>
      <c r="R821" s="1">
        <v>0.92361111111111116</v>
      </c>
      <c r="S821" s="1">
        <v>0.92500000000000004</v>
      </c>
      <c r="T821">
        <v>2</v>
      </c>
      <c r="U821" t="str">
        <f>IF(Flights[[#This Row],[Arrival Delay]]="","Cancelled",IF(Flights[[#This Row],[Arrival Delay]]&gt;15,"Delayed","On time"))</f>
        <v>On time</v>
      </c>
      <c r="V821" t="str">
        <f>IF(Flights[[#This Row],[Status]]&lt;&gt;"Delayed","",IF(Flights[[#This Row],[Arrival Delay]]&gt;120,"Severe",IF(Flights[[#This Row],[Arrival Delay]]&gt;60,"Major","Moderate")))</f>
        <v/>
      </c>
      <c r="X821" t="str">
        <f>IF(OR(AND(Flights[[#This Row],[Status]]="Cancelled",Flights[[#This Row],[Cancellation Reason]]="Airline/Carrier"),Flights[[#This Row],[Delay Type]]="Severe"),"Yes","No")</f>
        <v>No</v>
      </c>
    </row>
    <row r="822" spans="1:24" x14ac:dyDescent="0.25">
      <c r="A822" s="3">
        <v>42070</v>
      </c>
      <c r="B822">
        <f>WEEKNUM(Flights[[#This Row],[Date]],2)</f>
        <v>10</v>
      </c>
      <c r="C822">
        <f>WEEKDAY(Flights[[#This Row],[Date]],2)</f>
        <v>6</v>
      </c>
      <c r="D822" t="s">
        <v>821</v>
      </c>
      <c r="E822" t="s">
        <v>1994</v>
      </c>
      <c r="F822" t="s">
        <v>0</v>
      </c>
      <c r="G822" t="s">
        <v>318</v>
      </c>
      <c r="H822" t="str">
        <f>_xlfn.XLOOKUP(Flights[[#This Row],[Destination]],Airports!$A$1:$A$77,Airports!$D$1:$D$77,"Code not found")</f>
        <v>Oakland</v>
      </c>
      <c r="I822" t="str" cm="1">
        <f t="array" ref="I822">_xlfn.XLOOKUP(Flights[[#This Row],[Destination]],_xlfn._TRO_TRAILING(Airports!A:A),_xlfn._TRO_TRAILING(Airports!E:E),"Code not found")</f>
        <v>CA</v>
      </c>
      <c r="J822" s="1">
        <v>0.86458333333333337</v>
      </c>
      <c r="K822">
        <f>HOUR(Flights[[#This Row],[Scheduled Departure]])</f>
        <v>20</v>
      </c>
      <c r="L822" s="1">
        <v>0.87083333333333335</v>
      </c>
      <c r="M822">
        <v>9</v>
      </c>
      <c r="N822">
        <v>79</v>
      </c>
      <c r="O822" s="14">
        <f>Flights[[#This Row],[Length (min)]]/60</f>
        <v>1.3166666666666667</v>
      </c>
      <c r="P822">
        <v>337</v>
      </c>
      <c r="Q822" s="17">
        <f>IFERROR(Flights[[#This Row],[Distance]]/Flights[[#This Row],[Length (hr)]],"")</f>
        <v>255.9493670886076</v>
      </c>
      <c r="R822" s="1">
        <v>0.92500000000000004</v>
      </c>
      <c r="S822" s="1">
        <v>0.92569444444444449</v>
      </c>
      <c r="T822">
        <v>1</v>
      </c>
      <c r="U822" t="str">
        <f>IF(Flights[[#This Row],[Arrival Delay]]="","Cancelled",IF(Flights[[#This Row],[Arrival Delay]]&gt;15,"Delayed","On time"))</f>
        <v>On time</v>
      </c>
      <c r="V822" t="str">
        <f>IF(Flights[[#This Row],[Status]]&lt;&gt;"Delayed","",IF(Flights[[#This Row],[Arrival Delay]]&gt;120,"Severe",IF(Flights[[#This Row],[Arrival Delay]]&gt;60,"Major","Moderate")))</f>
        <v/>
      </c>
      <c r="X822" t="str">
        <f>IF(OR(AND(Flights[[#This Row],[Status]]="Cancelled",Flights[[#This Row],[Cancellation Reason]]="Airline/Carrier"),Flights[[#This Row],[Delay Type]]="Severe"),"Yes","No")</f>
        <v>No</v>
      </c>
    </row>
    <row r="823" spans="1:24" x14ac:dyDescent="0.25">
      <c r="A823" s="3">
        <v>42071</v>
      </c>
      <c r="B823">
        <f>WEEKNUM(Flights[[#This Row],[Date]],2)</f>
        <v>10</v>
      </c>
      <c r="C823">
        <f>WEEKDAY(Flights[[#This Row],[Date]],2)</f>
        <v>7</v>
      </c>
      <c r="D823" t="s">
        <v>783</v>
      </c>
      <c r="E823" t="s">
        <v>1990</v>
      </c>
      <c r="F823" t="s">
        <v>0</v>
      </c>
      <c r="G823" t="s">
        <v>293</v>
      </c>
      <c r="H823" t="str">
        <f>_xlfn.XLOOKUP(Flights[[#This Row],[Destination]],Airports!$A$1:$A$77,Airports!$D$1:$D$77,"Code not found")</f>
        <v>Houston</v>
      </c>
      <c r="I823" t="str" cm="1">
        <f t="array" ref="I823">_xlfn.XLOOKUP(Flights[[#This Row],[Destination]],_xlfn._TRO_TRAILING(Airports!A:A),_xlfn._TRO_TRAILING(Airports!E:E),"Code not found")</f>
        <v>TX</v>
      </c>
      <c r="J823" s="1">
        <v>0.3125</v>
      </c>
      <c r="K823">
        <f>HOUR(Flights[[#This Row],[Scheduled Departure]])</f>
        <v>7</v>
      </c>
      <c r="L823" s="1">
        <v>0.30763888888888891</v>
      </c>
      <c r="M823">
        <v>-7</v>
      </c>
      <c r="N823">
        <v>193</v>
      </c>
      <c r="O823" s="14">
        <f>Flights[[#This Row],[Length (min)]]/60</f>
        <v>3.2166666666666668</v>
      </c>
      <c r="P823">
        <v>1379</v>
      </c>
      <c r="Q823" s="17">
        <f>IFERROR(Flights[[#This Row],[Distance]]/Flights[[#This Row],[Length (hr)]],"")</f>
        <v>428.70466321243521</v>
      </c>
      <c r="R823" s="1">
        <v>0.52708333333333335</v>
      </c>
      <c r="S823" s="1">
        <v>0.52500000000000002</v>
      </c>
      <c r="T823">
        <v>-3</v>
      </c>
      <c r="U823" t="str">
        <f>IF(Flights[[#This Row],[Arrival Delay]]="","Cancelled",IF(Flights[[#This Row],[Arrival Delay]]&gt;15,"Delayed","On time"))</f>
        <v>On time</v>
      </c>
      <c r="V823" t="str">
        <f>IF(Flights[[#This Row],[Status]]&lt;&gt;"Delayed","",IF(Flights[[#This Row],[Arrival Delay]]&gt;120,"Severe",IF(Flights[[#This Row],[Arrival Delay]]&gt;60,"Major","Moderate")))</f>
        <v/>
      </c>
      <c r="X823" t="str">
        <f>IF(OR(AND(Flights[[#This Row],[Status]]="Cancelled",Flights[[#This Row],[Cancellation Reason]]="Airline/Carrier"),Flights[[#This Row],[Delay Type]]="Severe"),"Yes","No")</f>
        <v>No</v>
      </c>
    </row>
    <row r="824" spans="1:24" x14ac:dyDescent="0.25">
      <c r="A824" s="3">
        <v>42071</v>
      </c>
      <c r="B824">
        <f>WEEKNUM(Flights[[#This Row],[Date]],2)</f>
        <v>10</v>
      </c>
      <c r="C824">
        <f>WEEKDAY(Flights[[#This Row],[Date]],2)</f>
        <v>7</v>
      </c>
      <c r="D824" t="s">
        <v>453</v>
      </c>
      <c r="E824" t="s">
        <v>1996</v>
      </c>
      <c r="F824" t="s">
        <v>0</v>
      </c>
      <c r="G824" t="s">
        <v>285</v>
      </c>
      <c r="H824" t="str">
        <f>_xlfn.XLOOKUP(Flights[[#This Row],[Destination]],Airports!$A$1:$A$77,Airports!$D$1:$D$77,"Code not found")</f>
        <v>Fort Lauderdale</v>
      </c>
      <c r="I824" t="str" cm="1">
        <f t="array" ref="I824">_xlfn.XLOOKUP(Flights[[#This Row],[Destination]],_xlfn._TRO_TRAILING(Airports!A:A),_xlfn._TRO_TRAILING(Airports!E:E),"Code not found")</f>
        <v>FL</v>
      </c>
      <c r="J824" s="1">
        <v>0.4236111111111111</v>
      </c>
      <c r="K824">
        <f>HOUR(Flights[[#This Row],[Scheduled Departure]])</f>
        <v>10</v>
      </c>
      <c r="L824" s="1">
        <v>0.42291666666666666</v>
      </c>
      <c r="M824">
        <v>-1</v>
      </c>
      <c r="N824">
        <v>280</v>
      </c>
      <c r="O824" s="14">
        <f>Flights[[#This Row],[Length (min)]]/60</f>
        <v>4.666666666666667</v>
      </c>
      <c r="P824">
        <v>2342</v>
      </c>
      <c r="Q824" s="17">
        <f>IFERROR(Flights[[#This Row],[Distance]]/Flights[[#This Row],[Length (hr)]],"")</f>
        <v>501.85714285714283</v>
      </c>
      <c r="R824" s="1">
        <v>0.75</v>
      </c>
      <c r="S824" s="1">
        <v>0.74236111111111114</v>
      </c>
      <c r="T824">
        <v>-11</v>
      </c>
      <c r="U824" t="str">
        <f>IF(Flights[[#This Row],[Arrival Delay]]="","Cancelled",IF(Flights[[#This Row],[Arrival Delay]]&gt;15,"Delayed","On time"))</f>
        <v>On time</v>
      </c>
      <c r="V824" t="str">
        <f>IF(Flights[[#This Row],[Status]]&lt;&gt;"Delayed","",IF(Flights[[#This Row],[Arrival Delay]]&gt;120,"Severe",IF(Flights[[#This Row],[Arrival Delay]]&gt;60,"Major","Moderate")))</f>
        <v/>
      </c>
      <c r="X824" t="str">
        <f>IF(OR(AND(Flights[[#This Row],[Status]]="Cancelled",Flights[[#This Row],[Cancellation Reason]]="Airline/Carrier"),Flights[[#This Row],[Delay Type]]="Severe"),"Yes","No")</f>
        <v>No</v>
      </c>
    </row>
    <row r="825" spans="1:24" x14ac:dyDescent="0.25">
      <c r="A825" s="3">
        <v>42071</v>
      </c>
      <c r="B825">
        <f>WEEKNUM(Flights[[#This Row],[Date]],2)</f>
        <v>10</v>
      </c>
      <c r="C825">
        <f>WEEKDAY(Flights[[#This Row],[Date]],2)</f>
        <v>7</v>
      </c>
      <c r="D825" t="s">
        <v>434</v>
      </c>
      <c r="E825" t="s">
        <v>1994</v>
      </c>
      <c r="F825" t="s">
        <v>0</v>
      </c>
      <c r="G825" t="s">
        <v>250</v>
      </c>
      <c r="H825" t="str">
        <f>_xlfn.XLOOKUP(Flights[[#This Row],[Destination]],Airports!$A$1:$A$77,Airports!$D$1:$D$77,"Code not found")</f>
        <v>Aspen</v>
      </c>
      <c r="I825" t="str" cm="1">
        <f t="array" ref="I825">_xlfn.XLOOKUP(Flights[[#This Row],[Destination]],_xlfn._TRO_TRAILING(Airports!A:A),_xlfn._TRO_TRAILING(Airports!E:E),"Code not found")</f>
        <v>CO</v>
      </c>
      <c r="J825" s="1">
        <v>0.43888888888888888</v>
      </c>
      <c r="K825">
        <f>HOUR(Flights[[#This Row],[Scheduled Departure]])</f>
        <v>10</v>
      </c>
      <c r="L825" s="1">
        <v>0.5444444444444444</v>
      </c>
      <c r="M825">
        <v>152</v>
      </c>
      <c r="N825">
        <v>134</v>
      </c>
      <c r="O825" s="14">
        <f>Flights[[#This Row],[Length (min)]]/60</f>
        <v>2.2333333333333334</v>
      </c>
      <c r="P825">
        <v>737</v>
      </c>
      <c r="Q825" s="17">
        <f>IFERROR(Flights[[#This Row],[Distance]]/Flights[[#This Row],[Length (hr)]],"")</f>
        <v>330</v>
      </c>
      <c r="R825" s="1">
        <v>0.56805555555555554</v>
      </c>
      <c r="S825" s="1">
        <v>0.6791666666666667</v>
      </c>
      <c r="T825">
        <v>160</v>
      </c>
      <c r="U825" t="str">
        <f>IF(Flights[[#This Row],[Arrival Delay]]="","Cancelled",IF(Flights[[#This Row],[Arrival Delay]]&gt;15,"Delayed","On time"))</f>
        <v>Delayed</v>
      </c>
      <c r="V825" t="str">
        <f>IF(Flights[[#This Row],[Status]]&lt;&gt;"Delayed","",IF(Flights[[#This Row],[Arrival Delay]]&gt;120,"Severe",IF(Flights[[#This Row],[Arrival Delay]]&gt;60,"Major","Moderate")))</f>
        <v>Severe</v>
      </c>
      <c r="X825" t="str">
        <f>IF(OR(AND(Flights[[#This Row],[Status]]="Cancelled",Flights[[#This Row],[Cancellation Reason]]="Airline/Carrier"),Flights[[#This Row],[Delay Type]]="Severe"),"Yes","No")</f>
        <v>Yes</v>
      </c>
    </row>
    <row r="826" spans="1:24" x14ac:dyDescent="0.25">
      <c r="A826" s="3">
        <v>42071</v>
      </c>
      <c r="B826">
        <f>WEEKNUM(Flights[[#This Row],[Date]],2)</f>
        <v>10</v>
      </c>
      <c r="C826">
        <f>WEEKDAY(Flights[[#This Row],[Date]],2)</f>
        <v>7</v>
      </c>
      <c r="D826" t="s">
        <v>492</v>
      </c>
      <c r="E826" t="s">
        <v>1989</v>
      </c>
      <c r="F826" t="s">
        <v>0</v>
      </c>
      <c r="G826" t="s">
        <v>31</v>
      </c>
      <c r="H826" t="str">
        <f>_xlfn.XLOOKUP(Flights[[#This Row],[Destination]],Airports!$A$1:$A$77,Airports!$D$1:$D$77,"Code not found")</f>
        <v>Raleigh</v>
      </c>
      <c r="I826" t="str" cm="1">
        <f t="array" ref="I826">_xlfn.XLOOKUP(Flights[[#This Row],[Destination]],_xlfn._TRO_TRAILING(Airports!A:A),_xlfn._TRO_TRAILING(Airports!E:E),"Code not found")</f>
        <v>NC</v>
      </c>
      <c r="J826" s="1">
        <v>0.47569444444444442</v>
      </c>
      <c r="K826">
        <f>HOUR(Flights[[#This Row],[Scheduled Departure]])</f>
        <v>11</v>
      </c>
      <c r="L826" s="1">
        <v>0.47430555555555554</v>
      </c>
      <c r="M826">
        <v>-2</v>
      </c>
      <c r="N826">
        <v>268</v>
      </c>
      <c r="O826" s="14">
        <f>Flights[[#This Row],[Length (min)]]/60</f>
        <v>4.4666666666666668</v>
      </c>
      <c r="P826">
        <v>2239</v>
      </c>
      <c r="Q826" s="17">
        <f>IFERROR(Flights[[#This Row],[Distance]]/Flights[[#This Row],[Length (hr)]],"")</f>
        <v>501.26865671641792</v>
      </c>
      <c r="R826" s="1">
        <v>0.8</v>
      </c>
      <c r="S826" s="1">
        <v>0.78541666666666665</v>
      </c>
      <c r="T826">
        <v>-21</v>
      </c>
      <c r="U826" t="str">
        <f>IF(Flights[[#This Row],[Arrival Delay]]="","Cancelled",IF(Flights[[#This Row],[Arrival Delay]]&gt;15,"Delayed","On time"))</f>
        <v>On time</v>
      </c>
      <c r="V826" t="str">
        <f>IF(Flights[[#This Row],[Status]]&lt;&gt;"Delayed","",IF(Flights[[#This Row],[Arrival Delay]]&gt;120,"Severe",IF(Flights[[#This Row],[Arrival Delay]]&gt;60,"Major","Moderate")))</f>
        <v/>
      </c>
      <c r="X826" t="str">
        <f>IF(OR(AND(Flights[[#This Row],[Status]]="Cancelled",Flights[[#This Row],[Cancellation Reason]]="Airline/Carrier"),Flights[[#This Row],[Delay Type]]="Severe"),"Yes","No")</f>
        <v>No</v>
      </c>
    </row>
    <row r="827" spans="1:24" x14ac:dyDescent="0.25">
      <c r="A827" s="3">
        <v>42071</v>
      </c>
      <c r="B827">
        <f>WEEKNUM(Flights[[#This Row],[Date]],2)</f>
        <v>10</v>
      </c>
      <c r="C827">
        <f>WEEKDAY(Flights[[#This Row],[Date]],2)</f>
        <v>7</v>
      </c>
      <c r="D827" t="s">
        <v>65</v>
      </c>
      <c r="E827" t="s">
        <v>1987</v>
      </c>
      <c r="F827" t="s">
        <v>0</v>
      </c>
      <c r="G827" t="s">
        <v>12</v>
      </c>
      <c r="H827" t="str">
        <f>_xlfn.XLOOKUP(Flights[[#This Row],[Destination]],Airports!$A$1:$A$77,Airports!$D$1:$D$77,"Code not found")</f>
        <v>New York</v>
      </c>
      <c r="I827" t="str" cm="1">
        <f t="array" ref="I827">_xlfn.XLOOKUP(Flights[[#This Row],[Destination]],_xlfn._TRO_TRAILING(Airports!A:A),_xlfn._TRO_TRAILING(Airports!E:E),"Code not found")</f>
        <v>NY</v>
      </c>
      <c r="J827" s="1">
        <v>0.4826388888888889</v>
      </c>
      <c r="K827">
        <f>HOUR(Flights[[#This Row],[Scheduled Departure]])</f>
        <v>11</v>
      </c>
      <c r="L827" s="1">
        <v>0.47847222222222224</v>
      </c>
      <c r="M827">
        <v>-6</v>
      </c>
      <c r="N827">
        <v>342</v>
      </c>
      <c r="O827" s="14">
        <f>Flights[[#This Row],[Length (min)]]/60</f>
        <v>5.7</v>
      </c>
      <c r="P827">
        <v>2475</v>
      </c>
      <c r="Q827" s="17">
        <f>IFERROR(Flights[[#This Row],[Distance]]/Flights[[#This Row],[Length (hr)]],"")</f>
        <v>434.21052631578948</v>
      </c>
      <c r="R827" s="1">
        <v>0.84027777777777779</v>
      </c>
      <c r="S827" s="1">
        <v>0.84097222222222223</v>
      </c>
      <c r="T827">
        <v>1</v>
      </c>
      <c r="U827" t="str">
        <f>IF(Flights[[#This Row],[Arrival Delay]]="","Cancelled",IF(Flights[[#This Row],[Arrival Delay]]&gt;15,"Delayed","On time"))</f>
        <v>On time</v>
      </c>
      <c r="V827" t="str">
        <f>IF(Flights[[#This Row],[Status]]&lt;&gt;"Delayed","",IF(Flights[[#This Row],[Arrival Delay]]&gt;120,"Severe",IF(Flights[[#This Row],[Arrival Delay]]&gt;60,"Major","Moderate")))</f>
        <v/>
      </c>
      <c r="X827" t="str">
        <f>IF(OR(AND(Flights[[#This Row],[Status]]="Cancelled",Flights[[#This Row],[Cancellation Reason]]="Airline/Carrier"),Flights[[#This Row],[Delay Type]]="Severe"),"Yes","No")</f>
        <v>No</v>
      </c>
    </row>
    <row r="828" spans="1:24" x14ac:dyDescent="0.25">
      <c r="A828" s="3">
        <v>42071</v>
      </c>
      <c r="B828">
        <f>WEEKNUM(Flights[[#This Row],[Date]],2)</f>
        <v>10</v>
      </c>
      <c r="C828">
        <f>WEEKDAY(Flights[[#This Row],[Date]],2)</f>
        <v>7</v>
      </c>
      <c r="D828" t="s">
        <v>73</v>
      </c>
      <c r="E828" t="s">
        <v>1987</v>
      </c>
      <c r="F828" t="s">
        <v>0</v>
      </c>
      <c r="G828" t="s">
        <v>2</v>
      </c>
      <c r="H828" t="str">
        <f>_xlfn.XLOOKUP(Flights[[#This Row],[Destination]],Airports!$A$1:$A$77,Airports!$D$1:$D$77,"Code not found")</f>
        <v>Miami</v>
      </c>
      <c r="I828" t="str" cm="1">
        <f t="array" ref="I828">_xlfn.XLOOKUP(Flights[[#This Row],[Destination]],_xlfn._TRO_TRAILING(Airports!A:A),_xlfn._TRO_TRAILING(Airports!E:E),"Code not found")</f>
        <v>FL</v>
      </c>
      <c r="J828" s="1">
        <v>0.53472222222222221</v>
      </c>
      <c r="K828">
        <f>HOUR(Flights[[#This Row],[Scheduled Departure]])</f>
        <v>12</v>
      </c>
      <c r="L828" s="1">
        <v>0.55277777777777781</v>
      </c>
      <c r="M828">
        <v>26</v>
      </c>
      <c r="N828">
        <v>287</v>
      </c>
      <c r="O828" s="14">
        <f>Flights[[#This Row],[Length (min)]]/60</f>
        <v>4.7833333333333332</v>
      </c>
      <c r="P828">
        <v>2342</v>
      </c>
      <c r="Q828" s="17">
        <f>IFERROR(Flights[[#This Row],[Distance]]/Flights[[#This Row],[Length (hr)]],"")</f>
        <v>489.616724738676</v>
      </c>
      <c r="R828" s="1">
        <v>0.85624999999999996</v>
      </c>
      <c r="S828" s="1">
        <v>0.87708333333333333</v>
      </c>
      <c r="T828">
        <v>30</v>
      </c>
      <c r="U828" t="str">
        <f>IF(Flights[[#This Row],[Arrival Delay]]="","Cancelled",IF(Flights[[#This Row],[Arrival Delay]]&gt;15,"Delayed","On time"))</f>
        <v>Delayed</v>
      </c>
      <c r="V828" t="str">
        <f>IF(Flights[[#This Row],[Status]]&lt;&gt;"Delayed","",IF(Flights[[#This Row],[Arrival Delay]]&gt;120,"Severe",IF(Flights[[#This Row],[Arrival Delay]]&gt;60,"Major","Moderate")))</f>
        <v>Moderate</v>
      </c>
      <c r="X828" t="str">
        <f>IF(OR(AND(Flights[[#This Row],[Status]]="Cancelled",Flights[[#This Row],[Cancellation Reason]]="Airline/Carrier"),Flights[[#This Row],[Delay Type]]="Severe"),"Yes","No")</f>
        <v>No</v>
      </c>
    </row>
    <row r="829" spans="1:24" x14ac:dyDescent="0.25">
      <c r="A829" s="3">
        <v>42071</v>
      </c>
      <c r="B829">
        <f>WEEKNUM(Flights[[#This Row],[Date]],2)</f>
        <v>10</v>
      </c>
      <c r="C829">
        <f>WEEKDAY(Flights[[#This Row],[Date]],2)</f>
        <v>7</v>
      </c>
      <c r="D829" t="s">
        <v>117</v>
      </c>
      <c r="E829" t="s">
        <v>1987</v>
      </c>
      <c r="F829" t="s">
        <v>0</v>
      </c>
      <c r="G829" t="s">
        <v>4</v>
      </c>
      <c r="H829" t="str">
        <f>_xlfn.XLOOKUP(Flights[[#This Row],[Destination]],Airports!$A$1:$A$77,Airports!$D$1:$D$77,"Code not found")</f>
        <v>Chicago</v>
      </c>
      <c r="I829" t="str" cm="1">
        <f t="array" ref="I829">_xlfn.XLOOKUP(Flights[[#This Row],[Destination]],_xlfn._TRO_TRAILING(Airports!A:A),_xlfn._TRO_TRAILING(Airports!E:E),"Code not found")</f>
        <v>IL</v>
      </c>
      <c r="J829" s="1">
        <v>0.68055555555555558</v>
      </c>
      <c r="K829">
        <f>HOUR(Flights[[#This Row],[Scheduled Departure]])</f>
        <v>16</v>
      </c>
      <c r="L829" s="1">
        <v>0.68333333333333335</v>
      </c>
      <c r="M829">
        <v>4</v>
      </c>
      <c r="N829">
        <v>244</v>
      </c>
      <c r="O829" s="14">
        <f>Flights[[#This Row],[Length (min)]]/60</f>
        <v>4.0666666666666664</v>
      </c>
      <c r="P829">
        <v>1744</v>
      </c>
      <c r="Q829" s="17">
        <f>IFERROR(Flights[[#This Row],[Distance]]/Flights[[#This Row],[Length (hr)]],"")</f>
        <v>428.85245901639348</v>
      </c>
      <c r="R829" s="1">
        <v>0.93125000000000002</v>
      </c>
      <c r="S829" s="1">
        <v>0.93611111111111112</v>
      </c>
      <c r="T829">
        <v>7</v>
      </c>
      <c r="U829" t="str">
        <f>IF(Flights[[#This Row],[Arrival Delay]]="","Cancelled",IF(Flights[[#This Row],[Arrival Delay]]&gt;15,"Delayed","On time"))</f>
        <v>On time</v>
      </c>
      <c r="V829" t="str">
        <f>IF(Flights[[#This Row],[Status]]&lt;&gt;"Delayed","",IF(Flights[[#This Row],[Arrival Delay]]&gt;120,"Severe",IF(Flights[[#This Row],[Arrival Delay]]&gt;60,"Major","Moderate")))</f>
        <v/>
      </c>
      <c r="X829" t="str">
        <f>IF(OR(AND(Flights[[#This Row],[Status]]="Cancelled",Flights[[#This Row],[Cancellation Reason]]="Airline/Carrier"),Flights[[#This Row],[Delay Type]]="Severe"),"Yes","No")</f>
        <v>No</v>
      </c>
    </row>
    <row r="830" spans="1:24" x14ac:dyDescent="0.25">
      <c r="A830" s="3">
        <v>42071</v>
      </c>
      <c r="B830">
        <f>WEEKNUM(Flights[[#This Row],[Date]],2)</f>
        <v>10</v>
      </c>
      <c r="C830">
        <f>WEEKDAY(Flights[[#This Row],[Date]],2)</f>
        <v>7</v>
      </c>
      <c r="D830" t="s">
        <v>1170</v>
      </c>
      <c r="E830" t="s">
        <v>1995</v>
      </c>
      <c r="F830" t="s">
        <v>0</v>
      </c>
      <c r="G830" t="s">
        <v>6</v>
      </c>
      <c r="H830" t="str">
        <f>_xlfn.XLOOKUP(Flights[[#This Row],[Destination]],Airports!$A$1:$A$77,Airports!$D$1:$D$77,"Code not found")</f>
        <v>Nashville</v>
      </c>
      <c r="I830" t="str" cm="1">
        <f t="array" ref="I830">_xlfn.XLOOKUP(Flights[[#This Row],[Destination]],_xlfn._TRO_TRAILING(Airports!A:A),_xlfn._TRO_TRAILING(Airports!E:E),"Code not found")</f>
        <v>TN</v>
      </c>
      <c r="J830" s="1">
        <v>0.80208333333333337</v>
      </c>
      <c r="K830">
        <f>HOUR(Flights[[#This Row],[Scheduled Departure]])</f>
        <v>19</v>
      </c>
      <c r="L830" s="1">
        <v>0.80277777777777781</v>
      </c>
      <c r="M830">
        <v>1</v>
      </c>
      <c r="N830">
        <v>215</v>
      </c>
      <c r="O830" s="14">
        <f>Flights[[#This Row],[Length (min)]]/60</f>
        <v>3.5833333333333335</v>
      </c>
      <c r="P830">
        <v>1797</v>
      </c>
      <c r="Q830" s="17">
        <f>IFERROR(Flights[[#This Row],[Distance]]/Flights[[#This Row],[Length (hr)]],"")</f>
        <v>501.48837209302326</v>
      </c>
      <c r="R830" s="1">
        <v>3.8194444444444448E-2</v>
      </c>
      <c r="S830" s="1">
        <v>3.5416666666666666E-2</v>
      </c>
      <c r="T830">
        <v>-4</v>
      </c>
      <c r="U830" t="str">
        <f>IF(Flights[[#This Row],[Arrival Delay]]="","Cancelled",IF(Flights[[#This Row],[Arrival Delay]]&gt;15,"Delayed","On time"))</f>
        <v>On time</v>
      </c>
      <c r="V830" t="str">
        <f>IF(Flights[[#This Row],[Status]]&lt;&gt;"Delayed","",IF(Flights[[#This Row],[Arrival Delay]]&gt;120,"Severe",IF(Flights[[#This Row],[Arrival Delay]]&gt;60,"Major","Moderate")))</f>
        <v/>
      </c>
      <c r="X830" t="str">
        <f>IF(OR(AND(Flights[[#This Row],[Status]]="Cancelled",Flights[[#This Row],[Cancellation Reason]]="Airline/Carrier"),Flights[[#This Row],[Delay Type]]="Severe"),"Yes","No")</f>
        <v>No</v>
      </c>
    </row>
    <row r="831" spans="1:24" x14ac:dyDescent="0.25">
      <c r="A831" s="3">
        <v>42071</v>
      </c>
      <c r="B831">
        <f>WEEKNUM(Flights[[#This Row],[Date]],2)</f>
        <v>10</v>
      </c>
      <c r="C831">
        <f>WEEKDAY(Flights[[#This Row],[Date]],2)</f>
        <v>7</v>
      </c>
      <c r="D831" t="s">
        <v>691</v>
      </c>
      <c r="E831" t="s">
        <v>1995</v>
      </c>
      <c r="F831" t="s">
        <v>0</v>
      </c>
      <c r="G831" t="s">
        <v>318</v>
      </c>
      <c r="H831" t="str">
        <f>_xlfn.XLOOKUP(Flights[[#This Row],[Destination]],Airports!$A$1:$A$77,Airports!$D$1:$D$77,"Code not found")</f>
        <v>Oakland</v>
      </c>
      <c r="I831" t="str" cm="1">
        <f t="array" ref="I831">_xlfn.XLOOKUP(Flights[[#This Row],[Destination]],_xlfn._TRO_TRAILING(Airports!A:A),_xlfn._TRO_TRAILING(Airports!E:E),"Code not found")</f>
        <v>CA</v>
      </c>
      <c r="J831" s="1">
        <v>0.81597222222222221</v>
      </c>
      <c r="K831">
        <f>HOUR(Flights[[#This Row],[Scheduled Departure]])</f>
        <v>19</v>
      </c>
      <c r="L831" s="1">
        <v>0.83819444444444446</v>
      </c>
      <c r="M831">
        <v>32</v>
      </c>
      <c r="N831">
        <v>71</v>
      </c>
      <c r="O831" s="14">
        <f>Flights[[#This Row],[Length (min)]]/60</f>
        <v>1.1833333333333333</v>
      </c>
      <c r="P831">
        <v>337</v>
      </c>
      <c r="Q831" s="17">
        <f>IFERROR(Flights[[#This Row],[Distance]]/Flights[[#This Row],[Length (hr)]],"")</f>
        <v>284.78873239436621</v>
      </c>
      <c r="R831" s="1">
        <v>0.87152777777777779</v>
      </c>
      <c r="S831" s="1">
        <v>0.88749999999999996</v>
      </c>
      <c r="T831">
        <v>23</v>
      </c>
      <c r="U831" t="str">
        <f>IF(Flights[[#This Row],[Arrival Delay]]="","Cancelled",IF(Flights[[#This Row],[Arrival Delay]]&gt;15,"Delayed","On time"))</f>
        <v>Delayed</v>
      </c>
      <c r="V831" t="str">
        <f>IF(Flights[[#This Row],[Status]]&lt;&gt;"Delayed","",IF(Flights[[#This Row],[Arrival Delay]]&gt;120,"Severe",IF(Flights[[#This Row],[Arrival Delay]]&gt;60,"Major","Moderate")))</f>
        <v>Moderate</v>
      </c>
      <c r="X831" t="str">
        <f>IF(OR(AND(Flights[[#This Row],[Status]]="Cancelled",Flights[[#This Row],[Cancellation Reason]]="Airline/Carrier"),Flights[[#This Row],[Delay Type]]="Severe"),"Yes","No")</f>
        <v>No</v>
      </c>
    </row>
    <row r="832" spans="1:24" x14ac:dyDescent="0.25">
      <c r="A832" s="3">
        <v>42071</v>
      </c>
      <c r="B832">
        <f>WEEKNUM(Flights[[#This Row],[Date]],2)</f>
        <v>10</v>
      </c>
      <c r="C832">
        <f>WEEKDAY(Flights[[#This Row],[Date]],2)</f>
        <v>7</v>
      </c>
      <c r="D832" t="s">
        <v>1173</v>
      </c>
      <c r="E832" t="s">
        <v>1995</v>
      </c>
      <c r="F832" t="s">
        <v>0</v>
      </c>
      <c r="G832" t="s">
        <v>273</v>
      </c>
      <c r="H832" t="str">
        <f>_xlfn.XLOOKUP(Flights[[#This Row],[Destination]],Airports!$A$1:$A$77,Airports!$D$1:$D$77,"Code not found")</f>
        <v>Denver</v>
      </c>
      <c r="I832" t="str" cm="1">
        <f t="array" ref="I832">_xlfn.XLOOKUP(Flights[[#This Row],[Destination]],_xlfn._TRO_TRAILING(Airports!A:A),_xlfn._TRO_TRAILING(Airports!E:E),"Code not found")</f>
        <v>CO</v>
      </c>
      <c r="J832" s="1">
        <v>0.82986111111111116</v>
      </c>
      <c r="K832">
        <f>HOUR(Flights[[#This Row],[Scheduled Departure]])</f>
        <v>19</v>
      </c>
      <c r="L832" s="1">
        <v>0.83611111111111114</v>
      </c>
      <c r="M832">
        <v>9</v>
      </c>
      <c r="N832">
        <v>129</v>
      </c>
      <c r="O832" s="14">
        <f>Flights[[#This Row],[Length (min)]]/60</f>
        <v>2.15</v>
      </c>
      <c r="P832">
        <v>862</v>
      </c>
      <c r="Q832" s="17">
        <f>IFERROR(Flights[[#This Row],[Distance]]/Flights[[#This Row],[Length (hr)]],"")</f>
        <v>400.93023255813955</v>
      </c>
      <c r="R832" s="1">
        <v>0.96527777777777779</v>
      </c>
      <c r="S832" s="1">
        <v>0.96736111111111112</v>
      </c>
      <c r="T832">
        <v>3</v>
      </c>
      <c r="U832" t="str">
        <f>IF(Flights[[#This Row],[Arrival Delay]]="","Cancelled",IF(Flights[[#This Row],[Arrival Delay]]&gt;15,"Delayed","On time"))</f>
        <v>On time</v>
      </c>
      <c r="V832" t="str">
        <f>IF(Flights[[#This Row],[Status]]&lt;&gt;"Delayed","",IF(Flights[[#This Row],[Arrival Delay]]&gt;120,"Severe",IF(Flights[[#This Row],[Arrival Delay]]&gt;60,"Major","Moderate")))</f>
        <v/>
      </c>
      <c r="X832" t="str">
        <f>IF(OR(AND(Flights[[#This Row],[Status]]="Cancelled",Flights[[#This Row],[Cancellation Reason]]="Airline/Carrier"),Flights[[#This Row],[Delay Type]]="Severe"),"Yes","No")</f>
        <v>No</v>
      </c>
    </row>
    <row r="833" spans="1:24" x14ac:dyDescent="0.25">
      <c r="A833" s="3">
        <v>42071</v>
      </c>
      <c r="B833">
        <f>WEEKNUM(Flights[[#This Row],[Date]],2)</f>
        <v>10</v>
      </c>
      <c r="C833">
        <f>WEEKDAY(Flights[[#This Row],[Date]],2)</f>
        <v>7</v>
      </c>
      <c r="D833" t="s">
        <v>1094</v>
      </c>
      <c r="E833" t="s">
        <v>1994</v>
      </c>
      <c r="F833" t="s">
        <v>0</v>
      </c>
      <c r="G833" t="s">
        <v>339</v>
      </c>
      <c r="H833" t="str">
        <f>_xlfn.XLOOKUP(Flights[[#This Row],[Destination]],Airports!$A$1:$A$77,Airports!$D$1:$D$77,"Code not found")</f>
        <v>San Diego</v>
      </c>
      <c r="I833" t="str" cm="1">
        <f t="array" ref="I833">_xlfn.XLOOKUP(Flights[[#This Row],[Destination]],_xlfn._TRO_TRAILING(Airports!A:A),_xlfn._TRO_TRAILING(Airports!E:E),"Code not found")</f>
        <v>CA</v>
      </c>
      <c r="J833" s="1">
        <v>0.88194444444444442</v>
      </c>
      <c r="K833">
        <f>HOUR(Flights[[#This Row],[Scheduled Departure]])</f>
        <v>21</v>
      </c>
      <c r="L833" s="1">
        <v>0.93194444444444446</v>
      </c>
      <c r="M833">
        <v>72</v>
      </c>
      <c r="N833">
        <v>44</v>
      </c>
      <c r="O833" s="14">
        <f>Flights[[#This Row],[Length (min)]]/60</f>
        <v>0.73333333333333328</v>
      </c>
      <c r="P833">
        <v>109</v>
      </c>
      <c r="Q833" s="17">
        <f>IFERROR(Flights[[#This Row],[Distance]]/Flights[[#This Row],[Length (hr)]],"")</f>
        <v>148.63636363636365</v>
      </c>
      <c r="R833" s="1">
        <v>0.91597222222222219</v>
      </c>
      <c r="S833" s="1">
        <v>0.96250000000000002</v>
      </c>
      <c r="T833">
        <v>67</v>
      </c>
      <c r="U833" t="str">
        <f>IF(Flights[[#This Row],[Arrival Delay]]="","Cancelled",IF(Flights[[#This Row],[Arrival Delay]]&gt;15,"Delayed","On time"))</f>
        <v>Delayed</v>
      </c>
      <c r="V833" t="str">
        <f>IF(Flights[[#This Row],[Status]]&lt;&gt;"Delayed","",IF(Flights[[#This Row],[Arrival Delay]]&gt;120,"Severe",IF(Flights[[#This Row],[Arrival Delay]]&gt;60,"Major","Moderate")))</f>
        <v>Major</v>
      </c>
      <c r="X833" t="str">
        <f>IF(OR(AND(Flights[[#This Row],[Status]]="Cancelled",Flights[[#This Row],[Cancellation Reason]]="Airline/Carrier"),Flights[[#This Row],[Delay Type]]="Severe"),"Yes","No")</f>
        <v>No</v>
      </c>
    </row>
    <row r="834" spans="1:24" x14ac:dyDescent="0.25">
      <c r="A834" s="3">
        <v>42072</v>
      </c>
      <c r="B834">
        <f>WEEKNUM(Flights[[#This Row],[Date]],2)</f>
        <v>11</v>
      </c>
      <c r="C834">
        <f>WEEKDAY(Flights[[#This Row],[Date]],2)</f>
        <v>1</v>
      </c>
      <c r="D834" t="s">
        <v>949</v>
      </c>
      <c r="E834" t="s">
        <v>1990</v>
      </c>
      <c r="F834" t="s">
        <v>0</v>
      </c>
      <c r="G834" t="s">
        <v>16</v>
      </c>
      <c r="H834" t="str">
        <f>_xlfn.XLOOKUP(Flights[[#This Row],[Destination]],Airports!$A$1:$A$77,Airports!$D$1:$D$77,"Code not found")</f>
        <v>Dulles</v>
      </c>
      <c r="I834" t="str" cm="1">
        <f t="array" ref="I834">_xlfn.XLOOKUP(Flights[[#This Row],[Destination]],_xlfn._TRO_TRAILING(Airports!A:A),_xlfn._TRO_TRAILING(Airports!E:E),"Code not found")</f>
        <v>VA</v>
      </c>
      <c r="J834" s="1">
        <v>0.33611111111111114</v>
      </c>
      <c r="K834">
        <f>HOUR(Flights[[#This Row],[Scheduled Departure]])</f>
        <v>8</v>
      </c>
      <c r="L834" s="1">
        <v>0.33611111111111114</v>
      </c>
      <c r="M834">
        <v>0</v>
      </c>
      <c r="N834">
        <v>294</v>
      </c>
      <c r="O834" s="14">
        <f>Flights[[#This Row],[Length (min)]]/60</f>
        <v>4.9000000000000004</v>
      </c>
      <c r="P834">
        <v>2288</v>
      </c>
      <c r="Q834" s="17">
        <f>IFERROR(Flights[[#This Row],[Distance]]/Flights[[#This Row],[Length (hr)]],"")</f>
        <v>466.93877551020404</v>
      </c>
      <c r="R834" s="1">
        <v>0.6645833333333333</v>
      </c>
      <c r="S834" s="1">
        <v>0.66527777777777775</v>
      </c>
      <c r="T834">
        <v>1</v>
      </c>
      <c r="U834" t="str">
        <f>IF(Flights[[#This Row],[Arrival Delay]]="","Cancelled",IF(Flights[[#This Row],[Arrival Delay]]&gt;15,"Delayed","On time"))</f>
        <v>On time</v>
      </c>
      <c r="V834" t="str">
        <f>IF(Flights[[#This Row],[Status]]&lt;&gt;"Delayed","",IF(Flights[[#This Row],[Arrival Delay]]&gt;120,"Severe",IF(Flights[[#This Row],[Arrival Delay]]&gt;60,"Major","Moderate")))</f>
        <v/>
      </c>
      <c r="X834" t="str">
        <f>IF(OR(AND(Flights[[#This Row],[Status]]="Cancelled",Flights[[#This Row],[Cancellation Reason]]="Airline/Carrier"),Flights[[#This Row],[Delay Type]]="Severe"),"Yes","No")</f>
        <v>No</v>
      </c>
    </row>
    <row r="835" spans="1:24" x14ac:dyDescent="0.25">
      <c r="A835" s="3">
        <v>42072</v>
      </c>
      <c r="B835">
        <f>WEEKNUM(Flights[[#This Row],[Date]],2)</f>
        <v>11</v>
      </c>
      <c r="C835">
        <f>WEEKDAY(Flights[[#This Row],[Date]],2)</f>
        <v>1</v>
      </c>
      <c r="D835" t="s">
        <v>1058</v>
      </c>
      <c r="E835" t="s">
        <v>1994</v>
      </c>
      <c r="F835" t="s">
        <v>0</v>
      </c>
      <c r="G835" t="s">
        <v>32</v>
      </c>
      <c r="H835" t="str">
        <f>_xlfn.XLOOKUP(Flights[[#This Row],[Destination]],Airports!$A$1:$A$77,Airports!$D$1:$D$77,"Code not found")</f>
        <v>Jackson</v>
      </c>
      <c r="I835" t="str" cm="1">
        <f t="array" ref="I835">_xlfn.XLOOKUP(Flights[[#This Row],[Destination]],_xlfn._TRO_TRAILING(Airports!A:A),_xlfn._TRO_TRAILING(Airports!E:E),"Code not found")</f>
        <v>WY</v>
      </c>
      <c r="J835" s="1">
        <v>0.33750000000000002</v>
      </c>
      <c r="K835">
        <f>HOUR(Flights[[#This Row],[Scheduled Departure]])</f>
        <v>8</v>
      </c>
      <c r="L835" s="1">
        <v>0.33402777777777776</v>
      </c>
      <c r="M835">
        <v>-5</v>
      </c>
      <c r="N835">
        <v>136</v>
      </c>
      <c r="O835" s="14">
        <f>Flights[[#This Row],[Length (min)]]/60</f>
        <v>2.2666666666666666</v>
      </c>
      <c r="P835">
        <v>784</v>
      </c>
      <c r="Q835" s="17">
        <f>IFERROR(Flights[[#This Row],[Distance]]/Flights[[#This Row],[Length (hr)]],"")</f>
        <v>345.88235294117646</v>
      </c>
      <c r="R835" s="1">
        <v>0.47986111111111113</v>
      </c>
      <c r="S835" s="1">
        <v>0.47013888888888888</v>
      </c>
      <c r="T835">
        <v>-14</v>
      </c>
      <c r="U835" t="str">
        <f>IF(Flights[[#This Row],[Arrival Delay]]="","Cancelled",IF(Flights[[#This Row],[Arrival Delay]]&gt;15,"Delayed","On time"))</f>
        <v>On time</v>
      </c>
      <c r="V835" t="str">
        <f>IF(Flights[[#This Row],[Status]]&lt;&gt;"Delayed","",IF(Flights[[#This Row],[Arrival Delay]]&gt;120,"Severe",IF(Flights[[#This Row],[Arrival Delay]]&gt;60,"Major","Moderate")))</f>
        <v/>
      </c>
      <c r="X835" t="str">
        <f>IF(OR(AND(Flights[[#This Row],[Status]]="Cancelled",Flights[[#This Row],[Cancellation Reason]]="Airline/Carrier"),Flights[[#This Row],[Delay Type]]="Severe"),"Yes","No")</f>
        <v>No</v>
      </c>
    </row>
    <row r="836" spans="1:24" x14ac:dyDescent="0.25">
      <c r="A836" s="3">
        <v>42072</v>
      </c>
      <c r="B836">
        <f>WEEKNUM(Flights[[#This Row],[Date]],2)</f>
        <v>11</v>
      </c>
      <c r="C836">
        <f>WEEKDAY(Flights[[#This Row],[Date]],2)</f>
        <v>1</v>
      </c>
      <c r="D836" t="s">
        <v>1189</v>
      </c>
      <c r="E836" t="s">
        <v>1995</v>
      </c>
      <c r="F836" t="s">
        <v>0</v>
      </c>
      <c r="G836" t="s">
        <v>29</v>
      </c>
      <c r="H836" t="str">
        <f>_xlfn.XLOOKUP(Flights[[#This Row],[Destination]],Airports!$A$1:$A$77,Airports!$D$1:$D$77,"Code not found")</f>
        <v>Phoenix</v>
      </c>
      <c r="I836" t="str" cm="1">
        <f t="array" ref="I836">_xlfn.XLOOKUP(Flights[[#This Row],[Destination]],_xlfn._TRO_TRAILING(Airports!A:A),_xlfn._TRO_TRAILING(Airports!E:E),"Code not found")</f>
        <v>AZ</v>
      </c>
      <c r="J836" s="1">
        <v>0.34375</v>
      </c>
      <c r="K836">
        <f>HOUR(Flights[[#This Row],[Scheduled Departure]])</f>
        <v>8</v>
      </c>
      <c r="L836" s="1">
        <v>0.35486111111111113</v>
      </c>
      <c r="M836">
        <v>16</v>
      </c>
      <c r="N836">
        <v>70</v>
      </c>
      <c r="O836" s="14">
        <f>Flights[[#This Row],[Length (min)]]/60</f>
        <v>1.1666666666666667</v>
      </c>
      <c r="P836">
        <v>370</v>
      </c>
      <c r="Q836" s="17">
        <f>IFERROR(Flights[[#This Row],[Distance]]/Flights[[#This Row],[Length (hr)]],"")</f>
        <v>317.14285714285711</v>
      </c>
      <c r="R836" s="1">
        <v>0.39583333333333331</v>
      </c>
      <c r="S836" s="1">
        <v>0.40347222222222223</v>
      </c>
      <c r="T836">
        <v>11</v>
      </c>
      <c r="U836" t="str">
        <f>IF(Flights[[#This Row],[Arrival Delay]]="","Cancelled",IF(Flights[[#This Row],[Arrival Delay]]&gt;15,"Delayed","On time"))</f>
        <v>On time</v>
      </c>
      <c r="V836" t="str">
        <f>IF(Flights[[#This Row],[Status]]&lt;&gt;"Delayed","",IF(Flights[[#This Row],[Arrival Delay]]&gt;120,"Severe",IF(Flights[[#This Row],[Arrival Delay]]&gt;60,"Major","Moderate")))</f>
        <v/>
      </c>
      <c r="X836" t="str">
        <f>IF(OR(AND(Flights[[#This Row],[Status]]="Cancelled",Flights[[#This Row],[Cancellation Reason]]="Airline/Carrier"),Flights[[#This Row],[Delay Type]]="Severe"),"Yes","No")</f>
        <v>No</v>
      </c>
    </row>
    <row r="837" spans="1:24" x14ac:dyDescent="0.25">
      <c r="A837" s="3">
        <v>42072</v>
      </c>
      <c r="B837">
        <f>WEEKNUM(Flights[[#This Row],[Date]],2)</f>
        <v>11</v>
      </c>
      <c r="C837">
        <f>WEEKDAY(Flights[[#This Row],[Date]],2)</f>
        <v>1</v>
      </c>
      <c r="D837" t="s">
        <v>1142</v>
      </c>
      <c r="E837" t="s">
        <v>1995</v>
      </c>
      <c r="F837" t="s">
        <v>0</v>
      </c>
      <c r="G837" t="s">
        <v>351</v>
      </c>
      <c r="H837" t="str">
        <f>_xlfn.XLOOKUP(Flights[[#This Row],[Destination]],Airports!$A$1:$A$77,Airports!$D$1:$D$77,"Code not found")</f>
        <v>Sacramento</v>
      </c>
      <c r="I837" t="str" cm="1">
        <f t="array" ref="I837">_xlfn.XLOOKUP(Flights[[#This Row],[Destination]],_xlfn._TRO_TRAILING(Airports!A:A),_xlfn._TRO_TRAILING(Airports!E:E),"Code not found")</f>
        <v>CA</v>
      </c>
      <c r="J837" s="1">
        <v>0.51041666666666663</v>
      </c>
      <c r="K837">
        <f>HOUR(Flights[[#This Row],[Scheduled Departure]])</f>
        <v>12</v>
      </c>
      <c r="L837" s="1">
        <v>0.51944444444444449</v>
      </c>
      <c r="M837">
        <v>13</v>
      </c>
      <c r="N837">
        <v>73</v>
      </c>
      <c r="O837" s="14">
        <f>Flights[[#This Row],[Length (min)]]/60</f>
        <v>1.2166666666666666</v>
      </c>
      <c r="P837">
        <v>373</v>
      </c>
      <c r="Q837" s="17">
        <f>IFERROR(Flights[[#This Row],[Distance]]/Flights[[#This Row],[Length (hr)]],"")</f>
        <v>306.57534246575347</v>
      </c>
      <c r="R837" s="1">
        <v>0.56597222222222221</v>
      </c>
      <c r="S837" s="1">
        <v>0.57013888888888886</v>
      </c>
      <c r="T837">
        <v>6</v>
      </c>
      <c r="U837" t="str">
        <f>IF(Flights[[#This Row],[Arrival Delay]]="","Cancelled",IF(Flights[[#This Row],[Arrival Delay]]&gt;15,"Delayed","On time"))</f>
        <v>On time</v>
      </c>
      <c r="V837" t="str">
        <f>IF(Flights[[#This Row],[Status]]&lt;&gt;"Delayed","",IF(Flights[[#This Row],[Arrival Delay]]&gt;120,"Severe",IF(Flights[[#This Row],[Arrival Delay]]&gt;60,"Major","Moderate")))</f>
        <v/>
      </c>
      <c r="X837" t="str">
        <f>IF(OR(AND(Flights[[#This Row],[Status]]="Cancelled",Flights[[#This Row],[Cancellation Reason]]="Airline/Carrier"),Flights[[#This Row],[Delay Type]]="Severe"),"Yes","No")</f>
        <v>No</v>
      </c>
    </row>
    <row r="838" spans="1:24" x14ac:dyDescent="0.25">
      <c r="A838" s="3">
        <v>42072</v>
      </c>
      <c r="B838">
        <f>WEEKNUM(Flights[[#This Row],[Date]],2)</f>
        <v>11</v>
      </c>
      <c r="C838">
        <f>WEEKDAY(Flights[[#This Row],[Date]],2)</f>
        <v>1</v>
      </c>
      <c r="D838" t="s">
        <v>1115</v>
      </c>
      <c r="E838" t="s">
        <v>1995</v>
      </c>
      <c r="F838" t="s">
        <v>0</v>
      </c>
      <c r="G838" t="s">
        <v>257</v>
      </c>
      <c r="H838" t="str">
        <f>_xlfn.XLOOKUP(Flights[[#This Row],[Destination]],Airports!$A$1:$A$77,Airports!$D$1:$D$77,"Code not found")</f>
        <v>Baltimore</v>
      </c>
      <c r="I838" t="str" cm="1">
        <f t="array" ref="I838">_xlfn.XLOOKUP(Flights[[#This Row],[Destination]],_xlfn._TRO_TRAILING(Airports!A:A),_xlfn._TRO_TRAILING(Airports!E:E),"Code not found")</f>
        <v>MD</v>
      </c>
      <c r="J838" s="1">
        <v>0.53819444444444442</v>
      </c>
      <c r="K838">
        <f>HOUR(Flights[[#This Row],[Scheduled Departure]])</f>
        <v>12</v>
      </c>
      <c r="L838" s="1">
        <v>0.54027777777777775</v>
      </c>
      <c r="M838">
        <v>3</v>
      </c>
      <c r="N838">
        <v>287</v>
      </c>
      <c r="O838" s="14">
        <f>Flights[[#This Row],[Length (min)]]/60</f>
        <v>4.7833333333333332</v>
      </c>
      <c r="P838">
        <v>2329</v>
      </c>
      <c r="Q838" s="17">
        <f>IFERROR(Flights[[#This Row],[Distance]]/Flights[[#This Row],[Length (hr)]],"")</f>
        <v>486.89895470383277</v>
      </c>
      <c r="R838" s="1">
        <v>0.86805555555555558</v>
      </c>
      <c r="S838" s="1">
        <v>0.86458333333333337</v>
      </c>
      <c r="T838">
        <v>-5</v>
      </c>
      <c r="U838" t="str">
        <f>IF(Flights[[#This Row],[Arrival Delay]]="","Cancelled",IF(Flights[[#This Row],[Arrival Delay]]&gt;15,"Delayed","On time"))</f>
        <v>On time</v>
      </c>
      <c r="V838" t="str">
        <f>IF(Flights[[#This Row],[Status]]&lt;&gt;"Delayed","",IF(Flights[[#This Row],[Arrival Delay]]&gt;120,"Severe",IF(Flights[[#This Row],[Arrival Delay]]&gt;60,"Major","Moderate")))</f>
        <v/>
      </c>
      <c r="X838" t="str">
        <f>IF(OR(AND(Flights[[#This Row],[Status]]="Cancelled",Flights[[#This Row],[Cancellation Reason]]="Airline/Carrier"),Flights[[#This Row],[Delay Type]]="Severe"),"Yes","No")</f>
        <v>No</v>
      </c>
    </row>
    <row r="839" spans="1:24" x14ac:dyDescent="0.25">
      <c r="A839" s="3">
        <v>42072</v>
      </c>
      <c r="B839">
        <f>WEEKNUM(Flights[[#This Row],[Date]],2)</f>
        <v>11</v>
      </c>
      <c r="C839">
        <f>WEEKDAY(Flights[[#This Row],[Date]],2)</f>
        <v>1</v>
      </c>
      <c r="D839" t="s">
        <v>1165</v>
      </c>
      <c r="E839" t="s">
        <v>1995</v>
      </c>
      <c r="F839" t="s">
        <v>0</v>
      </c>
      <c r="G839" t="s">
        <v>29</v>
      </c>
      <c r="H839" t="str">
        <f>_xlfn.XLOOKUP(Flights[[#This Row],[Destination]],Airports!$A$1:$A$77,Airports!$D$1:$D$77,"Code not found")</f>
        <v>Phoenix</v>
      </c>
      <c r="I839" t="str" cm="1">
        <f t="array" ref="I839">_xlfn.XLOOKUP(Flights[[#This Row],[Destination]],_xlfn._TRO_TRAILING(Airports!A:A),_xlfn._TRO_TRAILING(Airports!E:E),"Code not found")</f>
        <v>AZ</v>
      </c>
      <c r="J839" s="1">
        <v>0.71875</v>
      </c>
      <c r="K839">
        <f>HOUR(Flights[[#This Row],[Scheduled Departure]])</f>
        <v>17</v>
      </c>
      <c r="L839" s="1">
        <v>0.72986111111111107</v>
      </c>
      <c r="M839">
        <v>16</v>
      </c>
      <c r="N839">
        <v>97</v>
      </c>
      <c r="O839" s="14">
        <f>Flights[[#This Row],[Length (min)]]/60</f>
        <v>1.6166666666666667</v>
      </c>
      <c r="P839">
        <v>370</v>
      </c>
      <c r="Q839" s="17">
        <f>IFERROR(Flights[[#This Row],[Distance]]/Flights[[#This Row],[Length (hr)]],"")</f>
        <v>228.86597938144328</v>
      </c>
      <c r="R839" s="1">
        <v>0.77430555555555558</v>
      </c>
      <c r="S839" s="1">
        <v>0.79722222222222228</v>
      </c>
      <c r="T839">
        <v>33</v>
      </c>
      <c r="U839" t="str">
        <f>IF(Flights[[#This Row],[Arrival Delay]]="","Cancelled",IF(Flights[[#This Row],[Arrival Delay]]&gt;15,"Delayed","On time"))</f>
        <v>Delayed</v>
      </c>
      <c r="V839" t="str">
        <f>IF(Flights[[#This Row],[Status]]&lt;&gt;"Delayed","",IF(Flights[[#This Row],[Arrival Delay]]&gt;120,"Severe",IF(Flights[[#This Row],[Arrival Delay]]&gt;60,"Major","Moderate")))</f>
        <v>Moderate</v>
      </c>
      <c r="X839" t="str">
        <f>IF(OR(AND(Flights[[#This Row],[Status]]="Cancelled",Flights[[#This Row],[Cancellation Reason]]="Airline/Carrier"),Flights[[#This Row],[Delay Type]]="Severe"),"Yes","No")</f>
        <v>No</v>
      </c>
    </row>
    <row r="840" spans="1:24" x14ac:dyDescent="0.25">
      <c r="A840" s="3">
        <v>42072</v>
      </c>
      <c r="B840">
        <f>WEEKNUM(Flights[[#This Row],[Date]],2)</f>
        <v>11</v>
      </c>
      <c r="C840">
        <f>WEEKDAY(Flights[[#This Row],[Date]],2)</f>
        <v>1</v>
      </c>
      <c r="D840" t="s">
        <v>515</v>
      </c>
      <c r="E840" t="s">
        <v>1991</v>
      </c>
      <c r="F840" t="s">
        <v>0</v>
      </c>
      <c r="G840" t="s">
        <v>344</v>
      </c>
      <c r="H840" t="str">
        <f>_xlfn.XLOOKUP(Flights[[#This Row],[Destination]],Airports!$A$1:$A$77,Airports!$D$1:$D$77,"Code not found")</f>
        <v>Seattle</v>
      </c>
      <c r="I840" t="str" cm="1">
        <f t="array" ref="I840">_xlfn.XLOOKUP(Flights[[#This Row],[Destination]],_xlfn._TRO_TRAILING(Airports!A:A),_xlfn._TRO_TRAILING(Airports!E:E),"Code not found")</f>
        <v>WA</v>
      </c>
      <c r="J840" s="1">
        <v>0.77430555555555558</v>
      </c>
      <c r="K840">
        <f>HOUR(Flights[[#This Row],[Scheduled Departure]])</f>
        <v>18</v>
      </c>
      <c r="L840" s="1">
        <v>0.76736111111111116</v>
      </c>
      <c r="M840">
        <v>-10</v>
      </c>
      <c r="N840">
        <v>158</v>
      </c>
      <c r="O840" s="14">
        <f>Flights[[#This Row],[Length (min)]]/60</f>
        <v>2.6333333333333333</v>
      </c>
      <c r="P840">
        <v>954</v>
      </c>
      <c r="Q840" s="17">
        <f>IFERROR(Flights[[#This Row],[Distance]]/Flights[[#This Row],[Length (hr)]],"")</f>
        <v>362.27848101265823</v>
      </c>
      <c r="R840" s="1">
        <v>0.88541666666666663</v>
      </c>
      <c r="S840" s="1">
        <v>0.87708333333333333</v>
      </c>
      <c r="T840">
        <v>-12</v>
      </c>
      <c r="U840" t="str">
        <f>IF(Flights[[#This Row],[Arrival Delay]]="","Cancelled",IF(Flights[[#This Row],[Arrival Delay]]&gt;15,"Delayed","On time"))</f>
        <v>On time</v>
      </c>
      <c r="V840" t="str">
        <f>IF(Flights[[#This Row],[Status]]&lt;&gt;"Delayed","",IF(Flights[[#This Row],[Arrival Delay]]&gt;120,"Severe",IF(Flights[[#This Row],[Arrival Delay]]&gt;60,"Major","Moderate")))</f>
        <v/>
      </c>
      <c r="X840" t="str">
        <f>IF(OR(AND(Flights[[#This Row],[Status]]="Cancelled",Flights[[#This Row],[Cancellation Reason]]="Airline/Carrier"),Flights[[#This Row],[Delay Type]]="Severe"),"Yes","No")</f>
        <v>No</v>
      </c>
    </row>
    <row r="841" spans="1:24" x14ac:dyDescent="0.25">
      <c r="A841" s="3">
        <v>42072</v>
      </c>
      <c r="B841">
        <f>WEEKNUM(Flights[[#This Row],[Date]],2)</f>
        <v>11</v>
      </c>
      <c r="C841">
        <f>WEEKDAY(Flights[[#This Row],[Date]],2)</f>
        <v>1</v>
      </c>
      <c r="D841" t="s">
        <v>644</v>
      </c>
      <c r="E841" t="s">
        <v>1994</v>
      </c>
      <c r="F841" t="s">
        <v>0</v>
      </c>
      <c r="G841" t="s">
        <v>283</v>
      </c>
      <c r="H841" t="str">
        <f>_xlfn.XLOOKUP(Flights[[#This Row],[Destination]],Airports!$A$1:$A$77,Airports!$D$1:$D$77,"Code not found")</f>
        <v>Fresno</v>
      </c>
      <c r="I841" t="str" cm="1">
        <f t="array" ref="I841">_xlfn.XLOOKUP(Flights[[#This Row],[Destination]],_xlfn._TRO_TRAILING(Airports!A:A),_xlfn._TRO_TRAILING(Airports!E:E),"Code not found")</f>
        <v>CA</v>
      </c>
      <c r="J841" s="1">
        <v>0.83194444444444449</v>
      </c>
      <c r="K841">
        <f>HOUR(Flights[[#This Row],[Scheduled Departure]])</f>
        <v>19</v>
      </c>
      <c r="L841" s="1">
        <v>0.85972222222222228</v>
      </c>
      <c r="M841">
        <v>40</v>
      </c>
      <c r="N841">
        <v>64</v>
      </c>
      <c r="O841" s="14">
        <f>Flights[[#This Row],[Length (min)]]/60</f>
        <v>1.0666666666666667</v>
      </c>
      <c r="P841">
        <v>209</v>
      </c>
      <c r="Q841" s="17">
        <f>IFERROR(Flights[[#This Row],[Distance]]/Flights[[#This Row],[Length (hr)]],"")</f>
        <v>195.9375</v>
      </c>
      <c r="R841" s="1">
        <v>0.87777777777777777</v>
      </c>
      <c r="S841" s="1">
        <v>0.90416666666666667</v>
      </c>
      <c r="T841">
        <v>38</v>
      </c>
      <c r="U841" t="str">
        <f>IF(Flights[[#This Row],[Arrival Delay]]="","Cancelled",IF(Flights[[#This Row],[Arrival Delay]]&gt;15,"Delayed","On time"))</f>
        <v>Delayed</v>
      </c>
      <c r="V841" t="str">
        <f>IF(Flights[[#This Row],[Status]]&lt;&gt;"Delayed","",IF(Flights[[#This Row],[Arrival Delay]]&gt;120,"Severe",IF(Flights[[#This Row],[Arrival Delay]]&gt;60,"Major","Moderate")))</f>
        <v>Moderate</v>
      </c>
      <c r="X841" t="str">
        <f>IF(OR(AND(Flights[[#This Row],[Status]]="Cancelled",Flights[[#This Row],[Cancellation Reason]]="Airline/Carrier"),Flights[[#This Row],[Delay Type]]="Severe"),"Yes","No")</f>
        <v>No</v>
      </c>
    </row>
    <row r="842" spans="1:24" x14ac:dyDescent="0.25">
      <c r="A842" s="3">
        <v>42072</v>
      </c>
      <c r="B842">
        <f>WEEKNUM(Flights[[#This Row],[Date]],2)</f>
        <v>11</v>
      </c>
      <c r="C842">
        <f>WEEKDAY(Flights[[#This Row],[Date]],2)</f>
        <v>1</v>
      </c>
      <c r="D842" t="s">
        <v>1095</v>
      </c>
      <c r="E842" t="s">
        <v>1994</v>
      </c>
      <c r="F842" t="s">
        <v>0</v>
      </c>
      <c r="G842" t="s">
        <v>313</v>
      </c>
      <c r="H842" t="str">
        <f>_xlfn.XLOOKUP(Flights[[#This Row],[Destination]],Airports!$A$1:$A$77,Airports!$D$1:$D$77,"Code not found")</f>
        <v>Monterey</v>
      </c>
      <c r="I842" t="str" cm="1">
        <f t="array" ref="I842">_xlfn.XLOOKUP(Flights[[#This Row],[Destination]],_xlfn._TRO_TRAILING(Airports!A:A),_xlfn._TRO_TRAILING(Airports!E:E),"Code not found")</f>
        <v>CA</v>
      </c>
      <c r="J842" s="1">
        <v>0.88194444444444442</v>
      </c>
      <c r="K842">
        <f>HOUR(Flights[[#This Row],[Scheduled Departure]])</f>
        <v>21</v>
      </c>
      <c r="L842" s="1">
        <v>0.87569444444444444</v>
      </c>
      <c r="M842">
        <v>-9</v>
      </c>
      <c r="N842">
        <v>70</v>
      </c>
      <c r="O842" s="14">
        <f>Flights[[#This Row],[Length (min)]]/60</f>
        <v>1.1666666666666667</v>
      </c>
      <c r="P842">
        <v>266</v>
      </c>
      <c r="Q842" s="17">
        <f>IFERROR(Flights[[#This Row],[Distance]]/Flights[[#This Row],[Length (hr)]],"")</f>
        <v>227.99999999999997</v>
      </c>
      <c r="R842" s="1">
        <v>0.9291666666666667</v>
      </c>
      <c r="S842" s="1">
        <v>0.9243055555555556</v>
      </c>
      <c r="T842">
        <v>-7</v>
      </c>
      <c r="U842" t="str">
        <f>IF(Flights[[#This Row],[Arrival Delay]]="","Cancelled",IF(Flights[[#This Row],[Arrival Delay]]&gt;15,"Delayed","On time"))</f>
        <v>On time</v>
      </c>
      <c r="V842" t="str">
        <f>IF(Flights[[#This Row],[Status]]&lt;&gt;"Delayed","",IF(Flights[[#This Row],[Arrival Delay]]&gt;120,"Severe",IF(Flights[[#This Row],[Arrival Delay]]&gt;60,"Major","Moderate")))</f>
        <v/>
      </c>
      <c r="X842" t="str">
        <f>IF(OR(AND(Flights[[#This Row],[Status]]="Cancelled",Flights[[#This Row],[Cancellation Reason]]="Airline/Carrier"),Flights[[#This Row],[Delay Type]]="Severe"),"Yes","No")</f>
        <v>No</v>
      </c>
    </row>
    <row r="843" spans="1:24" x14ac:dyDescent="0.25">
      <c r="A843" s="3">
        <v>42073</v>
      </c>
      <c r="B843">
        <f>WEEKNUM(Flights[[#This Row],[Date]],2)</f>
        <v>11</v>
      </c>
      <c r="C843">
        <f>WEEKDAY(Flights[[#This Row],[Date]],2)</f>
        <v>2</v>
      </c>
      <c r="D843" t="s">
        <v>959</v>
      </c>
      <c r="E843" t="s">
        <v>1995</v>
      </c>
      <c r="F843" t="s">
        <v>0</v>
      </c>
      <c r="G843" t="s">
        <v>290</v>
      </c>
      <c r="H843" t="str">
        <f>_xlfn.XLOOKUP(Flights[[#This Row],[Destination]],Airports!$A$1:$A$77,Airports!$D$1:$D$77,"Code not found")</f>
        <v>Houston</v>
      </c>
      <c r="I843" t="str" cm="1">
        <f t="array" ref="I843">_xlfn.XLOOKUP(Flights[[#This Row],[Destination]],_xlfn._TRO_TRAILING(Airports!A:A),_xlfn._TRO_TRAILING(Airports!E:E),"Code not found")</f>
        <v>TX</v>
      </c>
      <c r="J843" s="1">
        <v>0.25694444444444442</v>
      </c>
      <c r="K843">
        <f>HOUR(Flights[[#This Row],[Scheduled Departure]])</f>
        <v>6</v>
      </c>
      <c r="L843" s="1">
        <v>0.25555555555555554</v>
      </c>
      <c r="M843">
        <v>-2</v>
      </c>
      <c r="N843">
        <v>185</v>
      </c>
      <c r="O843" s="14">
        <f>Flights[[#This Row],[Length (min)]]/60</f>
        <v>3.0833333333333335</v>
      </c>
      <c r="P843">
        <v>1390</v>
      </c>
      <c r="Q843" s="17">
        <f>IFERROR(Flights[[#This Row],[Distance]]/Flights[[#This Row],[Length (hr)]],"")</f>
        <v>450.81081081081078</v>
      </c>
      <c r="R843" s="1">
        <v>0.47222222222222221</v>
      </c>
      <c r="S843" s="1">
        <v>0.46736111111111112</v>
      </c>
      <c r="T843">
        <v>-7</v>
      </c>
      <c r="U843" t="str">
        <f>IF(Flights[[#This Row],[Arrival Delay]]="","Cancelled",IF(Flights[[#This Row],[Arrival Delay]]&gt;15,"Delayed","On time"))</f>
        <v>On time</v>
      </c>
      <c r="V843" t="str">
        <f>IF(Flights[[#This Row],[Status]]&lt;&gt;"Delayed","",IF(Flights[[#This Row],[Arrival Delay]]&gt;120,"Severe",IF(Flights[[#This Row],[Arrival Delay]]&gt;60,"Major","Moderate")))</f>
        <v/>
      </c>
      <c r="X843" t="str">
        <f>IF(OR(AND(Flights[[#This Row],[Status]]="Cancelled",Flights[[#This Row],[Cancellation Reason]]="Airline/Carrier"),Flights[[#This Row],[Delay Type]]="Severe"),"Yes","No")</f>
        <v>No</v>
      </c>
    </row>
    <row r="844" spans="1:24" x14ac:dyDescent="0.25">
      <c r="A844" s="3">
        <v>42073</v>
      </c>
      <c r="B844">
        <f>WEEKNUM(Flights[[#This Row],[Date]],2)</f>
        <v>11</v>
      </c>
      <c r="C844">
        <f>WEEKDAY(Flights[[#This Row],[Date]],2)</f>
        <v>2</v>
      </c>
      <c r="D844" t="s">
        <v>383</v>
      </c>
      <c r="E844" t="s">
        <v>1992</v>
      </c>
      <c r="F844" t="s">
        <v>0</v>
      </c>
      <c r="G844" t="s">
        <v>12</v>
      </c>
      <c r="H844" t="str">
        <f>_xlfn.XLOOKUP(Flights[[#This Row],[Destination]],Airports!$A$1:$A$77,Airports!$D$1:$D$77,"Code not found")</f>
        <v>New York</v>
      </c>
      <c r="I844" t="str" cm="1">
        <f t="array" ref="I844">_xlfn.XLOOKUP(Flights[[#This Row],[Destination]],_xlfn._TRO_TRAILING(Airports!A:A),_xlfn._TRO_TRAILING(Airports!E:E),"Code not found")</f>
        <v>NY</v>
      </c>
      <c r="J844" s="1">
        <v>0.27083333333333331</v>
      </c>
      <c r="K844">
        <f>HOUR(Flights[[#This Row],[Scheduled Departure]])</f>
        <v>6</v>
      </c>
      <c r="L844" s="1">
        <v>0.26666666666666666</v>
      </c>
      <c r="M844">
        <v>-6</v>
      </c>
      <c r="N844">
        <v>314</v>
      </c>
      <c r="O844" s="14">
        <f>Flights[[#This Row],[Length (min)]]/60</f>
        <v>5.2333333333333334</v>
      </c>
      <c r="P844">
        <v>2475</v>
      </c>
      <c r="Q844" s="17">
        <f>IFERROR(Flights[[#This Row],[Distance]]/Flights[[#This Row],[Length (hr)]],"")</f>
        <v>472.9299363057325</v>
      </c>
      <c r="R844" s="1">
        <v>0.62013888888888891</v>
      </c>
      <c r="S844" s="1">
        <v>0.60972222222222228</v>
      </c>
      <c r="T844">
        <v>-15</v>
      </c>
      <c r="U844" t="str">
        <f>IF(Flights[[#This Row],[Arrival Delay]]="","Cancelled",IF(Flights[[#This Row],[Arrival Delay]]&gt;15,"Delayed","On time"))</f>
        <v>On time</v>
      </c>
      <c r="V844" t="str">
        <f>IF(Flights[[#This Row],[Status]]&lt;&gt;"Delayed","",IF(Flights[[#This Row],[Arrival Delay]]&gt;120,"Severe",IF(Flights[[#This Row],[Arrival Delay]]&gt;60,"Major","Moderate")))</f>
        <v/>
      </c>
      <c r="X844" t="str">
        <f>IF(OR(AND(Flights[[#This Row],[Status]]="Cancelled",Flights[[#This Row],[Cancellation Reason]]="Airline/Carrier"),Flights[[#This Row],[Delay Type]]="Severe"),"Yes","No")</f>
        <v>No</v>
      </c>
    </row>
    <row r="845" spans="1:24" x14ac:dyDescent="0.25">
      <c r="A845" s="3">
        <v>42073</v>
      </c>
      <c r="B845">
        <f>WEEKNUM(Flights[[#This Row],[Date]],2)</f>
        <v>11</v>
      </c>
      <c r="C845">
        <f>WEEKDAY(Flights[[#This Row],[Date]],2)</f>
        <v>2</v>
      </c>
      <c r="D845" t="s">
        <v>880</v>
      </c>
      <c r="E845" t="s">
        <v>1990</v>
      </c>
      <c r="F845" t="s">
        <v>0</v>
      </c>
      <c r="G845" t="s">
        <v>273</v>
      </c>
      <c r="H845" t="str">
        <f>_xlfn.XLOOKUP(Flights[[#This Row],[Destination]],Airports!$A$1:$A$77,Airports!$D$1:$D$77,"Code not found")</f>
        <v>Denver</v>
      </c>
      <c r="I845" t="str" cm="1">
        <f t="array" ref="I845">_xlfn.XLOOKUP(Flights[[#This Row],[Destination]],_xlfn._TRO_TRAILING(Airports!A:A),_xlfn._TRO_TRAILING(Airports!E:E),"Code not found")</f>
        <v>CO</v>
      </c>
      <c r="J845" s="1">
        <v>0.29583333333333334</v>
      </c>
      <c r="K845">
        <f>HOUR(Flights[[#This Row],[Scheduled Departure]])</f>
        <v>7</v>
      </c>
      <c r="L845" s="1">
        <v>0.29652777777777778</v>
      </c>
      <c r="M845">
        <v>1</v>
      </c>
      <c r="N845">
        <v>150</v>
      </c>
      <c r="O845" s="14">
        <f>Flights[[#This Row],[Length (min)]]/60</f>
        <v>2.5</v>
      </c>
      <c r="P845">
        <v>862</v>
      </c>
      <c r="Q845" s="17">
        <f>IFERROR(Flights[[#This Row],[Distance]]/Flights[[#This Row],[Length (hr)]],"")</f>
        <v>344.8</v>
      </c>
      <c r="R845" s="1">
        <v>0.43958333333333333</v>
      </c>
      <c r="S845" s="1">
        <v>0.44236111111111109</v>
      </c>
      <c r="T845">
        <v>4</v>
      </c>
      <c r="U845" t="str">
        <f>IF(Flights[[#This Row],[Arrival Delay]]="","Cancelled",IF(Flights[[#This Row],[Arrival Delay]]&gt;15,"Delayed","On time"))</f>
        <v>On time</v>
      </c>
      <c r="V845" t="str">
        <f>IF(Flights[[#This Row],[Status]]&lt;&gt;"Delayed","",IF(Flights[[#This Row],[Arrival Delay]]&gt;120,"Severe",IF(Flights[[#This Row],[Arrival Delay]]&gt;60,"Major","Moderate")))</f>
        <v/>
      </c>
      <c r="X845" t="str">
        <f>IF(OR(AND(Flights[[#This Row],[Status]]="Cancelled",Flights[[#This Row],[Cancellation Reason]]="Airline/Carrier"),Flights[[#This Row],[Delay Type]]="Severe"),"Yes","No")</f>
        <v>No</v>
      </c>
    </row>
    <row r="846" spans="1:24" x14ac:dyDescent="0.25">
      <c r="A846" s="3">
        <v>42073</v>
      </c>
      <c r="B846">
        <f>WEEKNUM(Flights[[#This Row],[Date]],2)</f>
        <v>11</v>
      </c>
      <c r="C846">
        <f>WEEKDAY(Flights[[#This Row],[Date]],2)</f>
        <v>2</v>
      </c>
      <c r="D846" t="s">
        <v>1049</v>
      </c>
      <c r="E846" t="s">
        <v>1990</v>
      </c>
      <c r="F846" t="s">
        <v>0</v>
      </c>
      <c r="G846" t="s">
        <v>9</v>
      </c>
      <c r="H846" t="str">
        <f>_xlfn.XLOOKUP(Flights[[#This Row],[Destination]],Airports!$A$1:$A$77,Airports!$D$1:$D$77,"Code not found")</f>
        <v>San Francisco</v>
      </c>
      <c r="I846" t="str" cm="1">
        <f t="array" ref="I846">_xlfn.XLOOKUP(Flights[[#This Row],[Destination]],_xlfn._TRO_TRAILING(Airports!A:A),_xlfn._TRO_TRAILING(Airports!E:E),"Code not found")</f>
        <v>CA</v>
      </c>
      <c r="J846" s="1">
        <v>0.35416666666666669</v>
      </c>
      <c r="K846">
        <f>HOUR(Flights[[#This Row],[Scheduled Departure]])</f>
        <v>8</v>
      </c>
      <c r="L846" s="1">
        <v>0.35138888888888886</v>
      </c>
      <c r="M846">
        <v>-4</v>
      </c>
      <c r="N846">
        <v>99</v>
      </c>
      <c r="O846" s="14">
        <f>Flights[[#This Row],[Length (min)]]/60</f>
        <v>1.65</v>
      </c>
      <c r="P846">
        <v>337</v>
      </c>
      <c r="Q846" s="17">
        <f>IFERROR(Flights[[#This Row],[Distance]]/Flights[[#This Row],[Length (hr)]],"")</f>
        <v>204.24242424242425</v>
      </c>
      <c r="R846" s="1">
        <v>0.42152777777777778</v>
      </c>
      <c r="S846" s="1">
        <v>0.4201388888888889</v>
      </c>
      <c r="T846">
        <v>-2</v>
      </c>
      <c r="U846" t="str">
        <f>IF(Flights[[#This Row],[Arrival Delay]]="","Cancelled",IF(Flights[[#This Row],[Arrival Delay]]&gt;15,"Delayed","On time"))</f>
        <v>On time</v>
      </c>
      <c r="V846" t="str">
        <f>IF(Flights[[#This Row],[Status]]&lt;&gt;"Delayed","",IF(Flights[[#This Row],[Arrival Delay]]&gt;120,"Severe",IF(Flights[[#This Row],[Arrival Delay]]&gt;60,"Major","Moderate")))</f>
        <v/>
      </c>
      <c r="X846" t="str">
        <f>IF(OR(AND(Flights[[#This Row],[Status]]="Cancelled",Flights[[#This Row],[Cancellation Reason]]="Airline/Carrier"),Flights[[#This Row],[Delay Type]]="Severe"),"Yes","No")</f>
        <v>No</v>
      </c>
    </row>
    <row r="847" spans="1:24" x14ac:dyDescent="0.25">
      <c r="A847" s="3">
        <v>42073</v>
      </c>
      <c r="B847">
        <f>WEEKNUM(Flights[[#This Row],[Date]],2)</f>
        <v>11</v>
      </c>
      <c r="C847">
        <f>WEEKDAY(Flights[[#This Row],[Date]],2)</f>
        <v>2</v>
      </c>
      <c r="D847" t="s">
        <v>803</v>
      </c>
      <c r="E847" t="s">
        <v>1994</v>
      </c>
      <c r="F847" t="s">
        <v>0</v>
      </c>
      <c r="G847" t="s">
        <v>318</v>
      </c>
      <c r="H847" t="str">
        <f>_xlfn.XLOOKUP(Flights[[#This Row],[Destination]],Airports!$A$1:$A$77,Airports!$D$1:$D$77,"Code not found")</f>
        <v>Oakland</v>
      </c>
      <c r="I847" t="str" cm="1">
        <f t="array" ref="I847">_xlfn.XLOOKUP(Flights[[#This Row],[Destination]],_xlfn._TRO_TRAILING(Airports!A:A),_xlfn._TRO_TRAILING(Airports!E:E),"Code not found")</f>
        <v>CA</v>
      </c>
      <c r="J847" s="1">
        <v>0.3888888888888889</v>
      </c>
      <c r="K847">
        <f>HOUR(Flights[[#This Row],[Scheduled Departure]])</f>
        <v>9</v>
      </c>
      <c r="L847" s="1">
        <v>0.50763888888888886</v>
      </c>
      <c r="M847">
        <v>171</v>
      </c>
      <c r="N847">
        <v>77</v>
      </c>
      <c r="O847" s="14">
        <f>Flights[[#This Row],[Length (min)]]/60</f>
        <v>1.2833333333333334</v>
      </c>
      <c r="P847">
        <v>337</v>
      </c>
      <c r="Q847" s="17">
        <f>IFERROR(Flights[[#This Row],[Distance]]/Flights[[#This Row],[Length (hr)]],"")</f>
        <v>262.59740259740255</v>
      </c>
      <c r="R847" s="1">
        <v>0.4513888888888889</v>
      </c>
      <c r="S847" s="1">
        <v>0.56111111111111112</v>
      </c>
      <c r="T847">
        <v>158</v>
      </c>
      <c r="U847" t="str">
        <f>IF(Flights[[#This Row],[Arrival Delay]]="","Cancelled",IF(Flights[[#This Row],[Arrival Delay]]&gt;15,"Delayed","On time"))</f>
        <v>Delayed</v>
      </c>
      <c r="V847" t="str">
        <f>IF(Flights[[#This Row],[Status]]&lt;&gt;"Delayed","",IF(Flights[[#This Row],[Arrival Delay]]&gt;120,"Severe",IF(Flights[[#This Row],[Arrival Delay]]&gt;60,"Major","Moderate")))</f>
        <v>Severe</v>
      </c>
      <c r="X847" t="str">
        <f>IF(OR(AND(Flights[[#This Row],[Status]]="Cancelled",Flights[[#This Row],[Cancellation Reason]]="Airline/Carrier"),Flights[[#This Row],[Delay Type]]="Severe"),"Yes","No")</f>
        <v>Yes</v>
      </c>
    </row>
    <row r="848" spans="1:24" x14ac:dyDescent="0.25">
      <c r="A848" s="3">
        <v>42073</v>
      </c>
      <c r="B848">
        <f>WEEKNUM(Flights[[#This Row],[Date]],2)</f>
        <v>11</v>
      </c>
      <c r="C848">
        <f>WEEKDAY(Flights[[#This Row],[Date]],2)</f>
        <v>2</v>
      </c>
      <c r="D848" t="s">
        <v>444</v>
      </c>
      <c r="E848" t="s">
        <v>1994</v>
      </c>
      <c r="F848" t="s">
        <v>0</v>
      </c>
      <c r="G848" t="s">
        <v>344</v>
      </c>
      <c r="H848" t="str">
        <f>_xlfn.XLOOKUP(Flights[[#This Row],[Destination]],Airports!$A$1:$A$77,Airports!$D$1:$D$77,"Code not found")</f>
        <v>Seattle</v>
      </c>
      <c r="I848" t="str" cm="1">
        <f t="array" ref="I848">_xlfn.XLOOKUP(Flights[[#This Row],[Destination]],_xlfn._TRO_TRAILING(Airports!A:A),_xlfn._TRO_TRAILING(Airports!E:E),"Code not found")</f>
        <v>WA</v>
      </c>
      <c r="J848" s="1">
        <v>0.3888888888888889</v>
      </c>
      <c r="K848">
        <f>HOUR(Flights[[#This Row],[Scheduled Departure]])</f>
        <v>9</v>
      </c>
      <c r="L848" s="1">
        <v>0.3888888888888889</v>
      </c>
      <c r="M848">
        <v>0</v>
      </c>
      <c r="N848">
        <v>173</v>
      </c>
      <c r="O848" s="14">
        <f>Flights[[#This Row],[Length (min)]]/60</f>
        <v>2.8833333333333333</v>
      </c>
      <c r="P848">
        <v>954</v>
      </c>
      <c r="Q848" s="17">
        <f>IFERROR(Flights[[#This Row],[Distance]]/Flights[[#This Row],[Length (hr)]],"")</f>
        <v>330.8670520231214</v>
      </c>
      <c r="R848" s="1">
        <v>0.51041666666666663</v>
      </c>
      <c r="S848" s="1">
        <v>0.50902777777777775</v>
      </c>
      <c r="T848">
        <v>-2</v>
      </c>
      <c r="U848" t="str">
        <f>IF(Flights[[#This Row],[Arrival Delay]]="","Cancelled",IF(Flights[[#This Row],[Arrival Delay]]&gt;15,"Delayed","On time"))</f>
        <v>On time</v>
      </c>
      <c r="V848" t="str">
        <f>IF(Flights[[#This Row],[Status]]&lt;&gt;"Delayed","",IF(Flights[[#This Row],[Arrival Delay]]&gt;120,"Severe",IF(Flights[[#This Row],[Arrival Delay]]&gt;60,"Major","Moderate")))</f>
        <v/>
      </c>
      <c r="X848" t="str">
        <f>IF(OR(AND(Flights[[#This Row],[Status]]="Cancelled",Flights[[#This Row],[Cancellation Reason]]="Airline/Carrier"),Flights[[#This Row],[Delay Type]]="Severe"),"Yes","No")</f>
        <v>No</v>
      </c>
    </row>
    <row r="849" spans="1:24" x14ac:dyDescent="0.25">
      <c r="A849" s="3">
        <v>42073</v>
      </c>
      <c r="B849">
        <f>WEEKNUM(Flights[[#This Row],[Date]],2)</f>
        <v>11</v>
      </c>
      <c r="C849">
        <f>WEEKDAY(Flights[[#This Row],[Date]],2)</f>
        <v>2</v>
      </c>
      <c r="D849" t="s">
        <v>431</v>
      </c>
      <c r="E849" t="s">
        <v>1994</v>
      </c>
      <c r="F849" t="s">
        <v>0</v>
      </c>
      <c r="G849" t="s">
        <v>266</v>
      </c>
      <c r="H849" t="str">
        <f>_xlfn.XLOOKUP(Flights[[#This Row],[Destination]],Airports!$A$1:$A$77,Airports!$D$1:$D$77,"Code not found")</f>
        <v>Colorado Springs</v>
      </c>
      <c r="I849" t="str" cm="1">
        <f t="array" ref="I849">_xlfn.XLOOKUP(Flights[[#This Row],[Destination]],_xlfn._TRO_TRAILING(Airports!A:A),_xlfn._TRO_TRAILING(Airports!E:E),"Code not found")</f>
        <v>CO</v>
      </c>
      <c r="J849" s="1">
        <v>0.39652777777777776</v>
      </c>
      <c r="K849">
        <f>HOUR(Flights[[#This Row],[Scheduled Departure]])</f>
        <v>9</v>
      </c>
      <c r="L849" s="1">
        <v>0.39513888888888887</v>
      </c>
      <c r="M849">
        <v>-2</v>
      </c>
      <c r="N849">
        <v>146</v>
      </c>
      <c r="O849" s="14">
        <f>Flights[[#This Row],[Length (min)]]/60</f>
        <v>2.4333333333333331</v>
      </c>
      <c r="P849">
        <v>833</v>
      </c>
      <c r="Q849" s="17">
        <f>IFERROR(Flights[[#This Row],[Distance]]/Flights[[#This Row],[Length (hr)]],"")</f>
        <v>342.32876712328772</v>
      </c>
      <c r="R849" s="1">
        <v>0.5395833333333333</v>
      </c>
      <c r="S849" s="1">
        <v>0.53819444444444442</v>
      </c>
      <c r="T849">
        <v>-2</v>
      </c>
      <c r="U849" t="str">
        <f>IF(Flights[[#This Row],[Arrival Delay]]="","Cancelled",IF(Flights[[#This Row],[Arrival Delay]]&gt;15,"Delayed","On time"))</f>
        <v>On time</v>
      </c>
      <c r="V849" t="str">
        <f>IF(Flights[[#This Row],[Status]]&lt;&gt;"Delayed","",IF(Flights[[#This Row],[Arrival Delay]]&gt;120,"Severe",IF(Flights[[#This Row],[Arrival Delay]]&gt;60,"Major","Moderate")))</f>
        <v/>
      </c>
      <c r="X849" t="str">
        <f>IF(OR(AND(Flights[[#This Row],[Status]]="Cancelled",Flights[[#This Row],[Cancellation Reason]]="Airline/Carrier"),Flights[[#This Row],[Delay Type]]="Severe"),"Yes","No")</f>
        <v>No</v>
      </c>
    </row>
    <row r="850" spans="1:24" x14ac:dyDescent="0.25">
      <c r="A850" s="3">
        <v>42073</v>
      </c>
      <c r="B850">
        <f>WEEKNUM(Flights[[#This Row],[Date]],2)</f>
        <v>11</v>
      </c>
      <c r="C850">
        <f>WEEKDAY(Flights[[#This Row],[Date]],2)</f>
        <v>2</v>
      </c>
      <c r="D850" t="s">
        <v>453</v>
      </c>
      <c r="E850" t="s">
        <v>1996</v>
      </c>
      <c r="F850" t="s">
        <v>0</v>
      </c>
      <c r="G850" t="s">
        <v>285</v>
      </c>
      <c r="H850" t="str">
        <f>_xlfn.XLOOKUP(Flights[[#This Row],[Destination]],Airports!$A$1:$A$77,Airports!$D$1:$D$77,"Code not found")</f>
        <v>Fort Lauderdale</v>
      </c>
      <c r="I850" t="str" cm="1">
        <f t="array" ref="I850">_xlfn.XLOOKUP(Flights[[#This Row],[Destination]],_xlfn._TRO_TRAILING(Airports!A:A),_xlfn._TRO_TRAILING(Airports!E:E),"Code not found")</f>
        <v>FL</v>
      </c>
      <c r="J850" s="1">
        <v>0.4236111111111111</v>
      </c>
      <c r="K850">
        <f>HOUR(Flights[[#This Row],[Scheduled Departure]])</f>
        <v>10</v>
      </c>
      <c r="L850" s="1">
        <v>0.41944444444444445</v>
      </c>
      <c r="M850">
        <v>-6</v>
      </c>
      <c r="N850">
        <v>297</v>
      </c>
      <c r="O850" s="14">
        <f>Flights[[#This Row],[Length (min)]]/60</f>
        <v>4.95</v>
      </c>
      <c r="P850">
        <v>2342</v>
      </c>
      <c r="Q850" s="17">
        <f>IFERROR(Flights[[#This Row],[Distance]]/Flights[[#This Row],[Length (hr)]],"")</f>
        <v>473.13131313131311</v>
      </c>
      <c r="R850" s="1">
        <v>0.75</v>
      </c>
      <c r="S850" s="1">
        <v>0.75069444444444444</v>
      </c>
      <c r="T850">
        <v>1</v>
      </c>
      <c r="U850" t="str">
        <f>IF(Flights[[#This Row],[Arrival Delay]]="","Cancelled",IF(Flights[[#This Row],[Arrival Delay]]&gt;15,"Delayed","On time"))</f>
        <v>On time</v>
      </c>
      <c r="V850" t="str">
        <f>IF(Flights[[#This Row],[Status]]&lt;&gt;"Delayed","",IF(Flights[[#This Row],[Arrival Delay]]&gt;120,"Severe",IF(Flights[[#This Row],[Arrival Delay]]&gt;60,"Major","Moderate")))</f>
        <v/>
      </c>
      <c r="X850" t="str">
        <f>IF(OR(AND(Flights[[#This Row],[Status]]="Cancelled",Flights[[#This Row],[Cancellation Reason]]="Airline/Carrier"),Flights[[#This Row],[Delay Type]]="Severe"),"Yes","No")</f>
        <v>No</v>
      </c>
    </row>
    <row r="851" spans="1:24" x14ac:dyDescent="0.25">
      <c r="A851" s="3">
        <v>42073</v>
      </c>
      <c r="B851">
        <f>WEEKNUM(Flights[[#This Row],[Date]],2)</f>
        <v>11</v>
      </c>
      <c r="C851">
        <f>WEEKDAY(Flights[[#This Row],[Date]],2)</f>
        <v>2</v>
      </c>
      <c r="D851" t="s">
        <v>510</v>
      </c>
      <c r="E851" t="s">
        <v>1996</v>
      </c>
      <c r="F851" t="s">
        <v>0</v>
      </c>
      <c r="G851" t="s">
        <v>281</v>
      </c>
      <c r="H851" t="str">
        <f>_xlfn.XLOOKUP(Flights[[#This Row],[Destination]],Airports!$A$1:$A$77,Airports!$D$1:$D$77,"Code not found")</f>
        <v>Newark</v>
      </c>
      <c r="I851" t="str" cm="1">
        <f t="array" ref="I851">_xlfn.XLOOKUP(Flights[[#This Row],[Destination]],_xlfn._TRO_TRAILING(Airports!A:A),_xlfn._TRO_TRAILING(Airports!E:E),"Code not found")</f>
        <v>NJ</v>
      </c>
      <c r="J851" s="1">
        <v>0.53819444444444442</v>
      </c>
      <c r="K851">
        <f>HOUR(Flights[[#This Row],[Scheduled Departure]])</f>
        <v>12</v>
      </c>
      <c r="L851" s="1">
        <v>0.53611111111111109</v>
      </c>
      <c r="M851">
        <v>-3</v>
      </c>
      <c r="N851">
        <v>309</v>
      </c>
      <c r="O851" s="14">
        <f>Flights[[#This Row],[Length (min)]]/60</f>
        <v>5.15</v>
      </c>
      <c r="P851">
        <v>2454</v>
      </c>
      <c r="Q851" s="17">
        <f>IFERROR(Flights[[#This Row],[Distance]]/Flights[[#This Row],[Length (hr)]],"")</f>
        <v>476.504854368932</v>
      </c>
      <c r="R851" s="1">
        <v>0.87847222222222221</v>
      </c>
      <c r="S851" s="1">
        <v>0.87569444444444444</v>
      </c>
      <c r="T851">
        <v>-4</v>
      </c>
      <c r="U851" t="str">
        <f>IF(Flights[[#This Row],[Arrival Delay]]="","Cancelled",IF(Flights[[#This Row],[Arrival Delay]]&gt;15,"Delayed","On time"))</f>
        <v>On time</v>
      </c>
      <c r="V851" t="str">
        <f>IF(Flights[[#This Row],[Status]]&lt;&gt;"Delayed","",IF(Flights[[#This Row],[Arrival Delay]]&gt;120,"Severe",IF(Flights[[#This Row],[Arrival Delay]]&gt;60,"Major","Moderate")))</f>
        <v/>
      </c>
      <c r="X851" t="str">
        <f>IF(OR(AND(Flights[[#This Row],[Status]]="Cancelled",Flights[[#This Row],[Cancellation Reason]]="Airline/Carrier"),Flights[[#This Row],[Delay Type]]="Severe"),"Yes","No")</f>
        <v>No</v>
      </c>
    </row>
    <row r="852" spans="1:24" x14ac:dyDescent="0.25">
      <c r="A852" s="3">
        <v>42073</v>
      </c>
      <c r="B852">
        <f>WEEKNUM(Flights[[#This Row],[Date]],2)</f>
        <v>11</v>
      </c>
      <c r="C852">
        <f>WEEKDAY(Flights[[#This Row],[Date]],2)</f>
        <v>2</v>
      </c>
      <c r="D852" t="s">
        <v>1198</v>
      </c>
      <c r="E852" t="s">
        <v>1995</v>
      </c>
      <c r="F852" t="s">
        <v>0</v>
      </c>
      <c r="G852" t="s">
        <v>7</v>
      </c>
      <c r="H852" t="str">
        <f>_xlfn.XLOOKUP(Flights[[#This Row],[Destination]],Airports!$A$1:$A$77,Airports!$D$1:$D$77,"Code not found")</f>
        <v>Austin</v>
      </c>
      <c r="I852" t="str" cm="1">
        <f t="array" ref="I852">_xlfn.XLOOKUP(Flights[[#This Row],[Destination]],_xlfn._TRO_TRAILING(Airports!A:A),_xlfn._TRO_TRAILING(Airports!E:E),"Code not found")</f>
        <v>TX</v>
      </c>
      <c r="J852" s="1">
        <v>0.56597222222222221</v>
      </c>
      <c r="K852">
        <f>HOUR(Flights[[#This Row],[Scheduled Departure]])</f>
        <v>13</v>
      </c>
      <c r="L852" s="1">
        <v>0.56527777777777777</v>
      </c>
      <c r="M852">
        <v>-1</v>
      </c>
      <c r="N852">
        <v>172</v>
      </c>
      <c r="O852" s="14">
        <f>Flights[[#This Row],[Length (min)]]/60</f>
        <v>2.8666666666666667</v>
      </c>
      <c r="P852">
        <v>1242</v>
      </c>
      <c r="Q852" s="17">
        <f>IFERROR(Flights[[#This Row],[Distance]]/Flights[[#This Row],[Length (hr)]],"")</f>
        <v>433.25581395348837</v>
      </c>
      <c r="R852" s="1">
        <v>0.76736111111111116</v>
      </c>
      <c r="S852" s="1">
        <v>0.7680555555555556</v>
      </c>
      <c r="T852">
        <v>1</v>
      </c>
      <c r="U852" t="str">
        <f>IF(Flights[[#This Row],[Arrival Delay]]="","Cancelled",IF(Flights[[#This Row],[Arrival Delay]]&gt;15,"Delayed","On time"))</f>
        <v>On time</v>
      </c>
      <c r="V852" t="str">
        <f>IF(Flights[[#This Row],[Status]]&lt;&gt;"Delayed","",IF(Flights[[#This Row],[Arrival Delay]]&gt;120,"Severe",IF(Flights[[#This Row],[Arrival Delay]]&gt;60,"Major","Moderate")))</f>
        <v/>
      </c>
      <c r="X852" t="str">
        <f>IF(OR(AND(Flights[[#This Row],[Status]]="Cancelled",Flights[[#This Row],[Cancellation Reason]]="Airline/Carrier"),Flights[[#This Row],[Delay Type]]="Severe"),"Yes","No")</f>
        <v>No</v>
      </c>
    </row>
    <row r="853" spans="1:24" x14ac:dyDescent="0.25">
      <c r="A853" s="3">
        <v>42073</v>
      </c>
      <c r="B853">
        <f>WEEKNUM(Flights[[#This Row],[Date]],2)</f>
        <v>11</v>
      </c>
      <c r="C853">
        <f>WEEKDAY(Flights[[#This Row],[Date]],2)</f>
        <v>2</v>
      </c>
      <c r="D853" t="s">
        <v>534</v>
      </c>
      <c r="E853" t="s">
        <v>1988</v>
      </c>
      <c r="F853" t="s">
        <v>0</v>
      </c>
      <c r="G853" t="s">
        <v>28</v>
      </c>
      <c r="H853" t="str">
        <f>_xlfn.XLOOKUP(Flights[[#This Row],[Destination]],Airports!$A$1:$A$77,Airports!$D$1:$D$77,"Code not found")</f>
        <v>Philadelphia</v>
      </c>
      <c r="I853" t="str" cm="1">
        <f t="array" ref="I853">_xlfn.XLOOKUP(Flights[[#This Row],[Destination]],_xlfn._TRO_TRAILING(Airports!A:A),_xlfn._TRO_TRAILING(Airports!E:E),"Code not found")</f>
        <v>PA</v>
      </c>
      <c r="J853" s="1">
        <v>0.59375</v>
      </c>
      <c r="K853">
        <f>HOUR(Flights[[#This Row],[Scheduled Departure]])</f>
        <v>14</v>
      </c>
      <c r="L853" s="1">
        <v>0.59166666666666667</v>
      </c>
      <c r="M853">
        <v>-3</v>
      </c>
      <c r="N853">
        <v>313</v>
      </c>
      <c r="O853" s="14">
        <f>Flights[[#This Row],[Length (min)]]/60</f>
        <v>5.2166666666666668</v>
      </c>
      <c r="P853">
        <v>2402</v>
      </c>
      <c r="Q853" s="17">
        <f>IFERROR(Flights[[#This Row],[Distance]]/Flights[[#This Row],[Length (hr)]],"")</f>
        <v>460.44728434504793</v>
      </c>
      <c r="R853" s="1">
        <v>0.92361111111111116</v>
      </c>
      <c r="S853" s="1">
        <v>0.93402777777777779</v>
      </c>
      <c r="T853">
        <v>15</v>
      </c>
      <c r="U853" t="str">
        <f>IF(Flights[[#This Row],[Arrival Delay]]="","Cancelled",IF(Flights[[#This Row],[Arrival Delay]]&gt;15,"Delayed","On time"))</f>
        <v>On time</v>
      </c>
      <c r="V853" t="str">
        <f>IF(Flights[[#This Row],[Status]]&lt;&gt;"Delayed","",IF(Flights[[#This Row],[Arrival Delay]]&gt;120,"Severe",IF(Flights[[#This Row],[Arrival Delay]]&gt;60,"Major","Moderate")))</f>
        <v/>
      </c>
      <c r="X853" t="str">
        <f>IF(OR(AND(Flights[[#This Row],[Status]]="Cancelled",Flights[[#This Row],[Cancellation Reason]]="Airline/Carrier"),Flights[[#This Row],[Delay Type]]="Severe"),"Yes","No")</f>
        <v>No</v>
      </c>
    </row>
    <row r="854" spans="1:24" x14ac:dyDescent="0.25">
      <c r="A854" s="3">
        <v>42073</v>
      </c>
      <c r="B854">
        <f>WEEKNUM(Flights[[#This Row],[Date]],2)</f>
        <v>11</v>
      </c>
      <c r="C854">
        <f>WEEKDAY(Flights[[#This Row],[Date]],2)</f>
        <v>2</v>
      </c>
      <c r="D854" t="s">
        <v>1154</v>
      </c>
      <c r="E854" t="s">
        <v>1995</v>
      </c>
      <c r="F854" t="s">
        <v>0</v>
      </c>
      <c r="G854" t="s">
        <v>318</v>
      </c>
      <c r="H854" t="str">
        <f>_xlfn.XLOOKUP(Flights[[#This Row],[Destination]],Airports!$A$1:$A$77,Airports!$D$1:$D$77,"Code not found")</f>
        <v>Oakland</v>
      </c>
      <c r="I854" t="str" cm="1">
        <f t="array" ref="I854">_xlfn.XLOOKUP(Flights[[#This Row],[Destination]],_xlfn._TRO_TRAILING(Airports!A:A),_xlfn._TRO_TRAILING(Airports!E:E),"Code not found")</f>
        <v>CA</v>
      </c>
      <c r="J854" s="1">
        <v>0.60416666666666663</v>
      </c>
      <c r="K854">
        <f>HOUR(Flights[[#This Row],[Scheduled Departure]])</f>
        <v>14</v>
      </c>
      <c r="L854" s="1">
        <v>0.6</v>
      </c>
      <c r="M854">
        <v>-6</v>
      </c>
      <c r="N854">
        <v>72</v>
      </c>
      <c r="O854" s="14">
        <f>Flights[[#This Row],[Length (min)]]/60</f>
        <v>1.2</v>
      </c>
      <c r="P854">
        <v>337</v>
      </c>
      <c r="Q854" s="17">
        <f>IFERROR(Flights[[#This Row],[Distance]]/Flights[[#This Row],[Length (hr)]],"")</f>
        <v>280.83333333333337</v>
      </c>
      <c r="R854" s="1">
        <v>0.65625</v>
      </c>
      <c r="S854" s="1">
        <v>0.65</v>
      </c>
      <c r="T854">
        <v>-9</v>
      </c>
      <c r="U854" t="str">
        <f>IF(Flights[[#This Row],[Arrival Delay]]="","Cancelled",IF(Flights[[#This Row],[Arrival Delay]]&gt;15,"Delayed","On time"))</f>
        <v>On time</v>
      </c>
      <c r="V854" t="str">
        <f>IF(Flights[[#This Row],[Status]]&lt;&gt;"Delayed","",IF(Flights[[#This Row],[Arrival Delay]]&gt;120,"Severe",IF(Flights[[#This Row],[Arrival Delay]]&gt;60,"Major","Moderate")))</f>
        <v/>
      </c>
      <c r="X854" t="str">
        <f>IF(OR(AND(Flights[[#This Row],[Status]]="Cancelled",Flights[[#This Row],[Cancellation Reason]]="Airline/Carrier"),Flights[[#This Row],[Delay Type]]="Severe"),"Yes","No")</f>
        <v>No</v>
      </c>
    </row>
    <row r="855" spans="1:24" x14ac:dyDescent="0.25">
      <c r="A855" s="3">
        <v>42073</v>
      </c>
      <c r="B855">
        <f>WEEKNUM(Flights[[#This Row],[Date]],2)</f>
        <v>11</v>
      </c>
      <c r="C855">
        <f>WEEKDAY(Flights[[#This Row],[Date]],2)</f>
        <v>2</v>
      </c>
      <c r="D855" t="s">
        <v>732</v>
      </c>
      <c r="E855" t="s">
        <v>1994</v>
      </c>
      <c r="F855" t="s">
        <v>0</v>
      </c>
      <c r="G855" t="s">
        <v>351</v>
      </c>
      <c r="H855" t="str">
        <f>_xlfn.XLOOKUP(Flights[[#This Row],[Destination]],Airports!$A$1:$A$77,Airports!$D$1:$D$77,"Code not found")</f>
        <v>Sacramento</v>
      </c>
      <c r="I855" t="str" cm="1">
        <f t="array" ref="I855">_xlfn.XLOOKUP(Flights[[#This Row],[Destination]],_xlfn._TRO_TRAILING(Airports!A:A),_xlfn._TRO_TRAILING(Airports!E:E),"Code not found")</f>
        <v>CA</v>
      </c>
      <c r="J855" s="1">
        <v>0.6743055555555556</v>
      </c>
      <c r="K855">
        <f>HOUR(Flights[[#This Row],[Scheduled Departure]])</f>
        <v>16</v>
      </c>
      <c r="L855" s="1">
        <v>0.67083333333333328</v>
      </c>
      <c r="M855">
        <v>-5</v>
      </c>
      <c r="N855">
        <v>83</v>
      </c>
      <c r="O855" s="14">
        <f>Flights[[#This Row],[Length (min)]]/60</f>
        <v>1.3833333333333333</v>
      </c>
      <c r="P855">
        <v>373</v>
      </c>
      <c r="Q855" s="17">
        <f>IFERROR(Flights[[#This Row],[Distance]]/Flights[[#This Row],[Length (hr)]],"")</f>
        <v>269.63855421686748</v>
      </c>
      <c r="R855" s="1">
        <v>0.73750000000000004</v>
      </c>
      <c r="S855" s="1">
        <v>0.72847222222222219</v>
      </c>
      <c r="T855">
        <v>-13</v>
      </c>
      <c r="U855" t="str">
        <f>IF(Flights[[#This Row],[Arrival Delay]]="","Cancelled",IF(Flights[[#This Row],[Arrival Delay]]&gt;15,"Delayed","On time"))</f>
        <v>On time</v>
      </c>
      <c r="V855" t="str">
        <f>IF(Flights[[#This Row],[Status]]&lt;&gt;"Delayed","",IF(Flights[[#This Row],[Arrival Delay]]&gt;120,"Severe",IF(Flights[[#This Row],[Arrival Delay]]&gt;60,"Major","Moderate")))</f>
        <v/>
      </c>
      <c r="X855" t="str">
        <f>IF(OR(AND(Flights[[#This Row],[Status]]="Cancelled",Flights[[#This Row],[Cancellation Reason]]="Airline/Carrier"),Flights[[#This Row],[Delay Type]]="Severe"),"Yes","No")</f>
        <v>No</v>
      </c>
    </row>
    <row r="856" spans="1:24" x14ac:dyDescent="0.25">
      <c r="A856" s="3">
        <v>42073</v>
      </c>
      <c r="B856">
        <f>WEEKNUM(Flights[[#This Row],[Date]],2)</f>
        <v>11</v>
      </c>
      <c r="C856">
        <f>WEEKDAY(Flights[[#This Row],[Date]],2)</f>
        <v>2</v>
      </c>
      <c r="D856" t="s">
        <v>600</v>
      </c>
      <c r="E856" t="s">
        <v>1996</v>
      </c>
      <c r="F856" t="s">
        <v>0</v>
      </c>
      <c r="G856" t="s">
        <v>4</v>
      </c>
      <c r="H856" t="str">
        <f>_xlfn.XLOOKUP(Flights[[#This Row],[Destination]],Airports!$A$1:$A$77,Airports!$D$1:$D$77,"Code not found")</f>
        <v>Chicago</v>
      </c>
      <c r="I856" t="str" cm="1">
        <f t="array" ref="I856">_xlfn.XLOOKUP(Flights[[#This Row],[Destination]],_xlfn._TRO_TRAILING(Airports!A:A),_xlfn._TRO_TRAILING(Airports!E:E),"Code not found")</f>
        <v>IL</v>
      </c>
      <c r="J856" s="1">
        <v>0.69791666666666663</v>
      </c>
      <c r="K856">
        <f>HOUR(Flights[[#This Row],[Scheduled Departure]])</f>
        <v>16</v>
      </c>
      <c r="L856" s="1">
        <v>0.69513888888888886</v>
      </c>
      <c r="M856">
        <v>-4</v>
      </c>
      <c r="N856">
        <v>228</v>
      </c>
      <c r="O856" s="14">
        <f>Flights[[#This Row],[Length (min)]]/60</f>
        <v>3.8</v>
      </c>
      <c r="P856">
        <v>1744</v>
      </c>
      <c r="Q856" s="17">
        <f>IFERROR(Flights[[#This Row],[Distance]]/Flights[[#This Row],[Length (hr)]],"")</f>
        <v>458.94736842105266</v>
      </c>
      <c r="R856" s="1">
        <v>0.94444444444444442</v>
      </c>
      <c r="S856" s="1">
        <v>0.93680555555555556</v>
      </c>
      <c r="T856">
        <v>-11</v>
      </c>
      <c r="U856" t="str">
        <f>IF(Flights[[#This Row],[Arrival Delay]]="","Cancelled",IF(Flights[[#This Row],[Arrival Delay]]&gt;15,"Delayed","On time"))</f>
        <v>On time</v>
      </c>
      <c r="V856" t="str">
        <f>IF(Flights[[#This Row],[Status]]&lt;&gt;"Delayed","",IF(Flights[[#This Row],[Arrival Delay]]&gt;120,"Severe",IF(Flights[[#This Row],[Arrival Delay]]&gt;60,"Major","Moderate")))</f>
        <v/>
      </c>
      <c r="X856" t="str">
        <f>IF(OR(AND(Flights[[#This Row],[Status]]="Cancelled",Flights[[#This Row],[Cancellation Reason]]="Airline/Carrier"),Flights[[#This Row],[Delay Type]]="Severe"),"Yes","No")</f>
        <v>No</v>
      </c>
    </row>
    <row r="857" spans="1:24" x14ac:dyDescent="0.25">
      <c r="A857" s="3">
        <v>42073</v>
      </c>
      <c r="B857">
        <f>WEEKNUM(Flights[[#This Row],[Date]],2)</f>
        <v>11</v>
      </c>
      <c r="C857">
        <f>WEEKDAY(Flights[[#This Row],[Date]],2)</f>
        <v>2</v>
      </c>
      <c r="D857" t="s">
        <v>586</v>
      </c>
      <c r="E857" t="s">
        <v>1989</v>
      </c>
      <c r="F857" t="s">
        <v>0</v>
      </c>
      <c r="G857" t="s">
        <v>17</v>
      </c>
      <c r="H857" t="str">
        <f>_xlfn.XLOOKUP(Flights[[#This Row],[Destination]],Airports!$A$1:$A$77,Airports!$D$1:$D$77,"Code not found")</f>
        <v>Honolulu</v>
      </c>
      <c r="I857" t="str" cm="1">
        <f t="array" ref="I857">_xlfn.XLOOKUP(Flights[[#This Row],[Destination]],_xlfn._TRO_TRAILING(Airports!A:A),_xlfn._TRO_TRAILING(Airports!E:E),"Code not found")</f>
        <v>HI</v>
      </c>
      <c r="J857" s="1">
        <v>0.71180555555555558</v>
      </c>
      <c r="K857">
        <f>HOUR(Flights[[#This Row],[Scheduled Departure]])</f>
        <v>17</v>
      </c>
      <c r="L857" s="1">
        <v>0.71111111111111114</v>
      </c>
      <c r="M857">
        <v>-1</v>
      </c>
      <c r="N857">
        <v>368</v>
      </c>
      <c r="O857" s="14">
        <f>Flights[[#This Row],[Length (min)]]/60</f>
        <v>6.1333333333333337</v>
      </c>
      <c r="P857">
        <v>2556</v>
      </c>
      <c r="Q857" s="17">
        <f>IFERROR(Flights[[#This Row],[Distance]]/Flights[[#This Row],[Length (hr)]],"")</f>
        <v>416.73913043478257</v>
      </c>
      <c r="R857" s="1">
        <v>0.83125000000000004</v>
      </c>
      <c r="S857" s="1">
        <v>0.84166666666666667</v>
      </c>
      <c r="T857">
        <v>15</v>
      </c>
      <c r="U857" t="str">
        <f>IF(Flights[[#This Row],[Arrival Delay]]="","Cancelled",IF(Flights[[#This Row],[Arrival Delay]]&gt;15,"Delayed","On time"))</f>
        <v>On time</v>
      </c>
      <c r="V857" t="str">
        <f>IF(Flights[[#This Row],[Status]]&lt;&gt;"Delayed","",IF(Flights[[#This Row],[Arrival Delay]]&gt;120,"Severe",IF(Flights[[#This Row],[Arrival Delay]]&gt;60,"Major","Moderate")))</f>
        <v/>
      </c>
      <c r="X857" t="str">
        <f>IF(OR(AND(Flights[[#This Row],[Status]]="Cancelled",Flights[[#This Row],[Cancellation Reason]]="Airline/Carrier"),Flights[[#This Row],[Delay Type]]="Severe"),"Yes","No")</f>
        <v>No</v>
      </c>
    </row>
    <row r="858" spans="1:24" x14ac:dyDescent="0.25">
      <c r="A858" s="3">
        <v>42073</v>
      </c>
      <c r="B858">
        <f>WEEKNUM(Flights[[#This Row],[Date]],2)</f>
        <v>11</v>
      </c>
      <c r="C858">
        <f>WEEKDAY(Flights[[#This Row],[Date]],2)</f>
        <v>2</v>
      </c>
      <c r="D858" t="s">
        <v>585</v>
      </c>
      <c r="E858" t="s">
        <v>1996</v>
      </c>
      <c r="F858" t="s">
        <v>0</v>
      </c>
      <c r="G858" t="s">
        <v>344</v>
      </c>
      <c r="H858" t="str">
        <f>_xlfn.XLOOKUP(Flights[[#This Row],[Destination]],Airports!$A$1:$A$77,Airports!$D$1:$D$77,"Code not found")</f>
        <v>Seattle</v>
      </c>
      <c r="I858" t="str" cm="1">
        <f t="array" ref="I858">_xlfn.XLOOKUP(Flights[[#This Row],[Destination]],_xlfn._TRO_TRAILING(Airports!A:A),_xlfn._TRO_TRAILING(Airports!E:E),"Code not found")</f>
        <v>WA</v>
      </c>
      <c r="J858" s="1">
        <v>0.73611111111111116</v>
      </c>
      <c r="K858">
        <f>HOUR(Flights[[#This Row],[Scheduled Departure]])</f>
        <v>17</v>
      </c>
      <c r="L858" s="1">
        <v>0.73750000000000004</v>
      </c>
      <c r="M858">
        <v>2</v>
      </c>
      <c r="N858">
        <v>149</v>
      </c>
      <c r="O858" s="14">
        <f>Flights[[#This Row],[Length (min)]]/60</f>
        <v>2.4833333333333334</v>
      </c>
      <c r="P858">
        <v>954</v>
      </c>
      <c r="Q858" s="17">
        <f>IFERROR(Flights[[#This Row],[Distance]]/Flights[[#This Row],[Length (hr)]],"")</f>
        <v>384.16107382550337</v>
      </c>
      <c r="R858" s="1">
        <v>0.84722222222222221</v>
      </c>
      <c r="S858" s="1">
        <v>0.84097222222222223</v>
      </c>
      <c r="T858">
        <v>-9</v>
      </c>
      <c r="U858" t="str">
        <f>IF(Flights[[#This Row],[Arrival Delay]]="","Cancelled",IF(Flights[[#This Row],[Arrival Delay]]&gt;15,"Delayed","On time"))</f>
        <v>On time</v>
      </c>
      <c r="V858" t="str">
        <f>IF(Flights[[#This Row],[Status]]&lt;&gt;"Delayed","",IF(Flights[[#This Row],[Arrival Delay]]&gt;120,"Severe",IF(Flights[[#This Row],[Arrival Delay]]&gt;60,"Major","Moderate")))</f>
        <v/>
      </c>
      <c r="X858" t="str">
        <f>IF(OR(AND(Flights[[#This Row],[Status]]="Cancelled",Flights[[#This Row],[Cancellation Reason]]="Airline/Carrier"),Flights[[#This Row],[Delay Type]]="Severe"),"Yes","No")</f>
        <v>No</v>
      </c>
    </row>
    <row r="859" spans="1:24" x14ac:dyDescent="0.25">
      <c r="A859" s="3">
        <v>42073</v>
      </c>
      <c r="B859">
        <f>WEEKNUM(Flights[[#This Row],[Date]],2)</f>
        <v>11</v>
      </c>
      <c r="C859">
        <f>WEEKDAY(Flights[[#This Row],[Date]],2)</f>
        <v>2</v>
      </c>
      <c r="D859" t="s">
        <v>646</v>
      </c>
      <c r="E859" t="s">
        <v>1994</v>
      </c>
      <c r="F859" t="s">
        <v>0</v>
      </c>
      <c r="G859" t="s">
        <v>266</v>
      </c>
      <c r="H859" t="str">
        <f>_xlfn.XLOOKUP(Flights[[#This Row],[Destination]],Airports!$A$1:$A$77,Airports!$D$1:$D$77,"Code not found")</f>
        <v>Colorado Springs</v>
      </c>
      <c r="I859" t="str" cm="1">
        <f t="array" ref="I859">_xlfn.XLOOKUP(Flights[[#This Row],[Destination]],_xlfn._TRO_TRAILING(Airports!A:A),_xlfn._TRO_TRAILING(Airports!E:E),"Code not found")</f>
        <v>CO</v>
      </c>
      <c r="J859" s="1">
        <v>0.84583333333333333</v>
      </c>
      <c r="K859">
        <f>HOUR(Flights[[#This Row],[Scheduled Departure]])</f>
        <v>20</v>
      </c>
      <c r="L859" s="1">
        <v>0.9291666666666667</v>
      </c>
      <c r="M859">
        <v>120</v>
      </c>
      <c r="N859">
        <v>129</v>
      </c>
      <c r="O859" s="14">
        <f>Flights[[#This Row],[Length (min)]]/60</f>
        <v>2.15</v>
      </c>
      <c r="P859">
        <v>833</v>
      </c>
      <c r="Q859" s="17">
        <f>IFERROR(Flights[[#This Row],[Distance]]/Flights[[#This Row],[Length (hr)]],"")</f>
        <v>387.44186046511629</v>
      </c>
      <c r="R859" s="1">
        <v>0.98263888888888884</v>
      </c>
      <c r="S859" s="1">
        <v>6.0416666666666667E-2</v>
      </c>
      <c r="T859">
        <v>112</v>
      </c>
      <c r="U859" t="str">
        <f>IF(Flights[[#This Row],[Arrival Delay]]="","Cancelled",IF(Flights[[#This Row],[Arrival Delay]]&gt;15,"Delayed","On time"))</f>
        <v>Delayed</v>
      </c>
      <c r="V859" t="str">
        <f>IF(Flights[[#This Row],[Status]]&lt;&gt;"Delayed","",IF(Flights[[#This Row],[Arrival Delay]]&gt;120,"Severe",IF(Flights[[#This Row],[Arrival Delay]]&gt;60,"Major","Moderate")))</f>
        <v>Major</v>
      </c>
      <c r="X859" t="str">
        <f>IF(OR(AND(Flights[[#This Row],[Status]]="Cancelled",Flights[[#This Row],[Cancellation Reason]]="Airline/Carrier"),Flights[[#This Row],[Delay Type]]="Severe"),"Yes","No")</f>
        <v>No</v>
      </c>
    </row>
    <row r="860" spans="1:24" x14ac:dyDescent="0.25">
      <c r="A860" s="3">
        <v>42073</v>
      </c>
      <c r="B860">
        <f>WEEKNUM(Flights[[#This Row],[Date]],2)</f>
        <v>11</v>
      </c>
      <c r="C860">
        <f>WEEKDAY(Flights[[#This Row],[Date]],2)</f>
        <v>2</v>
      </c>
      <c r="D860" t="s">
        <v>683</v>
      </c>
      <c r="E860" t="s">
        <v>1990</v>
      </c>
      <c r="F860" t="s">
        <v>0</v>
      </c>
      <c r="G860" t="s">
        <v>293</v>
      </c>
      <c r="H860" t="str">
        <f>_xlfn.XLOOKUP(Flights[[#This Row],[Destination]],Airports!$A$1:$A$77,Airports!$D$1:$D$77,"Code not found")</f>
        <v>Houston</v>
      </c>
      <c r="I860" t="str" cm="1">
        <f t="array" ref="I860">_xlfn.XLOOKUP(Flights[[#This Row],[Destination]],_xlfn._TRO_TRAILING(Airports!A:A),_xlfn._TRO_TRAILING(Airports!E:E),"Code not found")</f>
        <v>TX</v>
      </c>
      <c r="J860" s="1">
        <v>0.99791666666666667</v>
      </c>
      <c r="K860">
        <f>HOUR(Flights[[#This Row],[Scheduled Departure]])</f>
        <v>23</v>
      </c>
      <c r="L860" s="1">
        <v>0.99652777777777779</v>
      </c>
      <c r="M860">
        <v>-2</v>
      </c>
      <c r="N860">
        <v>184</v>
      </c>
      <c r="O860" s="14">
        <f>Flights[[#This Row],[Length (min)]]/60</f>
        <v>3.0666666666666669</v>
      </c>
      <c r="P860">
        <v>1379</v>
      </c>
      <c r="Q860" s="17">
        <f>IFERROR(Flights[[#This Row],[Distance]]/Flights[[#This Row],[Length (hr)]],"")</f>
        <v>449.67391304347825</v>
      </c>
      <c r="R860" s="1">
        <v>0.21180555555555555</v>
      </c>
      <c r="S860" s="1">
        <v>0.2076388888888889</v>
      </c>
      <c r="T860">
        <v>-6</v>
      </c>
      <c r="U860" t="str">
        <f>IF(Flights[[#This Row],[Arrival Delay]]="","Cancelled",IF(Flights[[#This Row],[Arrival Delay]]&gt;15,"Delayed","On time"))</f>
        <v>On time</v>
      </c>
      <c r="V860" t="str">
        <f>IF(Flights[[#This Row],[Status]]&lt;&gt;"Delayed","",IF(Flights[[#This Row],[Arrival Delay]]&gt;120,"Severe",IF(Flights[[#This Row],[Arrival Delay]]&gt;60,"Major","Moderate")))</f>
        <v/>
      </c>
      <c r="X860" t="str">
        <f>IF(OR(AND(Flights[[#This Row],[Status]]="Cancelled",Flights[[#This Row],[Cancellation Reason]]="Airline/Carrier"),Flights[[#This Row],[Delay Type]]="Severe"),"Yes","No")</f>
        <v>No</v>
      </c>
    </row>
    <row r="861" spans="1:24" x14ac:dyDescent="0.25">
      <c r="A861" s="3">
        <v>42074</v>
      </c>
      <c r="B861">
        <f>WEEKNUM(Flights[[#This Row],[Date]],2)</f>
        <v>11</v>
      </c>
      <c r="C861">
        <f>WEEKDAY(Flights[[#This Row],[Date]],2)</f>
        <v>3</v>
      </c>
      <c r="D861" t="s">
        <v>382</v>
      </c>
      <c r="E861" t="s">
        <v>1990</v>
      </c>
      <c r="F861" t="s">
        <v>0</v>
      </c>
      <c r="G861" t="s">
        <v>9</v>
      </c>
      <c r="H861" t="str">
        <f>_xlfn.XLOOKUP(Flights[[#This Row],[Destination]],Airports!$A$1:$A$77,Airports!$D$1:$D$77,"Code not found")</f>
        <v>San Francisco</v>
      </c>
      <c r="I861" t="str" cm="1">
        <f t="array" ref="I861">_xlfn.XLOOKUP(Flights[[#This Row],[Destination]],_xlfn._TRO_TRAILING(Airports!A:A),_xlfn._TRO_TRAILING(Airports!E:E),"Code not found")</f>
        <v>CA</v>
      </c>
      <c r="J861" s="1">
        <v>0.25138888888888888</v>
      </c>
      <c r="K861">
        <f>HOUR(Flights[[#This Row],[Scheduled Departure]])</f>
        <v>6</v>
      </c>
      <c r="L861" s="1">
        <v>0.25069444444444444</v>
      </c>
      <c r="M861">
        <v>-1</v>
      </c>
      <c r="N861">
        <v>80</v>
      </c>
      <c r="O861" s="14">
        <f>Flights[[#This Row],[Length (min)]]/60</f>
        <v>1.3333333333333333</v>
      </c>
      <c r="P861">
        <v>337</v>
      </c>
      <c r="Q861" s="17">
        <f>IFERROR(Flights[[#This Row],[Distance]]/Flights[[#This Row],[Length (hr)]],"")</f>
        <v>252.75</v>
      </c>
      <c r="R861" s="1">
        <v>0.31041666666666667</v>
      </c>
      <c r="S861" s="1">
        <v>0.30625000000000002</v>
      </c>
      <c r="T861">
        <v>-6</v>
      </c>
      <c r="U861" t="str">
        <f>IF(Flights[[#This Row],[Arrival Delay]]="","Cancelled",IF(Flights[[#This Row],[Arrival Delay]]&gt;15,"Delayed","On time"))</f>
        <v>On time</v>
      </c>
      <c r="V861" t="str">
        <f>IF(Flights[[#This Row],[Status]]&lt;&gt;"Delayed","",IF(Flights[[#This Row],[Arrival Delay]]&gt;120,"Severe",IF(Flights[[#This Row],[Arrival Delay]]&gt;60,"Major","Moderate")))</f>
        <v/>
      </c>
      <c r="X861" t="str">
        <f>IF(OR(AND(Flights[[#This Row],[Status]]="Cancelled",Flights[[#This Row],[Cancellation Reason]]="Airline/Carrier"),Flights[[#This Row],[Delay Type]]="Severe"),"Yes","No")</f>
        <v>No</v>
      </c>
    </row>
    <row r="862" spans="1:24" x14ac:dyDescent="0.25">
      <c r="A862" s="3">
        <v>42074</v>
      </c>
      <c r="B862">
        <f>WEEKNUM(Flights[[#This Row],[Date]],2)</f>
        <v>11</v>
      </c>
      <c r="C862">
        <f>WEEKDAY(Flights[[#This Row],[Date]],2)</f>
        <v>3</v>
      </c>
      <c r="D862" t="s">
        <v>42</v>
      </c>
      <c r="E862" t="s">
        <v>1987</v>
      </c>
      <c r="F862" t="s">
        <v>0</v>
      </c>
      <c r="G862" t="s">
        <v>12</v>
      </c>
      <c r="H862" t="str">
        <f>_xlfn.XLOOKUP(Flights[[#This Row],[Destination]],Airports!$A$1:$A$77,Airports!$D$1:$D$77,"Code not found")</f>
        <v>New York</v>
      </c>
      <c r="I862" t="str" cm="1">
        <f t="array" ref="I862">_xlfn.XLOOKUP(Flights[[#This Row],[Destination]],_xlfn._TRO_TRAILING(Airports!A:A),_xlfn._TRO_TRAILING(Airports!E:E),"Code not found")</f>
        <v>NY</v>
      </c>
      <c r="J862" s="1">
        <v>0.29166666666666669</v>
      </c>
      <c r="K862">
        <f>HOUR(Flights[[#This Row],[Scheduled Departure]])</f>
        <v>7</v>
      </c>
      <c r="L862" s="1">
        <v>0.29375000000000001</v>
      </c>
      <c r="M862">
        <v>3</v>
      </c>
      <c r="N862">
        <v>342</v>
      </c>
      <c r="O862" s="14">
        <f>Flights[[#This Row],[Length (min)]]/60</f>
        <v>5.7</v>
      </c>
      <c r="P862">
        <v>2475</v>
      </c>
      <c r="Q862" s="17">
        <f>IFERROR(Flights[[#This Row],[Distance]]/Flights[[#This Row],[Length (hr)]],"")</f>
        <v>434.21052631578948</v>
      </c>
      <c r="R862" s="1">
        <v>0.64861111111111114</v>
      </c>
      <c r="S862" s="1">
        <v>0.65625</v>
      </c>
      <c r="T862">
        <v>11</v>
      </c>
      <c r="U862" t="str">
        <f>IF(Flights[[#This Row],[Arrival Delay]]="","Cancelled",IF(Flights[[#This Row],[Arrival Delay]]&gt;15,"Delayed","On time"))</f>
        <v>On time</v>
      </c>
      <c r="V862" t="str">
        <f>IF(Flights[[#This Row],[Status]]&lt;&gt;"Delayed","",IF(Flights[[#This Row],[Arrival Delay]]&gt;120,"Severe",IF(Flights[[#This Row],[Arrival Delay]]&gt;60,"Major","Moderate")))</f>
        <v/>
      </c>
      <c r="X862" t="str">
        <f>IF(OR(AND(Flights[[#This Row],[Status]]="Cancelled",Flights[[#This Row],[Cancellation Reason]]="Airline/Carrier"),Flights[[#This Row],[Delay Type]]="Severe"),"Yes","No")</f>
        <v>No</v>
      </c>
    </row>
    <row r="863" spans="1:24" x14ac:dyDescent="0.25">
      <c r="A863" s="3">
        <v>42074</v>
      </c>
      <c r="B863">
        <f>WEEKNUM(Flights[[#This Row],[Date]],2)</f>
        <v>11</v>
      </c>
      <c r="C863">
        <f>WEEKDAY(Flights[[#This Row],[Date]],2)</f>
        <v>3</v>
      </c>
      <c r="D863" t="s">
        <v>394</v>
      </c>
      <c r="E863" t="s">
        <v>1994</v>
      </c>
      <c r="F863" t="s">
        <v>0</v>
      </c>
      <c r="G863" t="s">
        <v>260</v>
      </c>
      <c r="H863" t="str">
        <f>_xlfn.XLOOKUP(Flights[[#This Row],[Destination]],Airports!$A$1:$A$77,Airports!$D$1:$D$77,"Code not found")</f>
        <v>San Diego</v>
      </c>
      <c r="I863" t="str" cm="1">
        <f t="array" ref="I863">_xlfn.XLOOKUP(Flights[[#This Row],[Destination]],_xlfn._TRO_TRAILING(Airports!A:A),_xlfn._TRO_TRAILING(Airports!E:E),"Code not found")</f>
        <v>CA</v>
      </c>
      <c r="J863" s="1">
        <v>0.30694444444444446</v>
      </c>
      <c r="K863">
        <f>HOUR(Flights[[#This Row],[Scheduled Departure]])</f>
        <v>7</v>
      </c>
      <c r="L863" s="1">
        <v>0.30555555555555558</v>
      </c>
      <c r="M863">
        <v>-2</v>
      </c>
      <c r="N863">
        <v>45</v>
      </c>
      <c r="O863" s="14">
        <f>Flights[[#This Row],[Length (min)]]/60</f>
        <v>0.75</v>
      </c>
      <c r="P863">
        <v>86</v>
      </c>
      <c r="Q863" s="17">
        <f>IFERROR(Flights[[#This Row],[Distance]]/Flights[[#This Row],[Length (hr)]],"")</f>
        <v>114.66666666666667</v>
      </c>
      <c r="R863" s="1">
        <v>0.34027777777777779</v>
      </c>
      <c r="S863" s="1">
        <v>0.33680555555555558</v>
      </c>
      <c r="T863">
        <v>-5</v>
      </c>
      <c r="U863" t="str">
        <f>IF(Flights[[#This Row],[Arrival Delay]]="","Cancelled",IF(Flights[[#This Row],[Arrival Delay]]&gt;15,"Delayed","On time"))</f>
        <v>On time</v>
      </c>
      <c r="V863" t="str">
        <f>IF(Flights[[#This Row],[Status]]&lt;&gt;"Delayed","",IF(Flights[[#This Row],[Arrival Delay]]&gt;120,"Severe",IF(Flights[[#This Row],[Arrival Delay]]&gt;60,"Major","Moderate")))</f>
        <v/>
      </c>
      <c r="X863" t="str">
        <f>IF(OR(AND(Flights[[#This Row],[Status]]="Cancelled",Flights[[#This Row],[Cancellation Reason]]="Airline/Carrier"),Flights[[#This Row],[Delay Type]]="Severe"),"Yes","No")</f>
        <v>No</v>
      </c>
    </row>
    <row r="864" spans="1:24" x14ac:dyDescent="0.25">
      <c r="A864" s="3">
        <v>42074</v>
      </c>
      <c r="B864">
        <f>WEEKNUM(Flights[[#This Row],[Date]],2)</f>
        <v>11</v>
      </c>
      <c r="C864">
        <f>WEEKDAY(Flights[[#This Row],[Date]],2)</f>
        <v>3</v>
      </c>
      <c r="D864" t="s">
        <v>421</v>
      </c>
      <c r="E864" t="s">
        <v>1996</v>
      </c>
      <c r="F864" t="s">
        <v>0</v>
      </c>
      <c r="G864" t="s">
        <v>13</v>
      </c>
      <c r="H864" t="str">
        <f>_xlfn.XLOOKUP(Flights[[#This Row],[Destination]],Airports!$A$1:$A$77,Airports!$D$1:$D$77,"Code not found")</f>
        <v>Orlando</v>
      </c>
      <c r="I864" t="str" cm="1">
        <f t="array" ref="I864">_xlfn.XLOOKUP(Flights[[#This Row],[Destination]],_xlfn._TRO_TRAILING(Airports!A:A),_xlfn._TRO_TRAILING(Airports!E:E),"Code not found")</f>
        <v>FL</v>
      </c>
      <c r="J864" s="1">
        <v>0.3611111111111111</v>
      </c>
      <c r="K864">
        <f>HOUR(Flights[[#This Row],[Scheduled Departure]])</f>
        <v>8</v>
      </c>
      <c r="L864" s="1">
        <v>0.3576388888888889</v>
      </c>
      <c r="M864">
        <v>-5</v>
      </c>
      <c r="N864">
        <v>309</v>
      </c>
      <c r="O864" s="14">
        <f>Flights[[#This Row],[Length (min)]]/60</f>
        <v>5.15</v>
      </c>
      <c r="P864">
        <v>2218</v>
      </c>
      <c r="Q864" s="17">
        <f>IFERROR(Flights[[#This Row],[Distance]]/Flights[[#This Row],[Length (hr)]],"")</f>
        <v>430.67961165048541</v>
      </c>
      <c r="R864" s="1">
        <v>0.68402777777777779</v>
      </c>
      <c r="S864" s="1">
        <v>0.69722222222222219</v>
      </c>
      <c r="T864">
        <v>19</v>
      </c>
      <c r="U864" t="str">
        <f>IF(Flights[[#This Row],[Arrival Delay]]="","Cancelled",IF(Flights[[#This Row],[Arrival Delay]]&gt;15,"Delayed","On time"))</f>
        <v>Delayed</v>
      </c>
      <c r="V864" t="str">
        <f>IF(Flights[[#This Row],[Status]]&lt;&gt;"Delayed","",IF(Flights[[#This Row],[Arrival Delay]]&gt;120,"Severe",IF(Flights[[#This Row],[Arrival Delay]]&gt;60,"Major","Moderate")))</f>
        <v>Moderate</v>
      </c>
      <c r="X864" t="str">
        <f>IF(OR(AND(Flights[[#This Row],[Status]]="Cancelled",Flights[[#This Row],[Cancellation Reason]]="Airline/Carrier"),Flights[[#This Row],[Delay Type]]="Severe"),"Yes","No")</f>
        <v>No</v>
      </c>
    </row>
    <row r="865" spans="1:24" x14ac:dyDescent="0.25">
      <c r="A865" s="3">
        <v>42074</v>
      </c>
      <c r="B865">
        <f>WEEKNUM(Flights[[#This Row],[Date]],2)</f>
        <v>11</v>
      </c>
      <c r="C865">
        <f>WEEKDAY(Flights[[#This Row],[Date]],2)</f>
        <v>3</v>
      </c>
      <c r="D865" t="s">
        <v>54</v>
      </c>
      <c r="E865" t="s">
        <v>1987</v>
      </c>
      <c r="F865" t="s">
        <v>0</v>
      </c>
      <c r="G865" t="s">
        <v>4</v>
      </c>
      <c r="H865" t="str">
        <f>_xlfn.XLOOKUP(Flights[[#This Row],[Destination]],Airports!$A$1:$A$77,Airports!$D$1:$D$77,"Code not found")</f>
        <v>Chicago</v>
      </c>
      <c r="I865" t="str" cm="1">
        <f t="array" ref="I865">_xlfn.XLOOKUP(Flights[[#This Row],[Destination]],_xlfn._TRO_TRAILING(Airports!A:A),_xlfn._TRO_TRAILING(Airports!E:E),"Code not found")</f>
        <v>IL</v>
      </c>
      <c r="J865" s="1">
        <v>0.37152777777777779</v>
      </c>
      <c r="K865">
        <f>HOUR(Flights[[#This Row],[Scheduled Departure]])</f>
        <v>8</v>
      </c>
      <c r="L865" s="1">
        <v>0.36666666666666664</v>
      </c>
      <c r="M865">
        <v>-7</v>
      </c>
      <c r="N865">
        <v>260</v>
      </c>
      <c r="O865" s="14">
        <f>Flights[[#This Row],[Length (min)]]/60</f>
        <v>4.333333333333333</v>
      </c>
      <c r="P865">
        <v>1744</v>
      </c>
      <c r="Q865" s="17">
        <f>IFERROR(Flights[[#This Row],[Distance]]/Flights[[#This Row],[Length (hr)]],"")</f>
        <v>402.46153846153851</v>
      </c>
      <c r="R865" s="1">
        <v>0.63124999999999998</v>
      </c>
      <c r="S865" s="1">
        <v>0.63055555555555554</v>
      </c>
      <c r="T865">
        <v>-1</v>
      </c>
      <c r="U865" t="str">
        <f>IF(Flights[[#This Row],[Arrival Delay]]="","Cancelled",IF(Flights[[#This Row],[Arrival Delay]]&gt;15,"Delayed","On time"))</f>
        <v>On time</v>
      </c>
      <c r="V865" t="str">
        <f>IF(Flights[[#This Row],[Status]]&lt;&gt;"Delayed","",IF(Flights[[#This Row],[Arrival Delay]]&gt;120,"Severe",IF(Flights[[#This Row],[Arrival Delay]]&gt;60,"Major","Moderate")))</f>
        <v/>
      </c>
      <c r="X865" t="str">
        <f>IF(OR(AND(Flights[[#This Row],[Status]]="Cancelled",Flights[[#This Row],[Cancellation Reason]]="Airline/Carrier"),Flights[[#This Row],[Delay Type]]="Severe"),"Yes","No")</f>
        <v>No</v>
      </c>
    </row>
    <row r="866" spans="1:24" x14ac:dyDescent="0.25">
      <c r="A866" s="3">
        <v>42074</v>
      </c>
      <c r="B866">
        <f>WEEKNUM(Flights[[#This Row],[Date]],2)</f>
        <v>11</v>
      </c>
      <c r="C866">
        <f>WEEKDAY(Flights[[#This Row],[Date]],2)</f>
        <v>3</v>
      </c>
      <c r="D866" t="s">
        <v>52</v>
      </c>
      <c r="E866" t="s">
        <v>1987</v>
      </c>
      <c r="F866" t="s">
        <v>0</v>
      </c>
      <c r="G866" t="s">
        <v>12</v>
      </c>
      <c r="H866" t="str">
        <f>_xlfn.XLOOKUP(Flights[[#This Row],[Destination]],Airports!$A$1:$A$77,Airports!$D$1:$D$77,"Code not found")</f>
        <v>New York</v>
      </c>
      <c r="I866" t="str" cm="1">
        <f t="array" ref="I866">_xlfn.XLOOKUP(Flights[[#This Row],[Destination]],_xlfn._TRO_TRAILING(Airports!A:A),_xlfn._TRO_TRAILING(Airports!E:E),"Code not found")</f>
        <v>NY</v>
      </c>
      <c r="J866" s="1">
        <v>0.375</v>
      </c>
      <c r="K866">
        <f>HOUR(Flights[[#This Row],[Scheduled Departure]])</f>
        <v>9</v>
      </c>
      <c r="L866" s="1">
        <v>0.36875000000000002</v>
      </c>
      <c r="M866">
        <v>-9</v>
      </c>
      <c r="N866">
        <v>340</v>
      </c>
      <c r="O866" s="14">
        <f>Flights[[#This Row],[Length (min)]]/60</f>
        <v>5.666666666666667</v>
      </c>
      <c r="P866">
        <v>2475</v>
      </c>
      <c r="Q866" s="17">
        <f>IFERROR(Flights[[#This Row],[Distance]]/Flights[[#This Row],[Length (hr)]],"")</f>
        <v>436.76470588235293</v>
      </c>
      <c r="R866" s="1">
        <v>0.73541666666666672</v>
      </c>
      <c r="S866" s="1">
        <v>0.72986111111111107</v>
      </c>
      <c r="T866">
        <v>-8</v>
      </c>
      <c r="U866" t="str">
        <f>IF(Flights[[#This Row],[Arrival Delay]]="","Cancelled",IF(Flights[[#This Row],[Arrival Delay]]&gt;15,"Delayed","On time"))</f>
        <v>On time</v>
      </c>
      <c r="V866" t="str">
        <f>IF(Flights[[#This Row],[Status]]&lt;&gt;"Delayed","",IF(Flights[[#This Row],[Arrival Delay]]&gt;120,"Severe",IF(Flights[[#This Row],[Arrival Delay]]&gt;60,"Major","Moderate")))</f>
        <v/>
      </c>
      <c r="X866" t="str">
        <f>IF(OR(AND(Flights[[#This Row],[Status]]="Cancelled",Flights[[#This Row],[Cancellation Reason]]="Airline/Carrier"),Flights[[#This Row],[Delay Type]]="Severe"),"Yes","No")</f>
        <v>No</v>
      </c>
    </row>
    <row r="867" spans="1:24" x14ac:dyDescent="0.25">
      <c r="A867" s="3">
        <v>42074</v>
      </c>
      <c r="B867">
        <f>WEEKNUM(Flights[[#This Row],[Date]],2)</f>
        <v>11</v>
      </c>
      <c r="C867">
        <f>WEEKDAY(Flights[[#This Row],[Date]],2)</f>
        <v>3</v>
      </c>
      <c r="D867" t="s">
        <v>461</v>
      </c>
      <c r="E867" t="s">
        <v>1996</v>
      </c>
      <c r="F867" t="s">
        <v>0</v>
      </c>
      <c r="G867" t="s">
        <v>12</v>
      </c>
      <c r="H867" t="str">
        <f>_xlfn.XLOOKUP(Flights[[#This Row],[Destination]],Airports!$A$1:$A$77,Airports!$D$1:$D$77,"Code not found")</f>
        <v>New York</v>
      </c>
      <c r="I867" t="str" cm="1">
        <f t="array" ref="I867">_xlfn.XLOOKUP(Flights[[#This Row],[Destination]],_xlfn._TRO_TRAILING(Airports!A:A),_xlfn._TRO_TRAILING(Airports!E:E),"Code not found")</f>
        <v>NY</v>
      </c>
      <c r="J867" s="1">
        <v>0.44791666666666669</v>
      </c>
      <c r="K867">
        <f>HOUR(Flights[[#This Row],[Scheduled Departure]])</f>
        <v>10</v>
      </c>
      <c r="L867" s="1">
        <v>0.44583333333333336</v>
      </c>
      <c r="M867">
        <v>-3</v>
      </c>
      <c r="N867">
        <v>320</v>
      </c>
      <c r="O867" s="14">
        <f>Flights[[#This Row],[Length (min)]]/60</f>
        <v>5.333333333333333</v>
      </c>
      <c r="P867">
        <v>2475</v>
      </c>
      <c r="Q867" s="17">
        <f>IFERROR(Flights[[#This Row],[Distance]]/Flights[[#This Row],[Length (hr)]],"")</f>
        <v>464.0625</v>
      </c>
      <c r="R867" s="1">
        <v>0.79861111111111116</v>
      </c>
      <c r="S867" s="1">
        <v>0.79305555555555551</v>
      </c>
      <c r="T867">
        <v>-8</v>
      </c>
      <c r="U867" t="str">
        <f>IF(Flights[[#This Row],[Arrival Delay]]="","Cancelled",IF(Flights[[#This Row],[Arrival Delay]]&gt;15,"Delayed","On time"))</f>
        <v>On time</v>
      </c>
      <c r="V867" t="str">
        <f>IF(Flights[[#This Row],[Status]]&lt;&gt;"Delayed","",IF(Flights[[#This Row],[Arrival Delay]]&gt;120,"Severe",IF(Flights[[#This Row],[Arrival Delay]]&gt;60,"Major","Moderate")))</f>
        <v/>
      </c>
      <c r="X867" t="str">
        <f>IF(OR(AND(Flights[[#This Row],[Status]]="Cancelled",Flights[[#This Row],[Cancellation Reason]]="Airline/Carrier"),Flights[[#This Row],[Delay Type]]="Severe"),"Yes","No")</f>
        <v>No</v>
      </c>
    </row>
    <row r="868" spans="1:24" x14ac:dyDescent="0.25">
      <c r="A868" s="3">
        <v>42074</v>
      </c>
      <c r="B868">
        <f>WEEKNUM(Flights[[#This Row],[Date]],2)</f>
        <v>11</v>
      </c>
      <c r="C868">
        <f>WEEKDAY(Flights[[#This Row],[Date]],2)</f>
        <v>3</v>
      </c>
      <c r="D868" t="s">
        <v>71</v>
      </c>
      <c r="E868" t="s">
        <v>1987</v>
      </c>
      <c r="F868" t="s">
        <v>0</v>
      </c>
      <c r="G868" t="s">
        <v>15</v>
      </c>
      <c r="H868" t="str">
        <f>_xlfn.XLOOKUP(Flights[[#This Row],[Destination]],Airports!$A$1:$A$77,Airports!$D$1:$D$77,"Code not found")</f>
        <v>Las Vegas</v>
      </c>
      <c r="I868" t="str" cm="1">
        <f t="array" ref="I868">_xlfn.XLOOKUP(Flights[[#This Row],[Destination]],_xlfn._TRO_TRAILING(Airports!A:A),_xlfn._TRO_TRAILING(Airports!E:E),"Code not found")</f>
        <v>NV</v>
      </c>
      <c r="J868" s="1">
        <v>0.52430555555555558</v>
      </c>
      <c r="K868">
        <f>HOUR(Flights[[#This Row],[Scheduled Departure]])</f>
        <v>12</v>
      </c>
      <c r="L868" s="1">
        <v>0.54027777777777775</v>
      </c>
      <c r="M868">
        <v>23</v>
      </c>
      <c r="N868">
        <v>63</v>
      </c>
      <c r="O868" s="14">
        <f>Flights[[#This Row],[Length (min)]]/60</f>
        <v>1.05</v>
      </c>
      <c r="P868">
        <v>236</v>
      </c>
      <c r="Q868" s="17">
        <f>IFERROR(Flights[[#This Row],[Distance]]/Flights[[#This Row],[Length (hr)]],"")</f>
        <v>224.76190476190476</v>
      </c>
      <c r="R868" s="1">
        <v>0.57708333333333328</v>
      </c>
      <c r="S868" s="1">
        <v>0.58402777777777781</v>
      </c>
      <c r="T868">
        <v>10</v>
      </c>
      <c r="U868" t="str">
        <f>IF(Flights[[#This Row],[Arrival Delay]]="","Cancelled",IF(Flights[[#This Row],[Arrival Delay]]&gt;15,"Delayed","On time"))</f>
        <v>On time</v>
      </c>
      <c r="V868" t="str">
        <f>IF(Flights[[#This Row],[Status]]&lt;&gt;"Delayed","",IF(Flights[[#This Row],[Arrival Delay]]&gt;120,"Severe",IF(Flights[[#This Row],[Arrival Delay]]&gt;60,"Major","Moderate")))</f>
        <v/>
      </c>
      <c r="X868" t="str">
        <f>IF(OR(AND(Flights[[#This Row],[Status]]="Cancelled",Flights[[#This Row],[Cancellation Reason]]="Airline/Carrier"),Flights[[#This Row],[Delay Type]]="Severe"),"Yes","No")</f>
        <v>No</v>
      </c>
    </row>
    <row r="869" spans="1:24" x14ac:dyDescent="0.25">
      <c r="A869" s="3">
        <v>42074</v>
      </c>
      <c r="B869">
        <f>WEEKNUM(Flights[[#This Row],[Date]],2)</f>
        <v>11</v>
      </c>
      <c r="C869">
        <f>WEEKDAY(Flights[[#This Row],[Date]],2)</f>
        <v>3</v>
      </c>
      <c r="D869" t="s">
        <v>548</v>
      </c>
      <c r="E869" t="s">
        <v>1992</v>
      </c>
      <c r="F869" t="s">
        <v>0</v>
      </c>
      <c r="G869" t="s">
        <v>285</v>
      </c>
      <c r="H869" t="str">
        <f>_xlfn.XLOOKUP(Flights[[#This Row],[Destination]],Airports!$A$1:$A$77,Airports!$D$1:$D$77,"Code not found")</f>
        <v>Fort Lauderdale</v>
      </c>
      <c r="I869" t="str" cm="1">
        <f t="array" ref="I869">_xlfn.XLOOKUP(Flights[[#This Row],[Destination]],_xlfn._TRO_TRAILING(Airports!A:A),_xlfn._TRO_TRAILING(Airports!E:E),"Code not found")</f>
        <v>FL</v>
      </c>
      <c r="J869" s="1">
        <v>0.63541666666666663</v>
      </c>
      <c r="K869">
        <f>HOUR(Flights[[#This Row],[Scheduled Departure]])</f>
        <v>15</v>
      </c>
      <c r="L869" s="1">
        <v>0.63541666666666663</v>
      </c>
      <c r="M869">
        <v>0</v>
      </c>
      <c r="N869">
        <v>315</v>
      </c>
      <c r="O869" s="14">
        <f>Flights[[#This Row],[Length (min)]]/60</f>
        <v>5.25</v>
      </c>
      <c r="P869">
        <v>2342</v>
      </c>
      <c r="Q869" s="17">
        <f>IFERROR(Flights[[#This Row],[Distance]]/Flights[[#This Row],[Length (hr)]],"")</f>
        <v>446.09523809523807</v>
      </c>
      <c r="R869" s="1">
        <v>0.95694444444444449</v>
      </c>
      <c r="S869" s="1">
        <v>0.97916666666666663</v>
      </c>
      <c r="T869">
        <v>32</v>
      </c>
      <c r="U869" t="str">
        <f>IF(Flights[[#This Row],[Arrival Delay]]="","Cancelled",IF(Flights[[#This Row],[Arrival Delay]]&gt;15,"Delayed","On time"))</f>
        <v>Delayed</v>
      </c>
      <c r="V869" t="str">
        <f>IF(Flights[[#This Row],[Status]]&lt;&gt;"Delayed","",IF(Flights[[#This Row],[Arrival Delay]]&gt;120,"Severe",IF(Flights[[#This Row],[Arrival Delay]]&gt;60,"Major","Moderate")))</f>
        <v>Moderate</v>
      </c>
      <c r="X869" t="str">
        <f>IF(OR(AND(Flights[[#This Row],[Status]]="Cancelled",Flights[[#This Row],[Cancellation Reason]]="Airline/Carrier"),Flights[[#This Row],[Delay Type]]="Severe"),"Yes","No")</f>
        <v>No</v>
      </c>
    </row>
    <row r="870" spans="1:24" x14ac:dyDescent="0.25">
      <c r="A870" s="3">
        <v>42074</v>
      </c>
      <c r="B870">
        <f>WEEKNUM(Flights[[#This Row],[Date]],2)</f>
        <v>11</v>
      </c>
      <c r="C870">
        <f>WEEKDAY(Flights[[#This Row],[Date]],2)</f>
        <v>3</v>
      </c>
      <c r="D870" t="s">
        <v>605</v>
      </c>
      <c r="E870" t="s">
        <v>1994</v>
      </c>
      <c r="F870" t="s">
        <v>0</v>
      </c>
      <c r="G870" t="s">
        <v>283</v>
      </c>
      <c r="H870" t="str">
        <f>_xlfn.XLOOKUP(Flights[[#This Row],[Destination]],Airports!$A$1:$A$77,Airports!$D$1:$D$77,"Code not found")</f>
        <v>Fresno</v>
      </c>
      <c r="I870" t="str" cm="1">
        <f t="array" ref="I870">_xlfn.XLOOKUP(Flights[[#This Row],[Destination]],_xlfn._TRO_TRAILING(Airports!A:A),_xlfn._TRO_TRAILING(Airports!E:E),"Code not found")</f>
        <v>CA</v>
      </c>
      <c r="J870" s="1">
        <v>0.77361111111111114</v>
      </c>
      <c r="K870">
        <f>HOUR(Flights[[#This Row],[Scheduled Departure]])</f>
        <v>18</v>
      </c>
      <c r="L870" s="1">
        <v>0.77013888888888893</v>
      </c>
      <c r="M870">
        <v>-5</v>
      </c>
      <c r="N870">
        <v>68</v>
      </c>
      <c r="O870" s="14">
        <f>Flights[[#This Row],[Length (min)]]/60</f>
        <v>1.1333333333333333</v>
      </c>
      <c r="P870">
        <v>209</v>
      </c>
      <c r="Q870" s="17">
        <f>IFERROR(Flights[[#This Row],[Distance]]/Flights[[#This Row],[Length (hr)]],"")</f>
        <v>184.41176470588235</v>
      </c>
      <c r="R870" s="1">
        <v>0.81944444444444442</v>
      </c>
      <c r="S870" s="1">
        <v>0.81736111111111109</v>
      </c>
      <c r="T870">
        <v>-3</v>
      </c>
      <c r="U870" t="str">
        <f>IF(Flights[[#This Row],[Arrival Delay]]="","Cancelled",IF(Flights[[#This Row],[Arrival Delay]]&gt;15,"Delayed","On time"))</f>
        <v>On time</v>
      </c>
      <c r="V870" t="str">
        <f>IF(Flights[[#This Row],[Status]]&lt;&gt;"Delayed","",IF(Flights[[#This Row],[Arrival Delay]]&gt;120,"Severe",IF(Flights[[#This Row],[Arrival Delay]]&gt;60,"Major","Moderate")))</f>
        <v/>
      </c>
      <c r="X870" t="str">
        <f>IF(OR(AND(Flights[[#This Row],[Status]]="Cancelled",Flights[[#This Row],[Cancellation Reason]]="Airline/Carrier"),Flights[[#This Row],[Delay Type]]="Severe"),"Yes","No")</f>
        <v>No</v>
      </c>
    </row>
    <row r="871" spans="1:24" x14ac:dyDescent="0.25">
      <c r="A871" s="3">
        <v>42074</v>
      </c>
      <c r="B871">
        <f>WEEKNUM(Flights[[#This Row],[Date]],2)</f>
        <v>11</v>
      </c>
      <c r="C871">
        <f>WEEKDAY(Flights[[#This Row],[Date]],2)</f>
        <v>3</v>
      </c>
      <c r="D871" t="s">
        <v>1168</v>
      </c>
      <c r="E871" t="s">
        <v>1995</v>
      </c>
      <c r="F871" t="s">
        <v>0</v>
      </c>
      <c r="G871" t="s">
        <v>347</v>
      </c>
      <c r="H871" t="str">
        <f>_xlfn.XLOOKUP(Flights[[#This Row],[Destination]],Airports!$A$1:$A$77,Airports!$D$1:$D$77,"Code not found")</f>
        <v>San Jose</v>
      </c>
      <c r="I871" t="str" cm="1">
        <f t="array" ref="I871">_xlfn.XLOOKUP(Flights[[#This Row],[Destination]],_xlfn._TRO_TRAILING(Airports!A:A),_xlfn._TRO_TRAILING(Airports!E:E),"Code not found")</f>
        <v>CA</v>
      </c>
      <c r="J871" s="1">
        <v>0.78819444444444442</v>
      </c>
      <c r="K871">
        <f>HOUR(Flights[[#This Row],[Scheduled Departure]])</f>
        <v>18</v>
      </c>
      <c r="L871" s="1">
        <v>0.82430555555555551</v>
      </c>
      <c r="M871">
        <v>52</v>
      </c>
      <c r="N871">
        <v>63</v>
      </c>
      <c r="O871" s="14">
        <f>Flights[[#This Row],[Length (min)]]/60</f>
        <v>1.05</v>
      </c>
      <c r="P871">
        <v>308</v>
      </c>
      <c r="Q871" s="17">
        <f>IFERROR(Flights[[#This Row],[Distance]]/Flights[[#This Row],[Length (hr)]],"")</f>
        <v>293.33333333333331</v>
      </c>
      <c r="R871" s="1">
        <v>0.83680555555555558</v>
      </c>
      <c r="S871" s="1">
        <v>0.86805555555555558</v>
      </c>
      <c r="T871">
        <v>45</v>
      </c>
      <c r="U871" t="str">
        <f>IF(Flights[[#This Row],[Arrival Delay]]="","Cancelled",IF(Flights[[#This Row],[Arrival Delay]]&gt;15,"Delayed","On time"))</f>
        <v>Delayed</v>
      </c>
      <c r="V871" t="str">
        <f>IF(Flights[[#This Row],[Status]]&lt;&gt;"Delayed","",IF(Flights[[#This Row],[Arrival Delay]]&gt;120,"Severe",IF(Flights[[#This Row],[Arrival Delay]]&gt;60,"Major","Moderate")))</f>
        <v>Moderate</v>
      </c>
      <c r="X871" t="str">
        <f>IF(OR(AND(Flights[[#This Row],[Status]]="Cancelled",Flights[[#This Row],[Cancellation Reason]]="Airline/Carrier"),Flights[[#This Row],[Delay Type]]="Severe"),"Yes","No")</f>
        <v>No</v>
      </c>
    </row>
    <row r="872" spans="1:24" x14ac:dyDescent="0.25">
      <c r="A872" s="3">
        <v>42074</v>
      </c>
      <c r="B872">
        <f>WEEKNUM(Flights[[#This Row],[Date]],2)</f>
        <v>11</v>
      </c>
      <c r="C872">
        <f>WEEKDAY(Flights[[#This Row],[Date]],2)</f>
        <v>3</v>
      </c>
      <c r="D872" t="s">
        <v>910</v>
      </c>
      <c r="E872" t="s">
        <v>1994</v>
      </c>
      <c r="F872" t="s">
        <v>0</v>
      </c>
      <c r="G872" t="s">
        <v>356</v>
      </c>
      <c r="H872" t="str">
        <f>_xlfn.XLOOKUP(Flights[[#This Row],[Destination]],Airports!$A$1:$A$77,Airports!$D$1:$D$77,"Code not found")</f>
        <v>Tucson</v>
      </c>
      <c r="I872" t="str" cm="1">
        <f t="array" ref="I872">_xlfn.XLOOKUP(Flights[[#This Row],[Destination]],_xlfn._TRO_TRAILING(Airports!A:A),_xlfn._TRO_TRAILING(Airports!E:E),"Code not found")</f>
        <v>AZ</v>
      </c>
      <c r="J872" s="1">
        <v>0.80138888888888893</v>
      </c>
      <c r="K872">
        <f>HOUR(Flights[[#This Row],[Scheduled Departure]])</f>
        <v>19</v>
      </c>
      <c r="L872" s="1">
        <v>0.79791666666666672</v>
      </c>
      <c r="M872">
        <v>-5</v>
      </c>
      <c r="N872">
        <v>87</v>
      </c>
      <c r="O872" s="14">
        <f>Flights[[#This Row],[Length (min)]]/60</f>
        <v>1.45</v>
      </c>
      <c r="P872">
        <v>451</v>
      </c>
      <c r="Q872" s="17">
        <f>IFERROR(Flights[[#This Row],[Distance]]/Flights[[#This Row],[Length (hr)]],"")</f>
        <v>311.0344827586207</v>
      </c>
      <c r="R872" s="1">
        <v>0.86388888888888893</v>
      </c>
      <c r="S872" s="1">
        <v>0.85833333333333328</v>
      </c>
      <c r="T872">
        <v>-8</v>
      </c>
      <c r="U872" t="str">
        <f>IF(Flights[[#This Row],[Arrival Delay]]="","Cancelled",IF(Flights[[#This Row],[Arrival Delay]]&gt;15,"Delayed","On time"))</f>
        <v>On time</v>
      </c>
      <c r="V872" t="str">
        <f>IF(Flights[[#This Row],[Status]]&lt;&gt;"Delayed","",IF(Flights[[#This Row],[Arrival Delay]]&gt;120,"Severe",IF(Flights[[#This Row],[Arrival Delay]]&gt;60,"Major","Moderate")))</f>
        <v/>
      </c>
      <c r="X872" t="str">
        <f>IF(OR(AND(Flights[[#This Row],[Status]]="Cancelled",Flights[[#This Row],[Cancellation Reason]]="Airline/Carrier"),Flights[[#This Row],[Delay Type]]="Severe"),"Yes","No")</f>
        <v>No</v>
      </c>
    </row>
    <row r="873" spans="1:24" x14ac:dyDescent="0.25">
      <c r="A873" s="3">
        <v>42074</v>
      </c>
      <c r="B873">
        <f>WEEKNUM(Flights[[#This Row],[Date]],2)</f>
        <v>11</v>
      </c>
      <c r="C873">
        <f>WEEKDAY(Flights[[#This Row],[Date]],2)</f>
        <v>3</v>
      </c>
      <c r="D873" t="s">
        <v>1173</v>
      </c>
      <c r="E873" t="s">
        <v>1995</v>
      </c>
      <c r="F873" t="s">
        <v>0</v>
      </c>
      <c r="G873" t="s">
        <v>273</v>
      </c>
      <c r="H873" t="str">
        <f>_xlfn.XLOOKUP(Flights[[#This Row],[Destination]],Airports!$A$1:$A$77,Airports!$D$1:$D$77,"Code not found")</f>
        <v>Denver</v>
      </c>
      <c r="I873" t="str" cm="1">
        <f t="array" ref="I873">_xlfn.XLOOKUP(Flights[[#This Row],[Destination]],_xlfn._TRO_TRAILING(Airports!A:A),_xlfn._TRO_TRAILING(Airports!E:E),"Code not found")</f>
        <v>CO</v>
      </c>
      <c r="J873" s="1">
        <v>0.82986111111111116</v>
      </c>
      <c r="K873">
        <f>HOUR(Flights[[#This Row],[Scheduled Departure]])</f>
        <v>19</v>
      </c>
      <c r="L873" s="1">
        <v>0.84166666666666667</v>
      </c>
      <c r="M873">
        <v>17</v>
      </c>
      <c r="N873">
        <v>119</v>
      </c>
      <c r="O873" s="14">
        <f>Flights[[#This Row],[Length (min)]]/60</f>
        <v>1.9833333333333334</v>
      </c>
      <c r="P873">
        <v>862</v>
      </c>
      <c r="Q873" s="17">
        <f>IFERROR(Flights[[#This Row],[Distance]]/Flights[[#This Row],[Length (hr)]],"")</f>
        <v>434.62184873949576</v>
      </c>
      <c r="R873" s="1">
        <v>0.96527777777777779</v>
      </c>
      <c r="S873" s="1">
        <v>0.96597222222222223</v>
      </c>
      <c r="T873">
        <v>1</v>
      </c>
      <c r="U873" t="str">
        <f>IF(Flights[[#This Row],[Arrival Delay]]="","Cancelled",IF(Flights[[#This Row],[Arrival Delay]]&gt;15,"Delayed","On time"))</f>
        <v>On time</v>
      </c>
      <c r="V873" t="str">
        <f>IF(Flights[[#This Row],[Status]]&lt;&gt;"Delayed","",IF(Flights[[#This Row],[Arrival Delay]]&gt;120,"Severe",IF(Flights[[#This Row],[Arrival Delay]]&gt;60,"Major","Moderate")))</f>
        <v/>
      </c>
      <c r="X873" t="str">
        <f>IF(OR(AND(Flights[[#This Row],[Status]]="Cancelled",Flights[[#This Row],[Cancellation Reason]]="Airline/Carrier"),Flights[[#This Row],[Delay Type]]="Severe"),"Yes","No")</f>
        <v>No</v>
      </c>
    </row>
    <row r="874" spans="1:24" x14ac:dyDescent="0.25">
      <c r="A874" s="3">
        <v>42074</v>
      </c>
      <c r="B874">
        <f>WEEKNUM(Flights[[#This Row],[Date]],2)</f>
        <v>11</v>
      </c>
      <c r="C874">
        <f>WEEKDAY(Flights[[#This Row],[Date]],2)</f>
        <v>3</v>
      </c>
      <c r="D874" t="s">
        <v>638</v>
      </c>
      <c r="E874" t="s">
        <v>1994</v>
      </c>
      <c r="F874" t="s">
        <v>0</v>
      </c>
      <c r="G874" t="s">
        <v>343</v>
      </c>
      <c r="H874" t="str">
        <f>_xlfn.XLOOKUP(Flights[[#This Row],[Destination]],Airports!$A$1:$A$77,Airports!$D$1:$D$77,"Code not found")</f>
        <v>San Luis Obispo</v>
      </c>
      <c r="I874" t="str" cm="1">
        <f t="array" ref="I874">_xlfn.XLOOKUP(Flights[[#This Row],[Destination]],_xlfn._TRO_TRAILING(Airports!A:A),_xlfn._TRO_TRAILING(Airports!E:E),"Code not found")</f>
        <v>CA</v>
      </c>
      <c r="J874" s="1">
        <v>0.85763888888888884</v>
      </c>
      <c r="K874">
        <f>HOUR(Flights[[#This Row],[Scheduled Departure]])</f>
        <v>20</v>
      </c>
      <c r="L874" s="1">
        <v>0.85347222222222219</v>
      </c>
      <c r="M874">
        <v>-6</v>
      </c>
      <c r="N874">
        <v>60</v>
      </c>
      <c r="O874" s="14">
        <f>Flights[[#This Row],[Length (min)]]/60</f>
        <v>1</v>
      </c>
      <c r="P874">
        <v>156</v>
      </c>
      <c r="Q874" s="17">
        <f>IFERROR(Flights[[#This Row],[Distance]]/Flights[[#This Row],[Length (hr)]],"")</f>
        <v>156</v>
      </c>
      <c r="R874" s="1">
        <v>0.90069444444444446</v>
      </c>
      <c r="S874" s="1">
        <v>0.89513888888888893</v>
      </c>
      <c r="T874">
        <v>-8</v>
      </c>
      <c r="U874" t="str">
        <f>IF(Flights[[#This Row],[Arrival Delay]]="","Cancelled",IF(Flights[[#This Row],[Arrival Delay]]&gt;15,"Delayed","On time"))</f>
        <v>On time</v>
      </c>
      <c r="V874" t="str">
        <f>IF(Flights[[#This Row],[Status]]&lt;&gt;"Delayed","",IF(Flights[[#This Row],[Arrival Delay]]&gt;120,"Severe",IF(Flights[[#This Row],[Arrival Delay]]&gt;60,"Major","Moderate")))</f>
        <v/>
      </c>
      <c r="X874" t="str">
        <f>IF(OR(AND(Flights[[#This Row],[Status]]="Cancelled",Flights[[#This Row],[Cancellation Reason]]="Airline/Carrier"),Flights[[#This Row],[Delay Type]]="Severe"),"Yes","No")</f>
        <v>No</v>
      </c>
    </row>
    <row r="875" spans="1:24" x14ac:dyDescent="0.25">
      <c r="A875" s="3">
        <v>42074</v>
      </c>
      <c r="B875">
        <f>WEEKNUM(Flights[[#This Row],[Date]],2)</f>
        <v>11</v>
      </c>
      <c r="C875">
        <f>WEEKDAY(Flights[[#This Row],[Date]],2)</f>
        <v>3</v>
      </c>
      <c r="D875" t="s">
        <v>1047</v>
      </c>
      <c r="E875" t="s">
        <v>1989</v>
      </c>
      <c r="F875" t="s">
        <v>0</v>
      </c>
      <c r="G875" t="s">
        <v>22</v>
      </c>
      <c r="H875" t="str">
        <f>_xlfn.XLOOKUP(Flights[[#This Row],[Destination]],Airports!$A$1:$A$77,Airports!$D$1:$D$77,"Code not found")</f>
        <v>Columbus</v>
      </c>
      <c r="I875" t="str" cm="1">
        <f t="array" ref="I875">_xlfn.XLOOKUP(Flights[[#This Row],[Destination]],_xlfn._TRO_TRAILING(Airports!A:A),_xlfn._TRO_TRAILING(Airports!E:E),"Code not found")</f>
        <v>OH</v>
      </c>
      <c r="J875" s="1">
        <v>0.92569444444444449</v>
      </c>
      <c r="K875">
        <f>HOUR(Flights[[#This Row],[Scheduled Departure]])</f>
        <v>22</v>
      </c>
      <c r="L875" s="1">
        <v>0.92152777777777772</v>
      </c>
      <c r="M875">
        <v>-6</v>
      </c>
      <c r="N875">
        <v>278</v>
      </c>
      <c r="O875" s="14">
        <f>Flights[[#This Row],[Length (min)]]/60</f>
        <v>4.6333333333333337</v>
      </c>
      <c r="P875">
        <v>1995</v>
      </c>
      <c r="Q875" s="17">
        <f>IFERROR(Flights[[#This Row],[Distance]]/Flights[[#This Row],[Length (hr)]],"")</f>
        <v>430.57553956834528</v>
      </c>
      <c r="R875" s="1">
        <v>0.22777777777777777</v>
      </c>
      <c r="S875" s="1">
        <v>0.23958333333333334</v>
      </c>
      <c r="T875">
        <v>17</v>
      </c>
      <c r="U875" t="str">
        <f>IF(Flights[[#This Row],[Arrival Delay]]="","Cancelled",IF(Flights[[#This Row],[Arrival Delay]]&gt;15,"Delayed","On time"))</f>
        <v>Delayed</v>
      </c>
      <c r="V875" t="str">
        <f>IF(Flights[[#This Row],[Status]]&lt;&gt;"Delayed","",IF(Flights[[#This Row],[Arrival Delay]]&gt;120,"Severe",IF(Flights[[#This Row],[Arrival Delay]]&gt;60,"Major","Moderate")))</f>
        <v>Moderate</v>
      </c>
      <c r="X875" t="str">
        <f>IF(OR(AND(Flights[[#This Row],[Status]]="Cancelled",Flights[[#This Row],[Cancellation Reason]]="Airline/Carrier"),Flights[[#This Row],[Delay Type]]="Severe"),"Yes","No")</f>
        <v>No</v>
      </c>
    </row>
    <row r="876" spans="1:24" x14ac:dyDescent="0.25">
      <c r="A876" s="3">
        <v>42075</v>
      </c>
      <c r="B876">
        <f>WEEKNUM(Flights[[#This Row],[Date]],2)</f>
        <v>11</v>
      </c>
      <c r="C876">
        <f>WEEKDAY(Flights[[#This Row],[Date]],2)</f>
        <v>4</v>
      </c>
      <c r="D876" t="s">
        <v>1132</v>
      </c>
      <c r="E876" t="s">
        <v>1995</v>
      </c>
      <c r="F876" t="s">
        <v>0</v>
      </c>
      <c r="G876" t="s">
        <v>9</v>
      </c>
      <c r="H876" t="str">
        <f>_xlfn.XLOOKUP(Flights[[#This Row],[Destination]],Airports!$A$1:$A$77,Airports!$D$1:$D$77,"Code not found")</f>
        <v>San Francisco</v>
      </c>
      <c r="I876" t="str" cm="1">
        <f t="array" ref="I876">_xlfn.XLOOKUP(Flights[[#This Row],[Destination]],_xlfn._TRO_TRAILING(Airports!A:A),_xlfn._TRO_TRAILING(Airports!E:E),"Code not found")</f>
        <v>CA</v>
      </c>
      <c r="J876" s="1">
        <v>0.375</v>
      </c>
      <c r="K876">
        <f>HOUR(Flights[[#This Row],[Scheduled Departure]])</f>
        <v>9</v>
      </c>
      <c r="L876" s="1">
        <v>0.37222222222222223</v>
      </c>
      <c r="M876">
        <v>-4</v>
      </c>
      <c r="N876">
        <v>78</v>
      </c>
      <c r="O876" s="14">
        <f>Flights[[#This Row],[Length (min)]]/60</f>
        <v>1.3</v>
      </c>
      <c r="P876">
        <v>337</v>
      </c>
      <c r="Q876" s="17">
        <f>IFERROR(Flights[[#This Row],[Distance]]/Flights[[#This Row],[Length (hr)]],"")</f>
        <v>259.23076923076923</v>
      </c>
      <c r="R876" s="1">
        <v>0.43055555555555558</v>
      </c>
      <c r="S876" s="1">
        <v>0.42638888888888887</v>
      </c>
      <c r="T876">
        <v>-6</v>
      </c>
      <c r="U876" t="str">
        <f>IF(Flights[[#This Row],[Arrival Delay]]="","Cancelled",IF(Flights[[#This Row],[Arrival Delay]]&gt;15,"Delayed","On time"))</f>
        <v>On time</v>
      </c>
      <c r="V876" t="str">
        <f>IF(Flights[[#This Row],[Status]]&lt;&gt;"Delayed","",IF(Flights[[#This Row],[Arrival Delay]]&gt;120,"Severe",IF(Flights[[#This Row],[Arrival Delay]]&gt;60,"Major","Moderate")))</f>
        <v/>
      </c>
      <c r="X876" t="str">
        <f>IF(OR(AND(Flights[[#This Row],[Status]]="Cancelled",Flights[[#This Row],[Cancellation Reason]]="Airline/Carrier"),Flights[[#This Row],[Delay Type]]="Severe"),"Yes","No")</f>
        <v>No</v>
      </c>
    </row>
    <row r="877" spans="1:24" x14ac:dyDescent="0.25">
      <c r="A877" s="3">
        <v>42075</v>
      </c>
      <c r="B877">
        <f>WEEKNUM(Flights[[#This Row],[Date]],2)</f>
        <v>11</v>
      </c>
      <c r="C877">
        <f>WEEKDAY(Flights[[#This Row],[Date]],2)</f>
        <v>4</v>
      </c>
      <c r="D877" t="s">
        <v>427</v>
      </c>
      <c r="E877" t="s">
        <v>1990</v>
      </c>
      <c r="F877" t="s">
        <v>0</v>
      </c>
      <c r="G877" t="s">
        <v>20</v>
      </c>
      <c r="H877" t="str">
        <f>_xlfn.XLOOKUP(Flights[[#This Row],[Destination]],Airports!$A$1:$A$77,Airports!$D$1:$D$77,"Code not found")</f>
        <v>Kahului</v>
      </c>
      <c r="I877" t="str" cm="1">
        <f t="array" ref="I877">_xlfn.XLOOKUP(Flights[[#This Row],[Destination]],_xlfn._TRO_TRAILING(Airports!A:A),_xlfn._TRO_TRAILING(Airports!E:E),"Code not found")</f>
        <v>HI</v>
      </c>
      <c r="J877" s="1">
        <v>0.37847222222222221</v>
      </c>
      <c r="K877">
        <f>HOUR(Flights[[#This Row],[Scheduled Departure]])</f>
        <v>9</v>
      </c>
      <c r="L877" s="1">
        <v>0.375</v>
      </c>
      <c r="M877">
        <v>-5</v>
      </c>
      <c r="N877">
        <v>362</v>
      </c>
      <c r="O877" s="14">
        <f>Flights[[#This Row],[Length (min)]]/60</f>
        <v>6.0333333333333332</v>
      </c>
      <c r="P877">
        <v>2486</v>
      </c>
      <c r="Q877" s="17">
        <f>IFERROR(Flights[[#This Row],[Distance]]/Flights[[#This Row],[Length (hr)]],"")</f>
        <v>412.04419889502765</v>
      </c>
      <c r="R877" s="1">
        <v>0.50069444444444444</v>
      </c>
      <c r="S877" s="1">
        <v>0.50138888888888888</v>
      </c>
      <c r="T877">
        <v>1</v>
      </c>
      <c r="U877" t="str">
        <f>IF(Flights[[#This Row],[Arrival Delay]]="","Cancelled",IF(Flights[[#This Row],[Arrival Delay]]&gt;15,"Delayed","On time"))</f>
        <v>On time</v>
      </c>
      <c r="V877" t="str">
        <f>IF(Flights[[#This Row],[Status]]&lt;&gt;"Delayed","",IF(Flights[[#This Row],[Arrival Delay]]&gt;120,"Severe",IF(Flights[[#This Row],[Arrival Delay]]&gt;60,"Major","Moderate")))</f>
        <v/>
      </c>
      <c r="X877" t="str">
        <f>IF(OR(AND(Flights[[#This Row],[Status]]="Cancelled",Flights[[#This Row],[Cancellation Reason]]="Airline/Carrier"),Flights[[#This Row],[Delay Type]]="Severe"),"Yes","No")</f>
        <v>No</v>
      </c>
    </row>
    <row r="878" spans="1:24" x14ac:dyDescent="0.25">
      <c r="A878" s="3">
        <v>42075</v>
      </c>
      <c r="B878">
        <f>WEEKNUM(Flights[[#This Row],[Date]],2)</f>
        <v>11</v>
      </c>
      <c r="C878">
        <f>WEEKDAY(Flights[[#This Row],[Date]],2)</f>
        <v>4</v>
      </c>
      <c r="D878" t="s">
        <v>56</v>
      </c>
      <c r="E878" t="s">
        <v>1987</v>
      </c>
      <c r="F878" t="s">
        <v>0</v>
      </c>
      <c r="G878" t="s">
        <v>15</v>
      </c>
      <c r="H878" t="str">
        <f>_xlfn.XLOOKUP(Flights[[#This Row],[Destination]],Airports!$A$1:$A$77,Airports!$D$1:$D$77,"Code not found")</f>
        <v>Las Vegas</v>
      </c>
      <c r="I878" t="str" cm="1">
        <f t="array" ref="I878">_xlfn.XLOOKUP(Flights[[#This Row],[Destination]],_xlfn._TRO_TRAILING(Airports!A:A),_xlfn._TRO_TRAILING(Airports!E:E),"Code not found")</f>
        <v>NV</v>
      </c>
      <c r="J878" s="1">
        <v>0.3923611111111111</v>
      </c>
      <c r="K878">
        <f>HOUR(Flights[[#This Row],[Scheduled Departure]])</f>
        <v>9</v>
      </c>
      <c r="L878" s="1">
        <v>0.3888888888888889</v>
      </c>
      <c r="M878">
        <v>-5</v>
      </c>
      <c r="N878">
        <v>92</v>
      </c>
      <c r="O878" s="14">
        <f>Flights[[#This Row],[Length (min)]]/60</f>
        <v>1.5333333333333334</v>
      </c>
      <c r="P878">
        <v>236</v>
      </c>
      <c r="Q878" s="17">
        <f>IFERROR(Flights[[#This Row],[Distance]]/Flights[[#This Row],[Length (hr)]],"")</f>
        <v>153.91304347826085</v>
      </c>
      <c r="R878" s="1">
        <v>0.44930555555555557</v>
      </c>
      <c r="S878" s="1">
        <v>0.45277777777777778</v>
      </c>
      <c r="T878">
        <v>5</v>
      </c>
      <c r="U878" t="str">
        <f>IF(Flights[[#This Row],[Arrival Delay]]="","Cancelled",IF(Flights[[#This Row],[Arrival Delay]]&gt;15,"Delayed","On time"))</f>
        <v>On time</v>
      </c>
      <c r="V878" t="str">
        <f>IF(Flights[[#This Row],[Status]]&lt;&gt;"Delayed","",IF(Flights[[#This Row],[Arrival Delay]]&gt;120,"Severe",IF(Flights[[#This Row],[Arrival Delay]]&gt;60,"Major","Moderate")))</f>
        <v/>
      </c>
      <c r="X878" t="str">
        <f>IF(OR(AND(Flights[[#This Row],[Status]]="Cancelled",Flights[[#This Row],[Cancellation Reason]]="Airline/Carrier"),Flights[[#This Row],[Delay Type]]="Severe"),"Yes","No")</f>
        <v>No</v>
      </c>
    </row>
    <row r="879" spans="1:24" x14ac:dyDescent="0.25">
      <c r="A879" s="3">
        <v>42075</v>
      </c>
      <c r="B879">
        <f>WEEKNUM(Flights[[#This Row],[Date]],2)</f>
        <v>11</v>
      </c>
      <c r="C879">
        <f>WEEKDAY(Flights[[#This Row],[Date]],2)</f>
        <v>4</v>
      </c>
      <c r="D879" t="s">
        <v>1064</v>
      </c>
      <c r="E879" t="s">
        <v>1990</v>
      </c>
      <c r="F879" t="s">
        <v>0</v>
      </c>
      <c r="G879" t="s">
        <v>4</v>
      </c>
      <c r="H879" t="str">
        <f>_xlfn.XLOOKUP(Flights[[#This Row],[Destination]],Airports!$A$1:$A$77,Airports!$D$1:$D$77,"Code not found")</f>
        <v>Chicago</v>
      </c>
      <c r="I879" t="str" cm="1">
        <f t="array" ref="I879">_xlfn.XLOOKUP(Flights[[#This Row],[Destination]],_xlfn._TRO_TRAILING(Airports!A:A),_xlfn._TRO_TRAILING(Airports!E:E),"Code not found")</f>
        <v>IL</v>
      </c>
      <c r="J879" s="1">
        <v>0.42708333333333331</v>
      </c>
      <c r="K879">
        <f>HOUR(Flights[[#This Row],[Scheduled Departure]])</f>
        <v>10</v>
      </c>
      <c r="L879" s="1">
        <v>0.43194444444444446</v>
      </c>
      <c r="M879">
        <v>7</v>
      </c>
      <c r="N879">
        <v>242</v>
      </c>
      <c r="O879" s="14">
        <f>Flights[[#This Row],[Length (min)]]/60</f>
        <v>4.0333333333333332</v>
      </c>
      <c r="P879">
        <v>1744</v>
      </c>
      <c r="Q879" s="17">
        <f>IFERROR(Flights[[#This Row],[Distance]]/Flights[[#This Row],[Length (hr)]],"")</f>
        <v>432.39669421487605</v>
      </c>
      <c r="R879" s="1">
        <v>0.68333333333333335</v>
      </c>
      <c r="S879" s="1">
        <v>0.68333333333333335</v>
      </c>
      <c r="T879">
        <v>0</v>
      </c>
      <c r="U879" t="str">
        <f>IF(Flights[[#This Row],[Arrival Delay]]="","Cancelled",IF(Flights[[#This Row],[Arrival Delay]]&gt;15,"Delayed","On time"))</f>
        <v>On time</v>
      </c>
      <c r="V879" t="str">
        <f>IF(Flights[[#This Row],[Status]]&lt;&gt;"Delayed","",IF(Flights[[#This Row],[Arrival Delay]]&gt;120,"Severe",IF(Flights[[#This Row],[Arrival Delay]]&gt;60,"Major","Moderate")))</f>
        <v/>
      </c>
      <c r="X879" t="str">
        <f>IF(OR(AND(Flights[[#This Row],[Status]]="Cancelled",Flights[[#This Row],[Cancellation Reason]]="Airline/Carrier"),Flights[[#This Row],[Delay Type]]="Severe"),"Yes","No")</f>
        <v>No</v>
      </c>
    </row>
    <row r="880" spans="1:24" x14ac:dyDescent="0.25">
      <c r="A880" s="3">
        <v>42075</v>
      </c>
      <c r="B880">
        <f>WEEKNUM(Flights[[#This Row],[Date]],2)</f>
        <v>11</v>
      </c>
      <c r="C880">
        <f>WEEKDAY(Flights[[#This Row],[Date]],2)</f>
        <v>4</v>
      </c>
      <c r="D880" t="s">
        <v>66</v>
      </c>
      <c r="E880" t="s">
        <v>1987</v>
      </c>
      <c r="F880" t="s">
        <v>0</v>
      </c>
      <c r="G880" t="s">
        <v>23</v>
      </c>
      <c r="H880" t="str">
        <f>_xlfn.XLOOKUP(Flights[[#This Row],[Destination]],Airports!$A$1:$A$77,Airports!$D$1:$D$77,"Code not found")</f>
        <v>Indianapolis</v>
      </c>
      <c r="I880" t="str" cm="1">
        <f t="array" ref="I880">_xlfn.XLOOKUP(Flights[[#This Row],[Destination]],_xlfn._TRO_TRAILING(Airports!A:A),_xlfn._TRO_TRAILING(Airports!E:E),"Code not found")</f>
        <v>IN</v>
      </c>
      <c r="J880" s="1">
        <v>0.47916666666666669</v>
      </c>
      <c r="K880">
        <f>HOUR(Flights[[#This Row],[Scheduled Departure]])</f>
        <v>11</v>
      </c>
      <c r="L880" s="1">
        <v>0.4826388888888889</v>
      </c>
      <c r="M880">
        <v>5</v>
      </c>
      <c r="N880">
        <v>249</v>
      </c>
      <c r="O880" s="14">
        <f>Flights[[#This Row],[Length (min)]]/60</f>
        <v>4.1500000000000004</v>
      </c>
      <c r="P880">
        <v>1814</v>
      </c>
      <c r="Q880" s="17">
        <f>IFERROR(Flights[[#This Row],[Distance]]/Flights[[#This Row],[Length (hr)]],"")</f>
        <v>437.10843373493969</v>
      </c>
      <c r="R880" s="1">
        <v>0.77222222222222225</v>
      </c>
      <c r="S880" s="1">
        <v>0.78055555555555556</v>
      </c>
      <c r="T880">
        <v>12</v>
      </c>
      <c r="U880" t="str">
        <f>IF(Flights[[#This Row],[Arrival Delay]]="","Cancelled",IF(Flights[[#This Row],[Arrival Delay]]&gt;15,"Delayed","On time"))</f>
        <v>On time</v>
      </c>
      <c r="V880" t="str">
        <f>IF(Flights[[#This Row],[Status]]&lt;&gt;"Delayed","",IF(Flights[[#This Row],[Arrival Delay]]&gt;120,"Severe",IF(Flights[[#This Row],[Arrival Delay]]&gt;60,"Major","Moderate")))</f>
        <v/>
      </c>
      <c r="X880" t="str">
        <f>IF(OR(AND(Flights[[#This Row],[Status]]="Cancelled",Flights[[#This Row],[Cancellation Reason]]="Airline/Carrier"),Flights[[#This Row],[Delay Type]]="Severe"),"Yes","No")</f>
        <v>No</v>
      </c>
    </row>
    <row r="881" spans="1:24" x14ac:dyDescent="0.25">
      <c r="A881" s="3">
        <v>42075</v>
      </c>
      <c r="B881">
        <f>WEEKNUM(Flights[[#This Row],[Date]],2)</f>
        <v>11</v>
      </c>
      <c r="C881">
        <f>WEEKDAY(Flights[[#This Row],[Date]],2)</f>
        <v>4</v>
      </c>
      <c r="D881" t="s">
        <v>490</v>
      </c>
      <c r="E881" t="s">
        <v>1990</v>
      </c>
      <c r="F881" t="s">
        <v>0</v>
      </c>
      <c r="G881" t="s">
        <v>281</v>
      </c>
      <c r="H881" t="str">
        <f>_xlfn.XLOOKUP(Flights[[#This Row],[Destination]],Airports!$A$1:$A$77,Airports!$D$1:$D$77,"Code not found")</f>
        <v>Newark</v>
      </c>
      <c r="I881" t="str" cm="1">
        <f t="array" ref="I881">_xlfn.XLOOKUP(Flights[[#This Row],[Destination]],_xlfn._TRO_TRAILING(Airports!A:A),_xlfn._TRO_TRAILING(Airports!E:E),"Code not found")</f>
        <v>NJ</v>
      </c>
      <c r="J881" s="1">
        <v>0.5</v>
      </c>
      <c r="K881">
        <f>HOUR(Flights[[#This Row],[Scheduled Departure]])</f>
        <v>12</v>
      </c>
      <c r="L881" s="1">
        <v>0.50277777777777777</v>
      </c>
      <c r="M881">
        <v>4</v>
      </c>
      <c r="N881">
        <v>310</v>
      </c>
      <c r="O881" s="14">
        <f>Flights[[#This Row],[Length (min)]]/60</f>
        <v>5.166666666666667</v>
      </c>
      <c r="P881">
        <v>2454</v>
      </c>
      <c r="Q881" s="17">
        <f>IFERROR(Flights[[#This Row],[Distance]]/Flights[[#This Row],[Length (hr)]],"")</f>
        <v>474.96774193548384</v>
      </c>
      <c r="R881" s="1">
        <v>0.85</v>
      </c>
      <c r="S881" s="1">
        <v>0.84305555555555556</v>
      </c>
      <c r="T881">
        <v>-10</v>
      </c>
      <c r="U881" t="str">
        <f>IF(Flights[[#This Row],[Arrival Delay]]="","Cancelled",IF(Flights[[#This Row],[Arrival Delay]]&gt;15,"Delayed","On time"))</f>
        <v>On time</v>
      </c>
      <c r="V881" t="str">
        <f>IF(Flights[[#This Row],[Status]]&lt;&gt;"Delayed","",IF(Flights[[#This Row],[Arrival Delay]]&gt;120,"Severe",IF(Flights[[#This Row],[Arrival Delay]]&gt;60,"Major","Moderate")))</f>
        <v/>
      </c>
      <c r="X881" t="str">
        <f>IF(OR(AND(Flights[[#This Row],[Status]]="Cancelled",Flights[[#This Row],[Cancellation Reason]]="Airline/Carrier"),Flights[[#This Row],[Delay Type]]="Severe"),"Yes","No")</f>
        <v>No</v>
      </c>
    </row>
    <row r="882" spans="1:24" x14ac:dyDescent="0.25">
      <c r="A882" s="3">
        <v>42075</v>
      </c>
      <c r="B882">
        <f>WEEKNUM(Flights[[#This Row],[Date]],2)</f>
        <v>11</v>
      </c>
      <c r="C882">
        <f>WEEKDAY(Flights[[#This Row],[Date]],2)</f>
        <v>4</v>
      </c>
      <c r="D882" t="s">
        <v>1141</v>
      </c>
      <c r="E882" t="s">
        <v>1995</v>
      </c>
      <c r="F882" t="s">
        <v>0</v>
      </c>
      <c r="G882" t="s">
        <v>273</v>
      </c>
      <c r="H882" t="str">
        <f>_xlfn.XLOOKUP(Flights[[#This Row],[Destination]],Airports!$A$1:$A$77,Airports!$D$1:$D$77,"Code not found")</f>
        <v>Denver</v>
      </c>
      <c r="I882" t="str" cm="1">
        <f t="array" ref="I882">_xlfn.XLOOKUP(Flights[[#This Row],[Destination]],_xlfn._TRO_TRAILING(Airports!A:A),_xlfn._TRO_TRAILING(Airports!E:E),"Code not found")</f>
        <v>CO</v>
      </c>
      <c r="J882" s="1">
        <v>0.50347222222222221</v>
      </c>
      <c r="K882">
        <f>HOUR(Flights[[#This Row],[Scheduled Departure]])</f>
        <v>12</v>
      </c>
      <c r="L882" s="1">
        <v>0.50694444444444442</v>
      </c>
      <c r="M882">
        <v>5</v>
      </c>
      <c r="N882">
        <v>130</v>
      </c>
      <c r="O882" s="14">
        <f>Flights[[#This Row],[Length (min)]]/60</f>
        <v>2.1666666666666665</v>
      </c>
      <c r="P882">
        <v>862</v>
      </c>
      <c r="Q882" s="17">
        <f>IFERROR(Flights[[#This Row],[Distance]]/Flights[[#This Row],[Length (hr)]],"")</f>
        <v>397.84615384615387</v>
      </c>
      <c r="R882" s="1">
        <v>0.63888888888888884</v>
      </c>
      <c r="S882" s="1">
        <v>0.63888888888888884</v>
      </c>
      <c r="T882">
        <v>0</v>
      </c>
      <c r="U882" t="str">
        <f>IF(Flights[[#This Row],[Arrival Delay]]="","Cancelled",IF(Flights[[#This Row],[Arrival Delay]]&gt;15,"Delayed","On time"))</f>
        <v>On time</v>
      </c>
      <c r="V882" t="str">
        <f>IF(Flights[[#This Row],[Status]]&lt;&gt;"Delayed","",IF(Flights[[#This Row],[Arrival Delay]]&gt;120,"Severe",IF(Flights[[#This Row],[Arrival Delay]]&gt;60,"Major","Moderate")))</f>
        <v/>
      </c>
      <c r="X882" t="str">
        <f>IF(OR(AND(Flights[[#This Row],[Status]]="Cancelled",Flights[[#This Row],[Cancellation Reason]]="Airline/Carrier"),Flights[[#This Row],[Delay Type]]="Severe"),"Yes","No")</f>
        <v>No</v>
      </c>
    </row>
    <row r="883" spans="1:24" x14ac:dyDescent="0.25">
      <c r="A883" s="3">
        <v>42075</v>
      </c>
      <c r="B883">
        <f>WEEKNUM(Flights[[#This Row],[Date]],2)</f>
        <v>11</v>
      </c>
      <c r="C883">
        <f>WEEKDAY(Flights[[#This Row],[Date]],2)</f>
        <v>4</v>
      </c>
      <c r="D883" t="s">
        <v>73</v>
      </c>
      <c r="E883" t="s">
        <v>1987</v>
      </c>
      <c r="F883" t="s">
        <v>0</v>
      </c>
      <c r="G883" t="s">
        <v>2</v>
      </c>
      <c r="H883" t="str">
        <f>_xlfn.XLOOKUP(Flights[[#This Row],[Destination]],Airports!$A$1:$A$77,Airports!$D$1:$D$77,"Code not found")</f>
        <v>Miami</v>
      </c>
      <c r="I883" t="str" cm="1">
        <f t="array" ref="I883">_xlfn.XLOOKUP(Flights[[#This Row],[Destination]],_xlfn._TRO_TRAILING(Airports!A:A),_xlfn._TRO_TRAILING(Airports!E:E),"Code not found")</f>
        <v>FL</v>
      </c>
      <c r="J883" s="1">
        <v>0.53472222222222221</v>
      </c>
      <c r="K883">
        <f>HOUR(Flights[[#This Row],[Scheduled Departure]])</f>
        <v>12</v>
      </c>
      <c r="L883" s="1">
        <v>0.54652777777777772</v>
      </c>
      <c r="M883">
        <v>17</v>
      </c>
      <c r="N883">
        <v>300</v>
      </c>
      <c r="O883" s="14">
        <f>Flights[[#This Row],[Length (min)]]/60</f>
        <v>5</v>
      </c>
      <c r="P883">
        <v>2342</v>
      </c>
      <c r="Q883" s="17">
        <f>IFERROR(Flights[[#This Row],[Distance]]/Flights[[#This Row],[Length (hr)]],"")</f>
        <v>468.4</v>
      </c>
      <c r="R883" s="1">
        <v>0.85624999999999996</v>
      </c>
      <c r="S883" s="1">
        <v>0.87986111111111109</v>
      </c>
      <c r="T883">
        <v>34</v>
      </c>
      <c r="U883" t="str">
        <f>IF(Flights[[#This Row],[Arrival Delay]]="","Cancelled",IF(Flights[[#This Row],[Arrival Delay]]&gt;15,"Delayed","On time"))</f>
        <v>Delayed</v>
      </c>
      <c r="V883" t="str">
        <f>IF(Flights[[#This Row],[Status]]&lt;&gt;"Delayed","",IF(Flights[[#This Row],[Arrival Delay]]&gt;120,"Severe",IF(Flights[[#This Row],[Arrival Delay]]&gt;60,"Major","Moderate")))</f>
        <v>Moderate</v>
      </c>
      <c r="X883" t="str">
        <f>IF(OR(AND(Flights[[#This Row],[Status]]="Cancelled",Flights[[#This Row],[Cancellation Reason]]="Airline/Carrier"),Flights[[#This Row],[Delay Type]]="Severe"),"Yes","No")</f>
        <v>No</v>
      </c>
    </row>
    <row r="884" spans="1:24" x14ac:dyDescent="0.25">
      <c r="A884" s="3">
        <v>42075</v>
      </c>
      <c r="B884">
        <f>WEEKNUM(Flights[[#This Row],[Date]],2)</f>
        <v>11</v>
      </c>
      <c r="C884">
        <f>WEEKDAY(Flights[[#This Row],[Date]],2)</f>
        <v>4</v>
      </c>
      <c r="D884" t="s">
        <v>1198</v>
      </c>
      <c r="E884" t="s">
        <v>1995</v>
      </c>
      <c r="F884" t="s">
        <v>0</v>
      </c>
      <c r="G884" t="s">
        <v>7</v>
      </c>
      <c r="H884" t="str">
        <f>_xlfn.XLOOKUP(Flights[[#This Row],[Destination]],Airports!$A$1:$A$77,Airports!$D$1:$D$77,"Code not found")</f>
        <v>Austin</v>
      </c>
      <c r="I884" t="str" cm="1">
        <f t="array" ref="I884">_xlfn.XLOOKUP(Flights[[#This Row],[Destination]],_xlfn._TRO_TRAILING(Airports!A:A),_xlfn._TRO_TRAILING(Airports!E:E),"Code not found")</f>
        <v>TX</v>
      </c>
      <c r="J884" s="1">
        <v>0.56597222222222221</v>
      </c>
      <c r="K884">
        <f>HOUR(Flights[[#This Row],[Scheduled Departure]])</f>
        <v>13</v>
      </c>
      <c r="L884" s="1">
        <v>0.63680555555555551</v>
      </c>
      <c r="M884">
        <v>102</v>
      </c>
      <c r="N884">
        <v>171</v>
      </c>
      <c r="O884" s="14">
        <f>Flights[[#This Row],[Length (min)]]/60</f>
        <v>2.85</v>
      </c>
      <c r="P884">
        <v>1242</v>
      </c>
      <c r="Q884" s="17">
        <f>IFERROR(Flights[[#This Row],[Distance]]/Flights[[#This Row],[Length (hr)]],"")</f>
        <v>435.78947368421052</v>
      </c>
      <c r="R884" s="1">
        <v>0.76736111111111116</v>
      </c>
      <c r="S884" s="1">
        <v>0.83888888888888891</v>
      </c>
      <c r="T884">
        <v>103</v>
      </c>
      <c r="U884" t="str">
        <f>IF(Flights[[#This Row],[Arrival Delay]]="","Cancelled",IF(Flights[[#This Row],[Arrival Delay]]&gt;15,"Delayed","On time"))</f>
        <v>Delayed</v>
      </c>
      <c r="V884" t="str">
        <f>IF(Flights[[#This Row],[Status]]&lt;&gt;"Delayed","",IF(Flights[[#This Row],[Arrival Delay]]&gt;120,"Severe",IF(Flights[[#This Row],[Arrival Delay]]&gt;60,"Major","Moderate")))</f>
        <v>Major</v>
      </c>
      <c r="X884" t="str">
        <f>IF(OR(AND(Flights[[#This Row],[Status]]="Cancelled",Flights[[#This Row],[Cancellation Reason]]="Airline/Carrier"),Flights[[#This Row],[Delay Type]]="Severe"),"Yes","No")</f>
        <v>No</v>
      </c>
    </row>
    <row r="885" spans="1:24" x14ac:dyDescent="0.25">
      <c r="A885" s="3">
        <v>42075</v>
      </c>
      <c r="B885">
        <f>WEEKNUM(Flights[[#This Row],[Date]],2)</f>
        <v>11</v>
      </c>
      <c r="C885">
        <f>WEEKDAY(Flights[[#This Row],[Date]],2)</f>
        <v>4</v>
      </c>
      <c r="D885" t="s">
        <v>1074</v>
      </c>
      <c r="E885" t="s">
        <v>1994</v>
      </c>
      <c r="F885" t="s">
        <v>0</v>
      </c>
      <c r="G885" t="s">
        <v>351</v>
      </c>
      <c r="H885" t="str">
        <f>_xlfn.XLOOKUP(Flights[[#This Row],[Destination]],Airports!$A$1:$A$77,Airports!$D$1:$D$77,"Code not found")</f>
        <v>Sacramento</v>
      </c>
      <c r="I885" t="str" cm="1">
        <f t="array" ref="I885">_xlfn.XLOOKUP(Flights[[#This Row],[Destination]],_xlfn._TRO_TRAILING(Airports!A:A),_xlfn._TRO_TRAILING(Airports!E:E),"Code not found")</f>
        <v>CA</v>
      </c>
      <c r="J885" s="1">
        <v>0.58680555555555558</v>
      </c>
      <c r="K885">
        <f>HOUR(Flights[[#This Row],[Scheduled Departure]])</f>
        <v>14</v>
      </c>
      <c r="L885" s="1">
        <v>0.58263888888888893</v>
      </c>
      <c r="M885">
        <v>-6</v>
      </c>
      <c r="N885">
        <v>90</v>
      </c>
      <c r="O885" s="14">
        <f>Flights[[#This Row],[Length (min)]]/60</f>
        <v>1.5</v>
      </c>
      <c r="P885">
        <v>373</v>
      </c>
      <c r="Q885" s="17">
        <f>IFERROR(Flights[[#This Row],[Distance]]/Flights[[#This Row],[Length (hr)]],"")</f>
        <v>248.66666666666666</v>
      </c>
      <c r="R885" s="1">
        <v>0.6479166666666667</v>
      </c>
      <c r="S885" s="1">
        <v>0.64513888888888893</v>
      </c>
      <c r="T885">
        <v>-4</v>
      </c>
      <c r="U885" t="str">
        <f>IF(Flights[[#This Row],[Arrival Delay]]="","Cancelled",IF(Flights[[#This Row],[Arrival Delay]]&gt;15,"Delayed","On time"))</f>
        <v>On time</v>
      </c>
      <c r="V885" t="str">
        <f>IF(Flights[[#This Row],[Status]]&lt;&gt;"Delayed","",IF(Flights[[#This Row],[Arrival Delay]]&gt;120,"Severe",IF(Flights[[#This Row],[Arrival Delay]]&gt;60,"Major","Moderate")))</f>
        <v/>
      </c>
      <c r="X885" t="str">
        <f>IF(OR(AND(Flights[[#This Row],[Status]]="Cancelled",Flights[[#This Row],[Cancellation Reason]]="Airline/Carrier"),Flights[[#This Row],[Delay Type]]="Severe"),"Yes","No")</f>
        <v>No</v>
      </c>
    </row>
    <row r="886" spans="1:24" x14ac:dyDescent="0.25">
      <c r="A886" s="3">
        <v>42075</v>
      </c>
      <c r="B886">
        <f>WEEKNUM(Flights[[#This Row],[Date]],2)</f>
        <v>11</v>
      </c>
      <c r="C886">
        <f>WEEKDAY(Flights[[#This Row],[Date]],2)</f>
        <v>4</v>
      </c>
      <c r="D886" t="s">
        <v>528</v>
      </c>
      <c r="E886" t="s">
        <v>1994</v>
      </c>
      <c r="F886" t="s">
        <v>0</v>
      </c>
      <c r="G886" t="s">
        <v>331</v>
      </c>
      <c r="H886" t="str">
        <f>_xlfn.XLOOKUP(Flights[[#This Row],[Destination]],Airports!$A$1:$A$77,Airports!$D$1:$D$77,"Code not found")</f>
        <v>Palm Springs</v>
      </c>
      <c r="I886" t="str" cm="1">
        <f t="array" ref="I886">_xlfn.XLOOKUP(Flights[[#This Row],[Destination]],_xlfn._TRO_TRAILING(Airports!A:A),_xlfn._TRO_TRAILING(Airports!E:E),"Code not found")</f>
        <v>CA</v>
      </c>
      <c r="J886" s="1">
        <v>0.59722222222222221</v>
      </c>
      <c r="K886">
        <f>HOUR(Flights[[#This Row],[Scheduled Departure]])</f>
        <v>14</v>
      </c>
      <c r="L886" s="1">
        <v>0.59513888888888888</v>
      </c>
      <c r="M886">
        <v>-3</v>
      </c>
      <c r="N886">
        <v>50</v>
      </c>
      <c r="O886" s="14">
        <f>Flights[[#This Row],[Length (min)]]/60</f>
        <v>0.83333333333333337</v>
      </c>
      <c r="P886">
        <v>110</v>
      </c>
      <c r="Q886" s="17">
        <f>IFERROR(Flights[[#This Row],[Distance]]/Flights[[#This Row],[Length (hr)]],"")</f>
        <v>132</v>
      </c>
      <c r="R886" s="1">
        <v>0.63749999999999996</v>
      </c>
      <c r="S886" s="1">
        <v>0.62986111111111109</v>
      </c>
      <c r="T886">
        <v>-11</v>
      </c>
      <c r="U886" t="str">
        <f>IF(Flights[[#This Row],[Arrival Delay]]="","Cancelled",IF(Flights[[#This Row],[Arrival Delay]]&gt;15,"Delayed","On time"))</f>
        <v>On time</v>
      </c>
      <c r="V886" t="str">
        <f>IF(Flights[[#This Row],[Status]]&lt;&gt;"Delayed","",IF(Flights[[#This Row],[Arrival Delay]]&gt;120,"Severe",IF(Flights[[#This Row],[Arrival Delay]]&gt;60,"Major","Moderate")))</f>
        <v/>
      </c>
      <c r="X886" t="str">
        <f>IF(OR(AND(Flights[[#This Row],[Status]]="Cancelled",Flights[[#This Row],[Cancellation Reason]]="Airline/Carrier"),Flights[[#This Row],[Delay Type]]="Severe"),"Yes","No")</f>
        <v>No</v>
      </c>
    </row>
    <row r="887" spans="1:24" x14ac:dyDescent="0.25">
      <c r="A887" s="3">
        <v>42075</v>
      </c>
      <c r="B887">
        <f>WEEKNUM(Flights[[#This Row],[Date]],2)</f>
        <v>11</v>
      </c>
      <c r="C887">
        <f>WEEKDAY(Flights[[#This Row],[Date]],2)</f>
        <v>4</v>
      </c>
      <c r="D887" t="s">
        <v>1101</v>
      </c>
      <c r="E887" t="s">
        <v>1994</v>
      </c>
      <c r="F887" t="s">
        <v>0</v>
      </c>
      <c r="G887" t="s">
        <v>356</v>
      </c>
      <c r="H887" t="str">
        <f>_xlfn.XLOOKUP(Flights[[#This Row],[Destination]],Airports!$A$1:$A$77,Airports!$D$1:$D$77,"Code not found")</f>
        <v>Tucson</v>
      </c>
      <c r="I887" t="str" cm="1">
        <f t="array" ref="I887">_xlfn.XLOOKUP(Flights[[#This Row],[Destination]],_xlfn._TRO_TRAILING(Airports!A:A),_xlfn._TRO_TRAILING(Airports!E:E),"Code not found")</f>
        <v>AZ</v>
      </c>
      <c r="J887" s="1">
        <v>0.65833333333333333</v>
      </c>
      <c r="K887">
        <f>HOUR(Flights[[#This Row],[Scheduled Departure]])</f>
        <v>15</v>
      </c>
      <c r="L887" s="1">
        <v>0.6743055555555556</v>
      </c>
      <c r="M887">
        <v>23</v>
      </c>
      <c r="N887">
        <v>99</v>
      </c>
      <c r="O887" s="14">
        <f>Flights[[#This Row],[Length (min)]]/60</f>
        <v>1.65</v>
      </c>
      <c r="P887">
        <v>451</v>
      </c>
      <c r="Q887" s="17">
        <f>IFERROR(Flights[[#This Row],[Distance]]/Flights[[#This Row],[Length (hr)]],"")</f>
        <v>273.33333333333337</v>
      </c>
      <c r="R887" s="1">
        <v>0.71666666666666667</v>
      </c>
      <c r="S887" s="1">
        <v>0.74305555555555558</v>
      </c>
      <c r="T887">
        <v>38</v>
      </c>
      <c r="U887" t="str">
        <f>IF(Flights[[#This Row],[Arrival Delay]]="","Cancelled",IF(Flights[[#This Row],[Arrival Delay]]&gt;15,"Delayed","On time"))</f>
        <v>Delayed</v>
      </c>
      <c r="V887" t="str">
        <f>IF(Flights[[#This Row],[Status]]&lt;&gt;"Delayed","",IF(Flights[[#This Row],[Arrival Delay]]&gt;120,"Severe",IF(Flights[[#This Row],[Arrival Delay]]&gt;60,"Major","Moderate")))</f>
        <v>Moderate</v>
      </c>
      <c r="X887" t="str">
        <f>IF(OR(AND(Flights[[#This Row],[Status]]="Cancelled",Flights[[#This Row],[Cancellation Reason]]="Airline/Carrier"),Flights[[#This Row],[Delay Type]]="Severe"),"Yes","No")</f>
        <v>No</v>
      </c>
    </row>
    <row r="888" spans="1:24" x14ac:dyDescent="0.25">
      <c r="A888" s="3">
        <v>42075</v>
      </c>
      <c r="B888">
        <f>WEEKNUM(Flights[[#This Row],[Date]],2)</f>
        <v>11</v>
      </c>
      <c r="C888">
        <f>WEEKDAY(Flights[[#This Row],[Date]],2)</f>
        <v>4</v>
      </c>
      <c r="D888" t="s">
        <v>585</v>
      </c>
      <c r="E888" t="s">
        <v>1996</v>
      </c>
      <c r="F888" t="s">
        <v>0</v>
      </c>
      <c r="G888" t="s">
        <v>344</v>
      </c>
      <c r="H888" t="str">
        <f>_xlfn.XLOOKUP(Flights[[#This Row],[Destination]],Airports!$A$1:$A$77,Airports!$D$1:$D$77,"Code not found")</f>
        <v>Seattle</v>
      </c>
      <c r="I888" t="str" cm="1">
        <f t="array" ref="I888">_xlfn.XLOOKUP(Flights[[#This Row],[Destination]],_xlfn._TRO_TRAILING(Airports!A:A),_xlfn._TRO_TRAILING(Airports!E:E),"Code not found")</f>
        <v>WA</v>
      </c>
      <c r="J888" s="1">
        <v>0.73611111111111116</v>
      </c>
      <c r="K888">
        <f>HOUR(Flights[[#This Row],[Scheduled Departure]])</f>
        <v>17</v>
      </c>
      <c r="L888" s="1">
        <v>0.79791666666666672</v>
      </c>
      <c r="M888">
        <v>89</v>
      </c>
      <c r="N888">
        <v>166</v>
      </c>
      <c r="O888" s="14">
        <f>Flights[[#This Row],[Length (min)]]/60</f>
        <v>2.7666666666666666</v>
      </c>
      <c r="P888">
        <v>954</v>
      </c>
      <c r="Q888" s="17">
        <f>IFERROR(Flights[[#This Row],[Distance]]/Flights[[#This Row],[Length (hr)]],"")</f>
        <v>344.81927710843377</v>
      </c>
      <c r="R888" s="1">
        <v>0.84722222222222221</v>
      </c>
      <c r="S888" s="1">
        <v>0.91319444444444442</v>
      </c>
      <c r="T888">
        <v>95</v>
      </c>
      <c r="U888" t="str">
        <f>IF(Flights[[#This Row],[Arrival Delay]]="","Cancelled",IF(Flights[[#This Row],[Arrival Delay]]&gt;15,"Delayed","On time"))</f>
        <v>Delayed</v>
      </c>
      <c r="V888" t="str">
        <f>IF(Flights[[#This Row],[Status]]&lt;&gt;"Delayed","",IF(Flights[[#This Row],[Arrival Delay]]&gt;120,"Severe",IF(Flights[[#This Row],[Arrival Delay]]&gt;60,"Major","Moderate")))</f>
        <v>Major</v>
      </c>
      <c r="X888" t="str">
        <f>IF(OR(AND(Flights[[#This Row],[Status]]="Cancelled",Flights[[#This Row],[Cancellation Reason]]="Airline/Carrier"),Flights[[#This Row],[Delay Type]]="Severe"),"Yes","No")</f>
        <v>No</v>
      </c>
    </row>
    <row r="889" spans="1:24" x14ac:dyDescent="0.25">
      <c r="A889" s="3">
        <v>42075</v>
      </c>
      <c r="B889">
        <f>WEEKNUM(Flights[[#This Row],[Date]],2)</f>
        <v>11</v>
      </c>
      <c r="C889">
        <f>WEEKDAY(Flights[[#This Row],[Date]],2)</f>
        <v>4</v>
      </c>
      <c r="D889" t="s">
        <v>605</v>
      </c>
      <c r="E889" t="s">
        <v>1994</v>
      </c>
      <c r="F889" t="s">
        <v>0</v>
      </c>
      <c r="G889" t="s">
        <v>283</v>
      </c>
      <c r="H889" t="str">
        <f>_xlfn.XLOOKUP(Flights[[#This Row],[Destination]],Airports!$A$1:$A$77,Airports!$D$1:$D$77,"Code not found")</f>
        <v>Fresno</v>
      </c>
      <c r="I889" t="str" cm="1">
        <f t="array" ref="I889">_xlfn.XLOOKUP(Flights[[#This Row],[Destination]],_xlfn._TRO_TRAILING(Airports!A:A),_xlfn._TRO_TRAILING(Airports!E:E),"Code not found")</f>
        <v>CA</v>
      </c>
      <c r="J889" s="1">
        <v>0.77361111111111114</v>
      </c>
      <c r="K889">
        <f>HOUR(Flights[[#This Row],[Scheduled Departure]])</f>
        <v>18</v>
      </c>
      <c r="L889" s="1">
        <v>0.80694444444444446</v>
      </c>
      <c r="M889">
        <v>48</v>
      </c>
      <c r="N889">
        <v>69</v>
      </c>
      <c r="O889" s="14">
        <f>Flights[[#This Row],[Length (min)]]/60</f>
        <v>1.1499999999999999</v>
      </c>
      <c r="P889">
        <v>209</v>
      </c>
      <c r="Q889" s="17">
        <f>IFERROR(Flights[[#This Row],[Distance]]/Flights[[#This Row],[Length (hr)]],"")</f>
        <v>181.73913043478262</v>
      </c>
      <c r="R889" s="1">
        <v>0.81944444444444442</v>
      </c>
      <c r="S889" s="1">
        <v>0.85486111111111107</v>
      </c>
      <c r="T889">
        <v>51</v>
      </c>
      <c r="U889" t="str">
        <f>IF(Flights[[#This Row],[Arrival Delay]]="","Cancelled",IF(Flights[[#This Row],[Arrival Delay]]&gt;15,"Delayed","On time"))</f>
        <v>Delayed</v>
      </c>
      <c r="V889" t="str">
        <f>IF(Flights[[#This Row],[Status]]&lt;&gt;"Delayed","",IF(Flights[[#This Row],[Arrival Delay]]&gt;120,"Severe",IF(Flights[[#This Row],[Arrival Delay]]&gt;60,"Major","Moderate")))</f>
        <v>Moderate</v>
      </c>
      <c r="X889" t="str">
        <f>IF(OR(AND(Flights[[#This Row],[Status]]="Cancelled",Flights[[#This Row],[Cancellation Reason]]="Airline/Carrier"),Flights[[#This Row],[Delay Type]]="Severe"),"Yes","No")</f>
        <v>No</v>
      </c>
    </row>
    <row r="890" spans="1:24" x14ac:dyDescent="0.25">
      <c r="A890" s="3">
        <v>42075</v>
      </c>
      <c r="B890">
        <f>WEEKNUM(Flights[[#This Row],[Date]],2)</f>
        <v>11</v>
      </c>
      <c r="C890">
        <f>WEEKDAY(Flights[[#This Row],[Date]],2)</f>
        <v>4</v>
      </c>
      <c r="D890" t="s">
        <v>630</v>
      </c>
      <c r="E890" t="s">
        <v>1991</v>
      </c>
      <c r="F890" t="s">
        <v>0</v>
      </c>
      <c r="G890" t="s">
        <v>248</v>
      </c>
      <c r="H890" t="str">
        <f>_xlfn.XLOOKUP(Flights[[#This Row],[Destination]],Airports!$A$1:$A$77,Airports!$D$1:$D$77,"Code not found")</f>
        <v>Anchorage</v>
      </c>
      <c r="I890" t="str" cm="1">
        <f t="array" ref="I890">_xlfn.XLOOKUP(Flights[[#This Row],[Destination]],_xlfn._TRO_TRAILING(Airports!A:A),_xlfn._TRO_TRAILING(Airports!E:E),"Code not found")</f>
        <v>AK</v>
      </c>
      <c r="J890" s="1">
        <v>0.82986111111111116</v>
      </c>
      <c r="K890">
        <f>HOUR(Flights[[#This Row],[Scheduled Departure]])</f>
        <v>19</v>
      </c>
      <c r="L890" s="1">
        <v>0.82986111111111116</v>
      </c>
      <c r="M890">
        <v>0</v>
      </c>
      <c r="N890">
        <v>314</v>
      </c>
      <c r="O890" s="14">
        <f>Flights[[#This Row],[Length (min)]]/60</f>
        <v>5.2333333333333334</v>
      </c>
      <c r="P890">
        <v>2345</v>
      </c>
      <c r="Q890" s="17">
        <f>IFERROR(Flights[[#This Row],[Distance]]/Flights[[#This Row],[Length (hr)]],"")</f>
        <v>448.08917197452229</v>
      </c>
      <c r="R890" s="1">
        <v>1.9444444444444445E-2</v>
      </c>
      <c r="S890" s="1">
        <v>6.2500000000000003E-3</v>
      </c>
      <c r="T890">
        <v>-19</v>
      </c>
      <c r="U890" t="str">
        <f>IF(Flights[[#This Row],[Arrival Delay]]="","Cancelled",IF(Flights[[#This Row],[Arrival Delay]]&gt;15,"Delayed","On time"))</f>
        <v>On time</v>
      </c>
      <c r="V890" t="str">
        <f>IF(Flights[[#This Row],[Status]]&lt;&gt;"Delayed","",IF(Flights[[#This Row],[Arrival Delay]]&gt;120,"Severe",IF(Flights[[#This Row],[Arrival Delay]]&gt;60,"Major","Moderate")))</f>
        <v/>
      </c>
      <c r="X890" t="str">
        <f>IF(OR(AND(Flights[[#This Row],[Status]]="Cancelled",Flights[[#This Row],[Cancellation Reason]]="Airline/Carrier"),Flights[[#This Row],[Delay Type]]="Severe"),"Yes","No")</f>
        <v>No</v>
      </c>
    </row>
    <row r="891" spans="1:24" x14ac:dyDescent="0.25">
      <c r="A891" s="3">
        <v>42075</v>
      </c>
      <c r="B891">
        <f>WEEKNUM(Flights[[#This Row],[Date]],2)</f>
        <v>11</v>
      </c>
      <c r="C891">
        <f>WEEKDAY(Flights[[#This Row],[Date]],2)</f>
        <v>4</v>
      </c>
      <c r="D891" t="s">
        <v>648</v>
      </c>
      <c r="E891" t="s">
        <v>1992</v>
      </c>
      <c r="F891" t="s">
        <v>0</v>
      </c>
      <c r="G891" t="s">
        <v>12</v>
      </c>
      <c r="H891" t="str">
        <f>_xlfn.XLOOKUP(Flights[[#This Row],[Destination]],Airports!$A$1:$A$77,Airports!$D$1:$D$77,"Code not found")</f>
        <v>New York</v>
      </c>
      <c r="I891" t="str" cm="1">
        <f t="array" ref="I891">_xlfn.XLOOKUP(Flights[[#This Row],[Destination]],_xlfn._TRO_TRAILING(Airports!A:A),_xlfn._TRO_TRAILING(Airports!E:E),"Code not found")</f>
        <v>NY</v>
      </c>
      <c r="J891" s="1">
        <v>0.88263888888888886</v>
      </c>
      <c r="K891">
        <f>HOUR(Flights[[#This Row],[Scheduled Departure]])</f>
        <v>21</v>
      </c>
      <c r="L891" s="1">
        <v>0.87916666666666665</v>
      </c>
      <c r="M891">
        <v>-5</v>
      </c>
      <c r="N891">
        <v>334</v>
      </c>
      <c r="O891" s="14">
        <f>Flights[[#This Row],[Length (min)]]/60</f>
        <v>5.5666666666666664</v>
      </c>
      <c r="P891">
        <v>2475</v>
      </c>
      <c r="Q891" s="17">
        <f>IFERROR(Flights[[#This Row],[Distance]]/Flights[[#This Row],[Length (hr)]],"")</f>
        <v>444.61077844311382</v>
      </c>
      <c r="R891" s="1">
        <v>0.22361111111111112</v>
      </c>
      <c r="S891" s="1">
        <v>0.2361111111111111</v>
      </c>
      <c r="T891">
        <v>18</v>
      </c>
      <c r="U891" t="str">
        <f>IF(Flights[[#This Row],[Arrival Delay]]="","Cancelled",IF(Flights[[#This Row],[Arrival Delay]]&gt;15,"Delayed","On time"))</f>
        <v>Delayed</v>
      </c>
      <c r="V891" t="str">
        <f>IF(Flights[[#This Row],[Status]]&lt;&gt;"Delayed","",IF(Flights[[#This Row],[Arrival Delay]]&gt;120,"Severe",IF(Flights[[#This Row],[Arrival Delay]]&gt;60,"Major","Moderate")))</f>
        <v>Moderate</v>
      </c>
      <c r="X891" t="str">
        <f>IF(OR(AND(Flights[[#This Row],[Status]]="Cancelled",Flights[[#This Row],[Cancellation Reason]]="Airline/Carrier"),Flights[[#This Row],[Delay Type]]="Severe"),"Yes","No")</f>
        <v>No</v>
      </c>
    </row>
    <row r="892" spans="1:24" x14ac:dyDescent="0.25">
      <c r="A892" s="3">
        <v>42075</v>
      </c>
      <c r="B892">
        <f>WEEKNUM(Flights[[#This Row],[Date]],2)</f>
        <v>11</v>
      </c>
      <c r="C892">
        <f>WEEKDAY(Flights[[#This Row],[Date]],2)</f>
        <v>4</v>
      </c>
      <c r="D892" t="s">
        <v>744</v>
      </c>
      <c r="E892" t="s">
        <v>1989</v>
      </c>
      <c r="F892" t="s">
        <v>0</v>
      </c>
      <c r="G892" t="s">
        <v>268</v>
      </c>
      <c r="H892" t="str">
        <f>_xlfn.XLOOKUP(Flights[[#This Row],[Destination]],Airports!$A$1:$A$77,Airports!$D$1:$D$77,"Code not found")</f>
        <v>Convington</v>
      </c>
      <c r="I892" t="str" cm="1">
        <f t="array" ref="I892">_xlfn.XLOOKUP(Flights[[#This Row],[Destination]],_xlfn._TRO_TRAILING(Airports!A:A),_xlfn._TRO_TRAILING(Airports!E:E),"Code not found")</f>
        <v>KY</v>
      </c>
      <c r="J892" s="1">
        <v>0.95347222222222228</v>
      </c>
      <c r="K892">
        <f>HOUR(Flights[[#This Row],[Scheduled Departure]])</f>
        <v>22</v>
      </c>
      <c r="L892" s="1">
        <v>0.95</v>
      </c>
      <c r="M892">
        <v>-5</v>
      </c>
      <c r="N892">
        <v>267</v>
      </c>
      <c r="O892" s="14">
        <f>Flights[[#This Row],[Length (min)]]/60</f>
        <v>4.45</v>
      </c>
      <c r="P892">
        <v>1900</v>
      </c>
      <c r="Q892" s="17">
        <f>IFERROR(Flights[[#This Row],[Distance]]/Flights[[#This Row],[Length (hr)]],"")</f>
        <v>426.96629213483146</v>
      </c>
      <c r="R892" s="1">
        <v>0.25</v>
      </c>
      <c r="S892" s="1">
        <v>0.26041666666666669</v>
      </c>
      <c r="T892">
        <v>15</v>
      </c>
      <c r="U892" t="str">
        <f>IF(Flights[[#This Row],[Arrival Delay]]="","Cancelled",IF(Flights[[#This Row],[Arrival Delay]]&gt;15,"Delayed","On time"))</f>
        <v>On time</v>
      </c>
      <c r="V892" t="str">
        <f>IF(Flights[[#This Row],[Status]]&lt;&gt;"Delayed","",IF(Flights[[#This Row],[Arrival Delay]]&gt;120,"Severe",IF(Flights[[#This Row],[Arrival Delay]]&gt;60,"Major","Moderate")))</f>
        <v/>
      </c>
      <c r="X892" t="str">
        <f>IF(OR(AND(Flights[[#This Row],[Status]]="Cancelled",Flights[[#This Row],[Cancellation Reason]]="Airline/Carrier"),Flights[[#This Row],[Delay Type]]="Severe"),"Yes","No")</f>
        <v>No</v>
      </c>
    </row>
    <row r="893" spans="1:24" x14ac:dyDescent="0.25">
      <c r="A893" s="3">
        <v>42075</v>
      </c>
      <c r="B893">
        <f>WEEKNUM(Flights[[#This Row],[Date]],2)</f>
        <v>11</v>
      </c>
      <c r="C893">
        <f>WEEKDAY(Flights[[#This Row],[Date]],2)</f>
        <v>4</v>
      </c>
      <c r="D893" t="s">
        <v>471</v>
      </c>
      <c r="E893" t="s">
        <v>1990</v>
      </c>
      <c r="F893" t="s">
        <v>0</v>
      </c>
      <c r="G893" t="s">
        <v>16</v>
      </c>
      <c r="H893" t="str">
        <f>_xlfn.XLOOKUP(Flights[[#This Row],[Destination]],Airports!$A$1:$A$77,Airports!$D$1:$D$77,"Code not found")</f>
        <v>Dulles</v>
      </c>
      <c r="I893" t="str" cm="1">
        <f t="array" ref="I893">_xlfn.XLOOKUP(Flights[[#This Row],[Destination]],_xlfn._TRO_TRAILING(Airports!A:A),_xlfn._TRO_TRAILING(Airports!E:E),"Code not found")</f>
        <v>VA</v>
      </c>
      <c r="J893" s="1">
        <v>0.9555555555555556</v>
      </c>
      <c r="K893">
        <f>HOUR(Flights[[#This Row],[Scheduled Departure]])</f>
        <v>22</v>
      </c>
      <c r="L893" s="1">
        <v>0.95138888888888884</v>
      </c>
      <c r="M893">
        <v>-6</v>
      </c>
      <c r="N893">
        <v>294</v>
      </c>
      <c r="O893" s="14">
        <f>Flights[[#This Row],[Length (min)]]/60</f>
        <v>4.9000000000000004</v>
      </c>
      <c r="P893">
        <v>2288</v>
      </c>
      <c r="Q893" s="17">
        <f>IFERROR(Flights[[#This Row],[Distance]]/Flights[[#This Row],[Length (hr)]],"")</f>
        <v>466.93877551020404</v>
      </c>
      <c r="R893" s="1">
        <v>0.28611111111111109</v>
      </c>
      <c r="S893" s="1">
        <v>0.28055555555555556</v>
      </c>
      <c r="T893">
        <v>-8</v>
      </c>
      <c r="U893" t="str">
        <f>IF(Flights[[#This Row],[Arrival Delay]]="","Cancelled",IF(Flights[[#This Row],[Arrival Delay]]&gt;15,"Delayed","On time"))</f>
        <v>On time</v>
      </c>
      <c r="V893" t="str">
        <f>IF(Flights[[#This Row],[Status]]&lt;&gt;"Delayed","",IF(Flights[[#This Row],[Arrival Delay]]&gt;120,"Severe",IF(Flights[[#This Row],[Arrival Delay]]&gt;60,"Major","Moderate")))</f>
        <v/>
      </c>
      <c r="X893" t="str">
        <f>IF(OR(AND(Flights[[#This Row],[Status]]="Cancelled",Flights[[#This Row],[Cancellation Reason]]="Airline/Carrier"),Flights[[#This Row],[Delay Type]]="Severe"),"Yes","No")</f>
        <v>No</v>
      </c>
    </row>
    <row r="894" spans="1:24" x14ac:dyDescent="0.25">
      <c r="A894" s="3">
        <v>42076</v>
      </c>
      <c r="B894">
        <f>WEEKNUM(Flights[[#This Row],[Date]],2)</f>
        <v>11</v>
      </c>
      <c r="C894">
        <f>WEEKDAY(Flights[[#This Row],[Date]],2)</f>
        <v>5</v>
      </c>
      <c r="D894" t="s">
        <v>1097</v>
      </c>
      <c r="E894" t="s">
        <v>1989</v>
      </c>
      <c r="F894" t="s">
        <v>0</v>
      </c>
      <c r="G894" t="s">
        <v>276</v>
      </c>
      <c r="H894" t="str">
        <f>_xlfn.XLOOKUP(Flights[[#This Row],[Destination]],Airports!$A$1:$A$77,Airports!$D$1:$D$77,"Code not found")</f>
        <v>Detroit</v>
      </c>
      <c r="I894" t="str" cm="1">
        <f t="array" ref="I894">_xlfn.XLOOKUP(Flights[[#This Row],[Destination]],_xlfn._TRO_TRAILING(Airports!A:A),_xlfn._TRO_TRAILING(Airports!E:E),"Code not found")</f>
        <v>MI</v>
      </c>
      <c r="J894" s="1">
        <v>3.2638888888888891E-2</v>
      </c>
      <c r="K894">
        <f>HOUR(Flights[[#This Row],[Scheduled Departure]])</f>
        <v>0</v>
      </c>
      <c r="L894" s="1">
        <v>3.4722222222222224E-2</v>
      </c>
      <c r="M894">
        <v>3</v>
      </c>
      <c r="N894">
        <v>262</v>
      </c>
      <c r="O894" s="14">
        <f>Flights[[#This Row],[Length (min)]]/60</f>
        <v>4.3666666666666663</v>
      </c>
      <c r="P894">
        <v>1979</v>
      </c>
      <c r="Q894" s="17">
        <f>IFERROR(Flights[[#This Row],[Distance]]/Flights[[#This Row],[Length (hr)]],"")</f>
        <v>453.20610687022906</v>
      </c>
      <c r="R894" s="1">
        <v>0.33750000000000002</v>
      </c>
      <c r="S894" s="1">
        <v>0.34166666666666667</v>
      </c>
      <c r="T894">
        <v>6</v>
      </c>
      <c r="U894" t="str">
        <f>IF(Flights[[#This Row],[Arrival Delay]]="","Cancelled",IF(Flights[[#This Row],[Arrival Delay]]&gt;15,"Delayed","On time"))</f>
        <v>On time</v>
      </c>
      <c r="V894" t="str">
        <f>IF(Flights[[#This Row],[Status]]&lt;&gt;"Delayed","",IF(Flights[[#This Row],[Arrival Delay]]&gt;120,"Severe",IF(Flights[[#This Row],[Arrival Delay]]&gt;60,"Major","Moderate")))</f>
        <v/>
      </c>
      <c r="X894" t="str">
        <f>IF(OR(AND(Flights[[#This Row],[Status]]="Cancelled",Flights[[#This Row],[Cancellation Reason]]="Airline/Carrier"),Flights[[#This Row],[Delay Type]]="Severe"),"Yes","No")</f>
        <v>No</v>
      </c>
    </row>
    <row r="895" spans="1:24" x14ac:dyDescent="0.25">
      <c r="A895" s="3">
        <v>42076</v>
      </c>
      <c r="B895">
        <f>WEEKNUM(Flights[[#This Row],[Date]],2)</f>
        <v>11</v>
      </c>
      <c r="C895">
        <f>WEEKDAY(Flights[[#This Row],[Date]],2)</f>
        <v>5</v>
      </c>
      <c r="D895" t="s">
        <v>751</v>
      </c>
      <c r="E895" t="s">
        <v>1990</v>
      </c>
      <c r="F895" t="s">
        <v>0</v>
      </c>
      <c r="G895" t="s">
        <v>4</v>
      </c>
      <c r="H895" t="str">
        <f>_xlfn.XLOOKUP(Flights[[#This Row],[Destination]],Airports!$A$1:$A$77,Airports!$D$1:$D$77,"Code not found")</f>
        <v>Chicago</v>
      </c>
      <c r="I895" t="str" cm="1">
        <f t="array" ref="I895">_xlfn.XLOOKUP(Flights[[#This Row],[Destination]],_xlfn._TRO_TRAILING(Airports!A:A),_xlfn._TRO_TRAILING(Airports!E:E),"Code not found")</f>
        <v>IL</v>
      </c>
      <c r="J895" s="1">
        <v>0.25</v>
      </c>
      <c r="K895">
        <f>HOUR(Flights[[#This Row],[Scheduled Departure]])</f>
        <v>6</v>
      </c>
      <c r="L895" s="1">
        <v>0.25624999999999998</v>
      </c>
      <c r="M895">
        <v>9</v>
      </c>
      <c r="N895">
        <v>236</v>
      </c>
      <c r="O895" s="14">
        <f>Flights[[#This Row],[Length (min)]]/60</f>
        <v>3.9333333333333331</v>
      </c>
      <c r="P895">
        <v>1744</v>
      </c>
      <c r="Q895" s="17">
        <f>IFERROR(Flights[[#This Row],[Distance]]/Flights[[#This Row],[Length (hr)]],"")</f>
        <v>443.38983050847457</v>
      </c>
      <c r="R895" s="1">
        <v>0.50277777777777777</v>
      </c>
      <c r="S895" s="1">
        <v>0.50347222222222221</v>
      </c>
      <c r="T895">
        <v>1</v>
      </c>
      <c r="U895" t="str">
        <f>IF(Flights[[#This Row],[Arrival Delay]]="","Cancelled",IF(Flights[[#This Row],[Arrival Delay]]&gt;15,"Delayed","On time"))</f>
        <v>On time</v>
      </c>
      <c r="V895" t="str">
        <f>IF(Flights[[#This Row],[Status]]&lt;&gt;"Delayed","",IF(Flights[[#This Row],[Arrival Delay]]&gt;120,"Severe",IF(Flights[[#This Row],[Arrival Delay]]&gt;60,"Major","Moderate")))</f>
        <v/>
      </c>
      <c r="X895" t="str">
        <f>IF(OR(AND(Flights[[#This Row],[Status]]="Cancelled",Flights[[#This Row],[Cancellation Reason]]="Airline/Carrier"),Flights[[#This Row],[Delay Type]]="Severe"),"Yes","No")</f>
        <v>No</v>
      </c>
    </row>
    <row r="896" spans="1:24" x14ac:dyDescent="0.25">
      <c r="A896" s="3">
        <v>42076</v>
      </c>
      <c r="B896">
        <f>WEEKNUM(Flights[[#This Row],[Date]],2)</f>
        <v>11</v>
      </c>
      <c r="C896">
        <f>WEEKDAY(Flights[[#This Row],[Date]],2)</f>
        <v>5</v>
      </c>
      <c r="D896" t="s">
        <v>387</v>
      </c>
      <c r="E896" t="s">
        <v>1991</v>
      </c>
      <c r="F896" t="s">
        <v>0</v>
      </c>
      <c r="G896" t="s">
        <v>24</v>
      </c>
      <c r="H896" t="str">
        <f>_xlfn.XLOOKUP(Flights[[#This Row],[Destination]],Airports!$A$1:$A$77,Airports!$D$1:$D$77,"Code not found")</f>
        <v>Portland</v>
      </c>
      <c r="I896" t="str" cm="1">
        <f t="array" ref="I896">_xlfn.XLOOKUP(Flights[[#This Row],[Destination]],_xlfn._TRO_TRAILING(Airports!A:A),_xlfn._TRO_TRAILING(Airports!E:E),"Code not found")</f>
        <v>OR</v>
      </c>
      <c r="J896" s="1">
        <v>0.27430555555555558</v>
      </c>
      <c r="K896">
        <f>HOUR(Flights[[#This Row],[Scheduled Departure]])</f>
        <v>6</v>
      </c>
      <c r="L896" s="1">
        <v>0.2673611111111111</v>
      </c>
      <c r="M896">
        <v>-10</v>
      </c>
      <c r="N896">
        <v>176</v>
      </c>
      <c r="O896" s="14">
        <f>Flights[[#This Row],[Length (min)]]/60</f>
        <v>2.9333333333333331</v>
      </c>
      <c r="P896">
        <v>834</v>
      </c>
      <c r="Q896" s="17">
        <f>IFERROR(Flights[[#This Row],[Distance]]/Flights[[#This Row],[Length (hr)]],"")</f>
        <v>284.31818181818181</v>
      </c>
      <c r="R896" s="1">
        <v>0.37708333333333333</v>
      </c>
      <c r="S896" s="1">
        <v>0.38958333333333334</v>
      </c>
      <c r="T896">
        <v>18</v>
      </c>
      <c r="U896" t="str">
        <f>IF(Flights[[#This Row],[Arrival Delay]]="","Cancelled",IF(Flights[[#This Row],[Arrival Delay]]&gt;15,"Delayed","On time"))</f>
        <v>Delayed</v>
      </c>
      <c r="V896" t="str">
        <f>IF(Flights[[#This Row],[Status]]&lt;&gt;"Delayed","",IF(Flights[[#This Row],[Arrival Delay]]&gt;120,"Severe",IF(Flights[[#This Row],[Arrival Delay]]&gt;60,"Major","Moderate")))</f>
        <v>Moderate</v>
      </c>
      <c r="X896" t="str">
        <f>IF(OR(AND(Flights[[#This Row],[Status]]="Cancelled",Flights[[#This Row],[Cancellation Reason]]="Airline/Carrier"),Flights[[#This Row],[Delay Type]]="Severe"),"Yes","No")</f>
        <v>No</v>
      </c>
    </row>
    <row r="897" spans="1:24" x14ac:dyDescent="0.25">
      <c r="A897" s="3">
        <v>42076</v>
      </c>
      <c r="B897">
        <f>WEEKNUM(Flights[[#This Row],[Date]],2)</f>
        <v>11</v>
      </c>
      <c r="C897">
        <f>WEEKDAY(Flights[[#This Row],[Date]],2)</f>
        <v>5</v>
      </c>
      <c r="D897" t="s">
        <v>391</v>
      </c>
      <c r="E897" t="s">
        <v>1992</v>
      </c>
      <c r="F897" t="s">
        <v>0</v>
      </c>
      <c r="G897" t="s">
        <v>10</v>
      </c>
      <c r="H897" t="str">
        <f>_xlfn.XLOOKUP(Flights[[#This Row],[Destination]],Airports!$A$1:$A$77,Airports!$D$1:$D$77,"Code not found")</f>
        <v>Boston</v>
      </c>
      <c r="I897" t="str" cm="1">
        <f t="array" ref="I897">_xlfn.XLOOKUP(Flights[[#This Row],[Destination]],_xlfn._TRO_TRAILING(Airports!A:A),_xlfn._TRO_TRAILING(Airports!E:E),"Code not found")</f>
        <v>MA</v>
      </c>
      <c r="J897" s="1">
        <v>0.2986111111111111</v>
      </c>
      <c r="K897">
        <f>HOUR(Flights[[#This Row],[Scheduled Departure]])</f>
        <v>7</v>
      </c>
      <c r="L897" s="1">
        <v>0.29583333333333334</v>
      </c>
      <c r="M897">
        <v>-4</v>
      </c>
      <c r="N897">
        <v>308</v>
      </c>
      <c r="O897" s="14">
        <f>Flights[[#This Row],[Length (min)]]/60</f>
        <v>5.1333333333333337</v>
      </c>
      <c r="P897">
        <v>2611</v>
      </c>
      <c r="Q897" s="17">
        <f>IFERROR(Flights[[#This Row],[Distance]]/Flights[[#This Row],[Length (hr)]],"")</f>
        <v>508.63636363636357</v>
      </c>
      <c r="R897" s="1">
        <v>0.64930555555555558</v>
      </c>
      <c r="S897" s="1">
        <v>0.63472222222222219</v>
      </c>
      <c r="T897">
        <v>-21</v>
      </c>
      <c r="U897" t="str">
        <f>IF(Flights[[#This Row],[Arrival Delay]]="","Cancelled",IF(Flights[[#This Row],[Arrival Delay]]&gt;15,"Delayed","On time"))</f>
        <v>On time</v>
      </c>
      <c r="V897" t="str">
        <f>IF(Flights[[#This Row],[Status]]&lt;&gt;"Delayed","",IF(Flights[[#This Row],[Arrival Delay]]&gt;120,"Severe",IF(Flights[[#This Row],[Arrival Delay]]&gt;60,"Major","Moderate")))</f>
        <v/>
      </c>
      <c r="X897" t="str">
        <f>IF(OR(AND(Flights[[#This Row],[Status]]="Cancelled",Flights[[#This Row],[Cancellation Reason]]="Airline/Carrier"),Flights[[#This Row],[Delay Type]]="Severe"),"Yes","No")</f>
        <v>No</v>
      </c>
    </row>
    <row r="898" spans="1:24" x14ac:dyDescent="0.25">
      <c r="A898" s="3">
        <v>42076</v>
      </c>
      <c r="B898">
        <f>WEEKNUM(Flights[[#This Row],[Date]],2)</f>
        <v>11</v>
      </c>
      <c r="C898">
        <f>WEEKDAY(Flights[[#This Row],[Date]],2)</f>
        <v>5</v>
      </c>
      <c r="D898" t="s">
        <v>1131</v>
      </c>
      <c r="E898" t="s">
        <v>1995</v>
      </c>
      <c r="F898" t="s">
        <v>0</v>
      </c>
      <c r="G898" t="s">
        <v>318</v>
      </c>
      <c r="H898" t="str">
        <f>_xlfn.XLOOKUP(Flights[[#This Row],[Destination]],Airports!$A$1:$A$77,Airports!$D$1:$D$77,"Code not found")</f>
        <v>Oakland</v>
      </c>
      <c r="I898" t="str" cm="1">
        <f t="array" ref="I898">_xlfn.XLOOKUP(Flights[[#This Row],[Destination]],_xlfn._TRO_TRAILING(Airports!A:A),_xlfn._TRO_TRAILING(Airports!E:E),"Code not found")</f>
        <v>CA</v>
      </c>
      <c r="J898" s="1">
        <v>0.36805555555555558</v>
      </c>
      <c r="K898">
        <f>HOUR(Flights[[#This Row],[Scheduled Departure]])</f>
        <v>8</v>
      </c>
      <c r="L898" s="1">
        <v>0.38680555555555557</v>
      </c>
      <c r="M898">
        <v>27</v>
      </c>
      <c r="N898">
        <v>79</v>
      </c>
      <c r="O898" s="14">
        <f>Flights[[#This Row],[Length (min)]]/60</f>
        <v>1.3166666666666667</v>
      </c>
      <c r="P898">
        <v>337</v>
      </c>
      <c r="Q898" s="17">
        <f>IFERROR(Flights[[#This Row],[Distance]]/Flights[[#This Row],[Length (hr)]],"")</f>
        <v>255.9493670886076</v>
      </c>
      <c r="R898" s="1">
        <v>0.4236111111111111</v>
      </c>
      <c r="S898" s="1">
        <v>0.44166666666666665</v>
      </c>
      <c r="T898">
        <v>26</v>
      </c>
      <c r="U898" t="str">
        <f>IF(Flights[[#This Row],[Arrival Delay]]="","Cancelled",IF(Flights[[#This Row],[Arrival Delay]]&gt;15,"Delayed","On time"))</f>
        <v>Delayed</v>
      </c>
      <c r="V898" t="str">
        <f>IF(Flights[[#This Row],[Status]]&lt;&gt;"Delayed","",IF(Flights[[#This Row],[Arrival Delay]]&gt;120,"Severe",IF(Flights[[#This Row],[Arrival Delay]]&gt;60,"Major","Moderate")))</f>
        <v>Moderate</v>
      </c>
      <c r="X898" t="str">
        <f>IF(OR(AND(Flights[[#This Row],[Status]]="Cancelled",Flights[[#This Row],[Cancellation Reason]]="Airline/Carrier"),Flights[[#This Row],[Delay Type]]="Severe"),"Yes","No")</f>
        <v>No</v>
      </c>
    </row>
    <row r="899" spans="1:24" x14ac:dyDescent="0.25">
      <c r="A899" s="3">
        <v>42076</v>
      </c>
      <c r="B899">
        <f>WEEKNUM(Flights[[#This Row],[Date]],2)</f>
        <v>11</v>
      </c>
      <c r="C899">
        <f>WEEKDAY(Flights[[#This Row],[Date]],2)</f>
        <v>5</v>
      </c>
      <c r="D899" t="s">
        <v>459</v>
      </c>
      <c r="E899" t="s">
        <v>1991</v>
      </c>
      <c r="F899" t="s">
        <v>0</v>
      </c>
      <c r="G899" t="s">
        <v>344</v>
      </c>
      <c r="H899" t="str">
        <f>_xlfn.XLOOKUP(Flights[[#This Row],[Destination]],Airports!$A$1:$A$77,Airports!$D$1:$D$77,"Code not found")</f>
        <v>Seattle</v>
      </c>
      <c r="I899" t="str" cm="1">
        <f t="array" ref="I899">_xlfn.XLOOKUP(Flights[[#This Row],[Destination]],_xlfn._TRO_TRAILING(Airports!A:A),_xlfn._TRO_TRAILING(Airports!E:E),"Code not found")</f>
        <v>WA</v>
      </c>
      <c r="J899" s="1">
        <v>0.42708333333333331</v>
      </c>
      <c r="K899">
        <f>HOUR(Flights[[#This Row],[Scheduled Departure]])</f>
        <v>10</v>
      </c>
      <c r="L899" s="1">
        <v>0.4236111111111111</v>
      </c>
      <c r="M899">
        <v>-5</v>
      </c>
      <c r="N899">
        <v>186</v>
      </c>
      <c r="O899" s="14">
        <f>Flights[[#This Row],[Length (min)]]/60</f>
        <v>3.1</v>
      </c>
      <c r="P899">
        <v>954</v>
      </c>
      <c r="Q899" s="17">
        <f>IFERROR(Flights[[#This Row],[Distance]]/Flights[[#This Row],[Length (hr)]],"")</f>
        <v>307.74193548387098</v>
      </c>
      <c r="R899" s="1">
        <v>0.5395833333333333</v>
      </c>
      <c r="S899" s="1">
        <v>0.55277777777777781</v>
      </c>
      <c r="T899">
        <v>19</v>
      </c>
      <c r="U899" t="str">
        <f>IF(Flights[[#This Row],[Arrival Delay]]="","Cancelled",IF(Flights[[#This Row],[Arrival Delay]]&gt;15,"Delayed","On time"))</f>
        <v>Delayed</v>
      </c>
      <c r="V899" t="str">
        <f>IF(Flights[[#This Row],[Status]]&lt;&gt;"Delayed","",IF(Flights[[#This Row],[Arrival Delay]]&gt;120,"Severe",IF(Flights[[#This Row],[Arrival Delay]]&gt;60,"Major","Moderate")))</f>
        <v>Moderate</v>
      </c>
      <c r="X899" t="str">
        <f>IF(OR(AND(Flights[[#This Row],[Status]]="Cancelled",Flights[[#This Row],[Cancellation Reason]]="Airline/Carrier"),Flights[[#This Row],[Delay Type]]="Severe"),"Yes","No")</f>
        <v>No</v>
      </c>
    </row>
    <row r="900" spans="1:24" x14ac:dyDescent="0.25">
      <c r="A900" s="3">
        <v>42076</v>
      </c>
      <c r="B900">
        <f>WEEKNUM(Flights[[#This Row],[Date]],2)</f>
        <v>11</v>
      </c>
      <c r="C900">
        <f>WEEKDAY(Flights[[#This Row],[Date]],2)</f>
        <v>5</v>
      </c>
      <c r="D900" t="s">
        <v>1045</v>
      </c>
      <c r="E900" t="s">
        <v>1989</v>
      </c>
      <c r="F900" t="s">
        <v>0</v>
      </c>
      <c r="G900" t="s">
        <v>316</v>
      </c>
      <c r="H900" t="str">
        <f>_xlfn.XLOOKUP(Flights[[#This Row],[Destination]],Airports!$A$1:$A$77,Airports!$D$1:$D$77,"Code not found")</f>
        <v>New Orleans</v>
      </c>
      <c r="I900" t="str" cm="1">
        <f t="array" ref="I900">_xlfn.XLOOKUP(Flights[[#This Row],[Destination]],_xlfn._TRO_TRAILING(Airports!A:A),_xlfn._TRO_TRAILING(Airports!E:E),"Code not found")</f>
        <v>LA</v>
      </c>
      <c r="J900" s="1">
        <v>0.5180555555555556</v>
      </c>
      <c r="K900">
        <f>HOUR(Flights[[#This Row],[Scheduled Departure]])</f>
        <v>12</v>
      </c>
      <c r="L900" s="1">
        <v>0.51666666666666672</v>
      </c>
      <c r="M900">
        <v>-2</v>
      </c>
      <c r="N900">
        <v>228</v>
      </c>
      <c r="O900" s="14">
        <f>Flights[[#This Row],[Length (min)]]/60</f>
        <v>3.8</v>
      </c>
      <c r="P900">
        <v>1670</v>
      </c>
      <c r="Q900" s="17">
        <f>IFERROR(Flights[[#This Row],[Distance]]/Flights[[#This Row],[Length (hr)]],"")</f>
        <v>439.47368421052636</v>
      </c>
      <c r="R900" s="1">
        <v>0.75486111111111109</v>
      </c>
      <c r="S900" s="1">
        <v>0.7583333333333333</v>
      </c>
      <c r="T900">
        <v>5</v>
      </c>
      <c r="U900" t="str">
        <f>IF(Flights[[#This Row],[Arrival Delay]]="","Cancelled",IF(Flights[[#This Row],[Arrival Delay]]&gt;15,"Delayed","On time"))</f>
        <v>On time</v>
      </c>
      <c r="V900" t="str">
        <f>IF(Flights[[#This Row],[Status]]&lt;&gt;"Delayed","",IF(Flights[[#This Row],[Arrival Delay]]&gt;120,"Severe",IF(Flights[[#This Row],[Arrival Delay]]&gt;60,"Major","Moderate")))</f>
        <v/>
      </c>
      <c r="X900" t="str">
        <f>IF(OR(AND(Flights[[#This Row],[Status]]="Cancelled",Flights[[#This Row],[Cancellation Reason]]="Airline/Carrier"),Flights[[#This Row],[Delay Type]]="Severe"),"Yes","No")</f>
        <v>No</v>
      </c>
    </row>
    <row r="901" spans="1:24" x14ac:dyDescent="0.25">
      <c r="A901" s="3">
        <v>42076</v>
      </c>
      <c r="B901">
        <f>WEEKNUM(Flights[[#This Row],[Date]],2)</f>
        <v>11</v>
      </c>
      <c r="C901">
        <f>WEEKDAY(Flights[[#This Row],[Date]],2)</f>
        <v>5</v>
      </c>
      <c r="D901" t="s">
        <v>1079</v>
      </c>
      <c r="E901" t="s">
        <v>1994</v>
      </c>
      <c r="F901" t="s">
        <v>0</v>
      </c>
      <c r="G901" t="s">
        <v>29</v>
      </c>
      <c r="H901" t="str">
        <f>_xlfn.XLOOKUP(Flights[[#This Row],[Destination]],Airports!$A$1:$A$77,Airports!$D$1:$D$77,"Code not found")</f>
        <v>Phoenix</v>
      </c>
      <c r="I901" t="str" cm="1">
        <f t="array" ref="I901">_xlfn.XLOOKUP(Flights[[#This Row],[Destination]],_xlfn._TRO_TRAILING(Airports!A:A),_xlfn._TRO_TRAILING(Airports!E:E),"Code not found")</f>
        <v>AZ</v>
      </c>
      <c r="J901" s="1">
        <v>0.67291666666666672</v>
      </c>
      <c r="K901">
        <f>HOUR(Flights[[#This Row],[Scheduled Departure]])</f>
        <v>16</v>
      </c>
      <c r="L901" s="1">
        <v>0.68680555555555556</v>
      </c>
      <c r="M901">
        <v>20</v>
      </c>
      <c r="N901">
        <v>97</v>
      </c>
      <c r="O901" s="14">
        <f>Flights[[#This Row],[Length (min)]]/60</f>
        <v>1.6166666666666667</v>
      </c>
      <c r="P901">
        <v>370</v>
      </c>
      <c r="Q901" s="17">
        <f>IFERROR(Flights[[#This Row],[Distance]]/Flights[[#This Row],[Length (hr)]],"")</f>
        <v>228.86597938144328</v>
      </c>
      <c r="R901" s="1">
        <v>0.73333333333333328</v>
      </c>
      <c r="S901" s="1">
        <v>0.75416666666666665</v>
      </c>
      <c r="T901">
        <v>30</v>
      </c>
      <c r="U901" t="str">
        <f>IF(Flights[[#This Row],[Arrival Delay]]="","Cancelled",IF(Flights[[#This Row],[Arrival Delay]]&gt;15,"Delayed","On time"))</f>
        <v>Delayed</v>
      </c>
      <c r="V901" t="str">
        <f>IF(Flights[[#This Row],[Status]]&lt;&gt;"Delayed","",IF(Flights[[#This Row],[Arrival Delay]]&gt;120,"Severe",IF(Flights[[#This Row],[Arrival Delay]]&gt;60,"Major","Moderate")))</f>
        <v>Moderate</v>
      </c>
      <c r="X901" t="str">
        <f>IF(OR(AND(Flights[[#This Row],[Status]]="Cancelled",Flights[[#This Row],[Cancellation Reason]]="Airline/Carrier"),Flights[[#This Row],[Delay Type]]="Severe"),"Yes","No")</f>
        <v>No</v>
      </c>
    </row>
    <row r="902" spans="1:24" x14ac:dyDescent="0.25">
      <c r="A902" s="3">
        <v>42076</v>
      </c>
      <c r="B902">
        <f>WEEKNUM(Flights[[#This Row],[Date]],2)</f>
        <v>11</v>
      </c>
      <c r="C902">
        <f>WEEKDAY(Flights[[#This Row],[Date]],2)</f>
        <v>5</v>
      </c>
      <c r="D902" t="s">
        <v>691</v>
      </c>
      <c r="E902" t="s">
        <v>1995</v>
      </c>
      <c r="F902" t="s">
        <v>0</v>
      </c>
      <c r="G902" t="s">
        <v>318</v>
      </c>
      <c r="H902" t="str">
        <f>_xlfn.XLOOKUP(Flights[[#This Row],[Destination]],Airports!$A$1:$A$77,Airports!$D$1:$D$77,"Code not found")</f>
        <v>Oakland</v>
      </c>
      <c r="I902" t="str" cm="1">
        <f t="array" ref="I902">_xlfn.XLOOKUP(Flights[[#This Row],[Destination]],_xlfn._TRO_TRAILING(Airports!A:A),_xlfn._TRO_TRAILING(Airports!E:E),"Code not found")</f>
        <v>CA</v>
      </c>
      <c r="J902" s="1">
        <v>0.81597222222222221</v>
      </c>
      <c r="K902">
        <f>HOUR(Flights[[#This Row],[Scheduled Departure]])</f>
        <v>19</v>
      </c>
      <c r="L902" s="1">
        <v>0.83472222222222225</v>
      </c>
      <c r="M902">
        <v>27</v>
      </c>
      <c r="N902">
        <v>67</v>
      </c>
      <c r="O902" s="14">
        <f>Flights[[#This Row],[Length (min)]]/60</f>
        <v>1.1166666666666667</v>
      </c>
      <c r="P902">
        <v>337</v>
      </c>
      <c r="Q902" s="17">
        <f>IFERROR(Flights[[#This Row],[Distance]]/Flights[[#This Row],[Length (hr)]],"")</f>
        <v>301.79104477611941</v>
      </c>
      <c r="R902" s="1">
        <v>0.87152777777777779</v>
      </c>
      <c r="S902" s="1">
        <v>0.88124999999999998</v>
      </c>
      <c r="T902">
        <v>14</v>
      </c>
      <c r="U902" t="str">
        <f>IF(Flights[[#This Row],[Arrival Delay]]="","Cancelled",IF(Flights[[#This Row],[Arrival Delay]]&gt;15,"Delayed","On time"))</f>
        <v>On time</v>
      </c>
      <c r="V902" t="str">
        <f>IF(Flights[[#This Row],[Status]]&lt;&gt;"Delayed","",IF(Flights[[#This Row],[Arrival Delay]]&gt;120,"Severe",IF(Flights[[#This Row],[Arrival Delay]]&gt;60,"Major","Moderate")))</f>
        <v/>
      </c>
      <c r="X902" t="str">
        <f>IF(OR(AND(Flights[[#This Row],[Status]]="Cancelled",Flights[[#This Row],[Cancellation Reason]]="Airline/Carrier"),Flights[[#This Row],[Delay Type]]="Severe"),"Yes","No")</f>
        <v>No</v>
      </c>
    </row>
    <row r="903" spans="1:24" x14ac:dyDescent="0.25">
      <c r="A903" s="3">
        <v>42076</v>
      </c>
      <c r="B903">
        <f>WEEKNUM(Flights[[#This Row],[Date]],2)</f>
        <v>11</v>
      </c>
      <c r="C903">
        <f>WEEKDAY(Flights[[#This Row],[Date]],2)</f>
        <v>5</v>
      </c>
      <c r="D903" t="s">
        <v>634</v>
      </c>
      <c r="E903" t="s">
        <v>1991</v>
      </c>
      <c r="F903" t="s">
        <v>0</v>
      </c>
      <c r="G903" t="s">
        <v>24</v>
      </c>
      <c r="H903" t="str">
        <f>_xlfn.XLOOKUP(Flights[[#This Row],[Destination]],Airports!$A$1:$A$77,Airports!$D$1:$D$77,"Code not found")</f>
        <v>Portland</v>
      </c>
      <c r="I903" t="str" cm="1">
        <f t="array" ref="I903">_xlfn.XLOOKUP(Flights[[#This Row],[Destination]],_xlfn._TRO_TRAILING(Airports!A:A),_xlfn._TRO_TRAILING(Airports!E:E),"Code not found")</f>
        <v>OR</v>
      </c>
      <c r="J903" s="1">
        <v>0.82986111111111116</v>
      </c>
      <c r="K903">
        <f>HOUR(Flights[[#This Row],[Scheduled Departure]])</f>
        <v>19</v>
      </c>
      <c r="L903" s="1">
        <v>0.82499999999999996</v>
      </c>
      <c r="M903">
        <v>-7</v>
      </c>
      <c r="N903">
        <v>151</v>
      </c>
      <c r="O903" s="14">
        <f>Flights[[#This Row],[Length (min)]]/60</f>
        <v>2.5166666666666666</v>
      </c>
      <c r="P903">
        <v>834</v>
      </c>
      <c r="Q903" s="17">
        <f>IFERROR(Flights[[#This Row],[Distance]]/Flights[[#This Row],[Length (hr)]],"")</f>
        <v>331.39072847682121</v>
      </c>
      <c r="R903" s="1">
        <v>0.92569444444444449</v>
      </c>
      <c r="S903" s="1">
        <v>0.92986111111111114</v>
      </c>
      <c r="T903">
        <v>6</v>
      </c>
      <c r="U903" t="str">
        <f>IF(Flights[[#This Row],[Arrival Delay]]="","Cancelled",IF(Flights[[#This Row],[Arrival Delay]]&gt;15,"Delayed","On time"))</f>
        <v>On time</v>
      </c>
      <c r="V903" t="str">
        <f>IF(Flights[[#This Row],[Status]]&lt;&gt;"Delayed","",IF(Flights[[#This Row],[Arrival Delay]]&gt;120,"Severe",IF(Flights[[#This Row],[Arrival Delay]]&gt;60,"Major","Moderate")))</f>
        <v/>
      </c>
      <c r="X903" t="str">
        <f>IF(OR(AND(Flights[[#This Row],[Status]]="Cancelled",Flights[[#This Row],[Cancellation Reason]]="Airline/Carrier"),Flights[[#This Row],[Delay Type]]="Severe"),"Yes","No")</f>
        <v>No</v>
      </c>
    </row>
    <row r="904" spans="1:24" x14ac:dyDescent="0.25">
      <c r="A904" s="3">
        <v>42076</v>
      </c>
      <c r="B904">
        <f>WEEKNUM(Flights[[#This Row],[Date]],2)</f>
        <v>11</v>
      </c>
      <c r="C904">
        <f>WEEKDAY(Flights[[#This Row],[Date]],2)</f>
        <v>5</v>
      </c>
      <c r="D904" t="s">
        <v>1095</v>
      </c>
      <c r="E904" t="s">
        <v>1994</v>
      </c>
      <c r="F904" t="s">
        <v>0</v>
      </c>
      <c r="G904" t="s">
        <v>313</v>
      </c>
      <c r="H904" t="str">
        <f>_xlfn.XLOOKUP(Flights[[#This Row],[Destination]],Airports!$A$1:$A$77,Airports!$D$1:$D$77,"Code not found")</f>
        <v>Monterey</v>
      </c>
      <c r="I904" t="str" cm="1">
        <f t="array" ref="I904">_xlfn.XLOOKUP(Flights[[#This Row],[Destination]],_xlfn._TRO_TRAILING(Airports!A:A),_xlfn._TRO_TRAILING(Airports!E:E),"Code not found")</f>
        <v>CA</v>
      </c>
      <c r="J904" s="1">
        <v>0.88194444444444442</v>
      </c>
      <c r="K904">
        <f>HOUR(Flights[[#This Row],[Scheduled Departure]])</f>
        <v>21</v>
      </c>
      <c r="L904" s="1">
        <v>0.88958333333333328</v>
      </c>
      <c r="M904">
        <v>11</v>
      </c>
      <c r="N904">
        <v>62</v>
      </c>
      <c r="O904" s="14">
        <f>Flights[[#This Row],[Length (min)]]/60</f>
        <v>1.0333333333333334</v>
      </c>
      <c r="P904">
        <v>266</v>
      </c>
      <c r="Q904" s="17">
        <f>IFERROR(Flights[[#This Row],[Distance]]/Flights[[#This Row],[Length (hr)]],"")</f>
        <v>257.41935483870964</v>
      </c>
      <c r="R904" s="1">
        <v>0.9291666666666667</v>
      </c>
      <c r="S904" s="1">
        <v>0.93263888888888891</v>
      </c>
      <c r="T904">
        <v>5</v>
      </c>
      <c r="U904" t="str">
        <f>IF(Flights[[#This Row],[Arrival Delay]]="","Cancelled",IF(Flights[[#This Row],[Arrival Delay]]&gt;15,"Delayed","On time"))</f>
        <v>On time</v>
      </c>
      <c r="V904" t="str">
        <f>IF(Flights[[#This Row],[Status]]&lt;&gt;"Delayed","",IF(Flights[[#This Row],[Arrival Delay]]&gt;120,"Severe",IF(Flights[[#This Row],[Arrival Delay]]&gt;60,"Major","Moderate")))</f>
        <v/>
      </c>
      <c r="X904" t="str">
        <f>IF(OR(AND(Flights[[#This Row],[Status]]="Cancelled",Flights[[#This Row],[Cancellation Reason]]="Airline/Carrier"),Flights[[#This Row],[Delay Type]]="Severe"),"Yes","No")</f>
        <v>No</v>
      </c>
    </row>
    <row r="905" spans="1:24" x14ac:dyDescent="0.25">
      <c r="A905" s="3">
        <v>42076</v>
      </c>
      <c r="B905">
        <f>WEEKNUM(Flights[[#This Row],[Date]],2)</f>
        <v>11</v>
      </c>
      <c r="C905">
        <f>WEEKDAY(Flights[[#This Row],[Date]],2)</f>
        <v>5</v>
      </c>
      <c r="D905" t="s">
        <v>1096</v>
      </c>
      <c r="E905" t="s">
        <v>1994</v>
      </c>
      <c r="F905" t="s">
        <v>0</v>
      </c>
      <c r="G905" t="s">
        <v>347</v>
      </c>
      <c r="H905" t="str">
        <f>_xlfn.XLOOKUP(Flights[[#This Row],[Destination]],Airports!$A$1:$A$77,Airports!$D$1:$D$77,"Code not found")</f>
        <v>San Jose</v>
      </c>
      <c r="I905" t="str" cm="1">
        <f t="array" ref="I905">_xlfn.XLOOKUP(Flights[[#This Row],[Destination]],_xlfn._TRO_TRAILING(Airports!A:A),_xlfn._TRO_TRAILING(Airports!E:E),"Code not found")</f>
        <v>CA</v>
      </c>
      <c r="J905" s="1">
        <v>0.89583333333333337</v>
      </c>
      <c r="K905">
        <f>HOUR(Flights[[#This Row],[Scheduled Departure]])</f>
        <v>21</v>
      </c>
      <c r="L905" s="1">
        <v>0.90902777777777777</v>
      </c>
      <c r="M905">
        <v>19</v>
      </c>
      <c r="N905">
        <v>76</v>
      </c>
      <c r="O905" s="14">
        <f>Flights[[#This Row],[Length (min)]]/60</f>
        <v>1.2666666666666666</v>
      </c>
      <c r="P905">
        <v>308</v>
      </c>
      <c r="Q905" s="17">
        <f>IFERROR(Flights[[#This Row],[Distance]]/Flights[[#This Row],[Length (hr)]],"")</f>
        <v>243.15789473684211</v>
      </c>
      <c r="R905" s="1">
        <v>0.94652777777777775</v>
      </c>
      <c r="S905" s="1">
        <v>0.96180555555555558</v>
      </c>
      <c r="T905">
        <v>22</v>
      </c>
      <c r="U905" t="str">
        <f>IF(Flights[[#This Row],[Arrival Delay]]="","Cancelled",IF(Flights[[#This Row],[Arrival Delay]]&gt;15,"Delayed","On time"))</f>
        <v>Delayed</v>
      </c>
      <c r="V905" t="str">
        <f>IF(Flights[[#This Row],[Status]]&lt;&gt;"Delayed","",IF(Flights[[#This Row],[Arrival Delay]]&gt;120,"Severe",IF(Flights[[#This Row],[Arrival Delay]]&gt;60,"Major","Moderate")))</f>
        <v>Moderate</v>
      </c>
      <c r="X905" t="str">
        <f>IF(OR(AND(Flights[[#This Row],[Status]]="Cancelled",Flights[[#This Row],[Cancellation Reason]]="Airline/Carrier"),Flights[[#This Row],[Delay Type]]="Severe"),"Yes","No")</f>
        <v>No</v>
      </c>
    </row>
    <row r="906" spans="1:24" x14ac:dyDescent="0.25">
      <c r="A906" s="3">
        <v>42076</v>
      </c>
      <c r="B906">
        <f>WEEKNUM(Flights[[#This Row],[Date]],2)</f>
        <v>11</v>
      </c>
      <c r="C906">
        <f>WEEKDAY(Flights[[#This Row],[Date]],2)</f>
        <v>5</v>
      </c>
      <c r="D906" t="s">
        <v>660</v>
      </c>
      <c r="E906" t="s">
        <v>1990</v>
      </c>
      <c r="F906" t="s">
        <v>0</v>
      </c>
      <c r="G906" t="s">
        <v>12</v>
      </c>
      <c r="H906" t="str">
        <f>_xlfn.XLOOKUP(Flights[[#This Row],[Destination]],Airports!$A$1:$A$77,Airports!$D$1:$D$77,"Code not found")</f>
        <v>New York</v>
      </c>
      <c r="I906" t="str" cm="1">
        <f t="array" ref="I906">_xlfn.XLOOKUP(Flights[[#This Row],[Destination]],_xlfn._TRO_TRAILING(Airports!A:A),_xlfn._TRO_TRAILING(Airports!E:E),"Code not found")</f>
        <v>NY</v>
      </c>
      <c r="J906" s="1">
        <v>0.90277777777777779</v>
      </c>
      <c r="K906">
        <f>HOUR(Flights[[#This Row],[Scheduled Departure]])</f>
        <v>21</v>
      </c>
      <c r="L906" s="1">
        <v>0.90208333333333335</v>
      </c>
      <c r="M906">
        <v>-1</v>
      </c>
      <c r="N906">
        <v>330</v>
      </c>
      <c r="O906" s="14">
        <f>Flights[[#This Row],[Length (min)]]/60</f>
        <v>5.5</v>
      </c>
      <c r="P906">
        <v>2475</v>
      </c>
      <c r="Q906" s="17">
        <f>IFERROR(Flights[[#This Row],[Distance]]/Flights[[#This Row],[Length (hr)]],"")</f>
        <v>450</v>
      </c>
      <c r="R906" s="1">
        <v>0.24930555555555556</v>
      </c>
      <c r="S906" s="1">
        <v>0.25624999999999998</v>
      </c>
      <c r="T906">
        <v>10</v>
      </c>
      <c r="U906" t="str">
        <f>IF(Flights[[#This Row],[Arrival Delay]]="","Cancelled",IF(Flights[[#This Row],[Arrival Delay]]&gt;15,"Delayed","On time"))</f>
        <v>On time</v>
      </c>
      <c r="V906" t="str">
        <f>IF(Flights[[#This Row],[Status]]&lt;&gt;"Delayed","",IF(Flights[[#This Row],[Arrival Delay]]&gt;120,"Severe",IF(Flights[[#This Row],[Arrival Delay]]&gt;60,"Major","Moderate")))</f>
        <v/>
      </c>
      <c r="X906" t="str">
        <f>IF(OR(AND(Flights[[#This Row],[Status]]="Cancelled",Flights[[#This Row],[Cancellation Reason]]="Airline/Carrier"),Flights[[#This Row],[Delay Type]]="Severe"),"Yes","No")</f>
        <v>No</v>
      </c>
    </row>
    <row r="907" spans="1:24" x14ac:dyDescent="0.25">
      <c r="A907" s="3">
        <v>42077</v>
      </c>
      <c r="B907">
        <f>WEEKNUM(Flights[[#This Row],[Date]],2)</f>
        <v>11</v>
      </c>
      <c r="C907">
        <f>WEEKDAY(Flights[[#This Row],[Date]],2)</f>
        <v>6</v>
      </c>
      <c r="D907" t="s">
        <v>1104</v>
      </c>
      <c r="E907" t="s">
        <v>1990</v>
      </c>
      <c r="F907" t="s">
        <v>0</v>
      </c>
      <c r="G907" t="s">
        <v>273</v>
      </c>
      <c r="H907" t="str">
        <f>_xlfn.XLOOKUP(Flights[[#This Row],[Destination]],Airports!$A$1:$A$77,Airports!$D$1:$D$77,"Code not found")</f>
        <v>Denver</v>
      </c>
      <c r="I907" t="str" cm="1">
        <f t="array" ref="I907">_xlfn.XLOOKUP(Flights[[#This Row],[Destination]],_xlfn._TRO_TRAILING(Airports!A:A),_xlfn._TRO_TRAILING(Airports!E:E),"Code not found")</f>
        <v>CO</v>
      </c>
      <c r="J907" s="1">
        <v>0.24027777777777778</v>
      </c>
      <c r="K907">
        <f>HOUR(Flights[[#This Row],[Scheduled Departure]])</f>
        <v>5</v>
      </c>
      <c r="L907" s="1">
        <v>0.23541666666666666</v>
      </c>
      <c r="M907">
        <v>-7</v>
      </c>
      <c r="N907">
        <v>144</v>
      </c>
      <c r="O907" s="14">
        <f>Flights[[#This Row],[Length (min)]]/60</f>
        <v>2.4</v>
      </c>
      <c r="P907">
        <v>862</v>
      </c>
      <c r="Q907" s="17">
        <f>IFERROR(Flights[[#This Row],[Distance]]/Flights[[#This Row],[Length (hr)]],"")</f>
        <v>359.16666666666669</v>
      </c>
      <c r="R907" s="1">
        <v>0.38263888888888886</v>
      </c>
      <c r="S907" s="1">
        <v>0.37708333333333333</v>
      </c>
      <c r="T907">
        <v>-8</v>
      </c>
      <c r="U907" t="str">
        <f>IF(Flights[[#This Row],[Arrival Delay]]="","Cancelled",IF(Flights[[#This Row],[Arrival Delay]]&gt;15,"Delayed","On time"))</f>
        <v>On time</v>
      </c>
      <c r="V907" t="str">
        <f>IF(Flights[[#This Row],[Status]]&lt;&gt;"Delayed","",IF(Flights[[#This Row],[Arrival Delay]]&gt;120,"Severe",IF(Flights[[#This Row],[Arrival Delay]]&gt;60,"Major","Moderate")))</f>
        <v/>
      </c>
      <c r="X907" t="str">
        <f>IF(OR(AND(Flights[[#This Row],[Status]]="Cancelled",Flights[[#This Row],[Cancellation Reason]]="Airline/Carrier"),Flights[[#This Row],[Delay Type]]="Severe"),"Yes","No")</f>
        <v>No</v>
      </c>
    </row>
    <row r="908" spans="1:24" x14ac:dyDescent="0.25">
      <c r="A908" s="3">
        <v>42077</v>
      </c>
      <c r="B908">
        <f>WEEKNUM(Flights[[#This Row],[Date]],2)</f>
        <v>11</v>
      </c>
      <c r="C908">
        <f>WEEKDAY(Flights[[#This Row],[Date]],2)</f>
        <v>6</v>
      </c>
      <c r="D908" t="s">
        <v>111</v>
      </c>
      <c r="E908" t="s">
        <v>1987</v>
      </c>
      <c r="F908" t="s">
        <v>0</v>
      </c>
      <c r="G908" t="s">
        <v>12</v>
      </c>
      <c r="H908" t="str">
        <f>_xlfn.XLOOKUP(Flights[[#This Row],[Destination]],Airports!$A$1:$A$77,Airports!$D$1:$D$77,"Code not found")</f>
        <v>New York</v>
      </c>
      <c r="I908" t="str" cm="1">
        <f t="array" ref="I908">_xlfn.XLOOKUP(Flights[[#This Row],[Destination]],_xlfn._TRO_TRAILING(Airports!A:A),_xlfn._TRO_TRAILING(Airports!E:E),"Code not found")</f>
        <v>NY</v>
      </c>
      <c r="J908" s="1">
        <v>0.25</v>
      </c>
      <c r="K908">
        <f>HOUR(Flights[[#This Row],[Scheduled Departure]])</f>
        <v>6</v>
      </c>
      <c r="L908" s="1">
        <v>0.24930555555555556</v>
      </c>
      <c r="M908">
        <v>-1</v>
      </c>
      <c r="N908">
        <v>358</v>
      </c>
      <c r="O908" s="14">
        <f>Flights[[#This Row],[Length (min)]]/60</f>
        <v>5.9666666666666668</v>
      </c>
      <c r="P908">
        <v>2475</v>
      </c>
      <c r="Q908" s="17">
        <f>IFERROR(Flights[[#This Row],[Distance]]/Flights[[#This Row],[Length (hr)]],"")</f>
        <v>414.804469273743</v>
      </c>
      <c r="R908" s="1">
        <v>0.59722222222222221</v>
      </c>
      <c r="S908" s="1">
        <v>0.62291666666666667</v>
      </c>
      <c r="T908">
        <v>37</v>
      </c>
      <c r="U908" t="str">
        <f>IF(Flights[[#This Row],[Arrival Delay]]="","Cancelled",IF(Flights[[#This Row],[Arrival Delay]]&gt;15,"Delayed","On time"))</f>
        <v>Delayed</v>
      </c>
      <c r="V908" t="str">
        <f>IF(Flights[[#This Row],[Status]]&lt;&gt;"Delayed","",IF(Flights[[#This Row],[Arrival Delay]]&gt;120,"Severe",IF(Flights[[#This Row],[Arrival Delay]]&gt;60,"Major","Moderate")))</f>
        <v>Moderate</v>
      </c>
      <c r="X908" t="str">
        <f>IF(OR(AND(Flights[[#This Row],[Status]]="Cancelled",Flights[[#This Row],[Cancellation Reason]]="Airline/Carrier"),Flights[[#This Row],[Delay Type]]="Severe"),"Yes","No")</f>
        <v>No</v>
      </c>
    </row>
    <row r="909" spans="1:24" x14ac:dyDescent="0.25">
      <c r="A909" s="3">
        <v>42077</v>
      </c>
      <c r="B909">
        <f>WEEKNUM(Flights[[#This Row],[Date]],2)</f>
        <v>11</v>
      </c>
      <c r="C909">
        <f>WEEKDAY(Flights[[#This Row],[Date]],2)</f>
        <v>6</v>
      </c>
      <c r="D909" t="s">
        <v>1209</v>
      </c>
      <c r="E909" t="s">
        <v>1995</v>
      </c>
      <c r="F909" t="s">
        <v>0</v>
      </c>
      <c r="G909" t="s">
        <v>306</v>
      </c>
      <c r="H909" t="str">
        <f>_xlfn.XLOOKUP(Flights[[#This Row],[Destination]],Airports!$A$1:$A$77,Airports!$D$1:$D$77,"Code not found")</f>
        <v>Chicago</v>
      </c>
      <c r="I909" t="str" cm="1">
        <f t="array" ref="I909">_xlfn.XLOOKUP(Flights[[#This Row],[Destination]],_xlfn._TRO_TRAILING(Airports!A:A),_xlfn._TRO_TRAILING(Airports!E:E),"Code not found")</f>
        <v>IL</v>
      </c>
      <c r="J909" s="1">
        <v>0.28125</v>
      </c>
      <c r="K909">
        <f>HOUR(Flights[[#This Row],[Scheduled Departure]])</f>
        <v>6</v>
      </c>
      <c r="L909" s="1">
        <v>0.27986111111111112</v>
      </c>
      <c r="M909">
        <v>-2</v>
      </c>
      <c r="N909">
        <v>244</v>
      </c>
      <c r="O909" s="14">
        <f>Flights[[#This Row],[Length (min)]]/60</f>
        <v>4.0666666666666664</v>
      </c>
      <c r="P909">
        <v>1750</v>
      </c>
      <c r="Q909" s="17">
        <f>IFERROR(Flights[[#This Row],[Distance]]/Flights[[#This Row],[Length (hr)]],"")</f>
        <v>430.32786885245906</v>
      </c>
      <c r="R909" s="1">
        <v>0.52777777777777779</v>
      </c>
      <c r="S909" s="1">
        <v>0.53263888888888888</v>
      </c>
      <c r="T909">
        <v>7</v>
      </c>
      <c r="U909" t="str">
        <f>IF(Flights[[#This Row],[Arrival Delay]]="","Cancelled",IF(Flights[[#This Row],[Arrival Delay]]&gt;15,"Delayed","On time"))</f>
        <v>On time</v>
      </c>
      <c r="V909" t="str">
        <f>IF(Flights[[#This Row],[Status]]&lt;&gt;"Delayed","",IF(Flights[[#This Row],[Arrival Delay]]&gt;120,"Severe",IF(Flights[[#This Row],[Arrival Delay]]&gt;60,"Major","Moderate")))</f>
        <v/>
      </c>
      <c r="X909" t="str">
        <f>IF(OR(AND(Flights[[#This Row],[Status]]="Cancelled",Flights[[#This Row],[Cancellation Reason]]="Airline/Carrier"),Flights[[#This Row],[Delay Type]]="Severe"),"Yes","No")</f>
        <v>No</v>
      </c>
    </row>
    <row r="910" spans="1:24" x14ac:dyDescent="0.25">
      <c r="A910" s="3">
        <v>42077</v>
      </c>
      <c r="B910">
        <f>WEEKNUM(Flights[[#This Row],[Date]],2)</f>
        <v>11</v>
      </c>
      <c r="C910">
        <f>WEEKDAY(Flights[[#This Row],[Date]],2)</f>
        <v>6</v>
      </c>
      <c r="D910" t="s">
        <v>411</v>
      </c>
      <c r="E910" t="s">
        <v>1989</v>
      </c>
      <c r="F910" t="s">
        <v>0</v>
      </c>
      <c r="G910" t="s">
        <v>20</v>
      </c>
      <c r="H910" t="str">
        <f>_xlfn.XLOOKUP(Flights[[#This Row],[Destination]],Airports!$A$1:$A$77,Airports!$D$1:$D$77,"Code not found")</f>
        <v>Kahului</v>
      </c>
      <c r="I910" t="str" cm="1">
        <f t="array" ref="I910">_xlfn.XLOOKUP(Flights[[#This Row],[Destination]],_xlfn._TRO_TRAILING(Airports!A:A),_xlfn._TRO_TRAILING(Airports!E:E),"Code not found")</f>
        <v>HI</v>
      </c>
      <c r="J910" s="1">
        <v>0.33680555555555558</v>
      </c>
      <c r="K910">
        <f>HOUR(Flights[[#This Row],[Scheduled Departure]])</f>
        <v>8</v>
      </c>
      <c r="L910" s="1">
        <v>0.33611111111111114</v>
      </c>
      <c r="M910">
        <v>-1</v>
      </c>
      <c r="N910">
        <v>360</v>
      </c>
      <c r="O910" s="14">
        <f>Flights[[#This Row],[Length (min)]]/60</f>
        <v>6</v>
      </c>
      <c r="P910">
        <v>2486</v>
      </c>
      <c r="Q910" s="17">
        <f>IFERROR(Flights[[#This Row],[Distance]]/Flights[[#This Row],[Length (hr)]],"")</f>
        <v>414.33333333333331</v>
      </c>
      <c r="R910" s="1">
        <v>0.45555555555555555</v>
      </c>
      <c r="S910" s="1">
        <v>0.46111111111111114</v>
      </c>
      <c r="T910">
        <v>8</v>
      </c>
      <c r="U910" t="str">
        <f>IF(Flights[[#This Row],[Arrival Delay]]="","Cancelled",IF(Flights[[#This Row],[Arrival Delay]]&gt;15,"Delayed","On time"))</f>
        <v>On time</v>
      </c>
      <c r="V910" t="str">
        <f>IF(Flights[[#This Row],[Status]]&lt;&gt;"Delayed","",IF(Flights[[#This Row],[Arrival Delay]]&gt;120,"Severe",IF(Flights[[#This Row],[Arrival Delay]]&gt;60,"Major","Moderate")))</f>
        <v/>
      </c>
      <c r="X910" t="str">
        <f>IF(OR(AND(Flights[[#This Row],[Status]]="Cancelled",Flights[[#This Row],[Cancellation Reason]]="Airline/Carrier"),Flights[[#This Row],[Delay Type]]="Severe"),"Yes","No")</f>
        <v>No</v>
      </c>
    </row>
    <row r="911" spans="1:24" x14ac:dyDescent="0.25">
      <c r="A911" s="3">
        <v>42077</v>
      </c>
      <c r="B911">
        <f>WEEKNUM(Flights[[#This Row],[Date]],2)</f>
        <v>11</v>
      </c>
      <c r="C911">
        <f>WEEKDAY(Flights[[#This Row],[Date]],2)</f>
        <v>6</v>
      </c>
      <c r="D911" t="s">
        <v>422</v>
      </c>
      <c r="E911" t="s">
        <v>1991</v>
      </c>
      <c r="F911" t="s">
        <v>0</v>
      </c>
      <c r="G911" t="s">
        <v>344</v>
      </c>
      <c r="H911" t="str">
        <f>_xlfn.XLOOKUP(Flights[[#This Row],[Destination]],Airports!$A$1:$A$77,Airports!$D$1:$D$77,"Code not found")</f>
        <v>Seattle</v>
      </c>
      <c r="I911" t="str" cm="1">
        <f t="array" ref="I911">_xlfn.XLOOKUP(Flights[[#This Row],[Destination]],_xlfn._TRO_TRAILING(Airports!A:A),_xlfn._TRO_TRAILING(Airports!E:E),"Code not found")</f>
        <v>WA</v>
      </c>
      <c r="J911" s="1">
        <v>0.35416666666666669</v>
      </c>
      <c r="K911">
        <f>HOUR(Flights[[#This Row],[Scheduled Departure]])</f>
        <v>8</v>
      </c>
      <c r="L911" s="1">
        <v>0.35555555555555557</v>
      </c>
      <c r="M911">
        <v>2</v>
      </c>
      <c r="N911">
        <v>164</v>
      </c>
      <c r="O911" s="14">
        <f>Flights[[#This Row],[Length (min)]]/60</f>
        <v>2.7333333333333334</v>
      </c>
      <c r="P911">
        <v>954</v>
      </c>
      <c r="Q911" s="17">
        <f>IFERROR(Flights[[#This Row],[Distance]]/Flights[[#This Row],[Length (hr)]],"")</f>
        <v>349.02439024390242</v>
      </c>
      <c r="R911" s="1">
        <v>0.47013888888888888</v>
      </c>
      <c r="S911" s="1">
        <v>0.46944444444444444</v>
      </c>
      <c r="T911">
        <v>-1</v>
      </c>
      <c r="U911" t="str">
        <f>IF(Flights[[#This Row],[Arrival Delay]]="","Cancelled",IF(Flights[[#This Row],[Arrival Delay]]&gt;15,"Delayed","On time"))</f>
        <v>On time</v>
      </c>
      <c r="V911" t="str">
        <f>IF(Flights[[#This Row],[Status]]&lt;&gt;"Delayed","",IF(Flights[[#This Row],[Arrival Delay]]&gt;120,"Severe",IF(Flights[[#This Row],[Arrival Delay]]&gt;60,"Major","Moderate")))</f>
        <v/>
      </c>
      <c r="X911" t="str">
        <f>IF(OR(AND(Flights[[#This Row],[Status]]="Cancelled",Flights[[#This Row],[Cancellation Reason]]="Airline/Carrier"),Flights[[#This Row],[Delay Type]]="Severe"),"Yes","No")</f>
        <v>No</v>
      </c>
    </row>
    <row r="912" spans="1:24" x14ac:dyDescent="0.25">
      <c r="A912" s="3">
        <v>42077</v>
      </c>
      <c r="B912">
        <f>WEEKNUM(Flights[[#This Row],[Date]],2)</f>
        <v>11</v>
      </c>
      <c r="C912">
        <f>WEEKDAY(Flights[[#This Row],[Date]],2)</f>
        <v>6</v>
      </c>
      <c r="D912" t="s">
        <v>416</v>
      </c>
      <c r="E912" t="s">
        <v>1989</v>
      </c>
      <c r="F912" t="s">
        <v>0</v>
      </c>
      <c r="G912" t="s">
        <v>17</v>
      </c>
      <c r="H912" t="str">
        <f>_xlfn.XLOOKUP(Flights[[#This Row],[Destination]],Airports!$A$1:$A$77,Airports!$D$1:$D$77,"Code not found")</f>
        <v>Honolulu</v>
      </c>
      <c r="I912" t="str" cm="1">
        <f t="array" ref="I912">_xlfn.XLOOKUP(Flights[[#This Row],[Destination]],_xlfn._TRO_TRAILING(Airports!A:A),_xlfn._TRO_TRAILING(Airports!E:E),"Code not found")</f>
        <v>HI</v>
      </c>
      <c r="J912" s="1">
        <v>0.35416666666666669</v>
      </c>
      <c r="K912">
        <f>HOUR(Flights[[#This Row],[Scheduled Departure]])</f>
        <v>8</v>
      </c>
      <c r="L912" s="1">
        <v>0.35347222222222224</v>
      </c>
      <c r="M912">
        <v>-1</v>
      </c>
      <c r="N912">
        <v>369</v>
      </c>
      <c r="O912" s="14">
        <f>Flights[[#This Row],[Length (min)]]/60</f>
        <v>6.15</v>
      </c>
      <c r="P912">
        <v>2556</v>
      </c>
      <c r="Q912" s="17">
        <f>IFERROR(Flights[[#This Row],[Distance]]/Flights[[#This Row],[Length (hr)]],"")</f>
        <v>415.60975609756093</v>
      </c>
      <c r="R912" s="1">
        <v>0.47916666666666669</v>
      </c>
      <c r="S912" s="1">
        <v>0.48472222222222222</v>
      </c>
      <c r="T912">
        <v>8</v>
      </c>
      <c r="U912" t="str">
        <f>IF(Flights[[#This Row],[Arrival Delay]]="","Cancelled",IF(Flights[[#This Row],[Arrival Delay]]&gt;15,"Delayed","On time"))</f>
        <v>On time</v>
      </c>
      <c r="V912" t="str">
        <f>IF(Flights[[#This Row],[Status]]&lt;&gt;"Delayed","",IF(Flights[[#This Row],[Arrival Delay]]&gt;120,"Severe",IF(Flights[[#This Row],[Arrival Delay]]&gt;60,"Major","Moderate")))</f>
        <v/>
      </c>
      <c r="X912" t="str">
        <f>IF(OR(AND(Flights[[#This Row],[Status]]="Cancelled",Flights[[#This Row],[Cancellation Reason]]="Airline/Carrier"),Flights[[#This Row],[Delay Type]]="Severe"),"Yes","No")</f>
        <v>No</v>
      </c>
    </row>
    <row r="913" spans="1:24" x14ac:dyDescent="0.25">
      <c r="A913" s="3">
        <v>42077</v>
      </c>
      <c r="B913">
        <f>WEEKNUM(Flights[[#This Row],[Date]],2)</f>
        <v>11</v>
      </c>
      <c r="C913">
        <f>WEEKDAY(Flights[[#This Row],[Date]],2)</f>
        <v>6</v>
      </c>
      <c r="D913" t="s">
        <v>741</v>
      </c>
      <c r="E913" t="s">
        <v>1995</v>
      </c>
      <c r="F913" t="s">
        <v>0</v>
      </c>
      <c r="G913" t="s">
        <v>306</v>
      </c>
      <c r="H913" t="str">
        <f>_xlfn.XLOOKUP(Flights[[#This Row],[Destination]],Airports!$A$1:$A$77,Airports!$D$1:$D$77,"Code not found")</f>
        <v>Chicago</v>
      </c>
      <c r="I913" t="str" cm="1">
        <f t="array" ref="I913">_xlfn.XLOOKUP(Flights[[#This Row],[Destination]],_xlfn._TRO_TRAILING(Airports!A:A),_xlfn._TRO_TRAILING(Airports!E:E),"Code not found")</f>
        <v>IL</v>
      </c>
      <c r="J913" s="1">
        <v>0.46875</v>
      </c>
      <c r="K913">
        <f>HOUR(Flights[[#This Row],[Scheduled Departure]])</f>
        <v>11</v>
      </c>
      <c r="L913" s="1">
        <v>0.47291666666666665</v>
      </c>
      <c r="M913">
        <v>6</v>
      </c>
      <c r="N913">
        <v>242</v>
      </c>
      <c r="O913" s="14">
        <f>Flights[[#This Row],[Length (min)]]/60</f>
        <v>4.0333333333333332</v>
      </c>
      <c r="P913">
        <v>1750</v>
      </c>
      <c r="Q913" s="17">
        <f>IFERROR(Flights[[#This Row],[Distance]]/Flights[[#This Row],[Length (hr)]],"")</f>
        <v>433.88429752066116</v>
      </c>
      <c r="R913" s="1">
        <v>0.71180555555555558</v>
      </c>
      <c r="S913" s="1">
        <v>0.72430555555555554</v>
      </c>
      <c r="T913">
        <v>18</v>
      </c>
      <c r="U913" t="str">
        <f>IF(Flights[[#This Row],[Arrival Delay]]="","Cancelled",IF(Flights[[#This Row],[Arrival Delay]]&gt;15,"Delayed","On time"))</f>
        <v>Delayed</v>
      </c>
      <c r="V913" t="str">
        <f>IF(Flights[[#This Row],[Status]]&lt;&gt;"Delayed","",IF(Flights[[#This Row],[Arrival Delay]]&gt;120,"Severe",IF(Flights[[#This Row],[Arrival Delay]]&gt;60,"Major","Moderate")))</f>
        <v>Moderate</v>
      </c>
      <c r="X913" t="str">
        <f>IF(OR(AND(Flights[[#This Row],[Status]]="Cancelled",Flights[[#This Row],[Cancellation Reason]]="Airline/Carrier"),Flights[[#This Row],[Delay Type]]="Severe"),"Yes","No")</f>
        <v>No</v>
      </c>
    </row>
    <row r="914" spans="1:24" x14ac:dyDescent="0.25">
      <c r="A914" s="3">
        <v>42077</v>
      </c>
      <c r="B914">
        <f>WEEKNUM(Flights[[#This Row],[Date]],2)</f>
        <v>11</v>
      </c>
      <c r="C914">
        <f>WEEKDAY(Flights[[#This Row],[Date]],2)</f>
        <v>6</v>
      </c>
      <c r="D914" t="s">
        <v>1118</v>
      </c>
      <c r="E914" t="s">
        <v>1994</v>
      </c>
      <c r="F914" t="s">
        <v>0</v>
      </c>
      <c r="G914" t="s">
        <v>283</v>
      </c>
      <c r="H914" t="str">
        <f>_xlfn.XLOOKUP(Flights[[#This Row],[Destination]],Airports!$A$1:$A$77,Airports!$D$1:$D$77,"Code not found")</f>
        <v>Fresno</v>
      </c>
      <c r="I914" t="str" cm="1">
        <f t="array" ref="I914">_xlfn.XLOOKUP(Flights[[#This Row],[Destination]],_xlfn._TRO_TRAILING(Airports!A:A),_xlfn._TRO_TRAILING(Airports!E:E),"Code not found")</f>
        <v>CA</v>
      </c>
      <c r="J914" s="1">
        <v>0.6875</v>
      </c>
      <c r="K914">
        <f>HOUR(Flights[[#This Row],[Scheduled Departure]])</f>
        <v>16</v>
      </c>
      <c r="L914" s="1">
        <v>0.73124999999999996</v>
      </c>
      <c r="M914">
        <v>63</v>
      </c>
      <c r="N914">
        <v>71</v>
      </c>
      <c r="O914" s="14">
        <f>Flights[[#This Row],[Length (min)]]/60</f>
        <v>1.1833333333333333</v>
      </c>
      <c r="P914">
        <v>209</v>
      </c>
      <c r="Q914" s="17">
        <f>IFERROR(Flights[[#This Row],[Distance]]/Flights[[#This Row],[Length (hr)]],"")</f>
        <v>176.61971830985917</v>
      </c>
      <c r="R914" s="1">
        <v>0.74027777777777781</v>
      </c>
      <c r="S914" s="1">
        <v>0.78055555555555556</v>
      </c>
      <c r="T914">
        <v>58</v>
      </c>
      <c r="U914" t="str">
        <f>IF(Flights[[#This Row],[Arrival Delay]]="","Cancelled",IF(Flights[[#This Row],[Arrival Delay]]&gt;15,"Delayed","On time"))</f>
        <v>Delayed</v>
      </c>
      <c r="V914" t="str">
        <f>IF(Flights[[#This Row],[Status]]&lt;&gt;"Delayed","",IF(Flights[[#This Row],[Arrival Delay]]&gt;120,"Severe",IF(Flights[[#This Row],[Arrival Delay]]&gt;60,"Major","Moderate")))</f>
        <v>Moderate</v>
      </c>
      <c r="X914" t="str">
        <f>IF(OR(AND(Flights[[#This Row],[Status]]="Cancelled",Flights[[#This Row],[Cancellation Reason]]="Airline/Carrier"),Flights[[#This Row],[Delay Type]]="Severe"),"Yes","No")</f>
        <v>No</v>
      </c>
    </row>
    <row r="915" spans="1:24" x14ac:dyDescent="0.25">
      <c r="A915" s="3">
        <v>42077</v>
      </c>
      <c r="B915">
        <f>WEEKNUM(Flights[[#This Row],[Date]],2)</f>
        <v>11</v>
      </c>
      <c r="C915">
        <f>WEEKDAY(Flights[[#This Row],[Date]],2)</f>
        <v>6</v>
      </c>
      <c r="D915" t="s">
        <v>1124</v>
      </c>
      <c r="E915" t="s">
        <v>1995</v>
      </c>
      <c r="F915" t="s">
        <v>0</v>
      </c>
      <c r="G915" t="s">
        <v>9</v>
      </c>
      <c r="H915" t="str">
        <f>_xlfn.XLOOKUP(Flights[[#This Row],[Destination]],Airports!$A$1:$A$77,Airports!$D$1:$D$77,"Code not found")</f>
        <v>San Francisco</v>
      </c>
      <c r="I915" t="str" cm="1">
        <f t="array" ref="I915">_xlfn.XLOOKUP(Flights[[#This Row],[Destination]],_xlfn._TRO_TRAILING(Airports!A:A),_xlfn._TRO_TRAILING(Airports!E:E),"Code not found")</f>
        <v>CA</v>
      </c>
      <c r="J915" s="1">
        <v>0.82291666666666663</v>
      </c>
      <c r="K915">
        <f>HOUR(Flights[[#This Row],[Scheduled Departure]])</f>
        <v>19</v>
      </c>
      <c r="L915" s="1">
        <v>0.82222222222222219</v>
      </c>
      <c r="M915">
        <v>-1</v>
      </c>
      <c r="N915">
        <v>66</v>
      </c>
      <c r="O915" s="14">
        <f>Flights[[#This Row],[Length (min)]]/60</f>
        <v>1.1000000000000001</v>
      </c>
      <c r="P915">
        <v>337</v>
      </c>
      <c r="Q915" s="17">
        <f>IFERROR(Flights[[#This Row],[Distance]]/Flights[[#This Row],[Length (hr)]],"")</f>
        <v>306.36363636363632</v>
      </c>
      <c r="R915" s="1">
        <v>0.875</v>
      </c>
      <c r="S915" s="1">
        <v>0.86805555555555558</v>
      </c>
      <c r="T915">
        <v>-10</v>
      </c>
      <c r="U915" t="str">
        <f>IF(Flights[[#This Row],[Arrival Delay]]="","Cancelled",IF(Flights[[#This Row],[Arrival Delay]]&gt;15,"Delayed","On time"))</f>
        <v>On time</v>
      </c>
      <c r="V915" t="str">
        <f>IF(Flights[[#This Row],[Status]]&lt;&gt;"Delayed","",IF(Flights[[#This Row],[Arrival Delay]]&gt;120,"Severe",IF(Flights[[#This Row],[Arrival Delay]]&gt;60,"Major","Moderate")))</f>
        <v/>
      </c>
      <c r="X915" t="str">
        <f>IF(OR(AND(Flights[[#This Row],[Status]]="Cancelled",Flights[[#This Row],[Cancellation Reason]]="Airline/Carrier"),Flights[[#This Row],[Delay Type]]="Severe"),"Yes","No")</f>
        <v>No</v>
      </c>
    </row>
    <row r="916" spans="1:24" x14ac:dyDescent="0.25">
      <c r="A916" s="3">
        <v>42077</v>
      </c>
      <c r="B916">
        <f>WEEKNUM(Flights[[#This Row],[Date]],2)</f>
        <v>11</v>
      </c>
      <c r="C916">
        <f>WEEKDAY(Flights[[#This Row],[Date]],2)</f>
        <v>6</v>
      </c>
      <c r="D916" t="s">
        <v>1089</v>
      </c>
      <c r="E916" t="s">
        <v>1994</v>
      </c>
      <c r="F916" t="s">
        <v>0</v>
      </c>
      <c r="G916" t="s">
        <v>280</v>
      </c>
      <c r="H916" t="str">
        <f>_xlfn.XLOOKUP(Flights[[#This Row],[Destination]],Airports!$A$1:$A$77,Airports!$D$1:$D$77,"Code not found")</f>
        <v>Eugene</v>
      </c>
      <c r="I916" t="str" cm="1">
        <f t="array" ref="I916">_xlfn.XLOOKUP(Flights[[#This Row],[Destination]],_xlfn._TRO_TRAILING(Airports!A:A),_xlfn._TRO_TRAILING(Airports!E:E),"Code not found")</f>
        <v>OR</v>
      </c>
      <c r="J916" s="1">
        <v>0.82986111111111116</v>
      </c>
      <c r="K916">
        <f>HOUR(Flights[[#This Row],[Scheduled Departure]])</f>
        <v>19</v>
      </c>
      <c r="L916" s="1">
        <v>0.82222222222222219</v>
      </c>
      <c r="M916">
        <v>-11</v>
      </c>
      <c r="N916">
        <v>140</v>
      </c>
      <c r="O916" s="14">
        <f>Flights[[#This Row],[Length (min)]]/60</f>
        <v>2.3333333333333335</v>
      </c>
      <c r="P916">
        <v>748</v>
      </c>
      <c r="Q916" s="17">
        <f>IFERROR(Flights[[#This Row],[Distance]]/Flights[[#This Row],[Length (hr)]],"")</f>
        <v>320.57142857142856</v>
      </c>
      <c r="R916" s="1">
        <v>0.92291666666666672</v>
      </c>
      <c r="S916" s="1">
        <v>0.9194444444444444</v>
      </c>
      <c r="T916">
        <v>-5</v>
      </c>
      <c r="U916" t="str">
        <f>IF(Flights[[#This Row],[Arrival Delay]]="","Cancelled",IF(Flights[[#This Row],[Arrival Delay]]&gt;15,"Delayed","On time"))</f>
        <v>On time</v>
      </c>
      <c r="V916" t="str">
        <f>IF(Flights[[#This Row],[Status]]&lt;&gt;"Delayed","",IF(Flights[[#This Row],[Arrival Delay]]&gt;120,"Severe",IF(Flights[[#This Row],[Arrival Delay]]&gt;60,"Major","Moderate")))</f>
        <v/>
      </c>
      <c r="X916" t="str">
        <f>IF(OR(AND(Flights[[#This Row],[Status]]="Cancelled",Flights[[#This Row],[Cancellation Reason]]="Airline/Carrier"),Flights[[#This Row],[Delay Type]]="Severe"),"Yes","No")</f>
        <v>No</v>
      </c>
    </row>
    <row r="917" spans="1:24" x14ac:dyDescent="0.25">
      <c r="A917" s="3">
        <v>42077</v>
      </c>
      <c r="B917">
        <f>WEEKNUM(Flights[[#This Row],[Date]],2)</f>
        <v>11</v>
      </c>
      <c r="C917">
        <f>WEEKDAY(Flights[[#This Row],[Date]],2)</f>
        <v>6</v>
      </c>
      <c r="D917" t="s">
        <v>1093</v>
      </c>
      <c r="E917" t="s">
        <v>1994</v>
      </c>
      <c r="F917" t="s">
        <v>0</v>
      </c>
      <c r="G917" t="s">
        <v>351</v>
      </c>
      <c r="H917" t="str">
        <f>_xlfn.XLOOKUP(Flights[[#This Row],[Destination]],Airports!$A$1:$A$77,Airports!$D$1:$D$77,"Code not found")</f>
        <v>Sacramento</v>
      </c>
      <c r="I917" t="str" cm="1">
        <f t="array" ref="I917">_xlfn.XLOOKUP(Flights[[#This Row],[Destination]],_xlfn._TRO_TRAILING(Airports!A:A),_xlfn._TRO_TRAILING(Airports!E:E),"Code not found")</f>
        <v>CA</v>
      </c>
      <c r="J917" s="1">
        <v>0.86458333333333337</v>
      </c>
      <c r="K917">
        <f>HOUR(Flights[[#This Row],[Scheduled Departure]])</f>
        <v>20</v>
      </c>
      <c r="L917" s="1">
        <v>0.8569444444444444</v>
      </c>
      <c r="M917">
        <v>-11</v>
      </c>
      <c r="N917">
        <v>80</v>
      </c>
      <c r="O917" s="14">
        <f>Flights[[#This Row],[Length (min)]]/60</f>
        <v>1.3333333333333333</v>
      </c>
      <c r="P917">
        <v>373</v>
      </c>
      <c r="Q917" s="17">
        <f>IFERROR(Flights[[#This Row],[Distance]]/Flights[[#This Row],[Length (hr)]],"")</f>
        <v>279.75</v>
      </c>
      <c r="R917" s="1">
        <v>0.92361111111111116</v>
      </c>
      <c r="S917" s="1">
        <v>0.91249999999999998</v>
      </c>
      <c r="T917">
        <v>-16</v>
      </c>
      <c r="U917" t="str">
        <f>IF(Flights[[#This Row],[Arrival Delay]]="","Cancelled",IF(Flights[[#This Row],[Arrival Delay]]&gt;15,"Delayed","On time"))</f>
        <v>On time</v>
      </c>
      <c r="V917" t="str">
        <f>IF(Flights[[#This Row],[Status]]&lt;&gt;"Delayed","",IF(Flights[[#This Row],[Arrival Delay]]&gt;120,"Severe",IF(Flights[[#This Row],[Arrival Delay]]&gt;60,"Major","Moderate")))</f>
        <v/>
      </c>
      <c r="X917" t="str">
        <f>IF(OR(AND(Flights[[#This Row],[Status]]="Cancelled",Flights[[#This Row],[Cancellation Reason]]="Airline/Carrier"),Flights[[#This Row],[Delay Type]]="Severe"),"Yes","No")</f>
        <v>No</v>
      </c>
    </row>
    <row r="918" spans="1:24" x14ac:dyDescent="0.25">
      <c r="A918" s="3">
        <v>42077</v>
      </c>
      <c r="B918">
        <f>WEEKNUM(Flights[[#This Row],[Date]],2)</f>
        <v>11</v>
      </c>
      <c r="C918">
        <f>WEEKDAY(Flights[[#This Row],[Date]],2)</f>
        <v>6</v>
      </c>
      <c r="D918" t="s">
        <v>822</v>
      </c>
      <c r="E918" t="s">
        <v>1994</v>
      </c>
      <c r="F918" t="s">
        <v>0</v>
      </c>
      <c r="G918" t="s">
        <v>15</v>
      </c>
      <c r="H918" t="str">
        <f>_xlfn.XLOOKUP(Flights[[#This Row],[Destination]],Airports!$A$1:$A$77,Airports!$D$1:$D$77,"Code not found")</f>
        <v>Las Vegas</v>
      </c>
      <c r="I918" t="str" cm="1">
        <f t="array" ref="I918">_xlfn.XLOOKUP(Flights[[#This Row],[Destination]],_xlfn._TRO_TRAILING(Airports!A:A),_xlfn._TRO_TRAILING(Airports!E:E),"Code not found")</f>
        <v>NV</v>
      </c>
      <c r="J918" s="1">
        <v>0.87013888888888891</v>
      </c>
      <c r="K918">
        <f>HOUR(Flights[[#This Row],[Scheduled Departure]])</f>
        <v>20</v>
      </c>
      <c r="L918" s="1">
        <v>0.87013888888888891</v>
      </c>
      <c r="M918">
        <v>0</v>
      </c>
      <c r="N918">
        <v>80</v>
      </c>
      <c r="O918" s="14">
        <f>Flights[[#This Row],[Length (min)]]/60</f>
        <v>1.3333333333333333</v>
      </c>
      <c r="P918">
        <v>236</v>
      </c>
      <c r="Q918" s="17">
        <f>IFERROR(Flights[[#This Row],[Distance]]/Flights[[#This Row],[Length (hr)]],"")</f>
        <v>177</v>
      </c>
      <c r="R918" s="1">
        <v>0.92291666666666672</v>
      </c>
      <c r="S918" s="1">
        <v>0.92569444444444449</v>
      </c>
      <c r="T918">
        <v>4</v>
      </c>
      <c r="U918" t="str">
        <f>IF(Flights[[#This Row],[Arrival Delay]]="","Cancelled",IF(Flights[[#This Row],[Arrival Delay]]&gt;15,"Delayed","On time"))</f>
        <v>On time</v>
      </c>
      <c r="V918" t="str">
        <f>IF(Flights[[#This Row],[Status]]&lt;&gt;"Delayed","",IF(Flights[[#This Row],[Arrival Delay]]&gt;120,"Severe",IF(Flights[[#This Row],[Arrival Delay]]&gt;60,"Major","Moderate")))</f>
        <v/>
      </c>
      <c r="X918" t="str">
        <f>IF(OR(AND(Flights[[#This Row],[Status]]="Cancelled",Flights[[#This Row],[Cancellation Reason]]="Airline/Carrier"),Flights[[#This Row],[Delay Type]]="Severe"),"Yes","No")</f>
        <v>No</v>
      </c>
    </row>
    <row r="919" spans="1:24" x14ac:dyDescent="0.25">
      <c r="A919" s="3">
        <v>42077</v>
      </c>
      <c r="B919">
        <f>WEEKNUM(Flights[[#This Row],[Date]],2)</f>
        <v>11</v>
      </c>
      <c r="C919">
        <f>WEEKDAY(Flights[[#This Row],[Date]],2)</f>
        <v>6</v>
      </c>
      <c r="D919" t="s">
        <v>550</v>
      </c>
      <c r="E919" t="s">
        <v>1994</v>
      </c>
      <c r="F919" t="s">
        <v>0</v>
      </c>
      <c r="G919" t="s">
        <v>260</v>
      </c>
      <c r="H919" t="str">
        <f>_xlfn.XLOOKUP(Flights[[#This Row],[Destination]],Airports!$A$1:$A$77,Airports!$D$1:$D$77,"Code not found")</f>
        <v>San Diego</v>
      </c>
      <c r="I919" t="str" cm="1">
        <f t="array" ref="I919">_xlfn.XLOOKUP(Flights[[#This Row],[Destination]],_xlfn._TRO_TRAILING(Airports!A:A),_xlfn._TRO_TRAILING(Airports!E:E),"Code not found")</f>
        <v>CA</v>
      </c>
      <c r="J919" s="1">
        <v>0.875</v>
      </c>
      <c r="K919">
        <f>HOUR(Flights[[#This Row],[Scheduled Departure]])</f>
        <v>21</v>
      </c>
      <c r="L919" s="1">
        <v>0.87152777777777779</v>
      </c>
      <c r="M919">
        <v>-5</v>
      </c>
      <c r="N919">
        <v>47</v>
      </c>
      <c r="O919" s="14">
        <f>Flights[[#This Row],[Length (min)]]/60</f>
        <v>0.78333333333333333</v>
      </c>
      <c r="P919">
        <v>86</v>
      </c>
      <c r="Q919" s="17">
        <f>IFERROR(Flights[[#This Row],[Distance]]/Flights[[#This Row],[Length (hr)]],"")</f>
        <v>109.78723404255319</v>
      </c>
      <c r="R919" s="1">
        <v>0.90833333333333333</v>
      </c>
      <c r="S919" s="1">
        <v>0.90416666666666667</v>
      </c>
      <c r="T919">
        <v>-6</v>
      </c>
      <c r="U919" t="str">
        <f>IF(Flights[[#This Row],[Arrival Delay]]="","Cancelled",IF(Flights[[#This Row],[Arrival Delay]]&gt;15,"Delayed","On time"))</f>
        <v>On time</v>
      </c>
      <c r="V919" t="str">
        <f>IF(Flights[[#This Row],[Status]]&lt;&gt;"Delayed","",IF(Flights[[#This Row],[Arrival Delay]]&gt;120,"Severe",IF(Flights[[#This Row],[Arrival Delay]]&gt;60,"Major","Moderate")))</f>
        <v/>
      </c>
      <c r="X919" t="str">
        <f>IF(OR(AND(Flights[[#This Row],[Status]]="Cancelled",Flights[[#This Row],[Cancellation Reason]]="Airline/Carrier"),Flights[[#This Row],[Delay Type]]="Severe"),"Yes","No")</f>
        <v>No</v>
      </c>
    </row>
    <row r="920" spans="1:24" x14ac:dyDescent="0.25">
      <c r="A920" s="3">
        <v>42078</v>
      </c>
      <c r="B920">
        <f>WEEKNUM(Flights[[#This Row],[Date]],2)</f>
        <v>11</v>
      </c>
      <c r="C920">
        <f>WEEKDAY(Flights[[#This Row],[Date]],2)</f>
        <v>7</v>
      </c>
      <c r="D920" t="s">
        <v>110</v>
      </c>
      <c r="E920" t="s">
        <v>1987</v>
      </c>
      <c r="F920" t="s">
        <v>0</v>
      </c>
      <c r="G920" t="s">
        <v>3</v>
      </c>
      <c r="H920" t="str">
        <f>_xlfn.XLOOKUP(Flights[[#This Row],[Destination]],Airports!$A$1:$A$77,Airports!$D$1:$D$77,"Code not found")</f>
        <v>Dallas</v>
      </c>
      <c r="I920" t="str" cm="1">
        <f t="array" ref="I920">_xlfn.XLOOKUP(Flights[[#This Row],[Destination]],_xlfn._TRO_TRAILING(Airports!A:A),_xlfn._TRO_TRAILING(Airports!E:E),"Code not found")</f>
        <v>TX</v>
      </c>
      <c r="J920" s="1">
        <v>5.1388888888888887E-2</v>
      </c>
      <c r="K920">
        <f>HOUR(Flights[[#This Row],[Scheduled Departure]])</f>
        <v>1</v>
      </c>
      <c r="L920" s="1">
        <v>7.2916666666666671E-2</v>
      </c>
      <c r="M920">
        <v>31</v>
      </c>
      <c r="N920">
        <v>185</v>
      </c>
      <c r="O920" s="14">
        <f>Flights[[#This Row],[Length (min)]]/60</f>
        <v>3.0833333333333335</v>
      </c>
      <c r="P920">
        <v>1235</v>
      </c>
      <c r="Q920" s="17">
        <f>IFERROR(Flights[[#This Row],[Distance]]/Flights[[#This Row],[Length (hr)]],"")</f>
        <v>400.54054054054052</v>
      </c>
      <c r="R920" s="1">
        <v>0.25347222222222221</v>
      </c>
      <c r="S920" s="1">
        <v>0.28472222222222221</v>
      </c>
      <c r="T920">
        <v>45</v>
      </c>
      <c r="U920" t="str">
        <f>IF(Flights[[#This Row],[Arrival Delay]]="","Cancelled",IF(Flights[[#This Row],[Arrival Delay]]&gt;15,"Delayed","On time"))</f>
        <v>Delayed</v>
      </c>
      <c r="V920" t="str">
        <f>IF(Flights[[#This Row],[Status]]&lt;&gt;"Delayed","",IF(Flights[[#This Row],[Arrival Delay]]&gt;120,"Severe",IF(Flights[[#This Row],[Arrival Delay]]&gt;60,"Major","Moderate")))</f>
        <v>Moderate</v>
      </c>
      <c r="X920" t="str">
        <f>IF(OR(AND(Flights[[#This Row],[Status]]="Cancelled",Flights[[#This Row],[Cancellation Reason]]="Airline/Carrier"),Flights[[#This Row],[Delay Type]]="Severe"),"Yes","No")</f>
        <v>No</v>
      </c>
    </row>
    <row r="921" spans="1:24" x14ac:dyDescent="0.25">
      <c r="A921" s="3">
        <v>42078</v>
      </c>
      <c r="B921">
        <f>WEEKNUM(Flights[[#This Row],[Date]],2)</f>
        <v>11</v>
      </c>
      <c r="C921">
        <f>WEEKDAY(Flights[[#This Row],[Date]],2)</f>
        <v>7</v>
      </c>
      <c r="D921" t="s">
        <v>1104</v>
      </c>
      <c r="E921" t="s">
        <v>1990</v>
      </c>
      <c r="F921" t="s">
        <v>0</v>
      </c>
      <c r="G921" t="s">
        <v>273</v>
      </c>
      <c r="H921" t="str">
        <f>_xlfn.XLOOKUP(Flights[[#This Row],[Destination]],Airports!$A$1:$A$77,Airports!$D$1:$D$77,"Code not found")</f>
        <v>Denver</v>
      </c>
      <c r="I921" t="str" cm="1">
        <f t="array" ref="I921">_xlfn.XLOOKUP(Flights[[#This Row],[Destination]],_xlfn._TRO_TRAILING(Airports!A:A),_xlfn._TRO_TRAILING(Airports!E:E),"Code not found")</f>
        <v>CO</v>
      </c>
      <c r="J921" s="1">
        <v>0.24027777777777778</v>
      </c>
      <c r="K921">
        <f>HOUR(Flights[[#This Row],[Scheduled Departure]])</f>
        <v>5</v>
      </c>
      <c r="L921" s="1">
        <v>0.23958333333333334</v>
      </c>
      <c r="M921">
        <v>-1</v>
      </c>
      <c r="N921">
        <v>135</v>
      </c>
      <c r="O921" s="14">
        <f>Flights[[#This Row],[Length (min)]]/60</f>
        <v>2.25</v>
      </c>
      <c r="P921">
        <v>862</v>
      </c>
      <c r="Q921" s="17">
        <f>IFERROR(Flights[[#This Row],[Distance]]/Flights[[#This Row],[Length (hr)]],"")</f>
        <v>383.11111111111109</v>
      </c>
      <c r="R921" s="1">
        <v>0.38263888888888886</v>
      </c>
      <c r="S921" s="1">
        <v>0.375</v>
      </c>
      <c r="T921">
        <v>-11</v>
      </c>
      <c r="U921" t="str">
        <f>IF(Flights[[#This Row],[Arrival Delay]]="","Cancelled",IF(Flights[[#This Row],[Arrival Delay]]&gt;15,"Delayed","On time"))</f>
        <v>On time</v>
      </c>
      <c r="V921" t="str">
        <f>IF(Flights[[#This Row],[Status]]&lt;&gt;"Delayed","",IF(Flights[[#This Row],[Arrival Delay]]&gt;120,"Severe",IF(Flights[[#This Row],[Arrival Delay]]&gt;60,"Major","Moderate")))</f>
        <v/>
      </c>
      <c r="X921" t="str">
        <f>IF(OR(AND(Flights[[#This Row],[Status]]="Cancelled",Flights[[#This Row],[Cancellation Reason]]="Airline/Carrier"),Flights[[#This Row],[Delay Type]]="Severe"),"Yes","No")</f>
        <v>No</v>
      </c>
    </row>
    <row r="922" spans="1:24" x14ac:dyDescent="0.25">
      <c r="A922" s="3">
        <v>42078</v>
      </c>
      <c r="B922">
        <f>WEEKNUM(Flights[[#This Row],[Date]],2)</f>
        <v>11</v>
      </c>
      <c r="C922">
        <f>WEEKDAY(Flights[[#This Row],[Date]],2)</f>
        <v>7</v>
      </c>
      <c r="D922" t="s">
        <v>35</v>
      </c>
      <c r="E922" t="s">
        <v>1987</v>
      </c>
      <c r="F922" t="s">
        <v>0</v>
      </c>
      <c r="G922" t="s">
        <v>3</v>
      </c>
      <c r="H922" t="str">
        <f>_xlfn.XLOOKUP(Flights[[#This Row],[Destination]],Airports!$A$1:$A$77,Airports!$D$1:$D$77,"Code not found")</f>
        <v>Dallas</v>
      </c>
      <c r="I922" t="str" cm="1">
        <f t="array" ref="I922">_xlfn.XLOOKUP(Flights[[#This Row],[Destination]],_xlfn._TRO_TRAILING(Airports!A:A),_xlfn._TRO_TRAILING(Airports!E:E),"Code not found")</f>
        <v>TX</v>
      </c>
      <c r="J922" s="1">
        <v>0.24652777777777779</v>
      </c>
      <c r="K922">
        <f>HOUR(Flights[[#This Row],[Scheduled Departure]])</f>
        <v>5</v>
      </c>
      <c r="L922" s="1">
        <v>0.24444444444444444</v>
      </c>
      <c r="M922">
        <v>-3</v>
      </c>
      <c r="N922">
        <v>225</v>
      </c>
      <c r="O922" s="14">
        <f>Flights[[#This Row],[Length (min)]]/60</f>
        <v>3.75</v>
      </c>
      <c r="P922">
        <v>1235</v>
      </c>
      <c r="Q922" s="17">
        <f>IFERROR(Flights[[#This Row],[Distance]]/Flights[[#This Row],[Length (hr)]],"")</f>
        <v>329.33333333333331</v>
      </c>
      <c r="R922" s="1">
        <v>0.45624999999999999</v>
      </c>
      <c r="S922" s="1">
        <v>0.48402777777777778</v>
      </c>
      <c r="T922">
        <v>40</v>
      </c>
      <c r="U922" t="str">
        <f>IF(Flights[[#This Row],[Arrival Delay]]="","Cancelled",IF(Flights[[#This Row],[Arrival Delay]]&gt;15,"Delayed","On time"))</f>
        <v>Delayed</v>
      </c>
      <c r="V922" t="str">
        <f>IF(Flights[[#This Row],[Status]]&lt;&gt;"Delayed","",IF(Flights[[#This Row],[Arrival Delay]]&gt;120,"Severe",IF(Flights[[#This Row],[Arrival Delay]]&gt;60,"Major","Moderate")))</f>
        <v>Moderate</v>
      </c>
      <c r="X922" t="str">
        <f>IF(OR(AND(Flights[[#This Row],[Status]]="Cancelled",Flights[[#This Row],[Cancellation Reason]]="Airline/Carrier"),Flights[[#This Row],[Delay Type]]="Severe"),"Yes","No")</f>
        <v>No</v>
      </c>
    </row>
    <row r="923" spans="1:24" x14ac:dyDescent="0.25">
      <c r="A923" s="3">
        <v>42078</v>
      </c>
      <c r="B923">
        <f>WEEKNUM(Flights[[#This Row],[Date]],2)</f>
        <v>11</v>
      </c>
      <c r="C923">
        <f>WEEKDAY(Flights[[#This Row],[Date]],2)</f>
        <v>7</v>
      </c>
      <c r="D923" t="s">
        <v>383</v>
      </c>
      <c r="E923" t="s">
        <v>1992</v>
      </c>
      <c r="F923" t="s">
        <v>0</v>
      </c>
      <c r="G923" t="s">
        <v>12</v>
      </c>
      <c r="H923" t="str">
        <f>_xlfn.XLOOKUP(Flights[[#This Row],[Destination]],Airports!$A$1:$A$77,Airports!$D$1:$D$77,"Code not found")</f>
        <v>New York</v>
      </c>
      <c r="I923" t="str" cm="1">
        <f t="array" ref="I923">_xlfn.XLOOKUP(Flights[[#This Row],[Destination]],_xlfn._TRO_TRAILING(Airports!A:A),_xlfn._TRO_TRAILING(Airports!E:E),"Code not found")</f>
        <v>NY</v>
      </c>
      <c r="J923" s="1">
        <v>0.27083333333333331</v>
      </c>
      <c r="K923">
        <f>HOUR(Flights[[#This Row],[Scheduled Departure]])</f>
        <v>6</v>
      </c>
      <c r="L923" s="1">
        <v>0.2673611111111111</v>
      </c>
      <c r="M923">
        <v>-5</v>
      </c>
      <c r="N923">
        <v>330</v>
      </c>
      <c r="O923" s="14">
        <f>Flights[[#This Row],[Length (min)]]/60</f>
        <v>5.5</v>
      </c>
      <c r="P923">
        <v>2475</v>
      </c>
      <c r="Q923" s="17">
        <f>IFERROR(Flights[[#This Row],[Distance]]/Flights[[#This Row],[Length (hr)]],"")</f>
        <v>450</v>
      </c>
      <c r="R923" s="1">
        <v>0.62013888888888891</v>
      </c>
      <c r="S923" s="1">
        <v>0.62152777777777779</v>
      </c>
      <c r="T923">
        <v>2</v>
      </c>
      <c r="U923" t="str">
        <f>IF(Flights[[#This Row],[Arrival Delay]]="","Cancelled",IF(Flights[[#This Row],[Arrival Delay]]&gt;15,"Delayed","On time"))</f>
        <v>On time</v>
      </c>
      <c r="V923" t="str">
        <f>IF(Flights[[#This Row],[Status]]&lt;&gt;"Delayed","",IF(Flights[[#This Row],[Arrival Delay]]&gt;120,"Severe",IF(Flights[[#This Row],[Arrival Delay]]&gt;60,"Major","Moderate")))</f>
        <v/>
      </c>
      <c r="X923" t="str">
        <f>IF(OR(AND(Flights[[#This Row],[Status]]="Cancelled",Flights[[#This Row],[Cancellation Reason]]="Airline/Carrier"),Flights[[#This Row],[Delay Type]]="Severe"),"Yes","No")</f>
        <v>No</v>
      </c>
    </row>
    <row r="924" spans="1:24" x14ac:dyDescent="0.25">
      <c r="A924" s="3">
        <v>42078</v>
      </c>
      <c r="B924">
        <f>WEEKNUM(Flights[[#This Row],[Date]],2)</f>
        <v>11</v>
      </c>
      <c r="C924">
        <f>WEEKDAY(Flights[[#This Row],[Date]],2)</f>
        <v>7</v>
      </c>
      <c r="D924" t="s">
        <v>405</v>
      </c>
      <c r="E924" t="s">
        <v>1988</v>
      </c>
      <c r="F924" t="s">
        <v>0</v>
      </c>
      <c r="G924" t="s">
        <v>22</v>
      </c>
      <c r="H924" t="str">
        <f>_xlfn.XLOOKUP(Flights[[#This Row],[Destination]],Airports!$A$1:$A$77,Airports!$D$1:$D$77,"Code not found")</f>
        <v>Columbus</v>
      </c>
      <c r="I924" t="str" cm="1">
        <f t="array" ref="I924">_xlfn.XLOOKUP(Flights[[#This Row],[Destination]],_xlfn._TRO_TRAILING(Airports!A:A),_xlfn._TRO_TRAILING(Airports!E:E),"Code not found")</f>
        <v>OH</v>
      </c>
      <c r="J924" s="1">
        <v>0.3923611111111111</v>
      </c>
      <c r="K924">
        <f>HOUR(Flights[[#This Row],[Scheduled Departure]])</f>
        <v>9</v>
      </c>
      <c r="L924" s="1">
        <v>0.39027777777777778</v>
      </c>
      <c r="M924">
        <v>-3</v>
      </c>
      <c r="N924">
        <v>308</v>
      </c>
      <c r="O924" s="14">
        <f>Flights[[#This Row],[Length (min)]]/60</f>
        <v>5.1333333333333337</v>
      </c>
      <c r="P924">
        <v>1995</v>
      </c>
      <c r="Q924" s="17">
        <f>IFERROR(Flights[[#This Row],[Distance]]/Flights[[#This Row],[Length (hr)]],"")</f>
        <v>388.63636363636363</v>
      </c>
      <c r="R924" s="1">
        <v>0.70138888888888884</v>
      </c>
      <c r="S924" s="1">
        <v>0.72916666666666663</v>
      </c>
      <c r="T924">
        <v>40</v>
      </c>
      <c r="U924" t="str">
        <f>IF(Flights[[#This Row],[Arrival Delay]]="","Cancelled",IF(Flights[[#This Row],[Arrival Delay]]&gt;15,"Delayed","On time"))</f>
        <v>Delayed</v>
      </c>
      <c r="V924" t="str">
        <f>IF(Flights[[#This Row],[Status]]&lt;&gt;"Delayed","",IF(Flights[[#This Row],[Arrival Delay]]&gt;120,"Severe",IF(Flights[[#This Row],[Arrival Delay]]&gt;60,"Major","Moderate")))</f>
        <v>Moderate</v>
      </c>
      <c r="X924" t="str">
        <f>IF(OR(AND(Flights[[#This Row],[Status]]="Cancelled",Flights[[#This Row],[Cancellation Reason]]="Airline/Carrier"),Flights[[#This Row],[Delay Type]]="Severe"),"Yes","No")</f>
        <v>No</v>
      </c>
    </row>
    <row r="925" spans="1:24" x14ac:dyDescent="0.25">
      <c r="A925" s="3">
        <v>42078</v>
      </c>
      <c r="B925">
        <f>WEEKNUM(Flights[[#This Row],[Date]],2)</f>
        <v>11</v>
      </c>
      <c r="C925">
        <f>WEEKDAY(Flights[[#This Row],[Date]],2)</f>
        <v>7</v>
      </c>
      <c r="D925" t="s">
        <v>450</v>
      </c>
      <c r="E925" t="s">
        <v>1998</v>
      </c>
      <c r="F925" t="s">
        <v>0</v>
      </c>
      <c r="G925" t="s">
        <v>273</v>
      </c>
      <c r="H925" t="str">
        <f>_xlfn.XLOOKUP(Flights[[#This Row],[Destination]],Airports!$A$1:$A$77,Airports!$D$1:$D$77,"Code not found")</f>
        <v>Denver</v>
      </c>
      <c r="I925" t="str" cm="1">
        <f t="array" ref="I925">_xlfn.XLOOKUP(Flights[[#This Row],[Destination]],_xlfn._TRO_TRAILING(Airports!A:A),_xlfn._TRO_TRAILING(Airports!E:E),"Code not found")</f>
        <v>CO</v>
      </c>
      <c r="J925" s="1">
        <v>0.41319444444444442</v>
      </c>
      <c r="K925">
        <f>HOUR(Flights[[#This Row],[Scheduled Departure]])</f>
        <v>9</v>
      </c>
      <c r="L925" s="1">
        <v>0.40902777777777777</v>
      </c>
      <c r="M925">
        <v>-6</v>
      </c>
      <c r="N925">
        <v>137</v>
      </c>
      <c r="O925" s="14">
        <f>Flights[[#This Row],[Length (min)]]/60</f>
        <v>2.2833333333333332</v>
      </c>
      <c r="P925">
        <v>862</v>
      </c>
      <c r="Q925" s="17">
        <f>IFERROR(Flights[[#This Row],[Distance]]/Flights[[#This Row],[Length (hr)]],"")</f>
        <v>377.51824817518252</v>
      </c>
      <c r="R925" s="1">
        <v>0.55069444444444449</v>
      </c>
      <c r="S925" s="1">
        <v>0.54583333333333328</v>
      </c>
      <c r="T925">
        <v>-7</v>
      </c>
      <c r="U925" t="str">
        <f>IF(Flights[[#This Row],[Arrival Delay]]="","Cancelled",IF(Flights[[#This Row],[Arrival Delay]]&gt;15,"Delayed","On time"))</f>
        <v>On time</v>
      </c>
      <c r="V925" t="str">
        <f>IF(Flights[[#This Row],[Status]]&lt;&gt;"Delayed","",IF(Flights[[#This Row],[Arrival Delay]]&gt;120,"Severe",IF(Flights[[#This Row],[Arrival Delay]]&gt;60,"Major","Moderate")))</f>
        <v/>
      </c>
      <c r="X925" t="str">
        <f>IF(OR(AND(Flights[[#This Row],[Status]]="Cancelled",Flights[[#This Row],[Cancellation Reason]]="Airline/Carrier"),Flights[[#This Row],[Delay Type]]="Severe"),"Yes","No")</f>
        <v>No</v>
      </c>
    </row>
    <row r="926" spans="1:24" x14ac:dyDescent="0.25">
      <c r="A926" s="3">
        <v>42078</v>
      </c>
      <c r="B926">
        <f>WEEKNUM(Flights[[#This Row],[Date]],2)</f>
        <v>11</v>
      </c>
      <c r="C926">
        <f>WEEKDAY(Flights[[#This Row],[Date]],2)</f>
        <v>7</v>
      </c>
      <c r="D926" t="s">
        <v>458</v>
      </c>
      <c r="E926" t="s">
        <v>1990</v>
      </c>
      <c r="F926" t="s">
        <v>0</v>
      </c>
      <c r="G926" t="s">
        <v>281</v>
      </c>
      <c r="H926" t="str">
        <f>_xlfn.XLOOKUP(Flights[[#This Row],[Destination]],Airports!$A$1:$A$77,Airports!$D$1:$D$77,"Code not found")</f>
        <v>Newark</v>
      </c>
      <c r="I926" t="str" cm="1">
        <f t="array" ref="I926">_xlfn.XLOOKUP(Flights[[#This Row],[Destination]],_xlfn._TRO_TRAILING(Airports!A:A),_xlfn._TRO_TRAILING(Airports!E:E),"Code not found")</f>
        <v>NJ</v>
      </c>
      <c r="J926" s="1">
        <v>0.42708333333333331</v>
      </c>
      <c r="K926">
        <f>HOUR(Flights[[#This Row],[Scheduled Departure]])</f>
        <v>10</v>
      </c>
      <c r="L926" s="1">
        <v>0.43402777777777779</v>
      </c>
      <c r="M926">
        <v>10</v>
      </c>
      <c r="N926">
        <v>318</v>
      </c>
      <c r="O926" s="14">
        <f>Flights[[#This Row],[Length (min)]]/60</f>
        <v>5.3</v>
      </c>
      <c r="P926">
        <v>2454</v>
      </c>
      <c r="Q926" s="17">
        <f>IFERROR(Flights[[#This Row],[Distance]]/Flights[[#This Row],[Length (hr)]],"")</f>
        <v>463.01886792452831</v>
      </c>
      <c r="R926" s="1">
        <v>0.77013888888888893</v>
      </c>
      <c r="S926" s="1">
        <v>0.77986111111111112</v>
      </c>
      <c r="T926">
        <v>14</v>
      </c>
      <c r="U926" t="str">
        <f>IF(Flights[[#This Row],[Arrival Delay]]="","Cancelled",IF(Flights[[#This Row],[Arrival Delay]]&gt;15,"Delayed","On time"))</f>
        <v>On time</v>
      </c>
      <c r="V926" t="str">
        <f>IF(Flights[[#This Row],[Status]]&lt;&gt;"Delayed","",IF(Flights[[#This Row],[Arrival Delay]]&gt;120,"Severe",IF(Flights[[#This Row],[Arrival Delay]]&gt;60,"Major","Moderate")))</f>
        <v/>
      </c>
      <c r="X926" t="str">
        <f>IF(OR(AND(Flights[[#This Row],[Status]]="Cancelled",Flights[[#This Row],[Cancellation Reason]]="Airline/Carrier"),Flights[[#This Row],[Delay Type]]="Severe"),"Yes","No")</f>
        <v>No</v>
      </c>
    </row>
    <row r="927" spans="1:24" x14ac:dyDescent="0.25">
      <c r="A927" s="3">
        <v>42078</v>
      </c>
      <c r="B927">
        <f>WEEKNUM(Flights[[#This Row],[Date]],2)</f>
        <v>11</v>
      </c>
      <c r="C927">
        <f>WEEKDAY(Flights[[#This Row],[Date]],2)</f>
        <v>7</v>
      </c>
      <c r="D927" t="s">
        <v>121</v>
      </c>
      <c r="E927" t="s">
        <v>1987</v>
      </c>
      <c r="F927" t="s">
        <v>0</v>
      </c>
      <c r="G927" t="s">
        <v>26</v>
      </c>
      <c r="H927" t="str">
        <f>_xlfn.XLOOKUP(Flights[[#This Row],[Destination]],Airports!$A$1:$A$77,Airports!$D$1:$D$77,"Code not found")</f>
        <v>Atlanta</v>
      </c>
      <c r="I927" t="str" cm="1">
        <f t="array" ref="I927">_xlfn.XLOOKUP(Flights[[#This Row],[Destination]],_xlfn._TRO_TRAILING(Airports!A:A),_xlfn._TRO_TRAILING(Airports!E:E),"Code not found")</f>
        <v>GA</v>
      </c>
      <c r="J927" s="1">
        <v>0.4375</v>
      </c>
      <c r="K927">
        <f>HOUR(Flights[[#This Row],[Scheduled Departure]])</f>
        <v>10</v>
      </c>
      <c r="L927" s="1">
        <v>0.43958333333333333</v>
      </c>
      <c r="M927">
        <v>3</v>
      </c>
      <c r="N927">
        <v>277</v>
      </c>
      <c r="O927" s="14">
        <f>Flights[[#This Row],[Length (min)]]/60</f>
        <v>4.6166666666666663</v>
      </c>
      <c r="P927">
        <v>1947</v>
      </c>
      <c r="Q927" s="17">
        <f>IFERROR(Flights[[#This Row],[Distance]]/Flights[[#This Row],[Length (hr)]],"")</f>
        <v>421.73285198555959</v>
      </c>
      <c r="R927" s="1">
        <v>0.73888888888888893</v>
      </c>
      <c r="S927" s="1">
        <v>0.75694444444444442</v>
      </c>
      <c r="T927">
        <v>26</v>
      </c>
      <c r="U927" t="str">
        <f>IF(Flights[[#This Row],[Arrival Delay]]="","Cancelled",IF(Flights[[#This Row],[Arrival Delay]]&gt;15,"Delayed","On time"))</f>
        <v>Delayed</v>
      </c>
      <c r="V927" t="str">
        <f>IF(Flights[[#This Row],[Status]]&lt;&gt;"Delayed","",IF(Flights[[#This Row],[Arrival Delay]]&gt;120,"Severe",IF(Flights[[#This Row],[Arrival Delay]]&gt;60,"Major","Moderate")))</f>
        <v>Moderate</v>
      </c>
      <c r="X927" t="str">
        <f>IF(OR(AND(Flights[[#This Row],[Status]]="Cancelled",Flights[[#This Row],[Cancellation Reason]]="Airline/Carrier"),Flights[[#This Row],[Delay Type]]="Severe"),"Yes","No")</f>
        <v>No</v>
      </c>
    </row>
    <row r="928" spans="1:24" x14ac:dyDescent="0.25">
      <c r="A928" s="3">
        <v>42078</v>
      </c>
      <c r="B928">
        <f>WEEKNUM(Flights[[#This Row],[Date]],2)</f>
        <v>11</v>
      </c>
      <c r="C928">
        <f>WEEKDAY(Flights[[#This Row],[Date]],2)</f>
        <v>7</v>
      </c>
      <c r="D928" t="s">
        <v>1137</v>
      </c>
      <c r="E928" t="s">
        <v>1995</v>
      </c>
      <c r="F928" t="s">
        <v>0</v>
      </c>
      <c r="G928" t="s">
        <v>306</v>
      </c>
      <c r="H928" t="str">
        <f>_xlfn.XLOOKUP(Flights[[#This Row],[Destination]],Airports!$A$1:$A$77,Airports!$D$1:$D$77,"Code not found")</f>
        <v>Chicago</v>
      </c>
      <c r="I928" t="str" cm="1">
        <f t="array" ref="I928">_xlfn.XLOOKUP(Flights[[#This Row],[Destination]],_xlfn._TRO_TRAILING(Airports!A:A),_xlfn._TRO_TRAILING(Airports!E:E),"Code not found")</f>
        <v>IL</v>
      </c>
      <c r="J928" s="1">
        <v>0.45833333333333331</v>
      </c>
      <c r="K928">
        <f>HOUR(Flights[[#This Row],[Scheduled Departure]])</f>
        <v>11</v>
      </c>
      <c r="L928" s="1">
        <v>0.45902777777777776</v>
      </c>
      <c r="M928">
        <v>1</v>
      </c>
      <c r="N928">
        <v>242</v>
      </c>
      <c r="O928" s="14">
        <f>Flights[[#This Row],[Length (min)]]/60</f>
        <v>4.0333333333333332</v>
      </c>
      <c r="P928">
        <v>1750</v>
      </c>
      <c r="Q928" s="17">
        <f>IFERROR(Flights[[#This Row],[Distance]]/Flights[[#This Row],[Length (hr)]],"")</f>
        <v>433.88429752066116</v>
      </c>
      <c r="R928" s="1">
        <v>0.70138888888888884</v>
      </c>
      <c r="S928" s="1">
        <v>0.7104166666666667</v>
      </c>
      <c r="T928">
        <v>13</v>
      </c>
      <c r="U928" t="str">
        <f>IF(Flights[[#This Row],[Arrival Delay]]="","Cancelled",IF(Flights[[#This Row],[Arrival Delay]]&gt;15,"Delayed","On time"))</f>
        <v>On time</v>
      </c>
      <c r="V928" t="str">
        <f>IF(Flights[[#This Row],[Status]]&lt;&gt;"Delayed","",IF(Flights[[#This Row],[Arrival Delay]]&gt;120,"Severe",IF(Flights[[#This Row],[Arrival Delay]]&gt;60,"Major","Moderate")))</f>
        <v/>
      </c>
      <c r="X928" t="str">
        <f>IF(OR(AND(Flights[[#This Row],[Status]]="Cancelled",Flights[[#This Row],[Cancellation Reason]]="Airline/Carrier"),Flights[[#This Row],[Delay Type]]="Severe"),"Yes","No")</f>
        <v>No</v>
      </c>
    </row>
    <row r="929" spans="1:24" x14ac:dyDescent="0.25">
      <c r="A929" s="3">
        <v>42078</v>
      </c>
      <c r="B929">
        <f>WEEKNUM(Flights[[#This Row],[Date]],2)</f>
        <v>11</v>
      </c>
      <c r="C929">
        <f>WEEKDAY(Flights[[#This Row],[Date]],2)</f>
        <v>7</v>
      </c>
      <c r="D929" t="s">
        <v>1140</v>
      </c>
      <c r="E929" t="s">
        <v>1995</v>
      </c>
      <c r="F929" t="s">
        <v>0</v>
      </c>
      <c r="G929" t="s">
        <v>290</v>
      </c>
      <c r="H929" t="str">
        <f>_xlfn.XLOOKUP(Flights[[#This Row],[Destination]],Airports!$A$1:$A$77,Airports!$D$1:$D$77,"Code not found")</f>
        <v>Houston</v>
      </c>
      <c r="I929" t="str" cm="1">
        <f t="array" ref="I929">_xlfn.XLOOKUP(Flights[[#This Row],[Destination]],_xlfn._TRO_TRAILING(Airports!A:A),_xlfn._TRO_TRAILING(Airports!E:E),"Code not found")</f>
        <v>TX</v>
      </c>
      <c r="J929" s="1">
        <v>0.47222222222222221</v>
      </c>
      <c r="K929">
        <f>HOUR(Flights[[#This Row],[Scheduled Departure]])</f>
        <v>11</v>
      </c>
      <c r="L929" s="1">
        <v>0.47499999999999998</v>
      </c>
      <c r="M929">
        <v>4</v>
      </c>
      <c r="N929">
        <v>204</v>
      </c>
      <c r="O929" s="14">
        <f>Flights[[#This Row],[Length (min)]]/60</f>
        <v>3.4</v>
      </c>
      <c r="P929">
        <v>1390</v>
      </c>
      <c r="Q929" s="17">
        <f>IFERROR(Flights[[#This Row],[Distance]]/Flights[[#This Row],[Length (hr)]],"")</f>
        <v>408.8235294117647</v>
      </c>
      <c r="R929" s="1">
        <v>0.68402777777777779</v>
      </c>
      <c r="S929" s="1">
        <v>0.7</v>
      </c>
      <c r="T929">
        <v>23</v>
      </c>
      <c r="U929" t="str">
        <f>IF(Flights[[#This Row],[Arrival Delay]]="","Cancelled",IF(Flights[[#This Row],[Arrival Delay]]&gt;15,"Delayed","On time"))</f>
        <v>Delayed</v>
      </c>
      <c r="V929" t="str">
        <f>IF(Flights[[#This Row],[Status]]&lt;&gt;"Delayed","",IF(Flights[[#This Row],[Arrival Delay]]&gt;120,"Severe",IF(Flights[[#This Row],[Arrival Delay]]&gt;60,"Major","Moderate")))</f>
        <v>Moderate</v>
      </c>
      <c r="X929" t="str">
        <f>IF(OR(AND(Flights[[#This Row],[Status]]="Cancelled",Flights[[#This Row],[Cancellation Reason]]="Airline/Carrier"),Flights[[#This Row],[Delay Type]]="Severe"),"Yes","No")</f>
        <v>No</v>
      </c>
    </row>
    <row r="930" spans="1:24" x14ac:dyDescent="0.25">
      <c r="A930" s="3">
        <v>42078</v>
      </c>
      <c r="B930">
        <f>WEEKNUM(Flights[[#This Row],[Date]],2)</f>
        <v>11</v>
      </c>
      <c r="C930">
        <f>WEEKDAY(Flights[[#This Row],[Date]],2)</f>
        <v>7</v>
      </c>
      <c r="D930" t="s">
        <v>1161</v>
      </c>
      <c r="E930" t="s">
        <v>1991</v>
      </c>
      <c r="F930" t="s">
        <v>0</v>
      </c>
      <c r="G930" t="s">
        <v>344</v>
      </c>
      <c r="H930" t="str">
        <f>_xlfn.XLOOKUP(Flights[[#This Row],[Destination]],Airports!$A$1:$A$77,Airports!$D$1:$D$77,"Code not found")</f>
        <v>Seattle</v>
      </c>
      <c r="I930" t="str" cm="1">
        <f t="array" ref="I930">_xlfn.XLOOKUP(Flights[[#This Row],[Destination]],_xlfn._TRO_TRAILING(Airports!A:A),_xlfn._TRO_TRAILING(Airports!E:E),"Code not found")</f>
        <v>WA</v>
      </c>
      <c r="J930" s="1">
        <v>0.65277777777777779</v>
      </c>
      <c r="K930">
        <f>HOUR(Flights[[#This Row],[Scheduled Departure]])</f>
        <v>15</v>
      </c>
      <c r="L930" s="1">
        <v>0.69444444444444442</v>
      </c>
      <c r="M930">
        <v>60</v>
      </c>
      <c r="N930">
        <v>150</v>
      </c>
      <c r="O930" s="14">
        <f>Flights[[#This Row],[Length (min)]]/60</f>
        <v>2.5</v>
      </c>
      <c r="P930">
        <v>954</v>
      </c>
      <c r="Q930" s="17">
        <f>IFERROR(Flights[[#This Row],[Distance]]/Flights[[#This Row],[Length (hr)]],"")</f>
        <v>381.6</v>
      </c>
      <c r="R930" s="1">
        <v>0.76597222222222228</v>
      </c>
      <c r="S930" s="1">
        <v>0.79861111111111116</v>
      </c>
      <c r="T930">
        <v>47</v>
      </c>
      <c r="U930" t="str">
        <f>IF(Flights[[#This Row],[Arrival Delay]]="","Cancelled",IF(Flights[[#This Row],[Arrival Delay]]&gt;15,"Delayed","On time"))</f>
        <v>Delayed</v>
      </c>
      <c r="V930" t="str">
        <f>IF(Flights[[#This Row],[Status]]&lt;&gt;"Delayed","",IF(Flights[[#This Row],[Arrival Delay]]&gt;120,"Severe",IF(Flights[[#This Row],[Arrival Delay]]&gt;60,"Major","Moderate")))</f>
        <v>Moderate</v>
      </c>
      <c r="X930" t="str">
        <f>IF(OR(AND(Flights[[#This Row],[Status]]="Cancelled",Flights[[#This Row],[Cancellation Reason]]="Airline/Carrier"),Flights[[#This Row],[Delay Type]]="Severe"),"Yes","No")</f>
        <v>No</v>
      </c>
    </row>
    <row r="931" spans="1:24" x14ac:dyDescent="0.25">
      <c r="A931" s="3">
        <v>42078</v>
      </c>
      <c r="B931">
        <f>WEEKNUM(Flights[[#This Row],[Date]],2)</f>
        <v>11</v>
      </c>
      <c r="C931">
        <f>WEEKDAY(Flights[[#This Row],[Date]],2)</f>
        <v>7</v>
      </c>
      <c r="D931" t="s">
        <v>1079</v>
      </c>
      <c r="E931" t="s">
        <v>1994</v>
      </c>
      <c r="F931" t="s">
        <v>0</v>
      </c>
      <c r="G931" t="s">
        <v>29</v>
      </c>
      <c r="H931" t="str">
        <f>_xlfn.XLOOKUP(Flights[[#This Row],[Destination]],Airports!$A$1:$A$77,Airports!$D$1:$D$77,"Code not found")</f>
        <v>Phoenix</v>
      </c>
      <c r="I931" t="str" cm="1">
        <f t="array" ref="I931">_xlfn.XLOOKUP(Flights[[#This Row],[Destination]],_xlfn._TRO_TRAILING(Airports!A:A),_xlfn._TRO_TRAILING(Airports!E:E),"Code not found")</f>
        <v>AZ</v>
      </c>
      <c r="J931" s="1">
        <v>0.67291666666666672</v>
      </c>
      <c r="K931">
        <f>HOUR(Flights[[#This Row],[Scheduled Departure]])</f>
        <v>16</v>
      </c>
      <c r="L931" s="1">
        <v>0.68680555555555556</v>
      </c>
      <c r="M931">
        <v>20</v>
      </c>
      <c r="N931">
        <v>83</v>
      </c>
      <c r="O931" s="14">
        <f>Flights[[#This Row],[Length (min)]]/60</f>
        <v>1.3833333333333333</v>
      </c>
      <c r="P931">
        <v>370</v>
      </c>
      <c r="Q931" s="17">
        <f>IFERROR(Flights[[#This Row],[Distance]]/Flights[[#This Row],[Length (hr)]],"")</f>
        <v>267.46987951807228</v>
      </c>
      <c r="R931" s="1">
        <v>0.73333333333333328</v>
      </c>
      <c r="S931" s="1">
        <v>0.74444444444444446</v>
      </c>
      <c r="T931">
        <v>16</v>
      </c>
      <c r="U931" t="str">
        <f>IF(Flights[[#This Row],[Arrival Delay]]="","Cancelled",IF(Flights[[#This Row],[Arrival Delay]]&gt;15,"Delayed","On time"))</f>
        <v>Delayed</v>
      </c>
      <c r="V931" t="str">
        <f>IF(Flights[[#This Row],[Status]]&lt;&gt;"Delayed","",IF(Flights[[#This Row],[Arrival Delay]]&gt;120,"Severe",IF(Flights[[#This Row],[Arrival Delay]]&gt;60,"Major","Moderate")))</f>
        <v>Moderate</v>
      </c>
      <c r="X931" t="str">
        <f>IF(OR(AND(Flights[[#This Row],[Status]]="Cancelled",Flights[[#This Row],[Cancellation Reason]]="Airline/Carrier"),Flights[[#This Row],[Delay Type]]="Severe"),"Yes","No")</f>
        <v>No</v>
      </c>
    </row>
    <row r="932" spans="1:24" x14ac:dyDescent="0.25">
      <c r="A932" s="3">
        <v>42078</v>
      </c>
      <c r="B932">
        <f>WEEKNUM(Flights[[#This Row],[Date]],2)</f>
        <v>11</v>
      </c>
      <c r="C932">
        <f>WEEKDAY(Flights[[#This Row],[Date]],2)</f>
        <v>7</v>
      </c>
      <c r="D932" t="s">
        <v>1162</v>
      </c>
      <c r="E932" t="s">
        <v>1991</v>
      </c>
      <c r="F932" t="s">
        <v>0</v>
      </c>
      <c r="G932" t="s">
        <v>344</v>
      </c>
      <c r="H932" t="str">
        <f>_xlfn.XLOOKUP(Flights[[#This Row],[Destination]],Airports!$A$1:$A$77,Airports!$D$1:$D$77,"Code not found")</f>
        <v>Seattle</v>
      </c>
      <c r="I932" t="str" cm="1">
        <f t="array" ref="I932">_xlfn.XLOOKUP(Flights[[#This Row],[Destination]],_xlfn._TRO_TRAILING(Airports!A:A),_xlfn._TRO_TRAILING(Airports!E:E),"Code not found")</f>
        <v>WA</v>
      </c>
      <c r="J932" s="1">
        <v>0.68055555555555558</v>
      </c>
      <c r="K932">
        <f>HOUR(Flights[[#This Row],[Scheduled Departure]])</f>
        <v>16</v>
      </c>
      <c r="L932" s="1">
        <v>0.74097222222222225</v>
      </c>
      <c r="M932">
        <v>87</v>
      </c>
      <c r="N932">
        <v>182</v>
      </c>
      <c r="O932" s="14">
        <f>Flights[[#This Row],[Length (min)]]/60</f>
        <v>3.0333333333333332</v>
      </c>
      <c r="P932">
        <v>954</v>
      </c>
      <c r="Q932" s="17">
        <f>IFERROR(Flights[[#This Row],[Distance]]/Flights[[#This Row],[Length (hr)]],"")</f>
        <v>314.50549450549454</v>
      </c>
      <c r="R932" s="1">
        <v>0.79166666666666663</v>
      </c>
      <c r="S932" s="1">
        <v>0.86736111111111114</v>
      </c>
      <c r="T932">
        <v>109</v>
      </c>
      <c r="U932" t="str">
        <f>IF(Flights[[#This Row],[Arrival Delay]]="","Cancelled",IF(Flights[[#This Row],[Arrival Delay]]&gt;15,"Delayed","On time"))</f>
        <v>Delayed</v>
      </c>
      <c r="V932" t="str">
        <f>IF(Flights[[#This Row],[Status]]&lt;&gt;"Delayed","",IF(Flights[[#This Row],[Arrival Delay]]&gt;120,"Severe",IF(Flights[[#This Row],[Arrival Delay]]&gt;60,"Major","Moderate")))</f>
        <v>Major</v>
      </c>
      <c r="X932" t="str">
        <f>IF(OR(AND(Flights[[#This Row],[Status]]="Cancelled",Flights[[#This Row],[Cancellation Reason]]="Airline/Carrier"),Flights[[#This Row],[Delay Type]]="Severe"),"Yes","No")</f>
        <v>No</v>
      </c>
    </row>
    <row r="933" spans="1:24" x14ac:dyDescent="0.25">
      <c r="A933" s="3">
        <v>42078</v>
      </c>
      <c r="B933">
        <f>WEEKNUM(Flights[[#This Row],[Date]],2)</f>
        <v>11</v>
      </c>
      <c r="C933">
        <f>WEEKDAY(Flights[[#This Row],[Date]],2)</f>
        <v>7</v>
      </c>
      <c r="D933" t="s">
        <v>600</v>
      </c>
      <c r="E933" t="s">
        <v>1996</v>
      </c>
      <c r="F933" t="s">
        <v>0</v>
      </c>
      <c r="G933" t="s">
        <v>4</v>
      </c>
      <c r="H933" t="str">
        <f>_xlfn.XLOOKUP(Flights[[#This Row],[Destination]],Airports!$A$1:$A$77,Airports!$D$1:$D$77,"Code not found")</f>
        <v>Chicago</v>
      </c>
      <c r="I933" t="str" cm="1">
        <f t="array" ref="I933">_xlfn.XLOOKUP(Flights[[#This Row],[Destination]],_xlfn._TRO_TRAILING(Airports!A:A),_xlfn._TRO_TRAILING(Airports!E:E),"Code not found")</f>
        <v>IL</v>
      </c>
      <c r="J933" s="1">
        <v>0.69791666666666663</v>
      </c>
      <c r="K933">
        <f>HOUR(Flights[[#This Row],[Scheduled Departure]])</f>
        <v>16</v>
      </c>
      <c r="L933" s="1">
        <v>0.69652777777777775</v>
      </c>
      <c r="M933">
        <v>-2</v>
      </c>
      <c r="N933">
        <v>245</v>
      </c>
      <c r="O933" s="14">
        <f>Flights[[#This Row],[Length (min)]]/60</f>
        <v>4.083333333333333</v>
      </c>
      <c r="P933">
        <v>1744</v>
      </c>
      <c r="Q933" s="17">
        <f>IFERROR(Flights[[#This Row],[Distance]]/Flights[[#This Row],[Length (hr)]],"")</f>
        <v>427.10204081632656</v>
      </c>
      <c r="R933" s="1">
        <v>0.94444444444444442</v>
      </c>
      <c r="S933" s="1">
        <v>0.95</v>
      </c>
      <c r="T933">
        <v>8</v>
      </c>
      <c r="U933" t="str">
        <f>IF(Flights[[#This Row],[Arrival Delay]]="","Cancelled",IF(Flights[[#This Row],[Arrival Delay]]&gt;15,"Delayed","On time"))</f>
        <v>On time</v>
      </c>
      <c r="V933" t="str">
        <f>IF(Flights[[#This Row],[Status]]&lt;&gt;"Delayed","",IF(Flights[[#This Row],[Arrival Delay]]&gt;120,"Severe",IF(Flights[[#This Row],[Arrival Delay]]&gt;60,"Major","Moderate")))</f>
        <v/>
      </c>
      <c r="X933" t="str">
        <f>IF(OR(AND(Flights[[#This Row],[Status]]="Cancelled",Flights[[#This Row],[Cancellation Reason]]="Airline/Carrier"),Flights[[#This Row],[Delay Type]]="Severe"),"Yes","No")</f>
        <v>No</v>
      </c>
    </row>
    <row r="934" spans="1:24" x14ac:dyDescent="0.25">
      <c r="A934" s="3">
        <v>42078</v>
      </c>
      <c r="B934">
        <f>WEEKNUM(Flights[[#This Row],[Date]],2)</f>
        <v>11</v>
      </c>
      <c r="C934">
        <f>WEEKDAY(Flights[[#This Row],[Date]],2)</f>
        <v>7</v>
      </c>
      <c r="D934" t="s">
        <v>734</v>
      </c>
      <c r="E934" t="s">
        <v>1989</v>
      </c>
      <c r="F934" t="s">
        <v>0</v>
      </c>
      <c r="G934" t="s">
        <v>26</v>
      </c>
      <c r="H934" t="str">
        <f>_xlfn.XLOOKUP(Flights[[#This Row],[Destination]],Airports!$A$1:$A$77,Airports!$D$1:$D$77,"Code not found")</f>
        <v>Atlanta</v>
      </c>
      <c r="I934" t="str" cm="1">
        <f t="array" ref="I934">_xlfn.XLOOKUP(Flights[[#This Row],[Destination]],_xlfn._TRO_TRAILING(Airports!A:A),_xlfn._TRO_TRAILING(Airports!E:E),"Code not found")</f>
        <v>GA</v>
      </c>
      <c r="J934" s="1">
        <v>0.70138888888888884</v>
      </c>
      <c r="K934">
        <f>HOUR(Flights[[#This Row],[Scheduled Departure]])</f>
        <v>16</v>
      </c>
      <c r="L934" s="1">
        <v>0.72361111111111109</v>
      </c>
      <c r="M934">
        <v>32</v>
      </c>
      <c r="N934">
        <v>258</v>
      </c>
      <c r="O934" s="14">
        <f>Flights[[#This Row],[Length (min)]]/60</f>
        <v>4.3</v>
      </c>
      <c r="P934">
        <v>1947</v>
      </c>
      <c r="Q934" s="17">
        <f>IFERROR(Flights[[#This Row],[Distance]]/Flights[[#This Row],[Length (hr)]],"")</f>
        <v>452.7906976744186</v>
      </c>
      <c r="R934" s="1">
        <v>0.99861111111111112</v>
      </c>
      <c r="S934" s="1">
        <v>2.7777777777777776E-2</v>
      </c>
      <c r="T934">
        <v>42</v>
      </c>
      <c r="U934" t="str">
        <f>IF(Flights[[#This Row],[Arrival Delay]]="","Cancelled",IF(Flights[[#This Row],[Arrival Delay]]&gt;15,"Delayed","On time"))</f>
        <v>Delayed</v>
      </c>
      <c r="V934" t="str">
        <f>IF(Flights[[#This Row],[Status]]&lt;&gt;"Delayed","",IF(Flights[[#This Row],[Arrival Delay]]&gt;120,"Severe",IF(Flights[[#This Row],[Arrival Delay]]&gt;60,"Major","Moderate")))</f>
        <v>Moderate</v>
      </c>
      <c r="X934" t="str">
        <f>IF(OR(AND(Flights[[#This Row],[Status]]="Cancelled",Flights[[#This Row],[Cancellation Reason]]="Airline/Carrier"),Flights[[#This Row],[Delay Type]]="Severe"),"Yes","No")</f>
        <v>No</v>
      </c>
    </row>
    <row r="935" spans="1:24" x14ac:dyDescent="0.25">
      <c r="A935" s="3">
        <v>42078</v>
      </c>
      <c r="B935">
        <f>WEEKNUM(Flights[[#This Row],[Date]],2)</f>
        <v>11</v>
      </c>
      <c r="C935">
        <f>WEEKDAY(Flights[[#This Row],[Date]],2)</f>
        <v>7</v>
      </c>
      <c r="D935" t="s">
        <v>627</v>
      </c>
      <c r="E935" t="s">
        <v>1998</v>
      </c>
      <c r="F935" t="s">
        <v>0</v>
      </c>
      <c r="G935" t="s">
        <v>273</v>
      </c>
      <c r="H935" t="str">
        <f>_xlfn.XLOOKUP(Flights[[#This Row],[Destination]],Airports!$A$1:$A$77,Airports!$D$1:$D$77,"Code not found")</f>
        <v>Denver</v>
      </c>
      <c r="I935" t="str" cm="1">
        <f t="array" ref="I935">_xlfn.XLOOKUP(Flights[[#This Row],[Destination]],_xlfn._TRO_TRAILING(Airports!A:A),_xlfn._TRO_TRAILING(Airports!E:E),"Code not found")</f>
        <v>CO</v>
      </c>
      <c r="J935" s="1">
        <v>0.79861111111111116</v>
      </c>
      <c r="K935">
        <f>HOUR(Flights[[#This Row],[Scheduled Departure]])</f>
        <v>19</v>
      </c>
      <c r="L935" s="1">
        <v>0.80277777777777781</v>
      </c>
      <c r="M935">
        <v>6</v>
      </c>
      <c r="N935">
        <v>130</v>
      </c>
      <c r="O935" s="14">
        <f>Flights[[#This Row],[Length (min)]]/60</f>
        <v>2.1666666666666665</v>
      </c>
      <c r="P935">
        <v>862</v>
      </c>
      <c r="Q935" s="17">
        <f>IFERROR(Flights[[#This Row],[Distance]]/Flights[[#This Row],[Length (hr)]],"")</f>
        <v>397.84615384615387</v>
      </c>
      <c r="R935" s="1">
        <v>0.93333333333333335</v>
      </c>
      <c r="S935" s="1">
        <v>0.93472222222222223</v>
      </c>
      <c r="T935">
        <v>2</v>
      </c>
      <c r="U935" t="str">
        <f>IF(Flights[[#This Row],[Arrival Delay]]="","Cancelled",IF(Flights[[#This Row],[Arrival Delay]]&gt;15,"Delayed","On time"))</f>
        <v>On time</v>
      </c>
      <c r="V935" t="str">
        <f>IF(Flights[[#This Row],[Status]]&lt;&gt;"Delayed","",IF(Flights[[#This Row],[Arrival Delay]]&gt;120,"Severe",IF(Flights[[#This Row],[Arrival Delay]]&gt;60,"Major","Moderate")))</f>
        <v/>
      </c>
      <c r="X935" t="str">
        <f>IF(OR(AND(Flights[[#This Row],[Status]]="Cancelled",Flights[[#This Row],[Cancellation Reason]]="Airline/Carrier"),Flights[[#This Row],[Delay Type]]="Severe"),"Yes","No")</f>
        <v>No</v>
      </c>
    </row>
    <row r="936" spans="1:24" x14ac:dyDescent="0.25">
      <c r="A936" s="3">
        <v>42078</v>
      </c>
      <c r="B936">
        <f>WEEKNUM(Flights[[#This Row],[Date]],2)</f>
        <v>11</v>
      </c>
      <c r="C936">
        <f>WEEKDAY(Flights[[#This Row],[Date]],2)</f>
        <v>7</v>
      </c>
      <c r="D936" t="s">
        <v>1091</v>
      </c>
      <c r="E936" t="s">
        <v>1994</v>
      </c>
      <c r="F936" t="s">
        <v>0</v>
      </c>
      <c r="G936" t="s">
        <v>283</v>
      </c>
      <c r="H936" t="str">
        <f>_xlfn.XLOOKUP(Flights[[#This Row],[Destination]],Airports!$A$1:$A$77,Airports!$D$1:$D$77,"Code not found")</f>
        <v>Fresno</v>
      </c>
      <c r="I936" t="str" cm="1">
        <f t="array" ref="I936">_xlfn.XLOOKUP(Flights[[#This Row],[Destination]],_xlfn._TRO_TRAILING(Airports!A:A),_xlfn._TRO_TRAILING(Airports!E:E),"Code not found")</f>
        <v>CA</v>
      </c>
      <c r="J936" s="1">
        <v>0.83472222222222225</v>
      </c>
      <c r="K936">
        <f>HOUR(Flights[[#This Row],[Scheduled Departure]])</f>
        <v>20</v>
      </c>
      <c r="L936" s="1">
        <v>0.8305555555555556</v>
      </c>
      <c r="M936">
        <v>-6</v>
      </c>
      <c r="N936">
        <v>68</v>
      </c>
      <c r="O936" s="14">
        <f>Flights[[#This Row],[Length (min)]]/60</f>
        <v>1.1333333333333333</v>
      </c>
      <c r="P936">
        <v>209</v>
      </c>
      <c r="Q936" s="17">
        <f>IFERROR(Flights[[#This Row],[Distance]]/Flights[[#This Row],[Length (hr)]],"")</f>
        <v>184.41176470588235</v>
      </c>
      <c r="R936" s="1">
        <v>0.87638888888888888</v>
      </c>
      <c r="S936" s="1">
        <v>0.87777777777777777</v>
      </c>
      <c r="T936">
        <v>2</v>
      </c>
      <c r="U936" t="str">
        <f>IF(Flights[[#This Row],[Arrival Delay]]="","Cancelled",IF(Flights[[#This Row],[Arrival Delay]]&gt;15,"Delayed","On time"))</f>
        <v>On time</v>
      </c>
      <c r="V936" t="str">
        <f>IF(Flights[[#This Row],[Status]]&lt;&gt;"Delayed","",IF(Flights[[#This Row],[Arrival Delay]]&gt;120,"Severe",IF(Flights[[#This Row],[Arrival Delay]]&gt;60,"Major","Moderate")))</f>
        <v/>
      </c>
      <c r="X936" t="str">
        <f>IF(OR(AND(Flights[[#This Row],[Status]]="Cancelled",Flights[[#This Row],[Cancellation Reason]]="Airline/Carrier"),Flights[[#This Row],[Delay Type]]="Severe"),"Yes","No")</f>
        <v>No</v>
      </c>
    </row>
    <row r="937" spans="1:24" x14ac:dyDescent="0.25">
      <c r="A937" s="3">
        <v>42079</v>
      </c>
      <c r="B937">
        <f>WEEKNUM(Flights[[#This Row],[Date]],2)</f>
        <v>12</v>
      </c>
      <c r="C937">
        <f>WEEKDAY(Flights[[#This Row],[Date]],2)</f>
        <v>1</v>
      </c>
      <c r="D937" t="s">
        <v>1183</v>
      </c>
      <c r="E937" t="s">
        <v>1995</v>
      </c>
      <c r="F937" t="s">
        <v>0</v>
      </c>
      <c r="G937" t="s">
        <v>29</v>
      </c>
      <c r="H937" t="str">
        <f>_xlfn.XLOOKUP(Flights[[#This Row],[Destination]],Airports!$A$1:$A$77,Airports!$D$1:$D$77,"Code not found")</f>
        <v>Phoenix</v>
      </c>
      <c r="I937" t="str" cm="1">
        <f t="array" ref="I937">_xlfn.XLOOKUP(Flights[[#This Row],[Destination]],_xlfn._TRO_TRAILING(Airports!A:A),_xlfn._TRO_TRAILING(Airports!E:E),"Code not found")</f>
        <v>AZ</v>
      </c>
      <c r="J937" s="1">
        <v>0.2361111111111111</v>
      </c>
      <c r="K937">
        <f>HOUR(Flights[[#This Row],[Scheduled Departure]])</f>
        <v>5</v>
      </c>
      <c r="L937" s="1">
        <v>0.23333333333333334</v>
      </c>
      <c r="M937">
        <v>-4</v>
      </c>
      <c r="N937">
        <v>67</v>
      </c>
      <c r="O937" s="14">
        <f>Flights[[#This Row],[Length (min)]]/60</f>
        <v>1.1166666666666667</v>
      </c>
      <c r="P937">
        <v>370</v>
      </c>
      <c r="Q937" s="17">
        <f>IFERROR(Flights[[#This Row],[Distance]]/Flights[[#This Row],[Length (hr)]],"")</f>
        <v>331.34328358208955</v>
      </c>
      <c r="R937" s="1">
        <v>0.29166666666666669</v>
      </c>
      <c r="S937" s="1">
        <v>0.27986111111111112</v>
      </c>
      <c r="T937">
        <v>-17</v>
      </c>
      <c r="U937" t="str">
        <f>IF(Flights[[#This Row],[Arrival Delay]]="","Cancelled",IF(Flights[[#This Row],[Arrival Delay]]&gt;15,"Delayed","On time"))</f>
        <v>On time</v>
      </c>
      <c r="V937" t="str">
        <f>IF(Flights[[#This Row],[Status]]&lt;&gt;"Delayed","",IF(Flights[[#This Row],[Arrival Delay]]&gt;120,"Severe",IF(Flights[[#This Row],[Arrival Delay]]&gt;60,"Major","Moderate")))</f>
        <v/>
      </c>
      <c r="X937" t="str">
        <f>IF(OR(AND(Flights[[#This Row],[Status]]="Cancelled",Flights[[#This Row],[Cancellation Reason]]="Airline/Carrier"),Flights[[#This Row],[Delay Type]]="Severe"),"Yes","No")</f>
        <v>No</v>
      </c>
    </row>
    <row r="938" spans="1:24" x14ac:dyDescent="0.25">
      <c r="A938" s="3">
        <v>42079</v>
      </c>
      <c r="B938">
        <f>WEEKNUM(Flights[[#This Row],[Date]],2)</f>
        <v>12</v>
      </c>
      <c r="C938">
        <f>WEEKDAY(Flights[[#This Row],[Date]],2)</f>
        <v>1</v>
      </c>
      <c r="D938" t="s">
        <v>1052</v>
      </c>
      <c r="E938" t="s">
        <v>1988</v>
      </c>
      <c r="F938" t="s">
        <v>0</v>
      </c>
      <c r="G938" t="s">
        <v>28</v>
      </c>
      <c r="H938" t="str">
        <f>_xlfn.XLOOKUP(Flights[[#This Row],[Destination]],Airports!$A$1:$A$77,Airports!$D$1:$D$77,"Code not found")</f>
        <v>Philadelphia</v>
      </c>
      <c r="I938" t="str" cm="1">
        <f t="array" ref="I938">_xlfn.XLOOKUP(Flights[[#This Row],[Destination]],_xlfn._TRO_TRAILING(Airports!A:A),_xlfn._TRO_TRAILING(Airports!E:E),"Code not found")</f>
        <v>PA</v>
      </c>
      <c r="J938" s="1">
        <v>0.2673611111111111</v>
      </c>
      <c r="K938">
        <f>HOUR(Flights[[#This Row],[Scheduled Departure]])</f>
        <v>6</v>
      </c>
      <c r="L938" s="1">
        <v>0.26874999999999999</v>
      </c>
      <c r="M938">
        <v>2</v>
      </c>
      <c r="N938">
        <v>319</v>
      </c>
      <c r="O938" s="14">
        <f>Flights[[#This Row],[Length (min)]]/60</f>
        <v>5.3166666666666664</v>
      </c>
      <c r="P938">
        <v>2402</v>
      </c>
      <c r="Q938" s="17">
        <f>IFERROR(Flights[[#This Row],[Distance]]/Flights[[#This Row],[Length (hr)]],"")</f>
        <v>451.78683385579939</v>
      </c>
      <c r="R938" s="1">
        <v>0.60486111111111107</v>
      </c>
      <c r="S938" s="1">
        <v>0.61527777777777781</v>
      </c>
      <c r="T938">
        <v>15</v>
      </c>
      <c r="U938" t="str">
        <f>IF(Flights[[#This Row],[Arrival Delay]]="","Cancelled",IF(Flights[[#This Row],[Arrival Delay]]&gt;15,"Delayed","On time"))</f>
        <v>On time</v>
      </c>
      <c r="V938" t="str">
        <f>IF(Flights[[#This Row],[Status]]&lt;&gt;"Delayed","",IF(Flights[[#This Row],[Arrival Delay]]&gt;120,"Severe",IF(Flights[[#This Row],[Arrival Delay]]&gt;60,"Major","Moderate")))</f>
        <v/>
      </c>
      <c r="X938" t="str">
        <f>IF(OR(AND(Flights[[#This Row],[Status]]="Cancelled",Flights[[#This Row],[Cancellation Reason]]="Airline/Carrier"),Flights[[#This Row],[Delay Type]]="Severe"),"Yes","No")</f>
        <v>No</v>
      </c>
    </row>
    <row r="939" spans="1:24" x14ac:dyDescent="0.25">
      <c r="A939" s="3">
        <v>42079</v>
      </c>
      <c r="B939">
        <f>WEEKNUM(Flights[[#This Row],[Date]],2)</f>
        <v>12</v>
      </c>
      <c r="C939">
        <f>WEEKDAY(Flights[[#This Row],[Date]],2)</f>
        <v>1</v>
      </c>
      <c r="D939" t="s">
        <v>1187</v>
      </c>
      <c r="E939" t="s">
        <v>1995</v>
      </c>
      <c r="F939" t="s">
        <v>0</v>
      </c>
      <c r="G939" t="s">
        <v>257</v>
      </c>
      <c r="H939" t="str">
        <f>_xlfn.XLOOKUP(Flights[[#This Row],[Destination]],Airports!$A$1:$A$77,Airports!$D$1:$D$77,"Code not found")</f>
        <v>Baltimore</v>
      </c>
      <c r="I939" t="str" cm="1">
        <f t="array" ref="I939">_xlfn.XLOOKUP(Flights[[#This Row],[Destination]],_xlfn._TRO_TRAILING(Airports!A:A),_xlfn._TRO_TRAILING(Airports!E:E),"Code not found")</f>
        <v>MD</v>
      </c>
      <c r="J939" s="1">
        <v>0.31597222222222221</v>
      </c>
      <c r="K939">
        <f>HOUR(Flights[[#This Row],[Scheduled Departure]])</f>
        <v>7</v>
      </c>
      <c r="L939" s="1">
        <v>0.31458333333333333</v>
      </c>
      <c r="M939">
        <v>-2</v>
      </c>
      <c r="N939">
        <v>296</v>
      </c>
      <c r="O939" s="14">
        <f>Flights[[#This Row],[Length (min)]]/60</f>
        <v>4.9333333333333336</v>
      </c>
      <c r="P939">
        <v>2329</v>
      </c>
      <c r="Q939" s="17">
        <f>IFERROR(Flights[[#This Row],[Distance]]/Flights[[#This Row],[Length (hr)]],"")</f>
        <v>472.09459459459458</v>
      </c>
      <c r="R939" s="1">
        <v>0.64236111111111116</v>
      </c>
      <c r="S939" s="1">
        <v>0.64513888888888893</v>
      </c>
      <c r="T939">
        <v>4</v>
      </c>
      <c r="U939" t="str">
        <f>IF(Flights[[#This Row],[Arrival Delay]]="","Cancelled",IF(Flights[[#This Row],[Arrival Delay]]&gt;15,"Delayed","On time"))</f>
        <v>On time</v>
      </c>
      <c r="V939" t="str">
        <f>IF(Flights[[#This Row],[Status]]&lt;&gt;"Delayed","",IF(Flights[[#This Row],[Arrival Delay]]&gt;120,"Severe",IF(Flights[[#This Row],[Arrival Delay]]&gt;60,"Major","Moderate")))</f>
        <v/>
      </c>
      <c r="X939" t="str">
        <f>IF(OR(AND(Flights[[#This Row],[Status]]="Cancelled",Flights[[#This Row],[Cancellation Reason]]="Airline/Carrier"),Flights[[#This Row],[Delay Type]]="Severe"),"Yes","No")</f>
        <v>No</v>
      </c>
    </row>
    <row r="940" spans="1:24" x14ac:dyDescent="0.25">
      <c r="A940" s="3">
        <v>42079</v>
      </c>
      <c r="B940">
        <f>WEEKNUM(Flights[[#This Row],[Date]],2)</f>
        <v>12</v>
      </c>
      <c r="C940">
        <f>WEEKDAY(Flights[[#This Row],[Date]],2)</f>
        <v>1</v>
      </c>
      <c r="D940" t="s">
        <v>857</v>
      </c>
      <c r="E940" t="s">
        <v>1988</v>
      </c>
      <c r="F940" t="s">
        <v>0</v>
      </c>
      <c r="G940" t="s">
        <v>29</v>
      </c>
      <c r="H940" t="str">
        <f>_xlfn.XLOOKUP(Flights[[#This Row],[Destination]],Airports!$A$1:$A$77,Airports!$D$1:$D$77,"Code not found")</f>
        <v>Phoenix</v>
      </c>
      <c r="I940" t="str" cm="1">
        <f t="array" ref="I940">_xlfn.XLOOKUP(Flights[[#This Row],[Destination]],_xlfn._TRO_TRAILING(Airports!A:A),_xlfn._TRO_TRAILING(Airports!E:E),"Code not found")</f>
        <v>AZ</v>
      </c>
      <c r="J940" s="1">
        <v>0.4201388888888889</v>
      </c>
      <c r="K940">
        <f>HOUR(Flights[[#This Row],[Scheduled Departure]])</f>
        <v>10</v>
      </c>
      <c r="L940" s="1">
        <v>0.41736111111111113</v>
      </c>
      <c r="M940">
        <v>-4</v>
      </c>
      <c r="N940">
        <v>94</v>
      </c>
      <c r="O940" s="14">
        <f>Flights[[#This Row],[Length (min)]]/60</f>
        <v>1.5666666666666667</v>
      </c>
      <c r="P940">
        <v>370</v>
      </c>
      <c r="Q940" s="17">
        <f>IFERROR(Flights[[#This Row],[Distance]]/Flights[[#This Row],[Length (hr)]],"")</f>
        <v>236.17021276595744</v>
      </c>
      <c r="R940" s="1">
        <v>0.47569444444444442</v>
      </c>
      <c r="S940" s="1">
        <v>0.4826388888888889</v>
      </c>
      <c r="T940">
        <v>10</v>
      </c>
      <c r="U940" t="str">
        <f>IF(Flights[[#This Row],[Arrival Delay]]="","Cancelled",IF(Flights[[#This Row],[Arrival Delay]]&gt;15,"Delayed","On time"))</f>
        <v>On time</v>
      </c>
      <c r="V940" t="str">
        <f>IF(Flights[[#This Row],[Status]]&lt;&gt;"Delayed","",IF(Flights[[#This Row],[Arrival Delay]]&gt;120,"Severe",IF(Flights[[#This Row],[Arrival Delay]]&gt;60,"Major","Moderate")))</f>
        <v/>
      </c>
      <c r="X940" t="str">
        <f>IF(OR(AND(Flights[[#This Row],[Status]]="Cancelled",Flights[[#This Row],[Cancellation Reason]]="Airline/Carrier"),Flights[[#This Row],[Delay Type]]="Severe"),"Yes","No")</f>
        <v>No</v>
      </c>
    </row>
    <row r="941" spans="1:24" x14ac:dyDescent="0.25">
      <c r="A941" s="3">
        <v>42079</v>
      </c>
      <c r="B941">
        <f>WEEKNUM(Flights[[#This Row],[Date]],2)</f>
        <v>12</v>
      </c>
      <c r="C941">
        <f>WEEKDAY(Flights[[#This Row],[Date]],2)</f>
        <v>1</v>
      </c>
      <c r="D941" t="s">
        <v>61</v>
      </c>
      <c r="E941" t="s">
        <v>1987</v>
      </c>
      <c r="F941" t="s">
        <v>0</v>
      </c>
      <c r="G941" t="s">
        <v>12</v>
      </c>
      <c r="H941" t="str">
        <f>_xlfn.XLOOKUP(Flights[[#This Row],[Destination]],Airports!$A$1:$A$77,Airports!$D$1:$D$77,"Code not found")</f>
        <v>New York</v>
      </c>
      <c r="I941" t="str" cm="1">
        <f t="array" ref="I941">_xlfn.XLOOKUP(Flights[[#This Row],[Destination]],_xlfn._TRO_TRAILING(Airports!A:A),_xlfn._TRO_TRAILING(Airports!E:E),"Code not found")</f>
        <v>NY</v>
      </c>
      <c r="J941" s="1">
        <v>0.43402777777777779</v>
      </c>
      <c r="K941">
        <f>HOUR(Flights[[#This Row],[Scheduled Departure]])</f>
        <v>10</v>
      </c>
      <c r="L941" s="1">
        <v>0.43333333333333335</v>
      </c>
      <c r="M941">
        <v>-1</v>
      </c>
      <c r="N941">
        <v>318</v>
      </c>
      <c r="O941" s="14">
        <f>Flights[[#This Row],[Length (min)]]/60</f>
        <v>5.3</v>
      </c>
      <c r="P941">
        <v>2475</v>
      </c>
      <c r="Q941" s="17">
        <f>IFERROR(Flights[[#This Row],[Distance]]/Flights[[#This Row],[Length (hr)]],"")</f>
        <v>466.98113207547169</v>
      </c>
      <c r="R941" s="1">
        <v>0.79097222222222219</v>
      </c>
      <c r="S941" s="1">
        <v>0.77916666666666667</v>
      </c>
      <c r="T941">
        <v>-17</v>
      </c>
      <c r="U941" t="str">
        <f>IF(Flights[[#This Row],[Arrival Delay]]="","Cancelled",IF(Flights[[#This Row],[Arrival Delay]]&gt;15,"Delayed","On time"))</f>
        <v>On time</v>
      </c>
      <c r="V941" t="str">
        <f>IF(Flights[[#This Row],[Status]]&lt;&gt;"Delayed","",IF(Flights[[#This Row],[Arrival Delay]]&gt;120,"Severe",IF(Flights[[#This Row],[Arrival Delay]]&gt;60,"Major","Moderate")))</f>
        <v/>
      </c>
      <c r="X941" t="str">
        <f>IF(OR(AND(Flights[[#This Row],[Status]]="Cancelled",Flights[[#This Row],[Cancellation Reason]]="Airline/Carrier"),Flights[[#This Row],[Delay Type]]="Severe"),"Yes","No")</f>
        <v>No</v>
      </c>
    </row>
    <row r="942" spans="1:24" x14ac:dyDescent="0.25">
      <c r="A942" s="3">
        <v>42079</v>
      </c>
      <c r="B942">
        <f>WEEKNUM(Flights[[#This Row],[Date]],2)</f>
        <v>12</v>
      </c>
      <c r="C942">
        <f>WEEKDAY(Flights[[#This Row],[Date]],2)</f>
        <v>1</v>
      </c>
      <c r="D942" t="s">
        <v>1005</v>
      </c>
      <c r="E942" t="s">
        <v>1990</v>
      </c>
      <c r="F942" t="s">
        <v>0</v>
      </c>
      <c r="G942" t="s">
        <v>273</v>
      </c>
      <c r="H942" t="str">
        <f>_xlfn.XLOOKUP(Flights[[#This Row],[Destination]],Airports!$A$1:$A$77,Airports!$D$1:$D$77,"Code not found")</f>
        <v>Denver</v>
      </c>
      <c r="I942" t="str" cm="1">
        <f t="array" ref="I942">_xlfn.XLOOKUP(Flights[[#This Row],[Destination]],_xlfn._TRO_TRAILING(Airports!A:A),_xlfn._TRO_TRAILING(Airports!E:E),"Code not found")</f>
        <v>CO</v>
      </c>
      <c r="J942" s="1">
        <v>0.4375</v>
      </c>
      <c r="K942">
        <f>HOUR(Flights[[#This Row],[Scheduled Departure]])</f>
        <v>10</v>
      </c>
      <c r="L942" s="1">
        <v>0.45902777777777776</v>
      </c>
      <c r="M942">
        <v>31</v>
      </c>
      <c r="N942">
        <v>141</v>
      </c>
      <c r="O942" s="14">
        <f>Flights[[#This Row],[Length (min)]]/60</f>
        <v>2.35</v>
      </c>
      <c r="P942">
        <v>862</v>
      </c>
      <c r="Q942" s="17">
        <f>IFERROR(Flights[[#This Row],[Distance]]/Flights[[#This Row],[Length (hr)]],"")</f>
        <v>366.80851063829783</v>
      </c>
      <c r="R942" s="1">
        <v>0.57499999999999996</v>
      </c>
      <c r="S942" s="1">
        <v>0.59861111111111109</v>
      </c>
      <c r="T942">
        <v>34</v>
      </c>
      <c r="U942" t="str">
        <f>IF(Flights[[#This Row],[Arrival Delay]]="","Cancelled",IF(Flights[[#This Row],[Arrival Delay]]&gt;15,"Delayed","On time"))</f>
        <v>Delayed</v>
      </c>
      <c r="V942" t="str">
        <f>IF(Flights[[#This Row],[Status]]&lt;&gt;"Delayed","",IF(Flights[[#This Row],[Arrival Delay]]&gt;120,"Severe",IF(Flights[[#This Row],[Arrival Delay]]&gt;60,"Major","Moderate")))</f>
        <v>Moderate</v>
      </c>
      <c r="X942" t="str">
        <f>IF(OR(AND(Flights[[#This Row],[Status]]="Cancelled",Flights[[#This Row],[Cancellation Reason]]="Airline/Carrier"),Flights[[#This Row],[Delay Type]]="Severe"),"Yes","No")</f>
        <v>No</v>
      </c>
    </row>
    <row r="943" spans="1:24" x14ac:dyDescent="0.25">
      <c r="A943" s="3">
        <v>42079</v>
      </c>
      <c r="B943">
        <f>WEEKNUM(Flights[[#This Row],[Date]],2)</f>
        <v>12</v>
      </c>
      <c r="C943">
        <f>WEEKDAY(Flights[[#This Row],[Date]],2)</f>
        <v>1</v>
      </c>
      <c r="D943" t="s">
        <v>1134</v>
      </c>
      <c r="E943" t="s">
        <v>1995</v>
      </c>
      <c r="F943" t="s">
        <v>0</v>
      </c>
      <c r="G943" t="s">
        <v>356</v>
      </c>
      <c r="H943" t="str">
        <f>_xlfn.XLOOKUP(Flights[[#This Row],[Destination]],Airports!$A$1:$A$77,Airports!$D$1:$D$77,"Code not found")</f>
        <v>Tucson</v>
      </c>
      <c r="I943" t="str" cm="1">
        <f t="array" ref="I943">_xlfn.XLOOKUP(Flights[[#This Row],[Destination]],_xlfn._TRO_TRAILING(Airports!A:A),_xlfn._TRO_TRAILING(Airports!E:E),"Code not found")</f>
        <v>AZ</v>
      </c>
      <c r="J943" s="1">
        <v>0.44097222222222221</v>
      </c>
      <c r="K943">
        <f>HOUR(Flights[[#This Row],[Scheduled Departure]])</f>
        <v>10</v>
      </c>
      <c r="L943" s="1">
        <v>0.44027777777777777</v>
      </c>
      <c r="M943">
        <v>-1</v>
      </c>
      <c r="N943">
        <v>71</v>
      </c>
      <c r="O943" s="14">
        <f>Flights[[#This Row],[Length (min)]]/60</f>
        <v>1.1833333333333333</v>
      </c>
      <c r="P943">
        <v>451</v>
      </c>
      <c r="Q943" s="17">
        <f>IFERROR(Flights[[#This Row],[Distance]]/Flights[[#This Row],[Length (hr)]],"")</f>
        <v>381.12676056338029</v>
      </c>
      <c r="R943" s="1">
        <v>0.49305555555555558</v>
      </c>
      <c r="S943" s="1">
        <v>0.48958333333333331</v>
      </c>
      <c r="T943">
        <v>-5</v>
      </c>
      <c r="U943" t="str">
        <f>IF(Flights[[#This Row],[Arrival Delay]]="","Cancelled",IF(Flights[[#This Row],[Arrival Delay]]&gt;15,"Delayed","On time"))</f>
        <v>On time</v>
      </c>
      <c r="V943" t="str">
        <f>IF(Flights[[#This Row],[Status]]&lt;&gt;"Delayed","",IF(Flights[[#This Row],[Arrival Delay]]&gt;120,"Severe",IF(Flights[[#This Row],[Arrival Delay]]&gt;60,"Major","Moderate")))</f>
        <v/>
      </c>
      <c r="X943" t="str">
        <f>IF(OR(AND(Flights[[#This Row],[Status]]="Cancelled",Flights[[#This Row],[Cancellation Reason]]="Airline/Carrier"),Flights[[#This Row],[Delay Type]]="Severe"),"Yes","No")</f>
        <v>No</v>
      </c>
    </row>
    <row r="944" spans="1:24" x14ac:dyDescent="0.25">
      <c r="A944" s="3">
        <v>42079</v>
      </c>
      <c r="B944">
        <f>WEEKNUM(Flights[[#This Row],[Date]],2)</f>
        <v>12</v>
      </c>
      <c r="C944">
        <f>WEEKDAY(Flights[[#This Row],[Date]],2)</f>
        <v>1</v>
      </c>
      <c r="D944" t="s">
        <v>486</v>
      </c>
      <c r="E944" t="s">
        <v>1989</v>
      </c>
      <c r="F944" t="s">
        <v>0</v>
      </c>
      <c r="G944" t="s">
        <v>12</v>
      </c>
      <c r="H944" t="str">
        <f>_xlfn.XLOOKUP(Flights[[#This Row],[Destination]],Airports!$A$1:$A$77,Airports!$D$1:$D$77,"Code not found")</f>
        <v>New York</v>
      </c>
      <c r="I944" t="str" cm="1">
        <f t="array" ref="I944">_xlfn.XLOOKUP(Flights[[#This Row],[Destination]],_xlfn._TRO_TRAILING(Airports!A:A),_xlfn._TRO_TRAILING(Airports!E:E),"Code not found")</f>
        <v>NY</v>
      </c>
      <c r="J944" s="1">
        <v>0.48958333333333331</v>
      </c>
      <c r="K944">
        <f>HOUR(Flights[[#This Row],[Scheduled Departure]])</f>
        <v>11</v>
      </c>
      <c r="L944" s="1">
        <v>0.51666666666666672</v>
      </c>
      <c r="M944">
        <v>39</v>
      </c>
      <c r="N944">
        <v>306</v>
      </c>
      <c r="O944" s="14">
        <f>Flights[[#This Row],[Length (min)]]/60</f>
        <v>5.0999999999999996</v>
      </c>
      <c r="P944">
        <v>2475</v>
      </c>
      <c r="Q944" s="17">
        <f>IFERROR(Flights[[#This Row],[Distance]]/Flights[[#This Row],[Length (hr)]],"")</f>
        <v>485.29411764705884</v>
      </c>
      <c r="R944" s="1">
        <v>0.84375</v>
      </c>
      <c r="S944" s="1">
        <v>0.85416666666666663</v>
      </c>
      <c r="T944">
        <v>15</v>
      </c>
      <c r="U944" t="str">
        <f>IF(Flights[[#This Row],[Arrival Delay]]="","Cancelled",IF(Flights[[#This Row],[Arrival Delay]]&gt;15,"Delayed","On time"))</f>
        <v>On time</v>
      </c>
      <c r="V944" t="str">
        <f>IF(Flights[[#This Row],[Status]]&lt;&gt;"Delayed","",IF(Flights[[#This Row],[Arrival Delay]]&gt;120,"Severe",IF(Flights[[#This Row],[Arrival Delay]]&gt;60,"Major","Moderate")))</f>
        <v/>
      </c>
      <c r="X944" t="str">
        <f>IF(OR(AND(Flights[[#This Row],[Status]]="Cancelled",Flights[[#This Row],[Cancellation Reason]]="Airline/Carrier"),Flights[[#This Row],[Delay Type]]="Severe"),"Yes","No")</f>
        <v>No</v>
      </c>
    </row>
    <row r="945" spans="1:24" x14ac:dyDescent="0.25">
      <c r="A945" s="3">
        <v>42079</v>
      </c>
      <c r="B945">
        <f>WEEKNUM(Flights[[#This Row],[Date]],2)</f>
        <v>12</v>
      </c>
      <c r="C945">
        <f>WEEKDAY(Flights[[#This Row],[Date]],2)</f>
        <v>1</v>
      </c>
      <c r="D945" t="s">
        <v>1006</v>
      </c>
      <c r="E945" t="s">
        <v>1994</v>
      </c>
      <c r="F945" t="s">
        <v>0</v>
      </c>
      <c r="G945" t="s">
        <v>353</v>
      </c>
      <c r="H945" t="str">
        <f>_xlfn.XLOOKUP(Flights[[#This Row],[Destination]],Airports!$A$1:$A$77,Airports!$D$1:$D$77,"Code not found")</f>
        <v>Santa Maria</v>
      </c>
      <c r="I945" t="str" cm="1">
        <f t="array" ref="I945">_xlfn.XLOOKUP(Flights[[#This Row],[Destination]],_xlfn._TRO_TRAILING(Airports!A:A),_xlfn._TRO_TRAILING(Airports!E:E),"Code not found")</f>
        <v>CA</v>
      </c>
      <c r="J945" s="1">
        <v>0.52430555555555558</v>
      </c>
      <c r="K945">
        <f>HOUR(Flights[[#This Row],[Scheduled Departure]])</f>
        <v>12</v>
      </c>
      <c r="L945" s="1">
        <v>0.52152777777777781</v>
      </c>
      <c r="M945">
        <v>-4</v>
      </c>
      <c r="N945">
        <v>53</v>
      </c>
      <c r="O945" s="14">
        <f>Flights[[#This Row],[Length (min)]]/60</f>
        <v>0.8833333333333333</v>
      </c>
      <c r="P945">
        <v>134</v>
      </c>
      <c r="Q945" s="17">
        <f>IFERROR(Flights[[#This Row],[Distance]]/Flights[[#This Row],[Length (hr)]],"")</f>
        <v>151.69811320754718</v>
      </c>
      <c r="R945" s="1">
        <v>0.56388888888888888</v>
      </c>
      <c r="S945" s="1">
        <v>0.55833333333333335</v>
      </c>
      <c r="T945">
        <v>-8</v>
      </c>
      <c r="U945" t="str">
        <f>IF(Flights[[#This Row],[Arrival Delay]]="","Cancelled",IF(Flights[[#This Row],[Arrival Delay]]&gt;15,"Delayed","On time"))</f>
        <v>On time</v>
      </c>
      <c r="V945" t="str">
        <f>IF(Flights[[#This Row],[Status]]&lt;&gt;"Delayed","",IF(Flights[[#This Row],[Arrival Delay]]&gt;120,"Severe",IF(Flights[[#This Row],[Arrival Delay]]&gt;60,"Major","Moderate")))</f>
        <v/>
      </c>
      <c r="X945" t="str">
        <f>IF(OR(AND(Flights[[#This Row],[Status]]="Cancelled",Flights[[#This Row],[Cancellation Reason]]="Airline/Carrier"),Flights[[#This Row],[Delay Type]]="Severe"),"Yes","No")</f>
        <v>No</v>
      </c>
    </row>
    <row r="946" spans="1:24" x14ac:dyDescent="0.25">
      <c r="A946" s="3">
        <v>42079</v>
      </c>
      <c r="B946">
        <f>WEEKNUM(Flights[[#This Row],[Date]],2)</f>
        <v>12</v>
      </c>
      <c r="C946">
        <f>WEEKDAY(Flights[[#This Row],[Date]],2)</f>
        <v>1</v>
      </c>
      <c r="D946" t="s">
        <v>510</v>
      </c>
      <c r="E946" t="s">
        <v>1996</v>
      </c>
      <c r="F946" t="s">
        <v>0</v>
      </c>
      <c r="G946" t="s">
        <v>281</v>
      </c>
      <c r="H946" t="str">
        <f>_xlfn.XLOOKUP(Flights[[#This Row],[Destination]],Airports!$A$1:$A$77,Airports!$D$1:$D$77,"Code not found")</f>
        <v>Newark</v>
      </c>
      <c r="I946" t="str" cm="1">
        <f t="array" ref="I946">_xlfn.XLOOKUP(Flights[[#This Row],[Destination]],_xlfn._TRO_TRAILING(Airports!A:A),_xlfn._TRO_TRAILING(Airports!E:E),"Code not found")</f>
        <v>NJ</v>
      </c>
      <c r="J946" s="1">
        <v>0.53819444444444442</v>
      </c>
      <c r="K946">
        <f>HOUR(Flights[[#This Row],[Scheduled Departure]])</f>
        <v>12</v>
      </c>
      <c r="L946" s="1">
        <v>0.53680555555555554</v>
      </c>
      <c r="M946">
        <v>-2</v>
      </c>
      <c r="N946">
        <v>299</v>
      </c>
      <c r="O946" s="14">
        <f>Flights[[#This Row],[Length (min)]]/60</f>
        <v>4.9833333333333334</v>
      </c>
      <c r="P946">
        <v>2454</v>
      </c>
      <c r="Q946" s="17">
        <f>IFERROR(Flights[[#This Row],[Distance]]/Flights[[#This Row],[Length (hr)]],"")</f>
        <v>492.44147157190633</v>
      </c>
      <c r="R946" s="1">
        <v>0.87847222222222221</v>
      </c>
      <c r="S946" s="1">
        <v>0.86944444444444446</v>
      </c>
      <c r="T946">
        <v>-13</v>
      </c>
      <c r="U946" t="str">
        <f>IF(Flights[[#This Row],[Arrival Delay]]="","Cancelled",IF(Flights[[#This Row],[Arrival Delay]]&gt;15,"Delayed","On time"))</f>
        <v>On time</v>
      </c>
      <c r="V946" t="str">
        <f>IF(Flights[[#This Row],[Status]]&lt;&gt;"Delayed","",IF(Flights[[#This Row],[Arrival Delay]]&gt;120,"Severe",IF(Flights[[#This Row],[Arrival Delay]]&gt;60,"Major","Moderate")))</f>
        <v/>
      </c>
      <c r="X946" t="str">
        <f>IF(OR(AND(Flights[[#This Row],[Status]]="Cancelled",Flights[[#This Row],[Cancellation Reason]]="Airline/Carrier"),Flights[[#This Row],[Delay Type]]="Severe"),"Yes","No")</f>
        <v>No</v>
      </c>
    </row>
    <row r="947" spans="1:24" x14ac:dyDescent="0.25">
      <c r="A947" s="3">
        <v>42079</v>
      </c>
      <c r="B947">
        <f>WEEKNUM(Flights[[#This Row],[Date]],2)</f>
        <v>12</v>
      </c>
      <c r="C947">
        <f>WEEKDAY(Flights[[#This Row],[Date]],2)</f>
        <v>1</v>
      </c>
      <c r="D947" t="s">
        <v>534</v>
      </c>
      <c r="E947" t="s">
        <v>1988</v>
      </c>
      <c r="F947" t="s">
        <v>0</v>
      </c>
      <c r="G947" t="s">
        <v>28</v>
      </c>
      <c r="H947" t="str">
        <f>_xlfn.XLOOKUP(Flights[[#This Row],[Destination]],Airports!$A$1:$A$77,Airports!$D$1:$D$77,"Code not found")</f>
        <v>Philadelphia</v>
      </c>
      <c r="I947" t="str" cm="1">
        <f t="array" ref="I947">_xlfn.XLOOKUP(Flights[[#This Row],[Destination]],_xlfn._TRO_TRAILING(Airports!A:A),_xlfn._TRO_TRAILING(Airports!E:E),"Code not found")</f>
        <v>PA</v>
      </c>
      <c r="J947" s="1">
        <v>0.59375</v>
      </c>
      <c r="K947">
        <f>HOUR(Flights[[#This Row],[Scheduled Departure]])</f>
        <v>14</v>
      </c>
      <c r="L947" s="1">
        <v>0.59236111111111112</v>
      </c>
      <c r="M947">
        <v>-2</v>
      </c>
      <c r="N947">
        <v>304</v>
      </c>
      <c r="O947" s="14">
        <f>Flights[[#This Row],[Length (min)]]/60</f>
        <v>5.0666666666666664</v>
      </c>
      <c r="P947">
        <v>2402</v>
      </c>
      <c r="Q947" s="17">
        <f>IFERROR(Flights[[#This Row],[Distance]]/Flights[[#This Row],[Length (hr)]],"")</f>
        <v>474.0789473684211</v>
      </c>
      <c r="R947" s="1">
        <v>0.92361111111111116</v>
      </c>
      <c r="S947" s="1">
        <v>0.92847222222222225</v>
      </c>
      <c r="T947">
        <v>7</v>
      </c>
      <c r="U947" t="str">
        <f>IF(Flights[[#This Row],[Arrival Delay]]="","Cancelled",IF(Flights[[#This Row],[Arrival Delay]]&gt;15,"Delayed","On time"))</f>
        <v>On time</v>
      </c>
      <c r="V947" t="str">
        <f>IF(Flights[[#This Row],[Status]]&lt;&gt;"Delayed","",IF(Flights[[#This Row],[Arrival Delay]]&gt;120,"Severe",IF(Flights[[#This Row],[Arrival Delay]]&gt;60,"Major","Moderate")))</f>
        <v/>
      </c>
      <c r="X947" t="str">
        <f>IF(OR(AND(Flights[[#This Row],[Status]]="Cancelled",Flights[[#This Row],[Cancellation Reason]]="Airline/Carrier"),Flights[[#This Row],[Delay Type]]="Severe"),"Yes","No")</f>
        <v>No</v>
      </c>
    </row>
    <row r="948" spans="1:24" x14ac:dyDescent="0.25">
      <c r="A948" s="3">
        <v>42079</v>
      </c>
      <c r="B948">
        <f>WEEKNUM(Flights[[#This Row],[Date]],2)</f>
        <v>12</v>
      </c>
      <c r="C948">
        <f>WEEKDAY(Flights[[#This Row],[Date]],2)</f>
        <v>1</v>
      </c>
      <c r="D948" t="s">
        <v>1078</v>
      </c>
      <c r="E948" t="s">
        <v>1994</v>
      </c>
      <c r="F948" t="s">
        <v>0</v>
      </c>
      <c r="G948" t="s">
        <v>349</v>
      </c>
      <c r="H948" t="str">
        <f>_xlfn.XLOOKUP(Flights[[#This Row],[Destination]],Airports!$A$1:$A$77,Airports!$D$1:$D$77,"Code not found")</f>
        <v>Salt Lake City</v>
      </c>
      <c r="I948" t="str" cm="1">
        <f t="array" ref="I948">_xlfn.XLOOKUP(Flights[[#This Row],[Destination]],_xlfn._TRO_TRAILING(Airports!A:A),_xlfn._TRO_TRAILING(Airports!E:E),"Code not found")</f>
        <v>UT</v>
      </c>
      <c r="J948" s="1">
        <v>0.65625</v>
      </c>
      <c r="K948">
        <f>HOUR(Flights[[#This Row],[Scheduled Departure]])</f>
        <v>15</v>
      </c>
      <c r="L948" s="1">
        <v>0.67013888888888884</v>
      </c>
      <c r="M948">
        <v>20</v>
      </c>
      <c r="N948">
        <v>109</v>
      </c>
      <c r="O948" s="14">
        <f>Flights[[#This Row],[Length (min)]]/60</f>
        <v>1.8166666666666667</v>
      </c>
      <c r="P948">
        <v>590</v>
      </c>
      <c r="Q948" s="17">
        <f>IFERROR(Flights[[#This Row],[Distance]]/Flights[[#This Row],[Length (hr)]],"")</f>
        <v>324.77064220183485</v>
      </c>
      <c r="R948" s="1">
        <v>0.77361111111111114</v>
      </c>
      <c r="S948" s="1">
        <v>0.78749999999999998</v>
      </c>
      <c r="T948">
        <v>20</v>
      </c>
      <c r="U948" t="str">
        <f>IF(Flights[[#This Row],[Arrival Delay]]="","Cancelled",IF(Flights[[#This Row],[Arrival Delay]]&gt;15,"Delayed","On time"))</f>
        <v>Delayed</v>
      </c>
      <c r="V948" t="str">
        <f>IF(Flights[[#This Row],[Status]]&lt;&gt;"Delayed","",IF(Flights[[#This Row],[Arrival Delay]]&gt;120,"Severe",IF(Flights[[#This Row],[Arrival Delay]]&gt;60,"Major","Moderate")))</f>
        <v>Moderate</v>
      </c>
      <c r="X948" t="str">
        <f>IF(OR(AND(Flights[[#This Row],[Status]]="Cancelled",Flights[[#This Row],[Cancellation Reason]]="Airline/Carrier"),Flights[[#This Row],[Delay Type]]="Severe"),"Yes","No")</f>
        <v>No</v>
      </c>
    </row>
    <row r="949" spans="1:24" x14ac:dyDescent="0.25">
      <c r="A949" s="3">
        <v>42079</v>
      </c>
      <c r="B949">
        <f>WEEKNUM(Flights[[#This Row],[Date]],2)</f>
        <v>12</v>
      </c>
      <c r="C949">
        <f>WEEKDAY(Flights[[#This Row],[Date]],2)</f>
        <v>1</v>
      </c>
      <c r="D949" t="s">
        <v>771</v>
      </c>
      <c r="E949" t="s">
        <v>1990</v>
      </c>
      <c r="F949" t="s">
        <v>0</v>
      </c>
      <c r="G949" t="s">
        <v>293</v>
      </c>
      <c r="H949" t="str">
        <f>_xlfn.XLOOKUP(Flights[[#This Row],[Destination]],Airports!$A$1:$A$77,Airports!$D$1:$D$77,"Code not found")</f>
        <v>Houston</v>
      </c>
      <c r="I949" t="str" cm="1">
        <f t="array" ref="I949">_xlfn.XLOOKUP(Flights[[#This Row],[Destination]],_xlfn._TRO_TRAILING(Airports!A:A),_xlfn._TRO_TRAILING(Airports!E:E),"Code not found")</f>
        <v>TX</v>
      </c>
      <c r="J949" s="1">
        <v>0.6875</v>
      </c>
      <c r="K949">
        <f>HOUR(Flights[[#This Row],[Scheduled Departure]])</f>
        <v>16</v>
      </c>
      <c r="L949" s="1">
        <v>0.68402777777777779</v>
      </c>
      <c r="M949">
        <v>-5</v>
      </c>
      <c r="N949">
        <v>199</v>
      </c>
      <c r="O949" s="14">
        <f>Flights[[#This Row],[Length (min)]]/60</f>
        <v>3.3166666666666669</v>
      </c>
      <c r="P949">
        <v>1379</v>
      </c>
      <c r="Q949" s="17">
        <f>IFERROR(Flights[[#This Row],[Distance]]/Flights[[#This Row],[Length (hr)]],"")</f>
        <v>415.7788944723618</v>
      </c>
      <c r="R949" s="1">
        <v>0.90138888888888891</v>
      </c>
      <c r="S949" s="1">
        <v>0.90555555555555556</v>
      </c>
      <c r="T949">
        <v>6</v>
      </c>
      <c r="U949" t="str">
        <f>IF(Flights[[#This Row],[Arrival Delay]]="","Cancelled",IF(Flights[[#This Row],[Arrival Delay]]&gt;15,"Delayed","On time"))</f>
        <v>On time</v>
      </c>
      <c r="V949" t="str">
        <f>IF(Flights[[#This Row],[Status]]&lt;&gt;"Delayed","",IF(Flights[[#This Row],[Arrival Delay]]&gt;120,"Severe",IF(Flights[[#This Row],[Arrival Delay]]&gt;60,"Major","Moderate")))</f>
        <v/>
      </c>
      <c r="X949" t="str">
        <f>IF(OR(AND(Flights[[#This Row],[Status]]="Cancelled",Flights[[#This Row],[Cancellation Reason]]="Airline/Carrier"),Flights[[#This Row],[Delay Type]]="Severe"),"Yes","No")</f>
        <v>No</v>
      </c>
    </row>
    <row r="950" spans="1:24" x14ac:dyDescent="0.25">
      <c r="A950" s="3">
        <v>42079</v>
      </c>
      <c r="B950">
        <f>WEEKNUM(Flights[[#This Row],[Date]],2)</f>
        <v>12</v>
      </c>
      <c r="C950">
        <f>WEEKDAY(Flights[[#This Row],[Date]],2)</f>
        <v>1</v>
      </c>
      <c r="D950" t="s">
        <v>598</v>
      </c>
      <c r="E950" t="s">
        <v>1991</v>
      </c>
      <c r="F950" t="s">
        <v>0</v>
      </c>
      <c r="G950" t="s">
        <v>349</v>
      </c>
      <c r="H950" t="str">
        <f>_xlfn.XLOOKUP(Flights[[#This Row],[Destination]],Airports!$A$1:$A$77,Airports!$D$1:$D$77,"Code not found")</f>
        <v>Salt Lake City</v>
      </c>
      <c r="I950" t="str" cm="1">
        <f t="array" ref="I950">_xlfn.XLOOKUP(Flights[[#This Row],[Destination]],_xlfn._TRO_TRAILING(Airports!A:A),_xlfn._TRO_TRAILING(Airports!E:E),"Code not found")</f>
        <v>UT</v>
      </c>
      <c r="J950" s="1">
        <v>0.73611111111111116</v>
      </c>
      <c r="K950">
        <f>HOUR(Flights[[#This Row],[Scheduled Departure]])</f>
        <v>17</v>
      </c>
      <c r="L950" s="1">
        <v>0.73263888888888884</v>
      </c>
      <c r="M950">
        <v>-5</v>
      </c>
      <c r="N950">
        <v>100</v>
      </c>
      <c r="O950" s="14">
        <f>Flights[[#This Row],[Length (min)]]/60</f>
        <v>1.6666666666666667</v>
      </c>
      <c r="P950">
        <v>590</v>
      </c>
      <c r="Q950" s="17">
        <f>IFERROR(Flights[[#This Row],[Distance]]/Flights[[#This Row],[Length (hr)]],"")</f>
        <v>354</v>
      </c>
      <c r="R950" s="1">
        <v>0.85555555555555551</v>
      </c>
      <c r="S950" s="1">
        <v>0.84375</v>
      </c>
      <c r="T950">
        <v>-17</v>
      </c>
      <c r="U950" t="str">
        <f>IF(Flights[[#This Row],[Arrival Delay]]="","Cancelled",IF(Flights[[#This Row],[Arrival Delay]]&gt;15,"Delayed","On time"))</f>
        <v>On time</v>
      </c>
      <c r="V950" t="str">
        <f>IF(Flights[[#This Row],[Status]]&lt;&gt;"Delayed","",IF(Flights[[#This Row],[Arrival Delay]]&gt;120,"Severe",IF(Flights[[#This Row],[Arrival Delay]]&gt;60,"Major","Moderate")))</f>
        <v/>
      </c>
      <c r="X950" t="str">
        <f>IF(OR(AND(Flights[[#This Row],[Status]]="Cancelled",Flights[[#This Row],[Cancellation Reason]]="Airline/Carrier"),Flights[[#This Row],[Delay Type]]="Severe"),"Yes","No")</f>
        <v>No</v>
      </c>
    </row>
    <row r="951" spans="1:24" x14ac:dyDescent="0.25">
      <c r="A951" s="3">
        <v>42079</v>
      </c>
      <c r="B951">
        <f>WEEKNUM(Flights[[#This Row],[Date]],2)</f>
        <v>12</v>
      </c>
      <c r="C951">
        <f>WEEKDAY(Flights[[#This Row],[Date]],2)</f>
        <v>1</v>
      </c>
      <c r="D951" t="s">
        <v>596</v>
      </c>
      <c r="E951" t="s">
        <v>1988</v>
      </c>
      <c r="F951" t="s">
        <v>0</v>
      </c>
      <c r="G951" t="s">
        <v>29</v>
      </c>
      <c r="H951" t="str">
        <f>_xlfn.XLOOKUP(Flights[[#This Row],[Destination]],Airports!$A$1:$A$77,Airports!$D$1:$D$77,"Code not found")</f>
        <v>Phoenix</v>
      </c>
      <c r="I951" t="str" cm="1">
        <f t="array" ref="I951">_xlfn.XLOOKUP(Flights[[#This Row],[Destination]],_xlfn._TRO_TRAILING(Airports!A:A),_xlfn._TRO_TRAILING(Airports!E:E),"Code not found")</f>
        <v>AZ</v>
      </c>
      <c r="J951" s="1">
        <v>0.74305555555555558</v>
      </c>
      <c r="K951">
        <f>HOUR(Flights[[#This Row],[Scheduled Departure]])</f>
        <v>17</v>
      </c>
      <c r="L951" s="1">
        <v>0.73750000000000004</v>
      </c>
      <c r="M951">
        <v>-8</v>
      </c>
      <c r="N951">
        <v>100</v>
      </c>
      <c r="O951" s="14">
        <f>Flights[[#This Row],[Length (min)]]/60</f>
        <v>1.6666666666666667</v>
      </c>
      <c r="P951">
        <v>370</v>
      </c>
      <c r="Q951" s="17">
        <f>IFERROR(Flights[[#This Row],[Distance]]/Flights[[#This Row],[Length (hr)]],"")</f>
        <v>222</v>
      </c>
      <c r="R951" s="1">
        <v>0.8041666666666667</v>
      </c>
      <c r="S951" s="1">
        <v>0.80694444444444446</v>
      </c>
      <c r="T951">
        <v>4</v>
      </c>
      <c r="U951" t="str">
        <f>IF(Flights[[#This Row],[Arrival Delay]]="","Cancelled",IF(Flights[[#This Row],[Arrival Delay]]&gt;15,"Delayed","On time"))</f>
        <v>On time</v>
      </c>
      <c r="V951" t="str">
        <f>IF(Flights[[#This Row],[Status]]&lt;&gt;"Delayed","",IF(Flights[[#This Row],[Arrival Delay]]&gt;120,"Severe",IF(Flights[[#This Row],[Arrival Delay]]&gt;60,"Major","Moderate")))</f>
        <v/>
      </c>
      <c r="X951" t="str">
        <f>IF(OR(AND(Flights[[#This Row],[Status]]="Cancelled",Flights[[#This Row],[Cancellation Reason]]="Airline/Carrier"),Flights[[#This Row],[Delay Type]]="Severe"),"Yes","No")</f>
        <v>No</v>
      </c>
    </row>
    <row r="952" spans="1:24" x14ac:dyDescent="0.25">
      <c r="A952" s="3">
        <v>42079</v>
      </c>
      <c r="B952">
        <f>WEEKNUM(Flights[[#This Row],[Date]],2)</f>
        <v>12</v>
      </c>
      <c r="C952">
        <f>WEEKDAY(Flights[[#This Row],[Date]],2)</f>
        <v>1</v>
      </c>
      <c r="D952" t="s">
        <v>1166</v>
      </c>
      <c r="E952" t="s">
        <v>1995</v>
      </c>
      <c r="F952" t="s">
        <v>0</v>
      </c>
      <c r="G952" t="s">
        <v>290</v>
      </c>
      <c r="H952" t="str">
        <f>_xlfn.XLOOKUP(Flights[[#This Row],[Destination]],Airports!$A$1:$A$77,Airports!$D$1:$D$77,"Code not found")</f>
        <v>Houston</v>
      </c>
      <c r="I952" t="str" cm="1">
        <f t="array" ref="I952">_xlfn.XLOOKUP(Flights[[#This Row],[Destination]],_xlfn._TRO_TRAILING(Airports!A:A),_xlfn._TRO_TRAILING(Airports!E:E),"Code not found")</f>
        <v>TX</v>
      </c>
      <c r="J952" s="1">
        <v>0.75694444444444442</v>
      </c>
      <c r="K952">
        <f>HOUR(Flights[[#This Row],[Scheduled Departure]])</f>
        <v>18</v>
      </c>
      <c r="L952" s="1">
        <v>0.76527777777777772</v>
      </c>
      <c r="M952">
        <v>12</v>
      </c>
      <c r="N952">
        <v>195</v>
      </c>
      <c r="O952" s="14">
        <f>Flights[[#This Row],[Length (min)]]/60</f>
        <v>3.25</v>
      </c>
      <c r="P952">
        <v>1390</v>
      </c>
      <c r="Q952" s="17">
        <f>IFERROR(Flights[[#This Row],[Distance]]/Flights[[#This Row],[Length (hr)]],"")</f>
        <v>427.69230769230768</v>
      </c>
      <c r="R952" s="1">
        <v>0.96527777777777779</v>
      </c>
      <c r="S952" s="1">
        <v>0.98402777777777772</v>
      </c>
      <c r="T952">
        <v>27</v>
      </c>
      <c r="U952" t="str">
        <f>IF(Flights[[#This Row],[Arrival Delay]]="","Cancelled",IF(Flights[[#This Row],[Arrival Delay]]&gt;15,"Delayed","On time"))</f>
        <v>Delayed</v>
      </c>
      <c r="V952" t="str">
        <f>IF(Flights[[#This Row],[Status]]&lt;&gt;"Delayed","",IF(Flights[[#This Row],[Arrival Delay]]&gt;120,"Severe",IF(Flights[[#This Row],[Arrival Delay]]&gt;60,"Major","Moderate")))</f>
        <v>Moderate</v>
      </c>
      <c r="X952" t="str">
        <f>IF(OR(AND(Flights[[#This Row],[Status]]="Cancelled",Flights[[#This Row],[Cancellation Reason]]="Airline/Carrier"),Flights[[#This Row],[Delay Type]]="Severe"),"Yes","No")</f>
        <v>No</v>
      </c>
    </row>
    <row r="953" spans="1:24" x14ac:dyDescent="0.25">
      <c r="A953" s="3">
        <v>42079</v>
      </c>
      <c r="B953">
        <f>WEEKNUM(Flights[[#This Row],[Date]],2)</f>
        <v>12</v>
      </c>
      <c r="C953">
        <f>WEEKDAY(Flights[[#This Row],[Date]],2)</f>
        <v>1</v>
      </c>
      <c r="D953" t="s">
        <v>1169</v>
      </c>
      <c r="E953" t="s">
        <v>1995</v>
      </c>
      <c r="F953" t="s">
        <v>0</v>
      </c>
      <c r="G953" t="s">
        <v>29</v>
      </c>
      <c r="H953" t="str">
        <f>_xlfn.XLOOKUP(Flights[[#This Row],[Destination]],Airports!$A$1:$A$77,Airports!$D$1:$D$77,"Code not found")</f>
        <v>Phoenix</v>
      </c>
      <c r="I953" t="str" cm="1">
        <f t="array" ref="I953">_xlfn.XLOOKUP(Flights[[#This Row],[Destination]],_xlfn._TRO_TRAILING(Airports!A:A),_xlfn._TRO_TRAILING(Airports!E:E),"Code not found")</f>
        <v>AZ</v>
      </c>
      <c r="J953" s="1">
        <v>0.79166666666666663</v>
      </c>
      <c r="K953">
        <f>HOUR(Flights[[#This Row],[Scheduled Departure]])</f>
        <v>19</v>
      </c>
      <c r="L953" s="1">
        <v>0.82291666666666663</v>
      </c>
      <c r="M953">
        <v>45</v>
      </c>
      <c r="N953">
        <v>88</v>
      </c>
      <c r="O953" s="14">
        <f>Flights[[#This Row],[Length (min)]]/60</f>
        <v>1.4666666666666666</v>
      </c>
      <c r="P953">
        <v>370</v>
      </c>
      <c r="Q953" s="17">
        <f>IFERROR(Flights[[#This Row],[Distance]]/Flights[[#This Row],[Length (hr)]],"")</f>
        <v>252.27272727272728</v>
      </c>
      <c r="R953" s="1">
        <v>0.84722222222222221</v>
      </c>
      <c r="S953" s="1">
        <v>0.88402777777777775</v>
      </c>
      <c r="T953">
        <v>53</v>
      </c>
      <c r="U953" t="str">
        <f>IF(Flights[[#This Row],[Arrival Delay]]="","Cancelled",IF(Flights[[#This Row],[Arrival Delay]]&gt;15,"Delayed","On time"))</f>
        <v>Delayed</v>
      </c>
      <c r="V953" t="str">
        <f>IF(Flights[[#This Row],[Status]]&lt;&gt;"Delayed","",IF(Flights[[#This Row],[Arrival Delay]]&gt;120,"Severe",IF(Flights[[#This Row],[Arrival Delay]]&gt;60,"Major","Moderate")))</f>
        <v>Moderate</v>
      </c>
      <c r="X953" t="str">
        <f>IF(OR(AND(Flights[[#This Row],[Status]]="Cancelled",Flights[[#This Row],[Cancellation Reason]]="Airline/Carrier"),Flights[[#This Row],[Delay Type]]="Severe"),"Yes","No")</f>
        <v>No</v>
      </c>
    </row>
    <row r="954" spans="1:24" x14ac:dyDescent="0.25">
      <c r="A954" s="3">
        <v>42079</v>
      </c>
      <c r="B954">
        <f>WEEKNUM(Flights[[#This Row],[Date]],2)</f>
        <v>12</v>
      </c>
      <c r="C954">
        <f>WEEKDAY(Flights[[#This Row],[Date]],2)</f>
        <v>1</v>
      </c>
      <c r="D954" t="s">
        <v>115</v>
      </c>
      <c r="E954" t="s">
        <v>1987</v>
      </c>
      <c r="F954" t="s">
        <v>0</v>
      </c>
      <c r="G954" t="s">
        <v>16</v>
      </c>
      <c r="H954" t="str">
        <f>_xlfn.XLOOKUP(Flights[[#This Row],[Destination]],Airports!$A$1:$A$77,Airports!$D$1:$D$77,"Code not found")</f>
        <v>Dulles</v>
      </c>
      <c r="I954" t="str" cm="1">
        <f t="array" ref="I954">_xlfn.XLOOKUP(Flights[[#This Row],[Destination]],_xlfn._TRO_TRAILING(Airports!A:A),_xlfn._TRO_TRAILING(Airports!E:E),"Code not found")</f>
        <v>VA</v>
      </c>
      <c r="J954" s="1">
        <v>0.95833333333333337</v>
      </c>
      <c r="K954">
        <f>HOUR(Flights[[#This Row],[Scheduled Departure]])</f>
        <v>23</v>
      </c>
      <c r="L954" s="1">
        <v>0.95486111111111116</v>
      </c>
      <c r="M954">
        <v>-5</v>
      </c>
      <c r="N954">
        <v>292</v>
      </c>
      <c r="O954" s="14">
        <f>Flights[[#This Row],[Length (min)]]/60</f>
        <v>4.8666666666666663</v>
      </c>
      <c r="P954">
        <v>2288</v>
      </c>
      <c r="Q954" s="17">
        <f>IFERROR(Flights[[#This Row],[Distance]]/Flights[[#This Row],[Length (hr)]],"")</f>
        <v>470.13698630136992</v>
      </c>
      <c r="R954" s="1">
        <v>0.28472222222222221</v>
      </c>
      <c r="S954" s="1">
        <v>0.28263888888888888</v>
      </c>
      <c r="T954">
        <v>-3</v>
      </c>
      <c r="U954" t="str">
        <f>IF(Flights[[#This Row],[Arrival Delay]]="","Cancelled",IF(Flights[[#This Row],[Arrival Delay]]&gt;15,"Delayed","On time"))</f>
        <v>On time</v>
      </c>
      <c r="V954" t="str">
        <f>IF(Flights[[#This Row],[Status]]&lt;&gt;"Delayed","",IF(Flights[[#This Row],[Arrival Delay]]&gt;120,"Severe",IF(Flights[[#This Row],[Arrival Delay]]&gt;60,"Major","Moderate")))</f>
        <v/>
      </c>
      <c r="X954" t="str">
        <f>IF(OR(AND(Flights[[#This Row],[Status]]="Cancelled",Flights[[#This Row],[Cancellation Reason]]="Airline/Carrier"),Flights[[#This Row],[Delay Type]]="Severe"),"Yes","No")</f>
        <v>No</v>
      </c>
    </row>
    <row r="955" spans="1:24" x14ac:dyDescent="0.25">
      <c r="A955" s="3">
        <v>42079</v>
      </c>
      <c r="B955">
        <f>WEEKNUM(Flights[[#This Row],[Date]],2)</f>
        <v>12</v>
      </c>
      <c r="C955">
        <f>WEEKDAY(Flights[[#This Row],[Date]],2)</f>
        <v>1</v>
      </c>
      <c r="D955" t="s">
        <v>658</v>
      </c>
      <c r="E955" t="s">
        <v>1990</v>
      </c>
      <c r="F955" t="s">
        <v>0</v>
      </c>
      <c r="G955" t="s">
        <v>281</v>
      </c>
      <c r="H955" t="str">
        <f>_xlfn.XLOOKUP(Flights[[#This Row],[Destination]],Airports!$A$1:$A$77,Airports!$D$1:$D$77,"Code not found")</f>
        <v>Newark</v>
      </c>
      <c r="I955" t="str" cm="1">
        <f t="array" ref="I955">_xlfn.XLOOKUP(Flights[[#This Row],[Destination]],_xlfn._TRO_TRAILING(Airports!A:A),_xlfn._TRO_TRAILING(Airports!E:E),"Code not found")</f>
        <v>NJ</v>
      </c>
      <c r="J955" s="1">
        <v>0.98819444444444449</v>
      </c>
      <c r="K955">
        <f>HOUR(Flights[[#This Row],[Scheduled Departure]])</f>
        <v>23</v>
      </c>
      <c r="L955" s="1">
        <v>0.98402777777777772</v>
      </c>
      <c r="M955">
        <v>-6</v>
      </c>
      <c r="N955">
        <v>292</v>
      </c>
      <c r="O955" s="14">
        <f>Flights[[#This Row],[Length (min)]]/60</f>
        <v>4.8666666666666663</v>
      </c>
      <c r="P955">
        <v>2454</v>
      </c>
      <c r="Q955" s="17">
        <f>IFERROR(Flights[[#This Row],[Distance]]/Flights[[#This Row],[Length (hr)]],"")</f>
        <v>504.2465753424658</v>
      </c>
      <c r="R955" s="1">
        <v>0.32708333333333334</v>
      </c>
      <c r="S955" s="1">
        <v>0.31180555555555556</v>
      </c>
      <c r="T955">
        <v>-22</v>
      </c>
      <c r="U955" t="str">
        <f>IF(Flights[[#This Row],[Arrival Delay]]="","Cancelled",IF(Flights[[#This Row],[Arrival Delay]]&gt;15,"Delayed","On time"))</f>
        <v>On time</v>
      </c>
      <c r="V955" t="str">
        <f>IF(Flights[[#This Row],[Status]]&lt;&gt;"Delayed","",IF(Flights[[#This Row],[Arrival Delay]]&gt;120,"Severe",IF(Flights[[#This Row],[Arrival Delay]]&gt;60,"Major","Moderate")))</f>
        <v/>
      </c>
      <c r="X955" t="str">
        <f>IF(OR(AND(Flights[[#This Row],[Status]]="Cancelled",Flights[[#This Row],[Cancellation Reason]]="Airline/Carrier"),Flights[[#This Row],[Delay Type]]="Severe"),"Yes","No")</f>
        <v>No</v>
      </c>
    </row>
    <row r="956" spans="1:24" x14ac:dyDescent="0.25">
      <c r="A956" s="3">
        <v>42080</v>
      </c>
      <c r="B956">
        <f>WEEKNUM(Flights[[#This Row],[Date]],2)</f>
        <v>12</v>
      </c>
      <c r="C956">
        <f>WEEKDAY(Flights[[#This Row],[Date]],2)</f>
        <v>2</v>
      </c>
      <c r="D956" t="s">
        <v>1054</v>
      </c>
      <c r="E956" t="s">
        <v>1994</v>
      </c>
      <c r="F956" t="s">
        <v>0</v>
      </c>
      <c r="G956" t="s">
        <v>351</v>
      </c>
      <c r="H956" t="str">
        <f>_xlfn.XLOOKUP(Flights[[#This Row],[Destination]],Airports!$A$1:$A$77,Airports!$D$1:$D$77,"Code not found")</f>
        <v>Sacramento</v>
      </c>
      <c r="I956" t="str" cm="1">
        <f t="array" ref="I956">_xlfn.XLOOKUP(Flights[[#This Row],[Destination]],_xlfn._TRO_TRAILING(Airports!A:A),_xlfn._TRO_TRAILING(Airports!E:E),"Code not found")</f>
        <v>CA</v>
      </c>
      <c r="J956" s="1">
        <v>0.30902777777777779</v>
      </c>
      <c r="K956">
        <f>HOUR(Flights[[#This Row],[Scheduled Departure]])</f>
        <v>7</v>
      </c>
      <c r="L956" s="1">
        <v>0.30625000000000002</v>
      </c>
      <c r="M956">
        <v>-4</v>
      </c>
      <c r="N956">
        <v>83</v>
      </c>
      <c r="O956" s="14">
        <f>Flights[[#This Row],[Length (min)]]/60</f>
        <v>1.3833333333333333</v>
      </c>
      <c r="P956">
        <v>373</v>
      </c>
      <c r="Q956" s="17">
        <f>IFERROR(Flights[[#This Row],[Distance]]/Flights[[#This Row],[Length (hr)]],"")</f>
        <v>269.63855421686748</v>
      </c>
      <c r="R956" s="1">
        <v>0.36944444444444446</v>
      </c>
      <c r="S956" s="1">
        <v>0.36388888888888887</v>
      </c>
      <c r="T956">
        <v>-8</v>
      </c>
      <c r="U956" t="str">
        <f>IF(Flights[[#This Row],[Arrival Delay]]="","Cancelled",IF(Flights[[#This Row],[Arrival Delay]]&gt;15,"Delayed","On time"))</f>
        <v>On time</v>
      </c>
      <c r="V956" t="str">
        <f>IF(Flights[[#This Row],[Status]]&lt;&gt;"Delayed","",IF(Flights[[#This Row],[Arrival Delay]]&gt;120,"Severe",IF(Flights[[#This Row],[Arrival Delay]]&gt;60,"Major","Moderate")))</f>
        <v/>
      </c>
      <c r="X956" t="str">
        <f>IF(OR(AND(Flights[[#This Row],[Status]]="Cancelled",Flights[[#This Row],[Cancellation Reason]]="Airline/Carrier"),Flights[[#This Row],[Delay Type]]="Severe"),"Yes","No")</f>
        <v>No</v>
      </c>
    </row>
    <row r="957" spans="1:24" x14ac:dyDescent="0.25">
      <c r="A957" s="3">
        <v>42080</v>
      </c>
      <c r="B957">
        <f>WEEKNUM(Flights[[#This Row],[Date]],2)</f>
        <v>12</v>
      </c>
      <c r="C957">
        <f>WEEKDAY(Flights[[#This Row],[Date]],2)</f>
        <v>2</v>
      </c>
      <c r="D957" t="s">
        <v>406</v>
      </c>
      <c r="E957" t="s">
        <v>1996</v>
      </c>
      <c r="F957" t="s">
        <v>0</v>
      </c>
      <c r="G957" t="s">
        <v>281</v>
      </c>
      <c r="H957" t="str">
        <f>_xlfn.XLOOKUP(Flights[[#This Row],[Destination]],Airports!$A$1:$A$77,Airports!$D$1:$D$77,"Code not found")</f>
        <v>Newark</v>
      </c>
      <c r="I957" t="str" cm="1">
        <f t="array" ref="I957">_xlfn.XLOOKUP(Flights[[#This Row],[Destination]],_xlfn._TRO_TRAILING(Airports!A:A),_xlfn._TRO_TRAILING(Airports!E:E),"Code not found")</f>
        <v>NJ</v>
      </c>
      <c r="J957" s="1">
        <v>0.35069444444444442</v>
      </c>
      <c r="K957">
        <f>HOUR(Flights[[#This Row],[Scheduled Departure]])</f>
        <v>8</v>
      </c>
      <c r="L957" s="1">
        <v>0.34861111111111109</v>
      </c>
      <c r="M957">
        <v>-3</v>
      </c>
      <c r="N957">
        <v>296</v>
      </c>
      <c r="O957" s="14">
        <f>Flights[[#This Row],[Length (min)]]/60</f>
        <v>4.9333333333333336</v>
      </c>
      <c r="P957">
        <v>2454</v>
      </c>
      <c r="Q957" s="17">
        <f>IFERROR(Flights[[#This Row],[Distance]]/Flights[[#This Row],[Length (hr)]],"")</f>
        <v>497.43243243243239</v>
      </c>
      <c r="R957" s="1">
        <v>0.69027777777777777</v>
      </c>
      <c r="S957" s="1">
        <v>0.6791666666666667</v>
      </c>
      <c r="T957">
        <v>-16</v>
      </c>
      <c r="U957" t="str">
        <f>IF(Flights[[#This Row],[Arrival Delay]]="","Cancelled",IF(Flights[[#This Row],[Arrival Delay]]&gt;15,"Delayed","On time"))</f>
        <v>On time</v>
      </c>
      <c r="V957" t="str">
        <f>IF(Flights[[#This Row],[Status]]&lt;&gt;"Delayed","",IF(Flights[[#This Row],[Arrival Delay]]&gt;120,"Severe",IF(Flights[[#This Row],[Arrival Delay]]&gt;60,"Major","Moderate")))</f>
        <v/>
      </c>
      <c r="X957" t="str">
        <f>IF(OR(AND(Flights[[#This Row],[Status]]="Cancelled",Flights[[#This Row],[Cancellation Reason]]="Airline/Carrier"),Flights[[#This Row],[Delay Type]]="Severe"),"Yes","No")</f>
        <v>No</v>
      </c>
    </row>
    <row r="958" spans="1:24" x14ac:dyDescent="0.25">
      <c r="A958" s="3">
        <v>42080</v>
      </c>
      <c r="B958">
        <f>WEEKNUM(Flights[[#This Row],[Date]],2)</f>
        <v>12</v>
      </c>
      <c r="C958">
        <f>WEEKDAY(Flights[[#This Row],[Date]],2)</f>
        <v>2</v>
      </c>
      <c r="D958" t="s">
        <v>1059</v>
      </c>
      <c r="E958" t="s">
        <v>1994</v>
      </c>
      <c r="F958" t="s">
        <v>0</v>
      </c>
      <c r="G958" t="s">
        <v>278</v>
      </c>
      <c r="H958" t="str">
        <f>_xlfn.XLOOKUP(Flights[[#This Row],[Destination]],Airports!$A$1:$A$77,Airports!$D$1:$D$77,"Code not found")</f>
        <v>El Paso</v>
      </c>
      <c r="I958" t="str" cm="1">
        <f t="array" ref="I958">_xlfn.XLOOKUP(Flights[[#This Row],[Destination]],_xlfn._TRO_TRAILING(Airports!A:A),_xlfn._TRO_TRAILING(Airports!E:E),"Code not found")</f>
        <v>TX</v>
      </c>
      <c r="J958" s="1">
        <v>0.3611111111111111</v>
      </c>
      <c r="K958">
        <f>HOUR(Flights[[#This Row],[Scheduled Departure]])</f>
        <v>8</v>
      </c>
      <c r="L958" s="1">
        <v>0.35625000000000001</v>
      </c>
      <c r="M958">
        <v>-7</v>
      </c>
      <c r="N958">
        <v>125</v>
      </c>
      <c r="O958" s="14">
        <f>Flights[[#This Row],[Length (min)]]/60</f>
        <v>2.0833333333333335</v>
      </c>
      <c r="P958">
        <v>715</v>
      </c>
      <c r="Q958" s="17">
        <f>IFERROR(Flights[[#This Row],[Distance]]/Flights[[#This Row],[Length (hr)]],"")</f>
        <v>343.2</v>
      </c>
      <c r="R958" s="1">
        <v>0.4861111111111111</v>
      </c>
      <c r="S958" s="1">
        <v>0.48472222222222222</v>
      </c>
      <c r="T958">
        <v>-2</v>
      </c>
      <c r="U958" t="str">
        <f>IF(Flights[[#This Row],[Arrival Delay]]="","Cancelled",IF(Flights[[#This Row],[Arrival Delay]]&gt;15,"Delayed","On time"))</f>
        <v>On time</v>
      </c>
      <c r="V958" t="str">
        <f>IF(Flights[[#This Row],[Status]]&lt;&gt;"Delayed","",IF(Flights[[#This Row],[Arrival Delay]]&gt;120,"Severe",IF(Flights[[#This Row],[Arrival Delay]]&gt;60,"Major","Moderate")))</f>
        <v/>
      </c>
      <c r="X958" t="str">
        <f>IF(OR(AND(Flights[[#This Row],[Status]]="Cancelled",Flights[[#This Row],[Cancellation Reason]]="Airline/Carrier"),Flights[[#This Row],[Delay Type]]="Severe"),"Yes","No")</f>
        <v>No</v>
      </c>
    </row>
    <row r="959" spans="1:24" x14ac:dyDescent="0.25">
      <c r="A959" s="3">
        <v>42080</v>
      </c>
      <c r="B959">
        <f>WEEKNUM(Flights[[#This Row],[Date]],2)</f>
        <v>12</v>
      </c>
      <c r="C959">
        <f>WEEKDAY(Flights[[#This Row],[Date]],2)</f>
        <v>2</v>
      </c>
      <c r="D959" t="s">
        <v>482</v>
      </c>
      <c r="E959" t="s">
        <v>1989</v>
      </c>
      <c r="F959" t="s">
        <v>0</v>
      </c>
      <c r="G959" t="s">
        <v>26</v>
      </c>
      <c r="H959" t="str">
        <f>_xlfn.XLOOKUP(Flights[[#This Row],[Destination]],Airports!$A$1:$A$77,Airports!$D$1:$D$77,"Code not found")</f>
        <v>Atlanta</v>
      </c>
      <c r="I959" t="str" cm="1">
        <f t="array" ref="I959">_xlfn.XLOOKUP(Flights[[#This Row],[Destination]],_xlfn._TRO_TRAILING(Airports!A:A),_xlfn._TRO_TRAILING(Airports!E:E),"Code not found")</f>
        <v>GA</v>
      </c>
      <c r="J959" s="1">
        <v>0.46875</v>
      </c>
      <c r="K959">
        <f>HOUR(Flights[[#This Row],[Scheduled Departure]])</f>
        <v>11</v>
      </c>
      <c r="L959" s="1">
        <v>0.46875</v>
      </c>
      <c r="M959">
        <v>0</v>
      </c>
      <c r="N959">
        <v>240</v>
      </c>
      <c r="O959" s="14">
        <f>Flights[[#This Row],[Length (min)]]/60</f>
        <v>4</v>
      </c>
      <c r="P959">
        <v>1947</v>
      </c>
      <c r="Q959" s="17">
        <f>IFERROR(Flights[[#This Row],[Distance]]/Flights[[#This Row],[Length (hr)]],"")</f>
        <v>486.75</v>
      </c>
      <c r="R959" s="1">
        <v>0.77430555555555558</v>
      </c>
      <c r="S959" s="1">
        <v>0.76041666666666663</v>
      </c>
      <c r="T959">
        <v>-20</v>
      </c>
      <c r="U959" t="str">
        <f>IF(Flights[[#This Row],[Arrival Delay]]="","Cancelled",IF(Flights[[#This Row],[Arrival Delay]]&gt;15,"Delayed","On time"))</f>
        <v>On time</v>
      </c>
      <c r="V959" t="str">
        <f>IF(Flights[[#This Row],[Status]]&lt;&gt;"Delayed","",IF(Flights[[#This Row],[Arrival Delay]]&gt;120,"Severe",IF(Flights[[#This Row],[Arrival Delay]]&gt;60,"Major","Moderate")))</f>
        <v/>
      </c>
      <c r="X959" t="str">
        <f>IF(OR(AND(Flights[[#This Row],[Status]]="Cancelled",Flights[[#This Row],[Cancellation Reason]]="Airline/Carrier"),Flights[[#This Row],[Delay Type]]="Severe"),"Yes","No")</f>
        <v>No</v>
      </c>
    </row>
    <row r="960" spans="1:24" x14ac:dyDescent="0.25">
      <c r="A960" s="3">
        <v>42080</v>
      </c>
      <c r="B960">
        <f>WEEKNUM(Flights[[#This Row],[Date]],2)</f>
        <v>12</v>
      </c>
      <c r="C960">
        <f>WEEKDAY(Flights[[#This Row],[Date]],2)</f>
        <v>2</v>
      </c>
      <c r="D960" t="s">
        <v>67</v>
      </c>
      <c r="E960" t="s">
        <v>1987</v>
      </c>
      <c r="F960" t="s">
        <v>0</v>
      </c>
      <c r="G960" t="s">
        <v>6</v>
      </c>
      <c r="H960" t="str">
        <f>_xlfn.XLOOKUP(Flights[[#This Row],[Destination]],Airports!$A$1:$A$77,Airports!$D$1:$D$77,"Code not found")</f>
        <v>Nashville</v>
      </c>
      <c r="I960" t="str" cm="1">
        <f t="array" ref="I960">_xlfn.XLOOKUP(Flights[[#This Row],[Destination]],_xlfn._TRO_TRAILING(Airports!A:A),_xlfn._TRO_TRAILING(Airports!E:E),"Code not found")</f>
        <v>TN</v>
      </c>
      <c r="J960" s="1">
        <v>0.49305555555555558</v>
      </c>
      <c r="K960">
        <f>HOUR(Flights[[#This Row],[Scheduled Departure]])</f>
        <v>11</v>
      </c>
      <c r="L960" s="1">
        <v>0.48888888888888887</v>
      </c>
      <c r="M960">
        <v>-6</v>
      </c>
      <c r="N960">
        <v>239</v>
      </c>
      <c r="O960" s="14">
        <f>Flights[[#This Row],[Length (min)]]/60</f>
        <v>3.9833333333333334</v>
      </c>
      <c r="P960">
        <v>1797</v>
      </c>
      <c r="Q960" s="17">
        <f>IFERROR(Flights[[#This Row],[Distance]]/Flights[[#This Row],[Length (hr)]],"")</f>
        <v>451.12970711297072</v>
      </c>
      <c r="R960" s="1">
        <v>0.73958333333333337</v>
      </c>
      <c r="S960" s="1">
        <v>0.73819444444444449</v>
      </c>
      <c r="T960">
        <v>-2</v>
      </c>
      <c r="U960" t="str">
        <f>IF(Flights[[#This Row],[Arrival Delay]]="","Cancelled",IF(Flights[[#This Row],[Arrival Delay]]&gt;15,"Delayed","On time"))</f>
        <v>On time</v>
      </c>
      <c r="V960" t="str">
        <f>IF(Flights[[#This Row],[Status]]&lt;&gt;"Delayed","",IF(Flights[[#This Row],[Arrival Delay]]&gt;120,"Severe",IF(Flights[[#This Row],[Arrival Delay]]&gt;60,"Major","Moderate")))</f>
        <v/>
      </c>
      <c r="X960" t="str">
        <f>IF(OR(AND(Flights[[#This Row],[Status]]="Cancelled",Flights[[#This Row],[Cancellation Reason]]="Airline/Carrier"),Flights[[#This Row],[Delay Type]]="Severe"),"Yes","No")</f>
        <v>No</v>
      </c>
    </row>
    <row r="961" spans="1:24" x14ac:dyDescent="0.25">
      <c r="A961" s="3">
        <v>42080</v>
      </c>
      <c r="B961">
        <f>WEEKNUM(Flights[[#This Row],[Date]],2)</f>
        <v>12</v>
      </c>
      <c r="C961">
        <f>WEEKDAY(Flights[[#This Row],[Date]],2)</f>
        <v>2</v>
      </c>
      <c r="D961" t="s">
        <v>786</v>
      </c>
      <c r="E961" t="s">
        <v>1990</v>
      </c>
      <c r="F961" t="s">
        <v>0</v>
      </c>
      <c r="G961" t="s">
        <v>4</v>
      </c>
      <c r="H961" t="str">
        <f>_xlfn.XLOOKUP(Flights[[#This Row],[Destination]],Airports!$A$1:$A$77,Airports!$D$1:$D$77,"Code not found")</f>
        <v>Chicago</v>
      </c>
      <c r="I961" t="str" cm="1">
        <f t="array" ref="I961">_xlfn.XLOOKUP(Flights[[#This Row],[Destination]],_xlfn._TRO_TRAILING(Airports!A:A),_xlfn._TRO_TRAILING(Airports!E:E),"Code not found")</f>
        <v>IL</v>
      </c>
      <c r="J961" s="1">
        <v>0.51875000000000004</v>
      </c>
      <c r="K961">
        <f>HOUR(Flights[[#This Row],[Scheduled Departure]])</f>
        <v>12</v>
      </c>
      <c r="L961" s="1">
        <v>0.51666666666666672</v>
      </c>
      <c r="M961">
        <v>-3</v>
      </c>
      <c r="N961">
        <v>245</v>
      </c>
      <c r="O961" s="14">
        <f>Flights[[#This Row],[Length (min)]]/60</f>
        <v>4.083333333333333</v>
      </c>
      <c r="P961">
        <v>1744</v>
      </c>
      <c r="Q961" s="17">
        <f>IFERROR(Flights[[#This Row],[Distance]]/Flights[[#This Row],[Length (hr)]],"")</f>
        <v>427.10204081632656</v>
      </c>
      <c r="R961" s="1">
        <v>0.77569444444444446</v>
      </c>
      <c r="S961" s="1">
        <v>0.77013888888888893</v>
      </c>
      <c r="T961">
        <v>-8</v>
      </c>
      <c r="U961" t="str">
        <f>IF(Flights[[#This Row],[Arrival Delay]]="","Cancelled",IF(Flights[[#This Row],[Arrival Delay]]&gt;15,"Delayed","On time"))</f>
        <v>On time</v>
      </c>
      <c r="V961" t="str">
        <f>IF(Flights[[#This Row],[Status]]&lt;&gt;"Delayed","",IF(Flights[[#This Row],[Arrival Delay]]&gt;120,"Severe",IF(Flights[[#This Row],[Arrival Delay]]&gt;60,"Major","Moderate")))</f>
        <v/>
      </c>
      <c r="X961" t="str">
        <f>IF(OR(AND(Flights[[#This Row],[Status]]="Cancelled",Flights[[#This Row],[Cancellation Reason]]="Airline/Carrier"),Flights[[#This Row],[Delay Type]]="Severe"),"Yes","No")</f>
        <v>No</v>
      </c>
    </row>
    <row r="962" spans="1:24" x14ac:dyDescent="0.25">
      <c r="A962" s="3">
        <v>42080</v>
      </c>
      <c r="B962">
        <f>WEEKNUM(Flights[[#This Row],[Date]],2)</f>
        <v>12</v>
      </c>
      <c r="C962">
        <f>WEEKDAY(Flights[[#This Row],[Date]],2)</f>
        <v>2</v>
      </c>
      <c r="D962" t="s">
        <v>565</v>
      </c>
      <c r="E962" t="s">
        <v>1996</v>
      </c>
      <c r="F962" t="s">
        <v>0</v>
      </c>
      <c r="G962" t="s">
        <v>15</v>
      </c>
      <c r="H962" t="str">
        <f>_xlfn.XLOOKUP(Flights[[#This Row],[Destination]],Airports!$A$1:$A$77,Airports!$D$1:$D$77,"Code not found")</f>
        <v>Las Vegas</v>
      </c>
      <c r="I962" t="str" cm="1">
        <f t="array" ref="I962">_xlfn.XLOOKUP(Flights[[#This Row],[Destination]],_xlfn._TRO_TRAILING(Airports!A:A),_xlfn._TRO_TRAILING(Airports!E:E),"Code not found")</f>
        <v>NV</v>
      </c>
      <c r="J962" s="1">
        <v>0.53472222222222221</v>
      </c>
      <c r="K962">
        <f>HOUR(Flights[[#This Row],[Scheduled Departure]])</f>
        <v>12</v>
      </c>
      <c r="L962" s="1">
        <v>0.53888888888888886</v>
      </c>
      <c r="M962">
        <v>6</v>
      </c>
      <c r="N962">
        <v>63</v>
      </c>
      <c r="O962" s="14">
        <f>Flights[[#This Row],[Length (min)]]/60</f>
        <v>1.05</v>
      </c>
      <c r="P962">
        <v>236</v>
      </c>
      <c r="Q962" s="17">
        <f>IFERROR(Flights[[#This Row],[Distance]]/Flights[[#This Row],[Length (hr)]],"")</f>
        <v>224.76190476190476</v>
      </c>
      <c r="R962" s="1">
        <v>0.57986111111111116</v>
      </c>
      <c r="S962" s="1">
        <v>0.58263888888888893</v>
      </c>
      <c r="T962">
        <v>4</v>
      </c>
      <c r="U962" t="str">
        <f>IF(Flights[[#This Row],[Arrival Delay]]="","Cancelled",IF(Flights[[#This Row],[Arrival Delay]]&gt;15,"Delayed","On time"))</f>
        <v>On time</v>
      </c>
      <c r="V962" t="str">
        <f>IF(Flights[[#This Row],[Status]]&lt;&gt;"Delayed","",IF(Flights[[#This Row],[Arrival Delay]]&gt;120,"Severe",IF(Flights[[#This Row],[Arrival Delay]]&gt;60,"Major","Moderate")))</f>
        <v/>
      </c>
      <c r="X962" t="str">
        <f>IF(OR(AND(Flights[[#This Row],[Status]]="Cancelled",Flights[[#This Row],[Cancellation Reason]]="Airline/Carrier"),Flights[[#This Row],[Delay Type]]="Severe"),"Yes","No")</f>
        <v>No</v>
      </c>
    </row>
    <row r="963" spans="1:24" x14ac:dyDescent="0.25">
      <c r="A963" s="3">
        <v>42080</v>
      </c>
      <c r="B963">
        <f>WEEKNUM(Flights[[#This Row],[Date]],2)</f>
        <v>12</v>
      </c>
      <c r="C963">
        <f>WEEKDAY(Flights[[#This Row],[Date]],2)</f>
        <v>2</v>
      </c>
      <c r="D963" t="s">
        <v>1202</v>
      </c>
      <c r="E963" t="s">
        <v>1990</v>
      </c>
      <c r="F963" t="s">
        <v>0</v>
      </c>
      <c r="G963" t="s">
        <v>281</v>
      </c>
      <c r="H963" t="str">
        <f>_xlfn.XLOOKUP(Flights[[#This Row],[Destination]],Airports!$A$1:$A$77,Airports!$D$1:$D$77,"Code not found")</f>
        <v>Newark</v>
      </c>
      <c r="I963" t="str" cm="1">
        <f t="array" ref="I963">_xlfn.XLOOKUP(Flights[[#This Row],[Destination]],_xlfn._TRO_TRAILING(Airports!A:A),_xlfn._TRO_TRAILING(Airports!E:E),"Code not found")</f>
        <v>NJ</v>
      </c>
      <c r="J963" s="1">
        <v>0.71597222222222223</v>
      </c>
      <c r="K963">
        <f>HOUR(Flights[[#This Row],[Scheduled Departure]])</f>
        <v>17</v>
      </c>
      <c r="L963" s="1">
        <v>0.76388888888888884</v>
      </c>
      <c r="M963">
        <v>69</v>
      </c>
      <c r="N963">
        <v>292</v>
      </c>
      <c r="O963" s="14">
        <f>Flights[[#This Row],[Length (min)]]/60</f>
        <v>4.8666666666666663</v>
      </c>
      <c r="P963">
        <v>2454</v>
      </c>
      <c r="Q963" s="17">
        <f>IFERROR(Flights[[#This Row],[Distance]]/Flights[[#This Row],[Length (hr)]],"")</f>
        <v>504.2465753424658</v>
      </c>
      <c r="R963" s="1">
        <v>6.0416666666666667E-2</v>
      </c>
      <c r="S963" s="1">
        <v>9.166666666666666E-2</v>
      </c>
      <c r="T963">
        <v>45</v>
      </c>
      <c r="U963" t="str">
        <f>IF(Flights[[#This Row],[Arrival Delay]]="","Cancelled",IF(Flights[[#This Row],[Arrival Delay]]&gt;15,"Delayed","On time"))</f>
        <v>Delayed</v>
      </c>
      <c r="V963" t="str">
        <f>IF(Flights[[#This Row],[Status]]&lt;&gt;"Delayed","",IF(Flights[[#This Row],[Arrival Delay]]&gt;120,"Severe",IF(Flights[[#This Row],[Arrival Delay]]&gt;60,"Major","Moderate")))</f>
        <v>Moderate</v>
      </c>
      <c r="X963" t="str">
        <f>IF(OR(AND(Flights[[#This Row],[Status]]="Cancelled",Flights[[#This Row],[Cancellation Reason]]="Airline/Carrier"),Flights[[#This Row],[Delay Type]]="Severe"),"Yes","No")</f>
        <v>No</v>
      </c>
    </row>
    <row r="964" spans="1:24" x14ac:dyDescent="0.25">
      <c r="A964" s="3">
        <v>42080</v>
      </c>
      <c r="B964">
        <f>WEEKNUM(Flights[[#This Row],[Date]],2)</f>
        <v>12</v>
      </c>
      <c r="C964">
        <f>WEEKDAY(Flights[[#This Row],[Date]],2)</f>
        <v>2</v>
      </c>
      <c r="D964" t="s">
        <v>1086</v>
      </c>
      <c r="E964" t="s">
        <v>1994</v>
      </c>
      <c r="F964" t="s">
        <v>0</v>
      </c>
      <c r="G964" t="s">
        <v>333</v>
      </c>
      <c r="H964" t="str">
        <f>_xlfn.XLOOKUP(Flights[[#This Row],[Destination]],Airports!$A$1:$A$77,Airports!$D$1:$D$77,"Code not found")</f>
        <v>Redmond</v>
      </c>
      <c r="I964" t="str" cm="1">
        <f t="array" ref="I964">_xlfn.XLOOKUP(Flights[[#This Row],[Destination]],_xlfn._TRO_TRAILING(Airports!A:A),_xlfn._TRO_TRAILING(Airports!E:E),"Code not found")</f>
        <v>OR</v>
      </c>
      <c r="J964" s="1">
        <v>0.75694444444444442</v>
      </c>
      <c r="K964">
        <f>HOUR(Flights[[#This Row],[Scheduled Departure]])</f>
        <v>18</v>
      </c>
      <c r="L964" s="1">
        <v>0.75208333333333333</v>
      </c>
      <c r="M964">
        <v>-7</v>
      </c>
      <c r="N964">
        <v>114</v>
      </c>
      <c r="O964" s="14">
        <f>Flights[[#This Row],[Length (min)]]/60</f>
        <v>1.9</v>
      </c>
      <c r="P964">
        <v>726</v>
      </c>
      <c r="Q964" s="17">
        <f>IFERROR(Flights[[#This Row],[Distance]]/Flights[[#This Row],[Length (hr)]],"")</f>
        <v>382.10526315789474</v>
      </c>
      <c r="R964" s="1">
        <v>0.84652777777777777</v>
      </c>
      <c r="S964" s="1">
        <v>0.83125000000000004</v>
      </c>
      <c r="T964">
        <v>-22</v>
      </c>
      <c r="U964" t="str">
        <f>IF(Flights[[#This Row],[Arrival Delay]]="","Cancelled",IF(Flights[[#This Row],[Arrival Delay]]&gt;15,"Delayed","On time"))</f>
        <v>On time</v>
      </c>
      <c r="V964" t="str">
        <f>IF(Flights[[#This Row],[Status]]&lt;&gt;"Delayed","",IF(Flights[[#This Row],[Arrival Delay]]&gt;120,"Severe",IF(Flights[[#This Row],[Arrival Delay]]&gt;60,"Major","Moderate")))</f>
        <v/>
      </c>
      <c r="X964" t="str">
        <f>IF(OR(AND(Flights[[#This Row],[Status]]="Cancelled",Flights[[#This Row],[Cancellation Reason]]="Airline/Carrier"),Flights[[#This Row],[Delay Type]]="Severe"),"Yes","No")</f>
        <v>No</v>
      </c>
    </row>
    <row r="965" spans="1:24" x14ac:dyDescent="0.25">
      <c r="A965" s="3">
        <v>42080</v>
      </c>
      <c r="B965">
        <f>WEEKNUM(Flights[[#This Row],[Date]],2)</f>
        <v>12</v>
      </c>
      <c r="C965">
        <f>WEEKDAY(Flights[[#This Row],[Date]],2)</f>
        <v>2</v>
      </c>
      <c r="D965" t="s">
        <v>637</v>
      </c>
      <c r="E965" t="s">
        <v>1990</v>
      </c>
      <c r="F965" t="s">
        <v>0</v>
      </c>
      <c r="G965" t="s">
        <v>9</v>
      </c>
      <c r="H965" t="str">
        <f>_xlfn.XLOOKUP(Flights[[#This Row],[Destination]],Airports!$A$1:$A$77,Airports!$D$1:$D$77,"Code not found")</f>
        <v>San Francisco</v>
      </c>
      <c r="I965" t="str" cm="1">
        <f t="array" ref="I965">_xlfn.XLOOKUP(Flights[[#This Row],[Destination]],_xlfn._TRO_TRAILING(Airports!A:A),_xlfn._TRO_TRAILING(Airports!E:E),"Code not found")</f>
        <v>CA</v>
      </c>
      <c r="J965" s="1">
        <v>0.78402777777777777</v>
      </c>
      <c r="K965">
        <f>HOUR(Flights[[#This Row],[Scheduled Departure]])</f>
        <v>18</v>
      </c>
      <c r="L965" s="1">
        <v>0.77916666666666667</v>
      </c>
      <c r="M965">
        <v>-7</v>
      </c>
      <c r="N965">
        <v>80</v>
      </c>
      <c r="O965" s="14">
        <f>Flights[[#This Row],[Length (min)]]/60</f>
        <v>1.3333333333333333</v>
      </c>
      <c r="P965">
        <v>337</v>
      </c>
      <c r="Q965" s="17">
        <f>IFERROR(Flights[[#This Row],[Distance]]/Flights[[#This Row],[Length (hr)]],"")</f>
        <v>252.75</v>
      </c>
      <c r="R965" s="1">
        <v>0.84097222222222223</v>
      </c>
      <c r="S965" s="1">
        <v>0.83472222222222225</v>
      </c>
      <c r="T965">
        <v>-9</v>
      </c>
      <c r="U965" t="str">
        <f>IF(Flights[[#This Row],[Arrival Delay]]="","Cancelled",IF(Flights[[#This Row],[Arrival Delay]]&gt;15,"Delayed","On time"))</f>
        <v>On time</v>
      </c>
      <c r="V965" t="str">
        <f>IF(Flights[[#This Row],[Status]]&lt;&gt;"Delayed","",IF(Flights[[#This Row],[Arrival Delay]]&gt;120,"Severe",IF(Flights[[#This Row],[Arrival Delay]]&gt;60,"Major","Moderate")))</f>
        <v/>
      </c>
      <c r="X965" t="str">
        <f>IF(OR(AND(Flights[[#This Row],[Status]]="Cancelled",Flights[[#This Row],[Cancellation Reason]]="Airline/Carrier"),Flights[[#This Row],[Delay Type]]="Severe"),"Yes","No")</f>
        <v>No</v>
      </c>
    </row>
    <row r="966" spans="1:24" x14ac:dyDescent="0.25">
      <c r="A966" s="3">
        <v>42080</v>
      </c>
      <c r="B966">
        <f>WEEKNUM(Flights[[#This Row],[Date]],2)</f>
        <v>12</v>
      </c>
      <c r="C966">
        <f>WEEKDAY(Flights[[#This Row],[Date]],2)</f>
        <v>2</v>
      </c>
      <c r="D966" t="s">
        <v>1176</v>
      </c>
      <c r="E966" t="s">
        <v>1995</v>
      </c>
      <c r="F966" t="s">
        <v>0</v>
      </c>
      <c r="G966" t="s">
        <v>318</v>
      </c>
      <c r="H966" t="str">
        <f>_xlfn.XLOOKUP(Flights[[#This Row],[Destination]],Airports!$A$1:$A$77,Airports!$D$1:$D$77,"Code not found")</f>
        <v>Oakland</v>
      </c>
      <c r="I966" t="str" cm="1">
        <f t="array" ref="I966">_xlfn.XLOOKUP(Flights[[#This Row],[Destination]],_xlfn._TRO_TRAILING(Airports!A:A),_xlfn._TRO_TRAILING(Airports!E:E),"Code not found")</f>
        <v>CA</v>
      </c>
      <c r="J966" s="1">
        <v>0.86805555555555558</v>
      </c>
      <c r="K966">
        <f>HOUR(Flights[[#This Row],[Scheduled Departure]])</f>
        <v>20</v>
      </c>
      <c r="L966" s="1">
        <v>0.87013888888888891</v>
      </c>
      <c r="M966">
        <v>3</v>
      </c>
      <c r="N966">
        <v>63</v>
      </c>
      <c r="O966" s="14">
        <f>Flights[[#This Row],[Length (min)]]/60</f>
        <v>1.05</v>
      </c>
      <c r="P966">
        <v>337</v>
      </c>
      <c r="Q966" s="17">
        <f>IFERROR(Flights[[#This Row],[Distance]]/Flights[[#This Row],[Length (hr)]],"")</f>
        <v>320.95238095238096</v>
      </c>
      <c r="R966" s="1">
        <v>0.92013888888888884</v>
      </c>
      <c r="S966" s="1">
        <v>0.91388888888888886</v>
      </c>
      <c r="T966">
        <v>-9</v>
      </c>
      <c r="U966" t="str">
        <f>IF(Flights[[#This Row],[Arrival Delay]]="","Cancelled",IF(Flights[[#This Row],[Arrival Delay]]&gt;15,"Delayed","On time"))</f>
        <v>On time</v>
      </c>
      <c r="V966" t="str">
        <f>IF(Flights[[#This Row],[Status]]&lt;&gt;"Delayed","",IF(Flights[[#This Row],[Arrival Delay]]&gt;120,"Severe",IF(Flights[[#This Row],[Arrival Delay]]&gt;60,"Major","Moderate")))</f>
        <v/>
      </c>
      <c r="X966" t="str">
        <f>IF(OR(AND(Flights[[#This Row],[Status]]="Cancelled",Flights[[#This Row],[Cancellation Reason]]="Airline/Carrier"),Flights[[#This Row],[Delay Type]]="Severe"),"Yes","No")</f>
        <v>No</v>
      </c>
    </row>
    <row r="967" spans="1:24" x14ac:dyDescent="0.25">
      <c r="A967" s="3">
        <v>42080</v>
      </c>
      <c r="B967">
        <f>WEEKNUM(Flights[[#This Row],[Date]],2)</f>
        <v>12</v>
      </c>
      <c r="C967">
        <f>WEEKDAY(Flights[[#This Row],[Date]],2)</f>
        <v>2</v>
      </c>
      <c r="D967" t="s">
        <v>493</v>
      </c>
      <c r="E967" t="s">
        <v>1994</v>
      </c>
      <c r="F967" t="s">
        <v>0</v>
      </c>
      <c r="G967" t="s">
        <v>260</v>
      </c>
      <c r="H967" t="str">
        <f>_xlfn.XLOOKUP(Flights[[#This Row],[Destination]],Airports!$A$1:$A$77,Airports!$D$1:$D$77,"Code not found")</f>
        <v>San Diego</v>
      </c>
      <c r="I967" t="str" cm="1">
        <f t="array" ref="I967">_xlfn.XLOOKUP(Flights[[#This Row],[Destination]],_xlfn._TRO_TRAILING(Airports!A:A),_xlfn._TRO_TRAILING(Airports!E:E),"Code not found")</f>
        <v>CA</v>
      </c>
      <c r="J967" s="1">
        <v>0.875</v>
      </c>
      <c r="K967">
        <f>HOUR(Flights[[#This Row],[Scheduled Departure]])</f>
        <v>21</v>
      </c>
      <c r="L967" s="1">
        <v>0.87777777777777777</v>
      </c>
      <c r="M967">
        <v>4</v>
      </c>
      <c r="N967">
        <v>44</v>
      </c>
      <c r="O967" s="14">
        <f>Flights[[#This Row],[Length (min)]]/60</f>
        <v>0.73333333333333328</v>
      </c>
      <c r="P967">
        <v>86</v>
      </c>
      <c r="Q967" s="17">
        <f>IFERROR(Flights[[#This Row],[Distance]]/Flights[[#This Row],[Length (hr)]],"")</f>
        <v>117.27272727272728</v>
      </c>
      <c r="R967" s="1">
        <v>0.90833333333333333</v>
      </c>
      <c r="S967" s="1">
        <v>0.90833333333333333</v>
      </c>
      <c r="T967">
        <v>0</v>
      </c>
      <c r="U967" t="str">
        <f>IF(Flights[[#This Row],[Arrival Delay]]="","Cancelled",IF(Flights[[#This Row],[Arrival Delay]]&gt;15,"Delayed","On time"))</f>
        <v>On time</v>
      </c>
      <c r="V967" t="str">
        <f>IF(Flights[[#This Row],[Status]]&lt;&gt;"Delayed","",IF(Flights[[#This Row],[Arrival Delay]]&gt;120,"Severe",IF(Flights[[#This Row],[Arrival Delay]]&gt;60,"Major","Moderate")))</f>
        <v/>
      </c>
      <c r="X967" t="str">
        <f>IF(OR(AND(Flights[[#This Row],[Status]]="Cancelled",Flights[[#This Row],[Cancellation Reason]]="Airline/Carrier"),Flights[[#This Row],[Delay Type]]="Severe"),"Yes","No")</f>
        <v>No</v>
      </c>
    </row>
    <row r="968" spans="1:24" x14ac:dyDescent="0.25">
      <c r="A968" s="3">
        <v>42080</v>
      </c>
      <c r="B968">
        <f>WEEKNUM(Flights[[#This Row],[Date]],2)</f>
        <v>12</v>
      </c>
      <c r="C968">
        <f>WEEKDAY(Flights[[#This Row],[Date]],2)</f>
        <v>2</v>
      </c>
      <c r="D968" t="s">
        <v>648</v>
      </c>
      <c r="E968" t="s">
        <v>1992</v>
      </c>
      <c r="F968" t="s">
        <v>0</v>
      </c>
      <c r="G968" t="s">
        <v>12</v>
      </c>
      <c r="H968" t="str">
        <f>_xlfn.XLOOKUP(Flights[[#This Row],[Destination]],Airports!$A$1:$A$77,Airports!$D$1:$D$77,"Code not found")</f>
        <v>New York</v>
      </c>
      <c r="I968" t="str" cm="1">
        <f t="array" ref="I968">_xlfn.XLOOKUP(Flights[[#This Row],[Destination]],_xlfn._TRO_TRAILING(Airports!A:A),_xlfn._TRO_TRAILING(Airports!E:E),"Code not found")</f>
        <v>NY</v>
      </c>
      <c r="J968" s="1">
        <v>0.88263888888888886</v>
      </c>
      <c r="K968">
        <f>HOUR(Flights[[#This Row],[Scheduled Departure]])</f>
        <v>21</v>
      </c>
      <c r="L968" s="1">
        <v>0.88194444444444442</v>
      </c>
      <c r="M968">
        <v>-1</v>
      </c>
      <c r="N968">
        <v>296</v>
      </c>
      <c r="O968" s="14">
        <f>Flights[[#This Row],[Length (min)]]/60</f>
        <v>4.9333333333333336</v>
      </c>
      <c r="P968">
        <v>2475</v>
      </c>
      <c r="Q968" s="17">
        <f>IFERROR(Flights[[#This Row],[Distance]]/Flights[[#This Row],[Length (hr)]],"")</f>
        <v>501.68918918918916</v>
      </c>
      <c r="R968" s="1">
        <v>0.22361111111111112</v>
      </c>
      <c r="S968" s="1">
        <v>0.21249999999999999</v>
      </c>
      <c r="T968">
        <v>-16</v>
      </c>
      <c r="U968" t="str">
        <f>IF(Flights[[#This Row],[Arrival Delay]]="","Cancelled",IF(Flights[[#This Row],[Arrival Delay]]&gt;15,"Delayed","On time"))</f>
        <v>On time</v>
      </c>
      <c r="V968" t="str">
        <f>IF(Flights[[#This Row],[Status]]&lt;&gt;"Delayed","",IF(Flights[[#This Row],[Arrival Delay]]&gt;120,"Severe",IF(Flights[[#This Row],[Arrival Delay]]&gt;60,"Major","Moderate")))</f>
        <v/>
      </c>
      <c r="X968" t="str">
        <f>IF(OR(AND(Flights[[#This Row],[Status]]="Cancelled",Flights[[#This Row],[Cancellation Reason]]="Airline/Carrier"),Flights[[#This Row],[Delay Type]]="Severe"),"Yes","No")</f>
        <v>No</v>
      </c>
    </row>
    <row r="969" spans="1:24" x14ac:dyDescent="0.25">
      <c r="A969" s="3">
        <v>42080</v>
      </c>
      <c r="B969">
        <f>WEEKNUM(Flights[[#This Row],[Date]],2)</f>
        <v>12</v>
      </c>
      <c r="C969">
        <f>WEEKDAY(Flights[[#This Row],[Date]],2)</f>
        <v>2</v>
      </c>
      <c r="D969" t="s">
        <v>115</v>
      </c>
      <c r="E969" t="s">
        <v>1987</v>
      </c>
      <c r="F969" t="s">
        <v>0</v>
      </c>
      <c r="G969" t="s">
        <v>16</v>
      </c>
      <c r="H969" t="str">
        <f>_xlfn.XLOOKUP(Flights[[#This Row],[Destination]],Airports!$A$1:$A$77,Airports!$D$1:$D$77,"Code not found")</f>
        <v>Dulles</v>
      </c>
      <c r="I969" t="str" cm="1">
        <f t="array" ref="I969">_xlfn.XLOOKUP(Flights[[#This Row],[Destination]],_xlfn._TRO_TRAILING(Airports!A:A),_xlfn._TRO_TRAILING(Airports!E:E),"Code not found")</f>
        <v>VA</v>
      </c>
      <c r="J969" s="1">
        <v>0.95833333333333337</v>
      </c>
      <c r="K969">
        <f>HOUR(Flights[[#This Row],[Scheduled Departure]])</f>
        <v>23</v>
      </c>
      <c r="L969" s="1">
        <v>0.95277777777777772</v>
      </c>
      <c r="M969">
        <v>-8</v>
      </c>
      <c r="N969">
        <v>295</v>
      </c>
      <c r="O969" s="14">
        <f>Flights[[#This Row],[Length (min)]]/60</f>
        <v>4.916666666666667</v>
      </c>
      <c r="P969">
        <v>2288</v>
      </c>
      <c r="Q969" s="17">
        <f>IFERROR(Flights[[#This Row],[Distance]]/Flights[[#This Row],[Length (hr)]],"")</f>
        <v>465.35593220338978</v>
      </c>
      <c r="R969" s="1">
        <v>0.28472222222222221</v>
      </c>
      <c r="S969" s="1">
        <v>0.28263888888888888</v>
      </c>
      <c r="T969">
        <v>-3</v>
      </c>
      <c r="U969" t="str">
        <f>IF(Flights[[#This Row],[Arrival Delay]]="","Cancelled",IF(Flights[[#This Row],[Arrival Delay]]&gt;15,"Delayed","On time"))</f>
        <v>On time</v>
      </c>
      <c r="V969" t="str">
        <f>IF(Flights[[#This Row],[Status]]&lt;&gt;"Delayed","",IF(Flights[[#This Row],[Arrival Delay]]&gt;120,"Severe",IF(Flights[[#This Row],[Arrival Delay]]&gt;60,"Major","Moderate")))</f>
        <v/>
      </c>
      <c r="X969" t="str">
        <f>IF(OR(AND(Flights[[#This Row],[Status]]="Cancelled",Flights[[#This Row],[Cancellation Reason]]="Airline/Carrier"),Flights[[#This Row],[Delay Type]]="Severe"),"Yes","No")</f>
        <v>No</v>
      </c>
    </row>
    <row r="970" spans="1:24" x14ac:dyDescent="0.25">
      <c r="A970" s="3">
        <v>42081</v>
      </c>
      <c r="B970">
        <f>WEEKNUM(Flights[[#This Row],[Date]],2)</f>
        <v>12</v>
      </c>
      <c r="C970">
        <f>WEEKDAY(Flights[[#This Row],[Date]],2)</f>
        <v>3</v>
      </c>
      <c r="D970" t="s">
        <v>381</v>
      </c>
      <c r="E970" t="s">
        <v>1989</v>
      </c>
      <c r="F970" t="s">
        <v>0</v>
      </c>
      <c r="G970" t="s">
        <v>26</v>
      </c>
      <c r="H970" t="str">
        <f>_xlfn.XLOOKUP(Flights[[#This Row],[Destination]],Airports!$A$1:$A$77,Airports!$D$1:$D$77,"Code not found")</f>
        <v>Atlanta</v>
      </c>
      <c r="I970" t="str" cm="1">
        <f t="array" ref="I970">_xlfn.XLOOKUP(Flights[[#This Row],[Destination]],_xlfn._TRO_TRAILING(Airports!A:A),_xlfn._TRO_TRAILING(Airports!E:E),"Code not found")</f>
        <v>GA</v>
      </c>
      <c r="J970" s="1">
        <v>0.27430555555555558</v>
      </c>
      <c r="K970">
        <f>HOUR(Flights[[#This Row],[Scheduled Departure]])</f>
        <v>6</v>
      </c>
      <c r="L970" s="1">
        <v>0.27708333333333335</v>
      </c>
      <c r="M970">
        <v>4</v>
      </c>
      <c r="N970">
        <v>256</v>
      </c>
      <c r="O970" s="14">
        <f>Flights[[#This Row],[Length (min)]]/60</f>
        <v>4.2666666666666666</v>
      </c>
      <c r="P970">
        <v>1947</v>
      </c>
      <c r="Q970" s="17">
        <f>IFERROR(Flights[[#This Row],[Distance]]/Flights[[#This Row],[Length (hr)]],"")</f>
        <v>456.328125</v>
      </c>
      <c r="R970" s="1">
        <v>0.57777777777777772</v>
      </c>
      <c r="S970" s="1">
        <v>0.57986111111111116</v>
      </c>
      <c r="T970">
        <v>3</v>
      </c>
      <c r="U970" t="str">
        <f>IF(Flights[[#This Row],[Arrival Delay]]="","Cancelled",IF(Flights[[#This Row],[Arrival Delay]]&gt;15,"Delayed","On time"))</f>
        <v>On time</v>
      </c>
      <c r="V970" t="str">
        <f>IF(Flights[[#This Row],[Status]]&lt;&gt;"Delayed","",IF(Flights[[#This Row],[Arrival Delay]]&gt;120,"Severe",IF(Flights[[#This Row],[Arrival Delay]]&gt;60,"Major","Moderate")))</f>
        <v/>
      </c>
      <c r="X970" t="str">
        <f>IF(OR(AND(Flights[[#This Row],[Status]]="Cancelled",Flights[[#This Row],[Cancellation Reason]]="Airline/Carrier"),Flights[[#This Row],[Delay Type]]="Severe"),"Yes","No")</f>
        <v>No</v>
      </c>
    </row>
    <row r="971" spans="1:24" x14ac:dyDescent="0.25">
      <c r="A971" s="3">
        <v>42081</v>
      </c>
      <c r="B971">
        <f>WEEKNUM(Flights[[#This Row],[Date]],2)</f>
        <v>12</v>
      </c>
      <c r="C971">
        <f>WEEKDAY(Flights[[#This Row],[Date]],2)</f>
        <v>3</v>
      </c>
      <c r="D971" t="s">
        <v>399</v>
      </c>
      <c r="E971" t="s">
        <v>1990</v>
      </c>
      <c r="F971" t="s">
        <v>0</v>
      </c>
      <c r="G971" t="s">
        <v>16</v>
      </c>
      <c r="H971" t="str">
        <f>_xlfn.XLOOKUP(Flights[[#This Row],[Destination]],Airports!$A$1:$A$77,Airports!$D$1:$D$77,"Code not found")</f>
        <v>Dulles</v>
      </c>
      <c r="I971" t="str" cm="1">
        <f t="array" ref="I971">_xlfn.XLOOKUP(Flights[[#This Row],[Destination]],_xlfn._TRO_TRAILING(Airports!A:A),_xlfn._TRO_TRAILING(Airports!E:E),"Code not found")</f>
        <v>VA</v>
      </c>
      <c r="J971" s="1">
        <v>0.33611111111111114</v>
      </c>
      <c r="K971">
        <f>HOUR(Flights[[#This Row],[Scheduled Departure]])</f>
        <v>8</v>
      </c>
      <c r="L971" s="1">
        <v>0.33888888888888891</v>
      </c>
      <c r="M971">
        <v>4</v>
      </c>
      <c r="N971">
        <v>292</v>
      </c>
      <c r="O971" s="14">
        <f>Flights[[#This Row],[Length (min)]]/60</f>
        <v>4.8666666666666663</v>
      </c>
      <c r="P971">
        <v>2288</v>
      </c>
      <c r="Q971" s="17">
        <f>IFERROR(Flights[[#This Row],[Distance]]/Flights[[#This Row],[Length (hr)]],"")</f>
        <v>470.13698630136992</v>
      </c>
      <c r="R971" s="1">
        <v>0.66805555555555551</v>
      </c>
      <c r="S971" s="1">
        <v>0.66666666666666663</v>
      </c>
      <c r="T971">
        <v>-2</v>
      </c>
      <c r="U971" t="str">
        <f>IF(Flights[[#This Row],[Arrival Delay]]="","Cancelled",IF(Flights[[#This Row],[Arrival Delay]]&gt;15,"Delayed","On time"))</f>
        <v>On time</v>
      </c>
      <c r="V971" t="str">
        <f>IF(Flights[[#This Row],[Status]]&lt;&gt;"Delayed","",IF(Flights[[#This Row],[Arrival Delay]]&gt;120,"Severe",IF(Flights[[#This Row],[Arrival Delay]]&gt;60,"Major","Moderate")))</f>
        <v/>
      </c>
      <c r="X971" t="str">
        <f>IF(OR(AND(Flights[[#This Row],[Status]]="Cancelled",Flights[[#This Row],[Cancellation Reason]]="Airline/Carrier"),Flights[[#This Row],[Delay Type]]="Severe"),"Yes","No")</f>
        <v>No</v>
      </c>
    </row>
    <row r="972" spans="1:24" x14ac:dyDescent="0.25">
      <c r="A972" s="3">
        <v>42081</v>
      </c>
      <c r="B972">
        <f>WEEKNUM(Flights[[#This Row],[Date]],2)</f>
        <v>12</v>
      </c>
      <c r="C972">
        <f>WEEKDAY(Flights[[#This Row],[Date]],2)</f>
        <v>3</v>
      </c>
      <c r="D972" t="s">
        <v>429</v>
      </c>
      <c r="E972" t="s">
        <v>1994</v>
      </c>
      <c r="F972" t="s">
        <v>0</v>
      </c>
      <c r="G972" t="s">
        <v>335</v>
      </c>
      <c r="H972" t="str">
        <f>_xlfn.XLOOKUP(Flights[[#This Row],[Destination]],Airports!$A$1:$A$77,Airports!$D$1:$D$77,"Code not found")</f>
        <v>Reno</v>
      </c>
      <c r="I972" t="str" cm="1">
        <f t="array" ref="I972">_xlfn.XLOOKUP(Flights[[#This Row],[Destination]],_xlfn._TRO_TRAILING(Airports!A:A),_xlfn._TRO_TRAILING(Airports!E:E),"Code not found")</f>
        <v>NV</v>
      </c>
      <c r="J972" s="1">
        <v>0.3576388888888889</v>
      </c>
      <c r="K972">
        <f>HOUR(Flights[[#This Row],[Scheduled Departure]])</f>
        <v>8</v>
      </c>
      <c r="L972" s="1">
        <v>0.35208333333333336</v>
      </c>
      <c r="M972">
        <v>-8</v>
      </c>
      <c r="N972">
        <v>88</v>
      </c>
      <c r="O972" s="14">
        <f>Flights[[#This Row],[Length (min)]]/60</f>
        <v>1.4666666666666666</v>
      </c>
      <c r="P972">
        <v>391</v>
      </c>
      <c r="Q972" s="17">
        <f>IFERROR(Flights[[#This Row],[Distance]]/Flights[[#This Row],[Length (hr)]],"")</f>
        <v>266.59090909090912</v>
      </c>
      <c r="R972" s="1">
        <v>0.42222222222222222</v>
      </c>
      <c r="S972" s="1">
        <v>0.41319444444444442</v>
      </c>
      <c r="T972">
        <v>-13</v>
      </c>
      <c r="U972" t="str">
        <f>IF(Flights[[#This Row],[Arrival Delay]]="","Cancelled",IF(Flights[[#This Row],[Arrival Delay]]&gt;15,"Delayed","On time"))</f>
        <v>On time</v>
      </c>
      <c r="V972" t="str">
        <f>IF(Flights[[#This Row],[Status]]&lt;&gt;"Delayed","",IF(Flights[[#This Row],[Arrival Delay]]&gt;120,"Severe",IF(Flights[[#This Row],[Arrival Delay]]&gt;60,"Major","Moderate")))</f>
        <v/>
      </c>
      <c r="X972" t="str">
        <f>IF(OR(AND(Flights[[#This Row],[Status]]="Cancelled",Flights[[#This Row],[Cancellation Reason]]="Airline/Carrier"),Flights[[#This Row],[Delay Type]]="Severe"),"Yes","No")</f>
        <v>No</v>
      </c>
    </row>
    <row r="973" spans="1:24" x14ac:dyDescent="0.25">
      <c r="A973" s="3">
        <v>42081</v>
      </c>
      <c r="B973">
        <f>WEEKNUM(Flights[[#This Row],[Date]],2)</f>
        <v>12</v>
      </c>
      <c r="C973">
        <f>WEEKDAY(Flights[[#This Row],[Date]],2)</f>
        <v>3</v>
      </c>
      <c r="D973" t="s">
        <v>424</v>
      </c>
      <c r="E973" t="s">
        <v>1990</v>
      </c>
      <c r="F973" t="s">
        <v>0</v>
      </c>
      <c r="G973" t="s">
        <v>17</v>
      </c>
      <c r="H973" t="str">
        <f>_xlfn.XLOOKUP(Flights[[#This Row],[Destination]],Airports!$A$1:$A$77,Airports!$D$1:$D$77,"Code not found")</f>
        <v>Honolulu</v>
      </c>
      <c r="I973" t="str" cm="1">
        <f t="array" ref="I973">_xlfn.XLOOKUP(Flights[[#This Row],[Destination]],_xlfn._TRO_TRAILING(Airports!A:A),_xlfn._TRO_TRAILING(Airports!E:E),"Code not found")</f>
        <v>HI</v>
      </c>
      <c r="J973" s="1">
        <v>0.36458333333333331</v>
      </c>
      <c r="K973">
        <f>HOUR(Flights[[#This Row],[Scheduled Departure]])</f>
        <v>8</v>
      </c>
      <c r="L973" s="1">
        <v>0.37777777777777777</v>
      </c>
      <c r="M973">
        <v>19</v>
      </c>
      <c r="N973">
        <v>349</v>
      </c>
      <c r="O973" s="14">
        <f>Flights[[#This Row],[Length (min)]]/60</f>
        <v>5.8166666666666664</v>
      </c>
      <c r="P973">
        <v>2556</v>
      </c>
      <c r="Q973" s="17">
        <f>IFERROR(Flights[[#This Row],[Distance]]/Flights[[#This Row],[Length (hr)]],"")</f>
        <v>439.42693409742122</v>
      </c>
      <c r="R973" s="1">
        <v>0.48055555555555557</v>
      </c>
      <c r="S973" s="1">
        <v>0.49513888888888891</v>
      </c>
      <c r="T973">
        <v>21</v>
      </c>
      <c r="U973" t="str">
        <f>IF(Flights[[#This Row],[Arrival Delay]]="","Cancelled",IF(Flights[[#This Row],[Arrival Delay]]&gt;15,"Delayed","On time"))</f>
        <v>Delayed</v>
      </c>
      <c r="V973" t="str">
        <f>IF(Flights[[#This Row],[Status]]&lt;&gt;"Delayed","",IF(Flights[[#This Row],[Arrival Delay]]&gt;120,"Severe",IF(Flights[[#This Row],[Arrival Delay]]&gt;60,"Major","Moderate")))</f>
        <v>Moderate</v>
      </c>
      <c r="X973" t="str">
        <f>IF(OR(AND(Flights[[#This Row],[Status]]="Cancelled",Flights[[#This Row],[Cancellation Reason]]="Airline/Carrier"),Flights[[#This Row],[Delay Type]]="Severe"),"Yes","No")</f>
        <v>No</v>
      </c>
    </row>
    <row r="974" spans="1:24" x14ac:dyDescent="0.25">
      <c r="A974" s="3">
        <v>42081</v>
      </c>
      <c r="B974">
        <f>WEEKNUM(Flights[[#This Row],[Date]],2)</f>
        <v>12</v>
      </c>
      <c r="C974">
        <f>WEEKDAY(Flights[[#This Row],[Date]],2)</f>
        <v>3</v>
      </c>
      <c r="D974" t="s">
        <v>51</v>
      </c>
      <c r="E974" t="s">
        <v>1987</v>
      </c>
      <c r="F974" t="s">
        <v>0</v>
      </c>
      <c r="G974" t="s">
        <v>2</v>
      </c>
      <c r="H974" t="str">
        <f>_xlfn.XLOOKUP(Flights[[#This Row],[Destination]],Airports!$A$1:$A$77,Airports!$D$1:$D$77,"Code not found")</f>
        <v>Miami</v>
      </c>
      <c r="I974" t="str" cm="1">
        <f t="array" ref="I974">_xlfn.XLOOKUP(Flights[[#This Row],[Destination]],_xlfn._TRO_TRAILING(Airports!A:A),_xlfn._TRO_TRAILING(Airports!E:E),"Code not found")</f>
        <v>FL</v>
      </c>
      <c r="J974" s="1">
        <v>0.375</v>
      </c>
      <c r="K974">
        <f>HOUR(Flights[[#This Row],[Scheduled Departure]])</f>
        <v>9</v>
      </c>
      <c r="L974" s="1">
        <v>0.37708333333333333</v>
      </c>
      <c r="M974">
        <v>3</v>
      </c>
      <c r="N974">
        <v>296</v>
      </c>
      <c r="O974" s="14">
        <f>Flights[[#This Row],[Length (min)]]/60</f>
        <v>4.9333333333333336</v>
      </c>
      <c r="P974">
        <v>2342</v>
      </c>
      <c r="Q974" s="17">
        <f>IFERROR(Flights[[#This Row],[Distance]]/Flights[[#This Row],[Length (hr)]],"")</f>
        <v>474.72972972972968</v>
      </c>
      <c r="R974" s="1">
        <v>0.70486111111111116</v>
      </c>
      <c r="S974" s="1">
        <v>0.70763888888888893</v>
      </c>
      <c r="T974">
        <v>4</v>
      </c>
      <c r="U974" t="str">
        <f>IF(Flights[[#This Row],[Arrival Delay]]="","Cancelled",IF(Flights[[#This Row],[Arrival Delay]]&gt;15,"Delayed","On time"))</f>
        <v>On time</v>
      </c>
      <c r="V974" t="str">
        <f>IF(Flights[[#This Row],[Status]]&lt;&gt;"Delayed","",IF(Flights[[#This Row],[Arrival Delay]]&gt;120,"Severe",IF(Flights[[#This Row],[Arrival Delay]]&gt;60,"Major","Moderate")))</f>
        <v/>
      </c>
      <c r="X974" t="str">
        <f>IF(OR(AND(Flights[[#This Row],[Status]]="Cancelled",Flights[[#This Row],[Cancellation Reason]]="Airline/Carrier"),Flights[[#This Row],[Delay Type]]="Severe"),"Yes","No")</f>
        <v>No</v>
      </c>
    </row>
    <row r="975" spans="1:24" x14ac:dyDescent="0.25">
      <c r="A975" s="3">
        <v>42081</v>
      </c>
      <c r="B975">
        <f>WEEKNUM(Flights[[#This Row],[Date]],2)</f>
        <v>12</v>
      </c>
      <c r="C975">
        <f>WEEKDAY(Flights[[#This Row],[Date]],2)</f>
        <v>3</v>
      </c>
      <c r="D975" t="s">
        <v>1061</v>
      </c>
      <c r="E975" t="s">
        <v>1994</v>
      </c>
      <c r="F975" t="s">
        <v>0</v>
      </c>
      <c r="G975" t="s">
        <v>246</v>
      </c>
      <c r="H975" t="str">
        <f>_xlfn.XLOOKUP(Flights[[#This Row],[Destination]],Airports!$A$1:$A$77,Airports!$D$1:$D$77,"Code not found")</f>
        <v>Albuquerque</v>
      </c>
      <c r="I975" t="str" cm="1">
        <f t="array" ref="I975">_xlfn.XLOOKUP(Flights[[#This Row],[Destination]],_xlfn._TRO_TRAILING(Airports!A:A),_xlfn._TRO_TRAILING(Airports!E:E),"Code not found")</f>
        <v>NM</v>
      </c>
      <c r="J975" s="1">
        <v>0.38333333333333336</v>
      </c>
      <c r="K975">
        <f>HOUR(Flights[[#This Row],[Scheduled Departure]])</f>
        <v>9</v>
      </c>
      <c r="L975" s="1">
        <v>0.37986111111111109</v>
      </c>
      <c r="M975">
        <v>-5</v>
      </c>
      <c r="N975">
        <v>127</v>
      </c>
      <c r="O975" s="14">
        <f>Flights[[#This Row],[Length (min)]]/60</f>
        <v>2.1166666666666667</v>
      </c>
      <c r="P975">
        <v>677</v>
      </c>
      <c r="Q975" s="17">
        <f>IFERROR(Flights[[#This Row],[Distance]]/Flights[[#This Row],[Length (hr)]],"")</f>
        <v>319.84251968503935</v>
      </c>
      <c r="R975" s="1">
        <v>0.50416666666666665</v>
      </c>
      <c r="S975" s="1">
        <v>0.50972222222222219</v>
      </c>
      <c r="T975">
        <v>8</v>
      </c>
      <c r="U975" t="str">
        <f>IF(Flights[[#This Row],[Arrival Delay]]="","Cancelled",IF(Flights[[#This Row],[Arrival Delay]]&gt;15,"Delayed","On time"))</f>
        <v>On time</v>
      </c>
      <c r="V975" t="str">
        <f>IF(Flights[[#This Row],[Status]]&lt;&gt;"Delayed","",IF(Flights[[#This Row],[Arrival Delay]]&gt;120,"Severe",IF(Flights[[#This Row],[Arrival Delay]]&gt;60,"Major","Moderate")))</f>
        <v/>
      </c>
      <c r="X975" t="str">
        <f>IF(OR(AND(Flights[[#This Row],[Status]]="Cancelled",Flights[[#This Row],[Cancellation Reason]]="Airline/Carrier"),Flights[[#This Row],[Delay Type]]="Severe"),"Yes","No")</f>
        <v>No</v>
      </c>
    </row>
    <row r="976" spans="1:24" x14ac:dyDescent="0.25">
      <c r="A976" s="3">
        <v>42081</v>
      </c>
      <c r="B976">
        <f>WEEKNUM(Flights[[#This Row],[Date]],2)</f>
        <v>12</v>
      </c>
      <c r="C976">
        <f>WEEKDAY(Flights[[#This Row],[Date]],2)</f>
        <v>3</v>
      </c>
      <c r="D976" t="s">
        <v>121</v>
      </c>
      <c r="E976" t="s">
        <v>1987</v>
      </c>
      <c r="F976" t="s">
        <v>0</v>
      </c>
      <c r="G976" t="s">
        <v>26</v>
      </c>
      <c r="H976" t="str">
        <f>_xlfn.XLOOKUP(Flights[[#This Row],[Destination]],Airports!$A$1:$A$77,Airports!$D$1:$D$77,"Code not found")</f>
        <v>Atlanta</v>
      </c>
      <c r="I976" t="str" cm="1">
        <f t="array" ref="I976">_xlfn.XLOOKUP(Flights[[#This Row],[Destination]],_xlfn._TRO_TRAILING(Airports!A:A),_xlfn._TRO_TRAILING(Airports!E:E),"Code not found")</f>
        <v>GA</v>
      </c>
      <c r="J976" s="1">
        <v>0.4375</v>
      </c>
      <c r="K976">
        <f>HOUR(Flights[[#This Row],[Scheduled Departure]])</f>
        <v>10</v>
      </c>
      <c r="L976" s="1">
        <v>0.51458333333333328</v>
      </c>
      <c r="M976">
        <v>111</v>
      </c>
      <c r="N976">
        <v>249</v>
      </c>
      <c r="O976" s="14">
        <f>Flights[[#This Row],[Length (min)]]/60</f>
        <v>4.1500000000000004</v>
      </c>
      <c r="P976">
        <v>1947</v>
      </c>
      <c r="Q976" s="17">
        <f>IFERROR(Flights[[#This Row],[Distance]]/Flights[[#This Row],[Length (hr)]],"")</f>
        <v>469.15662650602405</v>
      </c>
      <c r="R976" s="1">
        <v>0.73888888888888893</v>
      </c>
      <c r="S976" s="1">
        <v>0.8125</v>
      </c>
      <c r="T976">
        <v>106</v>
      </c>
      <c r="U976" t="str">
        <f>IF(Flights[[#This Row],[Arrival Delay]]="","Cancelled",IF(Flights[[#This Row],[Arrival Delay]]&gt;15,"Delayed","On time"))</f>
        <v>Delayed</v>
      </c>
      <c r="V976" t="str">
        <f>IF(Flights[[#This Row],[Status]]&lt;&gt;"Delayed","",IF(Flights[[#This Row],[Arrival Delay]]&gt;120,"Severe",IF(Flights[[#This Row],[Arrival Delay]]&gt;60,"Major","Moderate")))</f>
        <v>Major</v>
      </c>
      <c r="X976" t="str">
        <f>IF(OR(AND(Flights[[#This Row],[Status]]="Cancelled",Flights[[#This Row],[Cancellation Reason]]="Airline/Carrier"),Flights[[#This Row],[Delay Type]]="Severe"),"Yes","No")</f>
        <v>No</v>
      </c>
    </row>
    <row r="977" spans="1:24" x14ac:dyDescent="0.25">
      <c r="A977" s="3">
        <v>42081</v>
      </c>
      <c r="B977">
        <f>WEEKNUM(Flights[[#This Row],[Date]],2)</f>
        <v>12</v>
      </c>
      <c r="C977">
        <f>WEEKDAY(Flights[[#This Row],[Date]],2)</f>
        <v>3</v>
      </c>
      <c r="D977" t="s">
        <v>1044</v>
      </c>
      <c r="E977" t="s">
        <v>1989</v>
      </c>
      <c r="F977" t="s">
        <v>0</v>
      </c>
      <c r="G977" t="s">
        <v>314</v>
      </c>
      <c r="H977" t="str">
        <f>_xlfn.XLOOKUP(Flights[[#This Row],[Destination]],Airports!$A$1:$A$77,Airports!$D$1:$D$77,"Code not found")</f>
        <v>Minneapolis</v>
      </c>
      <c r="I977" t="str" cm="1">
        <f t="array" ref="I977">_xlfn.XLOOKUP(Flights[[#This Row],[Destination]],_xlfn._TRO_TRAILING(Airports!A:A),_xlfn._TRO_TRAILING(Airports!E:E),"Code not found")</f>
        <v>MN</v>
      </c>
      <c r="J977" s="1">
        <v>0.46527777777777779</v>
      </c>
      <c r="K977">
        <f>HOUR(Flights[[#This Row],[Scheduled Departure]])</f>
        <v>11</v>
      </c>
      <c r="L977" s="1">
        <v>0.47916666666666669</v>
      </c>
      <c r="M977">
        <v>20</v>
      </c>
      <c r="N977">
        <v>192</v>
      </c>
      <c r="O977" s="14">
        <f>Flights[[#This Row],[Length (min)]]/60</f>
        <v>3.2</v>
      </c>
      <c r="P977">
        <v>1535</v>
      </c>
      <c r="Q977" s="17">
        <f>IFERROR(Flights[[#This Row],[Distance]]/Flights[[#This Row],[Length (hr)]],"")</f>
        <v>479.6875</v>
      </c>
      <c r="R977" s="1">
        <v>0.69791666666666663</v>
      </c>
      <c r="S977" s="1">
        <v>0.6958333333333333</v>
      </c>
      <c r="T977">
        <v>-3</v>
      </c>
      <c r="U977" t="str">
        <f>IF(Flights[[#This Row],[Arrival Delay]]="","Cancelled",IF(Flights[[#This Row],[Arrival Delay]]&gt;15,"Delayed","On time"))</f>
        <v>On time</v>
      </c>
      <c r="V977" t="str">
        <f>IF(Flights[[#This Row],[Status]]&lt;&gt;"Delayed","",IF(Flights[[#This Row],[Arrival Delay]]&gt;120,"Severe",IF(Flights[[#This Row],[Arrival Delay]]&gt;60,"Major","Moderate")))</f>
        <v/>
      </c>
      <c r="X977" t="str">
        <f>IF(OR(AND(Flights[[#This Row],[Status]]="Cancelled",Flights[[#This Row],[Cancellation Reason]]="Airline/Carrier"),Flights[[#This Row],[Delay Type]]="Severe"),"Yes","No")</f>
        <v>No</v>
      </c>
    </row>
    <row r="978" spans="1:24" x14ac:dyDescent="0.25">
      <c r="A978" s="3">
        <v>42081</v>
      </c>
      <c r="B978">
        <f>WEEKNUM(Flights[[#This Row],[Date]],2)</f>
        <v>12</v>
      </c>
      <c r="C978">
        <f>WEEKDAY(Flights[[#This Row],[Date]],2)</f>
        <v>3</v>
      </c>
      <c r="D978" t="s">
        <v>1036</v>
      </c>
      <c r="E978" t="s">
        <v>1990</v>
      </c>
      <c r="F978" t="s">
        <v>0</v>
      </c>
      <c r="G978" t="s">
        <v>4</v>
      </c>
      <c r="H978" t="str">
        <f>_xlfn.XLOOKUP(Flights[[#This Row],[Destination]],Airports!$A$1:$A$77,Airports!$D$1:$D$77,"Code not found")</f>
        <v>Chicago</v>
      </c>
      <c r="I978" t="str" cm="1">
        <f t="array" ref="I978">_xlfn.XLOOKUP(Flights[[#This Row],[Destination]],_xlfn._TRO_TRAILING(Airports!A:A),_xlfn._TRO_TRAILING(Airports!E:E),"Code not found")</f>
        <v>IL</v>
      </c>
      <c r="J978" s="1">
        <v>0.47569444444444442</v>
      </c>
      <c r="K978">
        <f>HOUR(Flights[[#This Row],[Scheduled Departure]])</f>
        <v>11</v>
      </c>
      <c r="L978" s="1">
        <v>0.47152777777777777</v>
      </c>
      <c r="M978">
        <v>-6</v>
      </c>
      <c r="N978">
        <v>238</v>
      </c>
      <c r="O978" s="14">
        <f>Flights[[#This Row],[Length (min)]]/60</f>
        <v>3.9666666666666668</v>
      </c>
      <c r="P978">
        <v>1744</v>
      </c>
      <c r="Q978" s="17">
        <f>IFERROR(Flights[[#This Row],[Distance]]/Flights[[#This Row],[Length (hr)]],"")</f>
        <v>439.66386554621846</v>
      </c>
      <c r="R978" s="1">
        <v>0.73263888888888884</v>
      </c>
      <c r="S978" s="1">
        <v>0.72013888888888888</v>
      </c>
      <c r="T978">
        <v>-18</v>
      </c>
      <c r="U978" t="str">
        <f>IF(Flights[[#This Row],[Arrival Delay]]="","Cancelled",IF(Flights[[#This Row],[Arrival Delay]]&gt;15,"Delayed","On time"))</f>
        <v>On time</v>
      </c>
      <c r="V978" t="str">
        <f>IF(Flights[[#This Row],[Status]]&lt;&gt;"Delayed","",IF(Flights[[#This Row],[Arrival Delay]]&gt;120,"Severe",IF(Flights[[#This Row],[Arrival Delay]]&gt;60,"Major","Moderate")))</f>
        <v/>
      </c>
      <c r="X978" t="str">
        <f>IF(OR(AND(Flights[[#This Row],[Status]]="Cancelled",Flights[[#This Row],[Cancellation Reason]]="Airline/Carrier"),Flights[[#This Row],[Delay Type]]="Severe"),"Yes","No")</f>
        <v>No</v>
      </c>
    </row>
    <row r="979" spans="1:24" x14ac:dyDescent="0.25">
      <c r="A979" s="3">
        <v>42081</v>
      </c>
      <c r="B979">
        <f>WEEKNUM(Flights[[#This Row],[Date]],2)</f>
        <v>12</v>
      </c>
      <c r="C979">
        <f>WEEKDAY(Flights[[#This Row],[Date]],2)</f>
        <v>3</v>
      </c>
      <c r="D979" t="s">
        <v>1069</v>
      </c>
      <c r="E979" t="s">
        <v>1994</v>
      </c>
      <c r="F979" t="s">
        <v>0</v>
      </c>
      <c r="G979" t="s">
        <v>349</v>
      </c>
      <c r="H979" t="str">
        <f>_xlfn.XLOOKUP(Flights[[#This Row],[Destination]],Airports!$A$1:$A$77,Airports!$D$1:$D$77,"Code not found")</f>
        <v>Salt Lake City</v>
      </c>
      <c r="I979" t="str" cm="1">
        <f t="array" ref="I979">_xlfn.XLOOKUP(Flights[[#This Row],[Destination]],_xlfn._TRO_TRAILING(Airports!A:A),_xlfn._TRO_TRAILING(Airports!E:E),"Code not found")</f>
        <v>UT</v>
      </c>
      <c r="J979" s="1">
        <v>0.51388888888888884</v>
      </c>
      <c r="K979">
        <f>HOUR(Flights[[#This Row],[Scheduled Departure]])</f>
        <v>12</v>
      </c>
      <c r="L979" s="1">
        <v>0.51944444444444449</v>
      </c>
      <c r="M979">
        <v>8</v>
      </c>
      <c r="N979">
        <v>101</v>
      </c>
      <c r="O979" s="14">
        <f>Flights[[#This Row],[Length (min)]]/60</f>
        <v>1.6833333333333333</v>
      </c>
      <c r="P979">
        <v>590</v>
      </c>
      <c r="Q979" s="17">
        <f>IFERROR(Flights[[#This Row],[Distance]]/Flights[[#This Row],[Length (hr)]],"")</f>
        <v>350.49504950495049</v>
      </c>
      <c r="R979" s="1">
        <v>0.63194444444444442</v>
      </c>
      <c r="S979" s="1">
        <v>0.63124999999999998</v>
      </c>
      <c r="T979">
        <v>-1</v>
      </c>
      <c r="U979" t="str">
        <f>IF(Flights[[#This Row],[Arrival Delay]]="","Cancelled",IF(Flights[[#This Row],[Arrival Delay]]&gt;15,"Delayed","On time"))</f>
        <v>On time</v>
      </c>
      <c r="V979" t="str">
        <f>IF(Flights[[#This Row],[Status]]&lt;&gt;"Delayed","",IF(Flights[[#This Row],[Arrival Delay]]&gt;120,"Severe",IF(Flights[[#This Row],[Arrival Delay]]&gt;60,"Major","Moderate")))</f>
        <v/>
      </c>
      <c r="X979" t="str">
        <f>IF(OR(AND(Flights[[#This Row],[Status]]="Cancelled",Flights[[#This Row],[Cancellation Reason]]="Airline/Carrier"),Flights[[#This Row],[Delay Type]]="Severe"),"Yes","No")</f>
        <v>No</v>
      </c>
    </row>
    <row r="980" spans="1:24" x14ac:dyDescent="0.25">
      <c r="A980" s="3">
        <v>42081</v>
      </c>
      <c r="B980">
        <f>WEEKNUM(Flights[[#This Row],[Date]],2)</f>
        <v>12</v>
      </c>
      <c r="C980">
        <f>WEEKDAY(Flights[[#This Row],[Date]],2)</f>
        <v>3</v>
      </c>
      <c r="D980" t="s">
        <v>1196</v>
      </c>
      <c r="E980" t="s">
        <v>1995</v>
      </c>
      <c r="F980" t="s">
        <v>0</v>
      </c>
      <c r="G980" t="s">
        <v>270</v>
      </c>
      <c r="H980" t="str">
        <f>_xlfn.XLOOKUP(Flights[[#This Row],[Destination]],Airports!$A$1:$A$77,Airports!$D$1:$D$77,"Code not found")</f>
        <v>Dallas</v>
      </c>
      <c r="I980" t="str" cm="1">
        <f t="array" ref="I980">_xlfn.XLOOKUP(Flights[[#This Row],[Destination]],_xlfn._TRO_TRAILING(Airports!A:A),_xlfn._TRO_TRAILING(Airports!E:E),"Code not found")</f>
        <v>TX</v>
      </c>
      <c r="J980" s="1">
        <v>0.53472222222222221</v>
      </c>
      <c r="K980">
        <f>HOUR(Flights[[#This Row],[Scheduled Departure]])</f>
        <v>12</v>
      </c>
      <c r="L980" s="1">
        <v>0.53749999999999998</v>
      </c>
      <c r="M980">
        <v>4</v>
      </c>
      <c r="N980">
        <v>172</v>
      </c>
      <c r="O980" s="14">
        <f>Flights[[#This Row],[Length (min)]]/60</f>
        <v>2.8666666666666667</v>
      </c>
      <c r="P980">
        <v>1246</v>
      </c>
      <c r="Q980" s="17">
        <f>IFERROR(Flights[[#This Row],[Distance]]/Flights[[#This Row],[Length (hr)]],"")</f>
        <v>434.6511627906977</v>
      </c>
      <c r="R980" s="1">
        <v>0.73958333333333337</v>
      </c>
      <c r="S980" s="1">
        <v>0.74027777777777781</v>
      </c>
      <c r="T980">
        <v>1</v>
      </c>
      <c r="U980" t="str">
        <f>IF(Flights[[#This Row],[Arrival Delay]]="","Cancelled",IF(Flights[[#This Row],[Arrival Delay]]&gt;15,"Delayed","On time"))</f>
        <v>On time</v>
      </c>
      <c r="V980" t="str">
        <f>IF(Flights[[#This Row],[Status]]&lt;&gt;"Delayed","",IF(Flights[[#This Row],[Arrival Delay]]&gt;120,"Severe",IF(Flights[[#This Row],[Arrival Delay]]&gt;60,"Major","Moderate")))</f>
        <v/>
      </c>
      <c r="X980" t="str">
        <f>IF(OR(AND(Flights[[#This Row],[Status]]="Cancelled",Flights[[#This Row],[Cancellation Reason]]="Airline/Carrier"),Flights[[#This Row],[Delay Type]]="Severe"),"Yes","No")</f>
        <v>No</v>
      </c>
    </row>
    <row r="981" spans="1:24" x14ac:dyDescent="0.25">
      <c r="A981" s="3">
        <v>42081</v>
      </c>
      <c r="B981">
        <f>WEEKNUM(Flights[[#This Row],[Date]],2)</f>
        <v>12</v>
      </c>
      <c r="C981">
        <f>WEEKDAY(Flights[[#This Row],[Date]],2)</f>
        <v>3</v>
      </c>
      <c r="D981" t="s">
        <v>546</v>
      </c>
      <c r="E981" t="s">
        <v>1989</v>
      </c>
      <c r="F981" t="s">
        <v>0</v>
      </c>
      <c r="G981" t="s">
        <v>26</v>
      </c>
      <c r="H981" t="str">
        <f>_xlfn.XLOOKUP(Flights[[#This Row],[Destination]],Airports!$A$1:$A$77,Airports!$D$1:$D$77,"Code not found")</f>
        <v>Atlanta</v>
      </c>
      <c r="I981" t="str" cm="1">
        <f t="array" ref="I981">_xlfn.XLOOKUP(Flights[[#This Row],[Destination]],_xlfn._TRO_TRAILING(Airports!A:A),_xlfn._TRO_TRAILING(Airports!E:E),"Code not found")</f>
        <v>GA</v>
      </c>
      <c r="J981" s="1">
        <v>0.625</v>
      </c>
      <c r="K981">
        <f>HOUR(Flights[[#This Row],[Scheduled Departure]])</f>
        <v>15</v>
      </c>
      <c r="L981" s="1">
        <v>0.63194444444444442</v>
      </c>
      <c r="M981">
        <v>10</v>
      </c>
      <c r="N981">
        <v>250</v>
      </c>
      <c r="O981" s="14">
        <f>Flights[[#This Row],[Length (min)]]/60</f>
        <v>4.166666666666667</v>
      </c>
      <c r="P981">
        <v>1947</v>
      </c>
      <c r="Q981" s="17">
        <f>IFERROR(Flights[[#This Row],[Distance]]/Flights[[#This Row],[Length (hr)]],"")</f>
        <v>467.28</v>
      </c>
      <c r="R981" s="1">
        <v>0.92708333333333337</v>
      </c>
      <c r="S981" s="1">
        <v>0.93055555555555558</v>
      </c>
      <c r="T981">
        <v>5</v>
      </c>
      <c r="U981" t="str">
        <f>IF(Flights[[#This Row],[Arrival Delay]]="","Cancelled",IF(Flights[[#This Row],[Arrival Delay]]&gt;15,"Delayed","On time"))</f>
        <v>On time</v>
      </c>
      <c r="V981" t="str">
        <f>IF(Flights[[#This Row],[Status]]&lt;&gt;"Delayed","",IF(Flights[[#This Row],[Arrival Delay]]&gt;120,"Severe",IF(Flights[[#This Row],[Arrival Delay]]&gt;60,"Major","Moderate")))</f>
        <v/>
      </c>
      <c r="X981" t="str">
        <f>IF(OR(AND(Flights[[#This Row],[Status]]="Cancelled",Flights[[#This Row],[Cancellation Reason]]="Airline/Carrier"),Flights[[#This Row],[Delay Type]]="Severe"),"Yes","No")</f>
        <v>No</v>
      </c>
    </row>
    <row r="982" spans="1:24" x14ac:dyDescent="0.25">
      <c r="A982" s="3">
        <v>42081</v>
      </c>
      <c r="B982">
        <f>WEEKNUM(Flights[[#This Row],[Date]],2)</f>
        <v>12</v>
      </c>
      <c r="C982">
        <f>WEEKDAY(Flights[[#This Row],[Date]],2)</f>
        <v>3</v>
      </c>
      <c r="D982" t="s">
        <v>554</v>
      </c>
      <c r="E982" t="s">
        <v>1996</v>
      </c>
      <c r="F982" t="s">
        <v>0</v>
      </c>
      <c r="G982" t="s">
        <v>9</v>
      </c>
      <c r="H982" t="str">
        <f>_xlfn.XLOOKUP(Flights[[#This Row],[Destination]],Airports!$A$1:$A$77,Airports!$D$1:$D$77,"Code not found")</f>
        <v>San Francisco</v>
      </c>
      <c r="I982" t="str" cm="1">
        <f t="array" ref="I982">_xlfn.XLOOKUP(Flights[[#This Row],[Destination]],_xlfn._TRO_TRAILING(Airports!A:A),_xlfn._TRO_TRAILING(Airports!E:E),"Code not found")</f>
        <v>CA</v>
      </c>
      <c r="J982" s="1">
        <v>0.64583333333333337</v>
      </c>
      <c r="K982">
        <f>HOUR(Flights[[#This Row],[Scheduled Departure]])</f>
        <v>15</v>
      </c>
      <c r="L982" s="1">
        <v>0.64236111111111116</v>
      </c>
      <c r="M982">
        <v>-5</v>
      </c>
      <c r="N982">
        <v>67</v>
      </c>
      <c r="O982" s="14">
        <f>Flights[[#This Row],[Length (min)]]/60</f>
        <v>1.1166666666666667</v>
      </c>
      <c r="P982">
        <v>337</v>
      </c>
      <c r="Q982" s="17">
        <f>IFERROR(Flights[[#This Row],[Distance]]/Flights[[#This Row],[Length (hr)]],"")</f>
        <v>301.79104477611941</v>
      </c>
      <c r="R982" s="1">
        <v>0.69444444444444442</v>
      </c>
      <c r="S982" s="1">
        <v>0.68888888888888888</v>
      </c>
      <c r="T982">
        <v>-8</v>
      </c>
      <c r="U982" t="str">
        <f>IF(Flights[[#This Row],[Arrival Delay]]="","Cancelled",IF(Flights[[#This Row],[Arrival Delay]]&gt;15,"Delayed","On time"))</f>
        <v>On time</v>
      </c>
      <c r="V982" t="str">
        <f>IF(Flights[[#This Row],[Status]]&lt;&gt;"Delayed","",IF(Flights[[#This Row],[Arrival Delay]]&gt;120,"Severe",IF(Flights[[#This Row],[Arrival Delay]]&gt;60,"Major","Moderate")))</f>
        <v/>
      </c>
      <c r="X982" t="str">
        <f>IF(OR(AND(Flights[[#This Row],[Status]]="Cancelled",Flights[[#This Row],[Cancellation Reason]]="Airline/Carrier"),Flights[[#This Row],[Delay Type]]="Severe"),"Yes","No")</f>
        <v>No</v>
      </c>
    </row>
    <row r="983" spans="1:24" x14ac:dyDescent="0.25">
      <c r="A983" s="3">
        <v>42081</v>
      </c>
      <c r="B983">
        <f>WEEKNUM(Flights[[#This Row],[Date]],2)</f>
        <v>12</v>
      </c>
      <c r="C983">
        <f>WEEKDAY(Flights[[#This Row],[Date]],2)</f>
        <v>3</v>
      </c>
      <c r="D983" t="s">
        <v>1200</v>
      </c>
      <c r="E983" t="s">
        <v>1995</v>
      </c>
      <c r="F983" t="s">
        <v>0</v>
      </c>
      <c r="G983" t="s">
        <v>15</v>
      </c>
      <c r="H983" t="str">
        <f>_xlfn.XLOOKUP(Flights[[#This Row],[Destination]],Airports!$A$1:$A$77,Airports!$D$1:$D$77,"Code not found")</f>
        <v>Las Vegas</v>
      </c>
      <c r="I983" t="str" cm="1">
        <f t="array" ref="I983">_xlfn.XLOOKUP(Flights[[#This Row],[Destination]],_xlfn._TRO_TRAILING(Airports!A:A),_xlfn._TRO_TRAILING(Airports!E:E),"Code not found")</f>
        <v>NV</v>
      </c>
      <c r="J983" s="1">
        <v>0.69444444444444442</v>
      </c>
      <c r="K983">
        <f>HOUR(Flights[[#This Row],[Scheduled Departure]])</f>
        <v>16</v>
      </c>
      <c r="L983" s="1">
        <v>0.69722222222222219</v>
      </c>
      <c r="M983">
        <v>4</v>
      </c>
      <c r="N983">
        <v>65</v>
      </c>
      <c r="O983" s="14">
        <f>Flights[[#This Row],[Length (min)]]/60</f>
        <v>1.0833333333333333</v>
      </c>
      <c r="P983">
        <v>236</v>
      </c>
      <c r="Q983" s="17">
        <f>IFERROR(Flights[[#This Row],[Distance]]/Flights[[#This Row],[Length (hr)]],"")</f>
        <v>217.84615384615387</v>
      </c>
      <c r="R983" s="1">
        <v>0.73958333333333337</v>
      </c>
      <c r="S983" s="1">
        <v>0.74236111111111114</v>
      </c>
      <c r="T983">
        <v>4</v>
      </c>
      <c r="U983" t="str">
        <f>IF(Flights[[#This Row],[Arrival Delay]]="","Cancelled",IF(Flights[[#This Row],[Arrival Delay]]&gt;15,"Delayed","On time"))</f>
        <v>On time</v>
      </c>
      <c r="V983" t="str">
        <f>IF(Flights[[#This Row],[Status]]&lt;&gt;"Delayed","",IF(Flights[[#This Row],[Arrival Delay]]&gt;120,"Severe",IF(Flights[[#This Row],[Arrival Delay]]&gt;60,"Major","Moderate")))</f>
        <v/>
      </c>
      <c r="X983" t="str">
        <f>IF(OR(AND(Flights[[#This Row],[Status]]="Cancelled",Flights[[#This Row],[Cancellation Reason]]="Airline/Carrier"),Flights[[#This Row],[Delay Type]]="Severe"),"Yes","No")</f>
        <v>No</v>
      </c>
    </row>
    <row r="984" spans="1:24" x14ac:dyDescent="0.25">
      <c r="A984" s="3">
        <v>42081</v>
      </c>
      <c r="B984">
        <f>WEEKNUM(Flights[[#This Row],[Date]],2)</f>
        <v>12</v>
      </c>
      <c r="C984">
        <f>WEEKDAY(Flights[[#This Row],[Date]],2)</f>
        <v>3</v>
      </c>
      <c r="D984" t="s">
        <v>1080</v>
      </c>
      <c r="E984" t="s">
        <v>1994</v>
      </c>
      <c r="F984" t="s">
        <v>0</v>
      </c>
      <c r="G984" t="s">
        <v>351</v>
      </c>
      <c r="H984" t="str">
        <f>_xlfn.XLOOKUP(Flights[[#This Row],[Destination]],Airports!$A$1:$A$77,Airports!$D$1:$D$77,"Code not found")</f>
        <v>Sacramento</v>
      </c>
      <c r="I984" t="str" cm="1">
        <f t="array" ref="I984">_xlfn.XLOOKUP(Flights[[#This Row],[Destination]],_xlfn._TRO_TRAILING(Airports!A:A),_xlfn._TRO_TRAILING(Airports!E:E),"Code not found")</f>
        <v>CA</v>
      </c>
      <c r="J984" s="1">
        <v>0.70277777777777772</v>
      </c>
      <c r="K984">
        <f>HOUR(Flights[[#This Row],[Scheduled Departure]])</f>
        <v>16</v>
      </c>
      <c r="L984" s="1">
        <v>0.70625000000000004</v>
      </c>
      <c r="M984">
        <v>5</v>
      </c>
      <c r="N984">
        <v>74</v>
      </c>
      <c r="O984" s="14">
        <f>Flights[[#This Row],[Length (min)]]/60</f>
        <v>1.2333333333333334</v>
      </c>
      <c r="P984">
        <v>373</v>
      </c>
      <c r="Q984" s="17">
        <f>IFERROR(Flights[[#This Row],[Distance]]/Flights[[#This Row],[Length (hr)]],"")</f>
        <v>302.43243243243239</v>
      </c>
      <c r="R984" s="1">
        <v>0.7631944444444444</v>
      </c>
      <c r="S984" s="1">
        <v>0.75763888888888886</v>
      </c>
      <c r="T984">
        <v>-8</v>
      </c>
      <c r="U984" t="str">
        <f>IF(Flights[[#This Row],[Arrival Delay]]="","Cancelled",IF(Flights[[#This Row],[Arrival Delay]]&gt;15,"Delayed","On time"))</f>
        <v>On time</v>
      </c>
      <c r="V984" t="str">
        <f>IF(Flights[[#This Row],[Status]]&lt;&gt;"Delayed","",IF(Flights[[#This Row],[Arrival Delay]]&gt;120,"Severe",IF(Flights[[#This Row],[Arrival Delay]]&gt;60,"Major","Moderate")))</f>
        <v/>
      </c>
      <c r="X984" t="str">
        <f>IF(OR(AND(Flights[[#This Row],[Status]]="Cancelled",Flights[[#This Row],[Cancellation Reason]]="Airline/Carrier"),Flights[[#This Row],[Delay Type]]="Severe"),"Yes","No")</f>
        <v>No</v>
      </c>
    </row>
    <row r="985" spans="1:24" x14ac:dyDescent="0.25">
      <c r="A985" s="3">
        <v>42081</v>
      </c>
      <c r="B985">
        <f>WEEKNUM(Flights[[#This Row],[Date]],2)</f>
        <v>12</v>
      </c>
      <c r="C985">
        <f>WEEKDAY(Flights[[#This Row],[Date]],2)</f>
        <v>3</v>
      </c>
      <c r="D985" t="s">
        <v>1170</v>
      </c>
      <c r="E985" t="s">
        <v>1995</v>
      </c>
      <c r="F985" t="s">
        <v>0</v>
      </c>
      <c r="G985" t="s">
        <v>6</v>
      </c>
      <c r="H985" t="str">
        <f>_xlfn.XLOOKUP(Flights[[#This Row],[Destination]],Airports!$A$1:$A$77,Airports!$D$1:$D$77,"Code not found")</f>
        <v>Nashville</v>
      </c>
      <c r="I985" t="str" cm="1">
        <f t="array" ref="I985">_xlfn.XLOOKUP(Flights[[#This Row],[Destination]],_xlfn._TRO_TRAILING(Airports!A:A),_xlfn._TRO_TRAILING(Airports!E:E),"Code not found")</f>
        <v>TN</v>
      </c>
      <c r="J985" s="1">
        <v>0.80208333333333337</v>
      </c>
      <c r="K985">
        <f>HOUR(Flights[[#This Row],[Scheduled Departure]])</f>
        <v>19</v>
      </c>
      <c r="L985" s="1">
        <v>0.82430555555555551</v>
      </c>
      <c r="M985">
        <v>32</v>
      </c>
      <c r="N985">
        <v>220</v>
      </c>
      <c r="O985" s="14">
        <f>Flights[[#This Row],[Length (min)]]/60</f>
        <v>3.6666666666666665</v>
      </c>
      <c r="P985">
        <v>1797</v>
      </c>
      <c r="Q985" s="17">
        <f>IFERROR(Flights[[#This Row],[Distance]]/Flights[[#This Row],[Length (hr)]],"")</f>
        <v>490.09090909090912</v>
      </c>
      <c r="R985" s="1">
        <v>3.8194444444444448E-2</v>
      </c>
      <c r="S985" s="1">
        <v>6.0416666666666667E-2</v>
      </c>
      <c r="T985">
        <v>32</v>
      </c>
      <c r="U985" t="str">
        <f>IF(Flights[[#This Row],[Arrival Delay]]="","Cancelled",IF(Flights[[#This Row],[Arrival Delay]]&gt;15,"Delayed","On time"))</f>
        <v>Delayed</v>
      </c>
      <c r="V985" t="str">
        <f>IF(Flights[[#This Row],[Status]]&lt;&gt;"Delayed","",IF(Flights[[#This Row],[Arrival Delay]]&gt;120,"Severe",IF(Flights[[#This Row],[Arrival Delay]]&gt;60,"Major","Moderate")))</f>
        <v>Moderate</v>
      </c>
      <c r="X985" t="str">
        <f>IF(OR(AND(Flights[[#This Row],[Status]]="Cancelled",Flights[[#This Row],[Cancellation Reason]]="Airline/Carrier"),Flights[[#This Row],[Delay Type]]="Severe"),"Yes","No")</f>
        <v>No</v>
      </c>
    </row>
    <row r="986" spans="1:24" x14ac:dyDescent="0.25">
      <c r="A986" s="3">
        <v>42081</v>
      </c>
      <c r="B986">
        <f>WEEKNUM(Flights[[#This Row],[Date]],2)</f>
        <v>12</v>
      </c>
      <c r="C986">
        <f>WEEKDAY(Flights[[#This Row],[Date]],2)</f>
        <v>3</v>
      </c>
      <c r="D986" t="s">
        <v>1171</v>
      </c>
      <c r="E986" t="s">
        <v>1995</v>
      </c>
      <c r="F986" t="s">
        <v>0</v>
      </c>
      <c r="G986" t="s">
        <v>306</v>
      </c>
      <c r="H986" t="str">
        <f>_xlfn.XLOOKUP(Flights[[#This Row],[Destination]],Airports!$A$1:$A$77,Airports!$D$1:$D$77,"Code not found")</f>
        <v>Chicago</v>
      </c>
      <c r="I986" t="str" cm="1">
        <f t="array" ref="I986">_xlfn.XLOOKUP(Flights[[#This Row],[Destination]],_xlfn._TRO_TRAILING(Airports!A:A),_xlfn._TRO_TRAILING(Airports!E:E),"Code not found")</f>
        <v>IL</v>
      </c>
      <c r="J986" s="1">
        <v>0.80902777777777779</v>
      </c>
      <c r="K986">
        <f>HOUR(Flights[[#This Row],[Scheduled Departure]])</f>
        <v>19</v>
      </c>
      <c r="L986" s="1">
        <v>0.80555555555555558</v>
      </c>
      <c r="M986">
        <v>-5</v>
      </c>
      <c r="N986">
        <v>216</v>
      </c>
      <c r="O986" s="14">
        <f>Flights[[#This Row],[Length (min)]]/60</f>
        <v>3.6</v>
      </c>
      <c r="P986">
        <v>1750</v>
      </c>
      <c r="Q986" s="17">
        <f>IFERROR(Flights[[#This Row],[Distance]]/Flights[[#This Row],[Length (hr)]],"")</f>
        <v>486.11111111111109</v>
      </c>
      <c r="R986" s="1">
        <v>4.8611111111111112E-2</v>
      </c>
      <c r="S986" s="1">
        <v>3.888888888888889E-2</v>
      </c>
      <c r="T986">
        <v>-14</v>
      </c>
      <c r="U986" t="str">
        <f>IF(Flights[[#This Row],[Arrival Delay]]="","Cancelled",IF(Flights[[#This Row],[Arrival Delay]]&gt;15,"Delayed","On time"))</f>
        <v>On time</v>
      </c>
      <c r="V986" t="str">
        <f>IF(Flights[[#This Row],[Status]]&lt;&gt;"Delayed","",IF(Flights[[#This Row],[Arrival Delay]]&gt;120,"Severe",IF(Flights[[#This Row],[Arrival Delay]]&gt;60,"Major","Moderate")))</f>
        <v/>
      </c>
      <c r="X986" t="str">
        <f>IF(OR(AND(Flights[[#This Row],[Status]]="Cancelled",Flights[[#This Row],[Cancellation Reason]]="Airline/Carrier"),Flights[[#This Row],[Delay Type]]="Severe"),"Yes","No")</f>
        <v>No</v>
      </c>
    </row>
    <row r="987" spans="1:24" x14ac:dyDescent="0.25">
      <c r="A987" s="3">
        <v>42081</v>
      </c>
      <c r="B987">
        <f>WEEKNUM(Flights[[#This Row],[Date]],2)</f>
        <v>12</v>
      </c>
      <c r="C987">
        <f>WEEKDAY(Flights[[#This Row],[Date]],2)</f>
        <v>3</v>
      </c>
      <c r="D987" t="s">
        <v>1092</v>
      </c>
      <c r="E987" t="s">
        <v>1994</v>
      </c>
      <c r="F987" t="s">
        <v>0</v>
      </c>
      <c r="G987" t="s">
        <v>313</v>
      </c>
      <c r="H987" t="str">
        <f>_xlfn.XLOOKUP(Flights[[#This Row],[Destination]],Airports!$A$1:$A$77,Airports!$D$1:$D$77,"Code not found")</f>
        <v>Monterey</v>
      </c>
      <c r="I987" t="str" cm="1">
        <f t="array" ref="I987">_xlfn.XLOOKUP(Flights[[#This Row],[Destination]],_xlfn._TRO_TRAILING(Airports!A:A),_xlfn._TRO_TRAILING(Airports!E:E),"Code not found")</f>
        <v>CA</v>
      </c>
      <c r="J987" s="1">
        <v>0.85138888888888886</v>
      </c>
      <c r="K987">
        <f>HOUR(Flights[[#This Row],[Scheduled Departure]])</f>
        <v>20</v>
      </c>
      <c r="L987" s="1">
        <v>0.84583333333333333</v>
      </c>
      <c r="M987">
        <v>-8</v>
      </c>
      <c r="N987">
        <v>77</v>
      </c>
      <c r="O987" s="14">
        <f>Flights[[#This Row],[Length (min)]]/60</f>
        <v>1.2833333333333334</v>
      </c>
      <c r="P987">
        <v>266</v>
      </c>
      <c r="Q987" s="17">
        <f>IFERROR(Flights[[#This Row],[Distance]]/Flights[[#This Row],[Length (hr)]],"")</f>
        <v>207.27272727272725</v>
      </c>
      <c r="R987" s="1">
        <v>0.89930555555555558</v>
      </c>
      <c r="S987" s="1">
        <v>0.89930555555555558</v>
      </c>
      <c r="T987">
        <v>0</v>
      </c>
      <c r="U987" t="str">
        <f>IF(Flights[[#This Row],[Arrival Delay]]="","Cancelled",IF(Flights[[#This Row],[Arrival Delay]]&gt;15,"Delayed","On time"))</f>
        <v>On time</v>
      </c>
      <c r="V987" t="str">
        <f>IF(Flights[[#This Row],[Status]]&lt;&gt;"Delayed","",IF(Flights[[#This Row],[Arrival Delay]]&gt;120,"Severe",IF(Flights[[#This Row],[Arrival Delay]]&gt;60,"Major","Moderate")))</f>
        <v/>
      </c>
      <c r="X987" t="str">
        <f>IF(OR(AND(Flights[[#This Row],[Status]]="Cancelled",Flights[[#This Row],[Cancellation Reason]]="Airline/Carrier"),Flights[[#This Row],[Delay Type]]="Severe"),"Yes","No")</f>
        <v>No</v>
      </c>
    </row>
    <row r="988" spans="1:24" x14ac:dyDescent="0.25">
      <c r="A988" s="3">
        <v>42081</v>
      </c>
      <c r="B988">
        <f>WEEKNUM(Flights[[#This Row],[Date]],2)</f>
        <v>12</v>
      </c>
      <c r="C988">
        <f>WEEKDAY(Flights[[#This Row],[Date]],2)</f>
        <v>3</v>
      </c>
      <c r="D988" t="s">
        <v>674</v>
      </c>
      <c r="E988" t="s">
        <v>1989</v>
      </c>
      <c r="F988" t="s">
        <v>0</v>
      </c>
      <c r="G988" t="s">
        <v>12</v>
      </c>
      <c r="H988" t="str">
        <f>_xlfn.XLOOKUP(Flights[[#This Row],[Destination]],Airports!$A$1:$A$77,Airports!$D$1:$D$77,"Code not found")</f>
        <v>New York</v>
      </c>
      <c r="I988" t="str" cm="1">
        <f t="array" ref="I988">_xlfn.XLOOKUP(Flights[[#This Row],[Destination]],_xlfn._TRO_TRAILING(Airports!A:A),_xlfn._TRO_TRAILING(Airports!E:E),"Code not found")</f>
        <v>NY</v>
      </c>
      <c r="J988" s="1">
        <v>0.95486111111111116</v>
      </c>
      <c r="K988">
        <f>HOUR(Flights[[#This Row],[Scheduled Departure]])</f>
        <v>22</v>
      </c>
      <c r="L988" s="1">
        <v>0.98541666666666672</v>
      </c>
      <c r="M988">
        <v>44</v>
      </c>
      <c r="N988">
        <v>301</v>
      </c>
      <c r="O988" s="14">
        <f>Flights[[#This Row],[Length (min)]]/60</f>
        <v>5.0166666666666666</v>
      </c>
      <c r="P988">
        <v>2475</v>
      </c>
      <c r="Q988" s="17">
        <f>IFERROR(Flights[[#This Row],[Distance]]/Flights[[#This Row],[Length (hr)]],"")</f>
        <v>493.35548172757478</v>
      </c>
      <c r="R988" s="1">
        <v>0.30208333333333331</v>
      </c>
      <c r="S988" s="1">
        <v>0.31944444444444442</v>
      </c>
      <c r="T988">
        <v>25</v>
      </c>
      <c r="U988" t="str">
        <f>IF(Flights[[#This Row],[Arrival Delay]]="","Cancelled",IF(Flights[[#This Row],[Arrival Delay]]&gt;15,"Delayed","On time"))</f>
        <v>Delayed</v>
      </c>
      <c r="V988" t="str">
        <f>IF(Flights[[#This Row],[Status]]&lt;&gt;"Delayed","",IF(Flights[[#This Row],[Arrival Delay]]&gt;120,"Severe",IF(Flights[[#This Row],[Arrival Delay]]&gt;60,"Major","Moderate")))</f>
        <v>Moderate</v>
      </c>
      <c r="X988" t="str">
        <f>IF(OR(AND(Flights[[#This Row],[Status]]="Cancelled",Flights[[#This Row],[Cancellation Reason]]="Airline/Carrier"),Flights[[#This Row],[Delay Type]]="Severe"),"Yes","No")</f>
        <v>No</v>
      </c>
    </row>
    <row r="989" spans="1:24" x14ac:dyDescent="0.25">
      <c r="A989" s="3">
        <v>42082</v>
      </c>
      <c r="B989">
        <f>WEEKNUM(Flights[[#This Row],[Date]],2)</f>
        <v>12</v>
      </c>
      <c r="C989">
        <f>WEEKDAY(Flights[[#This Row],[Date]],2)</f>
        <v>4</v>
      </c>
      <c r="D989" t="s">
        <v>33</v>
      </c>
      <c r="E989" t="s">
        <v>1987</v>
      </c>
      <c r="F989" t="s">
        <v>0</v>
      </c>
      <c r="G989" t="s">
        <v>2</v>
      </c>
      <c r="H989" t="str">
        <f>_xlfn.XLOOKUP(Flights[[#This Row],[Destination]],Airports!$A$1:$A$77,Airports!$D$1:$D$77,"Code not found")</f>
        <v>Miami</v>
      </c>
      <c r="I989" t="str" cm="1">
        <f t="array" ref="I989">_xlfn.XLOOKUP(Flights[[#This Row],[Destination]],_xlfn._TRO_TRAILING(Airports!A:A),_xlfn._TRO_TRAILING(Airports!E:E),"Code not found")</f>
        <v>FL</v>
      </c>
      <c r="J989" s="1">
        <v>1.3888888888888888E-2</v>
      </c>
      <c r="K989">
        <f>HOUR(Flights[[#This Row],[Scheduled Departure]])</f>
        <v>0</v>
      </c>
      <c r="L989" s="1">
        <v>1.5972222222222221E-2</v>
      </c>
      <c r="M989">
        <v>3</v>
      </c>
      <c r="N989">
        <v>286</v>
      </c>
      <c r="O989" s="14">
        <f>Flights[[#This Row],[Length (min)]]/60</f>
        <v>4.7666666666666666</v>
      </c>
      <c r="P989">
        <v>2342</v>
      </c>
      <c r="Q989" s="17">
        <f>IFERROR(Flights[[#This Row],[Distance]]/Flights[[#This Row],[Length (hr)]],"")</f>
        <v>491.32867132867136</v>
      </c>
      <c r="R989" s="1">
        <v>0.33888888888888891</v>
      </c>
      <c r="S989" s="1">
        <v>0.33958333333333335</v>
      </c>
      <c r="T989">
        <v>1</v>
      </c>
      <c r="U989" t="str">
        <f>IF(Flights[[#This Row],[Arrival Delay]]="","Cancelled",IF(Flights[[#This Row],[Arrival Delay]]&gt;15,"Delayed","On time"))</f>
        <v>On time</v>
      </c>
      <c r="V989" t="str">
        <f>IF(Flights[[#This Row],[Status]]&lt;&gt;"Delayed","",IF(Flights[[#This Row],[Arrival Delay]]&gt;120,"Severe",IF(Flights[[#This Row],[Arrival Delay]]&gt;60,"Major","Moderate")))</f>
        <v/>
      </c>
      <c r="X989" t="str">
        <f>IF(OR(AND(Flights[[#This Row],[Status]]="Cancelled",Flights[[#This Row],[Cancellation Reason]]="Airline/Carrier"),Flights[[#This Row],[Delay Type]]="Severe"),"Yes","No")</f>
        <v>No</v>
      </c>
    </row>
    <row r="990" spans="1:24" x14ac:dyDescent="0.25">
      <c r="A990" s="3">
        <v>42082</v>
      </c>
      <c r="B990">
        <f>WEEKNUM(Flights[[#This Row],[Date]],2)</f>
        <v>12</v>
      </c>
      <c r="C990">
        <f>WEEKDAY(Flights[[#This Row],[Date]],2)</f>
        <v>4</v>
      </c>
      <c r="D990" t="s">
        <v>423</v>
      </c>
      <c r="E990" t="s">
        <v>1997</v>
      </c>
      <c r="F990" t="s">
        <v>0</v>
      </c>
      <c r="G990" t="s">
        <v>17</v>
      </c>
      <c r="H990" t="str">
        <f>_xlfn.XLOOKUP(Flights[[#This Row],[Destination]],Airports!$A$1:$A$77,Airports!$D$1:$D$77,"Code not found")</f>
        <v>Honolulu</v>
      </c>
      <c r="I990" t="str" cm="1">
        <f t="array" ref="I990">_xlfn.XLOOKUP(Flights[[#This Row],[Destination]],_xlfn._TRO_TRAILING(Airports!A:A),_xlfn._TRO_TRAILING(Airports!E:E),"Code not found")</f>
        <v>HI</v>
      </c>
      <c r="J990" s="1">
        <v>0.3611111111111111</v>
      </c>
      <c r="K990">
        <f>HOUR(Flights[[#This Row],[Scheduled Departure]])</f>
        <v>8</v>
      </c>
      <c r="L990" s="1">
        <v>0.36527777777777776</v>
      </c>
      <c r="M990">
        <v>6</v>
      </c>
      <c r="N990">
        <v>364</v>
      </c>
      <c r="O990" s="14">
        <f>Flights[[#This Row],[Length (min)]]/60</f>
        <v>6.0666666666666664</v>
      </c>
      <c r="P990">
        <v>2556</v>
      </c>
      <c r="Q990" s="17">
        <f>IFERROR(Flights[[#This Row],[Distance]]/Flights[[#This Row],[Length (hr)]],"")</f>
        <v>421.31868131868134</v>
      </c>
      <c r="R990" s="1">
        <v>0.4861111111111111</v>
      </c>
      <c r="S990" s="1">
        <v>0.49305555555555558</v>
      </c>
      <c r="T990">
        <v>10</v>
      </c>
      <c r="U990" t="str">
        <f>IF(Flights[[#This Row],[Arrival Delay]]="","Cancelled",IF(Flights[[#This Row],[Arrival Delay]]&gt;15,"Delayed","On time"))</f>
        <v>On time</v>
      </c>
      <c r="V990" t="str">
        <f>IF(Flights[[#This Row],[Status]]&lt;&gt;"Delayed","",IF(Flights[[#This Row],[Arrival Delay]]&gt;120,"Severe",IF(Flights[[#This Row],[Arrival Delay]]&gt;60,"Major","Moderate")))</f>
        <v/>
      </c>
      <c r="X990" t="str">
        <f>IF(OR(AND(Flights[[#This Row],[Status]]="Cancelled",Flights[[#This Row],[Cancellation Reason]]="Airline/Carrier"),Flights[[#This Row],[Delay Type]]="Severe"),"Yes","No")</f>
        <v>No</v>
      </c>
    </row>
    <row r="991" spans="1:24" x14ac:dyDescent="0.25">
      <c r="A991" s="3">
        <v>42082</v>
      </c>
      <c r="B991">
        <f>WEEKNUM(Flights[[#This Row],[Date]],2)</f>
        <v>12</v>
      </c>
      <c r="C991">
        <f>WEEKDAY(Flights[[#This Row],[Date]],2)</f>
        <v>4</v>
      </c>
      <c r="D991" t="s">
        <v>51</v>
      </c>
      <c r="E991" t="s">
        <v>1987</v>
      </c>
      <c r="F991" t="s">
        <v>0</v>
      </c>
      <c r="G991" t="s">
        <v>2</v>
      </c>
      <c r="H991" t="str">
        <f>_xlfn.XLOOKUP(Flights[[#This Row],[Destination]],Airports!$A$1:$A$77,Airports!$D$1:$D$77,"Code not found")</f>
        <v>Miami</v>
      </c>
      <c r="I991" t="str" cm="1">
        <f t="array" ref="I991">_xlfn.XLOOKUP(Flights[[#This Row],[Destination]],_xlfn._TRO_TRAILING(Airports!A:A),_xlfn._TRO_TRAILING(Airports!E:E),"Code not found")</f>
        <v>FL</v>
      </c>
      <c r="J991" s="1">
        <v>0.375</v>
      </c>
      <c r="K991">
        <f>HOUR(Flights[[#This Row],[Scheduled Departure]])</f>
        <v>9</v>
      </c>
      <c r="L991" s="1">
        <v>0.37361111111111112</v>
      </c>
      <c r="M991">
        <v>-2</v>
      </c>
      <c r="N991">
        <v>286</v>
      </c>
      <c r="O991" s="14">
        <f>Flights[[#This Row],[Length (min)]]/60</f>
        <v>4.7666666666666666</v>
      </c>
      <c r="P991">
        <v>2342</v>
      </c>
      <c r="Q991" s="17">
        <f>IFERROR(Flights[[#This Row],[Distance]]/Flights[[#This Row],[Length (hr)]],"")</f>
        <v>491.32867132867136</v>
      </c>
      <c r="R991" s="1">
        <v>0.70486111111111116</v>
      </c>
      <c r="S991" s="1">
        <v>0.69722222222222219</v>
      </c>
      <c r="T991">
        <v>-11</v>
      </c>
      <c r="U991" t="str">
        <f>IF(Flights[[#This Row],[Arrival Delay]]="","Cancelled",IF(Flights[[#This Row],[Arrival Delay]]&gt;15,"Delayed","On time"))</f>
        <v>On time</v>
      </c>
      <c r="V991" t="str">
        <f>IF(Flights[[#This Row],[Status]]&lt;&gt;"Delayed","",IF(Flights[[#This Row],[Arrival Delay]]&gt;120,"Severe",IF(Flights[[#This Row],[Arrival Delay]]&gt;60,"Major","Moderate")))</f>
        <v/>
      </c>
      <c r="X991" t="str">
        <f>IF(OR(AND(Flights[[#This Row],[Status]]="Cancelled",Flights[[#This Row],[Cancellation Reason]]="Airline/Carrier"),Flights[[#This Row],[Delay Type]]="Severe"),"Yes","No")</f>
        <v>No</v>
      </c>
    </row>
    <row r="992" spans="1:24" x14ac:dyDescent="0.25">
      <c r="A992" s="3">
        <v>42082</v>
      </c>
      <c r="B992">
        <f>WEEKNUM(Flights[[#This Row],[Date]],2)</f>
        <v>12</v>
      </c>
      <c r="C992">
        <f>WEEKDAY(Flights[[#This Row],[Date]],2)</f>
        <v>4</v>
      </c>
      <c r="D992" t="s">
        <v>427</v>
      </c>
      <c r="E992" t="s">
        <v>1990</v>
      </c>
      <c r="F992" t="s">
        <v>0</v>
      </c>
      <c r="G992" t="s">
        <v>20</v>
      </c>
      <c r="H992" t="str">
        <f>_xlfn.XLOOKUP(Flights[[#This Row],[Destination]],Airports!$A$1:$A$77,Airports!$D$1:$D$77,"Code not found")</f>
        <v>Kahului</v>
      </c>
      <c r="I992" t="str" cm="1">
        <f t="array" ref="I992">_xlfn.XLOOKUP(Flights[[#This Row],[Destination]],_xlfn._TRO_TRAILING(Airports!A:A),_xlfn._TRO_TRAILING(Airports!E:E),"Code not found")</f>
        <v>HI</v>
      </c>
      <c r="J992" s="1">
        <v>0.37847222222222221</v>
      </c>
      <c r="K992">
        <f>HOUR(Flights[[#This Row],[Scheduled Departure]])</f>
        <v>9</v>
      </c>
      <c r="L992" s="1">
        <v>0.37708333333333333</v>
      </c>
      <c r="M992">
        <v>-2</v>
      </c>
      <c r="N992">
        <v>344</v>
      </c>
      <c r="O992" s="14">
        <f>Flights[[#This Row],[Length (min)]]/60</f>
        <v>5.7333333333333334</v>
      </c>
      <c r="P992">
        <v>2486</v>
      </c>
      <c r="Q992" s="17">
        <f>IFERROR(Flights[[#This Row],[Distance]]/Flights[[#This Row],[Length (hr)]],"")</f>
        <v>433.60465116279067</v>
      </c>
      <c r="R992" s="1">
        <v>0.50069444444444444</v>
      </c>
      <c r="S992" s="1">
        <v>0.4909722222222222</v>
      </c>
      <c r="T992">
        <v>-14</v>
      </c>
      <c r="U992" t="str">
        <f>IF(Flights[[#This Row],[Arrival Delay]]="","Cancelled",IF(Flights[[#This Row],[Arrival Delay]]&gt;15,"Delayed","On time"))</f>
        <v>On time</v>
      </c>
      <c r="V992" t="str">
        <f>IF(Flights[[#This Row],[Status]]&lt;&gt;"Delayed","",IF(Flights[[#This Row],[Arrival Delay]]&gt;120,"Severe",IF(Flights[[#This Row],[Arrival Delay]]&gt;60,"Major","Moderate")))</f>
        <v/>
      </c>
      <c r="X992" t="str">
        <f>IF(OR(AND(Flights[[#This Row],[Status]]="Cancelled",Flights[[#This Row],[Cancellation Reason]]="Airline/Carrier"),Flights[[#This Row],[Delay Type]]="Severe"),"Yes","No")</f>
        <v>No</v>
      </c>
    </row>
    <row r="993" spans="1:24" x14ac:dyDescent="0.25">
      <c r="A993" s="3">
        <v>42082</v>
      </c>
      <c r="B993">
        <f>WEEKNUM(Flights[[#This Row],[Date]],2)</f>
        <v>12</v>
      </c>
      <c r="C993">
        <f>WEEKDAY(Flights[[#This Row],[Date]],2)</f>
        <v>4</v>
      </c>
      <c r="D993" t="s">
        <v>1061</v>
      </c>
      <c r="E993" t="s">
        <v>1994</v>
      </c>
      <c r="F993" t="s">
        <v>0</v>
      </c>
      <c r="G993" t="s">
        <v>246</v>
      </c>
      <c r="H993" t="str">
        <f>_xlfn.XLOOKUP(Flights[[#This Row],[Destination]],Airports!$A$1:$A$77,Airports!$D$1:$D$77,"Code not found")</f>
        <v>Albuquerque</v>
      </c>
      <c r="I993" t="str" cm="1">
        <f t="array" ref="I993">_xlfn.XLOOKUP(Flights[[#This Row],[Destination]],_xlfn._TRO_TRAILING(Airports!A:A),_xlfn._TRO_TRAILING(Airports!E:E),"Code not found")</f>
        <v>NM</v>
      </c>
      <c r="J993" s="1">
        <v>0.38333333333333336</v>
      </c>
      <c r="K993">
        <f>HOUR(Flights[[#This Row],[Scheduled Departure]])</f>
        <v>9</v>
      </c>
      <c r="L993" s="1">
        <v>0.37916666666666665</v>
      </c>
      <c r="M993">
        <v>-6</v>
      </c>
      <c r="N993">
        <v>116</v>
      </c>
      <c r="O993" s="14">
        <f>Flights[[#This Row],[Length (min)]]/60</f>
        <v>1.9333333333333333</v>
      </c>
      <c r="P993">
        <v>677</v>
      </c>
      <c r="Q993" s="17">
        <f>IFERROR(Flights[[#This Row],[Distance]]/Flights[[#This Row],[Length (hr)]],"")</f>
        <v>350.17241379310343</v>
      </c>
      <c r="R993" s="1">
        <v>0.50416666666666665</v>
      </c>
      <c r="S993" s="1">
        <v>0.50138888888888888</v>
      </c>
      <c r="T993">
        <v>-4</v>
      </c>
      <c r="U993" t="str">
        <f>IF(Flights[[#This Row],[Arrival Delay]]="","Cancelled",IF(Flights[[#This Row],[Arrival Delay]]&gt;15,"Delayed","On time"))</f>
        <v>On time</v>
      </c>
      <c r="V993" t="str">
        <f>IF(Flights[[#This Row],[Status]]&lt;&gt;"Delayed","",IF(Flights[[#This Row],[Arrival Delay]]&gt;120,"Severe",IF(Flights[[#This Row],[Arrival Delay]]&gt;60,"Major","Moderate")))</f>
        <v/>
      </c>
      <c r="X993" t="str">
        <f>IF(OR(AND(Flights[[#This Row],[Status]]="Cancelled",Flights[[#This Row],[Cancellation Reason]]="Airline/Carrier"),Flights[[#This Row],[Delay Type]]="Severe"),"Yes","No")</f>
        <v>No</v>
      </c>
    </row>
    <row r="994" spans="1:24" x14ac:dyDescent="0.25">
      <c r="A994" s="3">
        <v>42082</v>
      </c>
      <c r="B994">
        <f>WEEKNUM(Flights[[#This Row],[Date]],2)</f>
        <v>12</v>
      </c>
      <c r="C994">
        <f>WEEKDAY(Flights[[#This Row],[Date]],2)</f>
        <v>4</v>
      </c>
      <c r="D994" t="s">
        <v>461</v>
      </c>
      <c r="E994" t="s">
        <v>1996</v>
      </c>
      <c r="F994" t="s">
        <v>0</v>
      </c>
      <c r="G994" t="s">
        <v>12</v>
      </c>
      <c r="H994" t="str">
        <f>_xlfn.XLOOKUP(Flights[[#This Row],[Destination]],Airports!$A$1:$A$77,Airports!$D$1:$D$77,"Code not found")</f>
        <v>New York</v>
      </c>
      <c r="I994" t="str" cm="1">
        <f t="array" ref="I994">_xlfn.XLOOKUP(Flights[[#This Row],[Destination]],_xlfn._TRO_TRAILING(Airports!A:A),_xlfn._TRO_TRAILING(Airports!E:E),"Code not found")</f>
        <v>NY</v>
      </c>
      <c r="J994" s="1">
        <v>0.44791666666666669</v>
      </c>
      <c r="K994">
        <f>HOUR(Flights[[#This Row],[Scheduled Departure]])</f>
        <v>10</v>
      </c>
      <c r="L994" s="1">
        <v>0.44861111111111113</v>
      </c>
      <c r="M994">
        <v>1</v>
      </c>
      <c r="N994">
        <v>304</v>
      </c>
      <c r="O994" s="14">
        <f>Flights[[#This Row],[Length (min)]]/60</f>
        <v>5.0666666666666664</v>
      </c>
      <c r="P994">
        <v>2475</v>
      </c>
      <c r="Q994" s="17">
        <f>IFERROR(Flights[[#This Row],[Distance]]/Flights[[#This Row],[Length (hr)]],"")</f>
        <v>488.48684210526318</v>
      </c>
      <c r="R994" s="1">
        <v>0.80208333333333337</v>
      </c>
      <c r="S994" s="1">
        <v>0.78472222222222221</v>
      </c>
      <c r="T994">
        <v>-25</v>
      </c>
      <c r="U994" t="str">
        <f>IF(Flights[[#This Row],[Arrival Delay]]="","Cancelled",IF(Flights[[#This Row],[Arrival Delay]]&gt;15,"Delayed","On time"))</f>
        <v>On time</v>
      </c>
      <c r="V994" t="str">
        <f>IF(Flights[[#This Row],[Status]]&lt;&gt;"Delayed","",IF(Flights[[#This Row],[Arrival Delay]]&gt;120,"Severe",IF(Flights[[#This Row],[Arrival Delay]]&gt;60,"Major","Moderate")))</f>
        <v/>
      </c>
      <c r="X994" t="str">
        <f>IF(OR(AND(Flights[[#This Row],[Status]]="Cancelled",Flights[[#This Row],[Cancellation Reason]]="Airline/Carrier"),Flights[[#This Row],[Delay Type]]="Severe"),"Yes","No")</f>
        <v>No</v>
      </c>
    </row>
    <row r="995" spans="1:24" x14ac:dyDescent="0.25">
      <c r="A995" s="3">
        <v>42082</v>
      </c>
      <c r="B995">
        <f>WEEKNUM(Flights[[#This Row],[Date]],2)</f>
        <v>12</v>
      </c>
      <c r="C995">
        <f>WEEKDAY(Flights[[#This Row],[Date]],2)</f>
        <v>4</v>
      </c>
      <c r="D995" t="s">
        <v>1141</v>
      </c>
      <c r="E995" t="s">
        <v>1995</v>
      </c>
      <c r="F995" t="s">
        <v>0</v>
      </c>
      <c r="G995" t="s">
        <v>273</v>
      </c>
      <c r="H995" t="str">
        <f>_xlfn.XLOOKUP(Flights[[#This Row],[Destination]],Airports!$A$1:$A$77,Airports!$D$1:$D$77,"Code not found")</f>
        <v>Denver</v>
      </c>
      <c r="I995" t="str" cm="1">
        <f t="array" ref="I995">_xlfn.XLOOKUP(Flights[[#This Row],[Destination]],_xlfn._TRO_TRAILING(Airports!A:A),_xlfn._TRO_TRAILING(Airports!E:E),"Code not found")</f>
        <v>CO</v>
      </c>
      <c r="J995" s="1">
        <v>0.50347222222222221</v>
      </c>
      <c r="K995">
        <f>HOUR(Flights[[#This Row],[Scheduled Departure]])</f>
        <v>12</v>
      </c>
      <c r="L995" s="1">
        <v>0.50972222222222219</v>
      </c>
      <c r="M995">
        <v>9</v>
      </c>
      <c r="N995">
        <v>129</v>
      </c>
      <c r="O995" s="14">
        <f>Flights[[#This Row],[Length (min)]]/60</f>
        <v>2.15</v>
      </c>
      <c r="P995">
        <v>862</v>
      </c>
      <c r="Q995" s="17">
        <f>IFERROR(Flights[[#This Row],[Distance]]/Flights[[#This Row],[Length (hr)]],"")</f>
        <v>400.93023255813955</v>
      </c>
      <c r="R995" s="1">
        <v>0.63888888888888884</v>
      </c>
      <c r="S995" s="1">
        <v>0.64097222222222228</v>
      </c>
      <c r="T995">
        <v>3</v>
      </c>
      <c r="U995" t="str">
        <f>IF(Flights[[#This Row],[Arrival Delay]]="","Cancelled",IF(Flights[[#This Row],[Arrival Delay]]&gt;15,"Delayed","On time"))</f>
        <v>On time</v>
      </c>
      <c r="V995" t="str">
        <f>IF(Flights[[#This Row],[Status]]&lt;&gt;"Delayed","",IF(Flights[[#This Row],[Arrival Delay]]&gt;120,"Severe",IF(Flights[[#This Row],[Arrival Delay]]&gt;60,"Major","Moderate")))</f>
        <v/>
      </c>
      <c r="X995" t="str">
        <f>IF(OR(AND(Flights[[#This Row],[Status]]="Cancelled",Flights[[#This Row],[Cancellation Reason]]="Airline/Carrier"),Flights[[#This Row],[Delay Type]]="Severe"),"Yes","No")</f>
        <v>No</v>
      </c>
    </row>
    <row r="996" spans="1:24" x14ac:dyDescent="0.25">
      <c r="A996" s="3">
        <v>42082</v>
      </c>
      <c r="B996">
        <f>WEEKNUM(Flights[[#This Row],[Date]],2)</f>
        <v>12</v>
      </c>
      <c r="C996">
        <f>WEEKDAY(Flights[[#This Row],[Date]],2)</f>
        <v>4</v>
      </c>
      <c r="D996" t="s">
        <v>498</v>
      </c>
      <c r="E996" t="s">
        <v>1989</v>
      </c>
      <c r="F996" t="s">
        <v>0</v>
      </c>
      <c r="G996" t="s">
        <v>268</v>
      </c>
      <c r="H996" t="str">
        <f>_xlfn.XLOOKUP(Flights[[#This Row],[Destination]],Airports!$A$1:$A$77,Airports!$D$1:$D$77,"Code not found")</f>
        <v>Convington</v>
      </c>
      <c r="I996" t="str" cm="1">
        <f t="array" ref="I996">_xlfn.XLOOKUP(Flights[[#This Row],[Destination]],_xlfn._TRO_TRAILING(Airports!A:A),_xlfn._TRO_TRAILING(Airports!E:E),"Code not found")</f>
        <v>KY</v>
      </c>
      <c r="J996" s="1">
        <v>0.51388888888888884</v>
      </c>
      <c r="K996">
        <f>HOUR(Flights[[#This Row],[Scheduled Departure]])</f>
        <v>12</v>
      </c>
      <c r="L996" s="1">
        <v>0.51180555555555551</v>
      </c>
      <c r="M996">
        <v>-3</v>
      </c>
      <c r="N996">
        <v>241</v>
      </c>
      <c r="O996" s="14">
        <f>Flights[[#This Row],[Length (min)]]/60</f>
        <v>4.0166666666666666</v>
      </c>
      <c r="P996">
        <v>1900</v>
      </c>
      <c r="Q996" s="17">
        <f>IFERROR(Flights[[#This Row],[Distance]]/Flights[[#This Row],[Length (hr)]],"")</f>
        <v>473.02904564315355</v>
      </c>
      <c r="R996" s="1">
        <v>0.80902777777777779</v>
      </c>
      <c r="S996" s="1">
        <v>0.8041666666666667</v>
      </c>
      <c r="T996">
        <v>-7</v>
      </c>
      <c r="U996" t="str">
        <f>IF(Flights[[#This Row],[Arrival Delay]]="","Cancelled",IF(Flights[[#This Row],[Arrival Delay]]&gt;15,"Delayed","On time"))</f>
        <v>On time</v>
      </c>
      <c r="V996" t="str">
        <f>IF(Flights[[#This Row],[Status]]&lt;&gt;"Delayed","",IF(Flights[[#This Row],[Arrival Delay]]&gt;120,"Severe",IF(Flights[[#This Row],[Arrival Delay]]&gt;60,"Major","Moderate")))</f>
        <v/>
      </c>
      <c r="X996" t="str">
        <f>IF(OR(AND(Flights[[#This Row],[Status]]="Cancelled",Flights[[#This Row],[Cancellation Reason]]="Airline/Carrier"),Flights[[#This Row],[Delay Type]]="Severe"),"Yes","No")</f>
        <v>No</v>
      </c>
    </row>
    <row r="997" spans="1:24" x14ac:dyDescent="0.25">
      <c r="A997" s="3">
        <v>42082</v>
      </c>
      <c r="B997">
        <f>WEEKNUM(Flights[[#This Row],[Date]],2)</f>
        <v>12</v>
      </c>
      <c r="C997">
        <f>WEEKDAY(Flights[[#This Row],[Date]],2)</f>
        <v>4</v>
      </c>
      <c r="D997" t="s">
        <v>508</v>
      </c>
      <c r="E997" t="s">
        <v>1990</v>
      </c>
      <c r="F997" t="s">
        <v>0</v>
      </c>
      <c r="G997" t="s">
        <v>17</v>
      </c>
      <c r="H997" t="str">
        <f>_xlfn.XLOOKUP(Flights[[#This Row],[Destination]],Airports!$A$1:$A$77,Airports!$D$1:$D$77,"Code not found")</f>
        <v>Honolulu</v>
      </c>
      <c r="I997" t="str" cm="1">
        <f t="array" ref="I997">_xlfn.XLOOKUP(Flights[[#This Row],[Destination]],_xlfn._TRO_TRAILING(Airports!A:A),_xlfn._TRO_TRAILING(Airports!E:E),"Code not found")</f>
        <v>HI</v>
      </c>
      <c r="J997" s="1">
        <v>0.54861111111111116</v>
      </c>
      <c r="K997">
        <f>HOUR(Flights[[#This Row],[Scheduled Departure]])</f>
        <v>13</v>
      </c>
      <c r="L997" s="1">
        <v>0.56736111111111109</v>
      </c>
      <c r="M997">
        <v>27</v>
      </c>
      <c r="N997">
        <v>340</v>
      </c>
      <c r="O997" s="14">
        <f>Flights[[#This Row],[Length (min)]]/60</f>
        <v>5.666666666666667</v>
      </c>
      <c r="P997">
        <v>2556</v>
      </c>
      <c r="Q997" s="17">
        <f>IFERROR(Flights[[#This Row],[Distance]]/Flights[[#This Row],[Length (hr)]],"")</f>
        <v>451.05882352941177</v>
      </c>
      <c r="R997" s="1">
        <v>0.66874999999999996</v>
      </c>
      <c r="S997" s="1">
        <v>0.67847222222222225</v>
      </c>
      <c r="T997">
        <v>14</v>
      </c>
      <c r="U997" t="str">
        <f>IF(Flights[[#This Row],[Arrival Delay]]="","Cancelled",IF(Flights[[#This Row],[Arrival Delay]]&gt;15,"Delayed","On time"))</f>
        <v>On time</v>
      </c>
      <c r="V997" t="str">
        <f>IF(Flights[[#This Row],[Status]]&lt;&gt;"Delayed","",IF(Flights[[#This Row],[Arrival Delay]]&gt;120,"Severe",IF(Flights[[#This Row],[Arrival Delay]]&gt;60,"Major","Moderate")))</f>
        <v/>
      </c>
      <c r="X997" t="str">
        <f>IF(OR(AND(Flights[[#This Row],[Status]]="Cancelled",Flights[[#This Row],[Cancellation Reason]]="Airline/Carrier"),Flights[[#This Row],[Delay Type]]="Severe"),"Yes","No")</f>
        <v>No</v>
      </c>
    </row>
    <row r="998" spans="1:24" x14ac:dyDescent="0.25">
      <c r="A998" s="3">
        <v>42082</v>
      </c>
      <c r="B998">
        <f>WEEKNUM(Flights[[#This Row],[Date]],2)</f>
        <v>12</v>
      </c>
      <c r="C998">
        <f>WEEKDAY(Flights[[#This Row],[Date]],2)</f>
        <v>4</v>
      </c>
      <c r="D998" t="s">
        <v>554</v>
      </c>
      <c r="E998" t="s">
        <v>1996</v>
      </c>
      <c r="F998" t="s">
        <v>0</v>
      </c>
      <c r="G998" t="s">
        <v>9</v>
      </c>
      <c r="H998" t="str">
        <f>_xlfn.XLOOKUP(Flights[[#This Row],[Destination]],Airports!$A$1:$A$77,Airports!$D$1:$D$77,"Code not found")</f>
        <v>San Francisco</v>
      </c>
      <c r="I998" t="str" cm="1">
        <f t="array" ref="I998">_xlfn.XLOOKUP(Flights[[#This Row],[Destination]],_xlfn._TRO_TRAILING(Airports!A:A),_xlfn._TRO_TRAILING(Airports!E:E),"Code not found")</f>
        <v>CA</v>
      </c>
      <c r="J998" s="1">
        <v>0.64583333333333337</v>
      </c>
      <c r="K998">
        <f>HOUR(Flights[[#This Row],[Scheduled Departure]])</f>
        <v>15</v>
      </c>
      <c r="L998" s="1">
        <v>0.65972222222222221</v>
      </c>
      <c r="M998">
        <v>20</v>
      </c>
      <c r="N998">
        <v>67</v>
      </c>
      <c r="O998" s="14">
        <f>Flights[[#This Row],[Length (min)]]/60</f>
        <v>1.1166666666666667</v>
      </c>
      <c r="P998">
        <v>337</v>
      </c>
      <c r="Q998" s="17">
        <f>IFERROR(Flights[[#This Row],[Distance]]/Flights[[#This Row],[Length (hr)]],"")</f>
        <v>301.79104477611941</v>
      </c>
      <c r="R998" s="1">
        <v>0.69444444444444442</v>
      </c>
      <c r="S998" s="1">
        <v>0.70625000000000004</v>
      </c>
      <c r="T998">
        <v>17</v>
      </c>
      <c r="U998" t="str">
        <f>IF(Flights[[#This Row],[Arrival Delay]]="","Cancelled",IF(Flights[[#This Row],[Arrival Delay]]&gt;15,"Delayed","On time"))</f>
        <v>Delayed</v>
      </c>
      <c r="V998" t="str">
        <f>IF(Flights[[#This Row],[Status]]&lt;&gt;"Delayed","",IF(Flights[[#This Row],[Arrival Delay]]&gt;120,"Severe",IF(Flights[[#This Row],[Arrival Delay]]&gt;60,"Major","Moderate")))</f>
        <v>Moderate</v>
      </c>
      <c r="X998" t="str">
        <f>IF(OR(AND(Flights[[#This Row],[Status]]="Cancelled",Flights[[#This Row],[Cancellation Reason]]="Airline/Carrier"),Flights[[#This Row],[Delay Type]]="Severe"),"Yes","No")</f>
        <v>No</v>
      </c>
    </row>
    <row r="999" spans="1:24" x14ac:dyDescent="0.25">
      <c r="A999" s="3">
        <v>42082</v>
      </c>
      <c r="B999">
        <f>WEEKNUM(Flights[[#This Row],[Date]],2)</f>
        <v>12</v>
      </c>
      <c r="C999">
        <f>WEEKDAY(Flights[[#This Row],[Date]],2)</f>
        <v>4</v>
      </c>
      <c r="D999" t="s">
        <v>94</v>
      </c>
      <c r="E999" t="s">
        <v>1987</v>
      </c>
      <c r="F999" t="s">
        <v>0</v>
      </c>
      <c r="G999" t="s">
        <v>15</v>
      </c>
      <c r="H999" t="str">
        <f>_xlfn.XLOOKUP(Flights[[#This Row],[Destination]],Airports!$A$1:$A$77,Airports!$D$1:$D$77,"Code not found")</f>
        <v>Las Vegas</v>
      </c>
      <c r="I999" t="str" cm="1">
        <f t="array" ref="I999">_xlfn.XLOOKUP(Flights[[#This Row],[Destination]],_xlfn._TRO_TRAILING(Airports!A:A),_xlfn._TRO_TRAILING(Airports!E:E),"Code not found")</f>
        <v>NV</v>
      </c>
      <c r="J999" s="1">
        <v>0.69444444444444442</v>
      </c>
      <c r="K999">
        <f>HOUR(Flights[[#This Row],[Scheduled Departure]])</f>
        <v>16</v>
      </c>
      <c r="L999" s="1">
        <v>0.68958333333333333</v>
      </c>
      <c r="M999">
        <v>-7</v>
      </c>
      <c r="N999">
        <v>87</v>
      </c>
      <c r="O999" s="14">
        <f>Flights[[#This Row],[Length (min)]]/60</f>
        <v>1.45</v>
      </c>
      <c r="P999">
        <v>236</v>
      </c>
      <c r="Q999" s="17">
        <f>IFERROR(Flights[[#This Row],[Distance]]/Flights[[#This Row],[Length (hr)]],"")</f>
        <v>162.75862068965517</v>
      </c>
      <c r="R999" s="1">
        <v>0.74583333333333335</v>
      </c>
      <c r="S999" s="1">
        <v>0.75</v>
      </c>
      <c r="T999">
        <v>6</v>
      </c>
      <c r="U999" t="str">
        <f>IF(Flights[[#This Row],[Arrival Delay]]="","Cancelled",IF(Flights[[#This Row],[Arrival Delay]]&gt;15,"Delayed","On time"))</f>
        <v>On time</v>
      </c>
      <c r="V999" t="str">
        <f>IF(Flights[[#This Row],[Status]]&lt;&gt;"Delayed","",IF(Flights[[#This Row],[Arrival Delay]]&gt;120,"Severe",IF(Flights[[#This Row],[Arrival Delay]]&gt;60,"Major","Moderate")))</f>
        <v/>
      </c>
      <c r="X999" t="str">
        <f>IF(OR(AND(Flights[[#This Row],[Status]]="Cancelled",Flights[[#This Row],[Cancellation Reason]]="Airline/Carrier"),Flights[[#This Row],[Delay Type]]="Severe"),"Yes","No")</f>
        <v>No</v>
      </c>
    </row>
    <row r="1000" spans="1:24" x14ac:dyDescent="0.25">
      <c r="A1000" s="3">
        <v>42082</v>
      </c>
      <c r="B1000">
        <f>WEEKNUM(Flights[[#This Row],[Date]],2)</f>
        <v>12</v>
      </c>
      <c r="C1000">
        <f>WEEKDAY(Flights[[#This Row],[Date]],2)</f>
        <v>4</v>
      </c>
      <c r="D1000" t="s">
        <v>653</v>
      </c>
      <c r="E1000" t="s">
        <v>1994</v>
      </c>
      <c r="F1000" t="s">
        <v>0</v>
      </c>
      <c r="G1000" t="s">
        <v>353</v>
      </c>
      <c r="H1000" t="str">
        <f>_xlfn.XLOOKUP(Flights[[#This Row],[Destination]],Airports!$A$1:$A$77,Airports!$D$1:$D$77,"Code not found")</f>
        <v>Santa Maria</v>
      </c>
      <c r="I1000" t="str" cm="1">
        <f t="array" ref="I1000">_xlfn.XLOOKUP(Flights[[#This Row],[Destination]],_xlfn._TRO_TRAILING(Airports!A:A),_xlfn._TRO_TRAILING(Airports!E:E),"Code not found")</f>
        <v>CA</v>
      </c>
      <c r="J1000" s="1">
        <v>0.85763888888888884</v>
      </c>
      <c r="K1000">
        <f>HOUR(Flights[[#This Row],[Scheduled Departure]])</f>
        <v>20</v>
      </c>
      <c r="L1000" s="1">
        <v>0.85138888888888886</v>
      </c>
      <c r="M1000">
        <v>-9</v>
      </c>
      <c r="N1000">
        <v>53</v>
      </c>
      <c r="O1000" s="14">
        <f>Flights[[#This Row],[Length (min)]]/60</f>
        <v>0.8833333333333333</v>
      </c>
      <c r="P1000">
        <v>134</v>
      </c>
      <c r="Q1000" s="17">
        <f>IFERROR(Flights[[#This Row],[Distance]]/Flights[[#This Row],[Length (hr)]],"")</f>
        <v>151.69811320754718</v>
      </c>
      <c r="R1000" s="1">
        <v>0.89722222222222225</v>
      </c>
      <c r="S1000" s="1">
        <v>0.8881944444444444</v>
      </c>
      <c r="T1000">
        <v>-13</v>
      </c>
      <c r="U1000" t="str">
        <f>IF(Flights[[#This Row],[Arrival Delay]]="","Cancelled",IF(Flights[[#This Row],[Arrival Delay]]&gt;15,"Delayed","On time"))</f>
        <v>On time</v>
      </c>
      <c r="V1000" t="str">
        <f>IF(Flights[[#This Row],[Status]]&lt;&gt;"Delayed","",IF(Flights[[#This Row],[Arrival Delay]]&gt;120,"Severe",IF(Flights[[#This Row],[Arrival Delay]]&gt;60,"Major","Moderate")))</f>
        <v/>
      </c>
      <c r="X1000" t="str">
        <f>IF(OR(AND(Flights[[#This Row],[Status]]="Cancelled",Flights[[#This Row],[Cancellation Reason]]="Airline/Carrier"),Flights[[#This Row],[Delay Type]]="Severe"),"Yes","No")</f>
        <v>No</v>
      </c>
    </row>
    <row r="1001" spans="1:24" x14ac:dyDescent="0.25">
      <c r="A1001" s="3">
        <v>42082</v>
      </c>
      <c r="B1001">
        <f>WEEKNUM(Flights[[#This Row],[Date]],2)</f>
        <v>12</v>
      </c>
      <c r="C1001">
        <f>WEEKDAY(Flights[[#This Row],[Date]],2)</f>
        <v>4</v>
      </c>
      <c r="D1001" t="s">
        <v>1179</v>
      </c>
      <c r="E1001" t="s">
        <v>1995</v>
      </c>
      <c r="F1001" t="s">
        <v>0</v>
      </c>
      <c r="G1001" t="s">
        <v>351</v>
      </c>
      <c r="H1001" t="str">
        <f>_xlfn.XLOOKUP(Flights[[#This Row],[Destination]],Airports!$A$1:$A$77,Airports!$D$1:$D$77,"Code not found")</f>
        <v>Sacramento</v>
      </c>
      <c r="I1001" t="str" cm="1">
        <f t="array" ref="I1001">_xlfn.XLOOKUP(Flights[[#This Row],[Destination]],_xlfn._TRO_TRAILING(Airports!A:A),_xlfn._TRO_TRAILING(Airports!E:E),"Code not found")</f>
        <v>CA</v>
      </c>
      <c r="J1001" s="1">
        <v>0.92361111111111116</v>
      </c>
      <c r="K1001">
        <f>HOUR(Flights[[#This Row],[Scheduled Departure]])</f>
        <v>22</v>
      </c>
      <c r="L1001" s="1">
        <v>0.92361111111111116</v>
      </c>
      <c r="M1001">
        <v>0</v>
      </c>
      <c r="N1001">
        <v>70</v>
      </c>
      <c r="O1001" s="14">
        <f>Flights[[#This Row],[Length (min)]]/60</f>
        <v>1.1666666666666667</v>
      </c>
      <c r="P1001">
        <v>373</v>
      </c>
      <c r="Q1001" s="17">
        <f>IFERROR(Flights[[#This Row],[Distance]]/Flights[[#This Row],[Length (hr)]],"")</f>
        <v>319.71428571428572</v>
      </c>
      <c r="R1001" s="1">
        <v>0.98611111111111116</v>
      </c>
      <c r="S1001" s="1">
        <v>0.97222222222222221</v>
      </c>
      <c r="T1001">
        <v>-20</v>
      </c>
      <c r="U1001" t="str">
        <f>IF(Flights[[#This Row],[Arrival Delay]]="","Cancelled",IF(Flights[[#This Row],[Arrival Delay]]&gt;15,"Delayed","On time"))</f>
        <v>On time</v>
      </c>
      <c r="V1001" t="str">
        <f>IF(Flights[[#This Row],[Status]]&lt;&gt;"Delayed","",IF(Flights[[#This Row],[Arrival Delay]]&gt;120,"Severe",IF(Flights[[#This Row],[Arrival Delay]]&gt;60,"Major","Moderate")))</f>
        <v/>
      </c>
      <c r="X1001" t="str">
        <f>IF(OR(AND(Flights[[#This Row],[Status]]="Cancelled",Flights[[#This Row],[Cancellation Reason]]="Airline/Carrier"),Flights[[#This Row],[Delay Type]]="Severe"),"Yes","No")</f>
        <v>No</v>
      </c>
    </row>
    <row r="1002" spans="1:24" x14ac:dyDescent="0.25">
      <c r="A1002" s="3">
        <v>42082</v>
      </c>
      <c r="B1002">
        <f>WEEKNUM(Flights[[#This Row],[Date]],2)</f>
        <v>12</v>
      </c>
      <c r="C1002">
        <f>WEEKDAY(Flights[[#This Row],[Date]],2)</f>
        <v>4</v>
      </c>
      <c r="D1002" t="s">
        <v>1180</v>
      </c>
      <c r="E1002" t="s">
        <v>1995</v>
      </c>
      <c r="F1002" t="s">
        <v>0</v>
      </c>
      <c r="G1002" t="s">
        <v>29</v>
      </c>
      <c r="H1002" t="str">
        <f>_xlfn.XLOOKUP(Flights[[#This Row],[Destination]],Airports!$A$1:$A$77,Airports!$D$1:$D$77,"Code not found")</f>
        <v>Phoenix</v>
      </c>
      <c r="I1002" t="str" cm="1">
        <f t="array" ref="I1002">_xlfn.XLOOKUP(Flights[[#This Row],[Destination]],_xlfn._TRO_TRAILING(Airports!A:A),_xlfn._TRO_TRAILING(Airports!E:E),"Code not found")</f>
        <v>AZ</v>
      </c>
      <c r="J1002" s="1">
        <v>0.93402777777777779</v>
      </c>
      <c r="K1002">
        <f>HOUR(Flights[[#This Row],[Scheduled Departure]])</f>
        <v>22</v>
      </c>
      <c r="L1002" s="1">
        <v>0.97499999999999998</v>
      </c>
      <c r="M1002">
        <v>59</v>
      </c>
      <c r="N1002">
        <v>70</v>
      </c>
      <c r="O1002" s="14">
        <f>Flights[[#This Row],[Length (min)]]/60</f>
        <v>1.1666666666666667</v>
      </c>
      <c r="P1002">
        <v>370</v>
      </c>
      <c r="Q1002" s="17">
        <f>IFERROR(Flights[[#This Row],[Distance]]/Flights[[#This Row],[Length (hr)]],"")</f>
        <v>317.14285714285711</v>
      </c>
      <c r="R1002" s="1">
        <v>0.98958333333333337</v>
      </c>
      <c r="S1002" s="1">
        <v>2.361111111111111E-2</v>
      </c>
      <c r="T1002">
        <v>49</v>
      </c>
      <c r="U1002" t="str">
        <f>IF(Flights[[#This Row],[Arrival Delay]]="","Cancelled",IF(Flights[[#This Row],[Arrival Delay]]&gt;15,"Delayed","On time"))</f>
        <v>Delayed</v>
      </c>
      <c r="V1002" t="str">
        <f>IF(Flights[[#This Row],[Status]]&lt;&gt;"Delayed","",IF(Flights[[#This Row],[Arrival Delay]]&gt;120,"Severe",IF(Flights[[#This Row],[Arrival Delay]]&gt;60,"Major","Moderate")))</f>
        <v>Moderate</v>
      </c>
      <c r="X1002" t="str">
        <f>IF(OR(AND(Flights[[#This Row],[Status]]="Cancelled",Flights[[#This Row],[Cancellation Reason]]="Airline/Carrier"),Flights[[#This Row],[Delay Type]]="Severe"),"Yes","No")</f>
        <v>No</v>
      </c>
    </row>
    <row r="1003" spans="1:24" x14ac:dyDescent="0.25">
      <c r="A1003" s="3">
        <v>42082</v>
      </c>
      <c r="B1003">
        <f>WEEKNUM(Flights[[#This Row],[Date]],2)</f>
        <v>12</v>
      </c>
      <c r="C1003">
        <f>WEEKDAY(Flights[[#This Row],[Date]],2)</f>
        <v>4</v>
      </c>
      <c r="D1003" t="s">
        <v>998</v>
      </c>
      <c r="E1003" t="s">
        <v>1990</v>
      </c>
      <c r="F1003" t="s">
        <v>0</v>
      </c>
      <c r="G1003" t="s">
        <v>13</v>
      </c>
      <c r="H1003" t="str">
        <f>_xlfn.XLOOKUP(Flights[[#This Row],[Destination]],Airports!$A$1:$A$77,Airports!$D$1:$D$77,"Code not found")</f>
        <v>Orlando</v>
      </c>
      <c r="I1003" t="str" cm="1">
        <f t="array" ref="I1003">_xlfn.XLOOKUP(Flights[[#This Row],[Destination]],_xlfn._TRO_TRAILING(Airports!A:A),_xlfn._TRO_TRAILING(Airports!E:E),"Code not found")</f>
        <v>FL</v>
      </c>
      <c r="J1003" s="1">
        <v>0.93611111111111112</v>
      </c>
      <c r="K1003">
        <f>HOUR(Flights[[#This Row],[Scheduled Departure]])</f>
        <v>22</v>
      </c>
      <c r="L1003" s="1">
        <v>0.94444444444444442</v>
      </c>
      <c r="M1003">
        <v>12</v>
      </c>
      <c r="N1003">
        <v>282</v>
      </c>
      <c r="O1003" s="14">
        <f>Flights[[#This Row],[Length (min)]]/60</f>
        <v>4.7</v>
      </c>
      <c r="P1003">
        <v>2218</v>
      </c>
      <c r="Q1003" s="17">
        <f>IFERROR(Flights[[#This Row],[Distance]]/Flights[[#This Row],[Length (hr)]],"")</f>
        <v>471.91489361702128</v>
      </c>
      <c r="R1003" s="1">
        <v>0.26041666666666669</v>
      </c>
      <c r="S1003" s="1">
        <v>0.26527777777777778</v>
      </c>
      <c r="T1003">
        <v>7</v>
      </c>
      <c r="U1003" t="str">
        <f>IF(Flights[[#This Row],[Arrival Delay]]="","Cancelled",IF(Flights[[#This Row],[Arrival Delay]]&gt;15,"Delayed","On time"))</f>
        <v>On time</v>
      </c>
      <c r="V1003" t="str">
        <f>IF(Flights[[#This Row],[Status]]&lt;&gt;"Delayed","",IF(Flights[[#This Row],[Arrival Delay]]&gt;120,"Severe",IF(Flights[[#This Row],[Arrival Delay]]&gt;60,"Major","Moderate")))</f>
        <v/>
      </c>
      <c r="X1003" t="str">
        <f>IF(OR(AND(Flights[[#This Row],[Status]]="Cancelled",Flights[[#This Row],[Cancellation Reason]]="Airline/Carrier"),Flights[[#This Row],[Delay Type]]="Severe"),"Yes","No")</f>
        <v>No</v>
      </c>
    </row>
    <row r="1004" spans="1:24" x14ac:dyDescent="0.25">
      <c r="A1004" s="3">
        <v>42083</v>
      </c>
      <c r="B1004">
        <f>WEEKNUM(Flights[[#This Row],[Date]],2)</f>
        <v>12</v>
      </c>
      <c r="C1004">
        <f>WEEKDAY(Flights[[#This Row],[Date]],2)</f>
        <v>5</v>
      </c>
      <c r="D1004" t="s">
        <v>110</v>
      </c>
      <c r="E1004" t="s">
        <v>1987</v>
      </c>
      <c r="F1004" t="s">
        <v>0</v>
      </c>
      <c r="G1004" t="s">
        <v>3</v>
      </c>
      <c r="H1004" t="str">
        <f>_xlfn.XLOOKUP(Flights[[#This Row],[Destination]],Airports!$A$1:$A$77,Airports!$D$1:$D$77,"Code not found")</f>
        <v>Dallas</v>
      </c>
      <c r="I1004" t="str" cm="1">
        <f t="array" ref="I1004">_xlfn.XLOOKUP(Flights[[#This Row],[Destination]],_xlfn._TRO_TRAILING(Airports!A:A),_xlfn._TRO_TRAILING(Airports!E:E),"Code not found")</f>
        <v>TX</v>
      </c>
      <c r="J1004" s="1">
        <v>5.1388888888888887E-2</v>
      </c>
      <c r="K1004">
        <f>HOUR(Flights[[#This Row],[Scheduled Departure]])</f>
        <v>1</v>
      </c>
      <c r="L1004" s="1">
        <v>5.6944444444444443E-2</v>
      </c>
      <c r="M1004">
        <v>8</v>
      </c>
      <c r="N1004">
        <v>171</v>
      </c>
      <c r="O1004" s="14">
        <f>Flights[[#This Row],[Length (min)]]/60</f>
        <v>2.85</v>
      </c>
      <c r="P1004">
        <v>1235</v>
      </c>
      <c r="Q1004" s="17">
        <f>IFERROR(Flights[[#This Row],[Distance]]/Flights[[#This Row],[Length (hr)]],"")</f>
        <v>433.33333333333331</v>
      </c>
      <c r="R1004" s="1">
        <v>0.25347222222222221</v>
      </c>
      <c r="S1004" s="1">
        <v>0.2590277777777778</v>
      </c>
      <c r="T1004">
        <v>8</v>
      </c>
      <c r="U1004" t="str">
        <f>IF(Flights[[#This Row],[Arrival Delay]]="","Cancelled",IF(Flights[[#This Row],[Arrival Delay]]&gt;15,"Delayed","On time"))</f>
        <v>On time</v>
      </c>
      <c r="V1004" t="str">
        <f>IF(Flights[[#This Row],[Status]]&lt;&gt;"Delayed","",IF(Flights[[#This Row],[Arrival Delay]]&gt;120,"Severe",IF(Flights[[#This Row],[Arrival Delay]]&gt;60,"Major","Moderate")))</f>
        <v/>
      </c>
      <c r="X1004" t="str">
        <f>IF(OR(AND(Flights[[#This Row],[Status]]="Cancelled",Flights[[#This Row],[Cancellation Reason]]="Airline/Carrier"),Flights[[#This Row],[Delay Type]]="Severe"),"Yes","No")</f>
        <v>No</v>
      </c>
    </row>
    <row r="1005" spans="1:24" x14ac:dyDescent="0.25">
      <c r="A1005" s="3">
        <v>42083</v>
      </c>
      <c r="B1005">
        <f>WEEKNUM(Flights[[#This Row],[Date]],2)</f>
        <v>12</v>
      </c>
      <c r="C1005">
        <f>WEEKDAY(Flights[[#This Row],[Date]],2)</f>
        <v>5</v>
      </c>
      <c r="D1005" t="s">
        <v>1183</v>
      </c>
      <c r="E1005" t="s">
        <v>1995</v>
      </c>
      <c r="F1005" t="s">
        <v>0</v>
      </c>
      <c r="G1005" t="s">
        <v>29</v>
      </c>
      <c r="H1005" t="str">
        <f>_xlfn.XLOOKUP(Flights[[#This Row],[Destination]],Airports!$A$1:$A$77,Airports!$D$1:$D$77,"Code not found")</f>
        <v>Phoenix</v>
      </c>
      <c r="I1005" t="str" cm="1">
        <f t="array" ref="I1005">_xlfn.XLOOKUP(Flights[[#This Row],[Destination]],_xlfn._TRO_TRAILING(Airports!A:A),_xlfn._TRO_TRAILING(Airports!E:E),"Code not found")</f>
        <v>AZ</v>
      </c>
      <c r="J1005" s="1">
        <v>0.2361111111111111</v>
      </c>
      <c r="K1005">
        <f>HOUR(Flights[[#This Row],[Scheduled Departure]])</f>
        <v>5</v>
      </c>
      <c r="L1005" s="1">
        <v>0.23472222222222222</v>
      </c>
      <c r="M1005">
        <v>-2</v>
      </c>
      <c r="N1005">
        <v>77</v>
      </c>
      <c r="O1005" s="14">
        <f>Flights[[#This Row],[Length (min)]]/60</f>
        <v>1.2833333333333334</v>
      </c>
      <c r="P1005">
        <v>370</v>
      </c>
      <c r="Q1005" s="17">
        <f>IFERROR(Flights[[#This Row],[Distance]]/Flights[[#This Row],[Length (hr)]],"")</f>
        <v>288.31168831168827</v>
      </c>
      <c r="R1005" s="1">
        <v>0.29166666666666669</v>
      </c>
      <c r="S1005" s="1">
        <v>0.28819444444444442</v>
      </c>
      <c r="T1005">
        <v>-5</v>
      </c>
      <c r="U1005" t="str">
        <f>IF(Flights[[#This Row],[Arrival Delay]]="","Cancelled",IF(Flights[[#This Row],[Arrival Delay]]&gt;15,"Delayed","On time"))</f>
        <v>On time</v>
      </c>
      <c r="V1005" t="str">
        <f>IF(Flights[[#This Row],[Status]]&lt;&gt;"Delayed","",IF(Flights[[#This Row],[Arrival Delay]]&gt;120,"Severe",IF(Flights[[#This Row],[Arrival Delay]]&gt;60,"Major","Moderate")))</f>
        <v/>
      </c>
      <c r="X1005" t="str">
        <f>IF(OR(AND(Flights[[#This Row],[Status]]="Cancelled",Flights[[#This Row],[Cancellation Reason]]="Airline/Carrier"),Flights[[#This Row],[Delay Type]]="Severe"),"Yes","No")</f>
        <v>No</v>
      </c>
    </row>
    <row r="1006" spans="1:24" x14ac:dyDescent="0.25">
      <c r="A1006" s="3">
        <v>42083</v>
      </c>
      <c r="B1006">
        <f>WEEKNUM(Flights[[#This Row],[Date]],2)</f>
        <v>12</v>
      </c>
      <c r="C1006">
        <f>WEEKDAY(Flights[[#This Row],[Date]],2)</f>
        <v>5</v>
      </c>
      <c r="D1006" t="s">
        <v>791</v>
      </c>
      <c r="E1006" t="s">
        <v>1990</v>
      </c>
      <c r="F1006" t="s">
        <v>0</v>
      </c>
      <c r="G1006" t="s">
        <v>273</v>
      </c>
      <c r="H1006" t="str">
        <f>_xlfn.XLOOKUP(Flights[[#This Row],[Destination]],Airports!$A$1:$A$77,Airports!$D$1:$D$77,"Code not found")</f>
        <v>Denver</v>
      </c>
      <c r="I1006" t="str" cm="1">
        <f t="array" ref="I1006">_xlfn.XLOOKUP(Flights[[#This Row],[Destination]],_xlfn._TRO_TRAILING(Airports!A:A),_xlfn._TRO_TRAILING(Airports!E:E),"Code not found")</f>
        <v>CO</v>
      </c>
      <c r="J1006" s="1">
        <v>0.24027777777777778</v>
      </c>
      <c r="K1006">
        <f>HOUR(Flights[[#This Row],[Scheduled Departure]])</f>
        <v>5</v>
      </c>
      <c r="L1006" s="1">
        <v>0.37847222222222221</v>
      </c>
      <c r="M1006">
        <v>199</v>
      </c>
      <c r="N1006">
        <v>144</v>
      </c>
      <c r="O1006" s="14">
        <f>Flights[[#This Row],[Length (min)]]/60</f>
        <v>2.4</v>
      </c>
      <c r="P1006">
        <v>862</v>
      </c>
      <c r="Q1006" s="17">
        <f>IFERROR(Flights[[#This Row],[Distance]]/Flights[[#This Row],[Length (hr)]],"")</f>
        <v>359.16666666666669</v>
      </c>
      <c r="R1006" s="1">
        <v>0.38263888888888886</v>
      </c>
      <c r="S1006" s="1">
        <v>0.52013888888888893</v>
      </c>
      <c r="T1006">
        <v>198</v>
      </c>
      <c r="U1006" t="str">
        <f>IF(Flights[[#This Row],[Arrival Delay]]="","Cancelled",IF(Flights[[#This Row],[Arrival Delay]]&gt;15,"Delayed","On time"))</f>
        <v>Delayed</v>
      </c>
      <c r="V1006" t="str">
        <f>IF(Flights[[#This Row],[Status]]&lt;&gt;"Delayed","",IF(Flights[[#This Row],[Arrival Delay]]&gt;120,"Severe",IF(Flights[[#This Row],[Arrival Delay]]&gt;60,"Major","Moderate")))</f>
        <v>Severe</v>
      </c>
      <c r="X1006" t="str">
        <f>IF(OR(AND(Flights[[#This Row],[Status]]="Cancelled",Flights[[#This Row],[Cancellation Reason]]="Airline/Carrier"),Flights[[#This Row],[Delay Type]]="Severe"),"Yes","No")</f>
        <v>Yes</v>
      </c>
    </row>
    <row r="1007" spans="1:24" x14ac:dyDescent="0.25">
      <c r="A1007" s="3">
        <v>42083</v>
      </c>
      <c r="B1007">
        <f>WEEKNUM(Flights[[#This Row],[Date]],2)</f>
        <v>12</v>
      </c>
      <c r="C1007">
        <f>WEEKDAY(Flights[[#This Row],[Date]],2)</f>
        <v>5</v>
      </c>
      <c r="D1007" t="s">
        <v>406</v>
      </c>
      <c r="E1007" t="s">
        <v>1996</v>
      </c>
      <c r="F1007" t="s">
        <v>0</v>
      </c>
      <c r="G1007" t="s">
        <v>281</v>
      </c>
      <c r="H1007" t="str">
        <f>_xlfn.XLOOKUP(Flights[[#This Row],[Destination]],Airports!$A$1:$A$77,Airports!$D$1:$D$77,"Code not found")</f>
        <v>Newark</v>
      </c>
      <c r="I1007" t="str" cm="1">
        <f t="array" ref="I1007">_xlfn.XLOOKUP(Flights[[#This Row],[Destination]],_xlfn._TRO_TRAILING(Airports!A:A),_xlfn._TRO_TRAILING(Airports!E:E),"Code not found")</f>
        <v>NJ</v>
      </c>
      <c r="J1007" s="1">
        <v>0.35069444444444442</v>
      </c>
      <c r="K1007">
        <f>HOUR(Flights[[#This Row],[Scheduled Departure]])</f>
        <v>8</v>
      </c>
      <c r="L1007" s="1">
        <v>0.59861111111111109</v>
      </c>
      <c r="M1007">
        <v>357</v>
      </c>
      <c r="N1007">
        <v>292</v>
      </c>
      <c r="O1007" s="14">
        <f>Flights[[#This Row],[Length (min)]]/60</f>
        <v>4.8666666666666663</v>
      </c>
      <c r="P1007">
        <v>2454</v>
      </c>
      <c r="Q1007" s="17">
        <f>IFERROR(Flights[[#This Row],[Distance]]/Flights[[#This Row],[Length (hr)]],"")</f>
        <v>504.2465753424658</v>
      </c>
      <c r="R1007" s="1">
        <v>0.69027777777777777</v>
      </c>
      <c r="S1007" s="1">
        <v>0.92638888888888893</v>
      </c>
      <c r="T1007">
        <v>340</v>
      </c>
      <c r="U1007" t="str">
        <f>IF(Flights[[#This Row],[Arrival Delay]]="","Cancelled",IF(Flights[[#This Row],[Arrival Delay]]&gt;15,"Delayed","On time"))</f>
        <v>Delayed</v>
      </c>
      <c r="V1007" t="str">
        <f>IF(Flights[[#This Row],[Status]]&lt;&gt;"Delayed","",IF(Flights[[#This Row],[Arrival Delay]]&gt;120,"Severe",IF(Flights[[#This Row],[Arrival Delay]]&gt;60,"Major","Moderate")))</f>
        <v>Severe</v>
      </c>
      <c r="X1007" t="str">
        <f>IF(OR(AND(Flights[[#This Row],[Status]]="Cancelled",Flights[[#This Row],[Cancellation Reason]]="Airline/Carrier"),Flights[[#This Row],[Delay Type]]="Severe"),"Yes","No")</f>
        <v>Yes</v>
      </c>
    </row>
    <row r="1008" spans="1:24" x14ac:dyDescent="0.25">
      <c r="A1008" s="3">
        <v>42083</v>
      </c>
      <c r="B1008">
        <f>WEEKNUM(Flights[[#This Row],[Date]],2)</f>
        <v>12</v>
      </c>
      <c r="C1008">
        <f>WEEKDAY(Flights[[#This Row],[Date]],2)</f>
        <v>5</v>
      </c>
      <c r="D1008" t="s">
        <v>418</v>
      </c>
      <c r="E1008" t="s">
        <v>1988</v>
      </c>
      <c r="F1008" t="s">
        <v>0</v>
      </c>
      <c r="G1008" t="s">
        <v>28</v>
      </c>
      <c r="H1008" t="str">
        <f>_xlfn.XLOOKUP(Flights[[#This Row],[Destination]],Airports!$A$1:$A$77,Airports!$D$1:$D$77,"Code not found")</f>
        <v>Philadelphia</v>
      </c>
      <c r="I1008" t="str" cm="1">
        <f t="array" ref="I1008">_xlfn.XLOOKUP(Flights[[#This Row],[Destination]],_xlfn._TRO_TRAILING(Airports!A:A),_xlfn._TRO_TRAILING(Airports!E:E),"Code not found")</f>
        <v>PA</v>
      </c>
      <c r="J1008" s="1">
        <v>0.3576388888888889</v>
      </c>
      <c r="K1008">
        <f>HOUR(Flights[[#This Row],[Scheduled Departure]])</f>
        <v>8</v>
      </c>
      <c r="L1008" s="1">
        <v>0.38333333333333336</v>
      </c>
      <c r="M1008">
        <v>37</v>
      </c>
      <c r="N1008">
        <v>326</v>
      </c>
      <c r="O1008" s="14">
        <f>Flights[[#This Row],[Length (min)]]/60</f>
        <v>5.4333333333333336</v>
      </c>
      <c r="P1008">
        <v>2402</v>
      </c>
      <c r="Q1008" s="17">
        <f>IFERROR(Flights[[#This Row],[Distance]]/Flights[[#This Row],[Length (hr)]],"")</f>
        <v>442.08588957055213</v>
      </c>
      <c r="R1008" s="1">
        <v>0.69652777777777775</v>
      </c>
      <c r="S1008" s="1">
        <v>0.73472222222222228</v>
      </c>
      <c r="T1008">
        <v>55</v>
      </c>
      <c r="U1008" t="str">
        <f>IF(Flights[[#This Row],[Arrival Delay]]="","Cancelled",IF(Flights[[#This Row],[Arrival Delay]]&gt;15,"Delayed","On time"))</f>
        <v>Delayed</v>
      </c>
      <c r="V1008" t="str">
        <f>IF(Flights[[#This Row],[Status]]&lt;&gt;"Delayed","",IF(Flights[[#This Row],[Arrival Delay]]&gt;120,"Severe",IF(Flights[[#This Row],[Arrival Delay]]&gt;60,"Major","Moderate")))</f>
        <v>Moderate</v>
      </c>
      <c r="X1008" t="str">
        <f>IF(OR(AND(Flights[[#This Row],[Status]]="Cancelled",Flights[[#This Row],[Cancellation Reason]]="Airline/Carrier"),Flights[[#This Row],[Delay Type]]="Severe"),"Yes","No")</f>
        <v>No</v>
      </c>
    </row>
    <row r="1009" spans="1:24" x14ac:dyDescent="0.25">
      <c r="A1009" s="3">
        <v>42083</v>
      </c>
      <c r="B1009">
        <f>WEEKNUM(Flights[[#This Row],[Date]],2)</f>
        <v>12</v>
      </c>
      <c r="C1009">
        <f>WEEKDAY(Flights[[#This Row],[Date]],2)</f>
        <v>5</v>
      </c>
      <c r="D1009" t="s">
        <v>56</v>
      </c>
      <c r="E1009" t="s">
        <v>1987</v>
      </c>
      <c r="F1009" t="s">
        <v>0</v>
      </c>
      <c r="G1009" t="s">
        <v>15</v>
      </c>
      <c r="H1009" t="str">
        <f>_xlfn.XLOOKUP(Flights[[#This Row],[Destination]],Airports!$A$1:$A$77,Airports!$D$1:$D$77,"Code not found")</f>
        <v>Las Vegas</v>
      </c>
      <c r="I1009" t="str" cm="1">
        <f t="array" ref="I1009">_xlfn.XLOOKUP(Flights[[#This Row],[Destination]],_xlfn._TRO_TRAILING(Airports!A:A),_xlfn._TRO_TRAILING(Airports!E:E),"Code not found")</f>
        <v>NV</v>
      </c>
      <c r="J1009" s="1">
        <v>0.3923611111111111</v>
      </c>
      <c r="K1009">
        <f>HOUR(Flights[[#This Row],[Scheduled Departure]])</f>
        <v>9</v>
      </c>
      <c r="L1009" s="1">
        <v>0.39166666666666666</v>
      </c>
      <c r="M1009">
        <v>-1</v>
      </c>
      <c r="N1009">
        <v>82</v>
      </c>
      <c r="O1009" s="14">
        <f>Flights[[#This Row],[Length (min)]]/60</f>
        <v>1.3666666666666667</v>
      </c>
      <c r="P1009">
        <v>236</v>
      </c>
      <c r="Q1009" s="17">
        <f>IFERROR(Flights[[#This Row],[Distance]]/Flights[[#This Row],[Length (hr)]],"")</f>
        <v>172.6829268292683</v>
      </c>
      <c r="R1009" s="1">
        <v>0.44930555555555557</v>
      </c>
      <c r="S1009" s="1">
        <v>0.44861111111111113</v>
      </c>
      <c r="T1009">
        <v>-1</v>
      </c>
      <c r="U1009" t="str">
        <f>IF(Flights[[#This Row],[Arrival Delay]]="","Cancelled",IF(Flights[[#This Row],[Arrival Delay]]&gt;15,"Delayed","On time"))</f>
        <v>On time</v>
      </c>
      <c r="V1009" t="str">
        <f>IF(Flights[[#This Row],[Status]]&lt;&gt;"Delayed","",IF(Flights[[#This Row],[Arrival Delay]]&gt;120,"Severe",IF(Flights[[#This Row],[Arrival Delay]]&gt;60,"Major","Moderate")))</f>
        <v/>
      </c>
      <c r="X1009" t="str">
        <f>IF(OR(AND(Flights[[#This Row],[Status]]="Cancelled",Flights[[#This Row],[Cancellation Reason]]="Airline/Carrier"),Flights[[#This Row],[Delay Type]]="Severe"),"Yes","No")</f>
        <v>No</v>
      </c>
    </row>
    <row r="1010" spans="1:24" x14ac:dyDescent="0.25">
      <c r="A1010" s="3">
        <v>42083</v>
      </c>
      <c r="B1010">
        <f>WEEKNUM(Flights[[#This Row],[Date]],2)</f>
        <v>12</v>
      </c>
      <c r="C1010">
        <f>WEEKDAY(Flights[[#This Row],[Date]],2)</f>
        <v>5</v>
      </c>
      <c r="D1010" t="s">
        <v>450</v>
      </c>
      <c r="E1010" t="s">
        <v>1998</v>
      </c>
      <c r="F1010" t="s">
        <v>0</v>
      </c>
      <c r="G1010" t="s">
        <v>273</v>
      </c>
      <c r="H1010" t="str">
        <f>_xlfn.XLOOKUP(Flights[[#This Row],[Destination]],Airports!$A$1:$A$77,Airports!$D$1:$D$77,"Code not found")</f>
        <v>Denver</v>
      </c>
      <c r="I1010" t="str" cm="1">
        <f t="array" ref="I1010">_xlfn.XLOOKUP(Flights[[#This Row],[Destination]],_xlfn._TRO_TRAILING(Airports!A:A),_xlfn._TRO_TRAILING(Airports!E:E),"Code not found")</f>
        <v>CO</v>
      </c>
      <c r="J1010" s="1">
        <v>0.41319444444444442</v>
      </c>
      <c r="K1010">
        <f>HOUR(Flights[[#This Row],[Scheduled Departure]])</f>
        <v>9</v>
      </c>
      <c r="L1010" s="1">
        <v>0.40625</v>
      </c>
      <c r="M1010">
        <v>-10</v>
      </c>
      <c r="N1010">
        <v>135</v>
      </c>
      <c r="O1010" s="14">
        <f>Flights[[#This Row],[Length (min)]]/60</f>
        <v>2.25</v>
      </c>
      <c r="P1010">
        <v>862</v>
      </c>
      <c r="Q1010" s="17">
        <f>IFERROR(Flights[[#This Row],[Distance]]/Flights[[#This Row],[Length (hr)]],"")</f>
        <v>383.11111111111109</v>
      </c>
      <c r="R1010" s="1">
        <v>0.55069444444444449</v>
      </c>
      <c r="S1010" s="1">
        <v>0.54166666666666663</v>
      </c>
      <c r="T1010">
        <v>-13</v>
      </c>
      <c r="U1010" t="str">
        <f>IF(Flights[[#This Row],[Arrival Delay]]="","Cancelled",IF(Flights[[#This Row],[Arrival Delay]]&gt;15,"Delayed","On time"))</f>
        <v>On time</v>
      </c>
      <c r="V1010" t="str">
        <f>IF(Flights[[#This Row],[Status]]&lt;&gt;"Delayed","",IF(Flights[[#This Row],[Arrival Delay]]&gt;120,"Severe",IF(Flights[[#This Row],[Arrival Delay]]&gt;60,"Major","Moderate")))</f>
        <v/>
      </c>
      <c r="X1010" t="str">
        <f>IF(OR(AND(Flights[[#This Row],[Status]]="Cancelled",Flights[[#This Row],[Cancellation Reason]]="Airline/Carrier"),Flights[[#This Row],[Delay Type]]="Severe"),"Yes","No")</f>
        <v>No</v>
      </c>
    </row>
    <row r="1011" spans="1:24" x14ac:dyDescent="0.25">
      <c r="A1011" s="3">
        <v>42083</v>
      </c>
      <c r="B1011">
        <f>WEEKNUM(Flights[[#This Row],[Date]],2)</f>
        <v>12</v>
      </c>
      <c r="C1011">
        <f>WEEKDAY(Flights[[#This Row],[Date]],2)</f>
        <v>5</v>
      </c>
      <c r="D1011" t="s">
        <v>1077</v>
      </c>
      <c r="E1011" t="s">
        <v>1994</v>
      </c>
      <c r="F1011" t="s">
        <v>0</v>
      </c>
      <c r="G1011" t="s">
        <v>339</v>
      </c>
      <c r="H1011" t="str">
        <f>_xlfn.XLOOKUP(Flights[[#This Row],[Destination]],Airports!$A$1:$A$77,Airports!$D$1:$D$77,"Code not found")</f>
        <v>San Diego</v>
      </c>
      <c r="I1011" t="str" cm="1">
        <f t="array" ref="I1011">_xlfn.XLOOKUP(Flights[[#This Row],[Destination]],_xlfn._TRO_TRAILING(Airports!A:A),_xlfn._TRO_TRAILING(Airports!E:E),"Code not found")</f>
        <v>CA</v>
      </c>
      <c r="J1011" s="1">
        <v>0.65625</v>
      </c>
      <c r="K1011">
        <f>HOUR(Flights[[#This Row],[Scheduled Departure]])</f>
        <v>15</v>
      </c>
      <c r="L1011" s="1">
        <v>0.66527777777777775</v>
      </c>
      <c r="M1011">
        <v>13</v>
      </c>
      <c r="N1011">
        <v>51</v>
      </c>
      <c r="O1011" s="14">
        <f>Flights[[#This Row],[Length (min)]]/60</f>
        <v>0.85</v>
      </c>
      <c r="P1011">
        <v>109</v>
      </c>
      <c r="Q1011" s="17">
        <f>IFERROR(Flights[[#This Row],[Distance]]/Flights[[#This Row],[Length (hr)]],"")</f>
        <v>128.23529411764707</v>
      </c>
      <c r="R1011" s="1">
        <v>0.68958333333333333</v>
      </c>
      <c r="S1011" s="1">
        <v>0.7006944444444444</v>
      </c>
      <c r="T1011">
        <v>16</v>
      </c>
      <c r="U1011" t="str">
        <f>IF(Flights[[#This Row],[Arrival Delay]]="","Cancelled",IF(Flights[[#This Row],[Arrival Delay]]&gt;15,"Delayed","On time"))</f>
        <v>Delayed</v>
      </c>
      <c r="V1011" t="str">
        <f>IF(Flights[[#This Row],[Status]]&lt;&gt;"Delayed","",IF(Flights[[#This Row],[Arrival Delay]]&gt;120,"Severe",IF(Flights[[#This Row],[Arrival Delay]]&gt;60,"Major","Moderate")))</f>
        <v>Moderate</v>
      </c>
      <c r="X1011" t="str">
        <f>IF(OR(AND(Flights[[#This Row],[Status]]="Cancelled",Flights[[#This Row],[Cancellation Reason]]="Airline/Carrier"),Flights[[#This Row],[Delay Type]]="Severe"),"Yes","No")</f>
        <v>No</v>
      </c>
    </row>
    <row r="1012" spans="1:24" x14ac:dyDescent="0.25">
      <c r="A1012" s="3">
        <v>42083</v>
      </c>
      <c r="B1012">
        <f>WEEKNUM(Flights[[#This Row],[Date]],2)</f>
        <v>12</v>
      </c>
      <c r="C1012">
        <f>WEEKDAY(Flights[[#This Row],[Date]],2)</f>
        <v>5</v>
      </c>
      <c r="D1012" t="s">
        <v>558</v>
      </c>
      <c r="E1012" t="s">
        <v>1996</v>
      </c>
      <c r="F1012" t="s">
        <v>0</v>
      </c>
      <c r="G1012" t="s">
        <v>12</v>
      </c>
      <c r="H1012" t="str">
        <f>_xlfn.XLOOKUP(Flights[[#This Row],[Destination]],Airports!$A$1:$A$77,Airports!$D$1:$D$77,"Code not found")</f>
        <v>New York</v>
      </c>
      <c r="I1012" t="str" cm="1">
        <f t="array" ref="I1012">_xlfn.XLOOKUP(Flights[[#This Row],[Destination]],_xlfn._TRO_TRAILING(Airports!A:A),_xlfn._TRO_TRAILING(Airports!E:E),"Code not found")</f>
        <v>NY</v>
      </c>
      <c r="J1012" s="1">
        <v>0.65972222222222221</v>
      </c>
      <c r="K1012">
        <f>HOUR(Flights[[#This Row],[Scheduled Departure]])</f>
        <v>15</v>
      </c>
      <c r="L1012" s="1">
        <v>0.6875</v>
      </c>
      <c r="M1012">
        <v>40</v>
      </c>
      <c r="N1012">
        <v>301</v>
      </c>
      <c r="O1012" s="14">
        <f>Flights[[#This Row],[Length (min)]]/60</f>
        <v>5.0166666666666666</v>
      </c>
      <c r="P1012">
        <v>2475</v>
      </c>
      <c r="Q1012" s="17">
        <f>IFERROR(Flights[[#This Row],[Distance]]/Flights[[#This Row],[Length (hr)]],"")</f>
        <v>493.35548172757478</v>
      </c>
      <c r="R1012" s="1">
        <v>0.99930555555555556</v>
      </c>
      <c r="S1012" s="1">
        <v>2.1527777777777778E-2</v>
      </c>
      <c r="T1012">
        <v>32</v>
      </c>
      <c r="U1012" t="str">
        <f>IF(Flights[[#This Row],[Arrival Delay]]="","Cancelled",IF(Flights[[#This Row],[Arrival Delay]]&gt;15,"Delayed","On time"))</f>
        <v>Delayed</v>
      </c>
      <c r="V1012" t="str">
        <f>IF(Flights[[#This Row],[Status]]&lt;&gt;"Delayed","",IF(Flights[[#This Row],[Arrival Delay]]&gt;120,"Severe",IF(Flights[[#This Row],[Arrival Delay]]&gt;60,"Major","Moderate")))</f>
        <v>Moderate</v>
      </c>
      <c r="X1012" t="str">
        <f>IF(OR(AND(Flights[[#This Row],[Status]]="Cancelled",Flights[[#This Row],[Cancellation Reason]]="Airline/Carrier"),Flights[[#This Row],[Delay Type]]="Severe"),"Yes","No")</f>
        <v>No</v>
      </c>
    </row>
    <row r="1013" spans="1:24" x14ac:dyDescent="0.25">
      <c r="A1013" s="3">
        <v>42083</v>
      </c>
      <c r="B1013">
        <f>WEEKNUM(Flights[[#This Row],[Date]],2)</f>
        <v>12</v>
      </c>
      <c r="C1013">
        <f>WEEKDAY(Flights[[#This Row],[Date]],2)</f>
        <v>5</v>
      </c>
      <c r="D1013" t="s">
        <v>599</v>
      </c>
      <c r="E1013" t="s">
        <v>1989</v>
      </c>
      <c r="F1013" t="s">
        <v>0</v>
      </c>
      <c r="G1013" t="s">
        <v>21</v>
      </c>
      <c r="H1013" t="str">
        <f>_xlfn.XLOOKUP(Flights[[#This Row],[Destination]],Airports!$A$1:$A$77,Airports!$D$1:$D$77,"Code not found")</f>
        <v>Lihue</v>
      </c>
      <c r="I1013" t="str" cm="1">
        <f t="array" ref="I1013">_xlfn.XLOOKUP(Flights[[#This Row],[Destination]],_xlfn._TRO_TRAILING(Airports!A:A),_xlfn._TRO_TRAILING(Airports!E:E),"Code not found")</f>
        <v>HI</v>
      </c>
      <c r="J1013" s="1">
        <v>0.73263888888888884</v>
      </c>
      <c r="K1013">
        <f>HOUR(Flights[[#This Row],[Scheduled Departure]])</f>
        <v>17</v>
      </c>
      <c r="L1013" s="1">
        <v>0.73055555555555551</v>
      </c>
      <c r="M1013">
        <v>-3</v>
      </c>
      <c r="N1013">
        <v>384</v>
      </c>
      <c r="O1013" s="14">
        <f>Flights[[#This Row],[Length (min)]]/60</f>
        <v>6.4</v>
      </c>
      <c r="P1013">
        <v>2615</v>
      </c>
      <c r="Q1013" s="17">
        <f>IFERROR(Flights[[#This Row],[Distance]]/Flights[[#This Row],[Length (hr)]],"")</f>
        <v>408.59375</v>
      </c>
      <c r="R1013" s="1">
        <v>0.85833333333333328</v>
      </c>
      <c r="S1013" s="1">
        <v>0.87222222222222223</v>
      </c>
      <c r="T1013">
        <v>20</v>
      </c>
      <c r="U1013" t="str">
        <f>IF(Flights[[#This Row],[Arrival Delay]]="","Cancelled",IF(Flights[[#This Row],[Arrival Delay]]&gt;15,"Delayed","On time"))</f>
        <v>Delayed</v>
      </c>
      <c r="V1013" t="str">
        <f>IF(Flights[[#This Row],[Status]]&lt;&gt;"Delayed","",IF(Flights[[#This Row],[Arrival Delay]]&gt;120,"Severe",IF(Flights[[#This Row],[Arrival Delay]]&gt;60,"Major","Moderate")))</f>
        <v>Moderate</v>
      </c>
      <c r="X1013" t="str">
        <f>IF(OR(AND(Flights[[#This Row],[Status]]="Cancelled",Flights[[#This Row],[Cancellation Reason]]="Airline/Carrier"),Flights[[#This Row],[Delay Type]]="Severe"),"Yes","No")</f>
        <v>No</v>
      </c>
    </row>
    <row r="1014" spans="1:24" x14ac:dyDescent="0.25">
      <c r="A1014" s="3">
        <v>42083</v>
      </c>
      <c r="B1014">
        <f>WEEKNUM(Flights[[#This Row],[Date]],2)</f>
        <v>12</v>
      </c>
      <c r="C1014">
        <f>WEEKDAY(Flights[[#This Row],[Date]],2)</f>
        <v>5</v>
      </c>
      <c r="D1014" t="s">
        <v>97</v>
      </c>
      <c r="E1014" t="s">
        <v>1987</v>
      </c>
      <c r="F1014" t="s">
        <v>0</v>
      </c>
      <c r="G1014" t="s">
        <v>17</v>
      </c>
      <c r="H1014" t="str">
        <f>_xlfn.XLOOKUP(Flights[[#This Row],[Destination]],Airports!$A$1:$A$77,Airports!$D$1:$D$77,"Code not found")</f>
        <v>Honolulu</v>
      </c>
      <c r="I1014" t="str" cm="1">
        <f t="array" ref="I1014">_xlfn.XLOOKUP(Flights[[#This Row],[Destination]],_xlfn._TRO_TRAILING(Airports!A:A),_xlfn._TRO_TRAILING(Airports!E:E),"Code not found")</f>
        <v>HI</v>
      </c>
      <c r="J1014" s="1">
        <v>0.77083333333333337</v>
      </c>
      <c r="K1014">
        <f>HOUR(Flights[[#This Row],[Scheduled Departure]])</f>
        <v>18</v>
      </c>
      <c r="L1014" s="1">
        <v>0.78611111111111109</v>
      </c>
      <c r="M1014">
        <v>22</v>
      </c>
      <c r="N1014">
        <v>370</v>
      </c>
      <c r="O1014" s="14">
        <f>Flights[[#This Row],[Length (min)]]/60</f>
        <v>6.166666666666667</v>
      </c>
      <c r="P1014">
        <v>2556</v>
      </c>
      <c r="Q1014" s="17">
        <f>IFERROR(Flights[[#This Row],[Distance]]/Flights[[#This Row],[Length (hr)]],"")</f>
        <v>414.48648648648646</v>
      </c>
      <c r="R1014" s="1">
        <v>0.90416666666666667</v>
      </c>
      <c r="S1014" s="1">
        <v>0.91805555555555551</v>
      </c>
      <c r="T1014">
        <v>20</v>
      </c>
      <c r="U1014" t="str">
        <f>IF(Flights[[#This Row],[Arrival Delay]]="","Cancelled",IF(Flights[[#This Row],[Arrival Delay]]&gt;15,"Delayed","On time"))</f>
        <v>Delayed</v>
      </c>
      <c r="V1014" t="str">
        <f>IF(Flights[[#This Row],[Status]]&lt;&gt;"Delayed","",IF(Flights[[#This Row],[Arrival Delay]]&gt;120,"Severe",IF(Flights[[#This Row],[Arrival Delay]]&gt;60,"Major","Moderate")))</f>
        <v>Moderate</v>
      </c>
      <c r="X1014" t="str">
        <f>IF(OR(AND(Flights[[#This Row],[Status]]="Cancelled",Flights[[#This Row],[Cancellation Reason]]="Airline/Carrier"),Flights[[#This Row],[Delay Type]]="Severe"),"Yes","No")</f>
        <v>No</v>
      </c>
    </row>
    <row r="1015" spans="1:24" x14ac:dyDescent="0.25">
      <c r="A1015" s="3">
        <v>42083</v>
      </c>
      <c r="B1015">
        <f>WEEKNUM(Flights[[#This Row],[Date]],2)</f>
        <v>12</v>
      </c>
      <c r="C1015">
        <f>WEEKDAY(Flights[[#This Row],[Date]],2)</f>
        <v>5</v>
      </c>
      <c r="D1015" t="s">
        <v>1167</v>
      </c>
      <c r="E1015" t="s">
        <v>1995</v>
      </c>
      <c r="F1015" t="s">
        <v>0</v>
      </c>
      <c r="G1015" t="s">
        <v>15</v>
      </c>
      <c r="H1015" t="str">
        <f>_xlfn.XLOOKUP(Flights[[#This Row],[Destination]],Airports!$A$1:$A$77,Airports!$D$1:$D$77,"Code not found")</f>
        <v>Las Vegas</v>
      </c>
      <c r="I1015" t="str" cm="1">
        <f t="array" ref="I1015">_xlfn.XLOOKUP(Flights[[#This Row],[Destination]],_xlfn._TRO_TRAILING(Airports!A:A),_xlfn._TRO_TRAILING(Airports!E:E),"Code not found")</f>
        <v>NV</v>
      </c>
      <c r="J1015" s="1">
        <v>0.77083333333333337</v>
      </c>
      <c r="K1015">
        <f>HOUR(Flights[[#This Row],[Scheduled Departure]])</f>
        <v>18</v>
      </c>
      <c r="L1015" s="1">
        <v>0.77083333333333337</v>
      </c>
      <c r="M1015">
        <v>0</v>
      </c>
      <c r="N1015">
        <v>51</v>
      </c>
      <c r="O1015" s="14">
        <f>Flights[[#This Row],[Length (min)]]/60</f>
        <v>0.85</v>
      </c>
      <c r="P1015">
        <v>236</v>
      </c>
      <c r="Q1015" s="17">
        <f>IFERROR(Flights[[#This Row],[Distance]]/Flights[[#This Row],[Length (hr)]],"")</f>
        <v>277.64705882352939</v>
      </c>
      <c r="R1015" s="1">
        <v>0.8125</v>
      </c>
      <c r="S1015" s="1">
        <v>0.80625000000000002</v>
      </c>
      <c r="T1015">
        <v>-9</v>
      </c>
      <c r="U1015" t="str">
        <f>IF(Flights[[#This Row],[Arrival Delay]]="","Cancelled",IF(Flights[[#This Row],[Arrival Delay]]&gt;15,"Delayed","On time"))</f>
        <v>On time</v>
      </c>
      <c r="V1015" t="str">
        <f>IF(Flights[[#This Row],[Status]]&lt;&gt;"Delayed","",IF(Flights[[#This Row],[Arrival Delay]]&gt;120,"Severe",IF(Flights[[#This Row],[Arrival Delay]]&gt;60,"Major","Moderate")))</f>
        <v/>
      </c>
      <c r="X1015" t="str">
        <f>IF(OR(AND(Flights[[#This Row],[Status]]="Cancelled",Flights[[#This Row],[Cancellation Reason]]="Airline/Carrier"),Flights[[#This Row],[Delay Type]]="Severe"),"Yes","No")</f>
        <v>No</v>
      </c>
    </row>
    <row r="1016" spans="1:24" x14ac:dyDescent="0.25">
      <c r="A1016" s="3">
        <v>42083</v>
      </c>
      <c r="B1016">
        <f>WEEKNUM(Flights[[#This Row],[Date]],2)</f>
        <v>12</v>
      </c>
      <c r="C1016">
        <f>WEEKDAY(Flights[[#This Row],[Date]],2)</f>
        <v>5</v>
      </c>
      <c r="D1016" t="s">
        <v>1169</v>
      </c>
      <c r="E1016" t="s">
        <v>1995</v>
      </c>
      <c r="F1016" t="s">
        <v>0</v>
      </c>
      <c r="G1016" t="s">
        <v>29</v>
      </c>
      <c r="H1016" t="str">
        <f>_xlfn.XLOOKUP(Flights[[#This Row],[Destination]],Airports!$A$1:$A$77,Airports!$D$1:$D$77,"Code not found")</f>
        <v>Phoenix</v>
      </c>
      <c r="I1016" t="str" cm="1">
        <f t="array" ref="I1016">_xlfn.XLOOKUP(Flights[[#This Row],[Destination]],_xlfn._TRO_TRAILING(Airports!A:A),_xlfn._TRO_TRAILING(Airports!E:E),"Code not found")</f>
        <v>AZ</v>
      </c>
      <c r="J1016" s="1">
        <v>0.79166666666666663</v>
      </c>
      <c r="K1016">
        <f>HOUR(Flights[[#This Row],[Scheduled Departure]])</f>
        <v>19</v>
      </c>
      <c r="L1016" s="1">
        <v>0.79791666666666672</v>
      </c>
      <c r="M1016">
        <v>9</v>
      </c>
      <c r="N1016">
        <v>72</v>
      </c>
      <c r="O1016" s="14">
        <f>Flights[[#This Row],[Length (min)]]/60</f>
        <v>1.2</v>
      </c>
      <c r="P1016">
        <v>370</v>
      </c>
      <c r="Q1016" s="17">
        <f>IFERROR(Flights[[#This Row],[Distance]]/Flights[[#This Row],[Length (hr)]],"")</f>
        <v>308.33333333333337</v>
      </c>
      <c r="R1016" s="1">
        <v>0.84722222222222221</v>
      </c>
      <c r="S1016" s="1">
        <v>0.84791666666666665</v>
      </c>
      <c r="T1016">
        <v>1</v>
      </c>
      <c r="U1016" t="str">
        <f>IF(Flights[[#This Row],[Arrival Delay]]="","Cancelled",IF(Flights[[#This Row],[Arrival Delay]]&gt;15,"Delayed","On time"))</f>
        <v>On time</v>
      </c>
      <c r="V1016" t="str">
        <f>IF(Flights[[#This Row],[Status]]&lt;&gt;"Delayed","",IF(Flights[[#This Row],[Arrival Delay]]&gt;120,"Severe",IF(Flights[[#This Row],[Arrival Delay]]&gt;60,"Major","Moderate")))</f>
        <v/>
      </c>
      <c r="X1016" t="str">
        <f>IF(OR(AND(Flights[[#This Row],[Status]]="Cancelled",Flights[[#This Row],[Cancellation Reason]]="Airline/Carrier"),Flights[[#This Row],[Delay Type]]="Severe"),"Yes","No")</f>
        <v>No</v>
      </c>
    </row>
    <row r="1017" spans="1:24" x14ac:dyDescent="0.25">
      <c r="A1017" s="3">
        <v>42083</v>
      </c>
      <c r="B1017">
        <f>WEEKNUM(Flights[[#This Row],[Date]],2)</f>
        <v>12</v>
      </c>
      <c r="C1017">
        <f>WEEKDAY(Flights[[#This Row],[Date]],2)</f>
        <v>5</v>
      </c>
      <c r="D1017" t="s">
        <v>821</v>
      </c>
      <c r="E1017" t="s">
        <v>1994</v>
      </c>
      <c r="F1017" t="s">
        <v>0</v>
      </c>
      <c r="G1017" t="s">
        <v>318</v>
      </c>
      <c r="H1017" t="str">
        <f>_xlfn.XLOOKUP(Flights[[#This Row],[Destination]],Airports!$A$1:$A$77,Airports!$D$1:$D$77,"Code not found")</f>
        <v>Oakland</v>
      </c>
      <c r="I1017" t="str" cm="1">
        <f t="array" ref="I1017">_xlfn.XLOOKUP(Flights[[#This Row],[Destination]],_xlfn._TRO_TRAILING(Airports!A:A),_xlfn._TRO_TRAILING(Airports!E:E),"Code not found")</f>
        <v>CA</v>
      </c>
      <c r="J1017" s="1">
        <v>0.86458333333333337</v>
      </c>
      <c r="K1017">
        <f>HOUR(Flights[[#This Row],[Scheduled Departure]])</f>
        <v>20</v>
      </c>
      <c r="L1017" s="1">
        <v>0.86458333333333337</v>
      </c>
      <c r="M1017">
        <v>0</v>
      </c>
      <c r="N1017">
        <v>91</v>
      </c>
      <c r="O1017" s="14">
        <f>Flights[[#This Row],[Length (min)]]/60</f>
        <v>1.5166666666666666</v>
      </c>
      <c r="P1017">
        <v>337</v>
      </c>
      <c r="Q1017" s="17">
        <f>IFERROR(Flights[[#This Row],[Distance]]/Flights[[#This Row],[Length (hr)]],"")</f>
        <v>222.19780219780222</v>
      </c>
      <c r="R1017" s="1">
        <v>0.92569444444444449</v>
      </c>
      <c r="S1017" s="1">
        <v>0.92777777777777781</v>
      </c>
      <c r="T1017">
        <v>3</v>
      </c>
      <c r="U1017" t="str">
        <f>IF(Flights[[#This Row],[Arrival Delay]]="","Cancelled",IF(Flights[[#This Row],[Arrival Delay]]&gt;15,"Delayed","On time"))</f>
        <v>On time</v>
      </c>
      <c r="V1017" t="str">
        <f>IF(Flights[[#This Row],[Status]]&lt;&gt;"Delayed","",IF(Flights[[#This Row],[Arrival Delay]]&gt;120,"Severe",IF(Flights[[#This Row],[Arrival Delay]]&gt;60,"Major","Moderate")))</f>
        <v/>
      </c>
      <c r="X1017" t="str">
        <f>IF(OR(AND(Flights[[#This Row],[Status]]="Cancelled",Flights[[#This Row],[Cancellation Reason]]="Airline/Carrier"),Flights[[#This Row],[Delay Type]]="Severe"),"Yes","No")</f>
        <v>No</v>
      </c>
    </row>
    <row r="1018" spans="1:24" x14ac:dyDescent="0.25">
      <c r="A1018" s="3">
        <v>42083</v>
      </c>
      <c r="B1018">
        <f>WEEKNUM(Flights[[#This Row],[Date]],2)</f>
        <v>12</v>
      </c>
      <c r="C1018">
        <f>WEEKDAY(Flights[[#This Row],[Date]],2)</f>
        <v>5</v>
      </c>
      <c r="D1018" t="s">
        <v>739</v>
      </c>
      <c r="E1018" t="s">
        <v>1990</v>
      </c>
      <c r="F1018" t="s">
        <v>0</v>
      </c>
      <c r="G1018" t="s">
        <v>9</v>
      </c>
      <c r="H1018" t="str">
        <f>_xlfn.XLOOKUP(Flights[[#This Row],[Destination]],Airports!$A$1:$A$77,Airports!$D$1:$D$77,"Code not found")</f>
        <v>San Francisco</v>
      </c>
      <c r="I1018" t="str" cm="1">
        <f t="array" ref="I1018">_xlfn.XLOOKUP(Flights[[#This Row],[Destination]],_xlfn._TRO_TRAILING(Airports!A:A),_xlfn._TRO_TRAILING(Airports!E:E),"Code not found")</f>
        <v>CA</v>
      </c>
      <c r="J1018" s="1">
        <v>0.93472222222222223</v>
      </c>
      <c r="K1018">
        <f>HOUR(Flights[[#This Row],[Scheduled Departure]])</f>
        <v>22</v>
      </c>
      <c r="L1018" s="1">
        <v>0.9555555555555556</v>
      </c>
      <c r="M1018">
        <v>30</v>
      </c>
      <c r="N1018">
        <v>91</v>
      </c>
      <c r="O1018" s="14">
        <f>Flights[[#This Row],[Length (min)]]/60</f>
        <v>1.5166666666666666</v>
      </c>
      <c r="P1018">
        <v>337</v>
      </c>
      <c r="Q1018" s="17">
        <f>IFERROR(Flights[[#This Row],[Distance]]/Flights[[#This Row],[Length (hr)]],"")</f>
        <v>222.19780219780222</v>
      </c>
      <c r="R1018" s="1">
        <v>0.99444444444444446</v>
      </c>
      <c r="S1018" s="1">
        <v>1.8749999999999999E-2</v>
      </c>
      <c r="T1018">
        <v>35</v>
      </c>
      <c r="U1018" t="str">
        <f>IF(Flights[[#This Row],[Arrival Delay]]="","Cancelled",IF(Flights[[#This Row],[Arrival Delay]]&gt;15,"Delayed","On time"))</f>
        <v>Delayed</v>
      </c>
      <c r="V1018" t="str">
        <f>IF(Flights[[#This Row],[Status]]&lt;&gt;"Delayed","",IF(Flights[[#This Row],[Arrival Delay]]&gt;120,"Severe",IF(Flights[[#This Row],[Arrival Delay]]&gt;60,"Major","Moderate")))</f>
        <v>Moderate</v>
      </c>
      <c r="X1018" t="str">
        <f>IF(OR(AND(Flights[[#This Row],[Status]]="Cancelled",Flights[[#This Row],[Cancellation Reason]]="Airline/Carrier"),Flights[[#This Row],[Delay Type]]="Severe"),"Yes","No")</f>
        <v>No</v>
      </c>
    </row>
    <row r="1019" spans="1:24" x14ac:dyDescent="0.25">
      <c r="A1019" s="3">
        <v>42083</v>
      </c>
      <c r="B1019">
        <f>WEEKNUM(Flights[[#This Row],[Date]],2)</f>
        <v>12</v>
      </c>
      <c r="C1019">
        <f>WEEKDAY(Flights[[#This Row],[Date]],2)</f>
        <v>5</v>
      </c>
      <c r="D1019" t="s">
        <v>995</v>
      </c>
      <c r="E1019" t="s">
        <v>1990</v>
      </c>
      <c r="F1019" t="s">
        <v>0</v>
      </c>
      <c r="G1019" t="s">
        <v>262</v>
      </c>
      <c r="H1019" t="str">
        <f>_xlfn.XLOOKUP(Flights[[#This Row],[Destination]],Airports!$A$1:$A$77,Airports!$D$1:$D$77,"Code not found")</f>
        <v>Cleveland</v>
      </c>
      <c r="I1019" t="str" cm="1">
        <f t="array" ref="I1019">_xlfn.XLOOKUP(Flights[[#This Row],[Destination]],_xlfn._TRO_TRAILING(Airports!A:A),_xlfn._TRO_TRAILING(Airports!E:E),"Code not found")</f>
        <v>OH</v>
      </c>
      <c r="J1019" s="1">
        <v>0.95416666666666672</v>
      </c>
      <c r="K1019">
        <f>HOUR(Flights[[#This Row],[Scheduled Departure]])</f>
        <v>22</v>
      </c>
      <c r="L1019" s="1">
        <v>3.1944444444444442E-2</v>
      </c>
      <c r="M1019">
        <v>112</v>
      </c>
      <c r="N1019">
        <v>258</v>
      </c>
      <c r="O1019" s="14">
        <f>Flights[[#This Row],[Length (min)]]/60</f>
        <v>4.3</v>
      </c>
      <c r="P1019">
        <v>2052</v>
      </c>
      <c r="Q1019" s="17">
        <f>IFERROR(Flights[[#This Row],[Distance]]/Flights[[#This Row],[Length (hr)]],"")</f>
        <v>477.2093023255814</v>
      </c>
      <c r="R1019" s="1">
        <v>0.27013888888888887</v>
      </c>
      <c r="S1019" s="1">
        <v>0.33611111111111114</v>
      </c>
      <c r="T1019">
        <v>95</v>
      </c>
      <c r="U1019" t="str">
        <f>IF(Flights[[#This Row],[Arrival Delay]]="","Cancelled",IF(Flights[[#This Row],[Arrival Delay]]&gt;15,"Delayed","On time"))</f>
        <v>Delayed</v>
      </c>
      <c r="V1019" t="str">
        <f>IF(Flights[[#This Row],[Status]]&lt;&gt;"Delayed","",IF(Flights[[#This Row],[Arrival Delay]]&gt;120,"Severe",IF(Flights[[#This Row],[Arrival Delay]]&gt;60,"Major","Moderate")))</f>
        <v>Major</v>
      </c>
      <c r="X1019" t="str">
        <f>IF(OR(AND(Flights[[#This Row],[Status]]="Cancelled",Flights[[#This Row],[Cancellation Reason]]="Airline/Carrier"),Flights[[#This Row],[Delay Type]]="Severe"),"Yes","No")</f>
        <v>No</v>
      </c>
    </row>
    <row r="1020" spans="1:24" x14ac:dyDescent="0.25">
      <c r="A1020" s="3">
        <v>42084</v>
      </c>
      <c r="B1020">
        <f>WEEKNUM(Flights[[#This Row],[Date]],2)</f>
        <v>12</v>
      </c>
      <c r="C1020">
        <f>WEEKDAY(Flights[[#This Row],[Date]],2)</f>
        <v>6</v>
      </c>
      <c r="D1020" t="s">
        <v>954</v>
      </c>
      <c r="E1020" t="s">
        <v>1995</v>
      </c>
      <c r="F1020" t="s">
        <v>0</v>
      </c>
      <c r="G1020" t="s">
        <v>273</v>
      </c>
      <c r="H1020" t="str">
        <f>_xlfn.XLOOKUP(Flights[[#This Row],[Destination]],Airports!$A$1:$A$77,Airports!$D$1:$D$77,"Code not found")</f>
        <v>Denver</v>
      </c>
      <c r="I1020" t="str" cm="1">
        <f t="array" ref="I1020">_xlfn.XLOOKUP(Flights[[#This Row],[Destination]],_xlfn._TRO_TRAILING(Airports!A:A),_xlfn._TRO_TRAILING(Airports!E:E),"Code not found")</f>
        <v>CO</v>
      </c>
      <c r="J1020" s="1">
        <v>0.27430555555555558</v>
      </c>
      <c r="K1020">
        <f>HOUR(Flights[[#This Row],[Scheduled Departure]])</f>
        <v>6</v>
      </c>
      <c r="L1020" s="1">
        <v>0.27083333333333331</v>
      </c>
      <c r="M1020">
        <v>-5</v>
      </c>
      <c r="N1020">
        <v>135</v>
      </c>
      <c r="O1020" s="14">
        <f>Flights[[#This Row],[Length (min)]]/60</f>
        <v>2.25</v>
      </c>
      <c r="P1020">
        <v>862</v>
      </c>
      <c r="Q1020" s="17">
        <f>IFERROR(Flights[[#This Row],[Distance]]/Flights[[#This Row],[Length (hr)]],"")</f>
        <v>383.11111111111109</v>
      </c>
      <c r="R1020" s="1">
        <v>0.41319444444444442</v>
      </c>
      <c r="S1020" s="1">
        <v>0.40625</v>
      </c>
      <c r="T1020">
        <v>-10</v>
      </c>
      <c r="U1020" t="str">
        <f>IF(Flights[[#This Row],[Arrival Delay]]="","Cancelled",IF(Flights[[#This Row],[Arrival Delay]]&gt;15,"Delayed","On time"))</f>
        <v>On time</v>
      </c>
      <c r="V1020" t="str">
        <f>IF(Flights[[#This Row],[Status]]&lt;&gt;"Delayed","",IF(Flights[[#This Row],[Arrival Delay]]&gt;120,"Severe",IF(Flights[[#This Row],[Arrival Delay]]&gt;60,"Major","Moderate")))</f>
        <v/>
      </c>
      <c r="X1020" t="str">
        <f>IF(OR(AND(Flights[[#This Row],[Status]]="Cancelled",Flights[[#This Row],[Cancellation Reason]]="Airline/Carrier"),Flights[[#This Row],[Delay Type]]="Severe"),"Yes","No")</f>
        <v>No</v>
      </c>
    </row>
    <row r="1021" spans="1:24" x14ac:dyDescent="0.25">
      <c r="A1021" s="3">
        <v>42084</v>
      </c>
      <c r="B1021">
        <f>WEEKNUM(Flights[[#This Row],[Date]],2)</f>
        <v>12</v>
      </c>
      <c r="C1021">
        <f>WEEKDAY(Flights[[#This Row],[Date]],2)</f>
        <v>6</v>
      </c>
      <c r="D1021" t="s">
        <v>436</v>
      </c>
      <c r="E1021" t="s">
        <v>1990</v>
      </c>
      <c r="F1021" t="s">
        <v>0</v>
      </c>
      <c r="G1021" t="s">
        <v>21</v>
      </c>
      <c r="H1021" t="str">
        <f>_xlfn.XLOOKUP(Flights[[#This Row],[Destination]],Airports!$A$1:$A$77,Airports!$D$1:$D$77,"Code not found")</f>
        <v>Lihue</v>
      </c>
      <c r="I1021" t="str" cm="1">
        <f t="array" ref="I1021">_xlfn.XLOOKUP(Flights[[#This Row],[Destination]],_xlfn._TRO_TRAILING(Airports!A:A),_xlfn._TRO_TRAILING(Airports!E:E),"Code not found")</f>
        <v>HI</v>
      </c>
      <c r="J1021" s="1">
        <v>0.37152777777777779</v>
      </c>
      <c r="K1021">
        <f>HOUR(Flights[[#This Row],[Scheduled Departure]])</f>
        <v>8</v>
      </c>
      <c r="L1021" s="1">
        <v>0.36527777777777776</v>
      </c>
      <c r="M1021">
        <v>-9</v>
      </c>
      <c r="N1021">
        <v>362</v>
      </c>
      <c r="O1021" s="14">
        <f>Flights[[#This Row],[Length (min)]]/60</f>
        <v>6.0333333333333332</v>
      </c>
      <c r="P1021">
        <v>2615</v>
      </c>
      <c r="Q1021" s="17">
        <f>IFERROR(Flights[[#This Row],[Distance]]/Flights[[#This Row],[Length (hr)]],"")</f>
        <v>433.42541436464091</v>
      </c>
      <c r="R1021" s="1">
        <v>0.50208333333333333</v>
      </c>
      <c r="S1021" s="1">
        <v>0.49166666666666664</v>
      </c>
      <c r="T1021">
        <v>-15</v>
      </c>
      <c r="U1021" t="str">
        <f>IF(Flights[[#This Row],[Arrival Delay]]="","Cancelled",IF(Flights[[#This Row],[Arrival Delay]]&gt;15,"Delayed","On time"))</f>
        <v>On time</v>
      </c>
      <c r="V1021" t="str">
        <f>IF(Flights[[#This Row],[Status]]&lt;&gt;"Delayed","",IF(Flights[[#This Row],[Arrival Delay]]&gt;120,"Severe",IF(Flights[[#This Row],[Arrival Delay]]&gt;60,"Major","Moderate")))</f>
        <v/>
      </c>
      <c r="X1021" t="str">
        <f>IF(OR(AND(Flights[[#This Row],[Status]]="Cancelled",Flights[[#This Row],[Cancellation Reason]]="Airline/Carrier"),Flights[[#This Row],[Delay Type]]="Severe"),"Yes","No")</f>
        <v>No</v>
      </c>
    </row>
    <row r="1022" spans="1:24" x14ac:dyDescent="0.25">
      <c r="A1022" s="3">
        <v>42084</v>
      </c>
      <c r="B1022">
        <f>WEEKNUM(Flights[[#This Row],[Date]],2)</f>
        <v>12</v>
      </c>
      <c r="C1022">
        <f>WEEKDAY(Flights[[#This Row],[Date]],2)</f>
        <v>6</v>
      </c>
      <c r="D1022" t="s">
        <v>460</v>
      </c>
      <c r="E1022" t="s">
        <v>1990</v>
      </c>
      <c r="F1022" t="s">
        <v>0</v>
      </c>
      <c r="G1022" t="s">
        <v>12</v>
      </c>
      <c r="H1022" t="str">
        <f>_xlfn.XLOOKUP(Flights[[#This Row],[Destination]],Airports!$A$1:$A$77,Airports!$D$1:$D$77,"Code not found")</f>
        <v>New York</v>
      </c>
      <c r="I1022" t="str" cm="1">
        <f t="array" ref="I1022">_xlfn.XLOOKUP(Flights[[#This Row],[Destination]],_xlfn._TRO_TRAILING(Airports!A:A),_xlfn._TRO_TRAILING(Airports!E:E),"Code not found")</f>
        <v>NY</v>
      </c>
      <c r="J1022" s="1">
        <v>0.43680555555555556</v>
      </c>
      <c r="K1022">
        <f>HOUR(Flights[[#This Row],[Scheduled Departure]])</f>
        <v>10</v>
      </c>
      <c r="L1022" s="1">
        <v>0.47291666666666665</v>
      </c>
      <c r="M1022">
        <v>52</v>
      </c>
      <c r="N1022">
        <v>330</v>
      </c>
      <c r="O1022" s="14">
        <f>Flights[[#This Row],[Length (min)]]/60</f>
        <v>5.5</v>
      </c>
      <c r="P1022">
        <v>2475</v>
      </c>
      <c r="Q1022" s="17">
        <f>IFERROR(Flights[[#This Row],[Distance]]/Flights[[#This Row],[Length (hr)]],"")</f>
        <v>450</v>
      </c>
      <c r="R1022" s="1">
        <v>0.78819444444444442</v>
      </c>
      <c r="S1022" s="1">
        <v>0.82708333333333328</v>
      </c>
      <c r="T1022">
        <v>56</v>
      </c>
      <c r="U1022" t="str">
        <f>IF(Flights[[#This Row],[Arrival Delay]]="","Cancelled",IF(Flights[[#This Row],[Arrival Delay]]&gt;15,"Delayed","On time"))</f>
        <v>Delayed</v>
      </c>
      <c r="V1022" t="str">
        <f>IF(Flights[[#This Row],[Status]]&lt;&gt;"Delayed","",IF(Flights[[#This Row],[Arrival Delay]]&gt;120,"Severe",IF(Flights[[#This Row],[Arrival Delay]]&gt;60,"Major","Moderate")))</f>
        <v>Moderate</v>
      </c>
      <c r="X1022" t="str">
        <f>IF(OR(AND(Flights[[#This Row],[Status]]="Cancelled",Flights[[#This Row],[Cancellation Reason]]="Airline/Carrier"),Flights[[#This Row],[Delay Type]]="Severe"),"Yes","No")</f>
        <v>No</v>
      </c>
    </row>
    <row r="1023" spans="1:24" x14ac:dyDescent="0.25">
      <c r="A1023" s="3">
        <v>42084</v>
      </c>
      <c r="B1023">
        <f>WEEKNUM(Flights[[#This Row],[Date]],2)</f>
        <v>12</v>
      </c>
      <c r="C1023">
        <f>WEEKDAY(Flights[[#This Row],[Date]],2)</f>
        <v>6</v>
      </c>
      <c r="D1023" t="s">
        <v>465</v>
      </c>
      <c r="E1023" t="s">
        <v>1989</v>
      </c>
      <c r="F1023" t="s">
        <v>0</v>
      </c>
      <c r="G1023" t="s">
        <v>17</v>
      </c>
      <c r="H1023" t="str">
        <f>_xlfn.XLOOKUP(Flights[[#This Row],[Destination]],Airports!$A$1:$A$77,Airports!$D$1:$D$77,"Code not found")</f>
        <v>Honolulu</v>
      </c>
      <c r="I1023" t="str" cm="1">
        <f t="array" ref="I1023">_xlfn.XLOOKUP(Flights[[#This Row],[Destination]],_xlfn._TRO_TRAILING(Airports!A:A),_xlfn._TRO_TRAILING(Airports!E:E),"Code not found")</f>
        <v>HI</v>
      </c>
      <c r="J1023" s="1">
        <v>0.4513888888888889</v>
      </c>
      <c r="K1023">
        <f>HOUR(Flights[[#This Row],[Scheduled Departure]])</f>
        <v>10</v>
      </c>
      <c r="L1023" s="1">
        <v>0.45624999999999999</v>
      </c>
      <c r="M1023">
        <v>7</v>
      </c>
      <c r="N1023">
        <v>354</v>
      </c>
      <c r="O1023" s="14">
        <f>Flights[[#This Row],[Length (min)]]/60</f>
        <v>5.9</v>
      </c>
      <c r="P1023">
        <v>2556</v>
      </c>
      <c r="Q1023" s="17">
        <f>IFERROR(Flights[[#This Row],[Distance]]/Flights[[#This Row],[Length (hr)]],"")</f>
        <v>433.22033898305079</v>
      </c>
      <c r="R1023" s="1">
        <v>0.57222222222222219</v>
      </c>
      <c r="S1023" s="1">
        <v>0.57708333333333328</v>
      </c>
      <c r="T1023">
        <v>7</v>
      </c>
      <c r="U1023" t="str">
        <f>IF(Flights[[#This Row],[Arrival Delay]]="","Cancelled",IF(Flights[[#This Row],[Arrival Delay]]&gt;15,"Delayed","On time"))</f>
        <v>On time</v>
      </c>
      <c r="V1023" t="str">
        <f>IF(Flights[[#This Row],[Status]]&lt;&gt;"Delayed","",IF(Flights[[#This Row],[Arrival Delay]]&gt;120,"Severe",IF(Flights[[#This Row],[Arrival Delay]]&gt;60,"Major","Moderate")))</f>
        <v/>
      </c>
      <c r="X1023" t="str">
        <f>IF(OR(AND(Flights[[#This Row],[Status]]="Cancelled",Flights[[#This Row],[Cancellation Reason]]="Airline/Carrier"),Flights[[#This Row],[Delay Type]]="Severe"),"Yes","No")</f>
        <v>No</v>
      </c>
    </row>
    <row r="1024" spans="1:24" x14ac:dyDescent="0.25">
      <c r="A1024" s="3">
        <v>42084</v>
      </c>
      <c r="B1024">
        <f>WEEKNUM(Flights[[#This Row],[Date]],2)</f>
        <v>12</v>
      </c>
      <c r="C1024">
        <f>WEEKDAY(Flights[[#This Row],[Date]],2)</f>
        <v>6</v>
      </c>
      <c r="D1024" t="s">
        <v>1112</v>
      </c>
      <c r="E1024" t="s">
        <v>1995</v>
      </c>
      <c r="F1024" t="s">
        <v>0</v>
      </c>
      <c r="G1024" t="s">
        <v>306</v>
      </c>
      <c r="H1024" t="str">
        <f>_xlfn.XLOOKUP(Flights[[#This Row],[Destination]],Airports!$A$1:$A$77,Airports!$D$1:$D$77,"Code not found")</f>
        <v>Chicago</v>
      </c>
      <c r="I1024" t="str" cm="1">
        <f t="array" ref="I1024">_xlfn.XLOOKUP(Flights[[#This Row],[Destination]],_xlfn._TRO_TRAILING(Airports!A:A),_xlfn._TRO_TRAILING(Airports!E:E),"Code not found")</f>
        <v>IL</v>
      </c>
      <c r="J1024" s="1">
        <v>0.54861111111111116</v>
      </c>
      <c r="K1024">
        <f>HOUR(Flights[[#This Row],[Scheduled Departure]])</f>
        <v>13</v>
      </c>
      <c r="L1024" s="1">
        <v>0.58958333333333335</v>
      </c>
      <c r="M1024">
        <v>59</v>
      </c>
      <c r="N1024">
        <v>229</v>
      </c>
      <c r="O1024" s="14">
        <f>Flights[[#This Row],[Length (min)]]/60</f>
        <v>3.8166666666666669</v>
      </c>
      <c r="P1024">
        <v>1750</v>
      </c>
      <c r="Q1024" s="17">
        <f>IFERROR(Flights[[#This Row],[Distance]]/Flights[[#This Row],[Length (hr)]],"")</f>
        <v>458.51528384279476</v>
      </c>
      <c r="R1024" s="1">
        <v>0.79513888888888884</v>
      </c>
      <c r="S1024" s="1">
        <v>0.83194444444444449</v>
      </c>
      <c r="T1024">
        <v>53</v>
      </c>
      <c r="U1024" t="str">
        <f>IF(Flights[[#This Row],[Arrival Delay]]="","Cancelled",IF(Flights[[#This Row],[Arrival Delay]]&gt;15,"Delayed","On time"))</f>
        <v>Delayed</v>
      </c>
      <c r="V1024" t="str">
        <f>IF(Flights[[#This Row],[Status]]&lt;&gt;"Delayed","",IF(Flights[[#This Row],[Arrival Delay]]&gt;120,"Severe",IF(Flights[[#This Row],[Arrival Delay]]&gt;60,"Major","Moderate")))</f>
        <v>Moderate</v>
      </c>
      <c r="X1024" t="str">
        <f>IF(OR(AND(Flights[[#This Row],[Status]]="Cancelled",Flights[[#This Row],[Cancellation Reason]]="Airline/Carrier"),Flights[[#This Row],[Delay Type]]="Severe"),"Yes","No")</f>
        <v>No</v>
      </c>
    </row>
    <row r="1025" spans="1:24" x14ac:dyDescent="0.25">
      <c r="A1025" s="3">
        <v>42084</v>
      </c>
      <c r="B1025">
        <f>WEEKNUM(Flights[[#This Row],[Date]],2)</f>
        <v>12</v>
      </c>
      <c r="C1025">
        <f>WEEKDAY(Flights[[#This Row],[Date]],2)</f>
        <v>6</v>
      </c>
      <c r="D1025" t="s">
        <v>1121</v>
      </c>
      <c r="E1025" t="s">
        <v>1995</v>
      </c>
      <c r="F1025" t="s">
        <v>0</v>
      </c>
      <c r="G1025" t="s">
        <v>9</v>
      </c>
      <c r="H1025" t="str">
        <f>_xlfn.XLOOKUP(Flights[[#This Row],[Destination]],Airports!$A$1:$A$77,Airports!$D$1:$D$77,"Code not found")</f>
        <v>San Francisco</v>
      </c>
      <c r="I1025" t="str" cm="1">
        <f t="array" ref="I1025">_xlfn.XLOOKUP(Flights[[#This Row],[Destination]],_xlfn._TRO_TRAILING(Airports!A:A),_xlfn._TRO_TRAILING(Airports!E:E),"Code not found")</f>
        <v>CA</v>
      </c>
      <c r="J1025" s="1">
        <v>0.74305555555555558</v>
      </c>
      <c r="K1025">
        <f>HOUR(Flights[[#This Row],[Scheduled Departure]])</f>
        <v>17</v>
      </c>
      <c r="L1025" s="1">
        <v>0.74722222222222223</v>
      </c>
      <c r="M1025">
        <v>6</v>
      </c>
      <c r="N1025">
        <v>73</v>
      </c>
      <c r="O1025" s="14">
        <f>Flights[[#This Row],[Length (min)]]/60</f>
        <v>1.2166666666666666</v>
      </c>
      <c r="P1025">
        <v>337</v>
      </c>
      <c r="Q1025" s="17">
        <f>IFERROR(Flights[[#This Row],[Distance]]/Flights[[#This Row],[Length (hr)]],"")</f>
        <v>276.98630136986304</v>
      </c>
      <c r="R1025" s="1">
        <v>0.79513888888888884</v>
      </c>
      <c r="S1025" s="1">
        <v>0.79791666666666672</v>
      </c>
      <c r="T1025">
        <v>4</v>
      </c>
      <c r="U1025" t="str">
        <f>IF(Flights[[#This Row],[Arrival Delay]]="","Cancelled",IF(Flights[[#This Row],[Arrival Delay]]&gt;15,"Delayed","On time"))</f>
        <v>On time</v>
      </c>
      <c r="V1025" t="str">
        <f>IF(Flights[[#This Row],[Status]]&lt;&gt;"Delayed","",IF(Flights[[#This Row],[Arrival Delay]]&gt;120,"Severe",IF(Flights[[#This Row],[Arrival Delay]]&gt;60,"Major","Moderate")))</f>
        <v/>
      </c>
      <c r="X1025" t="str">
        <f>IF(OR(AND(Flights[[#This Row],[Status]]="Cancelled",Flights[[#This Row],[Cancellation Reason]]="Airline/Carrier"),Flights[[#This Row],[Delay Type]]="Severe"),"Yes","No")</f>
        <v>No</v>
      </c>
    </row>
    <row r="1026" spans="1:24" x14ac:dyDescent="0.25">
      <c r="A1026" s="3">
        <v>42084</v>
      </c>
      <c r="B1026">
        <f>WEEKNUM(Flights[[#This Row],[Date]],2)</f>
        <v>12</v>
      </c>
      <c r="C1026">
        <f>WEEKDAY(Flights[[#This Row],[Date]],2)</f>
        <v>6</v>
      </c>
      <c r="D1026" t="s">
        <v>640</v>
      </c>
      <c r="E1026" t="s">
        <v>1994</v>
      </c>
      <c r="F1026" t="s">
        <v>0</v>
      </c>
      <c r="G1026" t="s">
        <v>349</v>
      </c>
      <c r="H1026" t="str">
        <f>_xlfn.XLOOKUP(Flights[[#This Row],[Destination]],Airports!$A$1:$A$77,Airports!$D$1:$D$77,"Code not found")</f>
        <v>Salt Lake City</v>
      </c>
      <c r="I1026" t="str" cm="1">
        <f t="array" ref="I1026">_xlfn.XLOOKUP(Flights[[#This Row],[Destination]],_xlfn._TRO_TRAILING(Airports!A:A),_xlfn._TRO_TRAILING(Airports!E:E),"Code not found")</f>
        <v>UT</v>
      </c>
      <c r="J1026" s="1">
        <v>0.77500000000000002</v>
      </c>
      <c r="K1026">
        <f>HOUR(Flights[[#This Row],[Scheduled Departure]])</f>
        <v>18</v>
      </c>
      <c r="L1026" s="1">
        <v>0.76875000000000004</v>
      </c>
      <c r="M1026">
        <v>-9</v>
      </c>
      <c r="N1026">
        <v>100</v>
      </c>
      <c r="O1026" s="14">
        <f>Flights[[#This Row],[Length (min)]]/60</f>
        <v>1.6666666666666667</v>
      </c>
      <c r="P1026">
        <v>590</v>
      </c>
      <c r="Q1026" s="17">
        <f>IFERROR(Flights[[#This Row],[Distance]]/Flights[[#This Row],[Length (hr)]],"")</f>
        <v>354</v>
      </c>
      <c r="R1026" s="1">
        <v>0.8930555555555556</v>
      </c>
      <c r="S1026" s="1">
        <v>0.87986111111111109</v>
      </c>
      <c r="T1026">
        <v>-19</v>
      </c>
      <c r="U1026" t="str">
        <f>IF(Flights[[#This Row],[Arrival Delay]]="","Cancelled",IF(Flights[[#This Row],[Arrival Delay]]&gt;15,"Delayed","On time"))</f>
        <v>On time</v>
      </c>
      <c r="V1026" t="str">
        <f>IF(Flights[[#This Row],[Status]]&lt;&gt;"Delayed","",IF(Flights[[#This Row],[Arrival Delay]]&gt;120,"Severe",IF(Flights[[#This Row],[Arrival Delay]]&gt;60,"Major","Moderate")))</f>
        <v/>
      </c>
      <c r="X1026" t="str">
        <f>IF(OR(AND(Flights[[#This Row],[Status]]="Cancelled",Flights[[#This Row],[Cancellation Reason]]="Airline/Carrier"),Flights[[#This Row],[Delay Type]]="Severe"),"Yes","No")</f>
        <v>No</v>
      </c>
    </row>
    <row r="1027" spans="1:24" x14ac:dyDescent="0.25">
      <c r="A1027" s="3">
        <v>42084</v>
      </c>
      <c r="B1027">
        <f>WEEKNUM(Flights[[#This Row],[Date]],2)</f>
        <v>12</v>
      </c>
      <c r="C1027">
        <f>WEEKDAY(Flights[[#This Row],[Date]],2)</f>
        <v>6</v>
      </c>
      <c r="D1027" t="s">
        <v>673</v>
      </c>
      <c r="E1027" t="s">
        <v>1994</v>
      </c>
      <c r="F1027" t="s">
        <v>0</v>
      </c>
      <c r="G1027" t="s">
        <v>343</v>
      </c>
      <c r="H1027" t="str">
        <f>_xlfn.XLOOKUP(Flights[[#This Row],[Destination]],Airports!$A$1:$A$77,Airports!$D$1:$D$77,"Code not found")</f>
        <v>San Luis Obispo</v>
      </c>
      <c r="I1027" t="str" cm="1">
        <f t="array" ref="I1027">_xlfn.XLOOKUP(Flights[[#This Row],[Destination]],_xlfn._TRO_TRAILING(Airports!A:A),_xlfn._TRO_TRAILING(Airports!E:E),"Code not found")</f>
        <v>CA</v>
      </c>
      <c r="J1027" s="1">
        <v>0.95625000000000004</v>
      </c>
      <c r="K1027">
        <f>HOUR(Flights[[#This Row],[Scheduled Departure]])</f>
        <v>22</v>
      </c>
      <c r="L1027" s="1">
        <v>0.95138888888888884</v>
      </c>
      <c r="M1027">
        <v>-7</v>
      </c>
      <c r="N1027">
        <v>74</v>
      </c>
      <c r="O1027" s="14">
        <f>Flights[[#This Row],[Length (min)]]/60</f>
        <v>1.2333333333333334</v>
      </c>
      <c r="P1027">
        <v>156</v>
      </c>
      <c r="Q1027" s="17">
        <f>IFERROR(Flights[[#This Row],[Distance]]/Flights[[#This Row],[Length (hr)]],"")</f>
        <v>126.48648648648648</v>
      </c>
      <c r="R1027" s="1">
        <v>0.99930555555555556</v>
      </c>
      <c r="S1027" s="1">
        <v>2.7777777777777779E-3</v>
      </c>
      <c r="T1027">
        <v>5</v>
      </c>
      <c r="U1027" t="str">
        <f>IF(Flights[[#This Row],[Arrival Delay]]="","Cancelled",IF(Flights[[#This Row],[Arrival Delay]]&gt;15,"Delayed","On time"))</f>
        <v>On time</v>
      </c>
      <c r="V1027" t="str">
        <f>IF(Flights[[#This Row],[Status]]&lt;&gt;"Delayed","",IF(Flights[[#This Row],[Arrival Delay]]&gt;120,"Severe",IF(Flights[[#This Row],[Arrival Delay]]&gt;60,"Major","Moderate")))</f>
        <v/>
      </c>
      <c r="X1027" t="str">
        <f>IF(OR(AND(Flights[[#This Row],[Status]]="Cancelled",Flights[[#This Row],[Cancellation Reason]]="Airline/Carrier"),Flights[[#This Row],[Delay Type]]="Severe"),"Yes","No")</f>
        <v>No</v>
      </c>
    </row>
    <row r="1028" spans="1:24" x14ac:dyDescent="0.25">
      <c r="A1028" s="3">
        <v>42085</v>
      </c>
      <c r="B1028">
        <f>WEEKNUM(Flights[[#This Row],[Date]],2)</f>
        <v>12</v>
      </c>
      <c r="C1028">
        <f>WEEKDAY(Flights[[#This Row],[Date]],2)</f>
        <v>7</v>
      </c>
      <c r="D1028" t="s">
        <v>702</v>
      </c>
      <c r="E1028" t="s">
        <v>1994</v>
      </c>
      <c r="F1028" t="s">
        <v>0</v>
      </c>
      <c r="G1028" t="s">
        <v>347</v>
      </c>
      <c r="H1028" t="str">
        <f>_xlfn.XLOOKUP(Flights[[#This Row],[Destination]],Airports!$A$1:$A$77,Airports!$D$1:$D$77,"Code not found")</f>
        <v>San Jose</v>
      </c>
      <c r="I1028" t="str" cm="1">
        <f t="array" ref="I1028">_xlfn.XLOOKUP(Flights[[#This Row],[Destination]],_xlfn._TRO_TRAILING(Airports!A:A),_xlfn._TRO_TRAILING(Airports!E:E),"Code not found")</f>
        <v>CA</v>
      </c>
      <c r="J1028" s="1">
        <v>0.35069444444444442</v>
      </c>
      <c r="K1028">
        <f>HOUR(Flights[[#This Row],[Scheduled Departure]])</f>
        <v>8</v>
      </c>
      <c r="L1028" s="1">
        <v>0.34722222222222221</v>
      </c>
      <c r="M1028">
        <v>-5</v>
      </c>
      <c r="N1028">
        <v>95</v>
      </c>
      <c r="O1028" s="14">
        <f>Flights[[#This Row],[Length (min)]]/60</f>
        <v>1.5833333333333333</v>
      </c>
      <c r="P1028">
        <v>308</v>
      </c>
      <c r="Q1028" s="17">
        <f>IFERROR(Flights[[#This Row],[Distance]]/Flights[[#This Row],[Length (hr)]],"")</f>
        <v>194.5263157894737</v>
      </c>
      <c r="R1028" s="1">
        <v>0.40625</v>
      </c>
      <c r="S1028" s="1">
        <v>0.41319444444444442</v>
      </c>
      <c r="T1028">
        <v>10</v>
      </c>
      <c r="U1028" t="str">
        <f>IF(Flights[[#This Row],[Arrival Delay]]="","Cancelled",IF(Flights[[#This Row],[Arrival Delay]]&gt;15,"Delayed","On time"))</f>
        <v>On time</v>
      </c>
      <c r="V1028" t="str">
        <f>IF(Flights[[#This Row],[Status]]&lt;&gt;"Delayed","",IF(Flights[[#This Row],[Arrival Delay]]&gt;120,"Severe",IF(Flights[[#This Row],[Arrival Delay]]&gt;60,"Major","Moderate")))</f>
        <v/>
      </c>
      <c r="X1028" t="str">
        <f>IF(OR(AND(Flights[[#This Row],[Status]]="Cancelled",Flights[[#This Row],[Cancellation Reason]]="Airline/Carrier"),Flights[[#This Row],[Delay Type]]="Severe"),"Yes","No")</f>
        <v>No</v>
      </c>
    </row>
    <row r="1029" spans="1:24" x14ac:dyDescent="0.25">
      <c r="A1029" s="3">
        <v>42085</v>
      </c>
      <c r="B1029">
        <f>WEEKNUM(Flights[[#This Row],[Date]],2)</f>
        <v>12</v>
      </c>
      <c r="C1029">
        <f>WEEKDAY(Flights[[#This Row],[Date]],2)</f>
        <v>7</v>
      </c>
      <c r="D1029" t="s">
        <v>1132</v>
      </c>
      <c r="E1029" t="s">
        <v>1995</v>
      </c>
      <c r="F1029" t="s">
        <v>0</v>
      </c>
      <c r="G1029" t="s">
        <v>9</v>
      </c>
      <c r="H1029" t="str">
        <f>_xlfn.XLOOKUP(Flights[[#This Row],[Destination]],Airports!$A$1:$A$77,Airports!$D$1:$D$77,"Code not found")</f>
        <v>San Francisco</v>
      </c>
      <c r="I1029" t="str" cm="1">
        <f t="array" ref="I1029">_xlfn.XLOOKUP(Flights[[#This Row],[Destination]],_xlfn._TRO_TRAILING(Airports!A:A),_xlfn._TRO_TRAILING(Airports!E:E),"Code not found")</f>
        <v>CA</v>
      </c>
      <c r="J1029" s="1">
        <v>0.375</v>
      </c>
      <c r="K1029">
        <f>HOUR(Flights[[#This Row],[Scheduled Departure]])</f>
        <v>9</v>
      </c>
      <c r="L1029" s="1">
        <v>0</v>
      </c>
      <c r="O1029" s="14">
        <f>Flights[[#This Row],[Length (min)]]/60</f>
        <v>0</v>
      </c>
      <c r="P1029">
        <v>337</v>
      </c>
      <c r="Q1029" s="17" t="str">
        <f>IFERROR(Flights[[#This Row],[Distance]]/Flights[[#This Row],[Length (hr)]],"")</f>
        <v/>
      </c>
      <c r="R1029" s="1">
        <v>0.43055555555555558</v>
      </c>
      <c r="S1029" s="1">
        <v>0</v>
      </c>
      <c r="U1029" t="str">
        <f>IF(Flights[[#This Row],[Arrival Delay]]="","Cancelled",IF(Flights[[#This Row],[Arrival Delay]]&gt;15,"Delayed","On time"))</f>
        <v>Cancelled</v>
      </c>
      <c r="V1029" t="str">
        <f>IF(Flights[[#This Row],[Status]]&lt;&gt;"Delayed","",IF(Flights[[#This Row],[Arrival Delay]]&gt;120,"Severe",IF(Flights[[#This Row],[Arrival Delay]]&gt;60,"Major","Moderate")))</f>
        <v/>
      </c>
      <c r="W1029" t="s">
        <v>8</v>
      </c>
      <c r="X1029" t="str">
        <f>IF(OR(AND(Flights[[#This Row],[Status]]="Cancelled",Flights[[#This Row],[Cancellation Reason]]="Airline/Carrier"),Flights[[#This Row],[Delay Type]]="Severe"),"Yes","No")</f>
        <v>Yes</v>
      </c>
    </row>
    <row r="1030" spans="1:24" x14ac:dyDescent="0.25">
      <c r="A1030" s="3">
        <v>42085</v>
      </c>
      <c r="B1030">
        <f>WEEKNUM(Flights[[#This Row],[Date]],2)</f>
        <v>12</v>
      </c>
      <c r="C1030">
        <f>WEEKDAY(Flights[[#This Row],[Date]],2)</f>
        <v>7</v>
      </c>
      <c r="D1030" t="s">
        <v>1061</v>
      </c>
      <c r="E1030" t="s">
        <v>1994</v>
      </c>
      <c r="F1030" t="s">
        <v>0</v>
      </c>
      <c r="G1030" t="s">
        <v>246</v>
      </c>
      <c r="H1030" t="str">
        <f>_xlfn.XLOOKUP(Flights[[#This Row],[Destination]],Airports!$A$1:$A$77,Airports!$D$1:$D$77,"Code not found")</f>
        <v>Albuquerque</v>
      </c>
      <c r="I1030" t="str" cm="1">
        <f t="array" ref="I1030">_xlfn.XLOOKUP(Flights[[#This Row],[Destination]],_xlfn._TRO_TRAILING(Airports!A:A),_xlfn._TRO_TRAILING(Airports!E:E),"Code not found")</f>
        <v>NM</v>
      </c>
      <c r="J1030" s="1">
        <v>0.38333333333333336</v>
      </c>
      <c r="K1030">
        <f>HOUR(Flights[[#This Row],[Scheduled Departure]])</f>
        <v>9</v>
      </c>
      <c r="L1030" s="1">
        <v>0.38680555555555557</v>
      </c>
      <c r="M1030">
        <v>5</v>
      </c>
      <c r="N1030">
        <v>111</v>
      </c>
      <c r="O1030" s="14">
        <f>Flights[[#This Row],[Length (min)]]/60</f>
        <v>1.85</v>
      </c>
      <c r="P1030">
        <v>677</v>
      </c>
      <c r="Q1030" s="17">
        <f>IFERROR(Flights[[#This Row],[Distance]]/Flights[[#This Row],[Length (hr)]],"")</f>
        <v>365.94594594594594</v>
      </c>
      <c r="R1030" s="1">
        <v>0.50416666666666665</v>
      </c>
      <c r="S1030" s="1">
        <v>0.50555555555555554</v>
      </c>
      <c r="T1030">
        <v>2</v>
      </c>
      <c r="U1030" t="str">
        <f>IF(Flights[[#This Row],[Arrival Delay]]="","Cancelled",IF(Flights[[#This Row],[Arrival Delay]]&gt;15,"Delayed","On time"))</f>
        <v>On time</v>
      </c>
      <c r="V1030" t="str">
        <f>IF(Flights[[#This Row],[Status]]&lt;&gt;"Delayed","",IF(Flights[[#This Row],[Arrival Delay]]&gt;120,"Severe",IF(Flights[[#This Row],[Arrival Delay]]&gt;60,"Major","Moderate")))</f>
        <v/>
      </c>
      <c r="X1030" t="str">
        <f>IF(OR(AND(Flights[[#This Row],[Status]]="Cancelled",Flights[[#This Row],[Cancellation Reason]]="Airline/Carrier"),Flights[[#This Row],[Delay Type]]="Severe"),"Yes","No")</f>
        <v>No</v>
      </c>
    </row>
    <row r="1031" spans="1:24" x14ac:dyDescent="0.25">
      <c r="A1031" s="3">
        <v>42085</v>
      </c>
      <c r="B1031">
        <f>WEEKNUM(Flights[[#This Row],[Date]],2)</f>
        <v>12</v>
      </c>
      <c r="C1031">
        <f>WEEKDAY(Flights[[#This Row],[Date]],2)</f>
        <v>7</v>
      </c>
      <c r="D1031" t="s">
        <v>425</v>
      </c>
      <c r="E1031" t="s">
        <v>1990</v>
      </c>
      <c r="F1031" t="s">
        <v>0</v>
      </c>
      <c r="G1031" t="s">
        <v>19</v>
      </c>
      <c r="H1031" t="str">
        <f>_xlfn.XLOOKUP(Flights[[#This Row],[Destination]],Airports!$A$1:$A$77,Airports!$D$1:$D$77,"Code not found")</f>
        <v>Kona</v>
      </c>
      <c r="I1031" t="str" cm="1">
        <f t="array" ref="I1031">_xlfn.XLOOKUP(Flights[[#This Row],[Destination]],_xlfn._TRO_TRAILING(Airports!A:A),_xlfn._TRO_TRAILING(Airports!E:E),"Code not found")</f>
        <v>HI</v>
      </c>
      <c r="J1031" s="1">
        <v>0.38611111111111113</v>
      </c>
      <c r="K1031">
        <f>HOUR(Flights[[#This Row],[Scheduled Departure]])</f>
        <v>9</v>
      </c>
      <c r="L1031" s="1">
        <v>0.42222222222222222</v>
      </c>
      <c r="M1031">
        <v>52</v>
      </c>
      <c r="N1031">
        <v>341</v>
      </c>
      <c r="O1031" s="14">
        <f>Flights[[#This Row],[Length (min)]]/60</f>
        <v>5.6833333333333336</v>
      </c>
      <c r="P1031">
        <v>2504</v>
      </c>
      <c r="Q1031" s="17">
        <f>IFERROR(Flights[[#This Row],[Distance]]/Flights[[#This Row],[Length (hr)]],"")</f>
        <v>440.5865102639296</v>
      </c>
      <c r="R1031" s="1">
        <v>0.50555555555555554</v>
      </c>
      <c r="S1031" s="1">
        <v>0.53402777777777777</v>
      </c>
      <c r="T1031">
        <v>41</v>
      </c>
      <c r="U1031" t="str">
        <f>IF(Flights[[#This Row],[Arrival Delay]]="","Cancelled",IF(Flights[[#This Row],[Arrival Delay]]&gt;15,"Delayed","On time"))</f>
        <v>Delayed</v>
      </c>
      <c r="V1031" t="str">
        <f>IF(Flights[[#This Row],[Status]]&lt;&gt;"Delayed","",IF(Flights[[#This Row],[Arrival Delay]]&gt;120,"Severe",IF(Flights[[#This Row],[Arrival Delay]]&gt;60,"Major","Moderate")))</f>
        <v>Moderate</v>
      </c>
      <c r="X1031" t="str">
        <f>IF(OR(AND(Flights[[#This Row],[Status]]="Cancelled",Flights[[#This Row],[Cancellation Reason]]="Airline/Carrier"),Flights[[#This Row],[Delay Type]]="Severe"),"Yes","No")</f>
        <v>No</v>
      </c>
    </row>
    <row r="1032" spans="1:24" x14ac:dyDescent="0.25">
      <c r="A1032" s="3">
        <v>42085</v>
      </c>
      <c r="B1032">
        <f>WEEKNUM(Flights[[#This Row],[Date]],2)</f>
        <v>12</v>
      </c>
      <c r="C1032">
        <f>WEEKDAY(Flights[[#This Row],[Date]],2)</f>
        <v>7</v>
      </c>
      <c r="D1032" t="s">
        <v>1066</v>
      </c>
      <c r="E1032" t="s">
        <v>1994</v>
      </c>
      <c r="F1032" t="s">
        <v>0</v>
      </c>
      <c r="G1032" t="s">
        <v>280</v>
      </c>
      <c r="H1032" t="str">
        <f>_xlfn.XLOOKUP(Flights[[#This Row],[Destination]],Airports!$A$1:$A$77,Airports!$D$1:$D$77,"Code not found")</f>
        <v>Eugene</v>
      </c>
      <c r="I1032" t="str" cm="1">
        <f t="array" ref="I1032">_xlfn.XLOOKUP(Flights[[#This Row],[Destination]],_xlfn._TRO_TRAILING(Airports!A:A),_xlfn._TRO_TRAILING(Airports!E:E),"Code not found")</f>
        <v>OR</v>
      </c>
      <c r="J1032" s="1">
        <v>0.44444444444444442</v>
      </c>
      <c r="K1032">
        <f>HOUR(Flights[[#This Row],[Scheduled Departure]])</f>
        <v>10</v>
      </c>
      <c r="L1032" s="1">
        <v>0.44027777777777777</v>
      </c>
      <c r="M1032">
        <v>-6</v>
      </c>
      <c r="N1032">
        <v>139</v>
      </c>
      <c r="O1032" s="14">
        <f>Flights[[#This Row],[Length (min)]]/60</f>
        <v>2.3166666666666669</v>
      </c>
      <c r="P1032">
        <v>748</v>
      </c>
      <c r="Q1032" s="17">
        <f>IFERROR(Flights[[#This Row],[Distance]]/Flights[[#This Row],[Length (hr)]],"")</f>
        <v>322.87769784172662</v>
      </c>
      <c r="R1032" s="1">
        <v>0.53819444444444442</v>
      </c>
      <c r="S1032" s="1">
        <v>0.53680555555555554</v>
      </c>
      <c r="T1032">
        <v>-2</v>
      </c>
      <c r="U1032" t="str">
        <f>IF(Flights[[#This Row],[Arrival Delay]]="","Cancelled",IF(Flights[[#This Row],[Arrival Delay]]&gt;15,"Delayed","On time"))</f>
        <v>On time</v>
      </c>
      <c r="V1032" t="str">
        <f>IF(Flights[[#This Row],[Status]]&lt;&gt;"Delayed","",IF(Flights[[#This Row],[Arrival Delay]]&gt;120,"Severe",IF(Flights[[#This Row],[Arrival Delay]]&gt;60,"Major","Moderate")))</f>
        <v/>
      </c>
      <c r="X1032" t="str">
        <f>IF(OR(AND(Flights[[#This Row],[Status]]="Cancelled",Flights[[#This Row],[Cancellation Reason]]="Airline/Carrier"),Flights[[#This Row],[Delay Type]]="Severe"),"Yes","No")</f>
        <v>No</v>
      </c>
    </row>
    <row r="1033" spans="1:24" x14ac:dyDescent="0.25">
      <c r="A1033" s="3">
        <v>42085</v>
      </c>
      <c r="B1033">
        <f>WEEKNUM(Flights[[#This Row],[Date]],2)</f>
        <v>12</v>
      </c>
      <c r="C1033">
        <f>WEEKDAY(Flights[[#This Row],[Date]],2)</f>
        <v>7</v>
      </c>
      <c r="D1033" t="s">
        <v>1139</v>
      </c>
      <c r="E1033" t="s">
        <v>1995</v>
      </c>
      <c r="F1033" t="s">
        <v>0</v>
      </c>
      <c r="G1033" t="s">
        <v>15</v>
      </c>
      <c r="H1033" t="str">
        <f>_xlfn.XLOOKUP(Flights[[#This Row],[Destination]],Airports!$A$1:$A$77,Airports!$D$1:$D$77,"Code not found")</f>
        <v>Las Vegas</v>
      </c>
      <c r="I1033" t="str" cm="1">
        <f t="array" ref="I1033">_xlfn.XLOOKUP(Flights[[#This Row],[Destination]],_xlfn._TRO_TRAILING(Airports!A:A),_xlfn._TRO_TRAILING(Airports!E:E),"Code not found")</f>
        <v>NV</v>
      </c>
      <c r="J1033" s="1">
        <v>0.46527777777777779</v>
      </c>
      <c r="K1033">
        <f>HOUR(Flights[[#This Row],[Scheduled Departure]])</f>
        <v>11</v>
      </c>
      <c r="L1033" s="1">
        <v>0.46458333333333335</v>
      </c>
      <c r="M1033">
        <v>-1</v>
      </c>
      <c r="N1033">
        <v>62</v>
      </c>
      <c r="O1033" s="14">
        <f>Flights[[#This Row],[Length (min)]]/60</f>
        <v>1.0333333333333334</v>
      </c>
      <c r="P1033">
        <v>236</v>
      </c>
      <c r="Q1033" s="17">
        <f>IFERROR(Flights[[#This Row],[Distance]]/Flights[[#This Row],[Length (hr)]],"")</f>
        <v>228.38709677419354</v>
      </c>
      <c r="R1033" s="1">
        <v>0.50694444444444442</v>
      </c>
      <c r="S1033" s="1">
        <v>0.50763888888888886</v>
      </c>
      <c r="T1033">
        <v>1</v>
      </c>
      <c r="U1033" t="str">
        <f>IF(Flights[[#This Row],[Arrival Delay]]="","Cancelled",IF(Flights[[#This Row],[Arrival Delay]]&gt;15,"Delayed","On time"))</f>
        <v>On time</v>
      </c>
      <c r="V1033" t="str">
        <f>IF(Flights[[#This Row],[Status]]&lt;&gt;"Delayed","",IF(Flights[[#This Row],[Arrival Delay]]&gt;120,"Severe",IF(Flights[[#This Row],[Arrival Delay]]&gt;60,"Major","Moderate")))</f>
        <v/>
      </c>
      <c r="X1033" t="str">
        <f>IF(OR(AND(Flights[[#This Row],[Status]]="Cancelled",Flights[[#This Row],[Cancellation Reason]]="Airline/Carrier"),Flights[[#This Row],[Delay Type]]="Severe"),"Yes","No")</f>
        <v>No</v>
      </c>
    </row>
    <row r="1034" spans="1:24" x14ac:dyDescent="0.25">
      <c r="A1034" s="3">
        <v>42085</v>
      </c>
      <c r="B1034">
        <f>WEEKNUM(Flights[[#This Row],[Date]],2)</f>
        <v>12</v>
      </c>
      <c r="C1034">
        <f>WEEKDAY(Flights[[#This Row],[Date]],2)</f>
        <v>7</v>
      </c>
      <c r="D1034" t="s">
        <v>500</v>
      </c>
      <c r="E1034" t="s">
        <v>1992</v>
      </c>
      <c r="F1034" t="s">
        <v>0</v>
      </c>
      <c r="G1034" t="s">
        <v>10</v>
      </c>
      <c r="H1034" t="str">
        <f>_xlfn.XLOOKUP(Flights[[#This Row],[Destination]],Airports!$A$1:$A$77,Airports!$D$1:$D$77,"Code not found")</f>
        <v>Boston</v>
      </c>
      <c r="I1034" t="str" cm="1">
        <f t="array" ref="I1034">_xlfn.XLOOKUP(Flights[[#This Row],[Destination]],_xlfn._TRO_TRAILING(Airports!A:A),_xlfn._TRO_TRAILING(Airports!E:E),"Code not found")</f>
        <v>MA</v>
      </c>
      <c r="J1034" s="1">
        <v>0.51388888888888884</v>
      </c>
      <c r="K1034">
        <f>HOUR(Flights[[#This Row],[Scheduled Departure]])</f>
        <v>12</v>
      </c>
      <c r="L1034" s="1">
        <v>0.52361111111111114</v>
      </c>
      <c r="M1034">
        <v>14</v>
      </c>
      <c r="N1034">
        <v>314</v>
      </c>
      <c r="O1034" s="14">
        <f>Flights[[#This Row],[Length (min)]]/60</f>
        <v>5.2333333333333334</v>
      </c>
      <c r="P1034">
        <v>2611</v>
      </c>
      <c r="Q1034" s="17">
        <f>IFERROR(Flights[[#This Row],[Distance]]/Flights[[#This Row],[Length (hr)]],"")</f>
        <v>498.91719745222929</v>
      </c>
      <c r="R1034" s="1">
        <v>0.8666666666666667</v>
      </c>
      <c r="S1034" s="1">
        <v>0.8666666666666667</v>
      </c>
      <c r="T1034">
        <v>0</v>
      </c>
      <c r="U1034" t="str">
        <f>IF(Flights[[#This Row],[Arrival Delay]]="","Cancelled",IF(Flights[[#This Row],[Arrival Delay]]&gt;15,"Delayed","On time"))</f>
        <v>On time</v>
      </c>
      <c r="V1034" t="str">
        <f>IF(Flights[[#This Row],[Status]]&lt;&gt;"Delayed","",IF(Flights[[#This Row],[Arrival Delay]]&gt;120,"Severe",IF(Flights[[#This Row],[Arrival Delay]]&gt;60,"Major","Moderate")))</f>
        <v/>
      </c>
      <c r="X1034" t="str">
        <f>IF(OR(AND(Flights[[#This Row],[Status]]="Cancelled",Flights[[#This Row],[Cancellation Reason]]="Airline/Carrier"),Flights[[#This Row],[Delay Type]]="Severe"),"Yes","No")</f>
        <v>No</v>
      </c>
    </row>
    <row r="1035" spans="1:24" x14ac:dyDescent="0.25">
      <c r="A1035" s="3">
        <v>42085</v>
      </c>
      <c r="B1035">
        <f>WEEKNUM(Flights[[#This Row],[Date]],2)</f>
        <v>12</v>
      </c>
      <c r="C1035">
        <f>WEEKDAY(Flights[[#This Row],[Date]],2)</f>
        <v>7</v>
      </c>
      <c r="D1035" t="s">
        <v>1143</v>
      </c>
      <c r="E1035" t="s">
        <v>1995</v>
      </c>
      <c r="F1035" t="s">
        <v>0</v>
      </c>
      <c r="G1035" t="s">
        <v>9</v>
      </c>
      <c r="H1035" t="str">
        <f>_xlfn.XLOOKUP(Flights[[#This Row],[Destination]],Airports!$A$1:$A$77,Airports!$D$1:$D$77,"Code not found")</f>
        <v>San Francisco</v>
      </c>
      <c r="I1035" t="str" cm="1">
        <f t="array" ref="I1035">_xlfn.XLOOKUP(Flights[[#This Row],[Destination]],_xlfn._TRO_TRAILING(Airports!A:A),_xlfn._TRO_TRAILING(Airports!E:E),"Code not found")</f>
        <v>CA</v>
      </c>
      <c r="J1035" s="1">
        <v>0.52430555555555558</v>
      </c>
      <c r="K1035">
        <f>HOUR(Flights[[#This Row],[Scheduled Departure]])</f>
        <v>12</v>
      </c>
      <c r="L1035" s="1">
        <v>0.55625000000000002</v>
      </c>
      <c r="M1035">
        <v>46</v>
      </c>
      <c r="N1035">
        <v>76</v>
      </c>
      <c r="O1035" s="14">
        <f>Flights[[#This Row],[Length (min)]]/60</f>
        <v>1.2666666666666666</v>
      </c>
      <c r="P1035">
        <v>337</v>
      </c>
      <c r="Q1035" s="17">
        <f>IFERROR(Flights[[#This Row],[Distance]]/Flights[[#This Row],[Length (hr)]],"")</f>
        <v>266.0526315789474</v>
      </c>
      <c r="R1035" s="1">
        <v>0.57986111111111116</v>
      </c>
      <c r="S1035" s="1">
        <v>0.60902777777777772</v>
      </c>
      <c r="T1035">
        <v>42</v>
      </c>
      <c r="U1035" t="str">
        <f>IF(Flights[[#This Row],[Arrival Delay]]="","Cancelled",IF(Flights[[#This Row],[Arrival Delay]]&gt;15,"Delayed","On time"))</f>
        <v>Delayed</v>
      </c>
      <c r="V1035" t="str">
        <f>IF(Flights[[#This Row],[Status]]&lt;&gt;"Delayed","",IF(Flights[[#This Row],[Arrival Delay]]&gt;120,"Severe",IF(Flights[[#This Row],[Arrival Delay]]&gt;60,"Major","Moderate")))</f>
        <v>Moderate</v>
      </c>
      <c r="X1035" t="str">
        <f>IF(OR(AND(Flights[[#This Row],[Status]]="Cancelled",Flights[[#This Row],[Cancellation Reason]]="Airline/Carrier"),Flights[[#This Row],[Delay Type]]="Severe"),"Yes","No")</f>
        <v>No</v>
      </c>
    </row>
    <row r="1036" spans="1:24" x14ac:dyDescent="0.25">
      <c r="A1036" s="3">
        <v>42085</v>
      </c>
      <c r="B1036">
        <f>WEEKNUM(Flights[[#This Row],[Date]],2)</f>
        <v>12</v>
      </c>
      <c r="C1036">
        <f>WEEKDAY(Flights[[#This Row],[Date]],2)</f>
        <v>7</v>
      </c>
      <c r="D1036" t="s">
        <v>529</v>
      </c>
      <c r="E1036" t="s">
        <v>1996</v>
      </c>
      <c r="F1036" t="s">
        <v>0</v>
      </c>
      <c r="G1036" t="s">
        <v>12</v>
      </c>
      <c r="H1036" t="str">
        <f>_xlfn.XLOOKUP(Flights[[#This Row],[Destination]],Airports!$A$1:$A$77,Airports!$D$1:$D$77,"Code not found")</f>
        <v>New York</v>
      </c>
      <c r="I1036" t="str" cm="1">
        <f t="array" ref="I1036">_xlfn.XLOOKUP(Flights[[#This Row],[Destination]],_xlfn._TRO_TRAILING(Airports!A:A),_xlfn._TRO_TRAILING(Airports!E:E),"Code not found")</f>
        <v>NY</v>
      </c>
      <c r="J1036" s="1">
        <v>0.56944444444444442</v>
      </c>
      <c r="K1036">
        <f>HOUR(Flights[[#This Row],[Scheduled Departure]])</f>
        <v>13</v>
      </c>
      <c r="L1036" s="1">
        <v>0.58611111111111114</v>
      </c>
      <c r="M1036">
        <v>24</v>
      </c>
      <c r="N1036">
        <v>313</v>
      </c>
      <c r="O1036" s="14">
        <f>Flights[[#This Row],[Length (min)]]/60</f>
        <v>5.2166666666666668</v>
      </c>
      <c r="P1036">
        <v>2475</v>
      </c>
      <c r="Q1036" s="17">
        <f>IFERROR(Flights[[#This Row],[Distance]]/Flights[[#This Row],[Length (hr)]],"")</f>
        <v>474.44089456869011</v>
      </c>
      <c r="R1036" s="1">
        <v>0.92013888888888884</v>
      </c>
      <c r="S1036" s="1">
        <v>0.92847222222222225</v>
      </c>
      <c r="T1036">
        <v>12</v>
      </c>
      <c r="U1036" t="str">
        <f>IF(Flights[[#This Row],[Arrival Delay]]="","Cancelled",IF(Flights[[#This Row],[Arrival Delay]]&gt;15,"Delayed","On time"))</f>
        <v>On time</v>
      </c>
      <c r="V1036" t="str">
        <f>IF(Flights[[#This Row],[Status]]&lt;&gt;"Delayed","",IF(Flights[[#This Row],[Arrival Delay]]&gt;120,"Severe",IF(Flights[[#This Row],[Arrival Delay]]&gt;60,"Major","Moderate")))</f>
        <v/>
      </c>
      <c r="X1036" t="str">
        <f>IF(OR(AND(Flights[[#This Row],[Status]]="Cancelled",Flights[[#This Row],[Cancellation Reason]]="Airline/Carrier"),Flights[[#This Row],[Delay Type]]="Severe"),"Yes","No")</f>
        <v>No</v>
      </c>
    </row>
    <row r="1037" spans="1:24" x14ac:dyDescent="0.25">
      <c r="A1037" s="3">
        <v>42085</v>
      </c>
      <c r="B1037">
        <f>WEEKNUM(Flights[[#This Row],[Date]],2)</f>
        <v>12</v>
      </c>
      <c r="C1037">
        <f>WEEKDAY(Flights[[#This Row],[Date]],2)</f>
        <v>7</v>
      </c>
      <c r="D1037" t="s">
        <v>1149</v>
      </c>
      <c r="E1037" t="s">
        <v>1995</v>
      </c>
      <c r="F1037" t="s">
        <v>0</v>
      </c>
      <c r="G1037" t="s">
        <v>349</v>
      </c>
      <c r="H1037" t="str">
        <f>_xlfn.XLOOKUP(Flights[[#This Row],[Destination]],Airports!$A$1:$A$77,Airports!$D$1:$D$77,"Code not found")</f>
        <v>Salt Lake City</v>
      </c>
      <c r="I1037" t="str" cm="1">
        <f t="array" ref="I1037">_xlfn.XLOOKUP(Flights[[#This Row],[Destination]],_xlfn._TRO_TRAILING(Airports!A:A),_xlfn._TRO_TRAILING(Airports!E:E),"Code not found")</f>
        <v>UT</v>
      </c>
      <c r="J1037" s="1">
        <v>0.57986111111111116</v>
      </c>
      <c r="K1037">
        <f>HOUR(Flights[[#This Row],[Scheduled Departure]])</f>
        <v>13</v>
      </c>
      <c r="L1037" s="1">
        <v>0.60416666666666663</v>
      </c>
      <c r="M1037">
        <v>35</v>
      </c>
      <c r="N1037">
        <v>93</v>
      </c>
      <c r="O1037" s="14">
        <f>Flights[[#This Row],[Length (min)]]/60</f>
        <v>1.55</v>
      </c>
      <c r="P1037">
        <v>590</v>
      </c>
      <c r="Q1037" s="17">
        <f>IFERROR(Flights[[#This Row],[Distance]]/Flights[[#This Row],[Length (hr)]],"")</f>
        <v>380.64516129032256</v>
      </c>
      <c r="R1037" s="1">
        <v>0.69444444444444442</v>
      </c>
      <c r="S1037" s="1">
        <v>0.7104166666666667</v>
      </c>
      <c r="T1037">
        <v>23</v>
      </c>
      <c r="U1037" t="str">
        <f>IF(Flights[[#This Row],[Arrival Delay]]="","Cancelled",IF(Flights[[#This Row],[Arrival Delay]]&gt;15,"Delayed","On time"))</f>
        <v>Delayed</v>
      </c>
      <c r="V1037" t="str">
        <f>IF(Flights[[#This Row],[Status]]&lt;&gt;"Delayed","",IF(Flights[[#This Row],[Arrival Delay]]&gt;120,"Severe",IF(Flights[[#This Row],[Arrival Delay]]&gt;60,"Major","Moderate")))</f>
        <v>Moderate</v>
      </c>
      <c r="X1037" t="str">
        <f>IF(OR(AND(Flights[[#This Row],[Status]]="Cancelled",Flights[[#This Row],[Cancellation Reason]]="Airline/Carrier"),Flights[[#This Row],[Delay Type]]="Severe"),"Yes","No")</f>
        <v>No</v>
      </c>
    </row>
    <row r="1038" spans="1:24" x14ac:dyDescent="0.25">
      <c r="A1038" s="3">
        <v>42085</v>
      </c>
      <c r="B1038">
        <f>WEEKNUM(Flights[[#This Row],[Date]],2)</f>
        <v>12</v>
      </c>
      <c r="C1038">
        <f>WEEKDAY(Flights[[#This Row],[Date]],2)</f>
        <v>7</v>
      </c>
      <c r="D1038" t="s">
        <v>1159</v>
      </c>
      <c r="E1038" t="s">
        <v>1995</v>
      </c>
      <c r="F1038" t="s">
        <v>0</v>
      </c>
      <c r="G1038" t="s">
        <v>318</v>
      </c>
      <c r="H1038" t="str">
        <f>_xlfn.XLOOKUP(Flights[[#This Row],[Destination]],Airports!$A$1:$A$77,Airports!$D$1:$D$77,"Code not found")</f>
        <v>Oakland</v>
      </c>
      <c r="I1038" t="str" cm="1">
        <f t="array" ref="I1038">_xlfn.XLOOKUP(Flights[[#This Row],[Destination]],_xlfn._TRO_TRAILING(Airports!A:A),_xlfn._TRO_TRAILING(Airports!E:E),"Code not found")</f>
        <v>CA</v>
      </c>
      <c r="J1038" s="1">
        <v>0.64236111111111116</v>
      </c>
      <c r="K1038">
        <f>HOUR(Flights[[#This Row],[Scheduled Departure]])</f>
        <v>15</v>
      </c>
      <c r="L1038" s="1">
        <v>0.66111111111111109</v>
      </c>
      <c r="M1038">
        <v>27</v>
      </c>
      <c r="N1038">
        <v>65</v>
      </c>
      <c r="O1038" s="14">
        <f>Flights[[#This Row],[Length (min)]]/60</f>
        <v>1.0833333333333333</v>
      </c>
      <c r="P1038">
        <v>337</v>
      </c>
      <c r="Q1038" s="17">
        <f>IFERROR(Flights[[#This Row],[Distance]]/Flights[[#This Row],[Length (hr)]],"")</f>
        <v>311.07692307692309</v>
      </c>
      <c r="R1038" s="1">
        <v>0.69444444444444442</v>
      </c>
      <c r="S1038" s="1">
        <v>0.70625000000000004</v>
      </c>
      <c r="T1038">
        <v>17</v>
      </c>
      <c r="U1038" t="str">
        <f>IF(Flights[[#This Row],[Arrival Delay]]="","Cancelled",IF(Flights[[#This Row],[Arrival Delay]]&gt;15,"Delayed","On time"))</f>
        <v>Delayed</v>
      </c>
      <c r="V1038" t="str">
        <f>IF(Flights[[#This Row],[Status]]&lt;&gt;"Delayed","",IF(Flights[[#This Row],[Arrival Delay]]&gt;120,"Severe",IF(Flights[[#This Row],[Arrival Delay]]&gt;60,"Major","Moderate")))</f>
        <v>Moderate</v>
      </c>
      <c r="X1038" t="str">
        <f>IF(OR(AND(Flights[[#This Row],[Status]]="Cancelled",Flights[[#This Row],[Cancellation Reason]]="Airline/Carrier"),Flights[[#This Row],[Delay Type]]="Severe"),"Yes","No")</f>
        <v>No</v>
      </c>
    </row>
    <row r="1039" spans="1:24" x14ac:dyDescent="0.25">
      <c r="A1039" s="3">
        <v>42085</v>
      </c>
      <c r="B1039">
        <f>WEEKNUM(Flights[[#This Row],[Date]],2)</f>
        <v>12</v>
      </c>
      <c r="C1039">
        <f>WEEKDAY(Flights[[#This Row],[Date]],2)</f>
        <v>7</v>
      </c>
      <c r="D1039" t="s">
        <v>730</v>
      </c>
      <c r="E1039" t="s">
        <v>1989</v>
      </c>
      <c r="F1039" t="s">
        <v>0</v>
      </c>
      <c r="G1039" t="s">
        <v>314</v>
      </c>
      <c r="H1039" t="str">
        <f>_xlfn.XLOOKUP(Flights[[#This Row],[Destination]],Airports!$A$1:$A$77,Airports!$D$1:$D$77,"Code not found")</f>
        <v>Minneapolis</v>
      </c>
      <c r="I1039" t="str" cm="1">
        <f t="array" ref="I1039">_xlfn.XLOOKUP(Flights[[#This Row],[Destination]],_xlfn._TRO_TRAILING(Airports!A:A),_xlfn._TRO_TRAILING(Airports!E:E),"Code not found")</f>
        <v>MN</v>
      </c>
      <c r="J1039" s="1">
        <v>0.64583333333333337</v>
      </c>
      <c r="K1039">
        <f>HOUR(Flights[[#This Row],[Scheduled Departure]])</f>
        <v>15</v>
      </c>
      <c r="L1039" s="1">
        <v>0.65555555555555556</v>
      </c>
      <c r="M1039">
        <v>14</v>
      </c>
      <c r="N1039">
        <v>208</v>
      </c>
      <c r="O1039" s="14">
        <f>Flights[[#This Row],[Length (min)]]/60</f>
        <v>3.4666666666666668</v>
      </c>
      <c r="P1039">
        <v>1535</v>
      </c>
      <c r="Q1039" s="17">
        <f>IFERROR(Flights[[#This Row],[Distance]]/Flights[[#This Row],[Length (hr)]],"")</f>
        <v>442.78846153846155</v>
      </c>
      <c r="R1039" s="1">
        <v>0.87638888888888888</v>
      </c>
      <c r="S1039" s="1">
        <v>0.8833333333333333</v>
      </c>
      <c r="T1039">
        <v>10</v>
      </c>
      <c r="U1039" t="str">
        <f>IF(Flights[[#This Row],[Arrival Delay]]="","Cancelled",IF(Flights[[#This Row],[Arrival Delay]]&gt;15,"Delayed","On time"))</f>
        <v>On time</v>
      </c>
      <c r="V1039" t="str">
        <f>IF(Flights[[#This Row],[Status]]&lt;&gt;"Delayed","",IF(Flights[[#This Row],[Arrival Delay]]&gt;120,"Severe",IF(Flights[[#This Row],[Arrival Delay]]&gt;60,"Major","Moderate")))</f>
        <v/>
      </c>
      <c r="X1039" t="str">
        <f>IF(OR(AND(Flights[[#This Row],[Status]]="Cancelled",Flights[[#This Row],[Cancellation Reason]]="Airline/Carrier"),Flights[[#This Row],[Delay Type]]="Severe"),"Yes","No")</f>
        <v>No</v>
      </c>
    </row>
    <row r="1040" spans="1:24" x14ac:dyDescent="0.25">
      <c r="A1040" s="3">
        <v>42085</v>
      </c>
      <c r="B1040">
        <f>WEEKNUM(Flights[[#This Row],[Date]],2)</f>
        <v>12</v>
      </c>
      <c r="C1040">
        <f>WEEKDAY(Flights[[#This Row],[Date]],2)</f>
        <v>7</v>
      </c>
      <c r="D1040" t="s">
        <v>634</v>
      </c>
      <c r="E1040" t="s">
        <v>1991</v>
      </c>
      <c r="F1040" t="s">
        <v>0</v>
      </c>
      <c r="G1040" t="s">
        <v>24</v>
      </c>
      <c r="H1040" t="str">
        <f>_xlfn.XLOOKUP(Flights[[#This Row],[Destination]],Airports!$A$1:$A$77,Airports!$D$1:$D$77,"Code not found")</f>
        <v>Portland</v>
      </c>
      <c r="I1040" t="str" cm="1">
        <f t="array" ref="I1040">_xlfn.XLOOKUP(Flights[[#This Row],[Destination]],_xlfn._TRO_TRAILING(Airports!A:A),_xlfn._TRO_TRAILING(Airports!E:E),"Code not found")</f>
        <v>OR</v>
      </c>
      <c r="J1040" s="1">
        <v>0.82986111111111116</v>
      </c>
      <c r="K1040">
        <f>HOUR(Flights[[#This Row],[Scheduled Departure]])</f>
        <v>19</v>
      </c>
      <c r="L1040" s="1">
        <v>0.82708333333333328</v>
      </c>
      <c r="M1040">
        <v>-4</v>
      </c>
      <c r="N1040">
        <v>128</v>
      </c>
      <c r="O1040" s="14">
        <f>Flights[[#This Row],[Length (min)]]/60</f>
        <v>2.1333333333333333</v>
      </c>
      <c r="P1040">
        <v>834</v>
      </c>
      <c r="Q1040" s="17">
        <f>IFERROR(Flights[[#This Row],[Distance]]/Flights[[#This Row],[Length (hr)]],"")</f>
        <v>390.9375</v>
      </c>
      <c r="R1040" s="1">
        <v>0.92569444444444449</v>
      </c>
      <c r="S1040" s="1">
        <v>0.91597222222222219</v>
      </c>
      <c r="T1040">
        <v>-14</v>
      </c>
      <c r="U1040" t="str">
        <f>IF(Flights[[#This Row],[Arrival Delay]]="","Cancelled",IF(Flights[[#This Row],[Arrival Delay]]&gt;15,"Delayed","On time"))</f>
        <v>On time</v>
      </c>
      <c r="V1040" t="str">
        <f>IF(Flights[[#This Row],[Status]]&lt;&gt;"Delayed","",IF(Flights[[#This Row],[Arrival Delay]]&gt;120,"Severe",IF(Flights[[#This Row],[Arrival Delay]]&gt;60,"Major","Moderate")))</f>
        <v/>
      </c>
      <c r="X1040" t="str">
        <f>IF(OR(AND(Flights[[#This Row],[Status]]="Cancelled",Flights[[#This Row],[Cancellation Reason]]="Airline/Carrier"),Flights[[#This Row],[Delay Type]]="Severe"),"Yes","No")</f>
        <v>No</v>
      </c>
    </row>
    <row r="1041" spans="1:24" x14ac:dyDescent="0.25">
      <c r="A1041" s="3">
        <v>42086</v>
      </c>
      <c r="B1041">
        <f>WEEKNUM(Flights[[#This Row],[Date]],2)</f>
        <v>13</v>
      </c>
      <c r="C1041">
        <f>WEEKDAY(Flights[[#This Row],[Date]],2)</f>
        <v>1</v>
      </c>
      <c r="D1041" t="s">
        <v>1182</v>
      </c>
      <c r="E1041" t="s">
        <v>1995</v>
      </c>
      <c r="F1041" t="s">
        <v>0</v>
      </c>
      <c r="G1041" t="s">
        <v>15</v>
      </c>
      <c r="H1041" t="str">
        <f>_xlfn.XLOOKUP(Flights[[#This Row],[Destination]],Airports!$A$1:$A$77,Airports!$D$1:$D$77,"Code not found")</f>
        <v>Las Vegas</v>
      </c>
      <c r="I1041" t="str" cm="1">
        <f t="array" ref="I1041">_xlfn.XLOOKUP(Flights[[#This Row],[Destination]],_xlfn._TRO_TRAILING(Airports!A:A),_xlfn._TRO_TRAILING(Airports!E:E),"Code not found")</f>
        <v>NV</v>
      </c>
      <c r="J1041" s="1">
        <v>0.22569444444444445</v>
      </c>
      <c r="K1041">
        <f>HOUR(Flights[[#This Row],[Scheduled Departure]])</f>
        <v>5</v>
      </c>
      <c r="L1041" s="1">
        <v>0</v>
      </c>
      <c r="O1041" s="14">
        <f>Flights[[#This Row],[Length (min)]]/60</f>
        <v>0</v>
      </c>
      <c r="P1041">
        <v>236</v>
      </c>
      <c r="Q1041" s="17" t="str">
        <f>IFERROR(Flights[[#This Row],[Distance]]/Flights[[#This Row],[Length (hr)]],"")</f>
        <v/>
      </c>
      <c r="R1041" s="1">
        <v>0.27777777777777779</v>
      </c>
      <c r="S1041" s="1">
        <v>0</v>
      </c>
      <c r="U1041" t="str">
        <f>IF(Flights[[#This Row],[Arrival Delay]]="","Cancelled",IF(Flights[[#This Row],[Arrival Delay]]&gt;15,"Delayed","On time"))</f>
        <v>Cancelled</v>
      </c>
      <c r="V1041" t="str">
        <f>IF(Flights[[#This Row],[Status]]&lt;&gt;"Delayed","",IF(Flights[[#This Row],[Arrival Delay]]&gt;120,"Severe",IF(Flights[[#This Row],[Arrival Delay]]&gt;60,"Major","Moderate")))</f>
        <v/>
      </c>
      <c r="W1041" t="s">
        <v>8</v>
      </c>
      <c r="X1041" t="str">
        <f>IF(OR(AND(Flights[[#This Row],[Status]]="Cancelled",Flights[[#This Row],[Cancellation Reason]]="Airline/Carrier"),Flights[[#This Row],[Delay Type]]="Severe"),"Yes","No")</f>
        <v>Yes</v>
      </c>
    </row>
    <row r="1042" spans="1:24" x14ac:dyDescent="0.25">
      <c r="A1042" s="3">
        <v>42086</v>
      </c>
      <c r="B1042">
        <f>WEEKNUM(Flights[[#This Row],[Date]],2)</f>
        <v>13</v>
      </c>
      <c r="C1042">
        <f>WEEKDAY(Flights[[#This Row],[Date]],2)</f>
        <v>1</v>
      </c>
      <c r="D1042" t="s">
        <v>1000</v>
      </c>
      <c r="E1042" t="s">
        <v>1988</v>
      </c>
      <c r="F1042" t="s">
        <v>0</v>
      </c>
      <c r="G1042" t="s">
        <v>27</v>
      </c>
      <c r="H1042" t="str">
        <f>_xlfn.XLOOKUP(Flights[[#This Row],[Destination]],Airports!$A$1:$A$77,Airports!$D$1:$D$77,"Code not found")</f>
        <v>Charlotte</v>
      </c>
      <c r="I1042" t="str" cm="1">
        <f t="array" ref="I1042">_xlfn.XLOOKUP(Flights[[#This Row],[Destination]],_xlfn._TRO_TRAILING(Airports!A:A),_xlfn._TRO_TRAILING(Airports!E:E),"Code not found")</f>
        <v>NC</v>
      </c>
      <c r="J1042" s="1">
        <v>0.31597222222222221</v>
      </c>
      <c r="K1042">
        <f>HOUR(Flights[[#This Row],[Scheduled Departure]])</f>
        <v>7</v>
      </c>
      <c r="L1042" s="1">
        <v>0.31458333333333333</v>
      </c>
      <c r="M1042">
        <v>-2</v>
      </c>
      <c r="N1042">
        <v>279</v>
      </c>
      <c r="O1042" s="14">
        <f>Flights[[#This Row],[Length (min)]]/60</f>
        <v>4.6500000000000004</v>
      </c>
      <c r="P1042">
        <v>2125</v>
      </c>
      <c r="Q1042" s="17">
        <f>IFERROR(Flights[[#This Row],[Distance]]/Flights[[#This Row],[Length (hr)]],"")</f>
        <v>456.98924731182791</v>
      </c>
      <c r="R1042" s="1">
        <v>0.63124999999999998</v>
      </c>
      <c r="S1042" s="1">
        <v>0.6333333333333333</v>
      </c>
      <c r="T1042">
        <v>3</v>
      </c>
      <c r="U1042" t="str">
        <f>IF(Flights[[#This Row],[Arrival Delay]]="","Cancelled",IF(Flights[[#This Row],[Arrival Delay]]&gt;15,"Delayed","On time"))</f>
        <v>On time</v>
      </c>
      <c r="V1042" t="str">
        <f>IF(Flights[[#This Row],[Status]]&lt;&gt;"Delayed","",IF(Flights[[#This Row],[Arrival Delay]]&gt;120,"Severe",IF(Flights[[#This Row],[Arrival Delay]]&gt;60,"Major","Moderate")))</f>
        <v/>
      </c>
      <c r="X1042" t="str">
        <f>IF(OR(AND(Flights[[#This Row],[Status]]="Cancelled",Flights[[#This Row],[Cancellation Reason]]="Airline/Carrier"),Flights[[#This Row],[Delay Type]]="Severe"),"Yes","No")</f>
        <v>No</v>
      </c>
    </row>
    <row r="1043" spans="1:24" x14ac:dyDescent="0.25">
      <c r="A1043" s="3">
        <v>42086</v>
      </c>
      <c r="B1043">
        <f>WEEKNUM(Flights[[#This Row],[Date]],2)</f>
        <v>13</v>
      </c>
      <c r="C1043">
        <f>WEEKDAY(Flights[[#This Row],[Date]],2)</f>
        <v>1</v>
      </c>
      <c r="D1043" t="s">
        <v>802</v>
      </c>
      <c r="E1043" t="s">
        <v>1989</v>
      </c>
      <c r="F1043" t="s">
        <v>0</v>
      </c>
      <c r="G1043" t="s">
        <v>10</v>
      </c>
      <c r="H1043" t="str">
        <f>_xlfn.XLOOKUP(Flights[[#This Row],[Destination]],Airports!$A$1:$A$77,Airports!$D$1:$D$77,"Code not found")</f>
        <v>Boston</v>
      </c>
      <c r="I1043" t="str" cm="1">
        <f t="array" ref="I1043">_xlfn.XLOOKUP(Flights[[#This Row],[Destination]],_xlfn._TRO_TRAILING(Airports!A:A),_xlfn._TRO_TRAILING(Airports!E:E),"Code not found")</f>
        <v>MA</v>
      </c>
      <c r="J1043" s="1">
        <v>0.38541666666666669</v>
      </c>
      <c r="K1043">
        <f>HOUR(Flights[[#This Row],[Scheduled Departure]])</f>
        <v>9</v>
      </c>
      <c r="L1043" s="1">
        <v>0.39444444444444443</v>
      </c>
      <c r="M1043">
        <v>13</v>
      </c>
      <c r="N1043">
        <v>305</v>
      </c>
      <c r="O1043" s="14">
        <f>Flights[[#This Row],[Length (min)]]/60</f>
        <v>5.083333333333333</v>
      </c>
      <c r="P1043">
        <v>2611</v>
      </c>
      <c r="Q1043" s="17">
        <f>IFERROR(Flights[[#This Row],[Distance]]/Flights[[#This Row],[Length (hr)]],"")</f>
        <v>513.63934426229514</v>
      </c>
      <c r="R1043" s="1">
        <v>0.74652777777777779</v>
      </c>
      <c r="S1043" s="1">
        <v>0.73124999999999996</v>
      </c>
      <c r="T1043">
        <v>-22</v>
      </c>
      <c r="U1043" t="str">
        <f>IF(Flights[[#This Row],[Arrival Delay]]="","Cancelled",IF(Flights[[#This Row],[Arrival Delay]]&gt;15,"Delayed","On time"))</f>
        <v>On time</v>
      </c>
      <c r="V1043" t="str">
        <f>IF(Flights[[#This Row],[Status]]&lt;&gt;"Delayed","",IF(Flights[[#This Row],[Arrival Delay]]&gt;120,"Severe",IF(Flights[[#This Row],[Arrival Delay]]&gt;60,"Major","Moderate")))</f>
        <v/>
      </c>
      <c r="X1043" t="str">
        <f>IF(OR(AND(Flights[[#This Row],[Status]]="Cancelled",Flights[[#This Row],[Cancellation Reason]]="Airline/Carrier"),Flights[[#This Row],[Delay Type]]="Severe"),"Yes","No")</f>
        <v>No</v>
      </c>
    </row>
    <row r="1044" spans="1:24" x14ac:dyDescent="0.25">
      <c r="A1044" s="3">
        <v>42086</v>
      </c>
      <c r="B1044">
        <f>WEEKNUM(Flights[[#This Row],[Date]],2)</f>
        <v>13</v>
      </c>
      <c r="C1044">
        <f>WEEKDAY(Flights[[#This Row],[Date]],2)</f>
        <v>1</v>
      </c>
      <c r="D1044" t="s">
        <v>468</v>
      </c>
      <c r="E1044" t="s">
        <v>1994</v>
      </c>
      <c r="F1044" t="s">
        <v>0</v>
      </c>
      <c r="G1044" t="s">
        <v>343</v>
      </c>
      <c r="H1044" t="str">
        <f>_xlfn.XLOOKUP(Flights[[#This Row],[Destination]],Airports!$A$1:$A$77,Airports!$D$1:$D$77,"Code not found")</f>
        <v>San Luis Obispo</v>
      </c>
      <c r="I1044" t="str" cm="1">
        <f t="array" ref="I1044">_xlfn.XLOOKUP(Flights[[#This Row],[Destination]],_xlfn._TRO_TRAILING(Airports!A:A),_xlfn._TRO_TRAILING(Airports!E:E),"Code not found")</f>
        <v>CA</v>
      </c>
      <c r="J1044" s="1">
        <v>0.39791666666666664</v>
      </c>
      <c r="K1044">
        <f>HOUR(Flights[[#This Row],[Scheduled Departure]])</f>
        <v>9</v>
      </c>
      <c r="L1044" s="1">
        <v>0.39583333333333331</v>
      </c>
      <c r="M1044">
        <v>-3</v>
      </c>
      <c r="N1044">
        <v>67</v>
      </c>
      <c r="O1044" s="14">
        <f>Flights[[#This Row],[Length (min)]]/60</f>
        <v>1.1166666666666667</v>
      </c>
      <c r="P1044">
        <v>156</v>
      </c>
      <c r="Q1044" s="17">
        <f>IFERROR(Flights[[#This Row],[Distance]]/Flights[[#This Row],[Length (hr)]],"")</f>
        <v>139.70149253731344</v>
      </c>
      <c r="R1044" s="1">
        <v>0.44097222222222221</v>
      </c>
      <c r="S1044" s="1">
        <v>0.44236111111111109</v>
      </c>
      <c r="T1044">
        <v>2</v>
      </c>
      <c r="U1044" t="str">
        <f>IF(Flights[[#This Row],[Arrival Delay]]="","Cancelled",IF(Flights[[#This Row],[Arrival Delay]]&gt;15,"Delayed","On time"))</f>
        <v>On time</v>
      </c>
      <c r="V1044" t="str">
        <f>IF(Flights[[#This Row],[Status]]&lt;&gt;"Delayed","",IF(Flights[[#This Row],[Arrival Delay]]&gt;120,"Severe",IF(Flights[[#This Row],[Arrival Delay]]&gt;60,"Major","Moderate")))</f>
        <v/>
      </c>
      <c r="X1044" t="str">
        <f>IF(OR(AND(Flights[[#This Row],[Status]]="Cancelled",Flights[[#This Row],[Cancellation Reason]]="Airline/Carrier"),Flights[[#This Row],[Delay Type]]="Severe"),"Yes","No")</f>
        <v>No</v>
      </c>
    </row>
    <row r="1045" spans="1:24" x14ac:dyDescent="0.25">
      <c r="A1045" s="3">
        <v>42086</v>
      </c>
      <c r="B1045">
        <f>WEEKNUM(Flights[[#This Row],[Date]],2)</f>
        <v>13</v>
      </c>
      <c r="C1045">
        <f>WEEKDAY(Flights[[#This Row],[Date]],2)</f>
        <v>1</v>
      </c>
      <c r="D1045" t="s">
        <v>420</v>
      </c>
      <c r="E1045" t="s">
        <v>1990</v>
      </c>
      <c r="F1045" t="s">
        <v>0</v>
      </c>
      <c r="G1045" t="s">
        <v>15</v>
      </c>
      <c r="H1045" t="str">
        <f>_xlfn.XLOOKUP(Flights[[#This Row],[Destination]],Airports!$A$1:$A$77,Airports!$D$1:$D$77,"Code not found")</f>
        <v>Las Vegas</v>
      </c>
      <c r="I1045" t="str" cm="1">
        <f t="array" ref="I1045">_xlfn.XLOOKUP(Flights[[#This Row],[Destination]],_xlfn._TRO_TRAILING(Airports!A:A),_xlfn._TRO_TRAILING(Airports!E:E),"Code not found")</f>
        <v>NV</v>
      </c>
      <c r="J1045" s="1">
        <v>0.53819444444444442</v>
      </c>
      <c r="K1045">
        <f>HOUR(Flights[[#This Row],[Scheduled Departure]])</f>
        <v>12</v>
      </c>
      <c r="L1045" s="1">
        <v>0.53472222222222221</v>
      </c>
      <c r="M1045">
        <v>-5</v>
      </c>
      <c r="N1045">
        <v>75</v>
      </c>
      <c r="O1045" s="14">
        <f>Flights[[#This Row],[Length (min)]]/60</f>
        <v>1.25</v>
      </c>
      <c r="P1045">
        <v>236</v>
      </c>
      <c r="Q1045" s="17">
        <f>IFERROR(Flights[[#This Row],[Distance]]/Flights[[#This Row],[Length (hr)]],"")</f>
        <v>188.8</v>
      </c>
      <c r="R1045" s="1">
        <v>0.58958333333333335</v>
      </c>
      <c r="S1045" s="1">
        <v>0.58680555555555558</v>
      </c>
      <c r="T1045">
        <v>-4</v>
      </c>
      <c r="U1045" t="str">
        <f>IF(Flights[[#This Row],[Arrival Delay]]="","Cancelled",IF(Flights[[#This Row],[Arrival Delay]]&gt;15,"Delayed","On time"))</f>
        <v>On time</v>
      </c>
      <c r="V1045" t="str">
        <f>IF(Flights[[#This Row],[Status]]&lt;&gt;"Delayed","",IF(Flights[[#This Row],[Arrival Delay]]&gt;120,"Severe",IF(Flights[[#This Row],[Arrival Delay]]&gt;60,"Major","Moderate")))</f>
        <v/>
      </c>
      <c r="X1045" t="str">
        <f>IF(OR(AND(Flights[[#This Row],[Status]]="Cancelled",Flights[[#This Row],[Cancellation Reason]]="Airline/Carrier"),Flights[[#This Row],[Delay Type]]="Severe"),"Yes","No")</f>
        <v>No</v>
      </c>
    </row>
    <row r="1046" spans="1:24" x14ac:dyDescent="0.25">
      <c r="A1046" s="3">
        <v>42086</v>
      </c>
      <c r="B1046">
        <f>WEEKNUM(Flights[[#This Row],[Date]],2)</f>
        <v>13</v>
      </c>
      <c r="C1046">
        <f>WEEKDAY(Flights[[#This Row],[Date]],2)</f>
        <v>1</v>
      </c>
      <c r="D1046" t="s">
        <v>1079</v>
      </c>
      <c r="E1046" t="s">
        <v>1994</v>
      </c>
      <c r="F1046" t="s">
        <v>0</v>
      </c>
      <c r="G1046" t="s">
        <v>29</v>
      </c>
      <c r="H1046" t="str">
        <f>_xlfn.XLOOKUP(Flights[[#This Row],[Destination]],Airports!$A$1:$A$77,Airports!$D$1:$D$77,"Code not found")</f>
        <v>Phoenix</v>
      </c>
      <c r="I1046" t="str" cm="1">
        <f t="array" ref="I1046">_xlfn.XLOOKUP(Flights[[#This Row],[Destination]],_xlfn._TRO_TRAILING(Airports!A:A),_xlfn._TRO_TRAILING(Airports!E:E),"Code not found")</f>
        <v>AZ</v>
      </c>
      <c r="J1046" s="1">
        <v>0.67291666666666672</v>
      </c>
      <c r="K1046">
        <f>HOUR(Flights[[#This Row],[Scheduled Departure]])</f>
        <v>16</v>
      </c>
      <c r="L1046" s="1">
        <v>0.66666666666666663</v>
      </c>
      <c r="M1046">
        <v>-9</v>
      </c>
      <c r="N1046">
        <v>89</v>
      </c>
      <c r="O1046" s="14">
        <f>Flights[[#This Row],[Length (min)]]/60</f>
        <v>1.4833333333333334</v>
      </c>
      <c r="P1046">
        <v>370</v>
      </c>
      <c r="Q1046" s="17">
        <f>IFERROR(Flights[[#This Row],[Distance]]/Flights[[#This Row],[Length (hr)]],"")</f>
        <v>249.43820224719101</v>
      </c>
      <c r="R1046" s="1">
        <v>0.73333333333333328</v>
      </c>
      <c r="S1046" s="1">
        <v>0.72847222222222219</v>
      </c>
      <c r="T1046">
        <v>-7</v>
      </c>
      <c r="U1046" t="str">
        <f>IF(Flights[[#This Row],[Arrival Delay]]="","Cancelled",IF(Flights[[#This Row],[Arrival Delay]]&gt;15,"Delayed","On time"))</f>
        <v>On time</v>
      </c>
      <c r="V1046" t="str">
        <f>IF(Flights[[#This Row],[Status]]&lt;&gt;"Delayed","",IF(Flights[[#This Row],[Arrival Delay]]&gt;120,"Severe",IF(Flights[[#This Row],[Arrival Delay]]&gt;60,"Major","Moderate")))</f>
        <v/>
      </c>
      <c r="X1046" t="str">
        <f>IF(OR(AND(Flights[[#This Row],[Status]]="Cancelled",Flights[[#This Row],[Cancellation Reason]]="Airline/Carrier"),Flights[[#This Row],[Delay Type]]="Severe"),"Yes","No")</f>
        <v>No</v>
      </c>
    </row>
    <row r="1047" spans="1:24" x14ac:dyDescent="0.25">
      <c r="A1047" s="3">
        <v>42086</v>
      </c>
      <c r="B1047">
        <f>WEEKNUM(Flights[[#This Row],[Date]],2)</f>
        <v>13</v>
      </c>
      <c r="C1047">
        <f>WEEKDAY(Flights[[#This Row],[Date]],2)</f>
        <v>1</v>
      </c>
      <c r="D1047" t="s">
        <v>1080</v>
      </c>
      <c r="E1047" t="s">
        <v>1994</v>
      </c>
      <c r="F1047" t="s">
        <v>0</v>
      </c>
      <c r="G1047" t="s">
        <v>351</v>
      </c>
      <c r="H1047" t="str">
        <f>_xlfn.XLOOKUP(Flights[[#This Row],[Destination]],Airports!$A$1:$A$77,Airports!$D$1:$D$77,"Code not found")</f>
        <v>Sacramento</v>
      </c>
      <c r="I1047" t="str" cm="1">
        <f t="array" ref="I1047">_xlfn.XLOOKUP(Flights[[#This Row],[Destination]],_xlfn._TRO_TRAILING(Airports!A:A),_xlfn._TRO_TRAILING(Airports!E:E),"Code not found")</f>
        <v>CA</v>
      </c>
      <c r="J1047" s="1">
        <v>0.70277777777777772</v>
      </c>
      <c r="K1047">
        <f>HOUR(Flights[[#This Row],[Scheduled Departure]])</f>
        <v>16</v>
      </c>
      <c r="L1047" s="1">
        <v>0.69861111111111107</v>
      </c>
      <c r="M1047">
        <v>-6</v>
      </c>
      <c r="N1047">
        <v>83</v>
      </c>
      <c r="O1047" s="14">
        <f>Flights[[#This Row],[Length (min)]]/60</f>
        <v>1.3833333333333333</v>
      </c>
      <c r="P1047">
        <v>373</v>
      </c>
      <c r="Q1047" s="17">
        <f>IFERROR(Flights[[#This Row],[Distance]]/Flights[[#This Row],[Length (hr)]],"")</f>
        <v>269.63855421686748</v>
      </c>
      <c r="R1047" s="1">
        <v>0.7631944444444444</v>
      </c>
      <c r="S1047" s="1">
        <v>0.75624999999999998</v>
      </c>
      <c r="T1047">
        <v>-10</v>
      </c>
      <c r="U1047" t="str">
        <f>IF(Flights[[#This Row],[Arrival Delay]]="","Cancelled",IF(Flights[[#This Row],[Arrival Delay]]&gt;15,"Delayed","On time"))</f>
        <v>On time</v>
      </c>
      <c r="V1047" t="str">
        <f>IF(Flights[[#This Row],[Status]]&lt;&gt;"Delayed","",IF(Flights[[#This Row],[Arrival Delay]]&gt;120,"Severe",IF(Flights[[#This Row],[Arrival Delay]]&gt;60,"Major","Moderate")))</f>
        <v/>
      </c>
      <c r="X1047" t="str">
        <f>IF(OR(AND(Flights[[#This Row],[Status]]="Cancelled",Flights[[#This Row],[Cancellation Reason]]="Airline/Carrier"),Flights[[#This Row],[Delay Type]]="Severe"),"Yes","No")</f>
        <v>No</v>
      </c>
    </row>
    <row r="1048" spans="1:24" x14ac:dyDescent="0.25">
      <c r="A1048" s="3">
        <v>42086</v>
      </c>
      <c r="B1048">
        <f>WEEKNUM(Flights[[#This Row],[Date]],2)</f>
        <v>13</v>
      </c>
      <c r="C1048">
        <f>WEEKDAY(Flights[[#This Row],[Date]],2)</f>
        <v>1</v>
      </c>
      <c r="D1048" t="s">
        <v>1164</v>
      </c>
      <c r="E1048" t="s">
        <v>1995</v>
      </c>
      <c r="F1048" t="s">
        <v>0</v>
      </c>
      <c r="G1048" t="s">
        <v>9</v>
      </c>
      <c r="H1048" t="str">
        <f>_xlfn.XLOOKUP(Flights[[#This Row],[Destination]],Airports!$A$1:$A$77,Airports!$D$1:$D$77,"Code not found")</f>
        <v>San Francisco</v>
      </c>
      <c r="I1048" t="str" cm="1">
        <f t="array" ref="I1048">_xlfn.XLOOKUP(Flights[[#This Row],[Destination]],_xlfn._TRO_TRAILING(Airports!A:A),_xlfn._TRO_TRAILING(Airports!E:E),"Code not found")</f>
        <v>CA</v>
      </c>
      <c r="J1048" s="1">
        <v>0.70833333333333337</v>
      </c>
      <c r="K1048">
        <f>HOUR(Flights[[#This Row],[Scheduled Departure]])</f>
        <v>17</v>
      </c>
      <c r="L1048" s="1">
        <v>0.74236111111111114</v>
      </c>
      <c r="M1048">
        <v>49</v>
      </c>
      <c r="N1048">
        <v>72</v>
      </c>
      <c r="O1048" s="14">
        <f>Flights[[#This Row],[Length (min)]]/60</f>
        <v>1.2</v>
      </c>
      <c r="P1048">
        <v>337</v>
      </c>
      <c r="Q1048" s="17">
        <f>IFERROR(Flights[[#This Row],[Distance]]/Flights[[#This Row],[Length (hr)]],"")</f>
        <v>280.83333333333337</v>
      </c>
      <c r="R1048" s="1">
        <v>0.76041666666666663</v>
      </c>
      <c r="S1048" s="1">
        <v>0.79236111111111107</v>
      </c>
      <c r="T1048">
        <v>46</v>
      </c>
      <c r="U1048" t="str">
        <f>IF(Flights[[#This Row],[Arrival Delay]]="","Cancelled",IF(Flights[[#This Row],[Arrival Delay]]&gt;15,"Delayed","On time"))</f>
        <v>Delayed</v>
      </c>
      <c r="V1048" t="str">
        <f>IF(Flights[[#This Row],[Status]]&lt;&gt;"Delayed","",IF(Flights[[#This Row],[Arrival Delay]]&gt;120,"Severe",IF(Flights[[#This Row],[Arrival Delay]]&gt;60,"Major","Moderate")))</f>
        <v>Moderate</v>
      </c>
      <c r="X1048" t="str">
        <f>IF(OR(AND(Flights[[#This Row],[Status]]="Cancelled",Flights[[#This Row],[Cancellation Reason]]="Airline/Carrier"),Flights[[#This Row],[Delay Type]]="Severe"),"Yes","No")</f>
        <v>No</v>
      </c>
    </row>
    <row r="1049" spans="1:24" x14ac:dyDescent="0.25">
      <c r="A1049" s="3">
        <v>42086</v>
      </c>
      <c r="B1049">
        <f>WEEKNUM(Flights[[#This Row],[Date]],2)</f>
        <v>13</v>
      </c>
      <c r="C1049">
        <f>WEEKDAY(Flights[[#This Row],[Date]],2)</f>
        <v>1</v>
      </c>
      <c r="D1049" t="s">
        <v>675</v>
      </c>
      <c r="E1049" t="s">
        <v>1990</v>
      </c>
      <c r="F1049" t="s">
        <v>0</v>
      </c>
      <c r="G1049" t="s">
        <v>16</v>
      </c>
      <c r="H1049" t="str">
        <f>_xlfn.XLOOKUP(Flights[[#This Row],[Destination]],Airports!$A$1:$A$77,Airports!$D$1:$D$77,"Code not found")</f>
        <v>Dulles</v>
      </c>
      <c r="I1049" t="str" cm="1">
        <f t="array" ref="I1049">_xlfn.XLOOKUP(Flights[[#This Row],[Destination]],_xlfn._TRO_TRAILING(Airports!A:A),_xlfn._TRO_TRAILING(Airports!E:E),"Code not found")</f>
        <v>VA</v>
      </c>
      <c r="J1049" s="1">
        <v>0.72916666666666663</v>
      </c>
      <c r="K1049">
        <f>HOUR(Flights[[#This Row],[Scheduled Departure]])</f>
        <v>17</v>
      </c>
      <c r="L1049" s="1">
        <v>0.8305555555555556</v>
      </c>
      <c r="M1049">
        <v>146</v>
      </c>
      <c r="N1049">
        <v>279</v>
      </c>
      <c r="O1049" s="14">
        <f>Flights[[#This Row],[Length (min)]]/60</f>
        <v>4.6500000000000004</v>
      </c>
      <c r="P1049">
        <v>2288</v>
      </c>
      <c r="Q1049" s="17">
        <f>IFERROR(Flights[[#This Row],[Distance]]/Flights[[#This Row],[Length (hr)]],"")</f>
        <v>492.04301075268813</v>
      </c>
      <c r="R1049" s="1">
        <v>6.25E-2</v>
      </c>
      <c r="S1049" s="1">
        <v>0.14930555555555555</v>
      </c>
      <c r="T1049">
        <v>125</v>
      </c>
      <c r="U1049" t="str">
        <f>IF(Flights[[#This Row],[Arrival Delay]]="","Cancelled",IF(Flights[[#This Row],[Arrival Delay]]&gt;15,"Delayed","On time"))</f>
        <v>Delayed</v>
      </c>
      <c r="V1049" t="str">
        <f>IF(Flights[[#This Row],[Status]]&lt;&gt;"Delayed","",IF(Flights[[#This Row],[Arrival Delay]]&gt;120,"Severe",IF(Flights[[#This Row],[Arrival Delay]]&gt;60,"Major","Moderate")))</f>
        <v>Severe</v>
      </c>
      <c r="X1049" t="str">
        <f>IF(OR(AND(Flights[[#This Row],[Status]]="Cancelled",Flights[[#This Row],[Cancellation Reason]]="Airline/Carrier"),Flights[[#This Row],[Delay Type]]="Severe"),"Yes","No")</f>
        <v>Yes</v>
      </c>
    </row>
    <row r="1050" spans="1:24" x14ac:dyDescent="0.25">
      <c r="A1050" s="3">
        <v>42086</v>
      </c>
      <c r="B1050">
        <f>WEEKNUM(Flights[[#This Row],[Date]],2)</f>
        <v>13</v>
      </c>
      <c r="C1050">
        <f>WEEKDAY(Flights[[#This Row],[Date]],2)</f>
        <v>1</v>
      </c>
      <c r="D1050" t="s">
        <v>670</v>
      </c>
      <c r="E1050" t="s">
        <v>1988</v>
      </c>
      <c r="F1050" t="s">
        <v>0</v>
      </c>
      <c r="G1050" t="s">
        <v>27</v>
      </c>
      <c r="H1050" t="str">
        <f>_xlfn.XLOOKUP(Flights[[#This Row],[Destination]],Airports!$A$1:$A$77,Airports!$D$1:$D$77,"Code not found")</f>
        <v>Charlotte</v>
      </c>
      <c r="I1050" t="str" cm="1">
        <f t="array" ref="I1050">_xlfn.XLOOKUP(Flights[[#This Row],[Destination]],_xlfn._TRO_TRAILING(Airports!A:A),_xlfn._TRO_TRAILING(Airports!E:E),"Code not found")</f>
        <v>NC</v>
      </c>
      <c r="J1050" s="1">
        <v>0.94444444444444442</v>
      </c>
      <c r="K1050">
        <f>HOUR(Flights[[#This Row],[Scheduled Departure]])</f>
        <v>22</v>
      </c>
      <c r="L1050" s="1">
        <v>0.9555555555555556</v>
      </c>
      <c r="M1050">
        <v>16</v>
      </c>
      <c r="N1050">
        <v>276</v>
      </c>
      <c r="O1050" s="14">
        <f>Flights[[#This Row],[Length (min)]]/60</f>
        <v>4.5999999999999996</v>
      </c>
      <c r="P1050">
        <v>2125</v>
      </c>
      <c r="Q1050" s="17">
        <f>IFERROR(Flights[[#This Row],[Distance]]/Flights[[#This Row],[Length (hr)]],"")</f>
        <v>461.95652173913049</v>
      </c>
      <c r="R1050" s="1">
        <v>0.25694444444444442</v>
      </c>
      <c r="S1050" s="1">
        <v>0.2722222222222222</v>
      </c>
      <c r="T1050">
        <v>22</v>
      </c>
      <c r="U1050" t="str">
        <f>IF(Flights[[#This Row],[Arrival Delay]]="","Cancelled",IF(Flights[[#This Row],[Arrival Delay]]&gt;15,"Delayed","On time"))</f>
        <v>Delayed</v>
      </c>
      <c r="V1050" t="str">
        <f>IF(Flights[[#This Row],[Status]]&lt;&gt;"Delayed","",IF(Flights[[#This Row],[Arrival Delay]]&gt;120,"Severe",IF(Flights[[#This Row],[Arrival Delay]]&gt;60,"Major","Moderate")))</f>
        <v>Moderate</v>
      </c>
      <c r="X1050" t="str">
        <f>IF(OR(AND(Flights[[#This Row],[Status]]="Cancelled",Flights[[#This Row],[Cancellation Reason]]="Airline/Carrier"),Flights[[#This Row],[Delay Type]]="Severe"),"Yes","No")</f>
        <v>No</v>
      </c>
    </row>
    <row r="1051" spans="1:24" x14ac:dyDescent="0.25">
      <c r="A1051" s="3">
        <v>42087</v>
      </c>
      <c r="B1051">
        <f>WEEKNUM(Flights[[#This Row],[Date]],2)</f>
        <v>13</v>
      </c>
      <c r="C1051">
        <f>WEEKDAY(Flights[[#This Row],[Date]],2)</f>
        <v>2</v>
      </c>
      <c r="D1051" t="s">
        <v>36</v>
      </c>
      <c r="E1051" t="s">
        <v>1987</v>
      </c>
      <c r="F1051" t="s">
        <v>0</v>
      </c>
      <c r="G1051" t="s">
        <v>5</v>
      </c>
      <c r="H1051" t="str">
        <f>_xlfn.XLOOKUP(Flights[[#This Row],[Destination]],Airports!$A$1:$A$77,Airports!$D$1:$D$77,"Code not found")</f>
        <v>St. Louis</v>
      </c>
      <c r="I1051" t="str" cm="1">
        <f t="array" ref="I1051">_xlfn.XLOOKUP(Flights[[#This Row],[Destination]],_xlfn._TRO_TRAILING(Airports!A:A),_xlfn._TRO_TRAILING(Airports!E:E),"Code not found")</f>
        <v>MO</v>
      </c>
      <c r="J1051" s="1">
        <v>0.24652777777777779</v>
      </c>
      <c r="K1051">
        <f>HOUR(Flights[[#This Row],[Scheduled Departure]])</f>
        <v>5</v>
      </c>
      <c r="L1051" s="1">
        <v>0.24166666666666667</v>
      </c>
      <c r="M1051">
        <v>-7</v>
      </c>
      <c r="N1051">
        <v>200</v>
      </c>
      <c r="O1051" s="14">
        <f>Flights[[#This Row],[Length (min)]]/60</f>
        <v>3.3333333333333335</v>
      </c>
      <c r="P1051">
        <v>1592</v>
      </c>
      <c r="Q1051" s="17">
        <f>IFERROR(Flights[[#This Row],[Distance]]/Flights[[#This Row],[Length (hr)]],"")</f>
        <v>477.59999999999997</v>
      </c>
      <c r="R1051" s="1">
        <v>0.47916666666666669</v>
      </c>
      <c r="S1051" s="1">
        <v>0.46388888888888891</v>
      </c>
      <c r="T1051">
        <v>-22</v>
      </c>
      <c r="U1051" t="str">
        <f>IF(Flights[[#This Row],[Arrival Delay]]="","Cancelled",IF(Flights[[#This Row],[Arrival Delay]]&gt;15,"Delayed","On time"))</f>
        <v>On time</v>
      </c>
      <c r="V1051" t="str">
        <f>IF(Flights[[#This Row],[Status]]&lt;&gt;"Delayed","",IF(Flights[[#This Row],[Arrival Delay]]&gt;120,"Severe",IF(Flights[[#This Row],[Arrival Delay]]&gt;60,"Major","Moderate")))</f>
        <v/>
      </c>
      <c r="X1051" t="str">
        <f>IF(OR(AND(Flights[[#This Row],[Status]]="Cancelled",Flights[[#This Row],[Cancellation Reason]]="Airline/Carrier"),Flights[[#This Row],[Delay Type]]="Severe"),"Yes","No")</f>
        <v>No</v>
      </c>
    </row>
    <row r="1052" spans="1:24" x14ac:dyDescent="0.25">
      <c r="A1052" s="3">
        <v>42087</v>
      </c>
      <c r="B1052">
        <f>WEEKNUM(Flights[[#This Row],[Date]],2)</f>
        <v>13</v>
      </c>
      <c r="C1052">
        <f>WEEKDAY(Flights[[#This Row],[Date]],2)</f>
        <v>2</v>
      </c>
      <c r="D1052" t="s">
        <v>394</v>
      </c>
      <c r="E1052" t="s">
        <v>1994</v>
      </c>
      <c r="F1052" t="s">
        <v>0</v>
      </c>
      <c r="G1052" t="s">
        <v>260</v>
      </c>
      <c r="H1052" t="str">
        <f>_xlfn.XLOOKUP(Flights[[#This Row],[Destination]],Airports!$A$1:$A$77,Airports!$D$1:$D$77,"Code not found")</f>
        <v>San Diego</v>
      </c>
      <c r="I1052" t="str" cm="1">
        <f t="array" ref="I1052">_xlfn.XLOOKUP(Flights[[#This Row],[Destination]],_xlfn._TRO_TRAILING(Airports!A:A),_xlfn._TRO_TRAILING(Airports!E:E),"Code not found")</f>
        <v>CA</v>
      </c>
      <c r="J1052" s="1">
        <v>0.30694444444444446</v>
      </c>
      <c r="K1052">
        <f>HOUR(Flights[[#This Row],[Scheduled Departure]])</f>
        <v>7</v>
      </c>
      <c r="L1052" s="1">
        <v>0.30486111111111114</v>
      </c>
      <c r="M1052">
        <v>-3</v>
      </c>
      <c r="N1052">
        <v>41</v>
      </c>
      <c r="O1052" s="14">
        <f>Flights[[#This Row],[Length (min)]]/60</f>
        <v>0.68333333333333335</v>
      </c>
      <c r="P1052">
        <v>86</v>
      </c>
      <c r="Q1052" s="17">
        <f>IFERROR(Flights[[#This Row],[Distance]]/Flights[[#This Row],[Length (hr)]],"")</f>
        <v>125.85365853658536</v>
      </c>
      <c r="R1052" s="1">
        <v>0.34027777777777779</v>
      </c>
      <c r="S1052" s="1">
        <v>0.33333333333333331</v>
      </c>
      <c r="T1052">
        <v>-10</v>
      </c>
      <c r="U1052" t="str">
        <f>IF(Flights[[#This Row],[Arrival Delay]]="","Cancelled",IF(Flights[[#This Row],[Arrival Delay]]&gt;15,"Delayed","On time"))</f>
        <v>On time</v>
      </c>
      <c r="V1052" t="str">
        <f>IF(Flights[[#This Row],[Status]]&lt;&gt;"Delayed","",IF(Flights[[#This Row],[Arrival Delay]]&gt;120,"Severe",IF(Flights[[#This Row],[Arrival Delay]]&gt;60,"Major","Moderate")))</f>
        <v/>
      </c>
      <c r="X1052" t="str">
        <f>IF(OR(AND(Flights[[#This Row],[Status]]="Cancelled",Flights[[#This Row],[Cancellation Reason]]="Airline/Carrier"),Flights[[#This Row],[Delay Type]]="Severe"),"Yes","No")</f>
        <v>No</v>
      </c>
    </row>
    <row r="1053" spans="1:24" x14ac:dyDescent="0.25">
      <c r="A1053" s="3">
        <v>42087</v>
      </c>
      <c r="B1053">
        <f>WEEKNUM(Flights[[#This Row],[Date]],2)</f>
        <v>13</v>
      </c>
      <c r="C1053">
        <f>WEEKDAY(Flights[[#This Row],[Date]],2)</f>
        <v>2</v>
      </c>
      <c r="D1053" t="s">
        <v>1188</v>
      </c>
      <c r="E1053" t="s">
        <v>1995</v>
      </c>
      <c r="F1053" t="s">
        <v>0</v>
      </c>
      <c r="G1053" t="s">
        <v>351</v>
      </c>
      <c r="H1053" t="str">
        <f>_xlfn.XLOOKUP(Flights[[#This Row],[Destination]],Airports!$A$1:$A$77,Airports!$D$1:$D$77,"Code not found")</f>
        <v>Sacramento</v>
      </c>
      <c r="I1053" t="str" cm="1">
        <f t="array" ref="I1053">_xlfn.XLOOKUP(Flights[[#This Row],[Destination]],_xlfn._TRO_TRAILING(Airports!A:A),_xlfn._TRO_TRAILING(Airports!E:E),"Code not found")</f>
        <v>CA</v>
      </c>
      <c r="J1053" s="1">
        <v>0.3298611111111111</v>
      </c>
      <c r="K1053">
        <f>HOUR(Flights[[#This Row],[Scheduled Departure]])</f>
        <v>7</v>
      </c>
      <c r="L1053" s="1">
        <v>0.32777777777777778</v>
      </c>
      <c r="M1053">
        <v>-3</v>
      </c>
      <c r="N1053">
        <v>75</v>
      </c>
      <c r="O1053" s="14">
        <f>Flights[[#This Row],[Length (min)]]/60</f>
        <v>1.25</v>
      </c>
      <c r="P1053">
        <v>373</v>
      </c>
      <c r="Q1053" s="17">
        <f>IFERROR(Flights[[#This Row],[Distance]]/Flights[[#This Row],[Length (hr)]],"")</f>
        <v>298.39999999999998</v>
      </c>
      <c r="R1053" s="1">
        <v>0.38541666666666669</v>
      </c>
      <c r="S1053" s="1">
        <v>0.37986111111111109</v>
      </c>
      <c r="T1053">
        <v>-8</v>
      </c>
      <c r="U1053" t="str">
        <f>IF(Flights[[#This Row],[Arrival Delay]]="","Cancelled",IF(Flights[[#This Row],[Arrival Delay]]&gt;15,"Delayed","On time"))</f>
        <v>On time</v>
      </c>
      <c r="V1053" t="str">
        <f>IF(Flights[[#This Row],[Status]]&lt;&gt;"Delayed","",IF(Flights[[#This Row],[Arrival Delay]]&gt;120,"Severe",IF(Flights[[#This Row],[Arrival Delay]]&gt;60,"Major","Moderate")))</f>
        <v/>
      </c>
      <c r="X1053" t="str">
        <f>IF(OR(AND(Flights[[#This Row],[Status]]="Cancelled",Flights[[#This Row],[Cancellation Reason]]="Airline/Carrier"),Flights[[#This Row],[Delay Type]]="Severe"),"Yes","No")</f>
        <v>No</v>
      </c>
    </row>
    <row r="1054" spans="1:24" x14ac:dyDescent="0.25">
      <c r="A1054" s="3">
        <v>42087</v>
      </c>
      <c r="B1054">
        <f>WEEKNUM(Flights[[#This Row],[Date]],2)</f>
        <v>13</v>
      </c>
      <c r="C1054">
        <f>WEEKDAY(Flights[[#This Row],[Date]],2)</f>
        <v>2</v>
      </c>
      <c r="D1054" t="s">
        <v>425</v>
      </c>
      <c r="E1054" t="s">
        <v>1990</v>
      </c>
      <c r="F1054" t="s">
        <v>0</v>
      </c>
      <c r="G1054" t="s">
        <v>19</v>
      </c>
      <c r="H1054" t="str">
        <f>_xlfn.XLOOKUP(Flights[[#This Row],[Destination]],Airports!$A$1:$A$77,Airports!$D$1:$D$77,"Code not found")</f>
        <v>Kona</v>
      </c>
      <c r="I1054" t="str" cm="1">
        <f t="array" ref="I1054">_xlfn.XLOOKUP(Flights[[#This Row],[Destination]],_xlfn._TRO_TRAILING(Airports!A:A),_xlfn._TRO_TRAILING(Airports!E:E),"Code not found")</f>
        <v>HI</v>
      </c>
      <c r="J1054" s="1">
        <v>0.38611111111111113</v>
      </c>
      <c r="K1054">
        <f>HOUR(Flights[[#This Row],[Scheduled Departure]])</f>
        <v>9</v>
      </c>
      <c r="L1054" s="1">
        <v>0.38611111111111113</v>
      </c>
      <c r="M1054">
        <v>0</v>
      </c>
      <c r="N1054">
        <v>333</v>
      </c>
      <c r="O1054" s="14">
        <f>Flights[[#This Row],[Length (min)]]/60</f>
        <v>5.55</v>
      </c>
      <c r="P1054">
        <v>2504</v>
      </c>
      <c r="Q1054" s="17">
        <f>IFERROR(Flights[[#This Row],[Distance]]/Flights[[#This Row],[Length (hr)]],"")</f>
        <v>451.17117117117118</v>
      </c>
      <c r="R1054" s="1">
        <v>0.50555555555555554</v>
      </c>
      <c r="S1054" s="1">
        <v>0.49236111111111114</v>
      </c>
      <c r="T1054">
        <v>-19</v>
      </c>
      <c r="U1054" t="str">
        <f>IF(Flights[[#This Row],[Arrival Delay]]="","Cancelled",IF(Flights[[#This Row],[Arrival Delay]]&gt;15,"Delayed","On time"))</f>
        <v>On time</v>
      </c>
      <c r="V1054" t="str">
        <f>IF(Flights[[#This Row],[Status]]&lt;&gt;"Delayed","",IF(Flights[[#This Row],[Arrival Delay]]&gt;120,"Severe",IF(Flights[[#This Row],[Arrival Delay]]&gt;60,"Major","Moderate")))</f>
        <v/>
      </c>
      <c r="X1054" t="str">
        <f>IF(OR(AND(Flights[[#This Row],[Status]]="Cancelled",Flights[[#This Row],[Cancellation Reason]]="Airline/Carrier"),Flights[[#This Row],[Delay Type]]="Severe"),"Yes","No")</f>
        <v>No</v>
      </c>
    </row>
    <row r="1055" spans="1:24" x14ac:dyDescent="0.25">
      <c r="A1055" s="3">
        <v>42087</v>
      </c>
      <c r="B1055">
        <f>WEEKNUM(Flights[[#This Row],[Date]],2)</f>
        <v>13</v>
      </c>
      <c r="C1055">
        <f>WEEKDAY(Flights[[#This Row],[Date]],2)</f>
        <v>2</v>
      </c>
      <c r="D1055" t="s">
        <v>116</v>
      </c>
      <c r="E1055" t="s">
        <v>1987</v>
      </c>
      <c r="F1055" t="s">
        <v>0</v>
      </c>
      <c r="G1055" t="s">
        <v>3</v>
      </c>
      <c r="H1055" t="str">
        <f>_xlfn.XLOOKUP(Flights[[#This Row],[Destination]],Airports!$A$1:$A$77,Airports!$D$1:$D$77,"Code not found")</f>
        <v>Dallas</v>
      </c>
      <c r="I1055" t="str" cm="1">
        <f t="array" ref="I1055">_xlfn.XLOOKUP(Flights[[#This Row],[Destination]],_xlfn._TRO_TRAILING(Airports!A:A),_xlfn._TRO_TRAILING(Airports!E:E),"Code not found")</f>
        <v>TX</v>
      </c>
      <c r="J1055" s="1">
        <v>0.64583333333333337</v>
      </c>
      <c r="K1055">
        <f>HOUR(Flights[[#This Row],[Scheduled Departure]])</f>
        <v>15</v>
      </c>
      <c r="L1055" s="1">
        <v>0.64513888888888893</v>
      </c>
      <c r="M1055">
        <v>-1</v>
      </c>
      <c r="N1055">
        <v>182</v>
      </c>
      <c r="O1055" s="14">
        <f>Flights[[#This Row],[Length (min)]]/60</f>
        <v>3.0333333333333332</v>
      </c>
      <c r="P1055">
        <v>1235</v>
      </c>
      <c r="Q1055" s="17">
        <f>IFERROR(Flights[[#This Row],[Distance]]/Flights[[#This Row],[Length (hr)]],"")</f>
        <v>407.14285714285717</v>
      </c>
      <c r="R1055" s="1">
        <v>0.85486111111111107</v>
      </c>
      <c r="S1055" s="1">
        <v>0.85486111111111107</v>
      </c>
      <c r="T1055">
        <v>0</v>
      </c>
      <c r="U1055" t="str">
        <f>IF(Flights[[#This Row],[Arrival Delay]]="","Cancelled",IF(Flights[[#This Row],[Arrival Delay]]&gt;15,"Delayed","On time"))</f>
        <v>On time</v>
      </c>
      <c r="V1055" t="str">
        <f>IF(Flights[[#This Row],[Status]]&lt;&gt;"Delayed","",IF(Flights[[#This Row],[Arrival Delay]]&gt;120,"Severe",IF(Flights[[#This Row],[Arrival Delay]]&gt;60,"Major","Moderate")))</f>
        <v/>
      </c>
      <c r="X1055" t="str">
        <f>IF(OR(AND(Flights[[#This Row],[Status]]="Cancelled",Flights[[#This Row],[Cancellation Reason]]="Airline/Carrier"),Flights[[#This Row],[Delay Type]]="Severe"),"Yes","No")</f>
        <v>No</v>
      </c>
    </row>
    <row r="1056" spans="1:24" x14ac:dyDescent="0.25">
      <c r="A1056" s="3">
        <v>42087</v>
      </c>
      <c r="B1056">
        <f>WEEKNUM(Flights[[#This Row],[Date]],2)</f>
        <v>13</v>
      </c>
      <c r="C1056">
        <f>WEEKDAY(Flights[[#This Row],[Date]],2)</f>
        <v>2</v>
      </c>
      <c r="D1056" t="s">
        <v>98</v>
      </c>
      <c r="E1056" t="s">
        <v>1987</v>
      </c>
      <c r="F1056" t="s">
        <v>0</v>
      </c>
      <c r="G1056" t="s">
        <v>3</v>
      </c>
      <c r="H1056" t="str">
        <f>_xlfn.XLOOKUP(Flights[[#This Row],[Destination]],Airports!$A$1:$A$77,Airports!$D$1:$D$77,"Code not found")</f>
        <v>Dallas</v>
      </c>
      <c r="I1056" t="str" cm="1">
        <f t="array" ref="I1056">_xlfn.XLOOKUP(Flights[[#This Row],[Destination]],_xlfn._TRO_TRAILING(Airports!A:A),_xlfn._TRO_TRAILING(Airports!E:E),"Code not found")</f>
        <v>TX</v>
      </c>
      <c r="J1056" s="1">
        <v>0.78819444444444442</v>
      </c>
      <c r="K1056">
        <f>HOUR(Flights[[#This Row],[Scheduled Departure]])</f>
        <v>18</v>
      </c>
      <c r="L1056" s="1">
        <v>0.78472222222222221</v>
      </c>
      <c r="M1056">
        <v>-5</v>
      </c>
      <c r="N1056">
        <v>163</v>
      </c>
      <c r="O1056" s="14">
        <f>Flights[[#This Row],[Length (min)]]/60</f>
        <v>2.7166666666666668</v>
      </c>
      <c r="P1056">
        <v>1235</v>
      </c>
      <c r="Q1056" s="17">
        <f>IFERROR(Flights[[#This Row],[Distance]]/Flights[[#This Row],[Length (hr)]],"")</f>
        <v>454.601226993865</v>
      </c>
      <c r="R1056" s="1">
        <v>0.99236111111111114</v>
      </c>
      <c r="S1056" s="1">
        <v>0.98124999999999996</v>
      </c>
      <c r="T1056">
        <v>-16</v>
      </c>
      <c r="U1056" t="str">
        <f>IF(Flights[[#This Row],[Arrival Delay]]="","Cancelled",IF(Flights[[#This Row],[Arrival Delay]]&gt;15,"Delayed","On time"))</f>
        <v>On time</v>
      </c>
      <c r="V1056" t="str">
        <f>IF(Flights[[#This Row],[Status]]&lt;&gt;"Delayed","",IF(Flights[[#This Row],[Arrival Delay]]&gt;120,"Severe",IF(Flights[[#This Row],[Arrival Delay]]&gt;60,"Major","Moderate")))</f>
        <v/>
      </c>
      <c r="X1056" t="str">
        <f>IF(OR(AND(Flights[[#This Row],[Status]]="Cancelled",Flights[[#This Row],[Cancellation Reason]]="Airline/Carrier"),Flights[[#This Row],[Delay Type]]="Severe"),"Yes","No")</f>
        <v>No</v>
      </c>
    </row>
    <row r="1057" spans="1:24" x14ac:dyDescent="0.25">
      <c r="A1057" s="3">
        <v>42087</v>
      </c>
      <c r="B1057">
        <f>WEEKNUM(Flights[[#This Row],[Date]],2)</f>
        <v>13</v>
      </c>
      <c r="C1057">
        <f>WEEKDAY(Flights[[#This Row],[Date]],2)</f>
        <v>2</v>
      </c>
      <c r="D1057" t="s">
        <v>1180</v>
      </c>
      <c r="E1057" t="s">
        <v>1995</v>
      </c>
      <c r="F1057" t="s">
        <v>0</v>
      </c>
      <c r="G1057" t="s">
        <v>29</v>
      </c>
      <c r="H1057" t="str">
        <f>_xlfn.XLOOKUP(Flights[[#This Row],[Destination]],Airports!$A$1:$A$77,Airports!$D$1:$D$77,"Code not found")</f>
        <v>Phoenix</v>
      </c>
      <c r="I1057" t="str" cm="1">
        <f t="array" ref="I1057">_xlfn.XLOOKUP(Flights[[#This Row],[Destination]],_xlfn._TRO_TRAILING(Airports!A:A),_xlfn._TRO_TRAILING(Airports!E:E),"Code not found")</f>
        <v>AZ</v>
      </c>
      <c r="J1057" s="1">
        <v>0.93402777777777779</v>
      </c>
      <c r="K1057">
        <f>HOUR(Flights[[#This Row],[Scheduled Departure]])</f>
        <v>22</v>
      </c>
      <c r="L1057" s="1">
        <v>0.93611111111111112</v>
      </c>
      <c r="M1057">
        <v>3</v>
      </c>
      <c r="N1057">
        <v>75</v>
      </c>
      <c r="O1057" s="14">
        <f>Flights[[#This Row],[Length (min)]]/60</f>
        <v>1.25</v>
      </c>
      <c r="P1057">
        <v>370</v>
      </c>
      <c r="Q1057" s="17">
        <f>IFERROR(Flights[[#This Row],[Distance]]/Flights[[#This Row],[Length (hr)]],"")</f>
        <v>296</v>
      </c>
      <c r="R1057" s="1">
        <v>0.98958333333333337</v>
      </c>
      <c r="S1057" s="1">
        <v>0.98819444444444449</v>
      </c>
      <c r="T1057">
        <v>-2</v>
      </c>
      <c r="U1057" t="str">
        <f>IF(Flights[[#This Row],[Arrival Delay]]="","Cancelled",IF(Flights[[#This Row],[Arrival Delay]]&gt;15,"Delayed","On time"))</f>
        <v>On time</v>
      </c>
      <c r="V1057" t="str">
        <f>IF(Flights[[#This Row],[Status]]&lt;&gt;"Delayed","",IF(Flights[[#This Row],[Arrival Delay]]&gt;120,"Severe",IF(Flights[[#This Row],[Arrival Delay]]&gt;60,"Major","Moderate")))</f>
        <v/>
      </c>
      <c r="X1057" t="str">
        <f>IF(OR(AND(Flights[[#This Row],[Status]]="Cancelled",Flights[[#This Row],[Cancellation Reason]]="Airline/Carrier"),Flights[[#This Row],[Delay Type]]="Severe"),"Yes","No")</f>
        <v>No</v>
      </c>
    </row>
    <row r="1058" spans="1:24" x14ac:dyDescent="0.25">
      <c r="A1058" s="3">
        <v>42088</v>
      </c>
      <c r="B1058">
        <f>WEEKNUM(Flights[[#This Row],[Date]],2)</f>
        <v>13</v>
      </c>
      <c r="C1058">
        <f>WEEKDAY(Flights[[#This Row],[Date]],2)</f>
        <v>3</v>
      </c>
      <c r="D1058" t="s">
        <v>933</v>
      </c>
      <c r="E1058" t="s">
        <v>1990</v>
      </c>
      <c r="F1058" t="s">
        <v>0</v>
      </c>
      <c r="G1058" t="s">
        <v>281</v>
      </c>
      <c r="H1058" t="str">
        <f>_xlfn.XLOOKUP(Flights[[#This Row],[Destination]],Airports!$A$1:$A$77,Airports!$D$1:$D$77,"Code not found")</f>
        <v>Newark</v>
      </c>
      <c r="I1058" t="str" cm="1">
        <f t="array" ref="I1058">_xlfn.XLOOKUP(Flights[[#This Row],[Destination]],_xlfn._TRO_TRAILING(Airports!A:A),_xlfn._TRO_TRAILING(Airports!E:E),"Code not found")</f>
        <v>NJ</v>
      </c>
      <c r="J1058" s="1">
        <v>0.30694444444444446</v>
      </c>
      <c r="K1058">
        <f>HOUR(Flights[[#This Row],[Scheduled Departure]])</f>
        <v>7</v>
      </c>
      <c r="L1058" s="1">
        <v>0.30208333333333331</v>
      </c>
      <c r="M1058">
        <v>-7</v>
      </c>
      <c r="N1058">
        <v>311</v>
      </c>
      <c r="O1058" s="14">
        <f>Flights[[#This Row],[Length (min)]]/60</f>
        <v>5.1833333333333336</v>
      </c>
      <c r="P1058">
        <v>2454</v>
      </c>
      <c r="Q1058" s="17">
        <f>IFERROR(Flights[[#This Row],[Distance]]/Flights[[#This Row],[Length (hr)]],"")</f>
        <v>473.44051446945338</v>
      </c>
      <c r="R1058" s="1">
        <v>0.65</v>
      </c>
      <c r="S1058" s="1">
        <v>0.6430555555555556</v>
      </c>
      <c r="T1058">
        <v>-10</v>
      </c>
      <c r="U1058" t="str">
        <f>IF(Flights[[#This Row],[Arrival Delay]]="","Cancelled",IF(Flights[[#This Row],[Arrival Delay]]&gt;15,"Delayed","On time"))</f>
        <v>On time</v>
      </c>
      <c r="V1058" t="str">
        <f>IF(Flights[[#This Row],[Status]]&lt;&gt;"Delayed","",IF(Flights[[#This Row],[Arrival Delay]]&gt;120,"Severe",IF(Flights[[#This Row],[Arrival Delay]]&gt;60,"Major","Moderate")))</f>
        <v/>
      </c>
      <c r="X1058" t="str">
        <f>IF(OR(AND(Flights[[#This Row],[Status]]="Cancelled",Flights[[#This Row],[Cancellation Reason]]="Airline/Carrier"),Flights[[#This Row],[Delay Type]]="Severe"),"Yes","No")</f>
        <v>No</v>
      </c>
    </row>
    <row r="1059" spans="1:24" x14ac:dyDescent="0.25">
      <c r="A1059" s="3">
        <v>42088</v>
      </c>
      <c r="B1059">
        <f>WEEKNUM(Flights[[#This Row],[Date]],2)</f>
        <v>13</v>
      </c>
      <c r="C1059">
        <f>WEEKDAY(Flights[[#This Row],[Date]],2)</f>
        <v>3</v>
      </c>
      <c r="D1059" t="s">
        <v>442</v>
      </c>
      <c r="E1059" t="s">
        <v>1994</v>
      </c>
      <c r="F1059" t="s">
        <v>0</v>
      </c>
      <c r="G1059" t="s">
        <v>3</v>
      </c>
      <c r="H1059" t="str">
        <f>_xlfn.XLOOKUP(Flights[[#This Row],[Destination]],Airports!$A$1:$A$77,Airports!$D$1:$D$77,"Code not found")</f>
        <v>Dallas</v>
      </c>
      <c r="I1059" t="str" cm="1">
        <f t="array" ref="I1059">_xlfn.XLOOKUP(Flights[[#This Row],[Destination]],_xlfn._TRO_TRAILING(Airports!A:A),_xlfn._TRO_TRAILING(Airports!E:E),"Code not found")</f>
        <v>TX</v>
      </c>
      <c r="J1059" s="1">
        <v>0.41111111111111109</v>
      </c>
      <c r="K1059">
        <f>HOUR(Flights[[#This Row],[Scheduled Departure]])</f>
        <v>9</v>
      </c>
      <c r="L1059" s="1">
        <v>0.40972222222222221</v>
      </c>
      <c r="M1059">
        <v>-2</v>
      </c>
      <c r="N1059">
        <v>184</v>
      </c>
      <c r="O1059" s="14">
        <f>Flights[[#This Row],[Length (min)]]/60</f>
        <v>3.0666666666666669</v>
      </c>
      <c r="P1059">
        <v>1235</v>
      </c>
      <c r="Q1059" s="17">
        <f>IFERROR(Flights[[#This Row],[Distance]]/Flights[[#This Row],[Length (hr)]],"")</f>
        <v>402.71739130434781</v>
      </c>
      <c r="R1059" s="1">
        <v>0.62291666666666667</v>
      </c>
      <c r="S1059" s="1">
        <v>0.62083333333333335</v>
      </c>
      <c r="T1059">
        <v>-3</v>
      </c>
      <c r="U1059" t="str">
        <f>IF(Flights[[#This Row],[Arrival Delay]]="","Cancelled",IF(Flights[[#This Row],[Arrival Delay]]&gt;15,"Delayed","On time"))</f>
        <v>On time</v>
      </c>
      <c r="V1059" t="str">
        <f>IF(Flights[[#This Row],[Status]]&lt;&gt;"Delayed","",IF(Flights[[#This Row],[Arrival Delay]]&gt;120,"Severe",IF(Flights[[#This Row],[Arrival Delay]]&gt;60,"Major","Moderate")))</f>
        <v/>
      </c>
      <c r="X1059" t="str">
        <f>IF(OR(AND(Flights[[#This Row],[Status]]="Cancelled",Flights[[#This Row],[Cancellation Reason]]="Airline/Carrier"),Flights[[#This Row],[Delay Type]]="Severe"),"Yes","No")</f>
        <v>No</v>
      </c>
    </row>
    <row r="1060" spans="1:24" x14ac:dyDescent="0.25">
      <c r="A1060" s="3">
        <v>42088</v>
      </c>
      <c r="B1060">
        <f>WEEKNUM(Flights[[#This Row],[Date]],2)</f>
        <v>13</v>
      </c>
      <c r="C1060">
        <f>WEEKDAY(Flights[[#This Row],[Date]],2)</f>
        <v>3</v>
      </c>
      <c r="D1060" t="s">
        <v>937</v>
      </c>
      <c r="E1060" t="s">
        <v>1988</v>
      </c>
      <c r="F1060" t="s">
        <v>0</v>
      </c>
      <c r="G1060" t="s">
        <v>27</v>
      </c>
      <c r="H1060" t="str">
        <f>_xlfn.XLOOKUP(Flights[[#This Row],[Destination]],Airports!$A$1:$A$77,Airports!$D$1:$D$77,"Code not found")</f>
        <v>Charlotte</v>
      </c>
      <c r="I1060" t="str" cm="1">
        <f t="array" ref="I1060">_xlfn.XLOOKUP(Flights[[#This Row],[Destination]],_xlfn._TRO_TRAILING(Airports!A:A),_xlfn._TRO_TRAILING(Airports!E:E),"Code not found")</f>
        <v>NC</v>
      </c>
      <c r="J1060" s="1">
        <v>0.55902777777777779</v>
      </c>
      <c r="K1060">
        <f>HOUR(Flights[[#This Row],[Scheduled Departure]])</f>
        <v>13</v>
      </c>
      <c r="L1060" s="1">
        <v>0.57291666666666663</v>
      </c>
      <c r="M1060">
        <v>20</v>
      </c>
      <c r="N1060">
        <v>290</v>
      </c>
      <c r="O1060" s="14">
        <f>Flights[[#This Row],[Length (min)]]/60</f>
        <v>4.833333333333333</v>
      </c>
      <c r="P1060">
        <v>2125</v>
      </c>
      <c r="Q1060" s="17">
        <f>IFERROR(Flights[[#This Row],[Distance]]/Flights[[#This Row],[Length (hr)]],"")</f>
        <v>439.65517241379314</v>
      </c>
      <c r="R1060" s="1">
        <v>0.87361111111111112</v>
      </c>
      <c r="S1060" s="1">
        <v>0.89930555555555558</v>
      </c>
      <c r="T1060">
        <v>37</v>
      </c>
      <c r="U1060" t="str">
        <f>IF(Flights[[#This Row],[Arrival Delay]]="","Cancelled",IF(Flights[[#This Row],[Arrival Delay]]&gt;15,"Delayed","On time"))</f>
        <v>Delayed</v>
      </c>
      <c r="V1060" t="str">
        <f>IF(Flights[[#This Row],[Status]]&lt;&gt;"Delayed","",IF(Flights[[#This Row],[Arrival Delay]]&gt;120,"Severe",IF(Flights[[#This Row],[Arrival Delay]]&gt;60,"Major","Moderate")))</f>
        <v>Moderate</v>
      </c>
      <c r="X1060" t="str">
        <f>IF(OR(AND(Flights[[#This Row],[Status]]="Cancelled",Flights[[#This Row],[Cancellation Reason]]="Airline/Carrier"),Flights[[#This Row],[Delay Type]]="Severe"),"Yes","No")</f>
        <v>No</v>
      </c>
    </row>
    <row r="1061" spans="1:24" x14ac:dyDescent="0.25">
      <c r="A1061" s="3">
        <v>42088</v>
      </c>
      <c r="B1061">
        <f>WEEKNUM(Flights[[#This Row],[Date]],2)</f>
        <v>13</v>
      </c>
      <c r="C1061">
        <f>WEEKDAY(Flights[[#This Row],[Date]],2)</f>
        <v>3</v>
      </c>
      <c r="D1061" t="s">
        <v>1073</v>
      </c>
      <c r="E1061" t="s">
        <v>1994</v>
      </c>
      <c r="F1061" t="s">
        <v>0</v>
      </c>
      <c r="G1061" t="s">
        <v>335</v>
      </c>
      <c r="H1061" t="str">
        <f>_xlfn.XLOOKUP(Flights[[#This Row],[Destination]],Airports!$A$1:$A$77,Airports!$D$1:$D$77,"Code not found")</f>
        <v>Reno</v>
      </c>
      <c r="I1061" t="str" cm="1">
        <f t="array" ref="I1061">_xlfn.XLOOKUP(Flights[[#This Row],[Destination]],_xlfn._TRO_TRAILING(Airports!A:A),_xlfn._TRO_TRAILING(Airports!E:E),"Code not found")</f>
        <v>NV</v>
      </c>
      <c r="J1061" s="1">
        <v>0.57291666666666663</v>
      </c>
      <c r="K1061">
        <f>HOUR(Flights[[#This Row],[Scheduled Departure]])</f>
        <v>13</v>
      </c>
      <c r="L1061" s="1">
        <v>0.56805555555555554</v>
      </c>
      <c r="M1061">
        <v>-7</v>
      </c>
      <c r="N1061">
        <v>85</v>
      </c>
      <c r="O1061" s="14">
        <f>Flights[[#This Row],[Length (min)]]/60</f>
        <v>1.4166666666666667</v>
      </c>
      <c r="P1061">
        <v>391</v>
      </c>
      <c r="Q1061" s="17">
        <f>IFERROR(Flights[[#This Row],[Distance]]/Flights[[#This Row],[Length (hr)]],"")</f>
        <v>276</v>
      </c>
      <c r="R1061" s="1">
        <v>0.6333333333333333</v>
      </c>
      <c r="S1061" s="1">
        <v>0.62708333333333333</v>
      </c>
      <c r="T1061">
        <v>-9</v>
      </c>
      <c r="U1061" t="str">
        <f>IF(Flights[[#This Row],[Arrival Delay]]="","Cancelled",IF(Flights[[#This Row],[Arrival Delay]]&gt;15,"Delayed","On time"))</f>
        <v>On time</v>
      </c>
      <c r="V1061" t="str">
        <f>IF(Flights[[#This Row],[Status]]&lt;&gt;"Delayed","",IF(Flights[[#This Row],[Arrival Delay]]&gt;120,"Severe",IF(Flights[[#This Row],[Arrival Delay]]&gt;60,"Major","Moderate")))</f>
        <v/>
      </c>
      <c r="X1061" t="str">
        <f>IF(OR(AND(Flights[[#This Row],[Status]]="Cancelled",Flights[[#This Row],[Cancellation Reason]]="Airline/Carrier"),Flights[[#This Row],[Delay Type]]="Severe"),"Yes","No")</f>
        <v>No</v>
      </c>
    </row>
    <row r="1062" spans="1:24" x14ac:dyDescent="0.25">
      <c r="A1062" s="3">
        <v>42088</v>
      </c>
      <c r="B1062">
        <f>WEEKNUM(Flights[[#This Row],[Date]],2)</f>
        <v>13</v>
      </c>
      <c r="C1062">
        <f>WEEKDAY(Flights[[#This Row],[Date]],2)</f>
        <v>3</v>
      </c>
      <c r="D1062" t="s">
        <v>1075</v>
      </c>
      <c r="E1062" t="s">
        <v>1994</v>
      </c>
      <c r="F1062" t="s">
        <v>0</v>
      </c>
      <c r="G1062" t="s">
        <v>339</v>
      </c>
      <c r="H1062" t="str">
        <f>_xlfn.XLOOKUP(Flights[[#This Row],[Destination]],Airports!$A$1:$A$77,Airports!$D$1:$D$77,"Code not found")</f>
        <v>San Diego</v>
      </c>
      <c r="I1062" t="str" cm="1">
        <f t="array" ref="I1062">_xlfn.XLOOKUP(Flights[[#This Row],[Destination]],_xlfn._TRO_TRAILING(Airports!A:A),_xlfn._TRO_TRAILING(Airports!E:E),"Code not found")</f>
        <v>CA</v>
      </c>
      <c r="J1062" s="1">
        <v>0.59583333333333333</v>
      </c>
      <c r="K1062">
        <f>HOUR(Flights[[#This Row],[Scheduled Departure]])</f>
        <v>14</v>
      </c>
      <c r="L1062" s="1">
        <v>0.59097222222222223</v>
      </c>
      <c r="M1062">
        <v>-7</v>
      </c>
      <c r="N1062">
        <v>42</v>
      </c>
      <c r="O1062" s="14">
        <f>Flights[[#This Row],[Length (min)]]/60</f>
        <v>0.7</v>
      </c>
      <c r="P1062">
        <v>109</v>
      </c>
      <c r="Q1062" s="17">
        <f>IFERROR(Flights[[#This Row],[Distance]]/Flights[[#This Row],[Length (hr)]],"")</f>
        <v>155.71428571428572</v>
      </c>
      <c r="R1062" s="1">
        <v>0.62986111111111109</v>
      </c>
      <c r="S1062" s="1">
        <v>0.62013888888888891</v>
      </c>
      <c r="T1062">
        <v>-14</v>
      </c>
      <c r="U1062" t="str">
        <f>IF(Flights[[#This Row],[Arrival Delay]]="","Cancelled",IF(Flights[[#This Row],[Arrival Delay]]&gt;15,"Delayed","On time"))</f>
        <v>On time</v>
      </c>
      <c r="V1062" t="str">
        <f>IF(Flights[[#This Row],[Status]]&lt;&gt;"Delayed","",IF(Flights[[#This Row],[Arrival Delay]]&gt;120,"Severe",IF(Flights[[#This Row],[Arrival Delay]]&gt;60,"Major","Moderate")))</f>
        <v/>
      </c>
      <c r="X1062" t="str">
        <f>IF(OR(AND(Flights[[#This Row],[Status]]="Cancelled",Flights[[#This Row],[Cancellation Reason]]="Airline/Carrier"),Flights[[#This Row],[Delay Type]]="Severe"),"Yes","No")</f>
        <v>No</v>
      </c>
    </row>
    <row r="1063" spans="1:24" x14ac:dyDescent="0.25">
      <c r="A1063" s="3">
        <v>42088</v>
      </c>
      <c r="B1063">
        <f>WEEKNUM(Flights[[#This Row],[Date]],2)</f>
        <v>13</v>
      </c>
      <c r="C1063">
        <f>WEEKDAY(Flights[[#This Row],[Date]],2)</f>
        <v>3</v>
      </c>
      <c r="D1063" t="s">
        <v>78</v>
      </c>
      <c r="E1063" t="s">
        <v>1987</v>
      </c>
      <c r="F1063" t="s">
        <v>0</v>
      </c>
      <c r="G1063" t="s">
        <v>12</v>
      </c>
      <c r="H1063" t="str">
        <f>_xlfn.XLOOKUP(Flights[[#This Row],[Destination]],Airports!$A$1:$A$77,Airports!$D$1:$D$77,"Code not found")</f>
        <v>New York</v>
      </c>
      <c r="I1063" t="str" cm="1">
        <f t="array" ref="I1063">_xlfn.XLOOKUP(Flights[[#This Row],[Destination]],_xlfn._TRO_TRAILING(Airports!A:A),_xlfn._TRO_TRAILING(Airports!E:E),"Code not found")</f>
        <v>NY</v>
      </c>
      <c r="J1063" s="1">
        <v>0.60416666666666663</v>
      </c>
      <c r="K1063">
        <f>HOUR(Flights[[#This Row],[Scheduled Departure]])</f>
        <v>14</v>
      </c>
      <c r="L1063" s="1">
        <v>0.60555555555555551</v>
      </c>
      <c r="M1063">
        <v>2</v>
      </c>
      <c r="N1063">
        <v>338</v>
      </c>
      <c r="O1063" s="14">
        <f>Flights[[#This Row],[Length (min)]]/60</f>
        <v>5.6333333333333337</v>
      </c>
      <c r="P1063">
        <v>2475</v>
      </c>
      <c r="Q1063" s="17">
        <f>IFERROR(Flights[[#This Row],[Distance]]/Flights[[#This Row],[Length (hr)]],"")</f>
        <v>439.34911242603545</v>
      </c>
      <c r="R1063" s="1">
        <v>0.95416666666666672</v>
      </c>
      <c r="S1063" s="1">
        <v>0.96527777777777779</v>
      </c>
      <c r="T1063">
        <v>16</v>
      </c>
      <c r="U1063" t="str">
        <f>IF(Flights[[#This Row],[Arrival Delay]]="","Cancelled",IF(Flights[[#This Row],[Arrival Delay]]&gt;15,"Delayed","On time"))</f>
        <v>Delayed</v>
      </c>
      <c r="V1063" t="str">
        <f>IF(Flights[[#This Row],[Status]]&lt;&gt;"Delayed","",IF(Flights[[#This Row],[Arrival Delay]]&gt;120,"Severe",IF(Flights[[#This Row],[Arrival Delay]]&gt;60,"Major","Moderate")))</f>
        <v>Moderate</v>
      </c>
      <c r="X1063" t="str">
        <f>IF(OR(AND(Flights[[#This Row],[Status]]="Cancelled",Flights[[#This Row],[Cancellation Reason]]="Airline/Carrier"),Flights[[#This Row],[Delay Type]]="Severe"),"Yes","No")</f>
        <v>No</v>
      </c>
    </row>
    <row r="1064" spans="1:24" x14ac:dyDescent="0.25">
      <c r="A1064" s="3">
        <v>42088</v>
      </c>
      <c r="B1064">
        <f>WEEKNUM(Flights[[#This Row],[Date]],2)</f>
        <v>13</v>
      </c>
      <c r="C1064">
        <f>WEEKDAY(Flights[[#This Row],[Date]],2)</f>
        <v>3</v>
      </c>
      <c r="D1064" t="s">
        <v>1155</v>
      </c>
      <c r="E1064" t="s">
        <v>1995</v>
      </c>
      <c r="F1064" t="s">
        <v>0</v>
      </c>
      <c r="G1064" t="s">
        <v>306</v>
      </c>
      <c r="H1064" t="str">
        <f>_xlfn.XLOOKUP(Flights[[#This Row],[Destination]],Airports!$A$1:$A$77,Airports!$D$1:$D$77,"Code not found")</f>
        <v>Chicago</v>
      </c>
      <c r="I1064" t="str" cm="1">
        <f t="array" ref="I1064">_xlfn.XLOOKUP(Flights[[#This Row],[Destination]],_xlfn._TRO_TRAILING(Airports!A:A),_xlfn._TRO_TRAILING(Airports!E:E),"Code not found")</f>
        <v>IL</v>
      </c>
      <c r="J1064" s="1">
        <v>0.60763888888888884</v>
      </c>
      <c r="K1064">
        <f>HOUR(Flights[[#This Row],[Scheduled Departure]])</f>
        <v>14</v>
      </c>
      <c r="L1064" s="1">
        <v>0.61041666666666672</v>
      </c>
      <c r="M1064">
        <v>4</v>
      </c>
      <c r="N1064">
        <v>235</v>
      </c>
      <c r="O1064" s="14">
        <f>Flights[[#This Row],[Length (min)]]/60</f>
        <v>3.9166666666666665</v>
      </c>
      <c r="P1064">
        <v>1750</v>
      </c>
      <c r="Q1064" s="17">
        <f>IFERROR(Flights[[#This Row],[Distance]]/Flights[[#This Row],[Length (hr)]],"")</f>
        <v>446.80851063829789</v>
      </c>
      <c r="R1064" s="1">
        <v>0.85069444444444442</v>
      </c>
      <c r="S1064" s="1">
        <v>0.8569444444444444</v>
      </c>
      <c r="T1064">
        <v>9</v>
      </c>
      <c r="U1064" t="str">
        <f>IF(Flights[[#This Row],[Arrival Delay]]="","Cancelled",IF(Flights[[#This Row],[Arrival Delay]]&gt;15,"Delayed","On time"))</f>
        <v>On time</v>
      </c>
      <c r="V1064" t="str">
        <f>IF(Flights[[#This Row],[Status]]&lt;&gt;"Delayed","",IF(Flights[[#This Row],[Arrival Delay]]&gt;120,"Severe",IF(Flights[[#This Row],[Arrival Delay]]&gt;60,"Major","Moderate")))</f>
        <v/>
      </c>
      <c r="X1064" t="str">
        <f>IF(OR(AND(Flights[[#This Row],[Status]]="Cancelled",Flights[[#This Row],[Cancellation Reason]]="Airline/Carrier"),Flights[[#This Row],[Delay Type]]="Severe"),"Yes","No")</f>
        <v>No</v>
      </c>
    </row>
    <row r="1065" spans="1:24" x14ac:dyDescent="0.25">
      <c r="A1065" s="3">
        <v>42088</v>
      </c>
      <c r="B1065">
        <f>WEEKNUM(Flights[[#This Row],[Date]],2)</f>
        <v>13</v>
      </c>
      <c r="C1065">
        <f>WEEKDAY(Flights[[#This Row],[Date]],2)</f>
        <v>3</v>
      </c>
      <c r="D1065" t="s">
        <v>574</v>
      </c>
      <c r="E1065" t="s">
        <v>1996</v>
      </c>
      <c r="F1065" t="s">
        <v>0</v>
      </c>
      <c r="G1065" t="s">
        <v>9</v>
      </c>
      <c r="H1065" t="str">
        <f>_xlfn.XLOOKUP(Flights[[#This Row],[Destination]],Airports!$A$1:$A$77,Airports!$D$1:$D$77,"Code not found")</f>
        <v>San Francisco</v>
      </c>
      <c r="I1065" t="str" cm="1">
        <f t="array" ref="I1065">_xlfn.XLOOKUP(Flights[[#This Row],[Destination]],_xlfn._TRO_TRAILING(Airports!A:A),_xlfn._TRO_TRAILING(Airports!E:E),"Code not found")</f>
        <v>CA</v>
      </c>
      <c r="J1065" s="1">
        <v>0.69097222222222221</v>
      </c>
      <c r="K1065">
        <f>HOUR(Flights[[#This Row],[Scheduled Departure]])</f>
        <v>16</v>
      </c>
      <c r="L1065" s="1">
        <v>0.69097222222222221</v>
      </c>
      <c r="M1065">
        <v>0</v>
      </c>
      <c r="N1065">
        <v>77</v>
      </c>
      <c r="O1065" s="14">
        <f>Flights[[#This Row],[Length (min)]]/60</f>
        <v>1.2833333333333334</v>
      </c>
      <c r="P1065">
        <v>337</v>
      </c>
      <c r="Q1065" s="17">
        <f>IFERROR(Flights[[#This Row],[Distance]]/Flights[[#This Row],[Length (hr)]],"")</f>
        <v>262.59740259740255</v>
      </c>
      <c r="R1065" s="1">
        <v>0.74305555555555558</v>
      </c>
      <c r="S1065" s="1">
        <v>0.74444444444444446</v>
      </c>
      <c r="T1065">
        <v>2</v>
      </c>
      <c r="U1065" t="str">
        <f>IF(Flights[[#This Row],[Arrival Delay]]="","Cancelled",IF(Flights[[#This Row],[Arrival Delay]]&gt;15,"Delayed","On time"))</f>
        <v>On time</v>
      </c>
      <c r="V1065" t="str">
        <f>IF(Flights[[#This Row],[Status]]&lt;&gt;"Delayed","",IF(Flights[[#This Row],[Arrival Delay]]&gt;120,"Severe",IF(Flights[[#This Row],[Arrival Delay]]&gt;60,"Major","Moderate")))</f>
        <v/>
      </c>
      <c r="X1065" t="str">
        <f>IF(OR(AND(Flights[[#This Row],[Status]]="Cancelled",Flights[[#This Row],[Cancellation Reason]]="Airline/Carrier"),Flights[[#This Row],[Delay Type]]="Severe"),"Yes","No")</f>
        <v>No</v>
      </c>
    </row>
    <row r="1066" spans="1:24" x14ac:dyDescent="0.25">
      <c r="A1066" s="3">
        <v>42088</v>
      </c>
      <c r="B1066">
        <f>WEEKNUM(Flights[[#This Row],[Date]],2)</f>
        <v>13</v>
      </c>
      <c r="C1066">
        <f>WEEKDAY(Flights[[#This Row],[Date]],2)</f>
        <v>3</v>
      </c>
      <c r="D1066" t="s">
        <v>987</v>
      </c>
      <c r="E1066" t="s">
        <v>1990</v>
      </c>
      <c r="F1066" t="s">
        <v>0</v>
      </c>
      <c r="G1066" t="s">
        <v>9</v>
      </c>
      <c r="H1066" t="str">
        <f>_xlfn.XLOOKUP(Flights[[#This Row],[Destination]],Airports!$A$1:$A$77,Airports!$D$1:$D$77,"Code not found")</f>
        <v>San Francisco</v>
      </c>
      <c r="I1066" t="str" cm="1">
        <f t="array" ref="I1066">_xlfn.XLOOKUP(Flights[[#This Row],[Destination]],_xlfn._TRO_TRAILING(Airports!A:A),_xlfn._TRO_TRAILING(Airports!E:E),"Code not found")</f>
        <v>CA</v>
      </c>
      <c r="J1066" s="1">
        <v>0.73888888888888893</v>
      </c>
      <c r="K1066">
        <f>HOUR(Flights[[#This Row],[Scheduled Departure]])</f>
        <v>17</v>
      </c>
      <c r="L1066" s="1">
        <v>0.77777777777777779</v>
      </c>
      <c r="M1066">
        <v>56</v>
      </c>
      <c r="N1066">
        <v>85</v>
      </c>
      <c r="O1066" s="14">
        <f>Flights[[#This Row],[Length (min)]]/60</f>
        <v>1.4166666666666667</v>
      </c>
      <c r="P1066">
        <v>337</v>
      </c>
      <c r="Q1066" s="17">
        <f>IFERROR(Flights[[#This Row],[Distance]]/Flights[[#This Row],[Length (hr)]],"")</f>
        <v>237.88235294117646</v>
      </c>
      <c r="R1066" s="1">
        <v>0.79861111111111116</v>
      </c>
      <c r="S1066" s="1">
        <v>0.83680555555555558</v>
      </c>
      <c r="T1066">
        <v>55</v>
      </c>
      <c r="U1066" t="str">
        <f>IF(Flights[[#This Row],[Arrival Delay]]="","Cancelled",IF(Flights[[#This Row],[Arrival Delay]]&gt;15,"Delayed","On time"))</f>
        <v>Delayed</v>
      </c>
      <c r="V1066" t="str">
        <f>IF(Flights[[#This Row],[Status]]&lt;&gt;"Delayed","",IF(Flights[[#This Row],[Arrival Delay]]&gt;120,"Severe",IF(Flights[[#This Row],[Arrival Delay]]&gt;60,"Major","Moderate")))</f>
        <v>Moderate</v>
      </c>
      <c r="X1066" t="str">
        <f>IF(OR(AND(Flights[[#This Row],[Status]]="Cancelled",Flights[[#This Row],[Cancellation Reason]]="Airline/Carrier"),Flights[[#This Row],[Delay Type]]="Severe"),"Yes","No")</f>
        <v>No</v>
      </c>
    </row>
    <row r="1067" spans="1:24" x14ac:dyDescent="0.25">
      <c r="A1067" s="3">
        <v>42088</v>
      </c>
      <c r="B1067">
        <f>WEEKNUM(Flights[[#This Row],[Date]],2)</f>
        <v>13</v>
      </c>
      <c r="C1067">
        <f>WEEKDAY(Flights[[#This Row],[Date]],2)</f>
        <v>3</v>
      </c>
      <c r="D1067" t="s">
        <v>1008</v>
      </c>
      <c r="E1067" t="s">
        <v>1994</v>
      </c>
      <c r="F1067" t="s">
        <v>0</v>
      </c>
      <c r="G1067" t="s">
        <v>340</v>
      </c>
      <c r="H1067" t="str">
        <f>_xlfn.XLOOKUP(Flights[[#This Row],[Destination]],Airports!$A$1:$A$77,Airports!$D$1:$D$77,"Code not found")</f>
        <v>San Antonio</v>
      </c>
      <c r="I1067" t="str" cm="1">
        <f t="array" ref="I1067">_xlfn.XLOOKUP(Flights[[#This Row],[Destination]],_xlfn._TRO_TRAILING(Airports!A:A),_xlfn._TRO_TRAILING(Airports!E:E),"Code not found")</f>
        <v>TX</v>
      </c>
      <c r="J1067" s="1">
        <v>0.77222222222222225</v>
      </c>
      <c r="K1067">
        <f>HOUR(Flights[[#This Row],[Scheduled Departure]])</f>
        <v>18</v>
      </c>
      <c r="L1067" s="1">
        <v>0.7729166666666667</v>
      </c>
      <c r="M1067">
        <v>1</v>
      </c>
      <c r="N1067">
        <v>178</v>
      </c>
      <c r="O1067" s="14">
        <f>Flights[[#This Row],[Length (min)]]/60</f>
        <v>2.9666666666666668</v>
      </c>
      <c r="P1067">
        <v>1211</v>
      </c>
      <c r="Q1067" s="17">
        <f>IFERROR(Flights[[#This Row],[Distance]]/Flights[[#This Row],[Length (hr)]],"")</f>
        <v>408.20224719101122</v>
      </c>
      <c r="R1067" s="1">
        <v>0.97361111111111109</v>
      </c>
      <c r="S1067" s="1">
        <v>0.97986111111111107</v>
      </c>
      <c r="T1067">
        <v>9</v>
      </c>
      <c r="U1067" t="str">
        <f>IF(Flights[[#This Row],[Arrival Delay]]="","Cancelled",IF(Flights[[#This Row],[Arrival Delay]]&gt;15,"Delayed","On time"))</f>
        <v>On time</v>
      </c>
      <c r="V1067" t="str">
        <f>IF(Flights[[#This Row],[Status]]&lt;&gt;"Delayed","",IF(Flights[[#This Row],[Arrival Delay]]&gt;120,"Severe",IF(Flights[[#This Row],[Arrival Delay]]&gt;60,"Major","Moderate")))</f>
        <v/>
      </c>
      <c r="X1067" t="str">
        <f>IF(OR(AND(Flights[[#This Row],[Status]]="Cancelled",Flights[[#This Row],[Cancellation Reason]]="Airline/Carrier"),Flights[[#This Row],[Delay Type]]="Severe"),"Yes","No")</f>
        <v>No</v>
      </c>
    </row>
    <row r="1068" spans="1:24" x14ac:dyDescent="0.25">
      <c r="A1068" s="3">
        <v>42088</v>
      </c>
      <c r="B1068">
        <f>WEEKNUM(Flights[[#This Row],[Date]],2)</f>
        <v>13</v>
      </c>
      <c r="C1068">
        <f>WEEKDAY(Flights[[#This Row],[Date]],2)</f>
        <v>3</v>
      </c>
      <c r="D1068" t="s">
        <v>661</v>
      </c>
      <c r="E1068" t="s">
        <v>1996</v>
      </c>
      <c r="F1068" t="s">
        <v>0</v>
      </c>
      <c r="G1068" t="s">
        <v>285</v>
      </c>
      <c r="H1068" t="str">
        <f>_xlfn.XLOOKUP(Flights[[#This Row],[Destination]],Airports!$A$1:$A$77,Airports!$D$1:$D$77,"Code not found")</f>
        <v>Fort Lauderdale</v>
      </c>
      <c r="I1068" t="str" cm="1">
        <f t="array" ref="I1068">_xlfn.XLOOKUP(Flights[[#This Row],[Destination]],_xlfn._TRO_TRAILING(Airports!A:A),_xlfn._TRO_TRAILING(Airports!E:E),"Code not found")</f>
        <v>FL</v>
      </c>
      <c r="J1068" s="1">
        <v>0.91666666666666663</v>
      </c>
      <c r="K1068">
        <f>HOUR(Flights[[#This Row],[Scheduled Departure]])</f>
        <v>22</v>
      </c>
      <c r="L1068" s="1">
        <v>0.91597222222222219</v>
      </c>
      <c r="M1068">
        <v>-1</v>
      </c>
      <c r="N1068">
        <v>285</v>
      </c>
      <c r="O1068" s="14">
        <f>Flights[[#This Row],[Length (min)]]/60</f>
        <v>4.75</v>
      </c>
      <c r="P1068">
        <v>2342</v>
      </c>
      <c r="Q1068" s="17">
        <f>IFERROR(Flights[[#This Row],[Distance]]/Flights[[#This Row],[Length (hr)]],"")</f>
        <v>493.05263157894734</v>
      </c>
      <c r="R1068" s="1">
        <v>0.23958333333333334</v>
      </c>
      <c r="S1068" s="1">
        <v>0.2388888888888889</v>
      </c>
      <c r="T1068">
        <v>-1</v>
      </c>
      <c r="U1068" t="str">
        <f>IF(Flights[[#This Row],[Arrival Delay]]="","Cancelled",IF(Flights[[#This Row],[Arrival Delay]]&gt;15,"Delayed","On time"))</f>
        <v>On time</v>
      </c>
      <c r="V1068" t="str">
        <f>IF(Flights[[#This Row],[Status]]&lt;&gt;"Delayed","",IF(Flights[[#This Row],[Arrival Delay]]&gt;120,"Severe",IF(Flights[[#This Row],[Arrival Delay]]&gt;60,"Major","Moderate")))</f>
        <v/>
      </c>
      <c r="X1068" t="str">
        <f>IF(OR(AND(Flights[[#This Row],[Status]]="Cancelled",Flights[[#This Row],[Cancellation Reason]]="Airline/Carrier"),Flights[[#This Row],[Delay Type]]="Severe"),"Yes","No")</f>
        <v>No</v>
      </c>
    </row>
    <row r="1069" spans="1:24" x14ac:dyDescent="0.25">
      <c r="A1069" s="3">
        <v>42088</v>
      </c>
      <c r="B1069">
        <f>WEEKNUM(Flights[[#This Row],[Date]],2)</f>
        <v>13</v>
      </c>
      <c r="C1069">
        <f>WEEKDAY(Flights[[#This Row],[Date]],2)</f>
        <v>3</v>
      </c>
      <c r="D1069" t="s">
        <v>747</v>
      </c>
      <c r="E1069" t="s">
        <v>1989</v>
      </c>
      <c r="F1069" t="s">
        <v>0</v>
      </c>
      <c r="G1069" t="s">
        <v>26</v>
      </c>
      <c r="H1069" t="str">
        <f>_xlfn.XLOOKUP(Flights[[#This Row],[Destination]],Airports!$A$1:$A$77,Airports!$D$1:$D$77,"Code not found")</f>
        <v>Atlanta</v>
      </c>
      <c r="I1069" t="str" cm="1">
        <f t="array" ref="I1069">_xlfn.XLOOKUP(Flights[[#This Row],[Destination]],_xlfn._TRO_TRAILING(Airports!A:A),_xlfn._TRO_TRAILING(Airports!E:E),"Code not found")</f>
        <v>GA</v>
      </c>
      <c r="J1069" s="1">
        <v>0.99791666666666667</v>
      </c>
      <c r="K1069">
        <f>HOUR(Flights[[#This Row],[Scheduled Departure]])</f>
        <v>23</v>
      </c>
      <c r="L1069" s="1">
        <v>6.9444444444444447E-4</v>
      </c>
      <c r="M1069">
        <v>4</v>
      </c>
      <c r="N1069">
        <v>261</v>
      </c>
      <c r="O1069" s="14">
        <f>Flights[[#This Row],[Length (min)]]/60</f>
        <v>4.3499999999999996</v>
      </c>
      <c r="P1069">
        <v>1947</v>
      </c>
      <c r="Q1069" s="17">
        <f>IFERROR(Flights[[#This Row],[Distance]]/Flights[[#This Row],[Length (hr)]],"")</f>
        <v>447.58620689655174</v>
      </c>
      <c r="R1069" s="1">
        <v>0.29722222222222222</v>
      </c>
      <c r="S1069" s="1">
        <v>0.30694444444444446</v>
      </c>
      <c r="T1069">
        <v>14</v>
      </c>
      <c r="U1069" t="str">
        <f>IF(Flights[[#This Row],[Arrival Delay]]="","Cancelled",IF(Flights[[#This Row],[Arrival Delay]]&gt;15,"Delayed","On time"))</f>
        <v>On time</v>
      </c>
      <c r="V1069" t="str">
        <f>IF(Flights[[#This Row],[Status]]&lt;&gt;"Delayed","",IF(Flights[[#This Row],[Arrival Delay]]&gt;120,"Severe",IF(Flights[[#This Row],[Arrival Delay]]&gt;60,"Major","Moderate")))</f>
        <v/>
      </c>
      <c r="X1069" t="str">
        <f>IF(OR(AND(Flights[[#This Row],[Status]]="Cancelled",Flights[[#This Row],[Cancellation Reason]]="Airline/Carrier"),Flights[[#This Row],[Delay Type]]="Severe"),"Yes","No")</f>
        <v>No</v>
      </c>
    </row>
    <row r="1070" spans="1:24" x14ac:dyDescent="0.25">
      <c r="A1070" s="3">
        <v>42089</v>
      </c>
      <c r="B1070">
        <f>WEEKNUM(Flights[[#This Row],[Date]],2)</f>
        <v>13</v>
      </c>
      <c r="C1070">
        <f>WEEKDAY(Flights[[#This Row],[Date]],2)</f>
        <v>4</v>
      </c>
      <c r="D1070" t="s">
        <v>384</v>
      </c>
      <c r="E1070" t="s">
        <v>1993</v>
      </c>
      <c r="F1070" t="s">
        <v>0</v>
      </c>
      <c r="G1070" t="s">
        <v>15</v>
      </c>
      <c r="H1070" t="str">
        <f>_xlfn.XLOOKUP(Flights[[#This Row],[Destination]],Airports!$A$1:$A$77,Airports!$D$1:$D$77,"Code not found")</f>
        <v>Las Vegas</v>
      </c>
      <c r="I1070" t="str" cm="1">
        <f t="array" ref="I1070">_xlfn.XLOOKUP(Flights[[#This Row],[Destination]],_xlfn._TRO_TRAILING(Airports!A:A),_xlfn._TRO_TRAILING(Airports!E:E),"Code not found")</f>
        <v>NV</v>
      </c>
      <c r="J1070" s="1">
        <v>0.2673611111111111</v>
      </c>
      <c r="K1070">
        <f>HOUR(Flights[[#This Row],[Scheduled Departure]])</f>
        <v>6</v>
      </c>
      <c r="L1070" s="1">
        <v>0.2638888888888889</v>
      </c>
      <c r="M1070">
        <v>-5</v>
      </c>
      <c r="N1070">
        <v>64</v>
      </c>
      <c r="O1070" s="14">
        <f>Flights[[#This Row],[Length (min)]]/60</f>
        <v>1.0666666666666667</v>
      </c>
      <c r="P1070">
        <v>236</v>
      </c>
      <c r="Q1070" s="17">
        <f>IFERROR(Flights[[#This Row],[Distance]]/Flights[[#This Row],[Length (hr)]],"")</f>
        <v>221.25</v>
      </c>
      <c r="R1070" s="1">
        <v>0.31319444444444444</v>
      </c>
      <c r="S1070" s="1">
        <v>0.30833333333333335</v>
      </c>
      <c r="T1070">
        <v>-7</v>
      </c>
      <c r="U1070" t="str">
        <f>IF(Flights[[#This Row],[Arrival Delay]]="","Cancelled",IF(Flights[[#This Row],[Arrival Delay]]&gt;15,"Delayed","On time"))</f>
        <v>On time</v>
      </c>
      <c r="V1070" t="str">
        <f>IF(Flights[[#This Row],[Status]]&lt;&gt;"Delayed","",IF(Flights[[#This Row],[Arrival Delay]]&gt;120,"Severe",IF(Flights[[#This Row],[Arrival Delay]]&gt;60,"Major","Moderate")))</f>
        <v/>
      </c>
      <c r="X1070" t="str">
        <f>IF(OR(AND(Flights[[#This Row],[Status]]="Cancelled",Flights[[#This Row],[Cancellation Reason]]="Airline/Carrier"),Flights[[#This Row],[Delay Type]]="Severe"),"Yes","No")</f>
        <v>No</v>
      </c>
    </row>
    <row r="1071" spans="1:24" x14ac:dyDescent="0.25">
      <c r="A1071" s="3">
        <v>42089</v>
      </c>
      <c r="B1071">
        <f>WEEKNUM(Flights[[#This Row],[Date]],2)</f>
        <v>13</v>
      </c>
      <c r="C1071">
        <f>WEEKDAY(Flights[[#This Row],[Date]],2)</f>
        <v>4</v>
      </c>
      <c r="D1071" t="s">
        <v>50</v>
      </c>
      <c r="E1071" t="s">
        <v>1987</v>
      </c>
      <c r="F1071" t="s">
        <v>0</v>
      </c>
      <c r="G1071" t="s">
        <v>19</v>
      </c>
      <c r="H1071" t="str">
        <f>_xlfn.XLOOKUP(Flights[[#This Row],[Destination]],Airports!$A$1:$A$77,Airports!$D$1:$D$77,"Code not found")</f>
        <v>Kona</v>
      </c>
      <c r="I1071" t="str" cm="1">
        <f t="array" ref="I1071">_xlfn.XLOOKUP(Flights[[#This Row],[Destination]],_xlfn._TRO_TRAILING(Airports!A:A),_xlfn._TRO_TRAILING(Airports!E:E),"Code not found")</f>
        <v>HI</v>
      </c>
      <c r="J1071" s="1">
        <v>0.36805555555555558</v>
      </c>
      <c r="K1071">
        <f>HOUR(Flights[[#This Row],[Scheduled Departure]])</f>
        <v>8</v>
      </c>
      <c r="L1071" s="1">
        <v>0.36458333333333331</v>
      </c>
      <c r="M1071">
        <v>-5</v>
      </c>
      <c r="N1071">
        <v>334</v>
      </c>
      <c r="O1071" s="14">
        <f>Flights[[#This Row],[Length (min)]]/60</f>
        <v>5.5666666666666664</v>
      </c>
      <c r="P1071">
        <v>2504</v>
      </c>
      <c r="Q1071" s="17">
        <f>IFERROR(Flights[[#This Row],[Distance]]/Flights[[#This Row],[Length (hr)]],"")</f>
        <v>449.82035928143716</v>
      </c>
      <c r="R1071" s="1">
        <v>0.49722222222222223</v>
      </c>
      <c r="S1071" s="1">
        <v>0.47152777777777777</v>
      </c>
      <c r="T1071">
        <v>-37</v>
      </c>
      <c r="U1071" t="str">
        <f>IF(Flights[[#This Row],[Arrival Delay]]="","Cancelled",IF(Flights[[#This Row],[Arrival Delay]]&gt;15,"Delayed","On time"))</f>
        <v>On time</v>
      </c>
      <c r="V1071" t="str">
        <f>IF(Flights[[#This Row],[Status]]&lt;&gt;"Delayed","",IF(Flights[[#This Row],[Arrival Delay]]&gt;120,"Severe",IF(Flights[[#This Row],[Arrival Delay]]&gt;60,"Major","Moderate")))</f>
        <v/>
      </c>
      <c r="X1071" t="str">
        <f>IF(OR(AND(Flights[[#This Row],[Status]]="Cancelled",Flights[[#This Row],[Cancellation Reason]]="Airline/Carrier"),Flights[[#This Row],[Delay Type]]="Severe"),"Yes","No")</f>
        <v>No</v>
      </c>
    </row>
    <row r="1072" spans="1:24" x14ac:dyDescent="0.25">
      <c r="A1072" s="3">
        <v>42089</v>
      </c>
      <c r="B1072">
        <f>WEEKNUM(Flights[[#This Row],[Date]],2)</f>
        <v>13</v>
      </c>
      <c r="C1072">
        <f>WEEKDAY(Flights[[#This Row],[Date]],2)</f>
        <v>4</v>
      </c>
      <c r="D1072" t="s">
        <v>1061</v>
      </c>
      <c r="E1072" t="s">
        <v>1994</v>
      </c>
      <c r="F1072" t="s">
        <v>0</v>
      </c>
      <c r="G1072" t="s">
        <v>246</v>
      </c>
      <c r="H1072" t="str">
        <f>_xlfn.XLOOKUP(Flights[[#This Row],[Destination]],Airports!$A$1:$A$77,Airports!$D$1:$D$77,"Code not found")</f>
        <v>Albuquerque</v>
      </c>
      <c r="I1072" t="str" cm="1">
        <f t="array" ref="I1072">_xlfn.XLOOKUP(Flights[[#This Row],[Destination]],_xlfn._TRO_TRAILING(Airports!A:A),_xlfn._TRO_TRAILING(Airports!E:E),"Code not found")</f>
        <v>NM</v>
      </c>
      <c r="J1072" s="1">
        <v>0.38333333333333336</v>
      </c>
      <c r="K1072">
        <f>HOUR(Flights[[#This Row],[Scheduled Departure]])</f>
        <v>9</v>
      </c>
      <c r="L1072" s="1">
        <v>0.38055555555555554</v>
      </c>
      <c r="M1072">
        <v>-4</v>
      </c>
      <c r="N1072">
        <v>134</v>
      </c>
      <c r="O1072" s="14">
        <f>Flights[[#This Row],[Length (min)]]/60</f>
        <v>2.2333333333333334</v>
      </c>
      <c r="P1072">
        <v>677</v>
      </c>
      <c r="Q1072" s="17">
        <f>IFERROR(Flights[[#This Row],[Distance]]/Flights[[#This Row],[Length (hr)]],"")</f>
        <v>303.13432835820896</v>
      </c>
      <c r="R1072" s="1">
        <v>0.50416666666666665</v>
      </c>
      <c r="S1072" s="1">
        <v>0.51527777777777772</v>
      </c>
      <c r="T1072">
        <v>16</v>
      </c>
      <c r="U1072" t="str">
        <f>IF(Flights[[#This Row],[Arrival Delay]]="","Cancelled",IF(Flights[[#This Row],[Arrival Delay]]&gt;15,"Delayed","On time"))</f>
        <v>Delayed</v>
      </c>
      <c r="V1072" t="str">
        <f>IF(Flights[[#This Row],[Status]]&lt;&gt;"Delayed","",IF(Flights[[#This Row],[Arrival Delay]]&gt;120,"Severe",IF(Flights[[#This Row],[Arrival Delay]]&gt;60,"Major","Moderate")))</f>
        <v>Moderate</v>
      </c>
      <c r="X1072" t="str">
        <f>IF(OR(AND(Flights[[#This Row],[Status]]="Cancelled",Flights[[#This Row],[Cancellation Reason]]="Airline/Carrier"),Flights[[#This Row],[Delay Type]]="Severe"),"Yes","No")</f>
        <v>No</v>
      </c>
    </row>
    <row r="1073" spans="1:24" x14ac:dyDescent="0.25">
      <c r="A1073" s="3">
        <v>42089</v>
      </c>
      <c r="B1073">
        <f>WEEKNUM(Flights[[#This Row],[Date]],2)</f>
        <v>13</v>
      </c>
      <c r="C1073">
        <f>WEEKDAY(Flights[[#This Row],[Date]],2)</f>
        <v>4</v>
      </c>
      <c r="D1073" t="s">
        <v>731</v>
      </c>
      <c r="E1073" t="s">
        <v>1990</v>
      </c>
      <c r="F1073" t="s">
        <v>0</v>
      </c>
      <c r="G1073" t="s">
        <v>16</v>
      </c>
      <c r="H1073" t="str">
        <f>_xlfn.XLOOKUP(Flights[[#This Row],[Destination]],Airports!$A$1:$A$77,Airports!$D$1:$D$77,"Code not found")</f>
        <v>Dulles</v>
      </c>
      <c r="I1073" t="str" cm="1">
        <f t="array" ref="I1073">_xlfn.XLOOKUP(Flights[[#This Row],[Destination]],_xlfn._TRO_TRAILING(Airports!A:A),_xlfn._TRO_TRAILING(Airports!E:E),"Code not found")</f>
        <v>VA</v>
      </c>
      <c r="J1073" s="1">
        <v>0.39444444444444443</v>
      </c>
      <c r="K1073">
        <f>HOUR(Flights[[#This Row],[Scheduled Departure]])</f>
        <v>9</v>
      </c>
      <c r="L1073" s="1">
        <v>0.39652777777777776</v>
      </c>
      <c r="M1073">
        <v>3</v>
      </c>
      <c r="N1073">
        <v>313</v>
      </c>
      <c r="O1073" s="14">
        <f>Flights[[#This Row],[Length (min)]]/60</f>
        <v>5.2166666666666668</v>
      </c>
      <c r="P1073">
        <v>2288</v>
      </c>
      <c r="Q1073" s="17">
        <f>IFERROR(Flights[[#This Row],[Distance]]/Flights[[#This Row],[Length (hr)]],"")</f>
        <v>438.59424920127793</v>
      </c>
      <c r="R1073" s="1">
        <v>0.72777777777777775</v>
      </c>
      <c r="S1073" s="1">
        <v>0.73888888888888893</v>
      </c>
      <c r="T1073">
        <v>16</v>
      </c>
      <c r="U1073" t="str">
        <f>IF(Flights[[#This Row],[Arrival Delay]]="","Cancelled",IF(Flights[[#This Row],[Arrival Delay]]&gt;15,"Delayed","On time"))</f>
        <v>Delayed</v>
      </c>
      <c r="V1073" t="str">
        <f>IF(Flights[[#This Row],[Status]]&lt;&gt;"Delayed","",IF(Flights[[#This Row],[Arrival Delay]]&gt;120,"Severe",IF(Flights[[#This Row],[Arrival Delay]]&gt;60,"Major","Moderate")))</f>
        <v>Moderate</v>
      </c>
      <c r="X1073" t="str">
        <f>IF(OR(AND(Flights[[#This Row],[Status]]="Cancelled",Flights[[#This Row],[Cancellation Reason]]="Airline/Carrier"),Flights[[#This Row],[Delay Type]]="Severe"),"Yes","No")</f>
        <v>No</v>
      </c>
    </row>
    <row r="1074" spans="1:24" x14ac:dyDescent="0.25">
      <c r="A1074" s="3">
        <v>42089</v>
      </c>
      <c r="B1074">
        <f>WEEKNUM(Flights[[#This Row],[Date]],2)</f>
        <v>13</v>
      </c>
      <c r="C1074">
        <f>WEEKDAY(Flights[[#This Row],[Date]],2)</f>
        <v>4</v>
      </c>
      <c r="D1074" t="s">
        <v>1137</v>
      </c>
      <c r="E1074" t="s">
        <v>1995</v>
      </c>
      <c r="F1074" t="s">
        <v>0</v>
      </c>
      <c r="G1074" t="s">
        <v>306</v>
      </c>
      <c r="H1074" t="str">
        <f>_xlfn.XLOOKUP(Flights[[#This Row],[Destination]],Airports!$A$1:$A$77,Airports!$D$1:$D$77,"Code not found")</f>
        <v>Chicago</v>
      </c>
      <c r="I1074" t="str" cm="1">
        <f t="array" ref="I1074">_xlfn.XLOOKUP(Flights[[#This Row],[Destination]],_xlfn._TRO_TRAILING(Airports!A:A),_xlfn._TRO_TRAILING(Airports!E:E),"Code not found")</f>
        <v>IL</v>
      </c>
      <c r="J1074" s="1">
        <v>0.45833333333333331</v>
      </c>
      <c r="K1074">
        <f>HOUR(Flights[[#This Row],[Scheduled Departure]])</f>
        <v>11</v>
      </c>
      <c r="L1074" s="1">
        <v>0.47013888888888888</v>
      </c>
      <c r="M1074">
        <v>17</v>
      </c>
      <c r="N1074">
        <v>245</v>
      </c>
      <c r="O1074" s="14">
        <f>Flights[[#This Row],[Length (min)]]/60</f>
        <v>4.083333333333333</v>
      </c>
      <c r="P1074">
        <v>1750</v>
      </c>
      <c r="Q1074" s="17">
        <f>IFERROR(Flights[[#This Row],[Distance]]/Flights[[#This Row],[Length (hr)]],"")</f>
        <v>428.57142857142861</v>
      </c>
      <c r="R1074" s="1">
        <v>0.70138888888888884</v>
      </c>
      <c r="S1074" s="1">
        <v>0.72361111111111109</v>
      </c>
      <c r="T1074">
        <v>32</v>
      </c>
      <c r="U1074" t="str">
        <f>IF(Flights[[#This Row],[Arrival Delay]]="","Cancelled",IF(Flights[[#This Row],[Arrival Delay]]&gt;15,"Delayed","On time"))</f>
        <v>Delayed</v>
      </c>
      <c r="V1074" t="str">
        <f>IF(Flights[[#This Row],[Status]]&lt;&gt;"Delayed","",IF(Flights[[#This Row],[Arrival Delay]]&gt;120,"Severe",IF(Flights[[#This Row],[Arrival Delay]]&gt;60,"Major","Moderate")))</f>
        <v>Moderate</v>
      </c>
      <c r="X1074" t="str">
        <f>IF(OR(AND(Flights[[#This Row],[Status]]="Cancelled",Flights[[#This Row],[Cancellation Reason]]="Airline/Carrier"),Flights[[#This Row],[Delay Type]]="Severe"),"Yes","No")</f>
        <v>No</v>
      </c>
    </row>
    <row r="1075" spans="1:24" x14ac:dyDescent="0.25">
      <c r="A1075" s="3">
        <v>42089</v>
      </c>
      <c r="B1075">
        <f>WEEKNUM(Flights[[#This Row],[Date]],2)</f>
        <v>13</v>
      </c>
      <c r="C1075">
        <f>WEEKDAY(Flights[[#This Row],[Date]],2)</f>
        <v>4</v>
      </c>
      <c r="D1075" t="s">
        <v>1146</v>
      </c>
      <c r="E1075" t="s">
        <v>1991</v>
      </c>
      <c r="F1075" t="s">
        <v>0</v>
      </c>
      <c r="G1075" t="s">
        <v>24</v>
      </c>
      <c r="H1075" t="str">
        <f>_xlfn.XLOOKUP(Flights[[#This Row],[Destination]],Airports!$A$1:$A$77,Airports!$D$1:$D$77,"Code not found")</f>
        <v>Portland</v>
      </c>
      <c r="I1075" t="str" cm="1">
        <f t="array" ref="I1075">_xlfn.XLOOKUP(Flights[[#This Row],[Destination]],_xlfn._TRO_TRAILING(Airports!A:A),_xlfn._TRO_TRAILING(Airports!E:E),"Code not found")</f>
        <v>OR</v>
      </c>
      <c r="J1075" s="1">
        <v>0.55555555555555558</v>
      </c>
      <c r="K1075">
        <f>HOUR(Flights[[#This Row],[Scheduled Departure]])</f>
        <v>13</v>
      </c>
      <c r="L1075" s="1">
        <v>0.55347222222222225</v>
      </c>
      <c r="M1075">
        <v>-3</v>
      </c>
      <c r="N1075">
        <v>134</v>
      </c>
      <c r="O1075" s="14">
        <f>Flights[[#This Row],[Length (min)]]/60</f>
        <v>2.2333333333333334</v>
      </c>
      <c r="P1075">
        <v>834</v>
      </c>
      <c r="Q1075" s="17">
        <f>IFERROR(Flights[[#This Row],[Distance]]/Flights[[#This Row],[Length (hr)]],"")</f>
        <v>373.43283582089549</v>
      </c>
      <c r="R1075" s="1">
        <v>0.65416666666666667</v>
      </c>
      <c r="S1075" s="1">
        <v>0.64652777777777781</v>
      </c>
      <c r="T1075">
        <v>-11</v>
      </c>
      <c r="U1075" t="str">
        <f>IF(Flights[[#This Row],[Arrival Delay]]="","Cancelled",IF(Flights[[#This Row],[Arrival Delay]]&gt;15,"Delayed","On time"))</f>
        <v>On time</v>
      </c>
      <c r="V1075" t="str">
        <f>IF(Flights[[#This Row],[Status]]&lt;&gt;"Delayed","",IF(Flights[[#This Row],[Arrival Delay]]&gt;120,"Severe",IF(Flights[[#This Row],[Arrival Delay]]&gt;60,"Major","Moderate")))</f>
        <v/>
      </c>
      <c r="X1075" t="str">
        <f>IF(OR(AND(Flights[[#This Row],[Status]]="Cancelled",Flights[[#This Row],[Cancellation Reason]]="Airline/Carrier"),Flights[[#This Row],[Delay Type]]="Severe"),"Yes","No")</f>
        <v>No</v>
      </c>
    </row>
    <row r="1076" spans="1:24" x14ac:dyDescent="0.25">
      <c r="A1076" s="3">
        <v>42089</v>
      </c>
      <c r="B1076">
        <f>WEEKNUM(Flights[[#This Row],[Date]],2)</f>
        <v>13</v>
      </c>
      <c r="C1076">
        <f>WEEKDAY(Flights[[#This Row],[Date]],2)</f>
        <v>4</v>
      </c>
      <c r="D1076" t="s">
        <v>520</v>
      </c>
      <c r="E1076" t="s">
        <v>1990</v>
      </c>
      <c r="F1076" t="s">
        <v>0</v>
      </c>
      <c r="G1076" t="s">
        <v>281</v>
      </c>
      <c r="H1076" t="str">
        <f>_xlfn.XLOOKUP(Flights[[#This Row],[Destination]],Airports!$A$1:$A$77,Airports!$D$1:$D$77,"Code not found")</f>
        <v>Newark</v>
      </c>
      <c r="I1076" t="str" cm="1">
        <f t="array" ref="I1076">_xlfn.XLOOKUP(Flights[[#This Row],[Destination]],_xlfn._TRO_TRAILING(Airports!A:A),_xlfn._TRO_TRAILING(Airports!E:E),"Code not found")</f>
        <v>NJ</v>
      </c>
      <c r="J1076" s="1">
        <v>0.55902777777777779</v>
      </c>
      <c r="K1076">
        <f>HOUR(Flights[[#This Row],[Scheduled Departure]])</f>
        <v>13</v>
      </c>
      <c r="L1076" s="1">
        <v>0.57361111111111107</v>
      </c>
      <c r="M1076">
        <v>21</v>
      </c>
      <c r="N1076">
        <v>356</v>
      </c>
      <c r="O1076" s="14">
        <f>Flights[[#This Row],[Length (min)]]/60</f>
        <v>5.9333333333333336</v>
      </c>
      <c r="P1076">
        <v>2454</v>
      </c>
      <c r="Q1076" s="17">
        <f>IFERROR(Flights[[#This Row],[Distance]]/Flights[[#This Row],[Length (hr)]],"")</f>
        <v>413.59550561797749</v>
      </c>
      <c r="R1076" s="1">
        <v>0.89930555555555558</v>
      </c>
      <c r="S1076" s="1">
        <v>0.9458333333333333</v>
      </c>
      <c r="T1076">
        <v>67</v>
      </c>
      <c r="U1076" t="str">
        <f>IF(Flights[[#This Row],[Arrival Delay]]="","Cancelled",IF(Flights[[#This Row],[Arrival Delay]]&gt;15,"Delayed","On time"))</f>
        <v>Delayed</v>
      </c>
      <c r="V1076" t="str">
        <f>IF(Flights[[#This Row],[Status]]&lt;&gt;"Delayed","",IF(Flights[[#This Row],[Arrival Delay]]&gt;120,"Severe",IF(Flights[[#This Row],[Arrival Delay]]&gt;60,"Major","Moderate")))</f>
        <v>Major</v>
      </c>
      <c r="X1076" t="str">
        <f>IF(OR(AND(Flights[[#This Row],[Status]]="Cancelled",Flights[[#This Row],[Cancellation Reason]]="Airline/Carrier"),Flights[[#This Row],[Delay Type]]="Severe"),"Yes","No")</f>
        <v>No</v>
      </c>
    </row>
    <row r="1077" spans="1:24" x14ac:dyDescent="0.25">
      <c r="A1077" s="3">
        <v>42089</v>
      </c>
      <c r="B1077">
        <f>WEEKNUM(Flights[[#This Row],[Date]],2)</f>
        <v>13</v>
      </c>
      <c r="C1077">
        <f>WEEKDAY(Flights[[#This Row],[Date]],2)</f>
        <v>4</v>
      </c>
      <c r="D1077" t="s">
        <v>1158</v>
      </c>
      <c r="E1077" t="s">
        <v>1995</v>
      </c>
      <c r="F1077" t="s">
        <v>0</v>
      </c>
      <c r="G1077" t="s">
        <v>347</v>
      </c>
      <c r="H1077" t="str">
        <f>_xlfn.XLOOKUP(Flights[[#This Row],[Destination]],Airports!$A$1:$A$77,Airports!$D$1:$D$77,"Code not found")</f>
        <v>San Jose</v>
      </c>
      <c r="I1077" t="str" cm="1">
        <f t="array" ref="I1077">_xlfn.XLOOKUP(Flights[[#This Row],[Destination]],_xlfn._TRO_TRAILING(Airports!A:A),_xlfn._TRO_TRAILING(Airports!E:E),"Code not found")</f>
        <v>CA</v>
      </c>
      <c r="J1077" s="1">
        <v>0.63194444444444442</v>
      </c>
      <c r="K1077">
        <f>HOUR(Flights[[#This Row],[Scheduled Departure]])</f>
        <v>15</v>
      </c>
      <c r="L1077" s="1">
        <v>0.63888888888888884</v>
      </c>
      <c r="M1077">
        <v>10</v>
      </c>
      <c r="N1077">
        <v>61</v>
      </c>
      <c r="O1077" s="14">
        <f>Flights[[#This Row],[Length (min)]]/60</f>
        <v>1.0166666666666666</v>
      </c>
      <c r="P1077">
        <v>308</v>
      </c>
      <c r="Q1077" s="17">
        <f>IFERROR(Flights[[#This Row],[Distance]]/Flights[[#This Row],[Length (hr)]],"")</f>
        <v>302.95081967213116</v>
      </c>
      <c r="R1077" s="1">
        <v>0.67708333333333337</v>
      </c>
      <c r="S1077" s="1">
        <v>0.68125000000000002</v>
      </c>
      <c r="T1077">
        <v>6</v>
      </c>
      <c r="U1077" t="str">
        <f>IF(Flights[[#This Row],[Arrival Delay]]="","Cancelled",IF(Flights[[#This Row],[Arrival Delay]]&gt;15,"Delayed","On time"))</f>
        <v>On time</v>
      </c>
      <c r="V1077" t="str">
        <f>IF(Flights[[#This Row],[Status]]&lt;&gt;"Delayed","",IF(Flights[[#This Row],[Arrival Delay]]&gt;120,"Severe",IF(Flights[[#This Row],[Arrival Delay]]&gt;60,"Major","Moderate")))</f>
        <v/>
      </c>
      <c r="X1077" t="str">
        <f>IF(OR(AND(Flights[[#This Row],[Status]]="Cancelled",Flights[[#This Row],[Cancellation Reason]]="Airline/Carrier"),Flights[[#This Row],[Delay Type]]="Severe"),"Yes","No")</f>
        <v>No</v>
      </c>
    </row>
    <row r="1078" spans="1:24" x14ac:dyDescent="0.25">
      <c r="A1078" s="3">
        <v>42089</v>
      </c>
      <c r="B1078">
        <f>WEEKNUM(Flights[[#This Row],[Date]],2)</f>
        <v>13</v>
      </c>
      <c r="C1078">
        <f>WEEKDAY(Flights[[#This Row],[Date]],2)</f>
        <v>4</v>
      </c>
      <c r="D1078" t="s">
        <v>119</v>
      </c>
      <c r="E1078" t="s">
        <v>1987</v>
      </c>
      <c r="F1078" t="s">
        <v>0</v>
      </c>
      <c r="G1078" t="s">
        <v>5</v>
      </c>
      <c r="H1078" t="str">
        <f>_xlfn.XLOOKUP(Flights[[#This Row],[Destination]],Airports!$A$1:$A$77,Airports!$D$1:$D$77,"Code not found")</f>
        <v>St. Louis</v>
      </c>
      <c r="I1078" t="str" cm="1">
        <f t="array" ref="I1078">_xlfn.XLOOKUP(Flights[[#This Row],[Destination]],_xlfn._TRO_TRAILING(Airports!A:A),_xlfn._TRO_TRAILING(Airports!E:E),"Code not found")</f>
        <v>MO</v>
      </c>
      <c r="J1078" s="1">
        <v>0.64027777777777772</v>
      </c>
      <c r="K1078">
        <f>HOUR(Flights[[#This Row],[Scheduled Departure]])</f>
        <v>15</v>
      </c>
      <c r="L1078" s="1">
        <v>0.6381944444444444</v>
      </c>
      <c r="M1078">
        <v>-3</v>
      </c>
      <c r="N1078">
        <v>227</v>
      </c>
      <c r="O1078" s="14">
        <f>Flights[[#This Row],[Length (min)]]/60</f>
        <v>3.7833333333333332</v>
      </c>
      <c r="P1078">
        <v>1592</v>
      </c>
      <c r="Q1078" s="17">
        <f>IFERROR(Flights[[#This Row],[Distance]]/Flights[[#This Row],[Length (hr)]],"")</f>
        <v>420.79295154185024</v>
      </c>
      <c r="R1078" s="1">
        <v>0.87430555555555556</v>
      </c>
      <c r="S1078" s="1">
        <v>0.87916666666666665</v>
      </c>
      <c r="T1078">
        <v>7</v>
      </c>
      <c r="U1078" t="str">
        <f>IF(Flights[[#This Row],[Arrival Delay]]="","Cancelled",IF(Flights[[#This Row],[Arrival Delay]]&gt;15,"Delayed","On time"))</f>
        <v>On time</v>
      </c>
      <c r="V1078" t="str">
        <f>IF(Flights[[#This Row],[Status]]&lt;&gt;"Delayed","",IF(Flights[[#This Row],[Arrival Delay]]&gt;120,"Severe",IF(Flights[[#This Row],[Arrival Delay]]&gt;60,"Major","Moderate")))</f>
        <v/>
      </c>
      <c r="X1078" t="str">
        <f>IF(OR(AND(Flights[[#This Row],[Status]]="Cancelled",Flights[[#This Row],[Cancellation Reason]]="Airline/Carrier"),Flights[[#This Row],[Delay Type]]="Severe"),"Yes","No")</f>
        <v>No</v>
      </c>
    </row>
    <row r="1079" spans="1:24" x14ac:dyDescent="0.25">
      <c r="A1079" s="3">
        <v>42089</v>
      </c>
      <c r="B1079">
        <f>WEEKNUM(Flights[[#This Row],[Date]],2)</f>
        <v>13</v>
      </c>
      <c r="C1079">
        <f>WEEKDAY(Flights[[#This Row],[Date]],2)</f>
        <v>4</v>
      </c>
      <c r="D1079" t="s">
        <v>1079</v>
      </c>
      <c r="E1079" t="s">
        <v>1994</v>
      </c>
      <c r="F1079" t="s">
        <v>0</v>
      </c>
      <c r="G1079" t="s">
        <v>29</v>
      </c>
      <c r="H1079" t="str">
        <f>_xlfn.XLOOKUP(Flights[[#This Row],[Destination]],Airports!$A$1:$A$77,Airports!$D$1:$D$77,"Code not found")</f>
        <v>Phoenix</v>
      </c>
      <c r="I1079" t="str" cm="1">
        <f t="array" ref="I1079">_xlfn.XLOOKUP(Flights[[#This Row],[Destination]],_xlfn._TRO_TRAILING(Airports!A:A),_xlfn._TRO_TRAILING(Airports!E:E),"Code not found")</f>
        <v>AZ</v>
      </c>
      <c r="J1079" s="1">
        <v>0.67291666666666672</v>
      </c>
      <c r="K1079">
        <f>HOUR(Flights[[#This Row],[Scheduled Departure]])</f>
        <v>16</v>
      </c>
      <c r="L1079" s="1">
        <v>0.72013888888888888</v>
      </c>
      <c r="M1079">
        <v>68</v>
      </c>
      <c r="N1079">
        <v>83</v>
      </c>
      <c r="O1079" s="14">
        <f>Flights[[#This Row],[Length (min)]]/60</f>
        <v>1.3833333333333333</v>
      </c>
      <c r="P1079">
        <v>370</v>
      </c>
      <c r="Q1079" s="17">
        <f>IFERROR(Flights[[#This Row],[Distance]]/Flights[[#This Row],[Length (hr)]],"")</f>
        <v>267.46987951807228</v>
      </c>
      <c r="R1079" s="1">
        <v>0.73333333333333328</v>
      </c>
      <c r="S1079" s="1">
        <v>0.77777777777777779</v>
      </c>
      <c r="T1079">
        <v>64</v>
      </c>
      <c r="U1079" t="str">
        <f>IF(Flights[[#This Row],[Arrival Delay]]="","Cancelled",IF(Flights[[#This Row],[Arrival Delay]]&gt;15,"Delayed","On time"))</f>
        <v>Delayed</v>
      </c>
      <c r="V1079" t="str">
        <f>IF(Flights[[#This Row],[Status]]&lt;&gt;"Delayed","",IF(Flights[[#This Row],[Arrival Delay]]&gt;120,"Severe",IF(Flights[[#This Row],[Arrival Delay]]&gt;60,"Major","Moderate")))</f>
        <v>Major</v>
      </c>
      <c r="X1079" t="str">
        <f>IF(OR(AND(Flights[[#This Row],[Status]]="Cancelled",Flights[[#This Row],[Cancellation Reason]]="Airline/Carrier"),Flights[[#This Row],[Delay Type]]="Severe"),"Yes","No")</f>
        <v>No</v>
      </c>
    </row>
    <row r="1080" spans="1:24" x14ac:dyDescent="0.25">
      <c r="A1080" s="3">
        <v>42089</v>
      </c>
      <c r="B1080">
        <f>WEEKNUM(Flights[[#This Row],[Date]],2)</f>
        <v>13</v>
      </c>
      <c r="C1080">
        <f>WEEKDAY(Flights[[#This Row],[Date]],2)</f>
        <v>4</v>
      </c>
      <c r="D1080" t="s">
        <v>1223</v>
      </c>
      <c r="E1080" t="s">
        <v>1990</v>
      </c>
      <c r="F1080" t="s">
        <v>0</v>
      </c>
      <c r="G1080" t="s">
        <v>281</v>
      </c>
      <c r="H1080" t="str">
        <f>_xlfn.XLOOKUP(Flights[[#This Row],[Destination]],Airports!$A$1:$A$77,Airports!$D$1:$D$77,"Code not found")</f>
        <v>Newark</v>
      </c>
      <c r="I1080" t="str" cm="1">
        <f t="array" ref="I1080">_xlfn.XLOOKUP(Flights[[#This Row],[Destination]],_xlfn._TRO_TRAILING(Airports!A:A),_xlfn._TRO_TRAILING(Airports!E:E),"Code not found")</f>
        <v>NJ</v>
      </c>
      <c r="J1080" s="1">
        <v>0.71388888888888891</v>
      </c>
      <c r="K1080">
        <f>HOUR(Flights[[#This Row],[Scheduled Departure]])</f>
        <v>17</v>
      </c>
      <c r="L1080" s="1">
        <v>0.71666666666666667</v>
      </c>
      <c r="M1080">
        <v>4</v>
      </c>
      <c r="N1080">
        <v>341</v>
      </c>
      <c r="O1080" s="14">
        <f>Flights[[#This Row],[Length (min)]]/60</f>
        <v>5.6833333333333336</v>
      </c>
      <c r="P1080">
        <v>2454</v>
      </c>
      <c r="Q1080" s="17">
        <f>IFERROR(Flights[[#This Row],[Distance]]/Flights[[#This Row],[Length (hr)]],"")</f>
        <v>431.7888563049853</v>
      </c>
      <c r="R1080" s="1">
        <v>5.6944444444444443E-2</v>
      </c>
      <c r="S1080" s="1">
        <v>7.8472222222222221E-2</v>
      </c>
      <c r="T1080">
        <v>31</v>
      </c>
      <c r="U1080" t="str">
        <f>IF(Flights[[#This Row],[Arrival Delay]]="","Cancelled",IF(Flights[[#This Row],[Arrival Delay]]&gt;15,"Delayed","On time"))</f>
        <v>Delayed</v>
      </c>
      <c r="V1080" t="str">
        <f>IF(Flights[[#This Row],[Status]]&lt;&gt;"Delayed","",IF(Flights[[#This Row],[Arrival Delay]]&gt;120,"Severe",IF(Flights[[#This Row],[Arrival Delay]]&gt;60,"Major","Moderate")))</f>
        <v>Moderate</v>
      </c>
      <c r="X1080" t="str">
        <f>IF(OR(AND(Flights[[#This Row],[Status]]="Cancelled",Flights[[#This Row],[Cancellation Reason]]="Airline/Carrier"),Flights[[#This Row],[Delay Type]]="Severe"),"Yes","No")</f>
        <v>No</v>
      </c>
    </row>
    <row r="1081" spans="1:24" x14ac:dyDescent="0.25">
      <c r="A1081" s="3">
        <v>42089</v>
      </c>
      <c r="B1081">
        <f>WEEKNUM(Flights[[#This Row],[Date]],2)</f>
        <v>13</v>
      </c>
      <c r="C1081">
        <f>WEEKDAY(Flights[[#This Row],[Date]],2)</f>
        <v>4</v>
      </c>
      <c r="D1081" t="s">
        <v>515</v>
      </c>
      <c r="E1081" t="s">
        <v>1991</v>
      </c>
      <c r="F1081" t="s">
        <v>0</v>
      </c>
      <c r="G1081" t="s">
        <v>344</v>
      </c>
      <c r="H1081" t="str">
        <f>_xlfn.XLOOKUP(Flights[[#This Row],[Destination]],Airports!$A$1:$A$77,Airports!$D$1:$D$77,"Code not found")</f>
        <v>Seattle</v>
      </c>
      <c r="I1081" t="str" cm="1">
        <f t="array" ref="I1081">_xlfn.XLOOKUP(Flights[[#This Row],[Destination]],_xlfn._TRO_TRAILING(Airports!A:A),_xlfn._TRO_TRAILING(Airports!E:E),"Code not found")</f>
        <v>WA</v>
      </c>
      <c r="J1081" s="1">
        <v>0.77430555555555558</v>
      </c>
      <c r="K1081">
        <f>HOUR(Flights[[#This Row],[Scheduled Departure]])</f>
        <v>18</v>
      </c>
      <c r="L1081" s="1">
        <v>0.77083333333333337</v>
      </c>
      <c r="M1081">
        <v>-5</v>
      </c>
      <c r="N1081">
        <v>159</v>
      </c>
      <c r="O1081" s="14">
        <f>Flights[[#This Row],[Length (min)]]/60</f>
        <v>2.65</v>
      </c>
      <c r="P1081">
        <v>954</v>
      </c>
      <c r="Q1081" s="17">
        <f>IFERROR(Flights[[#This Row],[Distance]]/Flights[[#This Row],[Length (hr)]],"")</f>
        <v>360</v>
      </c>
      <c r="R1081" s="1">
        <v>0.88541666666666663</v>
      </c>
      <c r="S1081" s="1">
        <v>0.88124999999999998</v>
      </c>
      <c r="T1081">
        <v>-6</v>
      </c>
      <c r="U1081" t="str">
        <f>IF(Flights[[#This Row],[Arrival Delay]]="","Cancelled",IF(Flights[[#This Row],[Arrival Delay]]&gt;15,"Delayed","On time"))</f>
        <v>On time</v>
      </c>
      <c r="V1081" t="str">
        <f>IF(Flights[[#This Row],[Status]]&lt;&gt;"Delayed","",IF(Flights[[#This Row],[Arrival Delay]]&gt;120,"Severe",IF(Flights[[#This Row],[Arrival Delay]]&gt;60,"Major","Moderate")))</f>
        <v/>
      </c>
      <c r="X1081" t="str">
        <f>IF(OR(AND(Flights[[#This Row],[Status]]="Cancelled",Flights[[#This Row],[Cancellation Reason]]="Airline/Carrier"),Flights[[#This Row],[Delay Type]]="Severe"),"Yes","No")</f>
        <v>No</v>
      </c>
    </row>
    <row r="1082" spans="1:24" x14ac:dyDescent="0.25">
      <c r="A1082" s="3">
        <v>42089</v>
      </c>
      <c r="B1082">
        <f>WEEKNUM(Flights[[#This Row],[Date]],2)</f>
        <v>13</v>
      </c>
      <c r="C1082">
        <f>WEEKDAY(Flights[[#This Row],[Date]],2)</f>
        <v>4</v>
      </c>
      <c r="D1082" t="s">
        <v>104</v>
      </c>
      <c r="E1082" t="s">
        <v>1987</v>
      </c>
      <c r="F1082" t="s">
        <v>0</v>
      </c>
      <c r="G1082" t="s">
        <v>13</v>
      </c>
      <c r="H1082" t="str">
        <f>_xlfn.XLOOKUP(Flights[[#This Row],[Destination]],Airports!$A$1:$A$77,Airports!$D$1:$D$77,"Code not found")</f>
        <v>Orlando</v>
      </c>
      <c r="I1082" t="str" cm="1">
        <f t="array" ref="I1082">_xlfn.XLOOKUP(Flights[[#This Row],[Destination]],_xlfn._TRO_TRAILING(Airports!A:A),_xlfn._TRO_TRAILING(Airports!E:E),"Code not found")</f>
        <v>FL</v>
      </c>
      <c r="J1082" s="1">
        <v>0.9375</v>
      </c>
      <c r="K1082">
        <f>HOUR(Flights[[#This Row],[Scheduled Departure]])</f>
        <v>22</v>
      </c>
      <c r="L1082" s="1">
        <v>0.93472222222222223</v>
      </c>
      <c r="M1082">
        <v>-4</v>
      </c>
      <c r="N1082">
        <v>282</v>
      </c>
      <c r="O1082" s="14">
        <f>Flights[[#This Row],[Length (min)]]/60</f>
        <v>4.7</v>
      </c>
      <c r="P1082">
        <v>2218</v>
      </c>
      <c r="Q1082" s="17">
        <f>IFERROR(Flights[[#This Row],[Distance]]/Flights[[#This Row],[Length (hr)]],"")</f>
        <v>471.91489361702128</v>
      </c>
      <c r="R1082" s="1">
        <v>0.25416666666666665</v>
      </c>
      <c r="S1082" s="1">
        <v>0.25555555555555554</v>
      </c>
      <c r="T1082">
        <v>2</v>
      </c>
      <c r="U1082" t="str">
        <f>IF(Flights[[#This Row],[Arrival Delay]]="","Cancelled",IF(Flights[[#This Row],[Arrival Delay]]&gt;15,"Delayed","On time"))</f>
        <v>On time</v>
      </c>
      <c r="V1082" t="str">
        <f>IF(Flights[[#This Row],[Status]]&lt;&gt;"Delayed","",IF(Flights[[#This Row],[Arrival Delay]]&gt;120,"Severe",IF(Flights[[#This Row],[Arrival Delay]]&gt;60,"Major","Moderate")))</f>
        <v/>
      </c>
      <c r="X1082" t="str">
        <f>IF(OR(AND(Flights[[#This Row],[Status]]="Cancelled",Flights[[#This Row],[Cancellation Reason]]="Airline/Carrier"),Flights[[#This Row],[Delay Type]]="Severe"),"Yes","No")</f>
        <v>No</v>
      </c>
    </row>
    <row r="1083" spans="1:24" x14ac:dyDescent="0.25">
      <c r="A1083" s="3">
        <v>42089</v>
      </c>
      <c r="B1083">
        <f>WEEKNUM(Flights[[#This Row],[Date]],2)</f>
        <v>13</v>
      </c>
      <c r="C1083">
        <f>WEEKDAY(Flights[[#This Row],[Date]],2)</f>
        <v>4</v>
      </c>
      <c r="D1083" t="s">
        <v>677</v>
      </c>
      <c r="E1083" t="s">
        <v>1994</v>
      </c>
      <c r="F1083" t="s">
        <v>0</v>
      </c>
      <c r="G1083" t="s">
        <v>339</v>
      </c>
      <c r="H1083" t="str">
        <f>_xlfn.XLOOKUP(Flights[[#This Row],[Destination]],Airports!$A$1:$A$77,Airports!$D$1:$D$77,"Code not found")</f>
        <v>San Diego</v>
      </c>
      <c r="I1083" t="str" cm="1">
        <f t="array" ref="I1083">_xlfn.XLOOKUP(Flights[[#This Row],[Destination]],_xlfn._TRO_TRAILING(Airports!A:A),_xlfn._TRO_TRAILING(Airports!E:E),"Code not found")</f>
        <v>CA</v>
      </c>
      <c r="J1083" s="1">
        <v>0.95486111111111116</v>
      </c>
      <c r="K1083">
        <f>HOUR(Flights[[#This Row],[Scheduled Departure]])</f>
        <v>22</v>
      </c>
      <c r="L1083" s="1">
        <v>0.95416666666666672</v>
      </c>
      <c r="M1083">
        <v>-1</v>
      </c>
      <c r="N1083">
        <v>46</v>
      </c>
      <c r="O1083" s="14">
        <f>Flights[[#This Row],[Length (min)]]/60</f>
        <v>0.76666666666666672</v>
      </c>
      <c r="P1083">
        <v>109</v>
      </c>
      <c r="Q1083" s="17">
        <f>IFERROR(Flights[[#This Row],[Distance]]/Flights[[#This Row],[Length (hr)]],"")</f>
        <v>142.17391304347825</v>
      </c>
      <c r="R1083" s="1">
        <v>0.99236111111111114</v>
      </c>
      <c r="S1083" s="1">
        <v>0.98611111111111116</v>
      </c>
      <c r="T1083">
        <v>-9</v>
      </c>
      <c r="U1083" t="str">
        <f>IF(Flights[[#This Row],[Arrival Delay]]="","Cancelled",IF(Flights[[#This Row],[Arrival Delay]]&gt;15,"Delayed","On time"))</f>
        <v>On time</v>
      </c>
      <c r="V1083" t="str">
        <f>IF(Flights[[#This Row],[Status]]&lt;&gt;"Delayed","",IF(Flights[[#This Row],[Arrival Delay]]&gt;120,"Severe",IF(Flights[[#This Row],[Arrival Delay]]&gt;60,"Major","Moderate")))</f>
        <v/>
      </c>
      <c r="X1083" t="str">
        <f>IF(OR(AND(Flights[[#This Row],[Status]]="Cancelled",Flights[[#This Row],[Cancellation Reason]]="Airline/Carrier"),Flights[[#This Row],[Delay Type]]="Severe"),"Yes","No")</f>
        <v>No</v>
      </c>
    </row>
    <row r="1084" spans="1:24" x14ac:dyDescent="0.25">
      <c r="A1084" s="3">
        <v>42090</v>
      </c>
      <c r="B1084">
        <f>WEEKNUM(Flights[[#This Row],[Date]],2)</f>
        <v>13</v>
      </c>
      <c r="C1084">
        <f>WEEKDAY(Flights[[#This Row],[Date]],2)</f>
        <v>5</v>
      </c>
      <c r="D1084" t="s">
        <v>100</v>
      </c>
      <c r="E1084" t="s">
        <v>1987</v>
      </c>
      <c r="F1084" t="s">
        <v>0</v>
      </c>
      <c r="G1084" t="s">
        <v>4</v>
      </c>
      <c r="H1084" t="str">
        <f>_xlfn.XLOOKUP(Flights[[#This Row],[Destination]],Airports!$A$1:$A$77,Airports!$D$1:$D$77,"Code not found")</f>
        <v>Chicago</v>
      </c>
      <c r="I1084" t="str" cm="1">
        <f t="array" ref="I1084">_xlfn.XLOOKUP(Flights[[#This Row],[Destination]],_xlfn._TRO_TRAILING(Airports!A:A),_xlfn._TRO_TRAILING(Airports!E:E),"Code not found")</f>
        <v>IL</v>
      </c>
      <c r="J1084" s="1">
        <v>0.25</v>
      </c>
      <c r="K1084">
        <f>HOUR(Flights[[#This Row],[Scheduled Departure]])</f>
        <v>6</v>
      </c>
      <c r="L1084" s="1">
        <v>0.25</v>
      </c>
      <c r="M1084">
        <v>0</v>
      </c>
      <c r="N1084">
        <v>266</v>
      </c>
      <c r="O1084" s="14">
        <f>Flights[[#This Row],[Length (min)]]/60</f>
        <v>4.4333333333333336</v>
      </c>
      <c r="P1084">
        <v>1744</v>
      </c>
      <c r="Q1084" s="17">
        <f>IFERROR(Flights[[#This Row],[Distance]]/Flights[[#This Row],[Length (hr)]],"")</f>
        <v>393.38345864661653</v>
      </c>
      <c r="R1084" s="1">
        <v>0.50416666666666665</v>
      </c>
      <c r="S1084" s="1">
        <v>0.5180555555555556</v>
      </c>
      <c r="T1084">
        <v>20</v>
      </c>
      <c r="U1084" t="str">
        <f>IF(Flights[[#This Row],[Arrival Delay]]="","Cancelled",IF(Flights[[#This Row],[Arrival Delay]]&gt;15,"Delayed","On time"))</f>
        <v>Delayed</v>
      </c>
      <c r="V1084" t="str">
        <f>IF(Flights[[#This Row],[Status]]&lt;&gt;"Delayed","",IF(Flights[[#This Row],[Arrival Delay]]&gt;120,"Severe",IF(Flights[[#This Row],[Arrival Delay]]&gt;60,"Major","Moderate")))</f>
        <v>Moderate</v>
      </c>
      <c r="X1084" t="str">
        <f>IF(OR(AND(Flights[[#This Row],[Status]]="Cancelled",Flights[[#This Row],[Cancellation Reason]]="Airline/Carrier"),Flights[[#This Row],[Delay Type]]="Severe"),"Yes","No")</f>
        <v>No</v>
      </c>
    </row>
    <row r="1085" spans="1:24" x14ac:dyDescent="0.25">
      <c r="A1085" s="3">
        <v>42090</v>
      </c>
      <c r="B1085">
        <f>WEEKNUM(Flights[[#This Row],[Date]],2)</f>
        <v>13</v>
      </c>
      <c r="C1085">
        <f>WEEKDAY(Flights[[#This Row],[Date]],2)</f>
        <v>5</v>
      </c>
      <c r="D1085" t="s">
        <v>1210</v>
      </c>
      <c r="E1085" t="s">
        <v>1990</v>
      </c>
      <c r="F1085" t="s">
        <v>0</v>
      </c>
      <c r="G1085" t="s">
        <v>273</v>
      </c>
      <c r="H1085" t="str">
        <f>_xlfn.XLOOKUP(Flights[[#This Row],[Destination]],Airports!$A$1:$A$77,Airports!$D$1:$D$77,"Code not found")</f>
        <v>Denver</v>
      </c>
      <c r="I1085" t="str" cm="1">
        <f t="array" ref="I1085">_xlfn.XLOOKUP(Flights[[#This Row],[Destination]],_xlfn._TRO_TRAILING(Airports!A:A),_xlfn._TRO_TRAILING(Airports!E:E),"Code not found")</f>
        <v>CO</v>
      </c>
      <c r="J1085" s="1">
        <v>0.34930555555555554</v>
      </c>
      <c r="K1085">
        <f>HOUR(Flights[[#This Row],[Scheduled Departure]])</f>
        <v>8</v>
      </c>
      <c r="L1085" s="1">
        <v>0.34930555555555554</v>
      </c>
      <c r="M1085">
        <v>0</v>
      </c>
      <c r="N1085">
        <v>144</v>
      </c>
      <c r="O1085" s="14">
        <f>Flights[[#This Row],[Length (min)]]/60</f>
        <v>2.4</v>
      </c>
      <c r="P1085">
        <v>862</v>
      </c>
      <c r="Q1085" s="17">
        <f>IFERROR(Flights[[#This Row],[Distance]]/Flights[[#This Row],[Length (hr)]],"")</f>
        <v>359.16666666666669</v>
      </c>
      <c r="R1085" s="1">
        <v>0.49166666666666664</v>
      </c>
      <c r="S1085" s="1">
        <v>0.4909722222222222</v>
      </c>
      <c r="T1085">
        <v>-1</v>
      </c>
      <c r="U1085" t="str">
        <f>IF(Flights[[#This Row],[Arrival Delay]]="","Cancelled",IF(Flights[[#This Row],[Arrival Delay]]&gt;15,"Delayed","On time"))</f>
        <v>On time</v>
      </c>
      <c r="V1085" t="str">
        <f>IF(Flights[[#This Row],[Status]]&lt;&gt;"Delayed","",IF(Flights[[#This Row],[Arrival Delay]]&gt;120,"Severe",IF(Flights[[#This Row],[Arrival Delay]]&gt;60,"Major","Moderate")))</f>
        <v/>
      </c>
      <c r="X1085" t="str">
        <f>IF(OR(AND(Flights[[#This Row],[Status]]="Cancelled",Flights[[#This Row],[Cancellation Reason]]="Airline/Carrier"),Flights[[#This Row],[Delay Type]]="Severe"),"Yes","No")</f>
        <v>No</v>
      </c>
    </row>
    <row r="1086" spans="1:24" x14ac:dyDescent="0.25">
      <c r="A1086" s="3">
        <v>42090</v>
      </c>
      <c r="B1086">
        <f>WEEKNUM(Flights[[#This Row],[Date]],2)</f>
        <v>13</v>
      </c>
      <c r="C1086">
        <f>WEEKDAY(Flights[[#This Row],[Date]],2)</f>
        <v>5</v>
      </c>
      <c r="D1086" t="s">
        <v>1191</v>
      </c>
      <c r="E1086" t="s">
        <v>1995</v>
      </c>
      <c r="F1086" t="s">
        <v>0</v>
      </c>
      <c r="G1086" t="s">
        <v>303</v>
      </c>
      <c r="H1086" t="str">
        <f>_xlfn.XLOOKUP(Flights[[#This Row],[Destination]],Airports!$A$1:$A$77,Airports!$D$1:$D$77,"Code not found")</f>
        <v>Kansas City</v>
      </c>
      <c r="I1086" t="str" cm="1">
        <f t="array" ref="I1086">_xlfn.XLOOKUP(Flights[[#This Row],[Destination]],_xlfn._TRO_TRAILING(Airports!A:A),_xlfn._TRO_TRAILING(Airports!E:E),"Code not found")</f>
        <v>MO</v>
      </c>
      <c r="J1086" s="1">
        <v>0.39583333333333331</v>
      </c>
      <c r="K1086">
        <f>HOUR(Flights[[#This Row],[Scheduled Departure]])</f>
        <v>9</v>
      </c>
      <c r="L1086" s="1">
        <v>0.39583333333333331</v>
      </c>
      <c r="M1086">
        <v>0</v>
      </c>
      <c r="N1086">
        <v>190</v>
      </c>
      <c r="O1086" s="14">
        <f>Flights[[#This Row],[Length (min)]]/60</f>
        <v>3.1666666666666665</v>
      </c>
      <c r="P1086">
        <v>1363</v>
      </c>
      <c r="Q1086" s="17">
        <f>IFERROR(Flights[[#This Row],[Distance]]/Flights[[#This Row],[Length (hr)]],"")</f>
        <v>430.42105263157896</v>
      </c>
      <c r="R1086" s="1">
        <v>0.60763888888888884</v>
      </c>
      <c r="S1086" s="1">
        <v>0.61111111111111116</v>
      </c>
      <c r="T1086">
        <v>5</v>
      </c>
      <c r="U1086" t="str">
        <f>IF(Flights[[#This Row],[Arrival Delay]]="","Cancelled",IF(Flights[[#This Row],[Arrival Delay]]&gt;15,"Delayed","On time"))</f>
        <v>On time</v>
      </c>
      <c r="V1086" t="str">
        <f>IF(Flights[[#This Row],[Status]]&lt;&gt;"Delayed","",IF(Flights[[#This Row],[Arrival Delay]]&gt;120,"Severe",IF(Flights[[#This Row],[Arrival Delay]]&gt;60,"Major","Moderate")))</f>
        <v/>
      </c>
      <c r="X1086" t="str">
        <f>IF(OR(AND(Flights[[#This Row],[Status]]="Cancelled",Flights[[#This Row],[Cancellation Reason]]="Airline/Carrier"),Flights[[#This Row],[Delay Type]]="Severe"),"Yes","No")</f>
        <v>No</v>
      </c>
    </row>
    <row r="1087" spans="1:24" x14ac:dyDescent="0.25">
      <c r="A1087" s="3">
        <v>42090</v>
      </c>
      <c r="B1087">
        <f>WEEKNUM(Flights[[#This Row],[Date]],2)</f>
        <v>13</v>
      </c>
      <c r="C1087">
        <f>WEEKDAY(Flights[[#This Row],[Date]],2)</f>
        <v>5</v>
      </c>
      <c r="D1087" t="s">
        <v>451</v>
      </c>
      <c r="E1087" t="s">
        <v>1996</v>
      </c>
      <c r="F1087" t="s">
        <v>0</v>
      </c>
      <c r="G1087" t="s">
        <v>4</v>
      </c>
      <c r="H1087" t="str">
        <f>_xlfn.XLOOKUP(Flights[[#This Row],[Destination]],Airports!$A$1:$A$77,Airports!$D$1:$D$77,"Code not found")</f>
        <v>Chicago</v>
      </c>
      <c r="I1087" t="str" cm="1">
        <f t="array" ref="I1087">_xlfn.XLOOKUP(Flights[[#This Row],[Destination]],_xlfn._TRO_TRAILING(Airports!A:A),_xlfn._TRO_TRAILING(Airports!E:E),"Code not found")</f>
        <v>IL</v>
      </c>
      <c r="J1087" s="1">
        <v>0.42708333333333331</v>
      </c>
      <c r="K1087">
        <f>HOUR(Flights[[#This Row],[Scheduled Departure]])</f>
        <v>10</v>
      </c>
      <c r="L1087" s="1">
        <v>0.4236111111111111</v>
      </c>
      <c r="M1087">
        <v>-5</v>
      </c>
      <c r="N1087">
        <v>234</v>
      </c>
      <c r="O1087" s="14">
        <f>Flights[[#This Row],[Length (min)]]/60</f>
        <v>3.9</v>
      </c>
      <c r="P1087">
        <v>1744</v>
      </c>
      <c r="Q1087" s="17">
        <f>IFERROR(Flights[[#This Row],[Distance]]/Flights[[#This Row],[Length (hr)]],"")</f>
        <v>447.17948717948718</v>
      </c>
      <c r="R1087" s="1">
        <v>0.67361111111111116</v>
      </c>
      <c r="S1087" s="1">
        <v>0.6694444444444444</v>
      </c>
      <c r="T1087">
        <v>-6</v>
      </c>
      <c r="U1087" t="str">
        <f>IF(Flights[[#This Row],[Arrival Delay]]="","Cancelled",IF(Flights[[#This Row],[Arrival Delay]]&gt;15,"Delayed","On time"))</f>
        <v>On time</v>
      </c>
      <c r="V1087" t="str">
        <f>IF(Flights[[#This Row],[Status]]&lt;&gt;"Delayed","",IF(Flights[[#This Row],[Arrival Delay]]&gt;120,"Severe",IF(Flights[[#This Row],[Arrival Delay]]&gt;60,"Major","Moderate")))</f>
        <v/>
      </c>
      <c r="X1087" t="str">
        <f>IF(OR(AND(Flights[[#This Row],[Status]]="Cancelled",Flights[[#This Row],[Cancellation Reason]]="Airline/Carrier"),Flights[[#This Row],[Delay Type]]="Severe"),"Yes","No")</f>
        <v>No</v>
      </c>
    </row>
    <row r="1088" spans="1:24" x14ac:dyDescent="0.25">
      <c r="A1088" s="3">
        <v>42090</v>
      </c>
      <c r="B1088">
        <f>WEEKNUM(Flights[[#This Row],[Date]],2)</f>
        <v>13</v>
      </c>
      <c r="C1088">
        <f>WEEKDAY(Flights[[#This Row],[Date]],2)</f>
        <v>5</v>
      </c>
      <c r="D1088" t="s">
        <v>461</v>
      </c>
      <c r="E1088" t="s">
        <v>1996</v>
      </c>
      <c r="F1088" t="s">
        <v>0</v>
      </c>
      <c r="G1088" t="s">
        <v>12</v>
      </c>
      <c r="H1088" t="str">
        <f>_xlfn.XLOOKUP(Flights[[#This Row],[Destination]],Airports!$A$1:$A$77,Airports!$D$1:$D$77,"Code not found")</f>
        <v>New York</v>
      </c>
      <c r="I1088" t="str" cm="1">
        <f t="array" ref="I1088">_xlfn.XLOOKUP(Flights[[#This Row],[Destination]],_xlfn._TRO_TRAILING(Airports!A:A),_xlfn._TRO_TRAILING(Airports!E:E),"Code not found")</f>
        <v>NY</v>
      </c>
      <c r="J1088" s="1">
        <v>0.44791666666666669</v>
      </c>
      <c r="K1088">
        <f>HOUR(Flights[[#This Row],[Scheduled Departure]])</f>
        <v>10</v>
      </c>
      <c r="L1088" s="1">
        <v>0.47430555555555554</v>
      </c>
      <c r="M1088">
        <v>38</v>
      </c>
      <c r="N1088">
        <v>323</v>
      </c>
      <c r="O1088" s="14">
        <f>Flights[[#This Row],[Length (min)]]/60</f>
        <v>5.3833333333333337</v>
      </c>
      <c r="P1088">
        <v>2475</v>
      </c>
      <c r="Q1088" s="17">
        <f>IFERROR(Flights[[#This Row],[Distance]]/Flights[[#This Row],[Length (hr)]],"")</f>
        <v>459.75232198142413</v>
      </c>
      <c r="R1088" s="1">
        <v>0.79861111111111116</v>
      </c>
      <c r="S1088" s="1">
        <v>0.82361111111111107</v>
      </c>
      <c r="T1088">
        <v>36</v>
      </c>
      <c r="U1088" t="str">
        <f>IF(Flights[[#This Row],[Arrival Delay]]="","Cancelled",IF(Flights[[#This Row],[Arrival Delay]]&gt;15,"Delayed","On time"))</f>
        <v>Delayed</v>
      </c>
      <c r="V1088" t="str">
        <f>IF(Flights[[#This Row],[Status]]&lt;&gt;"Delayed","",IF(Flights[[#This Row],[Arrival Delay]]&gt;120,"Severe",IF(Flights[[#This Row],[Arrival Delay]]&gt;60,"Major","Moderate")))</f>
        <v>Moderate</v>
      </c>
      <c r="X1088" t="str">
        <f>IF(OR(AND(Flights[[#This Row],[Status]]="Cancelled",Flights[[#This Row],[Cancellation Reason]]="Airline/Carrier"),Flights[[#This Row],[Delay Type]]="Severe"),"Yes","No")</f>
        <v>No</v>
      </c>
    </row>
    <row r="1089" spans="1:24" x14ac:dyDescent="0.25">
      <c r="A1089" s="3">
        <v>42090</v>
      </c>
      <c r="B1089">
        <f>WEEKNUM(Flights[[#This Row],[Date]],2)</f>
        <v>13</v>
      </c>
      <c r="C1089">
        <f>WEEKDAY(Flights[[#This Row],[Date]],2)</f>
        <v>5</v>
      </c>
      <c r="D1089" t="s">
        <v>499</v>
      </c>
      <c r="E1089" t="s">
        <v>1989</v>
      </c>
      <c r="F1089" t="s">
        <v>0</v>
      </c>
      <c r="G1089" t="s">
        <v>26</v>
      </c>
      <c r="H1089" t="str">
        <f>_xlfn.XLOOKUP(Flights[[#This Row],[Destination]],Airports!$A$1:$A$77,Airports!$D$1:$D$77,"Code not found")</f>
        <v>Atlanta</v>
      </c>
      <c r="I1089" t="str" cm="1">
        <f t="array" ref="I1089">_xlfn.XLOOKUP(Flights[[#This Row],[Destination]],_xlfn._TRO_TRAILING(Airports!A:A),_xlfn._TRO_TRAILING(Airports!E:E),"Code not found")</f>
        <v>GA</v>
      </c>
      <c r="J1089" s="1">
        <v>0.52083333333333337</v>
      </c>
      <c r="K1089">
        <f>HOUR(Flights[[#This Row],[Scheduled Departure]])</f>
        <v>12</v>
      </c>
      <c r="L1089" s="1">
        <v>0.52500000000000002</v>
      </c>
      <c r="M1089">
        <v>6</v>
      </c>
      <c r="N1089">
        <v>249</v>
      </c>
      <c r="O1089" s="14">
        <f>Flights[[#This Row],[Length (min)]]/60</f>
        <v>4.1500000000000004</v>
      </c>
      <c r="P1089">
        <v>1947</v>
      </c>
      <c r="Q1089" s="17">
        <f>IFERROR(Flights[[#This Row],[Distance]]/Flights[[#This Row],[Length (hr)]],"")</f>
        <v>469.15662650602405</v>
      </c>
      <c r="R1089" s="1">
        <v>0.82708333333333328</v>
      </c>
      <c r="S1089" s="1">
        <v>0.82291666666666663</v>
      </c>
      <c r="T1089">
        <v>-6</v>
      </c>
      <c r="U1089" t="str">
        <f>IF(Flights[[#This Row],[Arrival Delay]]="","Cancelled",IF(Flights[[#This Row],[Arrival Delay]]&gt;15,"Delayed","On time"))</f>
        <v>On time</v>
      </c>
      <c r="V1089" t="str">
        <f>IF(Flights[[#This Row],[Status]]&lt;&gt;"Delayed","",IF(Flights[[#This Row],[Arrival Delay]]&gt;120,"Severe",IF(Flights[[#This Row],[Arrival Delay]]&gt;60,"Major","Moderate")))</f>
        <v/>
      </c>
      <c r="X1089" t="str">
        <f>IF(OR(AND(Flights[[#This Row],[Status]]="Cancelled",Flights[[#This Row],[Cancellation Reason]]="Airline/Carrier"),Flights[[#This Row],[Delay Type]]="Severe"),"Yes","No")</f>
        <v>No</v>
      </c>
    </row>
    <row r="1090" spans="1:24" x14ac:dyDescent="0.25">
      <c r="A1090" s="3">
        <v>42090</v>
      </c>
      <c r="B1090">
        <f>WEEKNUM(Flights[[#This Row],[Date]],2)</f>
        <v>13</v>
      </c>
      <c r="C1090">
        <f>WEEKDAY(Flights[[#This Row],[Date]],2)</f>
        <v>5</v>
      </c>
      <c r="D1090" t="s">
        <v>794</v>
      </c>
      <c r="E1090" t="s">
        <v>1990</v>
      </c>
      <c r="F1090" t="s">
        <v>0</v>
      </c>
      <c r="G1090" t="s">
        <v>16</v>
      </c>
      <c r="H1090" t="str">
        <f>_xlfn.XLOOKUP(Flights[[#This Row],[Destination]],Airports!$A$1:$A$77,Airports!$D$1:$D$77,"Code not found")</f>
        <v>Dulles</v>
      </c>
      <c r="I1090" t="str" cm="1">
        <f t="array" ref="I1090">_xlfn.XLOOKUP(Flights[[#This Row],[Destination]],_xlfn._TRO_TRAILING(Airports!A:A),_xlfn._TRO_TRAILING(Airports!E:E),"Code not found")</f>
        <v>VA</v>
      </c>
      <c r="J1090" s="1">
        <v>0.54374999999999996</v>
      </c>
      <c r="K1090">
        <f>HOUR(Flights[[#This Row],[Scheduled Departure]])</f>
        <v>13</v>
      </c>
      <c r="L1090" s="1">
        <v>0.54166666666666663</v>
      </c>
      <c r="M1090">
        <v>-3</v>
      </c>
      <c r="N1090">
        <v>310</v>
      </c>
      <c r="O1090" s="14">
        <f>Flights[[#This Row],[Length (min)]]/60</f>
        <v>5.166666666666667</v>
      </c>
      <c r="P1090">
        <v>2288</v>
      </c>
      <c r="Q1090" s="17">
        <f>IFERROR(Flights[[#This Row],[Distance]]/Flights[[#This Row],[Length (hr)]],"")</f>
        <v>442.83870967741933</v>
      </c>
      <c r="R1090" s="1">
        <v>0.87361111111111112</v>
      </c>
      <c r="S1090" s="1">
        <v>0.88194444444444442</v>
      </c>
      <c r="T1090">
        <v>12</v>
      </c>
      <c r="U1090" t="str">
        <f>IF(Flights[[#This Row],[Arrival Delay]]="","Cancelled",IF(Flights[[#This Row],[Arrival Delay]]&gt;15,"Delayed","On time"))</f>
        <v>On time</v>
      </c>
      <c r="V1090" t="str">
        <f>IF(Flights[[#This Row],[Status]]&lt;&gt;"Delayed","",IF(Flights[[#This Row],[Arrival Delay]]&gt;120,"Severe",IF(Flights[[#This Row],[Arrival Delay]]&gt;60,"Major","Moderate")))</f>
        <v/>
      </c>
      <c r="X1090" t="str">
        <f>IF(OR(AND(Flights[[#This Row],[Status]]="Cancelled",Flights[[#This Row],[Cancellation Reason]]="Airline/Carrier"),Flights[[#This Row],[Delay Type]]="Severe"),"Yes","No")</f>
        <v>No</v>
      </c>
    </row>
    <row r="1091" spans="1:24" x14ac:dyDescent="0.25">
      <c r="A1091" s="3">
        <v>42090</v>
      </c>
      <c r="B1091">
        <f>WEEKNUM(Flights[[#This Row],[Date]],2)</f>
        <v>13</v>
      </c>
      <c r="C1091">
        <f>WEEKDAY(Flights[[#This Row],[Date]],2)</f>
        <v>5</v>
      </c>
      <c r="D1091" t="s">
        <v>93</v>
      </c>
      <c r="E1091" t="s">
        <v>1987</v>
      </c>
      <c r="F1091" t="s">
        <v>0</v>
      </c>
      <c r="G1091" t="s">
        <v>4</v>
      </c>
      <c r="H1091" t="str">
        <f>_xlfn.XLOOKUP(Flights[[#This Row],[Destination]],Airports!$A$1:$A$77,Airports!$D$1:$D$77,"Code not found")</f>
        <v>Chicago</v>
      </c>
      <c r="I1091" t="str" cm="1">
        <f t="array" ref="I1091">_xlfn.XLOOKUP(Flights[[#This Row],[Destination]],_xlfn._TRO_TRAILING(Airports!A:A),_xlfn._TRO_TRAILING(Airports!E:E),"Code not found")</f>
        <v>IL</v>
      </c>
      <c r="J1091" s="1">
        <v>0.73958333333333337</v>
      </c>
      <c r="K1091">
        <f>HOUR(Flights[[#This Row],[Scheduled Departure]])</f>
        <v>17</v>
      </c>
      <c r="L1091" s="1">
        <v>0.73819444444444449</v>
      </c>
      <c r="M1091">
        <v>-2</v>
      </c>
      <c r="N1091">
        <v>261</v>
      </c>
      <c r="O1091" s="14">
        <f>Flights[[#This Row],[Length (min)]]/60</f>
        <v>4.3499999999999996</v>
      </c>
      <c r="P1091">
        <v>1744</v>
      </c>
      <c r="Q1091" s="17">
        <f>IFERROR(Flights[[#This Row],[Distance]]/Flights[[#This Row],[Length (hr)]],"")</f>
        <v>400.91954022988511</v>
      </c>
      <c r="R1091" s="1">
        <v>0.99027777777777781</v>
      </c>
      <c r="S1091" s="1">
        <v>2.7777777777777779E-3</v>
      </c>
      <c r="T1091">
        <v>18</v>
      </c>
      <c r="U1091" t="str">
        <f>IF(Flights[[#This Row],[Arrival Delay]]="","Cancelled",IF(Flights[[#This Row],[Arrival Delay]]&gt;15,"Delayed","On time"))</f>
        <v>Delayed</v>
      </c>
      <c r="V1091" t="str">
        <f>IF(Flights[[#This Row],[Status]]&lt;&gt;"Delayed","",IF(Flights[[#This Row],[Arrival Delay]]&gt;120,"Severe",IF(Flights[[#This Row],[Arrival Delay]]&gt;60,"Major","Moderate")))</f>
        <v>Moderate</v>
      </c>
      <c r="X1091" t="str">
        <f>IF(OR(AND(Flights[[#This Row],[Status]]="Cancelled",Flights[[#This Row],[Cancellation Reason]]="Airline/Carrier"),Flights[[#This Row],[Delay Type]]="Severe"),"Yes","No")</f>
        <v>No</v>
      </c>
    </row>
    <row r="1092" spans="1:24" x14ac:dyDescent="0.25">
      <c r="A1092" s="3">
        <v>42090</v>
      </c>
      <c r="B1092">
        <f>WEEKNUM(Flights[[#This Row],[Date]],2)</f>
        <v>13</v>
      </c>
      <c r="C1092">
        <f>WEEKDAY(Flights[[#This Row],[Date]],2)</f>
        <v>5</v>
      </c>
      <c r="D1092" t="s">
        <v>740</v>
      </c>
      <c r="E1092" t="s">
        <v>1994</v>
      </c>
      <c r="F1092" t="s">
        <v>0</v>
      </c>
      <c r="G1092" t="s">
        <v>347</v>
      </c>
      <c r="H1092" t="str">
        <f>_xlfn.XLOOKUP(Flights[[#This Row],[Destination]],Airports!$A$1:$A$77,Airports!$D$1:$D$77,"Code not found")</f>
        <v>San Jose</v>
      </c>
      <c r="I1092" t="str" cm="1">
        <f t="array" ref="I1092">_xlfn.XLOOKUP(Flights[[#This Row],[Destination]],_xlfn._TRO_TRAILING(Airports!A:A),_xlfn._TRO_TRAILING(Airports!E:E),"Code not found")</f>
        <v>CA</v>
      </c>
      <c r="J1092" s="1">
        <v>0.77430555555555558</v>
      </c>
      <c r="K1092">
        <f>HOUR(Flights[[#This Row],[Scheduled Departure]])</f>
        <v>18</v>
      </c>
      <c r="L1092" s="1">
        <v>0.77013888888888893</v>
      </c>
      <c r="M1092">
        <v>-6</v>
      </c>
      <c r="N1092">
        <v>70</v>
      </c>
      <c r="O1092" s="14">
        <f>Flights[[#This Row],[Length (min)]]/60</f>
        <v>1.1666666666666667</v>
      </c>
      <c r="P1092">
        <v>308</v>
      </c>
      <c r="Q1092" s="17">
        <f>IFERROR(Flights[[#This Row],[Distance]]/Flights[[#This Row],[Length (hr)]],"")</f>
        <v>264</v>
      </c>
      <c r="R1092" s="1">
        <v>0.83333333333333337</v>
      </c>
      <c r="S1092" s="1">
        <v>0.81874999999999998</v>
      </c>
      <c r="T1092">
        <v>-21</v>
      </c>
      <c r="U1092" t="str">
        <f>IF(Flights[[#This Row],[Arrival Delay]]="","Cancelled",IF(Flights[[#This Row],[Arrival Delay]]&gt;15,"Delayed","On time"))</f>
        <v>On time</v>
      </c>
      <c r="V1092" t="str">
        <f>IF(Flights[[#This Row],[Status]]&lt;&gt;"Delayed","",IF(Flights[[#This Row],[Arrival Delay]]&gt;120,"Severe",IF(Flights[[#This Row],[Arrival Delay]]&gt;60,"Major","Moderate")))</f>
        <v/>
      </c>
      <c r="X1092" t="str">
        <f>IF(OR(AND(Flights[[#This Row],[Status]]="Cancelled",Flights[[#This Row],[Cancellation Reason]]="Airline/Carrier"),Flights[[#This Row],[Delay Type]]="Severe"),"Yes","No")</f>
        <v>No</v>
      </c>
    </row>
    <row r="1093" spans="1:24" x14ac:dyDescent="0.25">
      <c r="A1093" s="3">
        <v>42090</v>
      </c>
      <c r="B1093">
        <f>WEEKNUM(Flights[[#This Row],[Date]],2)</f>
        <v>13</v>
      </c>
      <c r="C1093">
        <f>WEEKDAY(Flights[[#This Row],[Date]],2)</f>
        <v>5</v>
      </c>
      <c r="D1093" t="s">
        <v>1173</v>
      </c>
      <c r="E1093" t="s">
        <v>1995</v>
      </c>
      <c r="F1093" t="s">
        <v>0</v>
      </c>
      <c r="G1093" t="s">
        <v>273</v>
      </c>
      <c r="H1093" t="str">
        <f>_xlfn.XLOOKUP(Flights[[#This Row],[Destination]],Airports!$A$1:$A$77,Airports!$D$1:$D$77,"Code not found")</f>
        <v>Denver</v>
      </c>
      <c r="I1093" t="str" cm="1">
        <f t="array" ref="I1093">_xlfn.XLOOKUP(Flights[[#This Row],[Destination]],_xlfn._TRO_TRAILING(Airports!A:A),_xlfn._TRO_TRAILING(Airports!E:E),"Code not found")</f>
        <v>CO</v>
      </c>
      <c r="J1093" s="1">
        <v>0.82986111111111116</v>
      </c>
      <c r="K1093">
        <f>HOUR(Flights[[#This Row],[Scheduled Departure]])</f>
        <v>19</v>
      </c>
      <c r="L1093" s="1">
        <v>0.82847222222222228</v>
      </c>
      <c r="M1093">
        <v>-2</v>
      </c>
      <c r="N1093">
        <v>130</v>
      </c>
      <c r="O1093" s="14">
        <f>Flights[[#This Row],[Length (min)]]/60</f>
        <v>2.1666666666666665</v>
      </c>
      <c r="P1093">
        <v>862</v>
      </c>
      <c r="Q1093" s="17">
        <f>IFERROR(Flights[[#This Row],[Distance]]/Flights[[#This Row],[Length (hr)]],"")</f>
        <v>397.84615384615387</v>
      </c>
      <c r="R1093" s="1">
        <v>0.96527777777777779</v>
      </c>
      <c r="S1093" s="1">
        <v>0.9604166666666667</v>
      </c>
      <c r="T1093">
        <v>-7</v>
      </c>
      <c r="U1093" t="str">
        <f>IF(Flights[[#This Row],[Arrival Delay]]="","Cancelled",IF(Flights[[#This Row],[Arrival Delay]]&gt;15,"Delayed","On time"))</f>
        <v>On time</v>
      </c>
      <c r="V1093" t="str">
        <f>IF(Flights[[#This Row],[Status]]&lt;&gt;"Delayed","",IF(Flights[[#This Row],[Arrival Delay]]&gt;120,"Severe",IF(Flights[[#This Row],[Arrival Delay]]&gt;60,"Major","Moderate")))</f>
        <v/>
      </c>
      <c r="X1093" t="str">
        <f>IF(OR(AND(Flights[[#This Row],[Status]]="Cancelled",Flights[[#This Row],[Cancellation Reason]]="Airline/Carrier"),Flights[[#This Row],[Delay Type]]="Severe"),"Yes","No")</f>
        <v>No</v>
      </c>
    </row>
    <row r="1094" spans="1:24" x14ac:dyDescent="0.25">
      <c r="A1094" s="3">
        <v>42090</v>
      </c>
      <c r="B1094">
        <f>WEEKNUM(Flights[[#This Row],[Date]],2)</f>
        <v>13</v>
      </c>
      <c r="C1094">
        <f>WEEKDAY(Flights[[#This Row],[Date]],2)</f>
        <v>5</v>
      </c>
      <c r="D1094" t="s">
        <v>1009</v>
      </c>
      <c r="E1094" t="s">
        <v>1989</v>
      </c>
      <c r="F1094" t="s">
        <v>0</v>
      </c>
      <c r="G1094" t="s">
        <v>344</v>
      </c>
      <c r="H1094" t="str">
        <f>_xlfn.XLOOKUP(Flights[[#This Row],[Destination]],Airports!$A$1:$A$77,Airports!$D$1:$D$77,"Code not found")</f>
        <v>Seattle</v>
      </c>
      <c r="I1094" t="str" cm="1">
        <f t="array" ref="I1094">_xlfn.XLOOKUP(Flights[[#This Row],[Destination]],_xlfn._TRO_TRAILING(Airports!A:A),_xlfn._TRO_TRAILING(Airports!E:E),"Code not found")</f>
        <v>WA</v>
      </c>
      <c r="J1094" s="1">
        <v>0.86111111111111116</v>
      </c>
      <c r="K1094">
        <f>HOUR(Flights[[#This Row],[Scheduled Departure]])</f>
        <v>20</v>
      </c>
      <c r="L1094" s="1">
        <v>0.85763888888888884</v>
      </c>
      <c r="M1094">
        <v>-5</v>
      </c>
      <c r="N1094">
        <v>170</v>
      </c>
      <c r="O1094" s="14">
        <f>Flights[[#This Row],[Length (min)]]/60</f>
        <v>2.8333333333333335</v>
      </c>
      <c r="P1094">
        <v>954</v>
      </c>
      <c r="Q1094" s="17">
        <f>IFERROR(Flights[[#This Row],[Distance]]/Flights[[#This Row],[Length (hr)]],"")</f>
        <v>336.70588235294116</v>
      </c>
      <c r="R1094" s="1">
        <v>0.9770833333333333</v>
      </c>
      <c r="S1094" s="1">
        <v>0.97569444444444442</v>
      </c>
      <c r="T1094">
        <v>-2</v>
      </c>
      <c r="U1094" t="str">
        <f>IF(Flights[[#This Row],[Arrival Delay]]="","Cancelled",IF(Flights[[#This Row],[Arrival Delay]]&gt;15,"Delayed","On time"))</f>
        <v>On time</v>
      </c>
      <c r="V1094" t="str">
        <f>IF(Flights[[#This Row],[Status]]&lt;&gt;"Delayed","",IF(Flights[[#This Row],[Arrival Delay]]&gt;120,"Severe",IF(Flights[[#This Row],[Arrival Delay]]&gt;60,"Major","Moderate")))</f>
        <v/>
      </c>
      <c r="X1094" t="str">
        <f>IF(OR(AND(Flights[[#This Row],[Status]]="Cancelled",Flights[[#This Row],[Cancellation Reason]]="Airline/Carrier"),Flights[[#This Row],[Delay Type]]="Severe"),"Yes","No")</f>
        <v>No</v>
      </c>
    </row>
    <row r="1095" spans="1:24" x14ac:dyDescent="0.25">
      <c r="A1095" s="3">
        <v>42090</v>
      </c>
      <c r="B1095">
        <f>WEEKNUM(Flights[[#This Row],[Date]],2)</f>
        <v>13</v>
      </c>
      <c r="C1095">
        <f>WEEKDAY(Flights[[#This Row],[Date]],2)</f>
        <v>5</v>
      </c>
      <c r="D1095" t="s">
        <v>1094</v>
      </c>
      <c r="E1095" t="s">
        <v>1994</v>
      </c>
      <c r="F1095" t="s">
        <v>0</v>
      </c>
      <c r="G1095" t="s">
        <v>339</v>
      </c>
      <c r="H1095" t="str">
        <f>_xlfn.XLOOKUP(Flights[[#This Row],[Destination]],Airports!$A$1:$A$77,Airports!$D$1:$D$77,"Code not found")</f>
        <v>San Diego</v>
      </c>
      <c r="I1095" t="str" cm="1">
        <f t="array" ref="I1095">_xlfn.XLOOKUP(Flights[[#This Row],[Destination]],_xlfn._TRO_TRAILING(Airports!A:A),_xlfn._TRO_TRAILING(Airports!E:E),"Code not found")</f>
        <v>CA</v>
      </c>
      <c r="J1095" s="1">
        <v>0.88194444444444442</v>
      </c>
      <c r="K1095">
        <f>HOUR(Flights[[#This Row],[Scheduled Departure]])</f>
        <v>21</v>
      </c>
      <c r="L1095" s="1">
        <v>0.89513888888888893</v>
      </c>
      <c r="M1095">
        <v>19</v>
      </c>
      <c r="N1095">
        <v>42</v>
      </c>
      <c r="O1095" s="14">
        <f>Flights[[#This Row],[Length (min)]]/60</f>
        <v>0.7</v>
      </c>
      <c r="P1095">
        <v>109</v>
      </c>
      <c r="Q1095" s="17">
        <f>IFERROR(Flights[[#This Row],[Distance]]/Flights[[#This Row],[Length (hr)]],"")</f>
        <v>155.71428571428572</v>
      </c>
      <c r="R1095" s="1">
        <v>0.91597222222222219</v>
      </c>
      <c r="S1095" s="1">
        <v>0.9243055555555556</v>
      </c>
      <c r="T1095">
        <v>12</v>
      </c>
      <c r="U1095" t="str">
        <f>IF(Flights[[#This Row],[Arrival Delay]]="","Cancelled",IF(Flights[[#This Row],[Arrival Delay]]&gt;15,"Delayed","On time"))</f>
        <v>On time</v>
      </c>
      <c r="V1095" t="str">
        <f>IF(Flights[[#This Row],[Status]]&lt;&gt;"Delayed","",IF(Flights[[#This Row],[Arrival Delay]]&gt;120,"Severe",IF(Flights[[#This Row],[Arrival Delay]]&gt;60,"Major","Moderate")))</f>
        <v/>
      </c>
      <c r="X1095" t="str">
        <f>IF(OR(AND(Flights[[#This Row],[Status]]="Cancelled",Flights[[#This Row],[Cancellation Reason]]="Airline/Carrier"),Flights[[#This Row],[Delay Type]]="Severe"),"Yes","No")</f>
        <v>No</v>
      </c>
    </row>
    <row r="1096" spans="1:24" x14ac:dyDescent="0.25">
      <c r="A1096" s="3">
        <v>42091</v>
      </c>
      <c r="B1096">
        <f>WEEKNUM(Flights[[#This Row],[Date]],2)</f>
        <v>13</v>
      </c>
      <c r="C1096">
        <f>WEEKDAY(Flights[[#This Row],[Date]],2)</f>
        <v>6</v>
      </c>
      <c r="D1096" t="s">
        <v>1097</v>
      </c>
      <c r="E1096" t="s">
        <v>1989</v>
      </c>
      <c r="F1096" t="s">
        <v>0</v>
      </c>
      <c r="G1096" t="s">
        <v>276</v>
      </c>
      <c r="H1096" t="str">
        <f>_xlfn.XLOOKUP(Flights[[#This Row],[Destination]],Airports!$A$1:$A$77,Airports!$D$1:$D$77,"Code not found")</f>
        <v>Detroit</v>
      </c>
      <c r="I1096" t="str" cm="1">
        <f t="array" ref="I1096">_xlfn.XLOOKUP(Flights[[#This Row],[Destination]],_xlfn._TRO_TRAILING(Airports!A:A),_xlfn._TRO_TRAILING(Airports!E:E),"Code not found")</f>
        <v>MI</v>
      </c>
      <c r="J1096" s="1">
        <v>2.4305555555555556E-2</v>
      </c>
      <c r="K1096">
        <f>HOUR(Flights[[#This Row],[Scheduled Departure]])</f>
        <v>0</v>
      </c>
      <c r="L1096" s="1">
        <v>3.4027777777777775E-2</v>
      </c>
      <c r="M1096">
        <v>14</v>
      </c>
      <c r="N1096">
        <v>257</v>
      </c>
      <c r="O1096" s="14">
        <f>Flights[[#This Row],[Length (min)]]/60</f>
        <v>4.2833333333333332</v>
      </c>
      <c r="P1096">
        <v>1979</v>
      </c>
      <c r="Q1096" s="17">
        <f>IFERROR(Flights[[#This Row],[Distance]]/Flights[[#This Row],[Length (hr)]],"")</f>
        <v>462.02334630350197</v>
      </c>
      <c r="R1096" s="1">
        <v>0.32777777777777778</v>
      </c>
      <c r="S1096" s="1">
        <v>0.33750000000000002</v>
      </c>
      <c r="T1096">
        <v>14</v>
      </c>
      <c r="U1096" t="str">
        <f>IF(Flights[[#This Row],[Arrival Delay]]="","Cancelled",IF(Flights[[#This Row],[Arrival Delay]]&gt;15,"Delayed","On time"))</f>
        <v>On time</v>
      </c>
      <c r="V1096" t="str">
        <f>IF(Flights[[#This Row],[Status]]&lt;&gt;"Delayed","",IF(Flights[[#This Row],[Arrival Delay]]&gt;120,"Severe",IF(Flights[[#This Row],[Arrival Delay]]&gt;60,"Major","Moderate")))</f>
        <v/>
      </c>
      <c r="X1096" t="str">
        <f>IF(OR(AND(Flights[[#This Row],[Status]]="Cancelled",Flights[[#This Row],[Cancellation Reason]]="Airline/Carrier"),Flights[[#This Row],[Delay Type]]="Severe"),"Yes","No")</f>
        <v>No</v>
      </c>
    </row>
    <row r="1097" spans="1:24" x14ac:dyDescent="0.25">
      <c r="A1097" s="3">
        <v>42091</v>
      </c>
      <c r="B1097">
        <f>WEEKNUM(Flights[[#This Row],[Date]],2)</f>
        <v>13</v>
      </c>
      <c r="C1097">
        <f>WEEKDAY(Flights[[#This Row],[Date]],2)</f>
        <v>6</v>
      </c>
      <c r="D1097" t="s">
        <v>39</v>
      </c>
      <c r="E1097" t="s">
        <v>1987</v>
      </c>
      <c r="F1097" t="s">
        <v>0</v>
      </c>
      <c r="G1097" t="s">
        <v>9</v>
      </c>
      <c r="H1097" t="str">
        <f>_xlfn.XLOOKUP(Flights[[#This Row],[Destination]],Airports!$A$1:$A$77,Airports!$D$1:$D$77,"Code not found")</f>
        <v>San Francisco</v>
      </c>
      <c r="I1097" t="str" cm="1">
        <f t="array" ref="I1097">_xlfn.XLOOKUP(Flights[[#This Row],[Destination]],_xlfn._TRO_TRAILING(Airports!A:A),_xlfn._TRO_TRAILING(Airports!E:E),"Code not found")</f>
        <v>CA</v>
      </c>
      <c r="J1097" s="1">
        <v>0.28125</v>
      </c>
      <c r="K1097">
        <f>HOUR(Flights[[#This Row],[Scheduled Departure]])</f>
        <v>6</v>
      </c>
      <c r="L1097" s="1">
        <v>0.27777777777777779</v>
      </c>
      <c r="M1097">
        <v>-5</v>
      </c>
      <c r="N1097">
        <v>76</v>
      </c>
      <c r="O1097" s="14">
        <f>Flights[[#This Row],[Length (min)]]/60</f>
        <v>1.2666666666666666</v>
      </c>
      <c r="P1097">
        <v>337</v>
      </c>
      <c r="Q1097" s="17">
        <f>IFERROR(Flights[[#This Row],[Distance]]/Flights[[#This Row],[Length (hr)]],"")</f>
        <v>266.0526315789474</v>
      </c>
      <c r="R1097" s="1">
        <v>0.34166666666666667</v>
      </c>
      <c r="S1097" s="1">
        <v>0.33055555555555555</v>
      </c>
      <c r="T1097">
        <v>-16</v>
      </c>
      <c r="U1097" t="str">
        <f>IF(Flights[[#This Row],[Arrival Delay]]="","Cancelled",IF(Flights[[#This Row],[Arrival Delay]]&gt;15,"Delayed","On time"))</f>
        <v>On time</v>
      </c>
      <c r="V1097" t="str">
        <f>IF(Flights[[#This Row],[Status]]&lt;&gt;"Delayed","",IF(Flights[[#This Row],[Arrival Delay]]&gt;120,"Severe",IF(Flights[[#This Row],[Arrival Delay]]&gt;60,"Major","Moderate")))</f>
        <v/>
      </c>
      <c r="X1097" t="str">
        <f>IF(OR(AND(Flights[[#This Row],[Status]]="Cancelled",Flights[[#This Row],[Cancellation Reason]]="Airline/Carrier"),Flights[[#This Row],[Delay Type]]="Severe"),"Yes","No")</f>
        <v>No</v>
      </c>
    </row>
    <row r="1098" spans="1:24" x14ac:dyDescent="0.25">
      <c r="A1098" s="3">
        <v>42091</v>
      </c>
      <c r="B1098">
        <f>WEEKNUM(Flights[[#This Row],[Date]],2)</f>
        <v>13</v>
      </c>
      <c r="C1098">
        <f>WEEKDAY(Flights[[#This Row],[Date]],2)</f>
        <v>6</v>
      </c>
      <c r="D1098" t="s">
        <v>411</v>
      </c>
      <c r="E1098" t="s">
        <v>1989</v>
      </c>
      <c r="F1098" t="s">
        <v>0</v>
      </c>
      <c r="G1098" t="s">
        <v>20</v>
      </c>
      <c r="H1098" t="str">
        <f>_xlfn.XLOOKUP(Flights[[#This Row],[Destination]],Airports!$A$1:$A$77,Airports!$D$1:$D$77,"Code not found")</f>
        <v>Kahului</v>
      </c>
      <c r="I1098" t="str" cm="1">
        <f t="array" ref="I1098">_xlfn.XLOOKUP(Flights[[#This Row],[Destination]],_xlfn._TRO_TRAILING(Airports!A:A),_xlfn._TRO_TRAILING(Airports!E:E),"Code not found")</f>
        <v>HI</v>
      </c>
      <c r="J1098" s="1">
        <v>0.33680555555555558</v>
      </c>
      <c r="K1098">
        <f>HOUR(Flights[[#This Row],[Scheduled Departure]])</f>
        <v>8</v>
      </c>
      <c r="L1098" s="1">
        <v>0.33333333333333331</v>
      </c>
      <c r="M1098">
        <v>-5</v>
      </c>
      <c r="N1098">
        <v>353</v>
      </c>
      <c r="O1098" s="14">
        <f>Flights[[#This Row],[Length (min)]]/60</f>
        <v>5.8833333333333337</v>
      </c>
      <c r="P1098">
        <v>2486</v>
      </c>
      <c r="Q1098" s="17">
        <f>IFERROR(Flights[[#This Row],[Distance]]/Flights[[#This Row],[Length (hr)]],"")</f>
        <v>422.5495750708215</v>
      </c>
      <c r="R1098" s="1">
        <v>0.45555555555555555</v>
      </c>
      <c r="S1098" s="1">
        <v>0.45347222222222222</v>
      </c>
      <c r="T1098">
        <v>-3</v>
      </c>
      <c r="U1098" t="str">
        <f>IF(Flights[[#This Row],[Arrival Delay]]="","Cancelled",IF(Flights[[#This Row],[Arrival Delay]]&gt;15,"Delayed","On time"))</f>
        <v>On time</v>
      </c>
      <c r="V1098" t="str">
        <f>IF(Flights[[#This Row],[Status]]&lt;&gt;"Delayed","",IF(Flights[[#This Row],[Arrival Delay]]&gt;120,"Severe",IF(Flights[[#This Row],[Arrival Delay]]&gt;60,"Major","Moderate")))</f>
        <v/>
      </c>
      <c r="X1098" t="str">
        <f>IF(OR(AND(Flights[[#This Row],[Status]]="Cancelled",Flights[[#This Row],[Cancellation Reason]]="Airline/Carrier"),Flights[[#This Row],[Delay Type]]="Severe"),"Yes","No")</f>
        <v>No</v>
      </c>
    </row>
    <row r="1099" spans="1:24" x14ac:dyDescent="0.25">
      <c r="A1099" s="3">
        <v>42091</v>
      </c>
      <c r="B1099">
        <f>WEEKNUM(Flights[[#This Row],[Date]],2)</f>
        <v>13</v>
      </c>
      <c r="C1099">
        <f>WEEKDAY(Flights[[#This Row],[Date]],2)</f>
        <v>6</v>
      </c>
      <c r="D1099" t="s">
        <v>1060</v>
      </c>
      <c r="E1099" t="s">
        <v>1994</v>
      </c>
      <c r="F1099" t="s">
        <v>0</v>
      </c>
      <c r="G1099" t="s">
        <v>349</v>
      </c>
      <c r="H1099" t="str">
        <f>_xlfn.XLOOKUP(Flights[[#This Row],[Destination]],Airports!$A$1:$A$77,Airports!$D$1:$D$77,"Code not found")</f>
        <v>Salt Lake City</v>
      </c>
      <c r="I1099" t="str" cm="1">
        <f t="array" ref="I1099">_xlfn.XLOOKUP(Flights[[#This Row],[Destination]],_xlfn._TRO_TRAILING(Airports!A:A),_xlfn._TRO_TRAILING(Airports!E:E),"Code not found")</f>
        <v>UT</v>
      </c>
      <c r="J1099" s="1">
        <v>0.36458333333333331</v>
      </c>
      <c r="K1099">
        <f>HOUR(Flights[[#This Row],[Scheduled Departure]])</f>
        <v>8</v>
      </c>
      <c r="L1099" s="1">
        <v>0.36458333333333331</v>
      </c>
      <c r="M1099">
        <v>0</v>
      </c>
      <c r="N1099">
        <v>107</v>
      </c>
      <c r="O1099" s="14">
        <f>Flights[[#This Row],[Length (min)]]/60</f>
        <v>1.7833333333333334</v>
      </c>
      <c r="P1099">
        <v>590</v>
      </c>
      <c r="Q1099" s="17">
        <f>IFERROR(Flights[[#This Row],[Distance]]/Flights[[#This Row],[Length (hr)]],"")</f>
        <v>330.84112149532706</v>
      </c>
      <c r="R1099" s="1">
        <v>0.48541666666666666</v>
      </c>
      <c r="S1099" s="1">
        <v>0.48055555555555557</v>
      </c>
      <c r="T1099">
        <v>-7</v>
      </c>
      <c r="U1099" t="str">
        <f>IF(Flights[[#This Row],[Arrival Delay]]="","Cancelled",IF(Flights[[#This Row],[Arrival Delay]]&gt;15,"Delayed","On time"))</f>
        <v>On time</v>
      </c>
      <c r="V1099" t="str">
        <f>IF(Flights[[#This Row],[Status]]&lt;&gt;"Delayed","",IF(Flights[[#This Row],[Arrival Delay]]&gt;120,"Severe",IF(Flights[[#This Row],[Arrival Delay]]&gt;60,"Major","Moderate")))</f>
        <v/>
      </c>
      <c r="X1099" t="str">
        <f>IF(OR(AND(Flights[[#This Row],[Status]]="Cancelled",Flights[[#This Row],[Cancellation Reason]]="Airline/Carrier"),Flights[[#This Row],[Delay Type]]="Severe"),"Yes","No")</f>
        <v>No</v>
      </c>
    </row>
    <row r="1100" spans="1:24" x14ac:dyDescent="0.25">
      <c r="A1100" s="3">
        <v>42091</v>
      </c>
      <c r="B1100">
        <f>WEEKNUM(Flights[[#This Row],[Date]],2)</f>
        <v>13</v>
      </c>
      <c r="C1100">
        <f>WEEKDAY(Flights[[#This Row],[Date]],2)</f>
        <v>6</v>
      </c>
      <c r="D1100" t="s">
        <v>51</v>
      </c>
      <c r="E1100" t="s">
        <v>1987</v>
      </c>
      <c r="F1100" t="s">
        <v>0</v>
      </c>
      <c r="G1100" t="s">
        <v>2</v>
      </c>
      <c r="H1100" t="str">
        <f>_xlfn.XLOOKUP(Flights[[#This Row],[Destination]],Airports!$A$1:$A$77,Airports!$D$1:$D$77,"Code not found")</f>
        <v>Miami</v>
      </c>
      <c r="I1100" t="str" cm="1">
        <f t="array" ref="I1100">_xlfn.XLOOKUP(Flights[[#This Row],[Destination]],_xlfn._TRO_TRAILING(Airports!A:A),_xlfn._TRO_TRAILING(Airports!E:E),"Code not found")</f>
        <v>FL</v>
      </c>
      <c r="J1100" s="1">
        <v>0.375</v>
      </c>
      <c r="K1100">
        <f>HOUR(Flights[[#This Row],[Scheduled Departure]])</f>
        <v>9</v>
      </c>
      <c r="L1100" s="1">
        <v>0.38680555555555557</v>
      </c>
      <c r="M1100">
        <v>17</v>
      </c>
      <c r="N1100">
        <v>292</v>
      </c>
      <c r="O1100" s="14">
        <f>Flights[[#This Row],[Length (min)]]/60</f>
        <v>4.8666666666666663</v>
      </c>
      <c r="P1100">
        <v>2342</v>
      </c>
      <c r="Q1100" s="17">
        <f>IFERROR(Flights[[#This Row],[Distance]]/Flights[[#This Row],[Length (hr)]],"")</f>
        <v>481.23287671232879</v>
      </c>
      <c r="R1100" s="1">
        <v>0.70486111111111116</v>
      </c>
      <c r="S1100" s="1">
        <v>0.71458333333333335</v>
      </c>
      <c r="T1100">
        <v>14</v>
      </c>
      <c r="U1100" t="str">
        <f>IF(Flights[[#This Row],[Arrival Delay]]="","Cancelled",IF(Flights[[#This Row],[Arrival Delay]]&gt;15,"Delayed","On time"))</f>
        <v>On time</v>
      </c>
      <c r="V1100" t="str">
        <f>IF(Flights[[#This Row],[Status]]&lt;&gt;"Delayed","",IF(Flights[[#This Row],[Arrival Delay]]&gt;120,"Severe",IF(Flights[[#This Row],[Arrival Delay]]&gt;60,"Major","Moderate")))</f>
        <v/>
      </c>
      <c r="X1100" t="str">
        <f>IF(OR(AND(Flights[[#This Row],[Status]]="Cancelled",Flights[[#This Row],[Cancellation Reason]]="Airline/Carrier"),Flights[[#This Row],[Delay Type]]="Severe"),"Yes","No")</f>
        <v>No</v>
      </c>
    </row>
    <row r="1101" spans="1:24" x14ac:dyDescent="0.25">
      <c r="A1101" s="3">
        <v>42091</v>
      </c>
      <c r="B1101">
        <f>WEEKNUM(Flights[[#This Row],[Date]],2)</f>
        <v>13</v>
      </c>
      <c r="C1101">
        <f>WEEKDAY(Flights[[#This Row],[Date]],2)</f>
        <v>6</v>
      </c>
      <c r="D1101" t="s">
        <v>55</v>
      </c>
      <c r="E1101" t="s">
        <v>1987</v>
      </c>
      <c r="F1101" t="s">
        <v>0</v>
      </c>
      <c r="G1101" t="s">
        <v>21</v>
      </c>
      <c r="H1101" t="str">
        <f>_xlfn.XLOOKUP(Flights[[#This Row],[Destination]],Airports!$A$1:$A$77,Airports!$D$1:$D$77,"Code not found")</f>
        <v>Lihue</v>
      </c>
      <c r="I1101" t="str" cm="1">
        <f t="array" ref="I1101">_xlfn.XLOOKUP(Flights[[#This Row],[Destination]],_xlfn._TRO_TRAILING(Airports!A:A),_xlfn._TRO_TRAILING(Airports!E:E),"Code not found")</f>
        <v>HI</v>
      </c>
      <c r="J1101" s="1">
        <v>0.38541666666666669</v>
      </c>
      <c r="K1101">
        <f>HOUR(Flights[[#This Row],[Scheduled Departure]])</f>
        <v>9</v>
      </c>
      <c r="L1101" s="1">
        <v>0.39374999999999999</v>
      </c>
      <c r="M1101">
        <v>12</v>
      </c>
      <c r="N1101">
        <v>357</v>
      </c>
      <c r="O1101" s="14">
        <f>Flights[[#This Row],[Length (min)]]/60</f>
        <v>5.95</v>
      </c>
      <c r="P1101">
        <v>2615</v>
      </c>
      <c r="Q1101" s="17">
        <f>IFERROR(Flights[[#This Row],[Distance]]/Flights[[#This Row],[Length (hr)]],"")</f>
        <v>439.49579831932772</v>
      </c>
      <c r="R1101" s="1">
        <v>0.52916666666666667</v>
      </c>
      <c r="S1101" s="1">
        <v>0.51666666666666672</v>
      </c>
      <c r="T1101">
        <v>-18</v>
      </c>
      <c r="U1101" t="str">
        <f>IF(Flights[[#This Row],[Arrival Delay]]="","Cancelled",IF(Flights[[#This Row],[Arrival Delay]]&gt;15,"Delayed","On time"))</f>
        <v>On time</v>
      </c>
      <c r="V1101" t="str">
        <f>IF(Flights[[#This Row],[Status]]&lt;&gt;"Delayed","",IF(Flights[[#This Row],[Arrival Delay]]&gt;120,"Severe",IF(Flights[[#This Row],[Arrival Delay]]&gt;60,"Major","Moderate")))</f>
        <v/>
      </c>
      <c r="X1101" t="str">
        <f>IF(OR(AND(Flights[[#This Row],[Status]]="Cancelled",Flights[[#This Row],[Cancellation Reason]]="Airline/Carrier"),Flights[[#This Row],[Delay Type]]="Severe"),"Yes","No")</f>
        <v>No</v>
      </c>
    </row>
    <row r="1102" spans="1:24" x14ac:dyDescent="0.25">
      <c r="A1102" s="3">
        <v>42091</v>
      </c>
      <c r="B1102">
        <f>WEEKNUM(Flights[[#This Row],[Date]],2)</f>
        <v>13</v>
      </c>
      <c r="C1102">
        <f>WEEKDAY(Flights[[#This Row],[Date]],2)</f>
        <v>6</v>
      </c>
      <c r="D1102" t="s">
        <v>1044</v>
      </c>
      <c r="E1102" t="s">
        <v>1989</v>
      </c>
      <c r="F1102" t="s">
        <v>0</v>
      </c>
      <c r="G1102" t="s">
        <v>314</v>
      </c>
      <c r="H1102" t="str">
        <f>_xlfn.XLOOKUP(Flights[[#This Row],[Destination]],Airports!$A$1:$A$77,Airports!$D$1:$D$77,"Code not found")</f>
        <v>Minneapolis</v>
      </c>
      <c r="I1102" t="str" cm="1">
        <f t="array" ref="I1102">_xlfn.XLOOKUP(Flights[[#This Row],[Destination]],_xlfn._TRO_TRAILING(Airports!A:A),_xlfn._TRO_TRAILING(Airports!E:E),"Code not found")</f>
        <v>MN</v>
      </c>
      <c r="J1102" s="1">
        <v>0.46527777777777779</v>
      </c>
      <c r="K1102">
        <f>HOUR(Flights[[#This Row],[Scheduled Departure]])</f>
        <v>11</v>
      </c>
      <c r="L1102" s="1">
        <v>0.47222222222222221</v>
      </c>
      <c r="M1102">
        <v>10</v>
      </c>
      <c r="N1102">
        <v>200</v>
      </c>
      <c r="O1102" s="14">
        <f>Flights[[#This Row],[Length (min)]]/60</f>
        <v>3.3333333333333335</v>
      </c>
      <c r="P1102">
        <v>1535</v>
      </c>
      <c r="Q1102" s="17">
        <f>IFERROR(Flights[[#This Row],[Distance]]/Flights[[#This Row],[Length (hr)]],"")</f>
        <v>460.5</v>
      </c>
      <c r="R1102" s="1">
        <v>0.69722222222222219</v>
      </c>
      <c r="S1102" s="1">
        <v>0.69444444444444442</v>
      </c>
      <c r="T1102">
        <v>-4</v>
      </c>
      <c r="U1102" t="str">
        <f>IF(Flights[[#This Row],[Arrival Delay]]="","Cancelled",IF(Flights[[#This Row],[Arrival Delay]]&gt;15,"Delayed","On time"))</f>
        <v>On time</v>
      </c>
      <c r="V1102" t="str">
        <f>IF(Flights[[#This Row],[Status]]&lt;&gt;"Delayed","",IF(Flights[[#This Row],[Arrival Delay]]&gt;120,"Severe",IF(Flights[[#This Row],[Arrival Delay]]&gt;60,"Major","Moderate")))</f>
        <v/>
      </c>
      <c r="X1102" t="str">
        <f>IF(OR(AND(Flights[[#This Row],[Status]]="Cancelled",Flights[[#This Row],[Cancellation Reason]]="Airline/Carrier"),Flights[[#This Row],[Delay Type]]="Severe"),"Yes","No")</f>
        <v>No</v>
      </c>
    </row>
    <row r="1103" spans="1:24" x14ac:dyDescent="0.25">
      <c r="A1103" s="3">
        <v>42091</v>
      </c>
      <c r="B1103">
        <f>WEEKNUM(Flights[[#This Row],[Date]],2)</f>
        <v>13</v>
      </c>
      <c r="C1103">
        <f>WEEKDAY(Flights[[#This Row],[Date]],2)</f>
        <v>6</v>
      </c>
      <c r="D1103" t="s">
        <v>896</v>
      </c>
      <c r="E1103" t="s">
        <v>1990</v>
      </c>
      <c r="F1103" t="s">
        <v>0</v>
      </c>
      <c r="G1103" t="s">
        <v>17</v>
      </c>
      <c r="H1103" t="str">
        <f>_xlfn.XLOOKUP(Flights[[#This Row],[Destination]],Airports!$A$1:$A$77,Airports!$D$1:$D$77,"Code not found")</f>
        <v>Honolulu</v>
      </c>
      <c r="I1103" t="str" cm="1">
        <f t="array" ref="I1103">_xlfn.XLOOKUP(Flights[[#This Row],[Destination]],_xlfn._TRO_TRAILING(Airports!A:A),_xlfn._TRO_TRAILING(Airports!E:E),"Code not found")</f>
        <v>HI</v>
      </c>
      <c r="J1103" s="1">
        <v>0.60763888888888884</v>
      </c>
      <c r="K1103">
        <f>HOUR(Flights[[#This Row],[Scheduled Departure]])</f>
        <v>14</v>
      </c>
      <c r="L1103" s="1">
        <v>0.60277777777777775</v>
      </c>
      <c r="M1103">
        <v>-7</v>
      </c>
      <c r="N1103">
        <v>332</v>
      </c>
      <c r="O1103" s="14">
        <f>Flights[[#This Row],[Length (min)]]/60</f>
        <v>5.5333333333333332</v>
      </c>
      <c r="P1103">
        <v>2556</v>
      </c>
      <c r="Q1103" s="17">
        <f>IFERROR(Flights[[#This Row],[Distance]]/Flights[[#This Row],[Length (hr)]],"")</f>
        <v>461.92771084337352</v>
      </c>
      <c r="R1103" s="1">
        <v>0.72777777777777775</v>
      </c>
      <c r="S1103" s="1">
        <v>0.70833333333333337</v>
      </c>
      <c r="T1103">
        <v>-28</v>
      </c>
      <c r="U1103" t="str">
        <f>IF(Flights[[#This Row],[Arrival Delay]]="","Cancelled",IF(Flights[[#This Row],[Arrival Delay]]&gt;15,"Delayed","On time"))</f>
        <v>On time</v>
      </c>
      <c r="V1103" t="str">
        <f>IF(Flights[[#This Row],[Status]]&lt;&gt;"Delayed","",IF(Flights[[#This Row],[Arrival Delay]]&gt;120,"Severe",IF(Flights[[#This Row],[Arrival Delay]]&gt;60,"Major","Moderate")))</f>
        <v/>
      </c>
      <c r="X1103" t="str">
        <f>IF(OR(AND(Flights[[#This Row],[Status]]="Cancelled",Flights[[#This Row],[Cancellation Reason]]="Airline/Carrier"),Flights[[#This Row],[Delay Type]]="Severe"),"Yes","No")</f>
        <v>No</v>
      </c>
    </row>
    <row r="1104" spans="1:24" x14ac:dyDescent="0.25">
      <c r="A1104" s="3">
        <v>42091</v>
      </c>
      <c r="B1104">
        <f>WEEKNUM(Flights[[#This Row],[Date]],2)</f>
        <v>13</v>
      </c>
      <c r="C1104">
        <f>WEEKDAY(Flights[[#This Row],[Date]],2)</f>
        <v>6</v>
      </c>
      <c r="D1104" t="s">
        <v>122</v>
      </c>
      <c r="E1104" t="s">
        <v>1987</v>
      </c>
      <c r="F1104" t="s">
        <v>0</v>
      </c>
      <c r="G1104" t="s">
        <v>26</v>
      </c>
      <c r="H1104" t="str">
        <f>_xlfn.XLOOKUP(Flights[[#This Row],[Destination]],Airports!$A$1:$A$77,Airports!$D$1:$D$77,"Code not found")</f>
        <v>Atlanta</v>
      </c>
      <c r="I1104" t="str" cm="1">
        <f t="array" ref="I1104">_xlfn.XLOOKUP(Flights[[#This Row],[Destination]],_xlfn._TRO_TRAILING(Airports!A:A),_xlfn._TRO_TRAILING(Airports!E:E),"Code not found")</f>
        <v>GA</v>
      </c>
      <c r="J1104" s="1">
        <v>0.64930555555555558</v>
      </c>
      <c r="K1104">
        <f>HOUR(Flights[[#This Row],[Scheduled Departure]])</f>
        <v>15</v>
      </c>
      <c r="L1104" s="1">
        <v>0.6479166666666667</v>
      </c>
      <c r="M1104">
        <v>-2</v>
      </c>
      <c r="N1104">
        <v>257</v>
      </c>
      <c r="O1104" s="14">
        <f>Flights[[#This Row],[Length (min)]]/60</f>
        <v>4.2833333333333332</v>
      </c>
      <c r="P1104">
        <v>1947</v>
      </c>
      <c r="Q1104" s="17">
        <f>IFERROR(Flights[[#This Row],[Distance]]/Flights[[#This Row],[Length (hr)]],"")</f>
        <v>454.55252918287937</v>
      </c>
      <c r="R1104" s="1">
        <v>0.94722222222222219</v>
      </c>
      <c r="S1104" s="1">
        <v>0.95138888888888884</v>
      </c>
      <c r="T1104">
        <v>6</v>
      </c>
      <c r="U1104" t="str">
        <f>IF(Flights[[#This Row],[Arrival Delay]]="","Cancelled",IF(Flights[[#This Row],[Arrival Delay]]&gt;15,"Delayed","On time"))</f>
        <v>On time</v>
      </c>
      <c r="V1104" t="str">
        <f>IF(Flights[[#This Row],[Status]]&lt;&gt;"Delayed","",IF(Flights[[#This Row],[Arrival Delay]]&gt;120,"Severe",IF(Flights[[#This Row],[Arrival Delay]]&gt;60,"Major","Moderate")))</f>
        <v/>
      </c>
      <c r="X1104" t="str">
        <f>IF(OR(AND(Flights[[#This Row],[Status]]="Cancelled",Flights[[#This Row],[Cancellation Reason]]="Airline/Carrier"),Flights[[#This Row],[Delay Type]]="Severe"),"Yes","No")</f>
        <v>No</v>
      </c>
    </row>
    <row r="1105" spans="1:24" x14ac:dyDescent="0.25">
      <c r="A1105" s="3">
        <v>42091</v>
      </c>
      <c r="B1105">
        <f>WEEKNUM(Flights[[#This Row],[Date]],2)</f>
        <v>13</v>
      </c>
      <c r="C1105">
        <f>WEEKDAY(Flights[[#This Row],[Date]],2)</f>
        <v>6</v>
      </c>
      <c r="D1105" t="s">
        <v>598</v>
      </c>
      <c r="E1105" t="s">
        <v>1991</v>
      </c>
      <c r="F1105" t="s">
        <v>0</v>
      </c>
      <c r="G1105" t="s">
        <v>349</v>
      </c>
      <c r="H1105" t="str">
        <f>_xlfn.XLOOKUP(Flights[[#This Row],[Destination]],Airports!$A$1:$A$77,Airports!$D$1:$D$77,"Code not found")</f>
        <v>Salt Lake City</v>
      </c>
      <c r="I1105" t="str" cm="1">
        <f t="array" ref="I1105">_xlfn.XLOOKUP(Flights[[#This Row],[Destination]],_xlfn._TRO_TRAILING(Airports!A:A),_xlfn._TRO_TRAILING(Airports!E:E),"Code not found")</f>
        <v>UT</v>
      </c>
      <c r="J1105" s="1">
        <v>0.73611111111111116</v>
      </c>
      <c r="K1105">
        <f>HOUR(Flights[[#This Row],[Scheduled Departure]])</f>
        <v>17</v>
      </c>
      <c r="L1105" s="1">
        <v>0.73263888888888884</v>
      </c>
      <c r="M1105">
        <v>-5</v>
      </c>
      <c r="N1105">
        <v>109</v>
      </c>
      <c r="O1105" s="14">
        <f>Flights[[#This Row],[Length (min)]]/60</f>
        <v>1.8166666666666667</v>
      </c>
      <c r="P1105">
        <v>590</v>
      </c>
      <c r="Q1105" s="17">
        <f>IFERROR(Flights[[#This Row],[Distance]]/Flights[[#This Row],[Length (hr)]],"")</f>
        <v>324.77064220183485</v>
      </c>
      <c r="R1105" s="1">
        <v>0.85555555555555551</v>
      </c>
      <c r="S1105" s="1">
        <v>0.85</v>
      </c>
      <c r="T1105">
        <v>-8</v>
      </c>
      <c r="U1105" t="str">
        <f>IF(Flights[[#This Row],[Arrival Delay]]="","Cancelled",IF(Flights[[#This Row],[Arrival Delay]]&gt;15,"Delayed","On time"))</f>
        <v>On time</v>
      </c>
      <c r="V1105" t="str">
        <f>IF(Flights[[#This Row],[Status]]&lt;&gt;"Delayed","",IF(Flights[[#This Row],[Arrival Delay]]&gt;120,"Severe",IF(Flights[[#This Row],[Arrival Delay]]&gt;60,"Major","Moderate")))</f>
        <v/>
      </c>
      <c r="X1105" t="str">
        <f>IF(OR(AND(Flights[[#This Row],[Status]]="Cancelled",Flights[[#This Row],[Cancellation Reason]]="Airline/Carrier"),Flights[[#This Row],[Delay Type]]="Severe"),"Yes","No")</f>
        <v>No</v>
      </c>
    </row>
    <row r="1106" spans="1:24" x14ac:dyDescent="0.25">
      <c r="A1106" s="3">
        <v>42091</v>
      </c>
      <c r="B1106">
        <f>WEEKNUM(Flights[[#This Row],[Date]],2)</f>
        <v>13</v>
      </c>
      <c r="C1106">
        <f>WEEKDAY(Flights[[#This Row],[Date]],2)</f>
        <v>6</v>
      </c>
      <c r="D1106" t="s">
        <v>596</v>
      </c>
      <c r="E1106" t="s">
        <v>1988</v>
      </c>
      <c r="F1106" t="s">
        <v>0</v>
      </c>
      <c r="G1106" t="s">
        <v>29</v>
      </c>
      <c r="H1106" t="str">
        <f>_xlfn.XLOOKUP(Flights[[#This Row],[Destination]],Airports!$A$1:$A$77,Airports!$D$1:$D$77,"Code not found")</f>
        <v>Phoenix</v>
      </c>
      <c r="I1106" t="str" cm="1">
        <f t="array" ref="I1106">_xlfn.XLOOKUP(Flights[[#This Row],[Destination]],_xlfn._TRO_TRAILING(Airports!A:A),_xlfn._TRO_TRAILING(Airports!E:E),"Code not found")</f>
        <v>AZ</v>
      </c>
      <c r="J1106" s="1">
        <v>0.74305555555555558</v>
      </c>
      <c r="K1106">
        <f>HOUR(Flights[[#This Row],[Scheduled Departure]])</f>
        <v>17</v>
      </c>
      <c r="L1106" s="1">
        <v>0.74236111111111114</v>
      </c>
      <c r="M1106">
        <v>-1</v>
      </c>
      <c r="N1106">
        <v>86</v>
      </c>
      <c r="O1106" s="14">
        <f>Flights[[#This Row],[Length (min)]]/60</f>
        <v>1.4333333333333333</v>
      </c>
      <c r="P1106">
        <v>370</v>
      </c>
      <c r="Q1106" s="17">
        <f>IFERROR(Flights[[#This Row],[Distance]]/Flights[[#This Row],[Length (hr)]],"")</f>
        <v>258.13953488372096</v>
      </c>
      <c r="R1106" s="1">
        <v>0.8041666666666667</v>
      </c>
      <c r="S1106" s="1">
        <v>0.80208333333333337</v>
      </c>
      <c r="T1106">
        <v>-3</v>
      </c>
      <c r="U1106" t="str">
        <f>IF(Flights[[#This Row],[Arrival Delay]]="","Cancelled",IF(Flights[[#This Row],[Arrival Delay]]&gt;15,"Delayed","On time"))</f>
        <v>On time</v>
      </c>
      <c r="V1106" t="str">
        <f>IF(Flights[[#This Row],[Status]]&lt;&gt;"Delayed","",IF(Flights[[#This Row],[Arrival Delay]]&gt;120,"Severe",IF(Flights[[#This Row],[Arrival Delay]]&gt;60,"Major","Moderate")))</f>
        <v/>
      </c>
      <c r="X1106" t="str">
        <f>IF(OR(AND(Flights[[#This Row],[Status]]="Cancelled",Flights[[#This Row],[Cancellation Reason]]="Airline/Carrier"),Flights[[#This Row],[Delay Type]]="Severe"),"Yes","No")</f>
        <v>No</v>
      </c>
    </row>
    <row r="1107" spans="1:24" x14ac:dyDescent="0.25">
      <c r="A1107" s="3">
        <v>42091</v>
      </c>
      <c r="B1107">
        <f>WEEKNUM(Flights[[#This Row],[Date]],2)</f>
        <v>13</v>
      </c>
      <c r="C1107">
        <f>WEEKDAY(Flights[[#This Row],[Date]],2)</f>
        <v>6</v>
      </c>
      <c r="D1107" t="s">
        <v>107</v>
      </c>
      <c r="E1107" t="s">
        <v>1987</v>
      </c>
      <c r="F1107" t="s">
        <v>0</v>
      </c>
      <c r="G1107" t="s">
        <v>12</v>
      </c>
      <c r="H1107" t="str">
        <f>_xlfn.XLOOKUP(Flights[[#This Row],[Destination]],Airports!$A$1:$A$77,Airports!$D$1:$D$77,"Code not found")</f>
        <v>New York</v>
      </c>
      <c r="I1107" t="str" cm="1">
        <f t="array" ref="I1107">_xlfn.XLOOKUP(Flights[[#This Row],[Destination]],_xlfn._TRO_TRAILING(Airports!A:A),_xlfn._TRO_TRAILING(Airports!E:E),"Code not found")</f>
        <v>NY</v>
      </c>
      <c r="J1107" s="1">
        <v>0.97569444444444442</v>
      </c>
      <c r="K1107">
        <f>HOUR(Flights[[#This Row],[Scheduled Departure]])</f>
        <v>23</v>
      </c>
      <c r="L1107" s="1">
        <v>0.97013888888888888</v>
      </c>
      <c r="M1107">
        <v>-8</v>
      </c>
      <c r="N1107">
        <v>317</v>
      </c>
      <c r="O1107" s="14">
        <f>Flights[[#This Row],[Length (min)]]/60</f>
        <v>5.2833333333333332</v>
      </c>
      <c r="P1107">
        <v>2475</v>
      </c>
      <c r="Q1107" s="17">
        <f>IFERROR(Flights[[#This Row],[Distance]]/Flights[[#This Row],[Length (hr)]],"")</f>
        <v>468.45425867507885</v>
      </c>
      <c r="R1107" s="1">
        <v>0.32500000000000001</v>
      </c>
      <c r="S1107" s="1">
        <v>0.31527777777777777</v>
      </c>
      <c r="T1107">
        <v>-14</v>
      </c>
      <c r="U1107" t="str">
        <f>IF(Flights[[#This Row],[Arrival Delay]]="","Cancelled",IF(Flights[[#This Row],[Arrival Delay]]&gt;15,"Delayed","On time"))</f>
        <v>On time</v>
      </c>
      <c r="V1107" t="str">
        <f>IF(Flights[[#This Row],[Status]]&lt;&gt;"Delayed","",IF(Flights[[#This Row],[Arrival Delay]]&gt;120,"Severe",IF(Flights[[#This Row],[Arrival Delay]]&gt;60,"Major","Moderate")))</f>
        <v/>
      </c>
      <c r="X1107" t="str">
        <f>IF(OR(AND(Flights[[#This Row],[Status]]="Cancelled",Flights[[#This Row],[Cancellation Reason]]="Airline/Carrier"),Flights[[#This Row],[Delay Type]]="Severe"),"Yes","No")</f>
        <v>No</v>
      </c>
    </row>
    <row r="1108" spans="1:24" x14ac:dyDescent="0.25">
      <c r="A1108" s="3">
        <v>42092</v>
      </c>
      <c r="B1108">
        <f>WEEKNUM(Flights[[#This Row],[Date]],2)</f>
        <v>13</v>
      </c>
      <c r="C1108">
        <f>WEEKDAY(Flights[[#This Row],[Date]],2)</f>
        <v>7</v>
      </c>
      <c r="D1108" t="s">
        <v>111</v>
      </c>
      <c r="E1108" t="s">
        <v>1987</v>
      </c>
      <c r="F1108" t="s">
        <v>0</v>
      </c>
      <c r="G1108" t="s">
        <v>12</v>
      </c>
      <c r="H1108" t="str">
        <f>_xlfn.XLOOKUP(Flights[[#This Row],[Destination]],Airports!$A$1:$A$77,Airports!$D$1:$D$77,"Code not found")</f>
        <v>New York</v>
      </c>
      <c r="I1108" t="str" cm="1">
        <f t="array" ref="I1108">_xlfn.XLOOKUP(Flights[[#This Row],[Destination]],_xlfn._TRO_TRAILING(Airports!A:A),_xlfn._TRO_TRAILING(Airports!E:E),"Code not found")</f>
        <v>NY</v>
      </c>
      <c r="J1108" s="1">
        <v>0.25</v>
      </c>
      <c r="K1108">
        <f>HOUR(Flights[[#This Row],[Scheduled Departure]])</f>
        <v>6</v>
      </c>
      <c r="L1108" s="1">
        <v>0.24513888888888888</v>
      </c>
      <c r="M1108">
        <v>-7</v>
      </c>
      <c r="N1108">
        <v>305</v>
      </c>
      <c r="O1108" s="14">
        <f>Flights[[#This Row],[Length (min)]]/60</f>
        <v>5.083333333333333</v>
      </c>
      <c r="P1108">
        <v>2475</v>
      </c>
      <c r="Q1108" s="17">
        <f>IFERROR(Flights[[#This Row],[Distance]]/Flights[[#This Row],[Length (hr)]],"")</f>
        <v>486.88524590163939</v>
      </c>
      <c r="R1108" s="1">
        <v>0.61250000000000004</v>
      </c>
      <c r="S1108" s="1">
        <v>0.58194444444444449</v>
      </c>
      <c r="T1108">
        <v>-44</v>
      </c>
      <c r="U1108" t="str">
        <f>IF(Flights[[#This Row],[Arrival Delay]]="","Cancelled",IF(Flights[[#This Row],[Arrival Delay]]&gt;15,"Delayed","On time"))</f>
        <v>On time</v>
      </c>
      <c r="V1108" t="str">
        <f>IF(Flights[[#This Row],[Status]]&lt;&gt;"Delayed","",IF(Flights[[#This Row],[Arrival Delay]]&gt;120,"Severe",IF(Flights[[#This Row],[Arrival Delay]]&gt;60,"Major","Moderate")))</f>
        <v/>
      </c>
      <c r="X1108" t="str">
        <f>IF(OR(AND(Flights[[#This Row],[Status]]="Cancelled",Flights[[#This Row],[Cancellation Reason]]="Airline/Carrier"),Flights[[#This Row],[Delay Type]]="Severe"),"Yes","No")</f>
        <v>No</v>
      </c>
    </row>
    <row r="1109" spans="1:24" x14ac:dyDescent="0.25">
      <c r="A1109" s="3">
        <v>42092</v>
      </c>
      <c r="B1109">
        <f>WEEKNUM(Flights[[#This Row],[Date]],2)</f>
        <v>13</v>
      </c>
      <c r="C1109">
        <f>WEEKDAY(Flights[[#This Row],[Date]],2)</f>
        <v>7</v>
      </c>
      <c r="D1109" t="s">
        <v>411</v>
      </c>
      <c r="E1109" t="s">
        <v>1989</v>
      </c>
      <c r="F1109" t="s">
        <v>0</v>
      </c>
      <c r="G1109" t="s">
        <v>20</v>
      </c>
      <c r="H1109" t="str">
        <f>_xlfn.XLOOKUP(Flights[[#This Row],[Destination]],Airports!$A$1:$A$77,Airports!$D$1:$D$77,"Code not found")</f>
        <v>Kahului</v>
      </c>
      <c r="I1109" t="str" cm="1">
        <f t="array" ref="I1109">_xlfn.XLOOKUP(Flights[[#This Row],[Destination]],_xlfn._TRO_TRAILING(Airports!A:A),_xlfn._TRO_TRAILING(Airports!E:E),"Code not found")</f>
        <v>HI</v>
      </c>
      <c r="J1109" s="1">
        <v>0.33333333333333331</v>
      </c>
      <c r="K1109">
        <f>HOUR(Flights[[#This Row],[Scheduled Departure]])</f>
        <v>8</v>
      </c>
      <c r="L1109" s="1">
        <v>0.33124999999999999</v>
      </c>
      <c r="M1109">
        <v>-3</v>
      </c>
      <c r="N1109">
        <v>337</v>
      </c>
      <c r="O1109" s="14">
        <f>Flights[[#This Row],[Length (min)]]/60</f>
        <v>5.6166666666666663</v>
      </c>
      <c r="P1109">
        <v>2486</v>
      </c>
      <c r="Q1109" s="17">
        <f>IFERROR(Flights[[#This Row],[Distance]]/Flights[[#This Row],[Length (hr)]],"")</f>
        <v>442.61127596439172</v>
      </c>
      <c r="R1109" s="1">
        <v>0.45208333333333334</v>
      </c>
      <c r="S1109" s="1">
        <v>0.44027777777777777</v>
      </c>
      <c r="T1109">
        <v>-17</v>
      </c>
      <c r="U1109" t="str">
        <f>IF(Flights[[#This Row],[Arrival Delay]]="","Cancelled",IF(Flights[[#This Row],[Arrival Delay]]&gt;15,"Delayed","On time"))</f>
        <v>On time</v>
      </c>
      <c r="V1109" t="str">
        <f>IF(Flights[[#This Row],[Status]]&lt;&gt;"Delayed","",IF(Flights[[#This Row],[Arrival Delay]]&gt;120,"Severe",IF(Flights[[#This Row],[Arrival Delay]]&gt;60,"Major","Moderate")))</f>
        <v/>
      </c>
      <c r="X1109" t="str">
        <f>IF(OR(AND(Flights[[#This Row],[Status]]="Cancelled",Flights[[#This Row],[Cancellation Reason]]="Airline/Carrier"),Flights[[#This Row],[Delay Type]]="Severe"),"Yes","No")</f>
        <v>No</v>
      </c>
    </row>
    <row r="1110" spans="1:24" x14ac:dyDescent="0.25">
      <c r="A1110" s="3">
        <v>42092</v>
      </c>
      <c r="B1110">
        <f>WEEKNUM(Flights[[#This Row],[Date]],2)</f>
        <v>13</v>
      </c>
      <c r="C1110">
        <f>WEEKDAY(Flights[[#This Row],[Date]],2)</f>
        <v>7</v>
      </c>
      <c r="D1110" t="s">
        <v>407</v>
      </c>
      <c r="E1110" t="s">
        <v>1990</v>
      </c>
      <c r="F1110" t="s">
        <v>0</v>
      </c>
      <c r="G1110" t="s">
        <v>12</v>
      </c>
      <c r="H1110" t="str">
        <f>_xlfn.XLOOKUP(Flights[[#This Row],[Destination]],Airports!$A$1:$A$77,Airports!$D$1:$D$77,"Code not found")</f>
        <v>New York</v>
      </c>
      <c r="I1110" t="str" cm="1">
        <f t="array" ref="I1110">_xlfn.XLOOKUP(Flights[[#This Row],[Destination]],_xlfn._TRO_TRAILING(Airports!A:A),_xlfn._TRO_TRAILING(Airports!E:E),"Code not found")</f>
        <v>NY</v>
      </c>
      <c r="J1110" s="1">
        <v>0.33750000000000002</v>
      </c>
      <c r="K1110">
        <f>HOUR(Flights[[#This Row],[Scheduled Departure]])</f>
        <v>8</v>
      </c>
      <c r="L1110" s="1">
        <v>0.33541666666666664</v>
      </c>
      <c r="M1110">
        <v>-3</v>
      </c>
      <c r="N1110">
        <v>329</v>
      </c>
      <c r="O1110" s="14">
        <f>Flights[[#This Row],[Length (min)]]/60</f>
        <v>5.4833333333333334</v>
      </c>
      <c r="P1110">
        <v>2475</v>
      </c>
      <c r="Q1110" s="17">
        <f>IFERROR(Flights[[#This Row],[Distance]]/Flights[[#This Row],[Length (hr)]],"")</f>
        <v>451.36778115501517</v>
      </c>
      <c r="R1110" s="1">
        <v>0.6875</v>
      </c>
      <c r="S1110" s="1">
        <v>0.68888888888888888</v>
      </c>
      <c r="T1110">
        <v>2</v>
      </c>
      <c r="U1110" t="str">
        <f>IF(Flights[[#This Row],[Arrival Delay]]="","Cancelled",IF(Flights[[#This Row],[Arrival Delay]]&gt;15,"Delayed","On time"))</f>
        <v>On time</v>
      </c>
      <c r="V1110" t="str">
        <f>IF(Flights[[#This Row],[Status]]&lt;&gt;"Delayed","",IF(Flights[[#This Row],[Arrival Delay]]&gt;120,"Severe",IF(Flights[[#This Row],[Arrival Delay]]&gt;60,"Major","Moderate")))</f>
        <v/>
      </c>
      <c r="X1110" t="str">
        <f>IF(OR(AND(Flights[[#This Row],[Status]]="Cancelled",Flights[[#This Row],[Cancellation Reason]]="Airline/Carrier"),Flights[[#This Row],[Delay Type]]="Severe"),"Yes","No")</f>
        <v>No</v>
      </c>
    </row>
    <row r="1111" spans="1:24" x14ac:dyDescent="0.25">
      <c r="A1111" s="3">
        <v>42092</v>
      </c>
      <c r="B1111">
        <f>WEEKNUM(Flights[[#This Row],[Date]],2)</f>
        <v>13</v>
      </c>
      <c r="C1111">
        <f>WEEKDAY(Flights[[#This Row],[Date]],2)</f>
        <v>7</v>
      </c>
      <c r="D1111" t="s">
        <v>1130</v>
      </c>
      <c r="E1111" t="s">
        <v>1995</v>
      </c>
      <c r="F1111" t="s">
        <v>0</v>
      </c>
      <c r="G1111" t="s">
        <v>273</v>
      </c>
      <c r="H1111" t="str">
        <f>_xlfn.XLOOKUP(Flights[[#This Row],[Destination]],Airports!$A$1:$A$77,Airports!$D$1:$D$77,"Code not found")</f>
        <v>Denver</v>
      </c>
      <c r="I1111" t="str" cm="1">
        <f t="array" ref="I1111">_xlfn.XLOOKUP(Flights[[#This Row],[Destination]],_xlfn._TRO_TRAILING(Airports!A:A),_xlfn._TRO_TRAILING(Airports!E:E),"Code not found")</f>
        <v>CO</v>
      </c>
      <c r="J1111" s="1">
        <v>0.36458333333333331</v>
      </c>
      <c r="K1111">
        <f>HOUR(Flights[[#This Row],[Scheduled Departure]])</f>
        <v>8</v>
      </c>
      <c r="L1111" s="1">
        <v>0.36319444444444443</v>
      </c>
      <c r="M1111">
        <v>-2</v>
      </c>
      <c r="N1111">
        <v>121</v>
      </c>
      <c r="O1111" s="14">
        <f>Flights[[#This Row],[Length (min)]]/60</f>
        <v>2.0166666666666666</v>
      </c>
      <c r="P1111">
        <v>862</v>
      </c>
      <c r="Q1111" s="17">
        <f>IFERROR(Flights[[#This Row],[Distance]]/Flights[[#This Row],[Length (hr)]],"")</f>
        <v>427.43801652892563</v>
      </c>
      <c r="R1111" s="1">
        <v>0.50347222222222221</v>
      </c>
      <c r="S1111" s="1">
        <v>0.48888888888888887</v>
      </c>
      <c r="T1111">
        <v>-21</v>
      </c>
      <c r="U1111" t="str">
        <f>IF(Flights[[#This Row],[Arrival Delay]]="","Cancelled",IF(Flights[[#This Row],[Arrival Delay]]&gt;15,"Delayed","On time"))</f>
        <v>On time</v>
      </c>
      <c r="V1111" t="str">
        <f>IF(Flights[[#This Row],[Status]]&lt;&gt;"Delayed","",IF(Flights[[#This Row],[Arrival Delay]]&gt;120,"Severe",IF(Flights[[#This Row],[Arrival Delay]]&gt;60,"Major","Moderate")))</f>
        <v/>
      </c>
      <c r="X1111" t="str">
        <f>IF(OR(AND(Flights[[#This Row],[Status]]="Cancelled",Flights[[#This Row],[Cancellation Reason]]="Airline/Carrier"),Flights[[#This Row],[Delay Type]]="Severe"),"Yes","No")</f>
        <v>No</v>
      </c>
    </row>
    <row r="1112" spans="1:24" x14ac:dyDescent="0.25">
      <c r="A1112" s="3">
        <v>42092</v>
      </c>
      <c r="B1112">
        <f>WEEKNUM(Flights[[#This Row],[Date]],2)</f>
        <v>13</v>
      </c>
      <c r="C1112">
        <f>WEEKDAY(Flights[[#This Row],[Date]],2)</f>
        <v>7</v>
      </c>
      <c r="D1112" t="s">
        <v>138</v>
      </c>
      <c r="E1112" t="s">
        <v>1987</v>
      </c>
      <c r="F1112" t="s">
        <v>0</v>
      </c>
      <c r="G1112" t="s">
        <v>4</v>
      </c>
      <c r="H1112" t="str">
        <f>_xlfn.XLOOKUP(Flights[[#This Row],[Destination]],Airports!$A$1:$A$77,Airports!$D$1:$D$77,"Code not found")</f>
        <v>Chicago</v>
      </c>
      <c r="I1112" t="str" cm="1">
        <f t="array" ref="I1112">_xlfn.XLOOKUP(Flights[[#This Row],[Destination]],_xlfn._TRO_TRAILING(Airports!A:A),_xlfn._TRO_TRAILING(Airports!E:E),"Code not found")</f>
        <v>IL</v>
      </c>
      <c r="J1112" s="1">
        <v>0.46527777777777779</v>
      </c>
      <c r="K1112">
        <f>HOUR(Flights[[#This Row],[Scheduled Departure]])</f>
        <v>11</v>
      </c>
      <c r="L1112" s="1">
        <v>0.47291666666666665</v>
      </c>
      <c r="M1112">
        <v>11</v>
      </c>
      <c r="N1112">
        <v>240</v>
      </c>
      <c r="O1112" s="14">
        <f>Flights[[#This Row],[Length (min)]]/60</f>
        <v>4</v>
      </c>
      <c r="P1112">
        <v>1744</v>
      </c>
      <c r="Q1112" s="17">
        <f>IFERROR(Flights[[#This Row],[Distance]]/Flights[[#This Row],[Length (hr)]],"")</f>
        <v>436</v>
      </c>
      <c r="R1112" s="1">
        <v>0.72569444444444442</v>
      </c>
      <c r="S1112" s="1">
        <v>0.72291666666666665</v>
      </c>
      <c r="T1112">
        <v>-4</v>
      </c>
      <c r="U1112" t="str">
        <f>IF(Flights[[#This Row],[Arrival Delay]]="","Cancelled",IF(Flights[[#This Row],[Arrival Delay]]&gt;15,"Delayed","On time"))</f>
        <v>On time</v>
      </c>
      <c r="V1112" t="str">
        <f>IF(Flights[[#This Row],[Status]]&lt;&gt;"Delayed","",IF(Flights[[#This Row],[Arrival Delay]]&gt;120,"Severe",IF(Flights[[#This Row],[Arrival Delay]]&gt;60,"Major","Moderate")))</f>
        <v/>
      </c>
      <c r="X1112" t="str">
        <f>IF(OR(AND(Flights[[#This Row],[Status]]="Cancelled",Flights[[#This Row],[Cancellation Reason]]="Airline/Carrier"),Flights[[#This Row],[Delay Type]]="Severe"),"Yes","No")</f>
        <v>No</v>
      </c>
    </row>
    <row r="1113" spans="1:24" x14ac:dyDescent="0.25">
      <c r="A1113" s="3">
        <v>42092</v>
      </c>
      <c r="B1113">
        <f>WEEKNUM(Flights[[#This Row],[Date]],2)</f>
        <v>13</v>
      </c>
      <c r="C1113">
        <f>WEEKDAY(Flights[[#This Row],[Date]],2)</f>
        <v>7</v>
      </c>
      <c r="D1113" t="s">
        <v>565</v>
      </c>
      <c r="E1113" t="s">
        <v>1996</v>
      </c>
      <c r="F1113" t="s">
        <v>0</v>
      </c>
      <c r="G1113" t="s">
        <v>15</v>
      </c>
      <c r="H1113" t="str">
        <f>_xlfn.XLOOKUP(Flights[[#This Row],[Destination]],Airports!$A$1:$A$77,Airports!$D$1:$D$77,"Code not found")</f>
        <v>Las Vegas</v>
      </c>
      <c r="I1113" t="str" cm="1">
        <f t="array" ref="I1113">_xlfn.XLOOKUP(Flights[[#This Row],[Destination]],_xlfn._TRO_TRAILING(Airports!A:A),_xlfn._TRO_TRAILING(Airports!E:E),"Code not found")</f>
        <v>NV</v>
      </c>
      <c r="J1113" s="1">
        <v>0.53472222222222221</v>
      </c>
      <c r="K1113">
        <f>HOUR(Flights[[#This Row],[Scheduled Departure]])</f>
        <v>12</v>
      </c>
      <c r="L1113" s="1">
        <v>0.53333333333333333</v>
      </c>
      <c r="M1113">
        <v>-2</v>
      </c>
      <c r="N1113">
        <v>75</v>
      </c>
      <c r="O1113" s="14">
        <f>Flights[[#This Row],[Length (min)]]/60</f>
        <v>1.25</v>
      </c>
      <c r="P1113">
        <v>236</v>
      </c>
      <c r="Q1113" s="17">
        <f>IFERROR(Flights[[#This Row],[Distance]]/Flights[[#This Row],[Length (hr)]],"")</f>
        <v>188.8</v>
      </c>
      <c r="R1113" s="1">
        <v>0.57986111111111116</v>
      </c>
      <c r="S1113" s="1">
        <v>0.5854166666666667</v>
      </c>
      <c r="T1113">
        <v>8</v>
      </c>
      <c r="U1113" t="str">
        <f>IF(Flights[[#This Row],[Arrival Delay]]="","Cancelled",IF(Flights[[#This Row],[Arrival Delay]]&gt;15,"Delayed","On time"))</f>
        <v>On time</v>
      </c>
      <c r="V1113" t="str">
        <f>IF(Flights[[#This Row],[Status]]&lt;&gt;"Delayed","",IF(Flights[[#This Row],[Arrival Delay]]&gt;120,"Severe",IF(Flights[[#This Row],[Arrival Delay]]&gt;60,"Major","Moderate")))</f>
        <v/>
      </c>
      <c r="X1113" t="str">
        <f>IF(OR(AND(Flights[[#This Row],[Status]]="Cancelled",Flights[[#This Row],[Cancellation Reason]]="Airline/Carrier"),Flights[[#This Row],[Delay Type]]="Severe"),"Yes","No")</f>
        <v>No</v>
      </c>
    </row>
    <row r="1114" spans="1:24" x14ac:dyDescent="0.25">
      <c r="A1114" s="3">
        <v>42092</v>
      </c>
      <c r="B1114">
        <f>WEEKNUM(Flights[[#This Row],[Date]],2)</f>
        <v>13</v>
      </c>
      <c r="C1114">
        <f>WEEKDAY(Flights[[#This Row],[Date]],2)</f>
        <v>7</v>
      </c>
      <c r="D1114" t="s">
        <v>1147</v>
      </c>
      <c r="E1114" t="s">
        <v>1991</v>
      </c>
      <c r="F1114" t="s">
        <v>0</v>
      </c>
      <c r="G1114" t="s">
        <v>344</v>
      </c>
      <c r="H1114" t="str">
        <f>_xlfn.XLOOKUP(Flights[[#This Row],[Destination]],Airports!$A$1:$A$77,Airports!$D$1:$D$77,"Code not found")</f>
        <v>Seattle</v>
      </c>
      <c r="I1114" t="str" cm="1">
        <f t="array" ref="I1114">_xlfn.XLOOKUP(Flights[[#This Row],[Destination]],_xlfn._TRO_TRAILING(Airports!A:A),_xlfn._TRO_TRAILING(Airports!E:E),"Code not found")</f>
        <v>WA</v>
      </c>
      <c r="J1114" s="1">
        <v>0.57638888888888884</v>
      </c>
      <c r="K1114">
        <f>HOUR(Flights[[#This Row],[Scheduled Departure]])</f>
        <v>13</v>
      </c>
      <c r="L1114" s="1">
        <v>0.62291666666666667</v>
      </c>
      <c r="M1114">
        <v>67</v>
      </c>
      <c r="N1114">
        <v>161</v>
      </c>
      <c r="O1114" s="14">
        <f>Flights[[#This Row],[Length (min)]]/60</f>
        <v>2.6833333333333331</v>
      </c>
      <c r="P1114">
        <v>954</v>
      </c>
      <c r="Q1114" s="17">
        <f>IFERROR(Flights[[#This Row],[Distance]]/Flights[[#This Row],[Length (hr)]],"")</f>
        <v>355.52795031055905</v>
      </c>
      <c r="R1114" s="1">
        <v>0.69236111111111109</v>
      </c>
      <c r="S1114" s="1">
        <v>0.73472222222222228</v>
      </c>
      <c r="T1114">
        <v>61</v>
      </c>
      <c r="U1114" t="str">
        <f>IF(Flights[[#This Row],[Arrival Delay]]="","Cancelled",IF(Flights[[#This Row],[Arrival Delay]]&gt;15,"Delayed","On time"))</f>
        <v>Delayed</v>
      </c>
      <c r="V1114" t="str">
        <f>IF(Flights[[#This Row],[Status]]&lt;&gt;"Delayed","",IF(Flights[[#This Row],[Arrival Delay]]&gt;120,"Severe",IF(Flights[[#This Row],[Arrival Delay]]&gt;60,"Major","Moderate")))</f>
        <v>Major</v>
      </c>
      <c r="X1114" t="str">
        <f>IF(OR(AND(Flights[[#This Row],[Status]]="Cancelled",Flights[[#This Row],[Cancellation Reason]]="Airline/Carrier"),Flights[[#This Row],[Delay Type]]="Severe"),"Yes","No")</f>
        <v>No</v>
      </c>
    </row>
    <row r="1115" spans="1:24" x14ac:dyDescent="0.25">
      <c r="A1115" s="3">
        <v>42092</v>
      </c>
      <c r="B1115">
        <f>WEEKNUM(Flights[[#This Row],[Date]],2)</f>
        <v>13</v>
      </c>
      <c r="C1115">
        <f>WEEKDAY(Flights[[#This Row],[Date]],2)</f>
        <v>7</v>
      </c>
      <c r="D1115" t="s">
        <v>1148</v>
      </c>
      <c r="E1115" t="s">
        <v>1995</v>
      </c>
      <c r="F1115" t="s">
        <v>0</v>
      </c>
      <c r="G1115" t="s">
        <v>290</v>
      </c>
      <c r="H1115" t="str">
        <f>_xlfn.XLOOKUP(Flights[[#This Row],[Destination]],Airports!$A$1:$A$77,Airports!$D$1:$D$77,"Code not found")</f>
        <v>Houston</v>
      </c>
      <c r="I1115" t="str" cm="1">
        <f t="array" ref="I1115">_xlfn.XLOOKUP(Flights[[#This Row],[Destination]],_xlfn._TRO_TRAILING(Airports!A:A),_xlfn._TRO_TRAILING(Airports!E:E),"Code not found")</f>
        <v>TX</v>
      </c>
      <c r="J1115" s="1">
        <v>0.57986111111111116</v>
      </c>
      <c r="K1115">
        <f>HOUR(Flights[[#This Row],[Scheduled Departure]])</f>
        <v>13</v>
      </c>
      <c r="L1115" s="1">
        <v>0.59583333333333333</v>
      </c>
      <c r="M1115">
        <v>23</v>
      </c>
      <c r="N1115">
        <v>174</v>
      </c>
      <c r="O1115" s="14">
        <f>Flights[[#This Row],[Length (min)]]/60</f>
        <v>2.9</v>
      </c>
      <c r="P1115">
        <v>1390</v>
      </c>
      <c r="Q1115" s="17">
        <f>IFERROR(Flights[[#This Row],[Distance]]/Flights[[#This Row],[Length (hr)]],"")</f>
        <v>479.31034482758622</v>
      </c>
      <c r="R1115" s="1">
        <v>0.79513888888888884</v>
      </c>
      <c r="S1115" s="1">
        <v>0.8</v>
      </c>
      <c r="T1115">
        <v>7</v>
      </c>
      <c r="U1115" t="str">
        <f>IF(Flights[[#This Row],[Arrival Delay]]="","Cancelled",IF(Flights[[#This Row],[Arrival Delay]]&gt;15,"Delayed","On time"))</f>
        <v>On time</v>
      </c>
      <c r="V1115" t="str">
        <f>IF(Flights[[#This Row],[Status]]&lt;&gt;"Delayed","",IF(Flights[[#This Row],[Arrival Delay]]&gt;120,"Severe",IF(Flights[[#This Row],[Arrival Delay]]&gt;60,"Major","Moderate")))</f>
        <v/>
      </c>
      <c r="X1115" t="str">
        <f>IF(OR(AND(Flights[[#This Row],[Status]]="Cancelled",Flights[[#This Row],[Cancellation Reason]]="Airline/Carrier"),Flights[[#This Row],[Delay Type]]="Severe"),"Yes","No")</f>
        <v>No</v>
      </c>
    </row>
    <row r="1116" spans="1:24" x14ac:dyDescent="0.25">
      <c r="A1116" s="3">
        <v>42092</v>
      </c>
      <c r="B1116">
        <f>WEEKNUM(Flights[[#This Row],[Date]],2)</f>
        <v>13</v>
      </c>
      <c r="C1116">
        <f>WEEKDAY(Flights[[#This Row],[Date]],2)</f>
        <v>7</v>
      </c>
      <c r="D1116" t="s">
        <v>1152</v>
      </c>
      <c r="E1116" t="s">
        <v>1995</v>
      </c>
      <c r="F1116" t="s">
        <v>0</v>
      </c>
      <c r="G1116" t="s">
        <v>26</v>
      </c>
      <c r="H1116" t="str">
        <f>_xlfn.XLOOKUP(Flights[[#This Row],[Destination]],Airports!$A$1:$A$77,Airports!$D$1:$D$77,"Code not found")</f>
        <v>Atlanta</v>
      </c>
      <c r="I1116" t="str" cm="1">
        <f t="array" ref="I1116">_xlfn.XLOOKUP(Flights[[#This Row],[Destination]],_xlfn._TRO_TRAILING(Airports!A:A),_xlfn._TRO_TRAILING(Airports!E:E),"Code not found")</f>
        <v>GA</v>
      </c>
      <c r="J1116" s="1">
        <v>0.59027777777777779</v>
      </c>
      <c r="K1116">
        <f>HOUR(Flights[[#This Row],[Scheduled Departure]])</f>
        <v>14</v>
      </c>
      <c r="L1116" s="1">
        <v>0.61527777777777781</v>
      </c>
      <c r="M1116">
        <v>36</v>
      </c>
      <c r="N1116">
        <v>237</v>
      </c>
      <c r="O1116" s="14">
        <f>Flights[[#This Row],[Length (min)]]/60</f>
        <v>3.95</v>
      </c>
      <c r="P1116">
        <v>1947</v>
      </c>
      <c r="Q1116" s="17">
        <f>IFERROR(Flights[[#This Row],[Distance]]/Flights[[#This Row],[Length (hr)]],"")</f>
        <v>492.91139240506328</v>
      </c>
      <c r="R1116" s="1">
        <v>0.88888888888888884</v>
      </c>
      <c r="S1116" s="1">
        <v>0.90486111111111112</v>
      </c>
      <c r="T1116">
        <v>23</v>
      </c>
      <c r="U1116" t="str">
        <f>IF(Flights[[#This Row],[Arrival Delay]]="","Cancelled",IF(Flights[[#This Row],[Arrival Delay]]&gt;15,"Delayed","On time"))</f>
        <v>Delayed</v>
      </c>
      <c r="V1116" t="str">
        <f>IF(Flights[[#This Row],[Status]]&lt;&gt;"Delayed","",IF(Flights[[#This Row],[Arrival Delay]]&gt;120,"Severe",IF(Flights[[#This Row],[Arrival Delay]]&gt;60,"Major","Moderate")))</f>
        <v>Moderate</v>
      </c>
      <c r="X1116" t="str">
        <f>IF(OR(AND(Flights[[#This Row],[Status]]="Cancelled",Flights[[#This Row],[Cancellation Reason]]="Airline/Carrier"),Flights[[#This Row],[Delay Type]]="Severe"),"Yes","No")</f>
        <v>No</v>
      </c>
    </row>
    <row r="1117" spans="1:24" x14ac:dyDescent="0.25">
      <c r="A1117" s="3">
        <v>42092</v>
      </c>
      <c r="B1117">
        <f>WEEKNUM(Flights[[#This Row],[Date]],2)</f>
        <v>13</v>
      </c>
      <c r="C1117">
        <f>WEEKDAY(Flights[[#This Row],[Date]],2)</f>
        <v>7</v>
      </c>
      <c r="D1117" t="s">
        <v>1153</v>
      </c>
      <c r="E1117" t="s">
        <v>1995</v>
      </c>
      <c r="F1117" t="s">
        <v>0</v>
      </c>
      <c r="G1117" t="s">
        <v>351</v>
      </c>
      <c r="H1117" t="str">
        <f>_xlfn.XLOOKUP(Flights[[#This Row],[Destination]],Airports!$A$1:$A$77,Airports!$D$1:$D$77,"Code not found")</f>
        <v>Sacramento</v>
      </c>
      <c r="I1117" t="str" cm="1">
        <f t="array" ref="I1117">_xlfn.XLOOKUP(Flights[[#This Row],[Destination]],_xlfn._TRO_TRAILING(Airports!A:A),_xlfn._TRO_TRAILING(Airports!E:E),"Code not found")</f>
        <v>CA</v>
      </c>
      <c r="J1117" s="1">
        <v>0.59375</v>
      </c>
      <c r="K1117">
        <f>HOUR(Flights[[#This Row],[Scheduled Departure]])</f>
        <v>14</v>
      </c>
      <c r="L1117" s="1">
        <v>0.63402777777777775</v>
      </c>
      <c r="M1117">
        <v>58</v>
      </c>
      <c r="N1117">
        <v>68</v>
      </c>
      <c r="O1117" s="14">
        <f>Flights[[#This Row],[Length (min)]]/60</f>
        <v>1.1333333333333333</v>
      </c>
      <c r="P1117">
        <v>373</v>
      </c>
      <c r="Q1117" s="17">
        <f>IFERROR(Flights[[#This Row],[Distance]]/Flights[[#This Row],[Length (hr)]],"")</f>
        <v>329.11764705882354</v>
      </c>
      <c r="R1117" s="1">
        <v>0.64583333333333337</v>
      </c>
      <c r="S1117" s="1">
        <v>0.68125000000000002</v>
      </c>
      <c r="T1117">
        <v>51</v>
      </c>
      <c r="U1117" t="str">
        <f>IF(Flights[[#This Row],[Arrival Delay]]="","Cancelled",IF(Flights[[#This Row],[Arrival Delay]]&gt;15,"Delayed","On time"))</f>
        <v>Delayed</v>
      </c>
      <c r="V1117" t="str">
        <f>IF(Flights[[#This Row],[Status]]&lt;&gt;"Delayed","",IF(Flights[[#This Row],[Arrival Delay]]&gt;120,"Severe",IF(Flights[[#This Row],[Arrival Delay]]&gt;60,"Major","Moderate")))</f>
        <v>Moderate</v>
      </c>
      <c r="X1117" t="str">
        <f>IF(OR(AND(Flights[[#This Row],[Status]]="Cancelled",Flights[[#This Row],[Cancellation Reason]]="Airline/Carrier"),Flights[[#This Row],[Delay Type]]="Severe"),"Yes","No")</f>
        <v>No</v>
      </c>
    </row>
    <row r="1118" spans="1:24" x14ac:dyDescent="0.25">
      <c r="A1118" s="3">
        <v>42092</v>
      </c>
      <c r="B1118">
        <f>WEEKNUM(Flights[[#This Row],[Date]],2)</f>
        <v>13</v>
      </c>
      <c r="C1118">
        <f>WEEKDAY(Flights[[#This Row],[Date]],2)</f>
        <v>7</v>
      </c>
      <c r="D1118" t="s">
        <v>542</v>
      </c>
      <c r="E1118" t="s">
        <v>1989</v>
      </c>
      <c r="F1118" t="s">
        <v>0</v>
      </c>
      <c r="G1118" t="s">
        <v>17</v>
      </c>
      <c r="H1118" t="str">
        <f>_xlfn.XLOOKUP(Flights[[#This Row],[Destination]],Airports!$A$1:$A$77,Airports!$D$1:$D$77,"Code not found")</f>
        <v>Honolulu</v>
      </c>
      <c r="I1118" t="str" cm="1">
        <f t="array" ref="I1118">_xlfn.XLOOKUP(Flights[[#This Row],[Destination]],_xlfn._TRO_TRAILING(Airports!A:A),_xlfn._TRO_TRAILING(Airports!E:E),"Code not found")</f>
        <v>HI</v>
      </c>
      <c r="J1118" s="1">
        <v>0.61805555555555558</v>
      </c>
      <c r="K1118">
        <f>HOUR(Flights[[#This Row],[Scheduled Departure]])</f>
        <v>14</v>
      </c>
      <c r="L1118" s="1">
        <v>0.62569444444444444</v>
      </c>
      <c r="M1118">
        <v>11</v>
      </c>
      <c r="N1118">
        <v>346</v>
      </c>
      <c r="O1118" s="14">
        <f>Flights[[#This Row],[Length (min)]]/60</f>
        <v>5.7666666666666666</v>
      </c>
      <c r="P1118">
        <v>2556</v>
      </c>
      <c r="Q1118" s="17">
        <f>IFERROR(Flights[[#This Row],[Distance]]/Flights[[#This Row],[Length (hr)]],"")</f>
        <v>443.23699421965318</v>
      </c>
      <c r="R1118" s="1">
        <v>0.7416666666666667</v>
      </c>
      <c r="S1118" s="1">
        <v>0.74097222222222225</v>
      </c>
      <c r="T1118">
        <v>-1</v>
      </c>
      <c r="U1118" t="str">
        <f>IF(Flights[[#This Row],[Arrival Delay]]="","Cancelled",IF(Flights[[#This Row],[Arrival Delay]]&gt;15,"Delayed","On time"))</f>
        <v>On time</v>
      </c>
      <c r="V1118" t="str">
        <f>IF(Flights[[#This Row],[Status]]&lt;&gt;"Delayed","",IF(Flights[[#This Row],[Arrival Delay]]&gt;120,"Severe",IF(Flights[[#This Row],[Arrival Delay]]&gt;60,"Major","Moderate")))</f>
        <v/>
      </c>
      <c r="X1118" t="str">
        <f>IF(OR(AND(Flights[[#This Row],[Status]]="Cancelled",Flights[[#This Row],[Cancellation Reason]]="Airline/Carrier"),Flights[[#This Row],[Delay Type]]="Severe"),"Yes","No")</f>
        <v>No</v>
      </c>
    </row>
    <row r="1119" spans="1:24" x14ac:dyDescent="0.25">
      <c r="A1119" s="3">
        <v>42092</v>
      </c>
      <c r="B1119">
        <f>WEEKNUM(Flights[[#This Row],[Date]],2)</f>
        <v>13</v>
      </c>
      <c r="C1119">
        <f>WEEKDAY(Flights[[#This Row],[Date]],2)</f>
        <v>7</v>
      </c>
      <c r="D1119" t="s">
        <v>148</v>
      </c>
      <c r="E1119" t="s">
        <v>1987</v>
      </c>
      <c r="F1119" t="s">
        <v>0</v>
      </c>
      <c r="G1119" t="s">
        <v>5</v>
      </c>
      <c r="H1119" t="str">
        <f>_xlfn.XLOOKUP(Flights[[#This Row],[Destination]],Airports!$A$1:$A$77,Airports!$D$1:$D$77,"Code not found")</f>
        <v>St. Louis</v>
      </c>
      <c r="I1119" t="str" cm="1">
        <f t="array" ref="I1119">_xlfn.XLOOKUP(Flights[[#This Row],[Destination]],_xlfn._TRO_TRAILING(Airports!A:A),_xlfn._TRO_TRAILING(Airports!E:E),"Code not found")</f>
        <v>MO</v>
      </c>
      <c r="J1119" s="1">
        <v>0.6381944444444444</v>
      </c>
      <c r="K1119">
        <f>HOUR(Flights[[#This Row],[Scheduled Departure]])</f>
        <v>15</v>
      </c>
      <c r="L1119" s="1">
        <v>0.64444444444444449</v>
      </c>
      <c r="M1119">
        <v>9</v>
      </c>
      <c r="N1119">
        <v>196</v>
      </c>
      <c r="O1119" s="14">
        <f>Flights[[#This Row],[Length (min)]]/60</f>
        <v>3.2666666666666666</v>
      </c>
      <c r="P1119">
        <v>1592</v>
      </c>
      <c r="Q1119" s="17">
        <f>IFERROR(Flights[[#This Row],[Distance]]/Flights[[#This Row],[Length (hr)]],"")</f>
        <v>487.34693877551024</v>
      </c>
      <c r="R1119" s="1">
        <v>0.875</v>
      </c>
      <c r="S1119" s="1">
        <v>0.86388888888888893</v>
      </c>
      <c r="T1119">
        <v>-16</v>
      </c>
      <c r="U1119" t="str">
        <f>IF(Flights[[#This Row],[Arrival Delay]]="","Cancelled",IF(Flights[[#This Row],[Arrival Delay]]&gt;15,"Delayed","On time"))</f>
        <v>On time</v>
      </c>
      <c r="V1119" t="str">
        <f>IF(Flights[[#This Row],[Status]]&lt;&gt;"Delayed","",IF(Flights[[#This Row],[Arrival Delay]]&gt;120,"Severe",IF(Flights[[#This Row],[Arrival Delay]]&gt;60,"Major","Moderate")))</f>
        <v/>
      </c>
      <c r="X1119" t="str">
        <f>IF(OR(AND(Flights[[#This Row],[Status]]="Cancelled",Flights[[#This Row],[Cancellation Reason]]="Airline/Carrier"),Flights[[#This Row],[Delay Type]]="Severe"),"Yes","No")</f>
        <v>No</v>
      </c>
    </row>
    <row r="1120" spans="1:24" x14ac:dyDescent="0.25">
      <c r="A1120" s="3">
        <v>42092</v>
      </c>
      <c r="B1120">
        <f>WEEKNUM(Flights[[#This Row],[Date]],2)</f>
        <v>13</v>
      </c>
      <c r="C1120">
        <f>WEEKDAY(Flights[[#This Row],[Date]],2)</f>
        <v>7</v>
      </c>
      <c r="D1120" t="s">
        <v>1159</v>
      </c>
      <c r="E1120" t="s">
        <v>1995</v>
      </c>
      <c r="F1120" t="s">
        <v>0</v>
      </c>
      <c r="G1120" t="s">
        <v>318</v>
      </c>
      <c r="H1120" t="str">
        <f>_xlfn.XLOOKUP(Flights[[#This Row],[Destination]],Airports!$A$1:$A$77,Airports!$D$1:$D$77,"Code not found")</f>
        <v>Oakland</v>
      </c>
      <c r="I1120" t="str" cm="1">
        <f t="array" ref="I1120">_xlfn.XLOOKUP(Flights[[#This Row],[Destination]],_xlfn._TRO_TRAILING(Airports!A:A),_xlfn._TRO_TRAILING(Airports!E:E),"Code not found")</f>
        <v>CA</v>
      </c>
      <c r="J1120" s="1">
        <v>0.64236111111111116</v>
      </c>
      <c r="K1120">
        <f>HOUR(Flights[[#This Row],[Scheduled Departure]])</f>
        <v>15</v>
      </c>
      <c r="L1120" s="1">
        <v>0.66041666666666665</v>
      </c>
      <c r="M1120">
        <v>26</v>
      </c>
      <c r="N1120">
        <v>66</v>
      </c>
      <c r="O1120" s="14">
        <f>Flights[[#This Row],[Length (min)]]/60</f>
        <v>1.1000000000000001</v>
      </c>
      <c r="P1120">
        <v>337</v>
      </c>
      <c r="Q1120" s="17">
        <f>IFERROR(Flights[[#This Row],[Distance]]/Flights[[#This Row],[Length (hr)]],"")</f>
        <v>306.36363636363632</v>
      </c>
      <c r="R1120" s="1">
        <v>0.69444444444444442</v>
      </c>
      <c r="S1120" s="1">
        <v>0.70625000000000004</v>
      </c>
      <c r="T1120">
        <v>17</v>
      </c>
      <c r="U1120" t="str">
        <f>IF(Flights[[#This Row],[Arrival Delay]]="","Cancelled",IF(Flights[[#This Row],[Arrival Delay]]&gt;15,"Delayed","On time"))</f>
        <v>Delayed</v>
      </c>
      <c r="V1120" t="str">
        <f>IF(Flights[[#This Row],[Status]]&lt;&gt;"Delayed","",IF(Flights[[#This Row],[Arrival Delay]]&gt;120,"Severe",IF(Flights[[#This Row],[Arrival Delay]]&gt;60,"Major","Moderate")))</f>
        <v>Moderate</v>
      </c>
      <c r="X1120" t="str">
        <f>IF(OR(AND(Flights[[#This Row],[Status]]="Cancelled",Flights[[#This Row],[Cancellation Reason]]="Airline/Carrier"),Flights[[#This Row],[Delay Type]]="Severe"),"Yes","No")</f>
        <v>No</v>
      </c>
    </row>
    <row r="1121" spans="1:24" x14ac:dyDescent="0.25">
      <c r="A1121" s="3">
        <v>42092</v>
      </c>
      <c r="B1121">
        <f>WEEKNUM(Flights[[#This Row],[Date]],2)</f>
        <v>13</v>
      </c>
      <c r="C1121">
        <f>WEEKDAY(Flights[[#This Row],[Date]],2)</f>
        <v>7</v>
      </c>
      <c r="D1121" t="s">
        <v>554</v>
      </c>
      <c r="E1121" t="s">
        <v>1996</v>
      </c>
      <c r="F1121" t="s">
        <v>0</v>
      </c>
      <c r="G1121" t="s">
        <v>9</v>
      </c>
      <c r="H1121" t="str">
        <f>_xlfn.XLOOKUP(Flights[[#This Row],[Destination]],Airports!$A$1:$A$77,Airports!$D$1:$D$77,"Code not found")</f>
        <v>San Francisco</v>
      </c>
      <c r="I1121" t="str" cm="1">
        <f t="array" ref="I1121">_xlfn.XLOOKUP(Flights[[#This Row],[Destination]],_xlfn._TRO_TRAILING(Airports!A:A),_xlfn._TRO_TRAILING(Airports!E:E),"Code not found")</f>
        <v>CA</v>
      </c>
      <c r="J1121" s="1">
        <v>0.64583333333333337</v>
      </c>
      <c r="K1121">
        <f>HOUR(Flights[[#This Row],[Scheduled Departure]])</f>
        <v>15</v>
      </c>
      <c r="L1121" s="1">
        <v>0.6645833333333333</v>
      </c>
      <c r="M1121">
        <v>27</v>
      </c>
      <c r="N1121">
        <v>73</v>
      </c>
      <c r="O1121" s="14">
        <f>Flights[[#This Row],[Length (min)]]/60</f>
        <v>1.2166666666666666</v>
      </c>
      <c r="P1121">
        <v>337</v>
      </c>
      <c r="Q1121" s="17">
        <f>IFERROR(Flights[[#This Row],[Distance]]/Flights[[#This Row],[Length (hr)]],"")</f>
        <v>276.98630136986304</v>
      </c>
      <c r="R1121" s="1">
        <v>0.69444444444444442</v>
      </c>
      <c r="S1121" s="1">
        <v>0.71527777777777779</v>
      </c>
      <c r="T1121">
        <v>30</v>
      </c>
      <c r="U1121" t="str">
        <f>IF(Flights[[#This Row],[Arrival Delay]]="","Cancelled",IF(Flights[[#This Row],[Arrival Delay]]&gt;15,"Delayed","On time"))</f>
        <v>Delayed</v>
      </c>
      <c r="V1121" t="str">
        <f>IF(Flights[[#This Row],[Status]]&lt;&gt;"Delayed","",IF(Flights[[#This Row],[Arrival Delay]]&gt;120,"Severe",IF(Flights[[#This Row],[Arrival Delay]]&gt;60,"Major","Moderate")))</f>
        <v>Moderate</v>
      </c>
      <c r="X1121" t="str">
        <f>IF(OR(AND(Flights[[#This Row],[Status]]="Cancelled",Flights[[#This Row],[Cancellation Reason]]="Airline/Carrier"),Flights[[#This Row],[Delay Type]]="Severe"),"Yes","No")</f>
        <v>No</v>
      </c>
    </row>
    <row r="1122" spans="1:24" x14ac:dyDescent="0.25">
      <c r="A1122" s="3">
        <v>42092</v>
      </c>
      <c r="B1122">
        <f>WEEKNUM(Flights[[#This Row],[Date]],2)</f>
        <v>13</v>
      </c>
      <c r="C1122">
        <f>WEEKDAY(Flights[[#This Row],[Date]],2)</f>
        <v>7</v>
      </c>
      <c r="D1122" t="s">
        <v>617</v>
      </c>
      <c r="E1122" t="s">
        <v>1990</v>
      </c>
      <c r="F1122" t="s">
        <v>0</v>
      </c>
      <c r="G1122" t="s">
        <v>20</v>
      </c>
      <c r="H1122" t="str">
        <f>_xlfn.XLOOKUP(Flights[[#This Row],[Destination]],Airports!$A$1:$A$77,Airports!$D$1:$D$77,"Code not found")</f>
        <v>Kahului</v>
      </c>
      <c r="I1122" t="str" cm="1">
        <f t="array" ref="I1122">_xlfn.XLOOKUP(Flights[[#This Row],[Destination]],_xlfn._TRO_TRAILING(Airports!A:A),_xlfn._TRO_TRAILING(Airports!E:E),"Code not found")</f>
        <v>HI</v>
      </c>
      <c r="J1122" s="1">
        <v>0.69444444444444442</v>
      </c>
      <c r="K1122">
        <f>HOUR(Flights[[#This Row],[Scheduled Departure]])</f>
        <v>16</v>
      </c>
      <c r="L1122" s="1">
        <v>0.69444444444444442</v>
      </c>
      <c r="M1122">
        <v>0</v>
      </c>
      <c r="N1122">
        <v>345</v>
      </c>
      <c r="O1122" s="14">
        <f>Flights[[#This Row],[Length (min)]]/60</f>
        <v>5.75</v>
      </c>
      <c r="P1122">
        <v>2486</v>
      </c>
      <c r="Q1122" s="17">
        <f>IFERROR(Flights[[#This Row],[Distance]]/Flights[[#This Row],[Length (hr)]],"")</f>
        <v>432.3478260869565</v>
      </c>
      <c r="R1122" s="1">
        <v>0.81111111111111112</v>
      </c>
      <c r="S1122" s="1">
        <v>0.80902777777777779</v>
      </c>
      <c r="T1122">
        <v>-3</v>
      </c>
      <c r="U1122" t="str">
        <f>IF(Flights[[#This Row],[Arrival Delay]]="","Cancelled",IF(Flights[[#This Row],[Arrival Delay]]&gt;15,"Delayed","On time"))</f>
        <v>On time</v>
      </c>
      <c r="V1122" t="str">
        <f>IF(Flights[[#This Row],[Status]]&lt;&gt;"Delayed","",IF(Flights[[#This Row],[Arrival Delay]]&gt;120,"Severe",IF(Flights[[#This Row],[Arrival Delay]]&gt;60,"Major","Moderate")))</f>
        <v/>
      </c>
      <c r="X1122" t="str">
        <f>IF(OR(AND(Flights[[#This Row],[Status]]="Cancelled",Flights[[#This Row],[Cancellation Reason]]="Airline/Carrier"),Flights[[#This Row],[Delay Type]]="Severe"),"Yes","No")</f>
        <v>No</v>
      </c>
    </row>
    <row r="1123" spans="1:24" x14ac:dyDescent="0.25">
      <c r="A1123" s="3">
        <v>42092</v>
      </c>
      <c r="B1123">
        <f>WEEKNUM(Flights[[#This Row],[Date]],2)</f>
        <v>13</v>
      </c>
      <c r="C1123">
        <f>WEEKDAY(Flights[[#This Row],[Date]],2)</f>
        <v>7</v>
      </c>
      <c r="D1123" t="s">
        <v>87</v>
      </c>
      <c r="E1123" t="s">
        <v>1987</v>
      </c>
      <c r="F1123" t="s">
        <v>0</v>
      </c>
      <c r="G1123" t="s">
        <v>12</v>
      </c>
      <c r="H1123" t="str">
        <f>_xlfn.XLOOKUP(Flights[[#This Row],[Destination]],Airports!$A$1:$A$77,Airports!$D$1:$D$77,"Code not found")</f>
        <v>New York</v>
      </c>
      <c r="I1123" t="str" cm="1">
        <f t="array" ref="I1123">_xlfn.XLOOKUP(Flights[[#This Row],[Destination]],_xlfn._TRO_TRAILING(Airports!A:A),_xlfn._TRO_TRAILING(Airports!E:E),"Code not found")</f>
        <v>NY</v>
      </c>
      <c r="J1123" s="1">
        <v>0.70138888888888884</v>
      </c>
      <c r="K1123">
        <f>HOUR(Flights[[#This Row],[Scheduled Departure]])</f>
        <v>16</v>
      </c>
      <c r="L1123" s="1">
        <v>0.70138888888888884</v>
      </c>
      <c r="M1123">
        <v>0</v>
      </c>
      <c r="N1123">
        <v>304</v>
      </c>
      <c r="O1123" s="14">
        <f>Flights[[#This Row],[Length (min)]]/60</f>
        <v>5.0666666666666664</v>
      </c>
      <c r="P1123">
        <v>2475</v>
      </c>
      <c r="Q1123" s="17">
        <f>IFERROR(Flights[[#This Row],[Distance]]/Flights[[#This Row],[Length (hr)]],"")</f>
        <v>488.48684210526318</v>
      </c>
      <c r="R1123" s="1">
        <v>5.6250000000000001E-2</v>
      </c>
      <c r="S1123" s="1">
        <v>3.7499999999999999E-2</v>
      </c>
      <c r="T1123">
        <v>-27</v>
      </c>
      <c r="U1123" t="str">
        <f>IF(Flights[[#This Row],[Arrival Delay]]="","Cancelled",IF(Flights[[#This Row],[Arrival Delay]]&gt;15,"Delayed","On time"))</f>
        <v>On time</v>
      </c>
      <c r="V1123" t="str">
        <f>IF(Flights[[#This Row],[Status]]&lt;&gt;"Delayed","",IF(Flights[[#This Row],[Arrival Delay]]&gt;120,"Severe",IF(Flights[[#This Row],[Arrival Delay]]&gt;60,"Major","Moderate")))</f>
        <v/>
      </c>
      <c r="X1123" t="str">
        <f>IF(OR(AND(Flights[[#This Row],[Status]]="Cancelled",Flights[[#This Row],[Cancellation Reason]]="Airline/Carrier"),Flights[[#This Row],[Delay Type]]="Severe"),"Yes","No")</f>
        <v>No</v>
      </c>
    </row>
    <row r="1124" spans="1:24" x14ac:dyDescent="0.25">
      <c r="A1124" s="3">
        <v>42092</v>
      </c>
      <c r="B1124">
        <f>WEEKNUM(Flights[[#This Row],[Date]],2)</f>
        <v>13</v>
      </c>
      <c r="C1124">
        <f>WEEKDAY(Flights[[#This Row],[Date]],2)</f>
        <v>7</v>
      </c>
      <c r="D1124" t="s">
        <v>626</v>
      </c>
      <c r="E1124" t="s">
        <v>1994</v>
      </c>
      <c r="F1124" t="s">
        <v>0</v>
      </c>
      <c r="G1124" t="s">
        <v>339</v>
      </c>
      <c r="H1124" t="str">
        <f>_xlfn.XLOOKUP(Flights[[#This Row],[Destination]],Airports!$A$1:$A$77,Airports!$D$1:$D$77,"Code not found")</f>
        <v>San Diego</v>
      </c>
      <c r="I1124" t="str" cm="1">
        <f t="array" ref="I1124">_xlfn.XLOOKUP(Flights[[#This Row],[Destination]],_xlfn._TRO_TRAILING(Airports!A:A),_xlfn._TRO_TRAILING(Airports!E:E),"Code not found")</f>
        <v>CA</v>
      </c>
      <c r="J1124" s="1">
        <v>0.75624999999999998</v>
      </c>
      <c r="K1124">
        <f>HOUR(Flights[[#This Row],[Scheduled Departure]])</f>
        <v>18</v>
      </c>
      <c r="L1124" s="1">
        <v>0</v>
      </c>
      <c r="O1124" s="14">
        <f>Flights[[#This Row],[Length (min)]]/60</f>
        <v>0</v>
      </c>
      <c r="P1124">
        <v>109</v>
      </c>
      <c r="Q1124" s="17" t="str">
        <f>IFERROR(Flights[[#This Row],[Distance]]/Flights[[#This Row],[Length (hr)]],"")</f>
        <v/>
      </c>
      <c r="R1124" s="1">
        <v>0.79513888888888884</v>
      </c>
      <c r="S1124" s="1">
        <v>0</v>
      </c>
      <c r="U1124" t="str">
        <f>IF(Flights[[#This Row],[Arrival Delay]]="","Cancelled",IF(Flights[[#This Row],[Arrival Delay]]&gt;15,"Delayed","On time"))</f>
        <v>Cancelled</v>
      </c>
      <c r="V1124" t="str">
        <f>IF(Flights[[#This Row],[Status]]&lt;&gt;"Delayed","",IF(Flights[[#This Row],[Arrival Delay]]&gt;120,"Severe",IF(Flights[[#This Row],[Arrival Delay]]&gt;60,"Major","Moderate")))</f>
        <v/>
      </c>
      <c r="W1124" t="s">
        <v>11</v>
      </c>
      <c r="X1124" t="str">
        <f>IF(OR(AND(Flights[[#This Row],[Status]]="Cancelled",Flights[[#This Row],[Cancellation Reason]]="Airline/Carrier"),Flights[[#This Row],[Delay Type]]="Severe"),"Yes","No")</f>
        <v>No</v>
      </c>
    </row>
    <row r="1125" spans="1:24" x14ac:dyDescent="0.25">
      <c r="A1125" s="3">
        <v>42092</v>
      </c>
      <c r="B1125">
        <f>WEEKNUM(Flights[[#This Row],[Date]],2)</f>
        <v>13</v>
      </c>
      <c r="C1125">
        <f>WEEKDAY(Flights[[#This Row],[Date]],2)</f>
        <v>7</v>
      </c>
      <c r="D1125" t="s">
        <v>515</v>
      </c>
      <c r="E1125" t="s">
        <v>1991</v>
      </c>
      <c r="F1125" t="s">
        <v>0</v>
      </c>
      <c r="G1125" t="s">
        <v>344</v>
      </c>
      <c r="H1125" t="str">
        <f>_xlfn.XLOOKUP(Flights[[#This Row],[Destination]],Airports!$A$1:$A$77,Airports!$D$1:$D$77,"Code not found")</f>
        <v>Seattle</v>
      </c>
      <c r="I1125" t="str" cm="1">
        <f t="array" ref="I1125">_xlfn.XLOOKUP(Flights[[#This Row],[Destination]],_xlfn._TRO_TRAILING(Airports!A:A),_xlfn._TRO_TRAILING(Airports!E:E),"Code not found")</f>
        <v>WA</v>
      </c>
      <c r="J1125" s="1">
        <v>0.77430555555555558</v>
      </c>
      <c r="K1125">
        <f>HOUR(Flights[[#This Row],[Scheduled Departure]])</f>
        <v>18</v>
      </c>
      <c r="L1125" s="1">
        <v>0.80486111111111114</v>
      </c>
      <c r="M1125">
        <v>44</v>
      </c>
      <c r="N1125">
        <v>151</v>
      </c>
      <c r="O1125" s="14">
        <f>Flights[[#This Row],[Length (min)]]/60</f>
        <v>2.5166666666666666</v>
      </c>
      <c r="P1125">
        <v>954</v>
      </c>
      <c r="Q1125" s="17">
        <f>IFERROR(Flights[[#This Row],[Distance]]/Flights[[#This Row],[Length (hr)]],"")</f>
        <v>379.07284768211923</v>
      </c>
      <c r="R1125" s="1">
        <v>0.88541666666666663</v>
      </c>
      <c r="S1125" s="1">
        <v>0.90972222222222221</v>
      </c>
      <c r="T1125">
        <v>35</v>
      </c>
      <c r="U1125" t="str">
        <f>IF(Flights[[#This Row],[Arrival Delay]]="","Cancelled",IF(Flights[[#This Row],[Arrival Delay]]&gt;15,"Delayed","On time"))</f>
        <v>Delayed</v>
      </c>
      <c r="V1125" t="str">
        <f>IF(Flights[[#This Row],[Status]]&lt;&gt;"Delayed","",IF(Flights[[#This Row],[Arrival Delay]]&gt;120,"Severe",IF(Flights[[#This Row],[Arrival Delay]]&gt;60,"Major","Moderate")))</f>
        <v>Moderate</v>
      </c>
      <c r="X1125" t="str">
        <f>IF(OR(AND(Flights[[#This Row],[Status]]="Cancelled",Flights[[#This Row],[Cancellation Reason]]="Airline/Carrier"),Flights[[#This Row],[Delay Type]]="Severe"),"Yes","No")</f>
        <v>No</v>
      </c>
    </row>
    <row r="1126" spans="1:24" x14ac:dyDescent="0.25">
      <c r="A1126" s="3">
        <v>42092</v>
      </c>
      <c r="B1126">
        <f>WEEKNUM(Flights[[#This Row],[Date]],2)</f>
        <v>13</v>
      </c>
      <c r="C1126">
        <f>WEEKDAY(Flights[[#This Row],[Date]],2)</f>
        <v>7</v>
      </c>
      <c r="D1126" t="s">
        <v>1088</v>
      </c>
      <c r="E1126" t="s">
        <v>1994</v>
      </c>
      <c r="F1126" t="s">
        <v>0</v>
      </c>
      <c r="G1126" t="s">
        <v>349</v>
      </c>
      <c r="H1126" t="str">
        <f>_xlfn.XLOOKUP(Flights[[#This Row],[Destination]],Airports!$A$1:$A$77,Airports!$D$1:$D$77,"Code not found")</f>
        <v>Salt Lake City</v>
      </c>
      <c r="I1126" t="str" cm="1">
        <f t="array" ref="I1126">_xlfn.XLOOKUP(Flights[[#This Row],[Destination]],_xlfn._TRO_TRAILING(Airports!A:A),_xlfn._TRO_TRAILING(Airports!E:E),"Code not found")</f>
        <v>UT</v>
      </c>
      <c r="J1126" s="1">
        <v>0.77777777777777779</v>
      </c>
      <c r="K1126">
        <f>HOUR(Flights[[#This Row],[Scheduled Departure]])</f>
        <v>18</v>
      </c>
      <c r="L1126" s="1">
        <v>0.77430555555555558</v>
      </c>
      <c r="M1126">
        <v>-5</v>
      </c>
      <c r="N1126">
        <v>113</v>
      </c>
      <c r="O1126" s="14">
        <f>Flights[[#This Row],[Length (min)]]/60</f>
        <v>1.8833333333333333</v>
      </c>
      <c r="P1126">
        <v>590</v>
      </c>
      <c r="Q1126" s="17">
        <f>IFERROR(Flights[[#This Row],[Distance]]/Flights[[#This Row],[Length (hr)]],"")</f>
        <v>313.27433628318585</v>
      </c>
      <c r="R1126" s="1">
        <v>0.89583333333333337</v>
      </c>
      <c r="S1126" s="1">
        <v>0.89444444444444449</v>
      </c>
      <c r="T1126">
        <v>-2</v>
      </c>
      <c r="U1126" t="str">
        <f>IF(Flights[[#This Row],[Arrival Delay]]="","Cancelled",IF(Flights[[#This Row],[Arrival Delay]]&gt;15,"Delayed","On time"))</f>
        <v>On time</v>
      </c>
      <c r="V1126" t="str">
        <f>IF(Flights[[#This Row],[Status]]&lt;&gt;"Delayed","",IF(Flights[[#This Row],[Arrival Delay]]&gt;120,"Severe",IF(Flights[[#This Row],[Arrival Delay]]&gt;60,"Major","Moderate")))</f>
        <v/>
      </c>
      <c r="X1126" t="str">
        <f>IF(OR(AND(Flights[[#This Row],[Status]]="Cancelled",Flights[[#This Row],[Cancellation Reason]]="Airline/Carrier"),Flights[[#This Row],[Delay Type]]="Severe"),"Yes","No")</f>
        <v>No</v>
      </c>
    </row>
    <row r="1127" spans="1:24" x14ac:dyDescent="0.25">
      <c r="A1127" s="3">
        <v>42092</v>
      </c>
      <c r="B1127">
        <f>WEEKNUM(Flights[[#This Row],[Date]],2)</f>
        <v>13</v>
      </c>
      <c r="C1127">
        <f>WEEKDAY(Flights[[#This Row],[Date]],2)</f>
        <v>7</v>
      </c>
      <c r="D1127" t="s">
        <v>1175</v>
      </c>
      <c r="E1127" t="s">
        <v>1995</v>
      </c>
      <c r="F1127" t="s">
        <v>0</v>
      </c>
      <c r="G1127" t="s">
        <v>9</v>
      </c>
      <c r="H1127" t="str">
        <f>_xlfn.XLOOKUP(Flights[[#This Row],[Destination]],Airports!$A$1:$A$77,Airports!$D$1:$D$77,"Code not found")</f>
        <v>San Francisco</v>
      </c>
      <c r="I1127" t="str" cm="1">
        <f t="array" ref="I1127">_xlfn.XLOOKUP(Flights[[#This Row],[Destination]],_xlfn._TRO_TRAILING(Airports!A:A),_xlfn._TRO_TRAILING(Airports!E:E),"Code not found")</f>
        <v>CA</v>
      </c>
      <c r="J1127" s="1">
        <v>0.85416666666666663</v>
      </c>
      <c r="K1127">
        <f>HOUR(Flights[[#This Row],[Scheduled Departure]])</f>
        <v>20</v>
      </c>
      <c r="L1127" s="1">
        <v>0.87986111111111109</v>
      </c>
      <c r="M1127">
        <v>37</v>
      </c>
      <c r="N1127">
        <v>71</v>
      </c>
      <c r="O1127" s="14">
        <f>Flights[[#This Row],[Length (min)]]/60</f>
        <v>1.1833333333333333</v>
      </c>
      <c r="P1127">
        <v>337</v>
      </c>
      <c r="Q1127" s="17">
        <f>IFERROR(Flights[[#This Row],[Distance]]/Flights[[#This Row],[Length (hr)]],"")</f>
        <v>284.78873239436621</v>
      </c>
      <c r="R1127" s="1">
        <v>0.90625</v>
      </c>
      <c r="S1127" s="1">
        <v>0.9291666666666667</v>
      </c>
      <c r="T1127">
        <v>33</v>
      </c>
      <c r="U1127" t="str">
        <f>IF(Flights[[#This Row],[Arrival Delay]]="","Cancelled",IF(Flights[[#This Row],[Arrival Delay]]&gt;15,"Delayed","On time"))</f>
        <v>Delayed</v>
      </c>
      <c r="V1127" t="str">
        <f>IF(Flights[[#This Row],[Status]]&lt;&gt;"Delayed","",IF(Flights[[#This Row],[Arrival Delay]]&gt;120,"Severe",IF(Flights[[#This Row],[Arrival Delay]]&gt;60,"Major","Moderate")))</f>
        <v>Moderate</v>
      </c>
      <c r="X1127" t="str">
        <f>IF(OR(AND(Flights[[#This Row],[Status]]="Cancelled",Flights[[#This Row],[Cancellation Reason]]="Airline/Carrier"),Flights[[#This Row],[Delay Type]]="Severe"),"Yes","No")</f>
        <v>No</v>
      </c>
    </row>
    <row r="1128" spans="1:24" x14ac:dyDescent="0.25">
      <c r="A1128" s="3">
        <v>42092</v>
      </c>
      <c r="B1128">
        <f>WEEKNUM(Flights[[#This Row],[Date]],2)</f>
        <v>13</v>
      </c>
      <c r="C1128">
        <f>WEEKDAY(Flights[[#This Row],[Date]],2)</f>
        <v>7</v>
      </c>
      <c r="D1128" t="s">
        <v>742</v>
      </c>
      <c r="E1128" t="s">
        <v>1989</v>
      </c>
      <c r="F1128" t="s">
        <v>0</v>
      </c>
      <c r="G1128" t="s">
        <v>12</v>
      </c>
      <c r="H1128" t="str">
        <f>_xlfn.XLOOKUP(Flights[[#This Row],[Destination]],Airports!$A$1:$A$77,Airports!$D$1:$D$77,"Code not found")</f>
        <v>New York</v>
      </c>
      <c r="I1128" t="str" cm="1">
        <f t="array" ref="I1128">_xlfn.XLOOKUP(Flights[[#This Row],[Destination]],_xlfn._TRO_TRAILING(Airports!A:A),_xlfn._TRO_TRAILING(Airports!E:E),"Code not found")</f>
        <v>NY</v>
      </c>
      <c r="J1128" s="1">
        <v>0.89930555555555558</v>
      </c>
      <c r="K1128">
        <f>HOUR(Flights[[#This Row],[Scheduled Departure]])</f>
        <v>21</v>
      </c>
      <c r="L1128" s="1">
        <v>0.90833333333333333</v>
      </c>
      <c r="M1128">
        <v>13</v>
      </c>
      <c r="N1128">
        <v>299</v>
      </c>
      <c r="O1128" s="14">
        <f>Flights[[#This Row],[Length (min)]]/60</f>
        <v>4.9833333333333334</v>
      </c>
      <c r="P1128">
        <v>2475</v>
      </c>
      <c r="Q1128" s="17">
        <f>IFERROR(Flights[[#This Row],[Distance]]/Flights[[#This Row],[Length (hr)]],"")</f>
        <v>496.65551839464882</v>
      </c>
      <c r="R1128" s="1">
        <v>0.2326388888888889</v>
      </c>
      <c r="S1128" s="1">
        <v>0.24097222222222223</v>
      </c>
      <c r="T1128">
        <v>12</v>
      </c>
      <c r="U1128" t="str">
        <f>IF(Flights[[#This Row],[Arrival Delay]]="","Cancelled",IF(Flights[[#This Row],[Arrival Delay]]&gt;15,"Delayed","On time"))</f>
        <v>On time</v>
      </c>
      <c r="V1128" t="str">
        <f>IF(Flights[[#This Row],[Status]]&lt;&gt;"Delayed","",IF(Flights[[#This Row],[Arrival Delay]]&gt;120,"Severe",IF(Flights[[#This Row],[Arrival Delay]]&gt;60,"Major","Moderate")))</f>
        <v/>
      </c>
      <c r="X1128" t="str">
        <f>IF(OR(AND(Flights[[#This Row],[Status]]="Cancelled",Flights[[#This Row],[Cancellation Reason]]="Airline/Carrier"),Flights[[#This Row],[Delay Type]]="Severe"),"Yes","No")</f>
        <v>No</v>
      </c>
    </row>
    <row r="1129" spans="1:24" x14ac:dyDescent="0.25">
      <c r="A1129" s="3">
        <v>42093</v>
      </c>
      <c r="B1129">
        <f>WEEKNUM(Flights[[#This Row],[Date]],2)</f>
        <v>14</v>
      </c>
      <c r="C1129">
        <f>WEEKDAY(Flights[[#This Row],[Date]],2)</f>
        <v>1</v>
      </c>
      <c r="D1129" t="s">
        <v>1185</v>
      </c>
      <c r="E1129" t="s">
        <v>1995</v>
      </c>
      <c r="F1129" t="s">
        <v>0</v>
      </c>
      <c r="G1129" t="s">
        <v>306</v>
      </c>
      <c r="H1129" t="str">
        <f>_xlfn.XLOOKUP(Flights[[#This Row],[Destination]],Airports!$A$1:$A$77,Airports!$D$1:$D$77,"Code not found")</f>
        <v>Chicago</v>
      </c>
      <c r="I1129" t="str" cm="1">
        <f t="array" ref="I1129">_xlfn.XLOOKUP(Flights[[#This Row],[Destination]],_xlfn._TRO_TRAILING(Airports!A:A),_xlfn._TRO_TRAILING(Airports!E:E),"Code not found")</f>
        <v>IL</v>
      </c>
      <c r="J1129" s="1">
        <v>0.25694444444444442</v>
      </c>
      <c r="K1129">
        <f>HOUR(Flights[[#This Row],[Scheduled Departure]])</f>
        <v>6</v>
      </c>
      <c r="L1129" s="1">
        <v>0.25277777777777777</v>
      </c>
      <c r="M1129">
        <v>-6</v>
      </c>
      <c r="N1129">
        <v>232</v>
      </c>
      <c r="O1129" s="14">
        <f>Flights[[#This Row],[Length (min)]]/60</f>
        <v>3.8666666666666667</v>
      </c>
      <c r="P1129">
        <v>1750</v>
      </c>
      <c r="Q1129" s="17">
        <f>IFERROR(Flights[[#This Row],[Distance]]/Flights[[#This Row],[Length (hr)]],"")</f>
        <v>452.58620689655174</v>
      </c>
      <c r="R1129" s="1">
        <v>0.51041666666666663</v>
      </c>
      <c r="S1129" s="1">
        <v>0.49722222222222223</v>
      </c>
      <c r="T1129">
        <v>-19</v>
      </c>
      <c r="U1129" t="str">
        <f>IF(Flights[[#This Row],[Arrival Delay]]="","Cancelled",IF(Flights[[#This Row],[Arrival Delay]]&gt;15,"Delayed","On time"))</f>
        <v>On time</v>
      </c>
      <c r="V1129" t="str">
        <f>IF(Flights[[#This Row],[Status]]&lt;&gt;"Delayed","",IF(Flights[[#This Row],[Arrival Delay]]&gt;120,"Severe",IF(Flights[[#This Row],[Arrival Delay]]&gt;60,"Major","Moderate")))</f>
        <v/>
      </c>
      <c r="X1129" t="str">
        <f>IF(OR(AND(Flights[[#This Row],[Status]]="Cancelled",Flights[[#This Row],[Cancellation Reason]]="Airline/Carrier"),Flights[[#This Row],[Delay Type]]="Severe"),"Yes","No")</f>
        <v>No</v>
      </c>
    </row>
    <row r="1130" spans="1:24" x14ac:dyDescent="0.25">
      <c r="A1130" s="3">
        <v>42093</v>
      </c>
      <c r="B1130">
        <f>WEEKNUM(Flights[[#This Row],[Date]],2)</f>
        <v>14</v>
      </c>
      <c r="C1130">
        <f>WEEKDAY(Flights[[#This Row],[Date]],2)</f>
        <v>1</v>
      </c>
      <c r="D1130" t="s">
        <v>1226</v>
      </c>
      <c r="E1130" t="s">
        <v>1990</v>
      </c>
      <c r="F1130" t="s">
        <v>0</v>
      </c>
      <c r="G1130" t="s">
        <v>4</v>
      </c>
      <c r="H1130" t="str">
        <f>_xlfn.XLOOKUP(Flights[[#This Row],[Destination]],Airports!$A$1:$A$77,Airports!$D$1:$D$77,"Code not found")</f>
        <v>Chicago</v>
      </c>
      <c r="I1130" t="str" cm="1">
        <f t="array" ref="I1130">_xlfn.XLOOKUP(Flights[[#This Row],[Destination]],_xlfn._TRO_TRAILING(Airports!A:A),_xlfn._TRO_TRAILING(Airports!E:E),"Code not found")</f>
        <v>IL</v>
      </c>
      <c r="J1130" s="1">
        <v>0.29166666666666669</v>
      </c>
      <c r="K1130">
        <f>HOUR(Flights[[#This Row],[Scheduled Departure]])</f>
        <v>7</v>
      </c>
      <c r="L1130" s="1">
        <v>0.28541666666666665</v>
      </c>
      <c r="M1130">
        <v>-9</v>
      </c>
      <c r="N1130">
        <v>236</v>
      </c>
      <c r="O1130" s="14">
        <f>Flights[[#This Row],[Length (min)]]/60</f>
        <v>3.9333333333333331</v>
      </c>
      <c r="P1130">
        <v>1744</v>
      </c>
      <c r="Q1130" s="17">
        <f>IFERROR(Flights[[#This Row],[Distance]]/Flights[[#This Row],[Length (hr)]],"")</f>
        <v>443.38983050847457</v>
      </c>
      <c r="R1130" s="1">
        <v>0.54097222222222219</v>
      </c>
      <c r="S1130" s="1">
        <v>0.53263888888888888</v>
      </c>
      <c r="T1130">
        <v>-12</v>
      </c>
      <c r="U1130" t="str">
        <f>IF(Flights[[#This Row],[Arrival Delay]]="","Cancelled",IF(Flights[[#This Row],[Arrival Delay]]&gt;15,"Delayed","On time"))</f>
        <v>On time</v>
      </c>
      <c r="V1130" t="str">
        <f>IF(Flights[[#This Row],[Status]]&lt;&gt;"Delayed","",IF(Flights[[#This Row],[Arrival Delay]]&gt;120,"Severe",IF(Flights[[#This Row],[Arrival Delay]]&gt;60,"Major","Moderate")))</f>
        <v/>
      </c>
      <c r="X1130" t="str">
        <f>IF(OR(AND(Flights[[#This Row],[Status]]="Cancelled",Flights[[#This Row],[Cancellation Reason]]="Airline/Carrier"),Flights[[#This Row],[Delay Type]]="Severe"),"Yes","No")</f>
        <v>No</v>
      </c>
    </row>
    <row r="1131" spans="1:24" x14ac:dyDescent="0.25">
      <c r="A1131" s="3">
        <v>42093</v>
      </c>
      <c r="B1131">
        <f>WEEKNUM(Flights[[#This Row],[Date]],2)</f>
        <v>14</v>
      </c>
      <c r="C1131">
        <f>WEEKDAY(Flights[[#This Row],[Date]],2)</f>
        <v>1</v>
      </c>
      <c r="D1131" t="s">
        <v>1043</v>
      </c>
      <c r="E1131" t="s">
        <v>1989</v>
      </c>
      <c r="F1131" t="s">
        <v>0</v>
      </c>
      <c r="G1131" t="s">
        <v>316</v>
      </c>
      <c r="H1131" t="str">
        <f>_xlfn.XLOOKUP(Flights[[#This Row],[Destination]],Airports!$A$1:$A$77,Airports!$D$1:$D$77,"Code not found")</f>
        <v>New Orleans</v>
      </c>
      <c r="I1131" t="str" cm="1">
        <f t="array" ref="I1131">_xlfn.XLOOKUP(Flights[[#This Row],[Destination]],_xlfn._TRO_TRAILING(Airports!A:A),_xlfn._TRO_TRAILING(Airports!E:E),"Code not found")</f>
        <v>LA</v>
      </c>
      <c r="J1131" s="1">
        <v>0.3611111111111111</v>
      </c>
      <c r="K1131">
        <f>HOUR(Flights[[#This Row],[Scheduled Departure]])</f>
        <v>8</v>
      </c>
      <c r="L1131" s="1">
        <v>0.37777777777777777</v>
      </c>
      <c r="M1131">
        <v>24</v>
      </c>
      <c r="N1131">
        <v>205</v>
      </c>
      <c r="O1131" s="14">
        <f>Flights[[#This Row],[Length (min)]]/60</f>
        <v>3.4166666666666665</v>
      </c>
      <c r="P1131">
        <v>1670</v>
      </c>
      <c r="Q1131" s="17">
        <f>IFERROR(Flights[[#This Row],[Distance]]/Flights[[#This Row],[Length (hr)]],"")</f>
        <v>488.78048780487808</v>
      </c>
      <c r="R1131" s="1">
        <v>0.60069444444444442</v>
      </c>
      <c r="S1131" s="1">
        <v>0.60347222222222219</v>
      </c>
      <c r="T1131">
        <v>4</v>
      </c>
      <c r="U1131" t="str">
        <f>IF(Flights[[#This Row],[Arrival Delay]]="","Cancelled",IF(Flights[[#This Row],[Arrival Delay]]&gt;15,"Delayed","On time"))</f>
        <v>On time</v>
      </c>
      <c r="V1131" t="str">
        <f>IF(Flights[[#This Row],[Status]]&lt;&gt;"Delayed","",IF(Flights[[#This Row],[Arrival Delay]]&gt;120,"Severe",IF(Flights[[#This Row],[Arrival Delay]]&gt;60,"Major","Moderate")))</f>
        <v/>
      </c>
      <c r="X1131" t="str">
        <f>IF(OR(AND(Flights[[#This Row],[Status]]="Cancelled",Flights[[#This Row],[Cancellation Reason]]="Airline/Carrier"),Flights[[#This Row],[Delay Type]]="Severe"),"Yes","No")</f>
        <v>No</v>
      </c>
    </row>
    <row r="1132" spans="1:24" x14ac:dyDescent="0.25">
      <c r="A1132" s="3">
        <v>42093</v>
      </c>
      <c r="B1132">
        <f>WEEKNUM(Flights[[#This Row],[Date]],2)</f>
        <v>14</v>
      </c>
      <c r="C1132">
        <f>WEEKDAY(Flights[[#This Row],[Date]],2)</f>
        <v>1</v>
      </c>
      <c r="D1132" t="s">
        <v>530</v>
      </c>
      <c r="E1132" t="s">
        <v>1990</v>
      </c>
      <c r="F1132" t="s">
        <v>0</v>
      </c>
      <c r="G1132" t="s">
        <v>9</v>
      </c>
      <c r="H1132" t="str">
        <f>_xlfn.XLOOKUP(Flights[[#This Row],[Destination]],Airports!$A$1:$A$77,Airports!$D$1:$D$77,"Code not found")</f>
        <v>San Francisco</v>
      </c>
      <c r="I1132" t="str" cm="1">
        <f t="array" ref="I1132">_xlfn.XLOOKUP(Flights[[#This Row],[Destination]],_xlfn._TRO_TRAILING(Airports!A:A),_xlfn._TRO_TRAILING(Airports!E:E),"Code not found")</f>
        <v>CA</v>
      </c>
      <c r="J1132" s="1">
        <v>0.42638888888888887</v>
      </c>
      <c r="K1132">
        <f>HOUR(Flights[[#This Row],[Scheduled Departure]])</f>
        <v>10</v>
      </c>
      <c r="L1132" s="1">
        <v>0.4284722222222222</v>
      </c>
      <c r="M1132">
        <v>3</v>
      </c>
      <c r="N1132">
        <v>85</v>
      </c>
      <c r="O1132" s="14">
        <f>Flights[[#This Row],[Length (min)]]/60</f>
        <v>1.4166666666666667</v>
      </c>
      <c r="P1132">
        <v>337</v>
      </c>
      <c r="Q1132" s="17">
        <f>IFERROR(Flights[[#This Row],[Distance]]/Flights[[#This Row],[Length (hr)]],"")</f>
        <v>237.88235294117646</v>
      </c>
      <c r="R1132" s="1">
        <v>0.49166666666666664</v>
      </c>
      <c r="S1132" s="1">
        <v>0.48749999999999999</v>
      </c>
      <c r="T1132">
        <v>-6</v>
      </c>
      <c r="U1132" t="str">
        <f>IF(Flights[[#This Row],[Arrival Delay]]="","Cancelled",IF(Flights[[#This Row],[Arrival Delay]]&gt;15,"Delayed","On time"))</f>
        <v>On time</v>
      </c>
      <c r="V1132" t="str">
        <f>IF(Flights[[#This Row],[Status]]&lt;&gt;"Delayed","",IF(Flights[[#This Row],[Arrival Delay]]&gt;120,"Severe",IF(Flights[[#This Row],[Arrival Delay]]&gt;60,"Major","Moderate")))</f>
        <v/>
      </c>
      <c r="X1132" t="str">
        <f>IF(OR(AND(Flights[[#This Row],[Status]]="Cancelled",Flights[[#This Row],[Cancellation Reason]]="Airline/Carrier"),Flights[[#This Row],[Delay Type]]="Severe"),"Yes","No")</f>
        <v>No</v>
      </c>
    </row>
    <row r="1133" spans="1:24" x14ac:dyDescent="0.25">
      <c r="A1133" s="3">
        <v>42093</v>
      </c>
      <c r="B1133">
        <f>WEEKNUM(Flights[[#This Row],[Date]],2)</f>
        <v>14</v>
      </c>
      <c r="C1133">
        <f>WEEKDAY(Flights[[#This Row],[Date]],2)</f>
        <v>1</v>
      </c>
      <c r="D1133" t="s">
        <v>1247</v>
      </c>
      <c r="E1133" t="s">
        <v>1989</v>
      </c>
      <c r="F1133" t="s">
        <v>0</v>
      </c>
      <c r="G1133" t="s">
        <v>276</v>
      </c>
      <c r="H1133" t="str">
        <f>_xlfn.XLOOKUP(Flights[[#This Row],[Destination]],Airports!$A$1:$A$77,Airports!$D$1:$D$77,"Code not found")</f>
        <v>Detroit</v>
      </c>
      <c r="I1133" t="str" cm="1">
        <f t="array" ref="I1133">_xlfn.XLOOKUP(Flights[[#This Row],[Destination]],_xlfn._TRO_TRAILING(Airports!A:A),_xlfn._TRO_TRAILING(Airports!E:E),"Code not found")</f>
        <v>MI</v>
      </c>
      <c r="J1133" s="1">
        <v>0.4861111111111111</v>
      </c>
      <c r="K1133">
        <f>HOUR(Flights[[#This Row],[Scheduled Departure]])</f>
        <v>11</v>
      </c>
      <c r="L1133" s="1">
        <v>0.49930555555555556</v>
      </c>
      <c r="M1133">
        <v>19</v>
      </c>
      <c r="N1133">
        <v>272</v>
      </c>
      <c r="O1133" s="14">
        <f>Flights[[#This Row],[Length (min)]]/60</f>
        <v>4.5333333333333332</v>
      </c>
      <c r="P1133">
        <v>1979</v>
      </c>
      <c r="Q1133" s="17">
        <f>IFERROR(Flights[[#This Row],[Distance]]/Flights[[#This Row],[Length (hr)]],"")</f>
        <v>436.54411764705884</v>
      </c>
      <c r="R1133" s="1">
        <v>0.7944444444444444</v>
      </c>
      <c r="S1133" s="1">
        <v>0.81319444444444444</v>
      </c>
      <c r="T1133">
        <v>27</v>
      </c>
      <c r="U1133" t="str">
        <f>IF(Flights[[#This Row],[Arrival Delay]]="","Cancelled",IF(Flights[[#This Row],[Arrival Delay]]&gt;15,"Delayed","On time"))</f>
        <v>Delayed</v>
      </c>
      <c r="V1133" t="str">
        <f>IF(Flights[[#This Row],[Status]]&lt;&gt;"Delayed","",IF(Flights[[#This Row],[Arrival Delay]]&gt;120,"Severe",IF(Flights[[#This Row],[Arrival Delay]]&gt;60,"Major","Moderate")))</f>
        <v>Moderate</v>
      </c>
      <c r="X1133" t="str">
        <f>IF(OR(AND(Flights[[#This Row],[Status]]="Cancelled",Flights[[#This Row],[Cancellation Reason]]="Airline/Carrier"),Flights[[#This Row],[Delay Type]]="Severe"),"Yes","No")</f>
        <v>No</v>
      </c>
    </row>
    <row r="1134" spans="1:24" x14ac:dyDescent="0.25">
      <c r="A1134" s="3">
        <v>42093</v>
      </c>
      <c r="B1134">
        <f>WEEKNUM(Flights[[#This Row],[Date]],2)</f>
        <v>14</v>
      </c>
      <c r="C1134">
        <f>WEEKDAY(Flights[[#This Row],[Date]],2)</f>
        <v>1</v>
      </c>
      <c r="D1134" t="s">
        <v>1055</v>
      </c>
      <c r="E1134" t="s">
        <v>1994</v>
      </c>
      <c r="F1134" t="s">
        <v>0</v>
      </c>
      <c r="G1134" t="s">
        <v>356</v>
      </c>
      <c r="H1134" t="str">
        <f>_xlfn.XLOOKUP(Flights[[#This Row],[Destination]],Airports!$A$1:$A$77,Airports!$D$1:$D$77,"Code not found")</f>
        <v>Tucson</v>
      </c>
      <c r="I1134" t="str" cm="1">
        <f t="array" ref="I1134">_xlfn.XLOOKUP(Flights[[#This Row],[Destination]],_xlfn._TRO_TRAILING(Airports!A:A),_xlfn._TRO_TRAILING(Airports!E:E),"Code not found")</f>
        <v>AZ</v>
      </c>
      <c r="J1134" s="1">
        <v>0.51041666666666663</v>
      </c>
      <c r="K1134">
        <f>HOUR(Flights[[#This Row],[Scheduled Departure]])</f>
        <v>12</v>
      </c>
      <c r="L1134" s="1">
        <v>0.50694444444444442</v>
      </c>
      <c r="M1134">
        <v>-5</v>
      </c>
      <c r="N1134">
        <v>89</v>
      </c>
      <c r="O1134" s="14">
        <f>Flights[[#This Row],[Length (min)]]/60</f>
        <v>1.4833333333333334</v>
      </c>
      <c r="P1134">
        <v>451</v>
      </c>
      <c r="Q1134" s="17">
        <f>IFERROR(Flights[[#This Row],[Distance]]/Flights[[#This Row],[Length (hr)]],"")</f>
        <v>304.04494382022472</v>
      </c>
      <c r="R1134" s="1">
        <v>0.57222222222222219</v>
      </c>
      <c r="S1134" s="1">
        <v>0.56874999999999998</v>
      </c>
      <c r="T1134">
        <v>-5</v>
      </c>
      <c r="U1134" t="str">
        <f>IF(Flights[[#This Row],[Arrival Delay]]="","Cancelled",IF(Flights[[#This Row],[Arrival Delay]]&gt;15,"Delayed","On time"))</f>
        <v>On time</v>
      </c>
      <c r="V1134" t="str">
        <f>IF(Flights[[#This Row],[Status]]&lt;&gt;"Delayed","",IF(Flights[[#This Row],[Arrival Delay]]&gt;120,"Severe",IF(Flights[[#This Row],[Arrival Delay]]&gt;60,"Major","Moderate")))</f>
        <v/>
      </c>
      <c r="X1134" t="str">
        <f>IF(OR(AND(Flights[[#This Row],[Status]]="Cancelled",Flights[[#This Row],[Cancellation Reason]]="Airline/Carrier"),Flights[[#This Row],[Delay Type]]="Severe"),"Yes","No")</f>
        <v>No</v>
      </c>
    </row>
    <row r="1135" spans="1:24" x14ac:dyDescent="0.25">
      <c r="A1135" s="3">
        <v>42093</v>
      </c>
      <c r="B1135">
        <f>WEEKNUM(Flights[[#This Row],[Date]],2)</f>
        <v>14</v>
      </c>
      <c r="C1135">
        <f>WEEKDAY(Flights[[#This Row],[Date]],2)</f>
        <v>1</v>
      </c>
      <c r="D1135" t="s">
        <v>805</v>
      </c>
      <c r="E1135" t="s">
        <v>1990</v>
      </c>
      <c r="F1135" t="s">
        <v>0</v>
      </c>
      <c r="G1135" t="s">
        <v>293</v>
      </c>
      <c r="H1135" t="str">
        <f>_xlfn.XLOOKUP(Flights[[#This Row],[Destination]],Airports!$A$1:$A$77,Airports!$D$1:$D$77,"Code not found")</f>
        <v>Houston</v>
      </c>
      <c r="I1135" t="str" cm="1">
        <f t="array" ref="I1135">_xlfn.XLOOKUP(Flights[[#This Row],[Destination]],_xlfn._TRO_TRAILING(Airports!A:A),_xlfn._TRO_TRAILING(Airports!E:E),"Code not found")</f>
        <v>TX</v>
      </c>
      <c r="J1135" s="1">
        <v>0.53125</v>
      </c>
      <c r="K1135">
        <f>HOUR(Flights[[#This Row],[Scheduled Departure]])</f>
        <v>12</v>
      </c>
      <c r="L1135" s="1">
        <v>0.53333333333333333</v>
      </c>
      <c r="M1135">
        <v>3</v>
      </c>
      <c r="N1135">
        <v>193</v>
      </c>
      <c r="O1135" s="14">
        <f>Flights[[#This Row],[Length (min)]]/60</f>
        <v>3.2166666666666668</v>
      </c>
      <c r="P1135">
        <v>1379</v>
      </c>
      <c r="Q1135" s="17">
        <f>IFERROR(Flights[[#This Row],[Distance]]/Flights[[#This Row],[Length (hr)]],"")</f>
        <v>428.70466321243521</v>
      </c>
      <c r="R1135" s="1">
        <v>0.75208333333333333</v>
      </c>
      <c r="S1135" s="1">
        <v>0.75069444444444444</v>
      </c>
      <c r="T1135">
        <v>-2</v>
      </c>
      <c r="U1135" t="str">
        <f>IF(Flights[[#This Row],[Arrival Delay]]="","Cancelled",IF(Flights[[#This Row],[Arrival Delay]]&gt;15,"Delayed","On time"))</f>
        <v>On time</v>
      </c>
      <c r="V1135" t="str">
        <f>IF(Flights[[#This Row],[Status]]&lt;&gt;"Delayed","",IF(Flights[[#This Row],[Arrival Delay]]&gt;120,"Severe",IF(Flights[[#This Row],[Arrival Delay]]&gt;60,"Major","Moderate")))</f>
        <v/>
      </c>
      <c r="X1135" t="str">
        <f>IF(OR(AND(Flights[[#This Row],[Status]]="Cancelled",Flights[[#This Row],[Cancellation Reason]]="Airline/Carrier"),Flights[[#This Row],[Delay Type]]="Severe"),"Yes","No")</f>
        <v>No</v>
      </c>
    </row>
    <row r="1136" spans="1:24" x14ac:dyDescent="0.25">
      <c r="A1136" s="3">
        <v>42093</v>
      </c>
      <c r="B1136">
        <f>WEEKNUM(Flights[[#This Row],[Date]],2)</f>
        <v>14</v>
      </c>
      <c r="C1136">
        <f>WEEKDAY(Flights[[#This Row],[Date]],2)</f>
        <v>1</v>
      </c>
      <c r="D1136" t="s">
        <v>535</v>
      </c>
      <c r="E1136" t="s">
        <v>1992</v>
      </c>
      <c r="F1136" t="s">
        <v>0</v>
      </c>
      <c r="G1136" t="s">
        <v>12</v>
      </c>
      <c r="H1136" t="str">
        <f>_xlfn.XLOOKUP(Flights[[#This Row],[Destination]],Airports!$A$1:$A$77,Airports!$D$1:$D$77,"Code not found")</f>
        <v>New York</v>
      </c>
      <c r="I1136" t="str" cm="1">
        <f t="array" ref="I1136">_xlfn.XLOOKUP(Flights[[#This Row],[Destination]],_xlfn._TRO_TRAILING(Airports!A:A),_xlfn._TRO_TRAILING(Airports!E:E),"Code not found")</f>
        <v>NY</v>
      </c>
      <c r="J1136" s="1">
        <v>0.63958333333333328</v>
      </c>
      <c r="K1136">
        <f>HOUR(Flights[[#This Row],[Scheduled Departure]])</f>
        <v>15</v>
      </c>
      <c r="L1136" s="1">
        <v>0.63611111111111107</v>
      </c>
      <c r="M1136">
        <v>-5</v>
      </c>
      <c r="N1136">
        <v>323</v>
      </c>
      <c r="O1136" s="14">
        <f>Flights[[#This Row],[Length (min)]]/60</f>
        <v>5.3833333333333337</v>
      </c>
      <c r="P1136">
        <v>2475</v>
      </c>
      <c r="Q1136" s="17">
        <f>IFERROR(Flights[[#This Row],[Distance]]/Flights[[#This Row],[Length (hr)]],"")</f>
        <v>459.75232198142413</v>
      </c>
      <c r="R1136" s="1">
        <v>0.9868055555555556</v>
      </c>
      <c r="S1136" s="1">
        <v>0.98541666666666672</v>
      </c>
      <c r="T1136">
        <v>-2</v>
      </c>
      <c r="U1136" t="str">
        <f>IF(Flights[[#This Row],[Arrival Delay]]="","Cancelled",IF(Flights[[#This Row],[Arrival Delay]]&gt;15,"Delayed","On time"))</f>
        <v>On time</v>
      </c>
      <c r="V1136" t="str">
        <f>IF(Flights[[#This Row],[Status]]&lt;&gt;"Delayed","",IF(Flights[[#This Row],[Arrival Delay]]&gt;120,"Severe",IF(Flights[[#This Row],[Arrival Delay]]&gt;60,"Major","Moderate")))</f>
        <v/>
      </c>
      <c r="X1136" t="str">
        <f>IF(OR(AND(Flights[[#This Row],[Status]]="Cancelled",Flights[[#This Row],[Cancellation Reason]]="Airline/Carrier"),Flights[[#This Row],[Delay Type]]="Severe"),"Yes","No")</f>
        <v>No</v>
      </c>
    </row>
    <row r="1137" spans="1:24" x14ac:dyDescent="0.25">
      <c r="A1137" s="3">
        <v>42093</v>
      </c>
      <c r="B1137">
        <f>WEEKNUM(Flights[[#This Row],[Date]],2)</f>
        <v>14</v>
      </c>
      <c r="C1137">
        <f>WEEKDAY(Flights[[#This Row],[Date]],2)</f>
        <v>1</v>
      </c>
      <c r="D1137" t="s">
        <v>1160</v>
      </c>
      <c r="E1137" t="s">
        <v>1995</v>
      </c>
      <c r="F1137" t="s">
        <v>0</v>
      </c>
      <c r="G1137" t="s">
        <v>9</v>
      </c>
      <c r="H1137" t="str">
        <f>_xlfn.XLOOKUP(Flights[[#This Row],[Destination]],Airports!$A$1:$A$77,Airports!$D$1:$D$77,"Code not found")</f>
        <v>San Francisco</v>
      </c>
      <c r="I1137" t="str" cm="1">
        <f t="array" ref="I1137">_xlfn.XLOOKUP(Flights[[#This Row],[Destination]],_xlfn._TRO_TRAILING(Airports!A:A),_xlfn._TRO_TRAILING(Airports!E:E),"Code not found")</f>
        <v>CA</v>
      </c>
      <c r="J1137" s="1">
        <v>0.64930555555555558</v>
      </c>
      <c r="K1137">
        <f>HOUR(Flights[[#This Row],[Scheduled Departure]])</f>
        <v>15</v>
      </c>
      <c r="L1137" s="1">
        <v>0.64722222222222225</v>
      </c>
      <c r="M1137">
        <v>-3</v>
      </c>
      <c r="N1137">
        <v>96</v>
      </c>
      <c r="O1137" s="14">
        <f>Flights[[#This Row],[Length (min)]]/60</f>
        <v>1.6</v>
      </c>
      <c r="P1137">
        <v>337</v>
      </c>
      <c r="Q1137" s="17">
        <f>IFERROR(Flights[[#This Row],[Distance]]/Flights[[#This Row],[Length (hr)]],"")</f>
        <v>210.625</v>
      </c>
      <c r="R1137" s="1">
        <v>0.69791666666666663</v>
      </c>
      <c r="S1137" s="1">
        <v>0.71388888888888891</v>
      </c>
      <c r="T1137">
        <v>23</v>
      </c>
      <c r="U1137" t="str">
        <f>IF(Flights[[#This Row],[Arrival Delay]]="","Cancelled",IF(Flights[[#This Row],[Arrival Delay]]&gt;15,"Delayed","On time"))</f>
        <v>Delayed</v>
      </c>
      <c r="V1137" t="str">
        <f>IF(Flights[[#This Row],[Status]]&lt;&gt;"Delayed","",IF(Flights[[#This Row],[Arrival Delay]]&gt;120,"Severe",IF(Flights[[#This Row],[Arrival Delay]]&gt;60,"Major","Moderate")))</f>
        <v>Moderate</v>
      </c>
      <c r="X1137" t="str">
        <f>IF(OR(AND(Flights[[#This Row],[Status]]="Cancelled",Flights[[#This Row],[Cancellation Reason]]="Airline/Carrier"),Flights[[#This Row],[Delay Type]]="Severe"),"Yes","No")</f>
        <v>No</v>
      </c>
    </row>
    <row r="1138" spans="1:24" x14ac:dyDescent="0.25">
      <c r="A1138" s="3">
        <v>42093</v>
      </c>
      <c r="B1138">
        <f>WEEKNUM(Flights[[#This Row],[Date]],2)</f>
        <v>14</v>
      </c>
      <c r="C1138">
        <f>WEEKDAY(Flights[[#This Row],[Date]],2)</f>
        <v>1</v>
      </c>
      <c r="D1138" t="s">
        <v>791</v>
      </c>
      <c r="E1138" t="s">
        <v>1990</v>
      </c>
      <c r="F1138" t="s">
        <v>0</v>
      </c>
      <c r="G1138" t="s">
        <v>273</v>
      </c>
      <c r="H1138" t="str">
        <f>_xlfn.XLOOKUP(Flights[[#This Row],[Destination]],Airports!$A$1:$A$77,Airports!$D$1:$D$77,"Code not found")</f>
        <v>Denver</v>
      </c>
      <c r="I1138" t="str" cm="1">
        <f t="array" ref="I1138">_xlfn.XLOOKUP(Flights[[#This Row],[Destination]],_xlfn._TRO_TRAILING(Airports!A:A),_xlfn._TRO_TRAILING(Airports!E:E),"Code not found")</f>
        <v>CO</v>
      </c>
      <c r="J1138" s="1">
        <v>0.65972222222222221</v>
      </c>
      <c r="K1138">
        <f>HOUR(Flights[[#This Row],[Scheduled Departure]])</f>
        <v>15</v>
      </c>
      <c r="L1138" s="1">
        <v>0.66388888888888886</v>
      </c>
      <c r="M1138">
        <v>6</v>
      </c>
      <c r="N1138">
        <v>130</v>
      </c>
      <c r="O1138" s="14">
        <f>Flights[[#This Row],[Length (min)]]/60</f>
        <v>2.1666666666666665</v>
      </c>
      <c r="P1138">
        <v>862</v>
      </c>
      <c r="Q1138" s="17">
        <f>IFERROR(Flights[[#This Row],[Distance]]/Flights[[#This Row],[Length (hr)]],"")</f>
        <v>397.84615384615387</v>
      </c>
      <c r="R1138" s="1">
        <v>0.79722222222222228</v>
      </c>
      <c r="S1138" s="1">
        <v>0.79583333333333328</v>
      </c>
      <c r="T1138">
        <v>-2</v>
      </c>
      <c r="U1138" t="str">
        <f>IF(Flights[[#This Row],[Arrival Delay]]="","Cancelled",IF(Flights[[#This Row],[Arrival Delay]]&gt;15,"Delayed","On time"))</f>
        <v>On time</v>
      </c>
      <c r="V1138" t="str">
        <f>IF(Flights[[#This Row],[Status]]&lt;&gt;"Delayed","",IF(Flights[[#This Row],[Arrival Delay]]&gt;120,"Severe",IF(Flights[[#This Row],[Arrival Delay]]&gt;60,"Major","Moderate")))</f>
        <v/>
      </c>
      <c r="X1138" t="str">
        <f>IF(OR(AND(Flights[[#This Row],[Status]]="Cancelled",Flights[[#This Row],[Cancellation Reason]]="Airline/Carrier"),Flights[[#This Row],[Delay Type]]="Severe"),"Yes","No")</f>
        <v>No</v>
      </c>
    </row>
    <row r="1139" spans="1:24" x14ac:dyDescent="0.25">
      <c r="A1139" s="3">
        <v>42093</v>
      </c>
      <c r="B1139">
        <f>WEEKNUM(Flights[[#This Row],[Date]],2)</f>
        <v>14</v>
      </c>
      <c r="C1139">
        <f>WEEKDAY(Flights[[#This Row],[Date]],2)</f>
        <v>1</v>
      </c>
      <c r="D1139" t="s">
        <v>736</v>
      </c>
      <c r="E1139" t="s">
        <v>1994</v>
      </c>
      <c r="F1139" t="s">
        <v>0</v>
      </c>
      <c r="G1139" t="s">
        <v>250</v>
      </c>
      <c r="H1139" t="str">
        <f>_xlfn.XLOOKUP(Flights[[#This Row],[Destination]],Airports!$A$1:$A$77,Airports!$D$1:$D$77,"Code not found")</f>
        <v>Aspen</v>
      </c>
      <c r="I1139" t="str" cm="1">
        <f t="array" ref="I1139">_xlfn.XLOOKUP(Flights[[#This Row],[Destination]],_xlfn._TRO_TRAILING(Airports!A:A),_xlfn._TRO_TRAILING(Airports!E:E),"Code not found")</f>
        <v>CO</v>
      </c>
      <c r="J1139" s="1">
        <v>0.76458333333333328</v>
      </c>
      <c r="K1139">
        <f>HOUR(Flights[[#This Row],[Scheduled Departure]])</f>
        <v>18</v>
      </c>
      <c r="L1139" s="1">
        <v>0.76041666666666663</v>
      </c>
      <c r="M1139">
        <v>-6</v>
      </c>
      <c r="N1139">
        <v>116</v>
      </c>
      <c r="O1139" s="14">
        <f>Flights[[#This Row],[Length (min)]]/60</f>
        <v>1.9333333333333333</v>
      </c>
      <c r="P1139">
        <v>737</v>
      </c>
      <c r="Q1139" s="17">
        <f>IFERROR(Flights[[#This Row],[Distance]]/Flights[[#This Row],[Length (hr)]],"")</f>
        <v>381.20689655172413</v>
      </c>
      <c r="R1139" s="1">
        <v>0.89375000000000004</v>
      </c>
      <c r="S1139" s="1">
        <v>0.88263888888888886</v>
      </c>
      <c r="T1139">
        <v>-16</v>
      </c>
      <c r="U1139" t="str">
        <f>IF(Flights[[#This Row],[Arrival Delay]]="","Cancelled",IF(Flights[[#This Row],[Arrival Delay]]&gt;15,"Delayed","On time"))</f>
        <v>On time</v>
      </c>
      <c r="V1139" t="str">
        <f>IF(Flights[[#This Row],[Status]]&lt;&gt;"Delayed","",IF(Flights[[#This Row],[Arrival Delay]]&gt;120,"Severe",IF(Flights[[#This Row],[Arrival Delay]]&gt;60,"Major","Moderate")))</f>
        <v/>
      </c>
      <c r="X1139" t="str">
        <f>IF(OR(AND(Flights[[#This Row],[Status]]="Cancelled",Flights[[#This Row],[Cancellation Reason]]="Airline/Carrier"),Flights[[#This Row],[Delay Type]]="Severe"),"Yes","No")</f>
        <v>No</v>
      </c>
    </row>
    <row r="1140" spans="1:24" x14ac:dyDescent="0.25">
      <c r="A1140" s="3">
        <v>42093</v>
      </c>
      <c r="B1140">
        <f>WEEKNUM(Flights[[#This Row],[Date]],2)</f>
        <v>14</v>
      </c>
      <c r="C1140">
        <f>WEEKDAY(Flights[[#This Row],[Date]],2)</f>
        <v>1</v>
      </c>
      <c r="D1140" t="s">
        <v>671</v>
      </c>
      <c r="E1140" t="s">
        <v>1989</v>
      </c>
      <c r="F1140" t="s">
        <v>0</v>
      </c>
      <c r="G1140" t="s">
        <v>26</v>
      </c>
      <c r="H1140" t="str">
        <f>_xlfn.XLOOKUP(Flights[[#This Row],[Destination]],Airports!$A$1:$A$77,Airports!$D$1:$D$77,"Code not found")</f>
        <v>Atlanta</v>
      </c>
      <c r="I1140" t="str" cm="1">
        <f t="array" ref="I1140">_xlfn.XLOOKUP(Flights[[#This Row],[Destination]],_xlfn._TRO_TRAILING(Airports!A:A),_xlfn._TRO_TRAILING(Airports!E:E),"Code not found")</f>
        <v>GA</v>
      </c>
      <c r="J1140" s="1">
        <v>0.92708333333333337</v>
      </c>
      <c r="K1140">
        <f>HOUR(Flights[[#This Row],[Scheduled Departure]])</f>
        <v>22</v>
      </c>
      <c r="L1140" s="1">
        <v>0.92152777777777772</v>
      </c>
      <c r="M1140">
        <v>-8</v>
      </c>
      <c r="N1140">
        <v>241</v>
      </c>
      <c r="O1140" s="14">
        <f>Flights[[#This Row],[Length (min)]]/60</f>
        <v>4.0166666666666666</v>
      </c>
      <c r="P1140">
        <v>1947</v>
      </c>
      <c r="Q1140" s="17">
        <f>IFERROR(Flights[[#This Row],[Distance]]/Flights[[#This Row],[Length (hr)]],"")</f>
        <v>484.73029045643153</v>
      </c>
      <c r="R1140" s="1">
        <v>0.22361111111111112</v>
      </c>
      <c r="S1140" s="1">
        <v>0.21388888888888888</v>
      </c>
      <c r="T1140">
        <v>-14</v>
      </c>
      <c r="U1140" t="str">
        <f>IF(Flights[[#This Row],[Arrival Delay]]="","Cancelled",IF(Flights[[#This Row],[Arrival Delay]]&gt;15,"Delayed","On time"))</f>
        <v>On time</v>
      </c>
      <c r="V1140" t="str">
        <f>IF(Flights[[#This Row],[Status]]&lt;&gt;"Delayed","",IF(Flights[[#This Row],[Arrival Delay]]&gt;120,"Severe",IF(Flights[[#This Row],[Arrival Delay]]&gt;60,"Major","Moderate")))</f>
        <v/>
      </c>
      <c r="X1140" t="str">
        <f>IF(OR(AND(Flights[[#This Row],[Status]]="Cancelled",Flights[[#This Row],[Cancellation Reason]]="Airline/Carrier"),Flights[[#This Row],[Delay Type]]="Severe"),"Yes","No")</f>
        <v>No</v>
      </c>
    </row>
    <row r="1141" spans="1:24" x14ac:dyDescent="0.25">
      <c r="A1141" s="3">
        <v>42093</v>
      </c>
      <c r="B1141">
        <f>WEEKNUM(Flights[[#This Row],[Date]],2)</f>
        <v>14</v>
      </c>
      <c r="C1141">
        <f>WEEKDAY(Flights[[#This Row],[Date]],2)</f>
        <v>1</v>
      </c>
      <c r="D1141" t="s">
        <v>1180</v>
      </c>
      <c r="E1141" t="s">
        <v>1995</v>
      </c>
      <c r="F1141" t="s">
        <v>0</v>
      </c>
      <c r="G1141" t="s">
        <v>29</v>
      </c>
      <c r="H1141" t="str">
        <f>_xlfn.XLOOKUP(Flights[[#This Row],[Destination]],Airports!$A$1:$A$77,Airports!$D$1:$D$77,"Code not found")</f>
        <v>Phoenix</v>
      </c>
      <c r="I1141" t="str" cm="1">
        <f t="array" ref="I1141">_xlfn.XLOOKUP(Flights[[#This Row],[Destination]],_xlfn._TRO_TRAILING(Airports!A:A),_xlfn._TRO_TRAILING(Airports!E:E),"Code not found")</f>
        <v>AZ</v>
      </c>
      <c r="J1141" s="1">
        <v>0.93402777777777779</v>
      </c>
      <c r="K1141">
        <f>HOUR(Flights[[#This Row],[Scheduled Departure]])</f>
        <v>22</v>
      </c>
      <c r="L1141" s="1">
        <v>0.9555555555555556</v>
      </c>
      <c r="M1141">
        <v>31</v>
      </c>
      <c r="N1141">
        <v>67</v>
      </c>
      <c r="O1141" s="14">
        <f>Flights[[#This Row],[Length (min)]]/60</f>
        <v>1.1166666666666667</v>
      </c>
      <c r="P1141">
        <v>370</v>
      </c>
      <c r="Q1141" s="17">
        <f>IFERROR(Flights[[#This Row],[Distance]]/Flights[[#This Row],[Length (hr)]],"")</f>
        <v>331.34328358208955</v>
      </c>
      <c r="R1141" s="1">
        <v>0.98958333333333337</v>
      </c>
      <c r="S1141" s="1">
        <v>2.0833333333333333E-3</v>
      </c>
      <c r="T1141">
        <v>18</v>
      </c>
      <c r="U1141" t="str">
        <f>IF(Flights[[#This Row],[Arrival Delay]]="","Cancelled",IF(Flights[[#This Row],[Arrival Delay]]&gt;15,"Delayed","On time"))</f>
        <v>Delayed</v>
      </c>
      <c r="V1141" t="str">
        <f>IF(Flights[[#This Row],[Status]]&lt;&gt;"Delayed","",IF(Flights[[#This Row],[Arrival Delay]]&gt;120,"Severe",IF(Flights[[#This Row],[Arrival Delay]]&gt;60,"Major","Moderate")))</f>
        <v>Moderate</v>
      </c>
      <c r="X1141" t="str">
        <f>IF(OR(AND(Flights[[#This Row],[Status]]="Cancelled",Flights[[#This Row],[Cancellation Reason]]="Airline/Carrier"),Flights[[#This Row],[Delay Type]]="Severe"),"Yes","No")</f>
        <v>No</v>
      </c>
    </row>
    <row r="1142" spans="1:24" x14ac:dyDescent="0.25">
      <c r="A1142" s="3">
        <v>42094</v>
      </c>
      <c r="B1142">
        <f>WEEKNUM(Flights[[#This Row],[Date]],2)</f>
        <v>14</v>
      </c>
      <c r="C1142">
        <f>WEEKDAY(Flights[[#This Row],[Date]],2)</f>
        <v>2</v>
      </c>
      <c r="D1142" t="s">
        <v>110</v>
      </c>
      <c r="E1142" t="s">
        <v>1987</v>
      </c>
      <c r="F1142" t="s">
        <v>0</v>
      </c>
      <c r="G1142" t="s">
        <v>3</v>
      </c>
      <c r="H1142" t="str">
        <f>_xlfn.XLOOKUP(Flights[[#This Row],[Destination]],Airports!$A$1:$A$77,Airports!$D$1:$D$77,"Code not found")</f>
        <v>Dallas</v>
      </c>
      <c r="I1142" t="str" cm="1">
        <f t="array" ref="I1142">_xlfn.XLOOKUP(Flights[[#This Row],[Destination]],_xlfn._TRO_TRAILING(Airports!A:A),_xlfn._TRO_TRAILING(Airports!E:E),"Code not found")</f>
        <v>TX</v>
      </c>
      <c r="J1142" s="1">
        <v>4.0972222222222222E-2</v>
      </c>
      <c r="K1142">
        <f>HOUR(Flights[[#This Row],[Scheduled Departure]])</f>
        <v>0</v>
      </c>
      <c r="L1142" s="1">
        <v>3.7499999999999999E-2</v>
      </c>
      <c r="M1142">
        <v>-5</v>
      </c>
      <c r="N1142">
        <v>156</v>
      </c>
      <c r="O1142" s="14">
        <f>Flights[[#This Row],[Length (min)]]/60</f>
        <v>2.6</v>
      </c>
      <c r="P1142">
        <v>1235</v>
      </c>
      <c r="Q1142" s="17">
        <f>IFERROR(Flights[[#This Row],[Distance]]/Flights[[#This Row],[Length (hr)]],"")</f>
        <v>475</v>
      </c>
      <c r="R1142" s="1">
        <v>0.24583333333333332</v>
      </c>
      <c r="S1142" s="1">
        <v>0.22916666666666666</v>
      </c>
      <c r="T1142">
        <v>-24</v>
      </c>
      <c r="U1142" t="str">
        <f>IF(Flights[[#This Row],[Arrival Delay]]="","Cancelled",IF(Flights[[#This Row],[Arrival Delay]]&gt;15,"Delayed","On time"))</f>
        <v>On time</v>
      </c>
      <c r="V1142" t="str">
        <f>IF(Flights[[#This Row],[Status]]&lt;&gt;"Delayed","",IF(Flights[[#This Row],[Arrival Delay]]&gt;120,"Severe",IF(Flights[[#This Row],[Arrival Delay]]&gt;60,"Major","Moderate")))</f>
        <v/>
      </c>
      <c r="X1142" t="str">
        <f>IF(OR(AND(Flights[[#This Row],[Status]]="Cancelled",Flights[[#This Row],[Cancellation Reason]]="Airline/Carrier"),Flights[[#This Row],[Delay Type]]="Severe"),"Yes","No")</f>
        <v>No</v>
      </c>
    </row>
    <row r="1143" spans="1:24" x14ac:dyDescent="0.25">
      <c r="A1143" s="3">
        <v>42094</v>
      </c>
      <c r="B1143">
        <f>WEEKNUM(Flights[[#This Row],[Date]],2)</f>
        <v>14</v>
      </c>
      <c r="C1143">
        <f>WEEKDAY(Flights[[#This Row],[Date]],2)</f>
        <v>2</v>
      </c>
      <c r="D1143" t="s">
        <v>1192</v>
      </c>
      <c r="E1143" t="s">
        <v>1995</v>
      </c>
      <c r="F1143" t="s">
        <v>0</v>
      </c>
      <c r="G1143" t="s">
        <v>347</v>
      </c>
      <c r="H1143" t="str">
        <f>_xlfn.XLOOKUP(Flights[[#This Row],[Destination]],Airports!$A$1:$A$77,Airports!$D$1:$D$77,"Code not found")</f>
        <v>San Jose</v>
      </c>
      <c r="I1143" t="str" cm="1">
        <f t="array" ref="I1143">_xlfn.XLOOKUP(Flights[[#This Row],[Destination]],_xlfn._TRO_TRAILING(Airports!A:A),_xlfn._TRO_TRAILING(Airports!E:E),"Code not found")</f>
        <v>CA</v>
      </c>
      <c r="J1143" s="1">
        <v>0.40972222222222221</v>
      </c>
      <c r="K1143">
        <f>HOUR(Flights[[#This Row],[Scheduled Departure]])</f>
        <v>9</v>
      </c>
      <c r="L1143" s="1">
        <v>0.40763888888888888</v>
      </c>
      <c r="M1143">
        <v>-3</v>
      </c>
      <c r="N1143">
        <v>64</v>
      </c>
      <c r="O1143" s="14">
        <f>Flights[[#This Row],[Length (min)]]/60</f>
        <v>1.0666666666666667</v>
      </c>
      <c r="P1143">
        <v>308</v>
      </c>
      <c r="Q1143" s="17">
        <f>IFERROR(Flights[[#This Row],[Distance]]/Flights[[#This Row],[Length (hr)]],"")</f>
        <v>288.75</v>
      </c>
      <c r="R1143" s="1">
        <v>0.4548611111111111</v>
      </c>
      <c r="S1143" s="1">
        <v>0.45208333333333334</v>
      </c>
      <c r="T1143">
        <v>-4</v>
      </c>
      <c r="U1143" t="str">
        <f>IF(Flights[[#This Row],[Arrival Delay]]="","Cancelled",IF(Flights[[#This Row],[Arrival Delay]]&gt;15,"Delayed","On time"))</f>
        <v>On time</v>
      </c>
      <c r="V1143" t="str">
        <f>IF(Flights[[#This Row],[Status]]&lt;&gt;"Delayed","",IF(Flights[[#This Row],[Arrival Delay]]&gt;120,"Severe",IF(Flights[[#This Row],[Arrival Delay]]&gt;60,"Major","Moderate")))</f>
        <v/>
      </c>
      <c r="X1143" t="str">
        <f>IF(OR(AND(Flights[[#This Row],[Status]]="Cancelled",Flights[[#This Row],[Cancellation Reason]]="Airline/Carrier"),Flights[[#This Row],[Delay Type]]="Severe"),"Yes","No")</f>
        <v>No</v>
      </c>
    </row>
    <row r="1144" spans="1:24" x14ac:dyDescent="0.25">
      <c r="A1144" s="3">
        <v>42094</v>
      </c>
      <c r="B1144">
        <f>WEEKNUM(Flights[[#This Row],[Date]],2)</f>
        <v>14</v>
      </c>
      <c r="C1144">
        <f>WEEKDAY(Flights[[#This Row],[Date]],2)</f>
        <v>2</v>
      </c>
      <c r="D1144" t="s">
        <v>1135</v>
      </c>
      <c r="E1144" t="s">
        <v>1995</v>
      </c>
      <c r="F1144" t="s">
        <v>0</v>
      </c>
      <c r="G1144" t="s">
        <v>29</v>
      </c>
      <c r="H1144" t="str">
        <f>_xlfn.XLOOKUP(Flights[[#This Row],[Destination]],Airports!$A$1:$A$77,Airports!$D$1:$D$77,"Code not found")</f>
        <v>Phoenix</v>
      </c>
      <c r="I1144" t="str" cm="1">
        <f t="array" ref="I1144">_xlfn.XLOOKUP(Flights[[#This Row],[Destination]],_xlfn._TRO_TRAILING(Airports!A:A),_xlfn._TRO_TRAILING(Airports!E:E),"Code not found")</f>
        <v>AZ</v>
      </c>
      <c r="J1144" s="1">
        <v>0.4548611111111111</v>
      </c>
      <c r="K1144">
        <f>HOUR(Flights[[#This Row],[Scheduled Departure]])</f>
        <v>10</v>
      </c>
      <c r="L1144" s="1">
        <v>0.45416666666666666</v>
      </c>
      <c r="M1144">
        <v>-1</v>
      </c>
      <c r="N1144">
        <v>72</v>
      </c>
      <c r="O1144" s="14">
        <f>Flights[[#This Row],[Length (min)]]/60</f>
        <v>1.2</v>
      </c>
      <c r="P1144">
        <v>370</v>
      </c>
      <c r="Q1144" s="17">
        <f>IFERROR(Flights[[#This Row],[Distance]]/Flights[[#This Row],[Length (hr)]],"")</f>
        <v>308.33333333333337</v>
      </c>
      <c r="R1144" s="1">
        <v>0.50694444444444442</v>
      </c>
      <c r="S1144" s="1">
        <v>0.50416666666666665</v>
      </c>
      <c r="T1144">
        <v>-4</v>
      </c>
      <c r="U1144" t="str">
        <f>IF(Flights[[#This Row],[Arrival Delay]]="","Cancelled",IF(Flights[[#This Row],[Arrival Delay]]&gt;15,"Delayed","On time"))</f>
        <v>On time</v>
      </c>
      <c r="V1144" t="str">
        <f>IF(Flights[[#This Row],[Status]]&lt;&gt;"Delayed","",IF(Flights[[#This Row],[Arrival Delay]]&gt;120,"Severe",IF(Flights[[#This Row],[Arrival Delay]]&gt;60,"Major","Moderate")))</f>
        <v/>
      </c>
      <c r="X1144" t="str">
        <f>IF(OR(AND(Flights[[#This Row],[Status]]="Cancelled",Flights[[#This Row],[Cancellation Reason]]="Airline/Carrier"),Flights[[#This Row],[Delay Type]]="Severe"),"Yes","No")</f>
        <v>No</v>
      </c>
    </row>
    <row r="1145" spans="1:24" x14ac:dyDescent="0.25">
      <c r="A1145" s="3">
        <v>42094</v>
      </c>
      <c r="B1145">
        <f>WEEKNUM(Flights[[#This Row],[Date]],2)</f>
        <v>14</v>
      </c>
      <c r="C1145">
        <f>WEEKDAY(Flights[[#This Row],[Date]],2)</f>
        <v>2</v>
      </c>
      <c r="D1145" t="s">
        <v>794</v>
      </c>
      <c r="E1145" t="s">
        <v>1990</v>
      </c>
      <c r="F1145" t="s">
        <v>0</v>
      </c>
      <c r="G1145" t="s">
        <v>16</v>
      </c>
      <c r="H1145" t="str">
        <f>_xlfn.XLOOKUP(Flights[[#This Row],[Destination]],Airports!$A$1:$A$77,Airports!$D$1:$D$77,"Code not found")</f>
        <v>Dulles</v>
      </c>
      <c r="I1145" t="str" cm="1">
        <f t="array" ref="I1145">_xlfn.XLOOKUP(Flights[[#This Row],[Destination]],_xlfn._TRO_TRAILING(Airports!A:A),_xlfn._TRO_TRAILING(Airports!E:E),"Code not found")</f>
        <v>VA</v>
      </c>
      <c r="J1145" s="1">
        <v>0.54374999999999996</v>
      </c>
      <c r="K1145">
        <f>HOUR(Flights[[#This Row],[Scheduled Departure]])</f>
        <v>13</v>
      </c>
      <c r="L1145" s="1">
        <v>0.54305555555555551</v>
      </c>
      <c r="M1145">
        <v>-1</v>
      </c>
      <c r="N1145">
        <v>297</v>
      </c>
      <c r="O1145" s="14">
        <f>Flights[[#This Row],[Length (min)]]/60</f>
        <v>4.95</v>
      </c>
      <c r="P1145">
        <v>2288</v>
      </c>
      <c r="Q1145" s="17">
        <f>IFERROR(Flights[[#This Row],[Distance]]/Flights[[#This Row],[Length (hr)]],"")</f>
        <v>462.22222222222223</v>
      </c>
      <c r="R1145" s="1">
        <v>0.87708333333333333</v>
      </c>
      <c r="S1145" s="1">
        <v>0.87430555555555556</v>
      </c>
      <c r="T1145">
        <v>-4</v>
      </c>
      <c r="U1145" t="str">
        <f>IF(Flights[[#This Row],[Arrival Delay]]="","Cancelled",IF(Flights[[#This Row],[Arrival Delay]]&gt;15,"Delayed","On time"))</f>
        <v>On time</v>
      </c>
      <c r="V1145" t="str">
        <f>IF(Flights[[#This Row],[Status]]&lt;&gt;"Delayed","",IF(Flights[[#This Row],[Arrival Delay]]&gt;120,"Severe",IF(Flights[[#This Row],[Arrival Delay]]&gt;60,"Major","Moderate")))</f>
        <v/>
      </c>
      <c r="X1145" t="str">
        <f>IF(OR(AND(Flights[[#This Row],[Status]]="Cancelled",Flights[[#This Row],[Cancellation Reason]]="Airline/Carrier"),Flights[[#This Row],[Delay Type]]="Severe"),"Yes","No")</f>
        <v>No</v>
      </c>
    </row>
    <row r="1146" spans="1:24" x14ac:dyDescent="0.25">
      <c r="A1146" s="3">
        <v>42094</v>
      </c>
      <c r="B1146">
        <f>WEEKNUM(Flights[[#This Row],[Date]],2)</f>
        <v>14</v>
      </c>
      <c r="C1146">
        <f>WEEKDAY(Flights[[#This Row],[Date]],2)</f>
        <v>2</v>
      </c>
      <c r="D1146" t="s">
        <v>1198</v>
      </c>
      <c r="E1146" t="s">
        <v>1995</v>
      </c>
      <c r="F1146" t="s">
        <v>0</v>
      </c>
      <c r="G1146" t="s">
        <v>7</v>
      </c>
      <c r="H1146" t="str">
        <f>_xlfn.XLOOKUP(Flights[[#This Row],[Destination]],Airports!$A$1:$A$77,Airports!$D$1:$D$77,"Code not found")</f>
        <v>Austin</v>
      </c>
      <c r="I1146" t="str" cm="1">
        <f t="array" ref="I1146">_xlfn.XLOOKUP(Flights[[#This Row],[Destination]],_xlfn._TRO_TRAILING(Airports!A:A),_xlfn._TRO_TRAILING(Airports!E:E),"Code not found")</f>
        <v>TX</v>
      </c>
      <c r="J1146" s="1">
        <v>0.56597222222222221</v>
      </c>
      <c r="K1146">
        <f>HOUR(Flights[[#This Row],[Scheduled Departure]])</f>
        <v>13</v>
      </c>
      <c r="L1146" s="1">
        <v>0.56597222222222221</v>
      </c>
      <c r="M1146">
        <v>0</v>
      </c>
      <c r="N1146">
        <v>160</v>
      </c>
      <c r="O1146" s="14">
        <f>Flights[[#This Row],[Length (min)]]/60</f>
        <v>2.6666666666666665</v>
      </c>
      <c r="P1146">
        <v>1242</v>
      </c>
      <c r="Q1146" s="17">
        <f>IFERROR(Flights[[#This Row],[Distance]]/Flights[[#This Row],[Length (hr)]],"")</f>
        <v>465.75</v>
      </c>
      <c r="R1146" s="1">
        <v>0.76736111111111116</v>
      </c>
      <c r="S1146" s="1">
        <v>0.76041666666666663</v>
      </c>
      <c r="T1146">
        <v>-10</v>
      </c>
      <c r="U1146" t="str">
        <f>IF(Flights[[#This Row],[Arrival Delay]]="","Cancelled",IF(Flights[[#This Row],[Arrival Delay]]&gt;15,"Delayed","On time"))</f>
        <v>On time</v>
      </c>
      <c r="V1146" t="str">
        <f>IF(Flights[[#This Row],[Status]]&lt;&gt;"Delayed","",IF(Flights[[#This Row],[Arrival Delay]]&gt;120,"Severe",IF(Flights[[#This Row],[Arrival Delay]]&gt;60,"Major","Moderate")))</f>
        <v/>
      </c>
      <c r="X1146" t="str">
        <f>IF(OR(AND(Flights[[#This Row],[Status]]="Cancelled",Flights[[#This Row],[Cancellation Reason]]="Airline/Carrier"),Flights[[#This Row],[Delay Type]]="Severe"),"Yes","No")</f>
        <v>No</v>
      </c>
    </row>
    <row r="1147" spans="1:24" x14ac:dyDescent="0.25">
      <c r="A1147" s="3">
        <v>42094</v>
      </c>
      <c r="B1147">
        <f>WEEKNUM(Flights[[#This Row],[Date]],2)</f>
        <v>14</v>
      </c>
      <c r="C1147">
        <f>WEEKDAY(Flights[[#This Row],[Date]],2)</f>
        <v>2</v>
      </c>
      <c r="D1147" t="s">
        <v>148</v>
      </c>
      <c r="E1147" t="s">
        <v>1987</v>
      </c>
      <c r="F1147" t="s">
        <v>0</v>
      </c>
      <c r="G1147" t="s">
        <v>5</v>
      </c>
      <c r="H1147" t="str">
        <f>_xlfn.XLOOKUP(Flights[[#This Row],[Destination]],Airports!$A$1:$A$77,Airports!$D$1:$D$77,"Code not found")</f>
        <v>St. Louis</v>
      </c>
      <c r="I1147" t="str" cm="1">
        <f t="array" ref="I1147">_xlfn.XLOOKUP(Flights[[#This Row],[Destination]],_xlfn._TRO_TRAILING(Airports!A:A),_xlfn._TRO_TRAILING(Airports!E:E),"Code not found")</f>
        <v>MO</v>
      </c>
      <c r="J1147" s="1">
        <v>0.6381944444444444</v>
      </c>
      <c r="K1147">
        <f>HOUR(Flights[[#This Row],[Scheduled Departure]])</f>
        <v>15</v>
      </c>
      <c r="L1147" s="1">
        <v>0.63472222222222219</v>
      </c>
      <c r="M1147">
        <v>-5</v>
      </c>
      <c r="N1147">
        <v>221</v>
      </c>
      <c r="O1147" s="14">
        <f>Flights[[#This Row],[Length (min)]]/60</f>
        <v>3.6833333333333331</v>
      </c>
      <c r="P1147">
        <v>1592</v>
      </c>
      <c r="Q1147" s="17">
        <f>IFERROR(Flights[[#This Row],[Distance]]/Flights[[#This Row],[Length (hr)]],"")</f>
        <v>432.21719457013575</v>
      </c>
      <c r="R1147" s="1">
        <v>0.875</v>
      </c>
      <c r="S1147" s="1">
        <v>0.87152777777777779</v>
      </c>
      <c r="T1147">
        <v>-5</v>
      </c>
      <c r="U1147" t="str">
        <f>IF(Flights[[#This Row],[Arrival Delay]]="","Cancelled",IF(Flights[[#This Row],[Arrival Delay]]&gt;15,"Delayed","On time"))</f>
        <v>On time</v>
      </c>
      <c r="V1147" t="str">
        <f>IF(Flights[[#This Row],[Status]]&lt;&gt;"Delayed","",IF(Flights[[#This Row],[Arrival Delay]]&gt;120,"Severe",IF(Flights[[#This Row],[Arrival Delay]]&gt;60,"Major","Moderate")))</f>
        <v/>
      </c>
      <c r="X1147" t="str">
        <f>IF(OR(AND(Flights[[#This Row],[Status]]="Cancelled",Flights[[#This Row],[Cancellation Reason]]="Airline/Carrier"),Flights[[#This Row],[Delay Type]]="Severe"),"Yes","No")</f>
        <v>No</v>
      </c>
    </row>
    <row r="1148" spans="1:24" x14ac:dyDescent="0.25">
      <c r="A1148" s="3">
        <v>42094</v>
      </c>
      <c r="B1148">
        <f>WEEKNUM(Flights[[#This Row],[Date]],2)</f>
        <v>14</v>
      </c>
      <c r="C1148">
        <f>WEEKDAY(Flights[[#This Row],[Date]],2)</f>
        <v>2</v>
      </c>
      <c r="D1148" t="s">
        <v>625</v>
      </c>
      <c r="E1148" t="s">
        <v>1990</v>
      </c>
      <c r="F1148" t="s">
        <v>0</v>
      </c>
      <c r="G1148" t="s">
        <v>17</v>
      </c>
      <c r="H1148" t="str">
        <f>_xlfn.XLOOKUP(Flights[[#This Row],[Destination]],Airports!$A$1:$A$77,Airports!$D$1:$D$77,"Code not found")</f>
        <v>Honolulu</v>
      </c>
      <c r="I1148" t="str" cm="1">
        <f t="array" ref="I1148">_xlfn.XLOOKUP(Flights[[#This Row],[Destination]],_xlfn._TRO_TRAILING(Airports!A:A),_xlfn._TRO_TRAILING(Airports!E:E),"Code not found")</f>
        <v>HI</v>
      </c>
      <c r="J1148" s="1">
        <v>0.79513888888888884</v>
      </c>
      <c r="K1148">
        <f>HOUR(Flights[[#This Row],[Scheduled Departure]])</f>
        <v>19</v>
      </c>
      <c r="L1148" s="1">
        <v>0.79097222222222219</v>
      </c>
      <c r="M1148">
        <v>-6</v>
      </c>
      <c r="N1148">
        <v>358</v>
      </c>
      <c r="O1148" s="14">
        <f>Flights[[#This Row],[Length (min)]]/60</f>
        <v>5.9666666666666668</v>
      </c>
      <c r="P1148">
        <v>2556</v>
      </c>
      <c r="Q1148" s="17">
        <f>IFERROR(Flights[[#This Row],[Distance]]/Flights[[#This Row],[Length (hr)]],"")</f>
        <v>428.37988826815644</v>
      </c>
      <c r="R1148" s="1">
        <v>0.91527777777777775</v>
      </c>
      <c r="S1148" s="1">
        <v>0.9145833333333333</v>
      </c>
      <c r="T1148">
        <v>-1</v>
      </c>
      <c r="U1148" t="str">
        <f>IF(Flights[[#This Row],[Arrival Delay]]="","Cancelled",IF(Flights[[#This Row],[Arrival Delay]]&gt;15,"Delayed","On time"))</f>
        <v>On time</v>
      </c>
      <c r="V1148" t="str">
        <f>IF(Flights[[#This Row],[Status]]&lt;&gt;"Delayed","",IF(Flights[[#This Row],[Arrival Delay]]&gt;120,"Severe",IF(Flights[[#This Row],[Arrival Delay]]&gt;60,"Major","Moderate")))</f>
        <v/>
      </c>
      <c r="X1148" t="str">
        <f>IF(OR(AND(Flights[[#This Row],[Status]]="Cancelled",Flights[[#This Row],[Cancellation Reason]]="Airline/Carrier"),Flights[[#This Row],[Delay Type]]="Severe"),"Yes","No")</f>
        <v>No</v>
      </c>
    </row>
    <row r="1149" spans="1:24" x14ac:dyDescent="0.25">
      <c r="A1149" s="3">
        <v>42094</v>
      </c>
      <c r="B1149">
        <f>WEEKNUM(Flights[[#This Row],[Date]],2)</f>
        <v>14</v>
      </c>
      <c r="C1149">
        <f>WEEKDAY(Flights[[#This Row],[Date]],2)</f>
        <v>2</v>
      </c>
      <c r="D1149" t="s">
        <v>580</v>
      </c>
      <c r="E1149" t="s">
        <v>1991</v>
      </c>
      <c r="F1149" t="s">
        <v>0</v>
      </c>
      <c r="G1149" t="s">
        <v>344</v>
      </c>
      <c r="H1149" t="str">
        <f>_xlfn.XLOOKUP(Flights[[#This Row],[Destination]],Airports!$A$1:$A$77,Airports!$D$1:$D$77,"Code not found")</f>
        <v>Seattle</v>
      </c>
      <c r="I1149" t="str" cm="1">
        <f t="array" ref="I1149">_xlfn.XLOOKUP(Flights[[#This Row],[Destination]],_xlfn._TRO_TRAILING(Airports!A:A),_xlfn._TRO_TRAILING(Airports!E:E),"Code not found")</f>
        <v>WA</v>
      </c>
      <c r="J1149" s="1">
        <v>0.85069444444444442</v>
      </c>
      <c r="K1149">
        <f>HOUR(Flights[[#This Row],[Scheduled Departure]])</f>
        <v>20</v>
      </c>
      <c r="L1149" s="1">
        <v>0.84791666666666665</v>
      </c>
      <c r="M1149">
        <v>-4</v>
      </c>
      <c r="N1149">
        <v>161</v>
      </c>
      <c r="O1149" s="14">
        <f>Flights[[#This Row],[Length (min)]]/60</f>
        <v>2.6833333333333331</v>
      </c>
      <c r="P1149">
        <v>954</v>
      </c>
      <c r="Q1149" s="17">
        <f>IFERROR(Flights[[#This Row],[Distance]]/Flights[[#This Row],[Length (hr)]],"")</f>
        <v>355.52795031055905</v>
      </c>
      <c r="R1149" s="1">
        <v>0.96527777777777779</v>
      </c>
      <c r="S1149" s="1">
        <v>0.95972222222222225</v>
      </c>
      <c r="T1149">
        <v>-8</v>
      </c>
      <c r="U1149" t="str">
        <f>IF(Flights[[#This Row],[Arrival Delay]]="","Cancelled",IF(Flights[[#This Row],[Arrival Delay]]&gt;15,"Delayed","On time"))</f>
        <v>On time</v>
      </c>
      <c r="V1149" t="str">
        <f>IF(Flights[[#This Row],[Status]]&lt;&gt;"Delayed","",IF(Flights[[#This Row],[Arrival Delay]]&gt;120,"Severe",IF(Flights[[#This Row],[Arrival Delay]]&gt;60,"Major","Moderate")))</f>
        <v/>
      </c>
      <c r="X1149" t="str">
        <f>IF(OR(AND(Flights[[#This Row],[Status]]="Cancelled",Flights[[#This Row],[Cancellation Reason]]="Airline/Carrier"),Flights[[#This Row],[Delay Type]]="Severe"),"Yes","No")</f>
        <v>No</v>
      </c>
    </row>
    <row r="1150" spans="1:24" x14ac:dyDescent="0.25">
      <c r="A1150" s="3">
        <v>42094</v>
      </c>
      <c r="B1150">
        <f>WEEKNUM(Flights[[#This Row],[Date]],2)</f>
        <v>14</v>
      </c>
      <c r="C1150">
        <f>WEEKDAY(Flights[[#This Row],[Date]],2)</f>
        <v>2</v>
      </c>
      <c r="D1150" t="s">
        <v>822</v>
      </c>
      <c r="E1150" t="s">
        <v>1994</v>
      </c>
      <c r="F1150" t="s">
        <v>0</v>
      </c>
      <c r="G1150" t="s">
        <v>15</v>
      </c>
      <c r="H1150" t="str">
        <f>_xlfn.XLOOKUP(Flights[[#This Row],[Destination]],Airports!$A$1:$A$77,Airports!$D$1:$D$77,"Code not found")</f>
        <v>Las Vegas</v>
      </c>
      <c r="I1150" t="str" cm="1">
        <f t="array" ref="I1150">_xlfn.XLOOKUP(Flights[[#This Row],[Destination]],_xlfn._TRO_TRAILING(Airports!A:A),_xlfn._TRO_TRAILING(Airports!E:E),"Code not found")</f>
        <v>NV</v>
      </c>
      <c r="J1150" s="1">
        <v>0.87013888888888891</v>
      </c>
      <c r="K1150">
        <f>HOUR(Flights[[#This Row],[Scheduled Departure]])</f>
        <v>20</v>
      </c>
      <c r="L1150" s="1">
        <v>0.89652777777777781</v>
      </c>
      <c r="M1150">
        <v>38</v>
      </c>
      <c r="N1150">
        <v>78</v>
      </c>
      <c r="O1150" s="14">
        <f>Flights[[#This Row],[Length (min)]]/60</f>
        <v>1.3</v>
      </c>
      <c r="P1150">
        <v>236</v>
      </c>
      <c r="Q1150" s="17">
        <f>IFERROR(Flights[[#This Row],[Distance]]/Flights[[#This Row],[Length (hr)]],"")</f>
        <v>181.53846153846152</v>
      </c>
      <c r="R1150" s="1">
        <v>0.92361111111111116</v>
      </c>
      <c r="S1150" s="1">
        <v>0.9506944444444444</v>
      </c>
      <c r="T1150">
        <v>39</v>
      </c>
      <c r="U1150" t="str">
        <f>IF(Flights[[#This Row],[Arrival Delay]]="","Cancelled",IF(Flights[[#This Row],[Arrival Delay]]&gt;15,"Delayed","On time"))</f>
        <v>Delayed</v>
      </c>
      <c r="V1150" t="str">
        <f>IF(Flights[[#This Row],[Status]]&lt;&gt;"Delayed","",IF(Flights[[#This Row],[Arrival Delay]]&gt;120,"Severe",IF(Flights[[#This Row],[Arrival Delay]]&gt;60,"Major","Moderate")))</f>
        <v>Moderate</v>
      </c>
      <c r="X1150" t="str">
        <f>IF(OR(AND(Flights[[#This Row],[Status]]="Cancelled",Flights[[#This Row],[Cancellation Reason]]="Airline/Carrier"),Flights[[#This Row],[Delay Type]]="Severe"),"Yes","No")</f>
        <v>No</v>
      </c>
    </row>
    <row r="1151" spans="1:24" x14ac:dyDescent="0.25">
      <c r="A1151" s="3">
        <v>42094</v>
      </c>
      <c r="B1151">
        <f>WEEKNUM(Flights[[#This Row],[Date]],2)</f>
        <v>14</v>
      </c>
      <c r="C1151">
        <f>WEEKDAY(Flights[[#This Row],[Date]],2)</f>
        <v>2</v>
      </c>
      <c r="D1151" t="s">
        <v>742</v>
      </c>
      <c r="E1151" t="s">
        <v>1989</v>
      </c>
      <c r="F1151" t="s">
        <v>0</v>
      </c>
      <c r="G1151" t="s">
        <v>12</v>
      </c>
      <c r="H1151" t="str">
        <f>_xlfn.XLOOKUP(Flights[[#This Row],[Destination]],Airports!$A$1:$A$77,Airports!$D$1:$D$77,"Code not found")</f>
        <v>New York</v>
      </c>
      <c r="I1151" t="str" cm="1">
        <f t="array" ref="I1151">_xlfn.XLOOKUP(Flights[[#This Row],[Destination]],_xlfn._TRO_TRAILING(Airports!A:A),_xlfn._TRO_TRAILING(Airports!E:E),"Code not found")</f>
        <v>NY</v>
      </c>
      <c r="J1151" s="1">
        <v>0.89930555555555558</v>
      </c>
      <c r="K1151">
        <f>HOUR(Flights[[#This Row],[Scheduled Departure]])</f>
        <v>21</v>
      </c>
      <c r="L1151" s="1">
        <v>0.90555555555555556</v>
      </c>
      <c r="M1151">
        <v>9</v>
      </c>
      <c r="N1151">
        <v>333</v>
      </c>
      <c r="O1151" s="14">
        <f>Flights[[#This Row],[Length (min)]]/60</f>
        <v>5.55</v>
      </c>
      <c r="P1151">
        <v>2475</v>
      </c>
      <c r="Q1151" s="17">
        <f>IFERROR(Flights[[#This Row],[Distance]]/Flights[[#This Row],[Length (hr)]],"")</f>
        <v>445.94594594594594</v>
      </c>
      <c r="R1151" s="1">
        <v>0.2326388888888889</v>
      </c>
      <c r="S1151" s="1">
        <v>0.26180555555555557</v>
      </c>
      <c r="T1151">
        <v>42</v>
      </c>
      <c r="U1151" t="str">
        <f>IF(Flights[[#This Row],[Arrival Delay]]="","Cancelled",IF(Flights[[#This Row],[Arrival Delay]]&gt;15,"Delayed","On time"))</f>
        <v>Delayed</v>
      </c>
      <c r="V1151" t="str">
        <f>IF(Flights[[#This Row],[Status]]&lt;&gt;"Delayed","",IF(Flights[[#This Row],[Arrival Delay]]&gt;120,"Severe",IF(Flights[[#This Row],[Arrival Delay]]&gt;60,"Major","Moderate")))</f>
        <v>Moderate</v>
      </c>
      <c r="X1151" t="str">
        <f>IF(OR(AND(Flights[[#This Row],[Status]]="Cancelled",Flights[[#This Row],[Cancellation Reason]]="Airline/Carrier"),Flights[[#This Row],[Delay Type]]="Severe"),"Yes","No")</f>
        <v>No</v>
      </c>
    </row>
    <row r="1152" spans="1:24" x14ac:dyDescent="0.25">
      <c r="A1152" s="3">
        <v>42095</v>
      </c>
      <c r="B1152">
        <f>WEEKNUM(Flights[[#This Row],[Date]],2)</f>
        <v>14</v>
      </c>
      <c r="C1152">
        <f>WEEKDAY(Flights[[#This Row],[Date]],2)</f>
        <v>3</v>
      </c>
      <c r="D1152" t="s">
        <v>844</v>
      </c>
      <c r="E1152" t="s">
        <v>1994</v>
      </c>
      <c r="F1152" t="s">
        <v>0</v>
      </c>
      <c r="G1152" t="s">
        <v>7</v>
      </c>
      <c r="H1152" t="str">
        <f>_xlfn.XLOOKUP(Flights[[#This Row],[Destination]],Airports!$A$1:$A$77,Airports!$D$1:$D$77,"Code not found")</f>
        <v>Austin</v>
      </c>
      <c r="I1152" t="str" cm="1">
        <f t="array" ref="I1152">_xlfn.XLOOKUP(Flights[[#This Row],[Destination]],_xlfn._TRO_TRAILING(Airports!A:A),_xlfn._TRO_TRAILING(Airports!E:E),"Code not found")</f>
        <v>TX</v>
      </c>
      <c r="J1152" s="1">
        <v>0.3611111111111111</v>
      </c>
      <c r="K1152">
        <f>HOUR(Flights[[#This Row],[Scheduled Departure]])</f>
        <v>8</v>
      </c>
      <c r="L1152" s="1">
        <v>0.35972222222222222</v>
      </c>
      <c r="M1152">
        <v>-2</v>
      </c>
      <c r="N1152">
        <v>170</v>
      </c>
      <c r="O1152" s="14">
        <f>Flights[[#This Row],[Length (min)]]/60</f>
        <v>2.8333333333333335</v>
      </c>
      <c r="P1152">
        <v>1242</v>
      </c>
      <c r="Q1152" s="17">
        <f>IFERROR(Flights[[#This Row],[Distance]]/Flights[[#This Row],[Length (hr)]],"")</f>
        <v>438.35294117647055</v>
      </c>
      <c r="R1152" s="1">
        <v>0.56874999999999998</v>
      </c>
      <c r="S1152" s="1">
        <v>0.56111111111111112</v>
      </c>
      <c r="T1152">
        <v>-11</v>
      </c>
      <c r="U1152" t="str">
        <f>IF(Flights[[#This Row],[Arrival Delay]]="","Cancelled",IF(Flights[[#This Row],[Arrival Delay]]&gt;15,"Delayed","On time"))</f>
        <v>On time</v>
      </c>
      <c r="V1152" t="str">
        <f>IF(Flights[[#This Row],[Status]]&lt;&gt;"Delayed","",IF(Flights[[#This Row],[Arrival Delay]]&gt;120,"Severe",IF(Flights[[#This Row],[Arrival Delay]]&gt;60,"Major","Moderate")))</f>
        <v/>
      </c>
      <c r="X1152" t="str">
        <f>IF(OR(AND(Flights[[#This Row],[Status]]="Cancelled",Flights[[#This Row],[Cancellation Reason]]="Airline/Carrier"),Flights[[#This Row],[Delay Type]]="Severe"),"Yes","No")</f>
        <v>No</v>
      </c>
    </row>
    <row r="1153" spans="1:24" x14ac:dyDescent="0.25">
      <c r="A1153" s="3">
        <v>42095</v>
      </c>
      <c r="B1153">
        <f>WEEKNUM(Flights[[#This Row],[Date]],2)</f>
        <v>14</v>
      </c>
      <c r="C1153">
        <f>WEEKDAY(Flights[[#This Row],[Date]],2)</f>
        <v>3</v>
      </c>
      <c r="D1153" t="s">
        <v>502</v>
      </c>
      <c r="E1153" t="s">
        <v>1994</v>
      </c>
      <c r="F1153" t="s">
        <v>0</v>
      </c>
      <c r="G1153" t="s">
        <v>339</v>
      </c>
      <c r="H1153" t="str">
        <f>_xlfn.XLOOKUP(Flights[[#This Row],[Destination]],Airports!$A$1:$A$77,Airports!$D$1:$D$77,"Code not found")</f>
        <v>San Diego</v>
      </c>
      <c r="I1153" t="str" cm="1">
        <f t="array" ref="I1153">_xlfn.XLOOKUP(Flights[[#This Row],[Destination]],_xlfn._TRO_TRAILING(Airports!A:A),_xlfn._TRO_TRAILING(Airports!E:E),"Code not found")</f>
        <v>CA</v>
      </c>
      <c r="J1153" s="1">
        <v>0.37152777777777779</v>
      </c>
      <c r="K1153">
        <f>HOUR(Flights[[#This Row],[Scheduled Departure]])</f>
        <v>8</v>
      </c>
      <c r="L1153" s="1">
        <v>0.37569444444444444</v>
      </c>
      <c r="M1153">
        <v>6</v>
      </c>
      <c r="N1153">
        <v>59</v>
      </c>
      <c r="O1153" s="14">
        <f>Flights[[#This Row],[Length (min)]]/60</f>
        <v>0.98333333333333328</v>
      </c>
      <c r="P1153">
        <v>109</v>
      </c>
      <c r="Q1153" s="17">
        <f>IFERROR(Flights[[#This Row],[Distance]]/Flights[[#This Row],[Length (hr)]],"")</f>
        <v>110.84745762711864</v>
      </c>
      <c r="R1153" s="1">
        <v>0.41666666666666669</v>
      </c>
      <c r="S1153" s="1">
        <v>0.41666666666666669</v>
      </c>
      <c r="T1153">
        <v>0</v>
      </c>
      <c r="U1153" t="str">
        <f>IF(Flights[[#This Row],[Arrival Delay]]="","Cancelled",IF(Flights[[#This Row],[Arrival Delay]]&gt;15,"Delayed","On time"))</f>
        <v>On time</v>
      </c>
      <c r="V1153" t="str">
        <f>IF(Flights[[#This Row],[Status]]&lt;&gt;"Delayed","",IF(Flights[[#This Row],[Arrival Delay]]&gt;120,"Severe",IF(Flights[[#This Row],[Arrival Delay]]&gt;60,"Major","Moderate")))</f>
        <v/>
      </c>
      <c r="X1153" t="str">
        <f>IF(OR(AND(Flights[[#This Row],[Status]]="Cancelled",Flights[[#This Row],[Cancellation Reason]]="Airline/Carrier"),Flights[[#This Row],[Delay Type]]="Severe"),"Yes","No")</f>
        <v>No</v>
      </c>
    </row>
    <row r="1154" spans="1:24" x14ac:dyDescent="0.25">
      <c r="A1154" s="3">
        <v>42095</v>
      </c>
      <c r="B1154">
        <f>WEEKNUM(Flights[[#This Row],[Date]],2)</f>
        <v>14</v>
      </c>
      <c r="C1154">
        <f>WEEKDAY(Flights[[#This Row],[Date]],2)</f>
        <v>3</v>
      </c>
      <c r="D1154" t="s">
        <v>1194</v>
      </c>
      <c r="E1154" t="s">
        <v>1995</v>
      </c>
      <c r="F1154" t="s">
        <v>0</v>
      </c>
      <c r="G1154" t="s">
        <v>318</v>
      </c>
      <c r="H1154" t="str">
        <f>_xlfn.XLOOKUP(Flights[[#This Row],[Destination]],Airports!$A$1:$A$77,Airports!$D$1:$D$77,"Code not found")</f>
        <v>Oakland</v>
      </c>
      <c r="I1154" t="str" cm="1">
        <f t="array" ref="I1154">_xlfn.XLOOKUP(Flights[[#This Row],[Destination]],_xlfn._TRO_TRAILING(Airports!A:A),_xlfn._TRO_TRAILING(Airports!E:E),"Code not found")</f>
        <v>CA</v>
      </c>
      <c r="J1154" s="1">
        <v>0.44791666666666669</v>
      </c>
      <c r="K1154">
        <f>HOUR(Flights[[#This Row],[Scheduled Departure]])</f>
        <v>10</v>
      </c>
      <c r="L1154" s="1">
        <v>0.4465277777777778</v>
      </c>
      <c r="M1154">
        <v>-2</v>
      </c>
      <c r="N1154">
        <v>74</v>
      </c>
      <c r="O1154" s="14">
        <f>Flights[[#This Row],[Length (min)]]/60</f>
        <v>1.2333333333333334</v>
      </c>
      <c r="P1154">
        <v>337</v>
      </c>
      <c r="Q1154" s="17">
        <f>IFERROR(Flights[[#This Row],[Distance]]/Flights[[#This Row],[Length (hr)]],"")</f>
        <v>273.24324324324323</v>
      </c>
      <c r="R1154" s="1">
        <v>0.5</v>
      </c>
      <c r="S1154" s="1">
        <v>0.49791666666666667</v>
      </c>
      <c r="T1154">
        <v>-3</v>
      </c>
      <c r="U1154" t="str">
        <f>IF(Flights[[#This Row],[Arrival Delay]]="","Cancelled",IF(Flights[[#This Row],[Arrival Delay]]&gt;15,"Delayed","On time"))</f>
        <v>On time</v>
      </c>
      <c r="V1154" t="str">
        <f>IF(Flights[[#This Row],[Status]]&lt;&gt;"Delayed","",IF(Flights[[#This Row],[Arrival Delay]]&gt;120,"Severe",IF(Flights[[#This Row],[Arrival Delay]]&gt;60,"Major","Moderate")))</f>
        <v/>
      </c>
      <c r="X1154" t="str">
        <f>IF(OR(AND(Flights[[#This Row],[Status]]="Cancelled",Flights[[#This Row],[Cancellation Reason]]="Airline/Carrier"),Flights[[#This Row],[Delay Type]]="Severe"),"Yes","No")</f>
        <v>No</v>
      </c>
    </row>
    <row r="1155" spans="1:24" x14ac:dyDescent="0.25">
      <c r="A1155" s="3">
        <v>42095</v>
      </c>
      <c r="B1155">
        <f>WEEKNUM(Flights[[#This Row],[Date]],2)</f>
        <v>14</v>
      </c>
      <c r="C1155">
        <f>WEEKDAY(Flights[[#This Row],[Date]],2)</f>
        <v>3</v>
      </c>
      <c r="D1155" t="s">
        <v>542</v>
      </c>
      <c r="E1155" t="s">
        <v>1989</v>
      </c>
      <c r="F1155" t="s">
        <v>0</v>
      </c>
      <c r="G1155" t="s">
        <v>17</v>
      </c>
      <c r="H1155" t="str">
        <f>_xlfn.XLOOKUP(Flights[[#This Row],[Destination]],Airports!$A$1:$A$77,Airports!$D$1:$D$77,"Code not found")</f>
        <v>Honolulu</v>
      </c>
      <c r="I1155" t="str" cm="1">
        <f t="array" ref="I1155">_xlfn.XLOOKUP(Flights[[#This Row],[Destination]],_xlfn._TRO_TRAILING(Airports!A:A),_xlfn._TRO_TRAILING(Airports!E:E),"Code not found")</f>
        <v>HI</v>
      </c>
      <c r="J1155" s="1">
        <v>0.61805555555555558</v>
      </c>
      <c r="K1155">
        <f>HOUR(Flights[[#This Row],[Scheduled Departure]])</f>
        <v>14</v>
      </c>
      <c r="L1155" s="1">
        <v>0.62013888888888891</v>
      </c>
      <c r="M1155">
        <v>3</v>
      </c>
      <c r="N1155">
        <v>354</v>
      </c>
      <c r="O1155" s="14">
        <f>Flights[[#This Row],[Length (min)]]/60</f>
        <v>5.9</v>
      </c>
      <c r="P1155">
        <v>2556</v>
      </c>
      <c r="Q1155" s="17">
        <f>IFERROR(Flights[[#This Row],[Distance]]/Flights[[#This Row],[Length (hr)]],"")</f>
        <v>433.22033898305079</v>
      </c>
      <c r="R1155" s="1">
        <v>0.7416666666666667</v>
      </c>
      <c r="S1155" s="1">
        <v>0.74097222222222225</v>
      </c>
      <c r="T1155">
        <v>-1</v>
      </c>
      <c r="U1155" t="str">
        <f>IF(Flights[[#This Row],[Arrival Delay]]="","Cancelled",IF(Flights[[#This Row],[Arrival Delay]]&gt;15,"Delayed","On time"))</f>
        <v>On time</v>
      </c>
      <c r="V1155" t="str">
        <f>IF(Flights[[#This Row],[Status]]&lt;&gt;"Delayed","",IF(Flights[[#This Row],[Arrival Delay]]&gt;120,"Severe",IF(Flights[[#This Row],[Arrival Delay]]&gt;60,"Major","Moderate")))</f>
        <v/>
      </c>
      <c r="X1155" t="str">
        <f>IF(OR(AND(Flights[[#This Row],[Status]]="Cancelled",Flights[[#This Row],[Cancellation Reason]]="Airline/Carrier"),Flights[[#This Row],[Delay Type]]="Severe"),"Yes","No")</f>
        <v>No</v>
      </c>
    </row>
    <row r="1156" spans="1:24" x14ac:dyDescent="0.25">
      <c r="A1156" s="3">
        <v>42095</v>
      </c>
      <c r="B1156">
        <f>WEEKNUM(Flights[[#This Row],[Date]],2)</f>
        <v>14</v>
      </c>
      <c r="C1156">
        <f>WEEKDAY(Flights[[#This Row],[Date]],2)</f>
        <v>3</v>
      </c>
      <c r="D1156" t="s">
        <v>149</v>
      </c>
      <c r="E1156" t="s">
        <v>1987</v>
      </c>
      <c r="F1156" t="s">
        <v>0</v>
      </c>
      <c r="G1156" t="s">
        <v>10</v>
      </c>
      <c r="H1156" t="str">
        <f>_xlfn.XLOOKUP(Flights[[#This Row],[Destination]],Airports!$A$1:$A$77,Airports!$D$1:$D$77,"Code not found")</f>
        <v>Boston</v>
      </c>
      <c r="I1156" t="str" cm="1">
        <f t="array" ref="I1156">_xlfn.XLOOKUP(Flights[[#This Row],[Destination]],_xlfn._TRO_TRAILING(Airports!A:A),_xlfn._TRO_TRAILING(Airports!E:E),"Code not found")</f>
        <v>MA</v>
      </c>
      <c r="J1156" s="1">
        <v>0.64236111111111116</v>
      </c>
      <c r="K1156">
        <f>HOUR(Flights[[#This Row],[Scheduled Departure]])</f>
        <v>15</v>
      </c>
      <c r="L1156" s="1">
        <v>0.6381944444444444</v>
      </c>
      <c r="M1156">
        <v>-6</v>
      </c>
      <c r="N1156">
        <v>322</v>
      </c>
      <c r="O1156" s="14">
        <f>Flights[[#This Row],[Length (min)]]/60</f>
        <v>5.3666666666666663</v>
      </c>
      <c r="P1156">
        <v>2611</v>
      </c>
      <c r="Q1156" s="17">
        <f>IFERROR(Flights[[#This Row],[Distance]]/Flights[[#This Row],[Length (hr)]],"")</f>
        <v>486.52173913043481</v>
      </c>
      <c r="R1156" s="1">
        <v>3.472222222222222E-3</v>
      </c>
      <c r="S1156" s="1">
        <v>0.9868055555555556</v>
      </c>
      <c r="T1156">
        <v>-24</v>
      </c>
      <c r="U1156" t="str">
        <f>IF(Flights[[#This Row],[Arrival Delay]]="","Cancelled",IF(Flights[[#This Row],[Arrival Delay]]&gt;15,"Delayed","On time"))</f>
        <v>On time</v>
      </c>
      <c r="V1156" t="str">
        <f>IF(Flights[[#This Row],[Status]]&lt;&gt;"Delayed","",IF(Flights[[#This Row],[Arrival Delay]]&gt;120,"Severe",IF(Flights[[#This Row],[Arrival Delay]]&gt;60,"Major","Moderate")))</f>
        <v/>
      </c>
      <c r="X1156" t="str">
        <f>IF(OR(AND(Flights[[#This Row],[Status]]="Cancelled",Flights[[#This Row],[Cancellation Reason]]="Airline/Carrier"),Flights[[#This Row],[Delay Type]]="Severe"),"Yes","No")</f>
        <v>No</v>
      </c>
    </row>
    <row r="1157" spans="1:24" x14ac:dyDescent="0.25">
      <c r="A1157" s="3">
        <v>42095</v>
      </c>
      <c r="B1157">
        <f>WEEKNUM(Flights[[#This Row],[Date]],2)</f>
        <v>14</v>
      </c>
      <c r="C1157">
        <f>WEEKDAY(Flights[[#This Row],[Date]],2)</f>
        <v>3</v>
      </c>
      <c r="D1157" t="s">
        <v>1015</v>
      </c>
      <c r="E1157" t="s">
        <v>1994</v>
      </c>
      <c r="F1157" t="s">
        <v>0</v>
      </c>
      <c r="G1157" t="s">
        <v>313</v>
      </c>
      <c r="H1157" t="str">
        <f>_xlfn.XLOOKUP(Flights[[#This Row],[Destination]],Airports!$A$1:$A$77,Airports!$D$1:$D$77,"Code not found")</f>
        <v>Monterey</v>
      </c>
      <c r="I1157" t="str" cm="1">
        <f t="array" ref="I1157">_xlfn.XLOOKUP(Flights[[#This Row],[Destination]],_xlfn._TRO_TRAILING(Airports!A:A),_xlfn._TRO_TRAILING(Airports!E:E),"Code not found")</f>
        <v>CA</v>
      </c>
      <c r="J1157" s="1">
        <v>0.68194444444444446</v>
      </c>
      <c r="K1157">
        <f>HOUR(Flights[[#This Row],[Scheduled Departure]])</f>
        <v>16</v>
      </c>
      <c r="L1157" s="1">
        <v>0.68680555555555556</v>
      </c>
      <c r="M1157">
        <v>7</v>
      </c>
      <c r="N1157">
        <v>66</v>
      </c>
      <c r="O1157" s="14">
        <f>Flights[[#This Row],[Length (min)]]/60</f>
        <v>1.1000000000000001</v>
      </c>
      <c r="P1157">
        <v>266</v>
      </c>
      <c r="Q1157" s="17">
        <f>IFERROR(Flights[[#This Row],[Distance]]/Flights[[#This Row],[Length (hr)]],"")</f>
        <v>241.81818181818178</v>
      </c>
      <c r="R1157" s="1">
        <v>0.72986111111111107</v>
      </c>
      <c r="S1157" s="1">
        <v>0.73263888888888884</v>
      </c>
      <c r="T1157">
        <v>4</v>
      </c>
      <c r="U1157" t="str">
        <f>IF(Flights[[#This Row],[Arrival Delay]]="","Cancelled",IF(Flights[[#This Row],[Arrival Delay]]&gt;15,"Delayed","On time"))</f>
        <v>On time</v>
      </c>
      <c r="V1157" t="str">
        <f>IF(Flights[[#This Row],[Status]]&lt;&gt;"Delayed","",IF(Flights[[#This Row],[Arrival Delay]]&gt;120,"Severe",IF(Flights[[#This Row],[Arrival Delay]]&gt;60,"Major","Moderate")))</f>
        <v/>
      </c>
      <c r="X1157" t="str">
        <f>IF(OR(AND(Flights[[#This Row],[Status]]="Cancelled",Flights[[#This Row],[Cancellation Reason]]="Airline/Carrier"),Flights[[#This Row],[Delay Type]]="Severe"),"Yes","No")</f>
        <v>No</v>
      </c>
    </row>
    <row r="1158" spans="1:24" x14ac:dyDescent="0.25">
      <c r="A1158" s="3">
        <v>42095</v>
      </c>
      <c r="B1158">
        <f>WEEKNUM(Flights[[#This Row],[Date]],2)</f>
        <v>14</v>
      </c>
      <c r="C1158">
        <f>WEEKDAY(Flights[[#This Row],[Date]],2)</f>
        <v>3</v>
      </c>
      <c r="D1158" t="s">
        <v>87</v>
      </c>
      <c r="E1158" t="s">
        <v>1987</v>
      </c>
      <c r="F1158" t="s">
        <v>0</v>
      </c>
      <c r="G1158" t="s">
        <v>12</v>
      </c>
      <c r="H1158" t="str">
        <f>_xlfn.XLOOKUP(Flights[[#This Row],[Destination]],Airports!$A$1:$A$77,Airports!$D$1:$D$77,"Code not found")</f>
        <v>New York</v>
      </c>
      <c r="I1158" t="str" cm="1">
        <f t="array" ref="I1158">_xlfn.XLOOKUP(Flights[[#This Row],[Destination]],_xlfn._TRO_TRAILING(Airports!A:A),_xlfn._TRO_TRAILING(Airports!E:E),"Code not found")</f>
        <v>NY</v>
      </c>
      <c r="J1158" s="1">
        <v>0.70138888888888884</v>
      </c>
      <c r="K1158">
        <f>HOUR(Flights[[#This Row],[Scheduled Departure]])</f>
        <v>16</v>
      </c>
      <c r="L1158" s="1">
        <v>0.7</v>
      </c>
      <c r="M1158">
        <v>-2</v>
      </c>
      <c r="N1158">
        <v>318</v>
      </c>
      <c r="O1158" s="14">
        <f>Flights[[#This Row],[Length (min)]]/60</f>
        <v>5.3</v>
      </c>
      <c r="P1158">
        <v>2475</v>
      </c>
      <c r="Q1158" s="17">
        <f>IFERROR(Flights[[#This Row],[Distance]]/Flights[[#This Row],[Length (hr)]],"")</f>
        <v>466.98113207547169</v>
      </c>
      <c r="R1158" s="1">
        <v>5.6250000000000001E-2</v>
      </c>
      <c r="S1158" s="1">
        <v>4.583333333333333E-2</v>
      </c>
      <c r="T1158">
        <v>-15</v>
      </c>
      <c r="U1158" t="str">
        <f>IF(Flights[[#This Row],[Arrival Delay]]="","Cancelled",IF(Flights[[#This Row],[Arrival Delay]]&gt;15,"Delayed","On time"))</f>
        <v>On time</v>
      </c>
      <c r="V1158" t="str">
        <f>IF(Flights[[#This Row],[Status]]&lt;&gt;"Delayed","",IF(Flights[[#This Row],[Arrival Delay]]&gt;120,"Severe",IF(Flights[[#This Row],[Arrival Delay]]&gt;60,"Major","Moderate")))</f>
        <v/>
      </c>
      <c r="X1158" t="str">
        <f>IF(OR(AND(Flights[[#This Row],[Status]]="Cancelled",Flights[[#This Row],[Cancellation Reason]]="Airline/Carrier"),Flights[[#This Row],[Delay Type]]="Severe"),"Yes","No")</f>
        <v>No</v>
      </c>
    </row>
    <row r="1159" spans="1:24" x14ac:dyDescent="0.25">
      <c r="A1159" s="3">
        <v>42095</v>
      </c>
      <c r="B1159">
        <f>WEEKNUM(Flights[[#This Row],[Date]],2)</f>
        <v>14</v>
      </c>
      <c r="C1159">
        <f>WEEKDAY(Flights[[#This Row],[Date]],2)</f>
        <v>3</v>
      </c>
      <c r="D1159" t="s">
        <v>691</v>
      </c>
      <c r="E1159" t="s">
        <v>1995</v>
      </c>
      <c r="F1159" t="s">
        <v>0</v>
      </c>
      <c r="G1159" t="s">
        <v>318</v>
      </c>
      <c r="H1159" t="str">
        <f>_xlfn.XLOOKUP(Flights[[#This Row],[Destination]],Airports!$A$1:$A$77,Airports!$D$1:$D$77,"Code not found")</f>
        <v>Oakland</v>
      </c>
      <c r="I1159" t="str" cm="1">
        <f t="array" ref="I1159">_xlfn.XLOOKUP(Flights[[#This Row],[Destination]],_xlfn._TRO_TRAILING(Airports!A:A),_xlfn._TRO_TRAILING(Airports!E:E),"Code not found")</f>
        <v>CA</v>
      </c>
      <c r="J1159" s="1">
        <v>0.81597222222222221</v>
      </c>
      <c r="K1159">
        <f>HOUR(Flights[[#This Row],[Scheduled Departure]])</f>
        <v>19</v>
      </c>
      <c r="L1159" s="1">
        <v>0.82152777777777775</v>
      </c>
      <c r="M1159">
        <v>8</v>
      </c>
      <c r="N1159">
        <v>72</v>
      </c>
      <c r="O1159" s="14">
        <f>Flights[[#This Row],[Length (min)]]/60</f>
        <v>1.2</v>
      </c>
      <c r="P1159">
        <v>337</v>
      </c>
      <c r="Q1159" s="17">
        <f>IFERROR(Flights[[#This Row],[Distance]]/Flights[[#This Row],[Length (hr)]],"")</f>
        <v>280.83333333333337</v>
      </c>
      <c r="R1159" s="1">
        <v>0.87152777777777779</v>
      </c>
      <c r="S1159" s="1">
        <v>0.87152777777777779</v>
      </c>
      <c r="T1159">
        <v>0</v>
      </c>
      <c r="U1159" t="str">
        <f>IF(Flights[[#This Row],[Arrival Delay]]="","Cancelled",IF(Flights[[#This Row],[Arrival Delay]]&gt;15,"Delayed","On time"))</f>
        <v>On time</v>
      </c>
      <c r="V1159" t="str">
        <f>IF(Flights[[#This Row],[Status]]&lt;&gt;"Delayed","",IF(Flights[[#This Row],[Arrival Delay]]&gt;120,"Severe",IF(Flights[[#This Row],[Arrival Delay]]&gt;60,"Major","Moderate")))</f>
        <v/>
      </c>
      <c r="X1159" t="str">
        <f>IF(OR(AND(Flights[[#This Row],[Status]]="Cancelled",Flights[[#This Row],[Cancellation Reason]]="Airline/Carrier"),Flights[[#This Row],[Delay Type]]="Severe"),"Yes","No")</f>
        <v>No</v>
      </c>
    </row>
    <row r="1160" spans="1:24" x14ac:dyDescent="0.25">
      <c r="A1160" s="3">
        <v>42095</v>
      </c>
      <c r="B1160">
        <f>WEEKNUM(Flights[[#This Row],[Date]],2)</f>
        <v>14</v>
      </c>
      <c r="C1160">
        <f>WEEKDAY(Flights[[#This Row],[Date]],2)</f>
        <v>3</v>
      </c>
      <c r="D1160" t="s">
        <v>635</v>
      </c>
      <c r="E1160" t="s">
        <v>1996</v>
      </c>
      <c r="F1160" t="s">
        <v>0</v>
      </c>
      <c r="G1160" t="s">
        <v>344</v>
      </c>
      <c r="H1160" t="str">
        <f>_xlfn.XLOOKUP(Flights[[#This Row],[Destination]],Airports!$A$1:$A$77,Airports!$D$1:$D$77,"Code not found")</f>
        <v>Seattle</v>
      </c>
      <c r="I1160" t="str" cm="1">
        <f t="array" ref="I1160">_xlfn.XLOOKUP(Flights[[#This Row],[Destination]],_xlfn._TRO_TRAILING(Airports!A:A),_xlfn._TRO_TRAILING(Airports!E:E),"Code not found")</f>
        <v>WA</v>
      </c>
      <c r="J1160" s="1">
        <v>0.82986111111111116</v>
      </c>
      <c r="K1160">
        <f>HOUR(Flights[[#This Row],[Scheduled Departure]])</f>
        <v>19</v>
      </c>
      <c r="L1160" s="1">
        <v>0.83958333333333335</v>
      </c>
      <c r="M1160">
        <v>14</v>
      </c>
      <c r="N1160">
        <v>162</v>
      </c>
      <c r="O1160" s="14">
        <f>Flights[[#This Row],[Length (min)]]/60</f>
        <v>2.7</v>
      </c>
      <c r="P1160">
        <v>954</v>
      </c>
      <c r="Q1160" s="17">
        <f>IFERROR(Flights[[#This Row],[Distance]]/Flights[[#This Row],[Length (hr)]],"")</f>
        <v>353.33333333333331</v>
      </c>
      <c r="R1160" s="1">
        <v>0.9375</v>
      </c>
      <c r="S1160" s="1">
        <v>0.95208333333333328</v>
      </c>
      <c r="T1160">
        <v>21</v>
      </c>
      <c r="U1160" t="str">
        <f>IF(Flights[[#This Row],[Arrival Delay]]="","Cancelled",IF(Flights[[#This Row],[Arrival Delay]]&gt;15,"Delayed","On time"))</f>
        <v>Delayed</v>
      </c>
      <c r="V1160" t="str">
        <f>IF(Flights[[#This Row],[Status]]&lt;&gt;"Delayed","",IF(Flights[[#This Row],[Arrival Delay]]&gt;120,"Severe",IF(Flights[[#This Row],[Arrival Delay]]&gt;60,"Major","Moderate")))</f>
        <v>Moderate</v>
      </c>
      <c r="X1160" t="str">
        <f>IF(OR(AND(Flights[[#This Row],[Status]]="Cancelled",Flights[[#This Row],[Cancellation Reason]]="Airline/Carrier"),Flights[[#This Row],[Delay Type]]="Severe"),"Yes","No")</f>
        <v>No</v>
      </c>
    </row>
    <row r="1161" spans="1:24" x14ac:dyDescent="0.25">
      <c r="A1161" s="3">
        <v>42096</v>
      </c>
      <c r="B1161">
        <f>WEEKNUM(Flights[[#This Row],[Date]],2)</f>
        <v>14</v>
      </c>
      <c r="C1161">
        <f>WEEKDAY(Flights[[#This Row],[Date]],2)</f>
        <v>4</v>
      </c>
      <c r="D1161" t="s">
        <v>1127</v>
      </c>
      <c r="E1161" t="s">
        <v>1995</v>
      </c>
      <c r="F1161" t="s">
        <v>0</v>
      </c>
      <c r="G1161" t="s">
        <v>7</v>
      </c>
      <c r="H1161" t="str">
        <f>_xlfn.XLOOKUP(Flights[[#This Row],[Destination]],Airports!$A$1:$A$77,Airports!$D$1:$D$77,"Code not found")</f>
        <v>Austin</v>
      </c>
      <c r="I1161" t="str" cm="1">
        <f t="array" ref="I1161">_xlfn.XLOOKUP(Flights[[#This Row],[Destination]],_xlfn._TRO_TRAILING(Airports!A:A),_xlfn._TRO_TRAILING(Airports!E:E),"Code not found")</f>
        <v>TX</v>
      </c>
      <c r="J1161" s="1">
        <v>0.2361111111111111</v>
      </c>
      <c r="K1161">
        <f>HOUR(Flights[[#This Row],[Scheduled Departure]])</f>
        <v>5</v>
      </c>
      <c r="L1161" s="1">
        <v>0.2361111111111111</v>
      </c>
      <c r="M1161">
        <v>0</v>
      </c>
      <c r="N1161">
        <v>160</v>
      </c>
      <c r="O1161" s="14">
        <f>Flights[[#This Row],[Length (min)]]/60</f>
        <v>2.6666666666666665</v>
      </c>
      <c r="P1161">
        <v>1242</v>
      </c>
      <c r="Q1161" s="17">
        <f>IFERROR(Flights[[#This Row],[Distance]]/Flights[[#This Row],[Length (hr)]],"")</f>
        <v>465.75</v>
      </c>
      <c r="R1161" s="1">
        <v>0.44097222222222221</v>
      </c>
      <c r="S1161" s="1">
        <v>0.43055555555555558</v>
      </c>
      <c r="T1161">
        <v>-15</v>
      </c>
      <c r="U1161" t="str">
        <f>IF(Flights[[#This Row],[Arrival Delay]]="","Cancelled",IF(Flights[[#This Row],[Arrival Delay]]&gt;15,"Delayed","On time"))</f>
        <v>On time</v>
      </c>
      <c r="V1161" t="str">
        <f>IF(Flights[[#This Row],[Status]]&lt;&gt;"Delayed","",IF(Flights[[#This Row],[Arrival Delay]]&gt;120,"Severe",IF(Flights[[#This Row],[Arrival Delay]]&gt;60,"Major","Moderate")))</f>
        <v/>
      </c>
      <c r="X1161" t="str">
        <f>IF(OR(AND(Flights[[#This Row],[Status]]="Cancelled",Flights[[#This Row],[Cancellation Reason]]="Airline/Carrier"),Flights[[#This Row],[Delay Type]]="Severe"),"Yes","No")</f>
        <v>No</v>
      </c>
    </row>
    <row r="1162" spans="1:24" x14ac:dyDescent="0.25">
      <c r="A1162" s="3">
        <v>42096</v>
      </c>
      <c r="B1162">
        <f>WEEKNUM(Flights[[#This Row],[Date]],2)</f>
        <v>14</v>
      </c>
      <c r="C1162">
        <f>WEEKDAY(Flights[[#This Row],[Date]],2)</f>
        <v>4</v>
      </c>
      <c r="D1162" t="s">
        <v>37</v>
      </c>
      <c r="E1162" t="s">
        <v>1987</v>
      </c>
      <c r="F1162" t="s">
        <v>0</v>
      </c>
      <c r="G1162" t="s">
        <v>3</v>
      </c>
      <c r="H1162" t="str">
        <f>_xlfn.XLOOKUP(Flights[[#This Row],[Destination]],Airports!$A$1:$A$77,Airports!$D$1:$D$77,"Code not found")</f>
        <v>Dallas</v>
      </c>
      <c r="I1162" t="str" cm="1">
        <f t="array" ref="I1162">_xlfn.XLOOKUP(Flights[[#This Row],[Destination]],_xlfn._TRO_TRAILING(Airports!A:A),_xlfn._TRO_TRAILING(Airports!E:E),"Code not found")</f>
        <v>TX</v>
      </c>
      <c r="J1162" s="1">
        <v>0.27083333333333331</v>
      </c>
      <c r="K1162">
        <f>HOUR(Flights[[#This Row],[Scheduled Departure]])</f>
        <v>6</v>
      </c>
      <c r="L1162" s="1">
        <v>0.2673611111111111</v>
      </c>
      <c r="M1162">
        <v>-5</v>
      </c>
      <c r="N1162">
        <v>172</v>
      </c>
      <c r="O1162" s="14">
        <f>Flights[[#This Row],[Length (min)]]/60</f>
        <v>2.8666666666666667</v>
      </c>
      <c r="P1162">
        <v>1235</v>
      </c>
      <c r="Q1162" s="17">
        <f>IFERROR(Flights[[#This Row],[Distance]]/Flights[[#This Row],[Length (hr)]],"")</f>
        <v>430.81395348837208</v>
      </c>
      <c r="R1162" s="1">
        <v>0.48541666666666666</v>
      </c>
      <c r="S1162" s="1">
        <v>0.47013888888888888</v>
      </c>
      <c r="T1162">
        <v>-22</v>
      </c>
      <c r="U1162" t="str">
        <f>IF(Flights[[#This Row],[Arrival Delay]]="","Cancelled",IF(Flights[[#This Row],[Arrival Delay]]&gt;15,"Delayed","On time"))</f>
        <v>On time</v>
      </c>
      <c r="V1162" t="str">
        <f>IF(Flights[[#This Row],[Status]]&lt;&gt;"Delayed","",IF(Flights[[#This Row],[Arrival Delay]]&gt;120,"Severe",IF(Flights[[#This Row],[Arrival Delay]]&gt;60,"Major","Moderate")))</f>
        <v/>
      </c>
      <c r="X1162" t="str">
        <f>IF(OR(AND(Flights[[#This Row],[Status]]="Cancelled",Flights[[#This Row],[Cancellation Reason]]="Airline/Carrier"),Flights[[#This Row],[Delay Type]]="Severe"),"Yes","No")</f>
        <v>No</v>
      </c>
    </row>
    <row r="1163" spans="1:24" x14ac:dyDescent="0.25">
      <c r="A1163" s="3">
        <v>42096</v>
      </c>
      <c r="B1163">
        <f>WEEKNUM(Flights[[#This Row],[Date]],2)</f>
        <v>14</v>
      </c>
      <c r="C1163">
        <f>WEEKDAY(Flights[[#This Row],[Date]],2)</f>
        <v>4</v>
      </c>
      <c r="D1163" t="s">
        <v>1099</v>
      </c>
      <c r="E1163" t="s">
        <v>1990</v>
      </c>
      <c r="F1163" t="s">
        <v>0</v>
      </c>
      <c r="G1163" t="s">
        <v>273</v>
      </c>
      <c r="H1163" t="str">
        <f>_xlfn.XLOOKUP(Flights[[#This Row],[Destination]],Airports!$A$1:$A$77,Airports!$D$1:$D$77,"Code not found")</f>
        <v>Denver</v>
      </c>
      <c r="I1163" t="str" cm="1">
        <f t="array" ref="I1163">_xlfn.XLOOKUP(Flights[[#This Row],[Destination]],_xlfn._TRO_TRAILING(Airports!A:A),_xlfn._TRO_TRAILING(Airports!E:E),"Code not found")</f>
        <v>CO</v>
      </c>
      <c r="J1163" s="1">
        <v>0.34930555555555554</v>
      </c>
      <c r="K1163">
        <f>HOUR(Flights[[#This Row],[Scheduled Departure]])</f>
        <v>8</v>
      </c>
      <c r="L1163" s="1">
        <v>0.34513888888888888</v>
      </c>
      <c r="M1163">
        <v>-6</v>
      </c>
      <c r="N1163">
        <v>122</v>
      </c>
      <c r="O1163" s="14">
        <f>Flights[[#This Row],[Length (min)]]/60</f>
        <v>2.0333333333333332</v>
      </c>
      <c r="P1163">
        <v>862</v>
      </c>
      <c r="Q1163" s="17">
        <f>IFERROR(Flights[[#This Row],[Distance]]/Flights[[#This Row],[Length (hr)]],"")</f>
        <v>423.93442622950823</v>
      </c>
      <c r="R1163" s="1">
        <v>0.49166666666666664</v>
      </c>
      <c r="S1163" s="1">
        <v>0.47152777777777777</v>
      </c>
      <c r="T1163">
        <v>-29</v>
      </c>
      <c r="U1163" t="str">
        <f>IF(Flights[[#This Row],[Arrival Delay]]="","Cancelled",IF(Flights[[#This Row],[Arrival Delay]]&gt;15,"Delayed","On time"))</f>
        <v>On time</v>
      </c>
      <c r="V1163" t="str">
        <f>IF(Flights[[#This Row],[Status]]&lt;&gt;"Delayed","",IF(Flights[[#This Row],[Arrival Delay]]&gt;120,"Severe",IF(Flights[[#This Row],[Arrival Delay]]&gt;60,"Major","Moderate")))</f>
        <v/>
      </c>
      <c r="X1163" t="str">
        <f>IF(OR(AND(Flights[[#This Row],[Status]]="Cancelled",Flights[[#This Row],[Cancellation Reason]]="Airline/Carrier"),Flights[[#This Row],[Delay Type]]="Severe"),"Yes","No")</f>
        <v>No</v>
      </c>
    </row>
    <row r="1164" spans="1:24" x14ac:dyDescent="0.25">
      <c r="A1164" s="3">
        <v>42096</v>
      </c>
      <c r="B1164">
        <f>WEEKNUM(Flights[[#This Row],[Date]],2)</f>
        <v>14</v>
      </c>
      <c r="C1164">
        <f>WEEKDAY(Flights[[#This Row],[Date]],2)</f>
        <v>4</v>
      </c>
      <c r="D1164" t="s">
        <v>1076</v>
      </c>
      <c r="E1164" t="s">
        <v>1994</v>
      </c>
      <c r="F1164" t="s">
        <v>0</v>
      </c>
      <c r="G1164" t="s">
        <v>278</v>
      </c>
      <c r="H1164" t="str">
        <f>_xlfn.XLOOKUP(Flights[[#This Row],[Destination]],Airports!$A$1:$A$77,Airports!$D$1:$D$77,"Code not found")</f>
        <v>El Paso</v>
      </c>
      <c r="I1164" t="str" cm="1">
        <f t="array" ref="I1164">_xlfn.XLOOKUP(Flights[[#This Row],[Destination]],_xlfn._TRO_TRAILING(Airports!A:A),_xlfn._TRO_TRAILING(Airports!E:E),"Code not found")</f>
        <v>TX</v>
      </c>
      <c r="J1164" s="1">
        <v>0.3611111111111111</v>
      </c>
      <c r="K1164">
        <f>HOUR(Flights[[#This Row],[Scheduled Departure]])</f>
        <v>8</v>
      </c>
      <c r="L1164" s="1">
        <v>0.36319444444444443</v>
      </c>
      <c r="M1164">
        <v>3</v>
      </c>
      <c r="N1164">
        <v>108</v>
      </c>
      <c r="O1164" s="14">
        <f>Flights[[#This Row],[Length (min)]]/60</f>
        <v>1.8</v>
      </c>
      <c r="P1164">
        <v>715</v>
      </c>
      <c r="Q1164" s="17">
        <f>IFERROR(Flights[[#This Row],[Distance]]/Flights[[#This Row],[Length (hr)]],"")</f>
        <v>397.22222222222223</v>
      </c>
      <c r="R1164" s="1">
        <v>0.48402777777777778</v>
      </c>
      <c r="S1164" s="1">
        <v>0.47986111111111113</v>
      </c>
      <c r="T1164">
        <v>-6</v>
      </c>
      <c r="U1164" t="str">
        <f>IF(Flights[[#This Row],[Arrival Delay]]="","Cancelled",IF(Flights[[#This Row],[Arrival Delay]]&gt;15,"Delayed","On time"))</f>
        <v>On time</v>
      </c>
      <c r="V1164" t="str">
        <f>IF(Flights[[#This Row],[Status]]&lt;&gt;"Delayed","",IF(Flights[[#This Row],[Arrival Delay]]&gt;120,"Severe",IF(Flights[[#This Row],[Arrival Delay]]&gt;60,"Major","Moderate")))</f>
        <v/>
      </c>
      <c r="X1164" t="str">
        <f>IF(OR(AND(Flights[[#This Row],[Status]]="Cancelled",Flights[[#This Row],[Cancellation Reason]]="Airline/Carrier"),Flights[[#This Row],[Delay Type]]="Severe"),"Yes","No")</f>
        <v>No</v>
      </c>
    </row>
    <row r="1165" spans="1:24" x14ac:dyDescent="0.25">
      <c r="A1165" s="3">
        <v>42096</v>
      </c>
      <c r="B1165">
        <f>WEEKNUM(Flights[[#This Row],[Date]],2)</f>
        <v>14</v>
      </c>
      <c r="C1165">
        <f>WEEKDAY(Flights[[#This Row],[Date]],2)</f>
        <v>4</v>
      </c>
      <c r="D1165" t="s">
        <v>442</v>
      </c>
      <c r="E1165" t="s">
        <v>1994</v>
      </c>
      <c r="F1165" t="s">
        <v>0</v>
      </c>
      <c r="G1165" t="s">
        <v>3</v>
      </c>
      <c r="H1165" t="str">
        <f>_xlfn.XLOOKUP(Flights[[#This Row],[Destination]],Airports!$A$1:$A$77,Airports!$D$1:$D$77,"Code not found")</f>
        <v>Dallas</v>
      </c>
      <c r="I1165" t="str" cm="1">
        <f t="array" ref="I1165">_xlfn.XLOOKUP(Flights[[#This Row],[Destination]],_xlfn._TRO_TRAILING(Airports!A:A),_xlfn._TRO_TRAILING(Airports!E:E),"Code not found")</f>
        <v>TX</v>
      </c>
      <c r="J1165" s="1">
        <v>0.41111111111111109</v>
      </c>
      <c r="K1165">
        <f>HOUR(Flights[[#This Row],[Scheduled Departure]])</f>
        <v>9</v>
      </c>
      <c r="L1165" s="1">
        <v>0.40763888888888888</v>
      </c>
      <c r="M1165">
        <v>-5</v>
      </c>
      <c r="N1165">
        <v>162</v>
      </c>
      <c r="O1165" s="14">
        <f>Flights[[#This Row],[Length (min)]]/60</f>
        <v>2.7</v>
      </c>
      <c r="P1165">
        <v>1235</v>
      </c>
      <c r="Q1165" s="17">
        <f>IFERROR(Flights[[#This Row],[Distance]]/Flights[[#This Row],[Length (hr)]],"")</f>
        <v>457.40740740740739</v>
      </c>
      <c r="R1165" s="1">
        <v>0.62291666666666667</v>
      </c>
      <c r="S1165" s="1">
        <v>0.60347222222222219</v>
      </c>
      <c r="T1165">
        <v>-28</v>
      </c>
      <c r="U1165" t="str">
        <f>IF(Flights[[#This Row],[Arrival Delay]]="","Cancelled",IF(Flights[[#This Row],[Arrival Delay]]&gt;15,"Delayed","On time"))</f>
        <v>On time</v>
      </c>
      <c r="V1165" t="str">
        <f>IF(Flights[[#This Row],[Status]]&lt;&gt;"Delayed","",IF(Flights[[#This Row],[Arrival Delay]]&gt;120,"Severe",IF(Flights[[#This Row],[Arrival Delay]]&gt;60,"Major","Moderate")))</f>
        <v/>
      </c>
      <c r="X1165" t="str">
        <f>IF(OR(AND(Flights[[#This Row],[Status]]="Cancelled",Flights[[#This Row],[Cancellation Reason]]="Airline/Carrier"),Flights[[#This Row],[Delay Type]]="Severe"),"Yes","No")</f>
        <v>No</v>
      </c>
    </row>
    <row r="1166" spans="1:24" x14ac:dyDescent="0.25">
      <c r="A1166" s="3">
        <v>42096</v>
      </c>
      <c r="B1166">
        <f>WEEKNUM(Flights[[#This Row],[Date]],2)</f>
        <v>14</v>
      </c>
      <c r="C1166">
        <f>WEEKDAY(Flights[[#This Row],[Date]],2)</f>
        <v>4</v>
      </c>
      <c r="D1166" t="s">
        <v>459</v>
      </c>
      <c r="E1166" t="s">
        <v>1991</v>
      </c>
      <c r="F1166" t="s">
        <v>0</v>
      </c>
      <c r="G1166" t="s">
        <v>344</v>
      </c>
      <c r="H1166" t="str">
        <f>_xlfn.XLOOKUP(Flights[[#This Row],[Destination]],Airports!$A$1:$A$77,Airports!$D$1:$D$77,"Code not found")</f>
        <v>Seattle</v>
      </c>
      <c r="I1166" t="str" cm="1">
        <f t="array" ref="I1166">_xlfn.XLOOKUP(Flights[[#This Row],[Destination]],_xlfn._TRO_TRAILING(Airports!A:A),_xlfn._TRO_TRAILING(Airports!E:E),"Code not found")</f>
        <v>WA</v>
      </c>
      <c r="J1166" s="1">
        <v>0.42708333333333331</v>
      </c>
      <c r="K1166">
        <f>HOUR(Flights[[#This Row],[Scheduled Departure]])</f>
        <v>10</v>
      </c>
      <c r="L1166" s="1">
        <v>0.42708333333333331</v>
      </c>
      <c r="M1166">
        <v>0</v>
      </c>
      <c r="N1166">
        <v>158</v>
      </c>
      <c r="O1166" s="14">
        <f>Flights[[#This Row],[Length (min)]]/60</f>
        <v>2.6333333333333333</v>
      </c>
      <c r="P1166">
        <v>954</v>
      </c>
      <c r="Q1166" s="17">
        <f>IFERROR(Flights[[#This Row],[Distance]]/Flights[[#This Row],[Length (hr)]],"")</f>
        <v>362.27848101265823</v>
      </c>
      <c r="R1166" s="1">
        <v>0.5395833333333333</v>
      </c>
      <c r="S1166" s="1">
        <v>0.53680555555555554</v>
      </c>
      <c r="T1166">
        <v>-4</v>
      </c>
      <c r="U1166" t="str">
        <f>IF(Flights[[#This Row],[Arrival Delay]]="","Cancelled",IF(Flights[[#This Row],[Arrival Delay]]&gt;15,"Delayed","On time"))</f>
        <v>On time</v>
      </c>
      <c r="V1166" t="str">
        <f>IF(Flights[[#This Row],[Status]]&lt;&gt;"Delayed","",IF(Flights[[#This Row],[Arrival Delay]]&gt;120,"Severe",IF(Flights[[#This Row],[Arrival Delay]]&gt;60,"Major","Moderate")))</f>
        <v/>
      </c>
      <c r="X1166" t="str">
        <f>IF(OR(AND(Flights[[#This Row],[Status]]="Cancelled",Flights[[#This Row],[Cancellation Reason]]="Airline/Carrier"),Flights[[#This Row],[Delay Type]]="Severe"),"Yes","No")</f>
        <v>No</v>
      </c>
    </row>
    <row r="1167" spans="1:24" x14ac:dyDescent="0.25">
      <c r="A1167" s="3">
        <v>42096</v>
      </c>
      <c r="B1167">
        <f>WEEKNUM(Flights[[#This Row],[Date]],2)</f>
        <v>14</v>
      </c>
      <c r="C1167">
        <f>WEEKDAY(Flights[[#This Row],[Date]],2)</f>
        <v>4</v>
      </c>
      <c r="D1167" t="s">
        <v>1136</v>
      </c>
      <c r="E1167" t="s">
        <v>1991</v>
      </c>
      <c r="F1167" t="s">
        <v>0</v>
      </c>
      <c r="G1167" t="s">
        <v>24</v>
      </c>
      <c r="H1167" t="str">
        <f>_xlfn.XLOOKUP(Flights[[#This Row],[Destination]],Airports!$A$1:$A$77,Airports!$D$1:$D$77,"Code not found")</f>
        <v>Portland</v>
      </c>
      <c r="I1167" t="str" cm="1">
        <f t="array" ref="I1167">_xlfn.XLOOKUP(Flights[[#This Row],[Destination]],_xlfn._TRO_TRAILING(Airports!A:A),_xlfn._TRO_TRAILING(Airports!E:E),"Code not found")</f>
        <v>OR</v>
      </c>
      <c r="J1167" s="1">
        <v>0.45833333333333331</v>
      </c>
      <c r="K1167">
        <f>HOUR(Flights[[#This Row],[Scheduled Departure]])</f>
        <v>11</v>
      </c>
      <c r="L1167" s="1">
        <v>0.45763888888888887</v>
      </c>
      <c r="M1167">
        <v>-1</v>
      </c>
      <c r="N1167">
        <v>148</v>
      </c>
      <c r="O1167" s="14">
        <f>Flights[[#This Row],[Length (min)]]/60</f>
        <v>2.4666666666666668</v>
      </c>
      <c r="P1167">
        <v>834</v>
      </c>
      <c r="Q1167" s="17">
        <f>IFERROR(Flights[[#This Row],[Distance]]/Flights[[#This Row],[Length (hr)]],"")</f>
        <v>338.10810810810807</v>
      </c>
      <c r="R1167" s="1">
        <v>0.55694444444444446</v>
      </c>
      <c r="S1167" s="1">
        <v>0.56041666666666667</v>
      </c>
      <c r="T1167">
        <v>5</v>
      </c>
      <c r="U1167" t="str">
        <f>IF(Flights[[#This Row],[Arrival Delay]]="","Cancelled",IF(Flights[[#This Row],[Arrival Delay]]&gt;15,"Delayed","On time"))</f>
        <v>On time</v>
      </c>
      <c r="V1167" t="str">
        <f>IF(Flights[[#This Row],[Status]]&lt;&gt;"Delayed","",IF(Flights[[#This Row],[Arrival Delay]]&gt;120,"Severe",IF(Flights[[#This Row],[Arrival Delay]]&gt;60,"Major","Moderate")))</f>
        <v/>
      </c>
      <c r="X1167" t="str">
        <f>IF(OR(AND(Flights[[#This Row],[Status]]="Cancelled",Flights[[#This Row],[Cancellation Reason]]="Airline/Carrier"),Flights[[#This Row],[Delay Type]]="Severe"),"Yes","No")</f>
        <v>No</v>
      </c>
    </row>
    <row r="1168" spans="1:24" x14ac:dyDescent="0.25">
      <c r="A1168" s="3">
        <v>42096</v>
      </c>
      <c r="B1168">
        <f>WEEKNUM(Flights[[#This Row],[Date]],2)</f>
        <v>14</v>
      </c>
      <c r="C1168">
        <f>WEEKDAY(Flights[[#This Row],[Date]],2)</f>
        <v>4</v>
      </c>
      <c r="D1168" t="s">
        <v>149</v>
      </c>
      <c r="E1168" t="s">
        <v>1987</v>
      </c>
      <c r="F1168" t="s">
        <v>0</v>
      </c>
      <c r="G1168" t="s">
        <v>10</v>
      </c>
      <c r="H1168" t="str">
        <f>_xlfn.XLOOKUP(Flights[[#This Row],[Destination]],Airports!$A$1:$A$77,Airports!$D$1:$D$77,"Code not found")</f>
        <v>Boston</v>
      </c>
      <c r="I1168" t="str" cm="1">
        <f t="array" ref="I1168">_xlfn.XLOOKUP(Flights[[#This Row],[Destination]],_xlfn._TRO_TRAILING(Airports!A:A),_xlfn._TRO_TRAILING(Airports!E:E),"Code not found")</f>
        <v>MA</v>
      </c>
      <c r="J1168" s="1">
        <v>0.64236111111111116</v>
      </c>
      <c r="K1168">
        <f>HOUR(Flights[[#This Row],[Scheduled Departure]])</f>
        <v>15</v>
      </c>
      <c r="L1168" s="1">
        <v>0.64236111111111116</v>
      </c>
      <c r="M1168">
        <v>0</v>
      </c>
      <c r="N1168">
        <v>291</v>
      </c>
      <c r="O1168" s="14">
        <f>Flights[[#This Row],[Length (min)]]/60</f>
        <v>4.8499999999999996</v>
      </c>
      <c r="P1168">
        <v>2611</v>
      </c>
      <c r="Q1168" s="17">
        <f>IFERROR(Flights[[#This Row],[Distance]]/Flights[[#This Row],[Length (hr)]],"")</f>
        <v>538.35051546391753</v>
      </c>
      <c r="R1168" s="1">
        <v>3.472222222222222E-3</v>
      </c>
      <c r="S1168" s="1">
        <v>0.96944444444444444</v>
      </c>
      <c r="T1168">
        <v>-49</v>
      </c>
      <c r="U1168" t="str">
        <f>IF(Flights[[#This Row],[Arrival Delay]]="","Cancelled",IF(Flights[[#This Row],[Arrival Delay]]&gt;15,"Delayed","On time"))</f>
        <v>On time</v>
      </c>
      <c r="V1168" t="str">
        <f>IF(Flights[[#This Row],[Status]]&lt;&gt;"Delayed","",IF(Flights[[#This Row],[Arrival Delay]]&gt;120,"Severe",IF(Flights[[#This Row],[Arrival Delay]]&gt;60,"Major","Moderate")))</f>
        <v/>
      </c>
      <c r="X1168" t="str">
        <f>IF(OR(AND(Flights[[#This Row],[Status]]="Cancelled",Flights[[#This Row],[Cancellation Reason]]="Airline/Carrier"),Flights[[#This Row],[Delay Type]]="Severe"),"Yes","No")</f>
        <v>No</v>
      </c>
    </row>
    <row r="1169" spans="1:24" x14ac:dyDescent="0.25">
      <c r="A1169" s="3">
        <v>42096</v>
      </c>
      <c r="B1169">
        <f>WEEKNUM(Flights[[#This Row],[Date]],2)</f>
        <v>14</v>
      </c>
      <c r="C1169">
        <f>WEEKDAY(Flights[[#This Row],[Date]],2)</f>
        <v>4</v>
      </c>
      <c r="D1169" t="s">
        <v>566</v>
      </c>
      <c r="E1169" t="s">
        <v>1994</v>
      </c>
      <c r="F1169" t="s">
        <v>0</v>
      </c>
      <c r="G1169" t="s">
        <v>339</v>
      </c>
      <c r="H1169" t="str">
        <f>_xlfn.XLOOKUP(Flights[[#This Row],[Destination]],Airports!$A$1:$A$77,Airports!$D$1:$D$77,"Code not found")</f>
        <v>San Diego</v>
      </c>
      <c r="I1169" t="str" cm="1">
        <f t="array" ref="I1169">_xlfn.XLOOKUP(Flights[[#This Row],[Destination]],_xlfn._TRO_TRAILING(Airports!A:A),_xlfn._TRO_TRAILING(Airports!E:E),"Code not found")</f>
        <v>CA</v>
      </c>
      <c r="J1169" s="1">
        <v>0.6430555555555556</v>
      </c>
      <c r="K1169">
        <f>HOUR(Flights[[#This Row],[Scheduled Departure]])</f>
        <v>15</v>
      </c>
      <c r="L1169" s="1">
        <v>0.64375000000000004</v>
      </c>
      <c r="M1169">
        <v>1</v>
      </c>
      <c r="N1169">
        <v>48</v>
      </c>
      <c r="O1169" s="14">
        <f>Flights[[#This Row],[Length (min)]]/60</f>
        <v>0.8</v>
      </c>
      <c r="P1169">
        <v>109</v>
      </c>
      <c r="Q1169" s="17">
        <f>IFERROR(Flights[[#This Row],[Distance]]/Flights[[#This Row],[Length (hr)]],"")</f>
        <v>136.25</v>
      </c>
      <c r="R1169" s="1">
        <v>0.68194444444444446</v>
      </c>
      <c r="S1169" s="1">
        <v>0.67708333333333337</v>
      </c>
      <c r="T1169">
        <v>-7</v>
      </c>
      <c r="U1169" t="str">
        <f>IF(Flights[[#This Row],[Arrival Delay]]="","Cancelled",IF(Flights[[#This Row],[Arrival Delay]]&gt;15,"Delayed","On time"))</f>
        <v>On time</v>
      </c>
      <c r="V1169" t="str">
        <f>IF(Flights[[#This Row],[Status]]&lt;&gt;"Delayed","",IF(Flights[[#This Row],[Arrival Delay]]&gt;120,"Severe",IF(Flights[[#This Row],[Arrival Delay]]&gt;60,"Major","Moderate")))</f>
        <v/>
      </c>
      <c r="X1169" t="str">
        <f>IF(OR(AND(Flights[[#This Row],[Status]]="Cancelled",Flights[[#This Row],[Cancellation Reason]]="Airline/Carrier"),Flights[[#This Row],[Delay Type]]="Severe"),"Yes","No")</f>
        <v>No</v>
      </c>
    </row>
    <row r="1170" spans="1:24" x14ac:dyDescent="0.25">
      <c r="A1170" s="3">
        <v>42096</v>
      </c>
      <c r="B1170">
        <f>WEEKNUM(Flights[[#This Row],[Date]],2)</f>
        <v>14</v>
      </c>
      <c r="C1170">
        <f>WEEKDAY(Flights[[#This Row],[Date]],2)</f>
        <v>4</v>
      </c>
      <c r="D1170" t="s">
        <v>1161</v>
      </c>
      <c r="E1170" t="s">
        <v>1991</v>
      </c>
      <c r="F1170" t="s">
        <v>0</v>
      </c>
      <c r="G1170" t="s">
        <v>344</v>
      </c>
      <c r="H1170" t="str">
        <f>_xlfn.XLOOKUP(Flights[[#This Row],[Destination]],Airports!$A$1:$A$77,Airports!$D$1:$D$77,"Code not found")</f>
        <v>Seattle</v>
      </c>
      <c r="I1170" t="str" cm="1">
        <f t="array" ref="I1170">_xlfn.XLOOKUP(Flights[[#This Row],[Destination]],_xlfn._TRO_TRAILING(Airports!A:A),_xlfn._TRO_TRAILING(Airports!E:E),"Code not found")</f>
        <v>WA</v>
      </c>
      <c r="J1170" s="1">
        <v>0.65277777777777779</v>
      </c>
      <c r="K1170">
        <f>HOUR(Flights[[#This Row],[Scheduled Departure]])</f>
        <v>15</v>
      </c>
      <c r="L1170" s="1">
        <v>0.65069444444444446</v>
      </c>
      <c r="M1170">
        <v>-3</v>
      </c>
      <c r="N1170">
        <v>162</v>
      </c>
      <c r="O1170" s="14">
        <f>Flights[[#This Row],[Length (min)]]/60</f>
        <v>2.7</v>
      </c>
      <c r="P1170">
        <v>954</v>
      </c>
      <c r="Q1170" s="17">
        <f>IFERROR(Flights[[#This Row],[Distance]]/Flights[[#This Row],[Length (hr)]],"")</f>
        <v>353.33333333333331</v>
      </c>
      <c r="R1170" s="1">
        <v>0.76597222222222228</v>
      </c>
      <c r="S1170" s="1">
        <v>0.7631944444444444</v>
      </c>
      <c r="T1170">
        <v>-4</v>
      </c>
      <c r="U1170" t="str">
        <f>IF(Flights[[#This Row],[Arrival Delay]]="","Cancelled",IF(Flights[[#This Row],[Arrival Delay]]&gt;15,"Delayed","On time"))</f>
        <v>On time</v>
      </c>
      <c r="V1170" t="str">
        <f>IF(Flights[[#This Row],[Status]]&lt;&gt;"Delayed","",IF(Flights[[#This Row],[Arrival Delay]]&gt;120,"Severe",IF(Flights[[#This Row],[Arrival Delay]]&gt;60,"Major","Moderate")))</f>
        <v/>
      </c>
      <c r="X1170" t="str">
        <f>IF(OR(AND(Flights[[#This Row],[Status]]="Cancelled",Flights[[#This Row],[Cancellation Reason]]="Airline/Carrier"),Flights[[#This Row],[Delay Type]]="Severe"),"Yes","No")</f>
        <v>No</v>
      </c>
    </row>
    <row r="1171" spans="1:24" x14ac:dyDescent="0.25">
      <c r="A1171" s="3">
        <v>42096</v>
      </c>
      <c r="B1171">
        <f>WEEKNUM(Flights[[#This Row],[Date]],2)</f>
        <v>14</v>
      </c>
      <c r="C1171">
        <f>WEEKDAY(Flights[[#This Row],[Date]],2)</f>
        <v>4</v>
      </c>
      <c r="D1171" t="s">
        <v>771</v>
      </c>
      <c r="E1171" t="s">
        <v>1990</v>
      </c>
      <c r="F1171" t="s">
        <v>0</v>
      </c>
      <c r="G1171" t="s">
        <v>293</v>
      </c>
      <c r="H1171" t="str">
        <f>_xlfn.XLOOKUP(Flights[[#This Row],[Destination]],Airports!$A$1:$A$77,Airports!$D$1:$D$77,"Code not found")</f>
        <v>Houston</v>
      </c>
      <c r="I1171" t="str" cm="1">
        <f t="array" ref="I1171">_xlfn.XLOOKUP(Flights[[#This Row],[Destination]],_xlfn._TRO_TRAILING(Airports!A:A),_xlfn._TRO_TRAILING(Airports!E:E),"Code not found")</f>
        <v>TX</v>
      </c>
      <c r="J1171" s="1">
        <v>0.6875</v>
      </c>
      <c r="K1171">
        <f>HOUR(Flights[[#This Row],[Scheduled Departure]])</f>
        <v>16</v>
      </c>
      <c r="L1171" s="1">
        <v>0.68819444444444444</v>
      </c>
      <c r="M1171">
        <v>1</v>
      </c>
      <c r="N1171">
        <v>181</v>
      </c>
      <c r="O1171" s="14">
        <f>Flights[[#This Row],[Length (min)]]/60</f>
        <v>3.0166666666666666</v>
      </c>
      <c r="P1171">
        <v>1379</v>
      </c>
      <c r="Q1171" s="17">
        <f>IFERROR(Flights[[#This Row],[Distance]]/Flights[[#This Row],[Length (hr)]],"")</f>
        <v>457.1270718232044</v>
      </c>
      <c r="R1171" s="1">
        <v>0.90138888888888891</v>
      </c>
      <c r="S1171" s="1">
        <v>0.89722222222222225</v>
      </c>
      <c r="T1171">
        <v>-6</v>
      </c>
      <c r="U1171" t="str">
        <f>IF(Flights[[#This Row],[Arrival Delay]]="","Cancelled",IF(Flights[[#This Row],[Arrival Delay]]&gt;15,"Delayed","On time"))</f>
        <v>On time</v>
      </c>
      <c r="V1171" t="str">
        <f>IF(Flights[[#This Row],[Status]]&lt;&gt;"Delayed","",IF(Flights[[#This Row],[Arrival Delay]]&gt;120,"Severe",IF(Flights[[#This Row],[Arrival Delay]]&gt;60,"Major","Moderate")))</f>
        <v/>
      </c>
      <c r="X1171" t="str">
        <f>IF(OR(AND(Flights[[#This Row],[Status]]="Cancelled",Flights[[#This Row],[Cancellation Reason]]="Airline/Carrier"),Flights[[#This Row],[Delay Type]]="Severe"),"Yes","No")</f>
        <v>No</v>
      </c>
    </row>
    <row r="1172" spans="1:24" x14ac:dyDescent="0.25">
      <c r="A1172" s="3">
        <v>42096</v>
      </c>
      <c r="B1172">
        <f>WEEKNUM(Flights[[#This Row],[Date]],2)</f>
        <v>14</v>
      </c>
      <c r="C1172">
        <f>WEEKDAY(Flights[[#This Row],[Date]],2)</f>
        <v>4</v>
      </c>
      <c r="D1172" t="s">
        <v>1241</v>
      </c>
      <c r="E1172" t="s">
        <v>1988</v>
      </c>
      <c r="F1172" t="s">
        <v>0</v>
      </c>
      <c r="G1172" t="s">
        <v>29</v>
      </c>
      <c r="H1172" t="str">
        <f>_xlfn.XLOOKUP(Flights[[#This Row],[Destination]],Airports!$A$1:$A$77,Airports!$D$1:$D$77,"Code not found")</f>
        <v>Phoenix</v>
      </c>
      <c r="I1172" t="str" cm="1">
        <f t="array" ref="I1172">_xlfn.XLOOKUP(Flights[[#This Row],[Destination]],_xlfn._TRO_TRAILING(Airports!A:A),_xlfn._TRO_TRAILING(Airports!E:E),"Code not found")</f>
        <v>AZ</v>
      </c>
      <c r="J1172" s="1">
        <v>0.74305555555555558</v>
      </c>
      <c r="K1172">
        <f>HOUR(Flights[[#This Row],[Scheduled Departure]])</f>
        <v>17</v>
      </c>
      <c r="L1172" s="1">
        <v>0.76666666666666672</v>
      </c>
      <c r="M1172">
        <v>34</v>
      </c>
      <c r="N1172">
        <v>83</v>
      </c>
      <c r="O1172" s="14">
        <f>Flights[[#This Row],[Length (min)]]/60</f>
        <v>1.3833333333333333</v>
      </c>
      <c r="P1172">
        <v>370</v>
      </c>
      <c r="Q1172" s="17">
        <f>IFERROR(Flights[[#This Row],[Distance]]/Flights[[#This Row],[Length (hr)]],"")</f>
        <v>267.46987951807228</v>
      </c>
      <c r="R1172" s="1">
        <v>0.80277777777777781</v>
      </c>
      <c r="S1172" s="1">
        <v>0.82430555555555551</v>
      </c>
      <c r="T1172">
        <v>31</v>
      </c>
      <c r="U1172" t="str">
        <f>IF(Flights[[#This Row],[Arrival Delay]]="","Cancelled",IF(Flights[[#This Row],[Arrival Delay]]&gt;15,"Delayed","On time"))</f>
        <v>Delayed</v>
      </c>
      <c r="V1172" t="str">
        <f>IF(Flights[[#This Row],[Status]]&lt;&gt;"Delayed","",IF(Flights[[#This Row],[Arrival Delay]]&gt;120,"Severe",IF(Flights[[#This Row],[Arrival Delay]]&gt;60,"Major","Moderate")))</f>
        <v>Moderate</v>
      </c>
      <c r="X1172" t="str">
        <f>IF(OR(AND(Flights[[#This Row],[Status]]="Cancelled",Flights[[#This Row],[Cancellation Reason]]="Airline/Carrier"),Flights[[#This Row],[Delay Type]]="Severe"),"Yes","No")</f>
        <v>No</v>
      </c>
    </row>
    <row r="1173" spans="1:24" x14ac:dyDescent="0.25">
      <c r="A1173" s="3">
        <v>42096</v>
      </c>
      <c r="B1173">
        <f>WEEKNUM(Flights[[#This Row],[Date]],2)</f>
        <v>14</v>
      </c>
      <c r="C1173">
        <f>WEEKDAY(Flights[[#This Row],[Date]],2)</f>
        <v>4</v>
      </c>
      <c r="D1173" t="s">
        <v>694</v>
      </c>
      <c r="E1173" t="s">
        <v>1990</v>
      </c>
      <c r="F1173" t="s">
        <v>0</v>
      </c>
      <c r="G1173" t="s">
        <v>4</v>
      </c>
      <c r="H1173" t="str">
        <f>_xlfn.XLOOKUP(Flights[[#This Row],[Destination]],Airports!$A$1:$A$77,Airports!$D$1:$D$77,"Code not found")</f>
        <v>Chicago</v>
      </c>
      <c r="I1173" t="str" cm="1">
        <f t="array" ref="I1173">_xlfn.XLOOKUP(Flights[[#This Row],[Destination]],_xlfn._TRO_TRAILING(Airports!A:A),_xlfn._TRO_TRAILING(Airports!E:E),"Code not found")</f>
        <v>IL</v>
      </c>
      <c r="J1173" s="1">
        <v>0.80625000000000002</v>
      </c>
      <c r="K1173">
        <f>HOUR(Flights[[#This Row],[Scheduled Departure]])</f>
        <v>19</v>
      </c>
      <c r="L1173" s="1">
        <v>0.82222222222222219</v>
      </c>
      <c r="M1173">
        <v>23</v>
      </c>
      <c r="N1173">
        <v>203</v>
      </c>
      <c r="O1173" s="14">
        <f>Flights[[#This Row],[Length (min)]]/60</f>
        <v>3.3833333333333333</v>
      </c>
      <c r="P1173">
        <v>1744</v>
      </c>
      <c r="Q1173" s="17">
        <f>IFERROR(Flights[[#This Row],[Distance]]/Flights[[#This Row],[Length (hr)]],"")</f>
        <v>515.46798029556646</v>
      </c>
      <c r="R1173" s="1">
        <v>6.3194444444444442E-2</v>
      </c>
      <c r="S1173" s="1">
        <v>4.6527777777777779E-2</v>
      </c>
      <c r="T1173">
        <v>-24</v>
      </c>
      <c r="U1173" t="str">
        <f>IF(Flights[[#This Row],[Arrival Delay]]="","Cancelled",IF(Flights[[#This Row],[Arrival Delay]]&gt;15,"Delayed","On time"))</f>
        <v>On time</v>
      </c>
      <c r="V1173" t="str">
        <f>IF(Flights[[#This Row],[Status]]&lt;&gt;"Delayed","",IF(Flights[[#This Row],[Arrival Delay]]&gt;120,"Severe",IF(Flights[[#This Row],[Arrival Delay]]&gt;60,"Major","Moderate")))</f>
        <v/>
      </c>
      <c r="X1173" t="str">
        <f>IF(OR(AND(Flights[[#This Row],[Status]]="Cancelled",Flights[[#This Row],[Cancellation Reason]]="Airline/Carrier"),Flights[[#This Row],[Delay Type]]="Severe"),"Yes","No")</f>
        <v>No</v>
      </c>
    </row>
    <row r="1174" spans="1:24" x14ac:dyDescent="0.25">
      <c r="A1174" s="3">
        <v>42096</v>
      </c>
      <c r="B1174">
        <f>WEEKNUM(Flights[[#This Row],[Date]],2)</f>
        <v>14</v>
      </c>
      <c r="C1174">
        <f>WEEKDAY(Flights[[#This Row],[Date]],2)</f>
        <v>4</v>
      </c>
      <c r="D1174" t="s">
        <v>691</v>
      </c>
      <c r="E1174" t="s">
        <v>1995</v>
      </c>
      <c r="F1174" t="s">
        <v>0</v>
      </c>
      <c r="G1174" t="s">
        <v>318</v>
      </c>
      <c r="H1174" t="str">
        <f>_xlfn.XLOOKUP(Flights[[#This Row],[Destination]],Airports!$A$1:$A$77,Airports!$D$1:$D$77,"Code not found")</f>
        <v>Oakland</v>
      </c>
      <c r="I1174" t="str" cm="1">
        <f t="array" ref="I1174">_xlfn.XLOOKUP(Flights[[#This Row],[Destination]],_xlfn._TRO_TRAILING(Airports!A:A),_xlfn._TRO_TRAILING(Airports!E:E),"Code not found")</f>
        <v>CA</v>
      </c>
      <c r="J1174" s="1">
        <v>0.81597222222222221</v>
      </c>
      <c r="K1174">
        <f>HOUR(Flights[[#This Row],[Scheduled Departure]])</f>
        <v>19</v>
      </c>
      <c r="L1174" s="1">
        <v>0.83125000000000004</v>
      </c>
      <c r="M1174">
        <v>22</v>
      </c>
      <c r="N1174">
        <v>75</v>
      </c>
      <c r="O1174" s="14">
        <f>Flights[[#This Row],[Length (min)]]/60</f>
        <v>1.25</v>
      </c>
      <c r="P1174">
        <v>337</v>
      </c>
      <c r="Q1174" s="17">
        <f>IFERROR(Flights[[#This Row],[Distance]]/Flights[[#This Row],[Length (hr)]],"")</f>
        <v>269.60000000000002</v>
      </c>
      <c r="R1174" s="1">
        <v>0.87152777777777779</v>
      </c>
      <c r="S1174" s="1">
        <v>0.8833333333333333</v>
      </c>
      <c r="T1174">
        <v>17</v>
      </c>
      <c r="U1174" t="str">
        <f>IF(Flights[[#This Row],[Arrival Delay]]="","Cancelled",IF(Flights[[#This Row],[Arrival Delay]]&gt;15,"Delayed","On time"))</f>
        <v>Delayed</v>
      </c>
      <c r="V1174" t="str">
        <f>IF(Flights[[#This Row],[Status]]&lt;&gt;"Delayed","",IF(Flights[[#This Row],[Arrival Delay]]&gt;120,"Severe",IF(Flights[[#This Row],[Arrival Delay]]&gt;60,"Major","Moderate")))</f>
        <v>Moderate</v>
      </c>
      <c r="X1174" t="str">
        <f>IF(OR(AND(Flights[[#This Row],[Status]]="Cancelled",Flights[[#This Row],[Cancellation Reason]]="Airline/Carrier"),Flights[[#This Row],[Delay Type]]="Severe"),"Yes","No")</f>
        <v>No</v>
      </c>
    </row>
    <row r="1175" spans="1:24" x14ac:dyDescent="0.25">
      <c r="A1175" s="3">
        <v>42096</v>
      </c>
      <c r="B1175">
        <f>WEEKNUM(Flights[[#This Row],[Date]],2)</f>
        <v>14</v>
      </c>
      <c r="C1175">
        <f>WEEKDAY(Flights[[#This Row],[Date]],2)</f>
        <v>4</v>
      </c>
      <c r="D1175" t="s">
        <v>924</v>
      </c>
      <c r="E1175" t="s">
        <v>1994</v>
      </c>
      <c r="F1175" t="s">
        <v>0</v>
      </c>
      <c r="G1175" t="s">
        <v>351</v>
      </c>
      <c r="H1175" t="str">
        <f>_xlfn.XLOOKUP(Flights[[#This Row],[Destination]],Airports!$A$1:$A$77,Airports!$D$1:$D$77,"Code not found")</f>
        <v>Sacramento</v>
      </c>
      <c r="I1175" t="str" cm="1">
        <f t="array" ref="I1175">_xlfn.XLOOKUP(Flights[[#This Row],[Destination]],_xlfn._TRO_TRAILING(Airports!A:A),_xlfn._TRO_TRAILING(Airports!E:E),"Code not found")</f>
        <v>CA</v>
      </c>
      <c r="J1175" s="1">
        <v>0.87430555555555556</v>
      </c>
      <c r="K1175">
        <f>HOUR(Flights[[#This Row],[Scheduled Departure]])</f>
        <v>20</v>
      </c>
      <c r="L1175" s="1">
        <v>0.86875000000000002</v>
      </c>
      <c r="M1175">
        <v>-8</v>
      </c>
      <c r="N1175">
        <v>98</v>
      </c>
      <c r="O1175" s="14">
        <f>Flights[[#This Row],[Length (min)]]/60</f>
        <v>1.6333333333333333</v>
      </c>
      <c r="P1175">
        <v>373</v>
      </c>
      <c r="Q1175" s="17">
        <f>IFERROR(Flights[[#This Row],[Distance]]/Flights[[#This Row],[Length (hr)]],"")</f>
        <v>228.36734693877551</v>
      </c>
      <c r="R1175" s="1">
        <v>0.93472222222222223</v>
      </c>
      <c r="S1175" s="1">
        <v>0.93680555555555556</v>
      </c>
      <c r="T1175">
        <v>3</v>
      </c>
      <c r="U1175" t="str">
        <f>IF(Flights[[#This Row],[Arrival Delay]]="","Cancelled",IF(Flights[[#This Row],[Arrival Delay]]&gt;15,"Delayed","On time"))</f>
        <v>On time</v>
      </c>
      <c r="V1175" t="str">
        <f>IF(Flights[[#This Row],[Status]]&lt;&gt;"Delayed","",IF(Flights[[#This Row],[Arrival Delay]]&gt;120,"Severe",IF(Flights[[#This Row],[Arrival Delay]]&gt;60,"Major","Moderate")))</f>
        <v/>
      </c>
      <c r="X1175" t="str">
        <f>IF(OR(AND(Flights[[#This Row],[Status]]="Cancelled",Flights[[#This Row],[Cancellation Reason]]="Airline/Carrier"),Flights[[#This Row],[Delay Type]]="Severe"),"Yes","No")</f>
        <v>No</v>
      </c>
    </row>
    <row r="1176" spans="1:24" x14ac:dyDescent="0.25">
      <c r="A1176" s="3">
        <v>42097</v>
      </c>
      <c r="B1176">
        <f>WEEKNUM(Flights[[#This Row],[Date]],2)</f>
        <v>14</v>
      </c>
      <c r="C1176">
        <f>WEEKDAY(Flights[[#This Row],[Date]],2)</f>
        <v>5</v>
      </c>
      <c r="D1176" t="s">
        <v>975</v>
      </c>
      <c r="E1176" t="s">
        <v>1990</v>
      </c>
      <c r="F1176" t="s">
        <v>0</v>
      </c>
      <c r="G1176" t="s">
        <v>15</v>
      </c>
      <c r="H1176" t="str">
        <f>_xlfn.XLOOKUP(Flights[[#This Row],[Destination]],Airports!$A$1:$A$77,Airports!$D$1:$D$77,"Code not found")</f>
        <v>Las Vegas</v>
      </c>
      <c r="I1176" t="str" cm="1">
        <f t="array" ref="I1176">_xlfn.XLOOKUP(Flights[[#This Row],[Destination]],_xlfn._TRO_TRAILING(Airports!A:A),_xlfn._TRO_TRAILING(Airports!E:E),"Code not found")</f>
        <v>NV</v>
      </c>
      <c r="J1176" s="1">
        <v>0.28125</v>
      </c>
      <c r="K1176">
        <f>HOUR(Flights[[#This Row],[Scheduled Departure]])</f>
        <v>6</v>
      </c>
      <c r="L1176" s="1">
        <v>0.27847222222222223</v>
      </c>
      <c r="M1176">
        <v>-4</v>
      </c>
      <c r="N1176">
        <v>65</v>
      </c>
      <c r="O1176" s="14">
        <f>Flights[[#This Row],[Length (min)]]/60</f>
        <v>1.0833333333333333</v>
      </c>
      <c r="P1176">
        <v>236</v>
      </c>
      <c r="Q1176" s="17">
        <f>IFERROR(Flights[[#This Row],[Distance]]/Flights[[#This Row],[Length (hr)]],"")</f>
        <v>217.84615384615387</v>
      </c>
      <c r="R1176" s="1">
        <v>0.33402777777777776</v>
      </c>
      <c r="S1176" s="1">
        <v>0.32361111111111113</v>
      </c>
      <c r="T1176">
        <v>-15</v>
      </c>
      <c r="U1176" t="str">
        <f>IF(Flights[[#This Row],[Arrival Delay]]="","Cancelled",IF(Flights[[#This Row],[Arrival Delay]]&gt;15,"Delayed","On time"))</f>
        <v>On time</v>
      </c>
      <c r="V1176" t="str">
        <f>IF(Flights[[#This Row],[Status]]&lt;&gt;"Delayed","",IF(Flights[[#This Row],[Arrival Delay]]&gt;120,"Severe",IF(Flights[[#This Row],[Arrival Delay]]&gt;60,"Major","Moderate")))</f>
        <v/>
      </c>
      <c r="X1176" t="str">
        <f>IF(OR(AND(Flights[[#This Row],[Status]]="Cancelled",Flights[[#This Row],[Cancellation Reason]]="Airline/Carrier"),Flights[[#This Row],[Delay Type]]="Severe"),"Yes","No")</f>
        <v>No</v>
      </c>
    </row>
    <row r="1177" spans="1:24" x14ac:dyDescent="0.25">
      <c r="A1177" s="3">
        <v>42097</v>
      </c>
      <c r="B1177">
        <f>WEEKNUM(Flights[[#This Row],[Date]],2)</f>
        <v>14</v>
      </c>
      <c r="C1177">
        <f>WEEKDAY(Flights[[#This Row],[Date]],2)</f>
        <v>5</v>
      </c>
      <c r="D1177" t="s">
        <v>1186</v>
      </c>
      <c r="E1177" t="s">
        <v>1995</v>
      </c>
      <c r="F1177" t="s">
        <v>0</v>
      </c>
      <c r="G1177" t="s">
        <v>318</v>
      </c>
      <c r="H1177" t="str">
        <f>_xlfn.XLOOKUP(Flights[[#This Row],[Destination]],Airports!$A$1:$A$77,Airports!$D$1:$D$77,"Code not found")</f>
        <v>Oakland</v>
      </c>
      <c r="I1177" t="str" cm="1">
        <f t="array" ref="I1177">_xlfn.XLOOKUP(Flights[[#This Row],[Destination]],_xlfn._TRO_TRAILING(Airports!A:A),_xlfn._TRO_TRAILING(Airports!E:E),"Code not found")</f>
        <v>CA</v>
      </c>
      <c r="J1177" s="1">
        <v>0.28472222222222221</v>
      </c>
      <c r="K1177">
        <f>HOUR(Flights[[#This Row],[Scheduled Departure]])</f>
        <v>6</v>
      </c>
      <c r="L1177" s="1">
        <v>0.28333333333333333</v>
      </c>
      <c r="M1177">
        <v>-2</v>
      </c>
      <c r="N1177">
        <v>70</v>
      </c>
      <c r="O1177" s="14">
        <f>Flights[[#This Row],[Length (min)]]/60</f>
        <v>1.1666666666666667</v>
      </c>
      <c r="P1177">
        <v>337</v>
      </c>
      <c r="Q1177" s="17">
        <f>IFERROR(Flights[[#This Row],[Distance]]/Flights[[#This Row],[Length (hr)]],"")</f>
        <v>288.85714285714283</v>
      </c>
      <c r="R1177" s="1">
        <v>0.34027777777777779</v>
      </c>
      <c r="S1177" s="1">
        <v>0.33194444444444443</v>
      </c>
      <c r="T1177">
        <v>-12</v>
      </c>
      <c r="U1177" t="str">
        <f>IF(Flights[[#This Row],[Arrival Delay]]="","Cancelled",IF(Flights[[#This Row],[Arrival Delay]]&gt;15,"Delayed","On time"))</f>
        <v>On time</v>
      </c>
      <c r="V1177" t="str">
        <f>IF(Flights[[#This Row],[Status]]&lt;&gt;"Delayed","",IF(Flights[[#This Row],[Arrival Delay]]&gt;120,"Severe",IF(Flights[[#This Row],[Arrival Delay]]&gt;60,"Major","Moderate")))</f>
        <v/>
      </c>
      <c r="X1177" t="str">
        <f>IF(OR(AND(Flights[[#This Row],[Status]]="Cancelled",Flights[[#This Row],[Cancellation Reason]]="Airline/Carrier"),Flights[[#This Row],[Delay Type]]="Severe"),"Yes","No")</f>
        <v>No</v>
      </c>
    </row>
    <row r="1178" spans="1:24" x14ac:dyDescent="0.25">
      <c r="A1178" s="3">
        <v>42097</v>
      </c>
      <c r="B1178">
        <f>WEEKNUM(Flights[[#This Row],[Date]],2)</f>
        <v>14</v>
      </c>
      <c r="C1178">
        <f>WEEKDAY(Flights[[#This Row],[Date]],2)</f>
        <v>5</v>
      </c>
      <c r="D1178" t="s">
        <v>48</v>
      </c>
      <c r="E1178" t="s">
        <v>1987</v>
      </c>
      <c r="F1178" t="s">
        <v>0</v>
      </c>
      <c r="G1178" t="s">
        <v>18</v>
      </c>
      <c r="H1178" t="str">
        <f>_xlfn.XLOOKUP(Flights[[#This Row],[Destination]],Airports!$A$1:$A$77,Airports!$D$1:$D$77,"Code not found")</f>
        <v>Arlington</v>
      </c>
      <c r="I1178" t="str" cm="1">
        <f t="array" ref="I1178">_xlfn.XLOOKUP(Flights[[#This Row],[Destination]],_xlfn._TRO_TRAILING(Airports!A:A),_xlfn._TRO_TRAILING(Airports!E:E),"Code not found")</f>
        <v>VA</v>
      </c>
      <c r="J1178" s="1">
        <v>0.33263888888888887</v>
      </c>
      <c r="K1178">
        <f>HOUR(Flights[[#This Row],[Scheduled Departure]])</f>
        <v>7</v>
      </c>
      <c r="L1178" s="1">
        <v>0.32847222222222222</v>
      </c>
      <c r="M1178">
        <v>-6</v>
      </c>
      <c r="N1178">
        <v>292</v>
      </c>
      <c r="O1178" s="14">
        <f>Flights[[#This Row],[Length (min)]]/60</f>
        <v>4.8666666666666663</v>
      </c>
      <c r="P1178">
        <v>2311</v>
      </c>
      <c r="Q1178" s="17">
        <f>IFERROR(Flights[[#This Row],[Distance]]/Flights[[#This Row],[Length (hr)]],"")</f>
        <v>474.8630136986302</v>
      </c>
      <c r="R1178" s="1">
        <v>0.67083333333333328</v>
      </c>
      <c r="S1178" s="1">
        <v>0.65625</v>
      </c>
      <c r="T1178">
        <v>-21</v>
      </c>
      <c r="U1178" t="str">
        <f>IF(Flights[[#This Row],[Arrival Delay]]="","Cancelled",IF(Flights[[#This Row],[Arrival Delay]]&gt;15,"Delayed","On time"))</f>
        <v>On time</v>
      </c>
      <c r="V1178" t="str">
        <f>IF(Flights[[#This Row],[Status]]&lt;&gt;"Delayed","",IF(Flights[[#This Row],[Arrival Delay]]&gt;120,"Severe",IF(Flights[[#This Row],[Arrival Delay]]&gt;60,"Major","Moderate")))</f>
        <v/>
      </c>
      <c r="X1178" t="str">
        <f>IF(OR(AND(Flights[[#This Row],[Status]]="Cancelled",Flights[[#This Row],[Cancellation Reason]]="Airline/Carrier"),Flights[[#This Row],[Delay Type]]="Severe"),"Yes","No")</f>
        <v>No</v>
      </c>
    </row>
    <row r="1179" spans="1:24" x14ac:dyDescent="0.25">
      <c r="A1179" s="3">
        <v>42097</v>
      </c>
      <c r="B1179">
        <f>WEEKNUM(Flights[[#This Row],[Date]],2)</f>
        <v>14</v>
      </c>
      <c r="C1179">
        <f>WEEKDAY(Flights[[#This Row],[Date]],2)</f>
        <v>5</v>
      </c>
      <c r="D1179" t="s">
        <v>416</v>
      </c>
      <c r="E1179" t="s">
        <v>1989</v>
      </c>
      <c r="F1179" t="s">
        <v>0</v>
      </c>
      <c r="G1179" t="s">
        <v>17</v>
      </c>
      <c r="H1179" t="str">
        <f>_xlfn.XLOOKUP(Flights[[#This Row],[Destination]],Airports!$A$1:$A$77,Airports!$D$1:$D$77,"Code not found")</f>
        <v>Honolulu</v>
      </c>
      <c r="I1179" t="str" cm="1">
        <f t="array" ref="I1179">_xlfn.XLOOKUP(Flights[[#This Row],[Destination]],_xlfn._TRO_TRAILING(Airports!A:A),_xlfn._TRO_TRAILING(Airports!E:E),"Code not found")</f>
        <v>HI</v>
      </c>
      <c r="J1179" s="1">
        <v>0.35416666666666669</v>
      </c>
      <c r="K1179">
        <f>HOUR(Flights[[#This Row],[Scheduled Departure]])</f>
        <v>8</v>
      </c>
      <c r="L1179" s="1">
        <v>0.3527777777777778</v>
      </c>
      <c r="M1179">
        <v>-2</v>
      </c>
      <c r="N1179">
        <v>364</v>
      </c>
      <c r="O1179" s="14">
        <f>Flights[[#This Row],[Length (min)]]/60</f>
        <v>6.0666666666666664</v>
      </c>
      <c r="P1179">
        <v>2556</v>
      </c>
      <c r="Q1179" s="17">
        <f>IFERROR(Flights[[#This Row],[Distance]]/Flights[[#This Row],[Length (hr)]],"")</f>
        <v>421.31868131868134</v>
      </c>
      <c r="R1179" s="1">
        <v>0.48055555555555557</v>
      </c>
      <c r="S1179" s="1">
        <v>0.48055555555555557</v>
      </c>
      <c r="T1179">
        <v>0</v>
      </c>
      <c r="U1179" t="str">
        <f>IF(Flights[[#This Row],[Arrival Delay]]="","Cancelled",IF(Flights[[#This Row],[Arrival Delay]]&gt;15,"Delayed","On time"))</f>
        <v>On time</v>
      </c>
      <c r="V1179" t="str">
        <f>IF(Flights[[#This Row],[Status]]&lt;&gt;"Delayed","",IF(Flights[[#This Row],[Arrival Delay]]&gt;120,"Severe",IF(Flights[[#This Row],[Arrival Delay]]&gt;60,"Major","Moderate")))</f>
        <v/>
      </c>
      <c r="X1179" t="str">
        <f>IF(OR(AND(Flights[[#This Row],[Status]]="Cancelled",Flights[[#This Row],[Cancellation Reason]]="Airline/Carrier"),Flights[[#This Row],[Delay Type]]="Severe"),"Yes","No")</f>
        <v>No</v>
      </c>
    </row>
    <row r="1180" spans="1:24" x14ac:dyDescent="0.25">
      <c r="A1180" s="3">
        <v>42097</v>
      </c>
      <c r="B1180">
        <f>WEEKNUM(Flights[[#This Row],[Date]],2)</f>
        <v>14</v>
      </c>
      <c r="C1180">
        <f>WEEKDAY(Flights[[#This Row],[Date]],2)</f>
        <v>5</v>
      </c>
      <c r="D1180" t="s">
        <v>1132</v>
      </c>
      <c r="E1180" t="s">
        <v>1995</v>
      </c>
      <c r="F1180" t="s">
        <v>0</v>
      </c>
      <c r="G1180" t="s">
        <v>9</v>
      </c>
      <c r="H1180" t="str">
        <f>_xlfn.XLOOKUP(Flights[[#This Row],[Destination]],Airports!$A$1:$A$77,Airports!$D$1:$D$77,"Code not found")</f>
        <v>San Francisco</v>
      </c>
      <c r="I1180" t="str" cm="1">
        <f t="array" ref="I1180">_xlfn.XLOOKUP(Flights[[#This Row],[Destination]],_xlfn._TRO_TRAILING(Airports!A:A),_xlfn._TRO_TRAILING(Airports!E:E),"Code not found")</f>
        <v>CA</v>
      </c>
      <c r="J1180" s="1">
        <v>0.375</v>
      </c>
      <c r="K1180">
        <f>HOUR(Flights[[#This Row],[Scheduled Departure]])</f>
        <v>9</v>
      </c>
      <c r="L1180" s="1">
        <v>0.37222222222222223</v>
      </c>
      <c r="M1180">
        <v>-4</v>
      </c>
      <c r="N1180">
        <v>66</v>
      </c>
      <c r="O1180" s="14">
        <f>Flights[[#This Row],[Length (min)]]/60</f>
        <v>1.1000000000000001</v>
      </c>
      <c r="P1180">
        <v>337</v>
      </c>
      <c r="Q1180" s="17">
        <f>IFERROR(Flights[[#This Row],[Distance]]/Flights[[#This Row],[Length (hr)]],"")</f>
        <v>306.36363636363632</v>
      </c>
      <c r="R1180" s="1">
        <v>0.43055555555555558</v>
      </c>
      <c r="S1180" s="1">
        <v>0.41805555555555557</v>
      </c>
      <c r="T1180">
        <v>-18</v>
      </c>
      <c r="U1180" t="str">
        <f>IF(Flights[[#This Row],[Arrival Delay]]="","Cancelled",IF(Flights[[#This Row],[Arrival Delay]]&gt;15,"Delayed","On time"))</f>
        <v>On time</v>
      </c>
      <c r="V1180" t="str">
        <f>IF(Flights[[#This Row],[Status]]&lt;&gt;"Delayed","",IF(Flights[[#This Row],[Arrival Delay]]&gt;120,"Severe",IF(Flights[[#This Row],[Arrival Delay]]&gt;60,"Major","Moderate")))</f>
        <v/>
      </c>
      <c r="X1180" t="str">
        <f>IF(OR(AND(Flights[[#This Row],[Status]]="Cancelled",Flights[[#This Row],[Cancellation Reason]]="Airline/Carrier"),Flights[[#This Row],[Delay Type]]="Severe"),"Yes","No")</f>
        <v>No</v>
      </c>
    </row>
    <row r="1181" spans="1:24" x14ac:dyDescent="0.25">
      <c r="A1181" s="3">
        <v>42097</v>
      </c>
      <c r="B1181">
        <f>WEEKNUM(Flights[[#This Row],[Date]],2)</f>
        <v>14</v>
      </c>
      <c r="C1181">
        <f>WEEKDAY(Flights[[#This Row],[Date]],2)</f>
        <v>5</v>
      </c>
      <c r="D1181" t="s">
        <v>1133</v>
      </c>
      <c r="E1181" t="s">
        <v>1995</v>
      </c>
      <c r="F1181" t="s">
        <v>0</v>
      </c>
      <c r="G1181" t="s">
        <v>311</v>
      </c>
      <c r="H1181" t="str">
        <f>_xlfn.XLOOKUP(Flights[[#This Row],[Destination]],Airports!$A$1:$A$77,Airports!$D$1:$D$77,"Code not found")</f>
        <v>Milwaukee</v>
      </c>
      <c r="I1181" t="str" cm="1">
        <f t="array" ref="I1181">_xlfn.XLOOKUP(Flights[[#This Row],[Destination]],_xlfn._TRO_TRAILING(Airports!A:A),_xlfn._TRO_TRAILING(Airports!E:E),"Code not found")</f>
        <v>WI</v>
      </c>
      <c r="J1181" s="1">
        <v>0.40625</v>
      </c>
      <c r="K1181">
        <f>HOUR(Flights[[#This Row],[Scheduled Departure]])</f>
        <v>9</v>
      </c>
      <c r="L1181" s="1">
        <v>0.40138888888888891</v>
      </c>
      <c r="M1181">
        <v>-7</v>
      </c>
      <c r="N1181">
        <v>209</v>
      </c>
      <c r="O1181" s="14">
        <f>Flights[[#This Row],[Length (min)]]/60</f>
        <v>3.4833333333333334</v>
      </c>
      <c r="P1181">
        <v>1756</v>
      </c>
      <c r="Q1181" s="17">
        <f>IFERROR(Flights[[#This Row],[Distance]]/Flights[[#This Row],[Length (hr)]],"")</f>
        <v>504.11483253588517</v>
      </c>
      <c r="R1181" s="1">
        <v>0.64583333333333337</v>
      </c>
      <c r="S1181" s="1">
        <v>0.62986111111111109</v>
      </c>
      <c r="T1181">
        <v>-23</v>
      </c>
      <c r="U1181" t="str">
        <f>IF(Flights[[#This Row],[Arrival Delay]]="","Cancelled",IF(Flights[[#This Row],[Arrival Delay]]&gt;15,"Delayed","On time"))</f>
        <v>On time</v>
      </c>
      <c r="V1181" t="str">
        <f>IF(Flights[[#This Row],[Status]]&lt;&gt;"Delayed","",IF(Flights[[#This Row],[Arrival Delay]]&gt;120,"Severe",IF(Flights[[#This Row],[Arrival Delay]]&gt;60,"Major","Moderate")))</f>
        <v/>
      </c>
      <c r="X1181" t="str">
        <f>IF(OR(AND(Flights[[#This Row],[Status]]="Cancelled",Flights[[#This Row],[Cancellation Reason]]="Airline/Carrier"),Flights[[#This Row],[Delay Type]]="Severe"),"Yes","No")</f>
        <v>No</v>
      </c>
    </row>
    <row r="1182" spans="1:24" x14ac:dyDescent="0.25">
      <c r="A1182" s="3">
        <v>42097</v>
      </c>
      <c r="B1182">
        <f>WEEKNUM(Flights[[#This Row],[Date]],2)</f>
        <v>14</v>
      </c>
      <c r="C1182">
        <f>WEEKDAY(Flights[[#This Row],[Date]],2)</f>
        <v>5</v>
      </c>
      <c r="D1182" t="s">
        <v>434</v>
      </c>
      <c r="E1182" t="s">
        <v>1994</v>
      </c>
      <c r="F1182" t="s">
        <v>0</v>
      </c>
      <c r="G1182" t="s">
        <v>250</v>
      </c>
      <c r="H1182" t="str">
        <f>_xlfn.XLOOKUP(Flights[[#This Row],[Destination]],Airports!$A$1:$A$77,Airports!$D$1:$D$77,"Code not found")</f>
        <v>Aspen</v>
      </c>
      <c r="I1182" t="str" cm="1">
        <f t="array" ref="I1182">_xlfn.XLOOKUP(Flights[[#This Row],[Destination]],_xlfn._TRO_TRAILING(Airports!A:A),_xlfn._TRO_TRAILING(Airports!E:E),"Code not found")</f>
        <v>CO</v>
      </c>
      <c r="J1182" s="1">
        <v>0.45277777777777778</v>
      </c>
      <c r="K1182">
        <f>HOUR(Flights[[#This Row],[Scheduled Departure]])</f>
        <v>10</v>
      </c>
      <c r="L1182" s="1">
        <v>0.45347222222222222</v>
      </c>
      <c r="M1182">
        <v>1</v>
      </c>
      <c r="N1182">
        <v>115</v>
      </c>
      <c r="O1182" s="14">
        <f>Flights[[#This Row],[Length (min)]]/60</f>
        <v>1.9166666666666667</v>
      </c>
      <c r="P1182">
        <v>737</v>
      </c>
      <c r="Q1182" s="17">
        <f>IFERROR(Flights[[#This Row],[Distance]]/Flights[[#This Row],[Length (hr)]],"")</f>
        <v>384.52173913043475</v>
      </c>
      <c r="R1182" s="1">
        <v>0.58194444444444449</v>
      </c>
      <c r="S1182" s="1">
        <v>0.57499999999999996</v>
      </c>
      <c r="T1182">
        <v>-10</v>
      </c>
      <c r="U1182" t="str">
        <f>IF(Flights[[#This Row],[Arrival Delay]]="","Cancelled",IF(Flights[[#This Row],[Arrival Delay]]&gt;15,"Delayed","On time"))</f>
        <v>On time</v>
      </c>
      <c r="V1182" t="str">
        <f>IF(Flights[[#This Row],[Status]]&lt;&gt;"Delayed","",IF(Flights[[#This Row],[Arrival Delay]]&gt;120,"Severe",IF(Flights[[#This Row],[Arrival Delay]]&gt;60,"Major","Moderate")))</f>
        <v/>
      </c>
      <c r="X1182" t="str">
        <f>IF(OR(AND(Flights[[#This Row],[Status]]="Cancelled",Flights[[#This Row],[Cancellation Reason]]="Airline/Carrier"),Flights[[#This Row],[Delay Type]]="Severe"),"Yes","No")</f>
        <v>No</v>
      </c>
    </row>
    <row r="1183" spans="1:24" x14ac:dyDescent="0.25">
      <c r="A1183" s="3">
        <v>42097</v>
      </c>
      <c r="B1183">
        <f>WEEKNUM(Flights[[#This Row],[Date]],2)</f>
        <v>14</v>
      </c>
      <c r="C1183">
        <f>WEEKDAY(Flights[[#This Row],[Date]],2)</f>
        <v>5</v>
      </c>
      <c r="D1183" t="s">
        <v>68</v>
      </c>
      <c r="E1183" t="s">
        <v>1987</v>
      </c>
      <c r="F1183" t="s">
        <v>0</v>
      </c>
      <c r="G1183" t="s">
        <v>3</v>
      </c>
      <c r="H1183" t="str">
        <f>_xlfn.XLOOKUP(Flights[[#This Row],[Destination]],Airports!$A$1:$A$77,Airports!$D$1:$D$77,"Code not found")</f>
        <v>Dallas</v>
      </c>
      <c r="I1183" t="str" cm="1">
        <f t="array" ref="I1183">_xlfn.XLOOKUP(Flights[[#This Row],[Destination]],_xlfn._TRO_TRAILING(Airports!A:A),_xlfn._TRO_TRAILING(Airports!E:E),"Code not found")</f>
        <v>TX</v>
      </c>
      <c r="J1183" s="1">
        <v>0.48958333333333331</v>
      </c>
      <c r="K1183">
        <f>HOUR(Flights[[#This Row],[Scheduled Departure]])</f>
        <v>11</v>
      </c>
      <c r="L1183" s="1">
        <v>0.48680555555555555</v>
      </c>
      <c r="M1183">
        <v>-4</v>
      </c>
      <c r="N1183">
        <v>166</v>
      </c>
      <c r="O1183" s="14">
        <f>Flights[[#This Row],[Length (min)]]/60</f>
        <v>2.7666666666666666</v>
      </c>
      <c r="P1183">
        <v>1235</v>
      </c>
      <c r="Q1183" s="17">
        <f>IFERROR(Flights[[#This Row],[Distance]]/Flights[[#This Row],[Length (hr)]],"")</f>
        <v>446.3855421686747</v>
      </c>
      <c r="R1183" s="1">
        <v>0.70416666666666672</v>
      </c>
      <c r="S1183" s="1">
        <v>0.68541666666666667</v>
      </c>
      <c r="T1183">
        <v>-27</v>
      </c>
      <c r="U1183" t="str">
        <f>IF(Flights[[#This Row],[Arrival Delay]]="","Cancelled",IF(Flights[[#This Row],[Arrival Delay]]&gt;15,"Delayed","On time"))</f>
        <v>On time</v>
      </c>
      <c r="V1183" t="str">
        <f>IF(Flights[[#This Row],[Status]]&lt;&gt;"Delayed","",IF(Flights[[#This Row],[Arrival Delay]]&gt;120,"Severe",IF(Flights[[#This Row],[Arrival Delay]]&gt;60,"Major","Moderate")))</f>
        <v/>
      </c>
      <c r="X1183" t="str">
        <f>IF(OR(AND(Flights[[#This Row],[Status]]="Cancelled",Flights[[#This Row],[Cancellation Reason]]="Airline/Carrier"),Flights[[#This Row],[Delay Type]]="Severe"),"Yes","No")</f>
        <v>No</v>
      </c>
    </row>
    <row r="1184" spans="1:24" x14ac:dyDescent="0.25">
      <c r="A1184" s="3">
        <v>42097</v>
      </c>
      <c r="B1184">
        <f>WEEKNUM(Flights[[#This Row],[Date]],2)</f>
        <v>14</v>
      </c>
      <c r="C1184">
        <f>WEEKDAY(Flights[[#This Row],[Date]],2)</f>
        <v>5</v>
      </c>
      <c r="D1184" t="s">
        <v>1145</v>
      </c>
      <c r="E1184" t="s">
        <v>1995</v>
      </c>
      <c r="F1184" t="s">
        <v>0</v>
      </c>
      <c r="G1184" t="s">
        <v>318</v>
      </c>
      <c r="H1184" t="str">
        <f>_xlfn.XLOOKUP(Flights[[#This Row],[Destination]],Airports!$A$1:$A$77,Airports!$D$1:$D$77,"Code not found")</f>
        <v>Oakland</v>
      </c>
      <c r="I1184" t="str" cm="1">
        <f t="array" ref="I1184">_xlfn.XLOOKUP(Flights[[#This Row],[Destination]],_xlfn._TRO_TRAILING(Airports!A:A),_xlfn._TRO_TRAILING(Airports!E:E),"Code not found")</f>
        <v>CA</v>
      </c>
      <c r="J1184" s="1">
        <v>0.54513888888888884</v>
      </c>
      <c r="K1184">
        <f>HOUR(Flights[[#This Row],[Scheduled Departure]])</f>
        <v>13</v>
      </c>
      <c r="L1184" s="1">
        <v>0.56319444444444444</v>
      </c>
      <c r="M1184">
        <v>26</v>
      </c>
      <c r="N1184">
        <v>68</v>
      </c>
      <c r="O1184" s="14">
        <f>Flights[[#This Row],[Length (min)]]/60</f>
        <v>1.1333333333333333</v>
      </c>
      <c r="P1184">
        <v>337</v>
      </c>
      <c r="Q1184" s="17">
        <f>IFERROR(Flights[[#This Row],[Distance]]/Flights[[#This Row],[Length (hr)]],"")</f>
        <v>297.35294117647061</v>
      </c>
      <c r="R1184" s="1">
        <v>0.59722222222222221</v>
      </c>
      <c r="S1184" s="1">
        <v>0.61041666666666672</v>
      </c>
      <c r="T1184">
        <v>19</v>
      </c>
      <c r="U1184" t="str">
        <f>IF(Flights[[#This Row],[Arrival Delay]]="","Cancelled",IF(Flights[[#This Row],[Arrival Delay]]&gt;15,"Delayed","On time"))</f>
        <v>Delayed</v>
      </c>
      <c r="V1184" t="str">
        <f>IF(Flights[[#This Row],[Status]]&lt;&gt;"Delayed","",IF(Flights[[#This Row],[Arrival Delay]]&gt;120,"Severe",IF(Flights[[#This Row],[Arrival Delay]]&gt;60,"Major","Moderate")))</f>
        <v>Moderate</v>
      </c>
      <c r="X1184" t="str">
        <f>IF(OR(AND(Flights[[#This Row],[Status]]="Cancelled",Flights[[#This Row],[Cancellation Reason]]="Airline/Carrier"),Flights[[#This Row],[Delay Type]]="Severe"),"Yes","No")</f>
        <v>No</v>
      </c>
    </row>
    <row r="1185" spans="1:24" x14ac:dyDescent="0.25">
      <c r="A1185" s="3">
        <v>42097</v>
      </c>
      <c r="B1185">
        <f>WEEKNUM(Flights[[#This Row],[Date]],2)</f>
        <v>14</v>
      </c>
      <c r="C1185">
        <f>WEEKDAY(Flights[[#This Row],[Date]],2)</f>
        <v>5</v>
      </c>
      <c r="D1185" t="s">
        <v>1083</v>
      </c>
      <c r="E1185" t="s">
        <v>1990</v>
      </c>
      <c r="F1185" t="s">
        <v>0</v>
      </c>
      <c r="G1185" t="s">
        <v>17</v>
      </c>
      <c r="H1185" t="str">
        <f>_xlfn.XLOOKUP(Flights[[#This Row],[Destination]],Airports!$A$1:$A$77,Airports!$D$1:$D$77,"Code not found")</f>
        <v>Honolulu</v>
      </c>
      <c r="I1185" t="str" cm="1">
        <f t="array" ref="I1185">_xlfn.XLOOKUP(Flights[[#This Row],[Destination]],_xlfn._TRO_TRAILING(Airports!A:A),_xlfn._TRO_TRAILING(Airports!E:E),"Code not found")</f>
        <v>HI</v>
      </c>
      <c r="J1185" s="1">
        <v>0.72916666666666663</v>
      </c>
      <c r="K1185">
        <f>HOUR(Flights[[#This Row],[Scheduled Departure]])</f>
        <v>17</v>
      </c>
      <c r="L1185" s="1">
        <v>0.7416666666666667</v>
      </c>
      <c r="M1185">
        <v>18</v>
      </c>
      <c r="N1185">
        <v>351</v>
      </c>
      <c r="O1185" s="14">
        <f>Flights[[#This Row],[Length (min)]]/60</f>
        <v>5.85</v>
      </c>
      <c r="P1185">
        <v>2556</v>
      </c>
      <c r="Q1185" s="17">
        <f>IFERROR(Flights[[#This Row],[Distance]]/Flights[[#This Row],[Length (hr)]],"")</f>
        <v>436.92307692307696</v>
      </c>
      <c r="R1185" s="1">
        <v>0.85902777777777772</v>
      </c>
      <c r="S1185" s="1">
        <v>0.86041666666666672</v>
      </c>
      <c r="T1185">
        <v>2</v>
      </c>
      <c r="U1185" t="str">
        <f>IF(Flights[[#This Row],[Arrival Delay]]="","Cancelled",IF(Flights[[#This Row],[Arrival Delay]]&gt;15,"Delayed","On time"))</f>
        <v>On time</v>
      </c>
      <c r="V1185" t="str">
        <f>IF(Flights[[#This Row],[Status]]&lt;&gt;"Delayed","",IF(Flights[[#This Row],[Arrival Delay]]&gt;120,"Severe",IF(Flights[[#This Row],[Arrival Delay]]&gt;60,"Major","Moderate")))</f>
        <v/>
      </c>
      <c r="X1185" t="str">
        <f>IF(OR(AND(Flights[[#This Row],[Status]]="Cancelled",Flights[[#This Row],[Cancellation Reason]]="Airline/Carrier"),Flights[[#This Row],[Delay Type]]="Severe"),"Yes","No")</f>
        <v>No</v>
      </c>
    </row>
    <row r="1186" spans="1:24" x14ac:dyDescent="0.25">
      <c r="A1186" s="3">
        <v>42097</v>
      </c>
      <c r="B1186">
        <f>WEEKNUM(Flights[[#This Row],[Date]],2)</f>
        <v>14</v>
      </c>
      <c r="C1186">
        <f>WEEKDAY(Flights[[#This Row],[Date]],2)</f>
        <v>5</v>
      </c>
      <c r="D1186" t="s">
        <v>610</v>
      </c>
      <c r="E1186" t="s">
        <v>1996</v>
      </c>
      <c r="F1186" t="s">
        <v>0</v>
      </c>
      <c r="G1186" t="s">
        <v>9</v>
      </c>
      <c r="H1186" t="str">
        <f>_xlfn.XLOOKUP(Flights[[#This Row],[Destination]],Airports!$A$1:$A$77,Airports!$D$1:$D$77,"Code not found")</f>
        <v>San Francisco</v>
      </c>
      <c r="I1186" t="str" cm="1">
        <f t="array" ref="I1186">_xlfn.XLOOKUP(Flights[[#This Row],[Destination]],_xlfn._TRO_TRAILING(Airports!A:A),_xlfn._TRO_TRAILING(Airports!E:E),"Code not found")</f>
        <v>CA</v>
      </c>
      <c r="J1186" s="1">
        <v>0.76736111111111116</v>
      </c>
      <c r="K1186">
        <f>HOUR(Flights[[#This Row],[Scheduled Departure]])</f>
        <v>18</v>
      </c>
      <c r="L1186" s="1">
        <v>0.76736111111111116</v>
      </c>
      <c r="M1186">
        <v>0</v>
      </c>
      <c r="N1186">
        <v>68</v>
      </c>
      <c r="O1186" s="14">
        <f>Flights[[#This Row],[Length (min)]]/60</f>
        <v>1.1333333333333333</v>
      </c>
      <c r="P1186">
        <v>337</v>
      </c>
      <c r="Q1186" s="17">
        <f>IFERROR(Flights[[#This Row],[Distance]]/Flights[[#This Row],[Length (hr)]],"")</f>
        <v>297.35294117647061</v>
      </c>
      <c r="R1186" s="1">
        <v>0.81944444444444442</v>
      </c>
      <c r="S1186" s="1">
        <v>0.81458333333333333</v>
      </c>
      <c r="T1186">
        <v>-7</v>
      </c>
      <c r="U1186" t="str">
        <f>IF(Flights[[#This Row],[Arrival Delay]]="","Cancelled",IF(Flights[[#This Row],[Arrival Delay]]&gt;15,"Delayed","On time"))</f>
        <v>On time</v>
      </c>
      <c r="V1186" t="str">
        <f>IF(Flights[[#This Row],[Status]]&lt;&gt;"Delayed","",IF(Flights[[#This Row],[Arrival Delay]]&gt;120,"Severe",IF(Flights[[#This Row],[Arrival Delay]]&gt;60,"Major","Moderate")))</f>
        <v/>
      </c>
      <c r="X1186" t="str">
        <f>IF(OR(AND(Flights[[#This Row],[Status]]="Cancelled",Flights[[#This Row],[Cancellation Reason]]="Airline/Carrier"),Flights[[#This Row],[Delay Type]]="Severe"),"Yes","No")</f>
        <v>No</v>
      </c>
    </row>
    <row r="1187" spans="1:24" x14ac:dyDescent="0.25">
      <c r="A1187" s="3">
        <v>42097</v>
      </c>
      <c r="B1187">
        <f>WEEKNUM(Flights[[#This Row],[Date]],2)</f>
        <v>14</v>
      </c>
      <c r="C1187">
        <f>WEEKDAY(Flights[[#This Row],[Date]],2)</f>
        <v>5</v>
      </c>
      <c r="D1187" t="s">
        <v>1178</v>
      </c>
      <c r="E1187" t="s">
        <v>1995</v>
      </c>
      <c r="F1187" t="s">
        <v>0</v>
      </c>
      <c r="G1187" t="s">
        <v>318</v>
      </c>
      <c r="H1187" t="str">
        <f>_xlfn.XLOOKUP(Flights[[#This Row],[Destination]],Airports!$A$1:$A$77,Airports!$D$1:$D$77,"Code not found")</f>
        <v>Oakland</v>
      </c>
      <c r="I1187" t="str" cm="1">
        <f t="array" ref="I1187">_xlfn.XLOOKUP(Flights[[#This Row],[Destination]],_xlfn._TRO_TRAILING(Airports!A:A),_xlfn._TRO_TRAILING(Airports!E:E),"Code not found")</f>
        <v>CA</v>
      </c>
      <c r="J1187" s="1">
        <v>0.91319444444444442</v>
      </c>
      <c r="K1187">
        <f>HOUR(Flights[[#This Row],[Scheduled Departure]])</f>
        <v>21</v>
      </c>
      <c r="L1187" s="1">
        <v>0.9145833333333333</v>
      </c>
      <c r="M1187">
        <v>2</v>
      </c>
      <c r="N1187">
        <v>66</v>
      </c>
      <c r="O1187" s="14">
        <f>Flights[[#This Row],[Length (min)]]/60</f>
        <v>1.1000000000000001</v>
      </c>
      <c r="P1187">
        <v>337</v>
      </c>
      <c r="Q1187" s="17">
        <f>IFERROR(Flights[[#This Row],[Distance]]/Flights[[#This Row],[Length (hr)]],"")</f>
        <v>306.36363636363632</v>
      </c>
      <c r="R1187" s="1">
        <v>0.97222222222222221</v>
      </c>
      <c r="S1187" s="1">
        <v>0.9604166666666667</v>
      </c>
      <c r="T1187">
        <v>-17</v>
      </c>
      <c r="U1187" t="str">
        <f>IF(Flights[[#This Row],[Arrival Delay]]="","Cancelled",IF(Flights[[#This Row],[Arrival Delay]]&gt;15,"Delayed","On time"))</f>
        <v>On time</v>
      </c>
      <c r="V1187" t="str">
        <f>IF(Flights[[#This Row],[Status]]&lt;&gt;"Delayed","",IF(Flights[[#This Row],[Arrival Delay]]&gt;120,"Severe",IF(Flights[[#This Row],[Arrival Delay]]&gt;60,"Major","Moderate")))</f>
        <v/>
      </c>
      <c r="X1187" t="str">
        <f>IF(OR(AND(Flights[[#This Row],[Status]]="Cancelled",Flights[[#This Row],[Cancellation Reason]]="Airline/Carrier"),Flights[[#This Row],[Delay Type]]="Severe"),"Yes","No")</f>
        <v>No</v>
      </c>
    </row>
    <row r="1188" spans="1:24" x14ac:dyDescent="0.25">
      <c r="A1188" s="3">
        <v>42097</v>
      </c>
      <c r="B1188">
        <f>WEEKNUM(Flights[[#This Row],[Date]],2)</f>
        <v>14</v>
      </c>
      <c r="C1188">
        <f>WEEKDAY(Flights[[#This Row],[Date]],2)</f>
        <v>5</v>
      </c>
      <c r="D1188" t="s">
        <v>123</v>
      </c>
      <c r="E1188" t="s">
        <v>1987</v>
      </c>
      <c r="F1188" t="s">
        <v>0</v>
      </c>
      <c r="G1188" t="s">
        <v>16</v>
      </c>
      <c r="H1188" t="str">
        <f>_xlfn.XLOOKUP(Flights[[#This Row],[Destination]],Airports!$A$1:$A$77,Airports!$D$1:$D$77,"Code not found")</f>
        <v>Dulles</v>
      </c>
      <c r="I1188" t="str" cm="1">
        <f t="array" ref="I1188">_xlfn.XLOOKUP(Flights[[#This Row],[Destination]],_xlfn._TRO_TRAILING(Airports!A:A),_xlfn._TRO_TRAILING(Airports!E:E),"Code not found")</f>
        <v>VA</v>
      </c>
      <c r="J1188" s="1">
        <v>0.92361111111111116</v>
      </c>
      <c r="K1188">
        <f>HOUR(Flights[[#This Row],[Scheduled Departure]])</f>
        <v>22</v>
      </c>
      <c r="L1188" s="1">
        <v>0.92222222222222228</v>
      </c>
      <c r="M1188">
        <v>-2</v>
      </c>
      <c r="N1188">
        <v>272</v>
      </c>
      <c r="O1188" s="14">
        <f>Flights[[#This Row],[Length (min)]]/60</f>
        <v>4.5333333333333332</v>
      </c>
      <c r="P1188">
        <v>2288</v>
      </c>
      <c r="Q1188" s="17">
        <f>IFERROR(Flights[[#This Row],[Distance]]/Flights[[#This Row],[Length (hr)]],"")</f>
        <v>504.70588235294122</v>
      </c>
      <c r="R1188" s="1">
        <v>0.25555555555555554</v>
      </c>
      <c r="S1188" s="1">
        <v>0.2361111111111111</v>
      </c>
      <c r="T1188">
        <v>-28</v>
      </c>
      <c r="U1188" t="str">
        <f>IF(Flights[[#This Row],[Arrival Delay]]="","Cancelled",IF(Flights[[#This Row],[Arrival Delay]]&gt;15,"Delayed","On time"))</f>
        <v>On time</v>
      </c>
      <c r="V1188" t="str">
        <f>IF(Flights[[#This Row],[Status]]&lt;&gt;"Delayed","",IF(Flights[[#This Row],[Arrival Delay]]&gt;120,"Severe",IF(Flights[[#This Row],[Arrival Delay]]&gt;60,"Major","Moderate")))</f>
        <v/>
      </c>
      <c r="X1188" t="str">
        <f>IF(OR(AND(Flights[[#This Row],[Status]]="Cancelled",Flights[[#This Row],[Cancellation Reason]]="Airline/Carrier"),Flights[[#This Row],[Delay Type]]="Severe"),"Yes","No")</f>
        <v>No</v>
      </c>
    </row>
    <row r="1189" spans="1:24" x14ac:dyDescent="0.25">
      <c r="A1189" s="3">
        <v>42098</v>
      </c>
      <c r="B1189">
        <f>WEEKNUM(Flights[[#This Row],[Date]],2)</f>
        <v>14</v>
      </c>
      <c r="C1189">
        <f>WEEKDAY(Flights[[#This Row],[Date]],2)</f>
        <v>6</v>
      </c>
      <c r="D1189" t="s">
        <v>1050</v>
      </c>
      <c r="E1189" t="s">
        <v>1988</v>
      </c>
      <c r="F1189" t="s">
        <v>0</v>
      </c>
      <c r="G1189" t="s">
        <v>28</v>
      </c>
      <c r="H1189" t="str">
        <f>_xlfn.XLOOKUP(Flights[[#This Row],[Destination]],Airports!$A$1:$A$77,Airports!$D$1:$D$77,"Code not found")</f>
        <v>Philadelphia</v>
      </c>
      <c r="I1189" t="str" cm="1">
        <f t="array" ref="I1189">_xlfn.XLOOKUP(Flights[[#This Row],[Destination]],_xlfn._TRO_TRAILING(Airports!A:A),_xlfn._TRO_TRAILING(Airports!E:E),"Code not found")</f>
        <v>PA</v>
      </c>
      <c r="J1189" s="1">
        <v>7.6388888888888886E-3</v>
      </c>
      <c r="K1189">
        <f>HOUR(Flights[[#This Row],[Scheduled Departure]])</f>
        <v>0</v>
      </c>
      <c r="L1189" s="1">
        <v>4.1666666666666666E-3</v>
      </c>
      <c r="M1189">
        <v>-5</v>
      </c>
      <c r="N1189">
        <v>271</v>
      </c>
      <c r="O1189" s="14">
        <f>Flights[[#This Row],[Length (min)]]/60</f>
        <v>4.5166666666666666</v>
      </c>
      <c r="P1189">
        <v>2402</v>
      </c>
      <c r="Q1189" s="17">
        <f>IFERROR(Flights[[#This Row],[Distance]]/Flights[[#This Row],[Length (hr)]],"")</f>
        <v>531.80811808118085</v>
      </c>
      <c r="R1189" s="1">
        <v>0.35069444444444442</v>
      </c>
      <c r="S1189" s="1">
        <v>0.31736111111111109</v>
      </c>
      <c r="T1189">
        <v>-48</v>
      </c>
      <c r="U1189" t="str">
        <f>IF(Flights[[#This Row],[Arrival Delay]]="","Cancelled",IF(Flights[[#This Row],[Arrival Delay]]&gt;15,"Delayed","On time"))</f>
        <v>On time</v>
      </c>
      <c r="V1189" t="str">
        <f>IF(Flights[[#This Row],[Status]]&lt;&gt;"Delayed","",IF(Flights[[#This Row],[Arrival Delay]]&gt;120,"Severe",IF(Flights[[#This Row],[Arrival Delay]]&gt;60,"Major","Moderate")))</f>
        <v/>
      </c>
      <c r="X1189" t="str">
        <f>IF(OR(AND(Flights[[#This Row],[Status]]="Cancelled",Flights[[#This Row],[Cancellation Reason]]="Airline/Carrier"),Flights[[#This Row],[Delay Type]]="Severe"),"Yes","No")</f>
        <v>No</v>
      </c>
    </row>
    <row r="1190" spans="1:24" x14ac:dyDescent="0.25">
      <c r="A1190" s="3">
        <v>42098</v>
      </c>
      <c r="B1190">
        <f>WEEKNUM(Flights[[#This Row],[Date]],2)</f>
        <v>14</v>
      </c>
      <c r="C1190">
        <f>WEEKDAY(Flights[[#This Row],[Date]],2)</f>
        <v>6</v>
      </c>
      <c r="D1190" t="s">
        <v>126</v>
      </c>
      <c r="E1190" t="s">
        <v>1987</v>
      </c>
      <c r="F1190" t="s">
        <v>0</v>
      </c>
      <c r="G1190" t="s">
        <v>4</v>
      </c>
      <c r="H1190" t="str">
        <f>_xlfn.XLOOKUP(Flights[[#This Row],[Destination]],Airports!$A$1:$A$77,Airports!$D$1:$D$77,"Code not found")</f>
        <v>Chicago</v>
      </c>
      <c r="I1190" t="str" cm="1">
        <f t="array" ref="I1190">_xlfn.XLOOKUP(Flights[[#This Row],[Destination]],_xlfn._TRO_TRAILING(Airports!A:A),_xlfn._TRO_TRAILING(Airports!E:E),"Code not found")</f>
        <v>IL</v>
      </c>
      <c r="J1190" s="1">
        <v>6.25E-2</v>
      </c>
      <c r="K1190">
        <f>HOUR(Flights[[#This Row],[Scheduled Departure]])</f>
        <v>1</v>
      </c>
      <c r="L1190" s="1">
        <v>6.6666666666666666E-2</v>
      </c>
      <c r="M1190">
        <v>6</v>
      </c>
      <c r="N1190">
        <v>235</v>
      </c>
      <c r="O1190" s="14">
        <f>Flights[[#This Row],[Length (min)]]/60</f>
        <v>3.9166666666666665</v>
      </c>
      <c r="P1190">
        <v>1744</v>
      </c>
      <c r="Q1190" s="17">
        <f>IFERROR(Flights[[#This Row],[Distance]]/Flights[[#This Row],[Length (hr)]],"")</f>
        <v>445.27659574468089</v>
      </c>
      <c r="R1190" s="1">
        <v>0.31805555555555554</v>
      </c>
      <c r="S1190" s="1">
        <v>0.31319444444444444</v>
      </c>
      <c r="T1190">
        <v>-7</v>
      </c>
      <c r="U1190" t="str">
        <f>IF(Flights[[#This Row],[Arrival Delay]]="","Cancelled",IF(Flights[[#This Row],[Arrival Delay]]&gt;15,"Delayed","On time"))</f>
        <v>On time</v>
      </c>
      <c r="V1190" t="str">
        <f>IF(Flights[[#This Row],[Status]]&lt;&gt;"Delayed","",IF(Flights[[#This Row],[Arrival Delay]]&gt;120,"Severe",IF(Flights[[#This Row],[Arrival Delay]]&gt;60,"Major","Moderate")))</f>
        <v/>
      </c>
      <c r="X1190" t="str">
        <f>IF(OR(AND(Flights[[#This Row],[Status]]="Cancelled",Flights[[#This Row],[Cancellation Reason]]="Airline/Carrier"),Flights[[#This Row],[Delay Type]]="Severe"),"Yes","No")</f>
        <v>No</v>
      </c>
    </row>
    <row r="1191" spans="1:24" x14ac:dyDescent="0.25">
      <c r="A1191" s="3">
        <v>42098</v>
      </c>
      <c r="B1191">
        <f>WEEKNUM(Flights[[#This Row],[Date]],2)</f>
        <v>14</v>
      </c>
      <c r="C1191">
        <f>WEEKDAY(Flights[[#This Row],[Date]],2)</f>
        <v>6</v>
      </c>
      <c r="D1191" t="s">
        <v>131</v>
      </c>
      <c r="E1191" t="s">
        <v>1987</v>
      </c>
      <c r="F1191" t="s">
        <v>0</v>
      </c>
      <c r="G1191" t="s">
        <v>3</v>
      </c>
      <c r="H1191" t="str">
        <f>_xlfn.XLOOKUP(Flights[[#This Row],[Destination]],Airports!$A$1:$A$77,Airports!$D$1:$D$77,"Code not found")</f>
        <v>Dallas</v>
      </c>
      <c r="I1191" t="str" cm="1">
        <f t="array" ref="I1191">_xlfn.XLOOKUP(Flights[[#This Row],[Destination]],_xlfn._TRO_TRAILING(Airports!A:A),_xlfn._TRO_TRAILING(Airports!E:E),"Code not found")</f>
        <v>TX</v>
      </c>
      <c r="J1191" s="1">
        <v>0.33194444444444443</v>
      </c>
      <c r="K1191">
        <f>HOUR(Flights[[#This Row],[Scheduled Departure]])</f>
        <v>7</v>
      </c>
      <c r="L1191" s="1">
        <v>0.37013888888888891</v>
      </c>
      <c r="M1191">
        <v>55</v>
      </c>
      <c r="N1191">
        <v>178</v>
      </c>
      <c r="O1191" s="14">
        <f>Flights[[#This Row],[Length (min)]]/60</f>
        <v>2.9666666666666668</v>
      </c>
      <c r="P1191">
        <v>1235</v>
      </c>
      <c r="Q1191" s="17">
        <f>IFERROR(Flights[[#This Row],[Distance]]/Flights[[#This Row],[Length (hr)]],"")</f>
        <v>416.29213483146066</v>
      </c>
      <c r="R1191" s="1">
        <v>0.5444444444444444</v>
      </c>
      <c r="S1191" s="1">
        <v>0.57708333333333328</v>
      </c>
      <c r="T1191">
        <v>47</v>
      </c>
      <c r="U1191" t="str">
        <f>IF(Flights[[#This Row],[Arrival Delay]]="","Cancelled",IF(Flights[[#This Row],[Arrival Delay]]&gt;15,"Delayed","On time"))</f>
        <v>Delayed</v>
      </c>
      <c r="V1191" t="str">
        <f>IF(Flights[[#This Row],[Status]]&lt;&gt;"Delayed","",IF(Flights[[#This Row],[Arrival Delay]]&gt;120,"Severe",IF(Flights[[#This Row],[Arrival Delay]]&gt;60,"Major","Moderate")))</f>
        <v>Moderate</v>
      </c>
      <c r="X1191" t="str">
        <f>IF(OR(AND(Flights[[#This Row],[Status]]="Cancelled",Flights[[#This Row],[Cancellation Reason]]="Airline/Carrier"),Flights[[#This Row],[Delay Type]]="Severe"),"Yes","No")</f>
        <v>No</v>
      </c>
    </row>
    <row r="1192" spans="1:24" x14ac:dyDescent="0.25">
      <c r="A1192" s="3">
        <v>42098</v>
      </c>
      <c r="B1192">
        <f>WEEKNUM(Flights[[#This Row],[Date]],2)</f>
        <v>14</v>
      </c>
      <c r="C1192">
        <f>WEEKDAY(Flights[[#This Row],[Date]],2)</f>
        <v>6</v>
      </c>
      <c r="D1192" t="s">
        <v>451</v>
      </c>
      <c r="E1192" t="s">
        <v>1996</v>
      </c>
      <c r="F1192" t="s">
        <v>0</v>
      </c>
      <c r="G1192" t="s">
        <v>4</v>
      </c>
      <c r="H1192" t="str">
        <f>_xlfn.XLOOKUP(Flights[[#This Row],[Destination]],Airports!$A$1:$A$77,Airports!$D$1:$D$77,"Code not found")</f>
        <v>Chicago</v>
      </c>
      <c r="I1192" t="str" cm="1">
        <f t="array" ref="I1192">_xlfn.XLOOKUP(Flights[[#This Row],[Destination]],_xlfn._TRO_TRAILING(Airports!A:A),_xlfn._TRO_TRAILING(Airports!E:E),"Code not found")</f>
        <v>IL</v>
      </c>
      <c r="J1192" s="1">
        <v>0.45833333333333331</v>
      </c>
      <c r="K1192">
        <f>HOUR(Flights[[#This Row],[Scheduled Departure]])</f>
        <v>11</v>
      </c>
      <c r="L1192" s="1">
        <v>0.45763888888888887</v>
      </c>
      <c r="M1192">
        <v>-1</v>
      </c>
      <c r="N1192">
        <v>220</v>
      </c>
      <c r="O1192" s="14">
        <f>Flights[[#This Row],[Length (min)]]/60</f>
        <v>3.6666666666666665</v>
      </c>
      <c r="P1192">
        <v>1744</v>
      </c>
      <c r="Q1192" s="17">
        <f>IFERROR(Flights[[#This Row],[Distance]]/Flights[[#This Row],[Length (hr)]],"")</f>
        <v>475.63636363636368</v>
      </c>
      <c r="R1192" s="1">
        <v>0.71180555555555558</v>
      </c>
      <c r="S1192" s="1">
        <v>0.69374999999999998</v>
      </c>
      <c r="T1192">
        <v>-26</v>
      </c>
      <c r="U1192" t="str">
        <f>IF(Flights[[#This Row],[Arrival Delay]]="","Cancelled",IF(Flights[[#This Row],[Arrival Delay]]&gt;15,"Delayed","On time"))</f>
        <v>On time</v>
      </c>
      <c r="V1192" t="str">
        <f>IF(Flights[[#This Row],[Status]]&lt;&gt;"Delayed","",IF(Flights[[#This Row],[Arrival Delay]]&gt;120,"Severe",IF(Flights[[#This Row],[Arrival Delay]]&gt;60,"Major","Moderate")))</f>
        <v/>
      </c>
      <c r="X1192" t="str">
        <f>IF(OR(AND(Flights[[#This Row],[Status]]="Cancelled",Flights[[#This Row],[Cancellation Reason]]="Airline/Carrier"),Flights[[#This Row],[Delay Type]]="Severe"),"Yes","No")</f>
        <v>No</v>
      </c>
    </row>
    <row r="1193" spans="1:24" x14ac:dyDescent="0.25">
      <c r="A1193" s="3">
        <v>42098</v>
      </c>
      <c r="B1193">
        <f>WEEKNUM(Flights[[#This Row],[Date]],2)</f>
        <v>14</v>
      </c>
      <c r="C1193">
        <f>WEEKDAY(Flights[[#This Row],[Date]],2)</f>
        <v>6</v>
      </c>
      <c r="D1193" t="s">
        <v>574</v>
      </c>
      <c r="E1193" t="s">
        <v>1996</v>
      </c>
      <c r="F1193" t="s">
        <v>0</v>
      </c>
      <c r="G1193" t="s">
        <v>9</v>
      </c>
      <c r="H1193" t="str">
        <f>_xlfn.XLOOKUP(Flights[[#This Row],[Destination]],Airports!$A$1:$A$77,Airports!$D$1:$D$77,"Code not found")</f>
        <v>San Francisco</v>
      </c>
      <c r="I1193" t="str" cm="1">
        <f t="array" ref="I1193">_xlfn.XLOOKUP(Flights[[#This Row],[Destination]],_xlfn._TRO_TRAILING(Airports!A:A),_xlfn._TRO_TRAILING(Airports!E:E),"Code not found")</f>
        <v>CA</v>
      </c>
      <c r="J1193" s="1">
        <v>0.69097222222222221</v>
      </c>
      <c r="K1193">
        <f>HOUR(Flights[[#This Row],[Scheduled Departure]])</f>
        <v>16</v>
      </c>
      <c r="L1193" s="1">
        <v>0.68958333333333333</v>
      </c>
      <c r="M1193">
        <v>-2</v>
      </c>
      <c r="N1193">
        <v>73</v>
      </c>
      <c r="O1193" s="14">
        <f>Flights[[#This Row],[Length (min)]]/60</f>
        <v>1.2166666666666666</v>
      </c>
      <c r="P1193">
        <v>337</v>
      </c>
      <c r="Q1193" s="17">
        <f>IFERROR(Flights[[#This Row],[Distance]]/Flights[[#This Row],[Length (hr)]],"")</f>
        <v>276.98630136986304</v>
      </c>
      <c r="R1193" s="1">
        <v>0.74305555555555558</v>
      </c>
      <c r="S1193" s="1">
        <v>0.74027777777777781</v>
      </c>
      <c r="T1193">
        <v>-4</v>
      </c>
      <c r="U1193" t="str">
        <f>IF(Flights[[#This Row],[Arrival Delay]]="","Cancelled",IF(Flights[[#This Row],[Arrival Delay]]&gt;15,"Delayed","On time"))</f>
        <v>On time</v>
      </c>
      <c r="V1193" t="str">
        <f>IF(Flights[[#This Row],[Status]]&lt;&gt;"Delayed","",IF(Flights[[#This Row],[Arrival Delay]]&gt;120,"Severe",IF(Flights[[#This Row],[Arrival Delay]]&gt;60,"Major","Moderate")))</f>
        <v/>
      </c>
      <c r="X1193" t="str">
        <f>IF(OR(AND(Flights[[#This Row],[Status]]="Cancelled",Flights[[#This Row],[Cancellation Reason]]="Airline/Carrier"),Flights[[#This Row],[Delay Type]]="Severe"),"Yes","No")</f>
        <v>No</v>
      </c>
    </row>
    <row r="1194" spans="1:24" x14ac:dyDescent="0.25">
      <c r="A1194" s="3">
        <v>42098</v>
      </c>
      <c r="B1194">
        <f>WEEKNUM(Flights[[#This Row],[Date]],2)</f>
        <v>14</v>
      </c>
      <c r="C1194">
        <f>WEEKDAY(Flights[[#This Row],[Date]],2)</f>
        <v>6</v>
      </c>
      <c r="D1194" t="s">
        <v>1125</v>
      </c>
      <c r="E1194" t="s">
        <v>1995</v>
      </c>
      <c r="F1194" t="s">
        <v>0</v>
      </c>
      <c r="G1194" t="s">
        <v>273</v>
      </c>
      <c r="H1194" t="str">
        <f>_xlfn.XLOOKUP(Flights[[#This Row],[Destination]],Airports!$A$1:$A$77,Airports!$D$1:$D$77,"Code not found")</f>
        <v>Denver</v>
      </c>
      <c r="I1194" t="str" cm="1">
        <f t="array" ref="I1194">_xlfn.XLOOKUP(Flights[[#This Row],[Destination]],_xlfn._TRO_TRAILING(Airports!A:A),_xlfn._TRO_TRAILING(Airports!E:E),"Code not found")</f>
        <v>CO</v>
      </c>
      <c r="J1194" s="1">
        <v>0.86458333333333337</v>
      </c>
      <c r="K1194">
        <f>HOUR(Flights[[#This Row],[Scheduled Departure]])</f>
        <v>20</v>
      </c>
      <c r="L1194" s="1">
        <v>0.86875000000000002</v>
      </c>
      <c r="M1194">
        <v>6</v>
      </c>
      <c r="N1194">
        <v>118</v>
      </c>
      <c r="O1194" s="14">
        <f>Flights[[#This Row],[Length (min)]]/60</f>
        <v>1.9666666666666666</v>
      </c>
      <c r="P1194">
        <v>862</v>
      </c>
      <c r="Q1194" s="17">
        <f>IFERROR(Flights[[#This Row],[Distance]]/Flights[[#This Row],[Length (hr)]],"")</f>
        <v>438.30508474576271</v>
      </c>
      <c r="R1194" s="1">
        <v>0.99652777777777779</v>
      </c>
      <c r="S1194" s="1">
        <v>0.99236111111111114</v>
      </c>
      <c r="T1194">
        <v>-6</v>
      </c>
      <c r="U1194" t="str">
        <f>IF(Flights[[#This Row],[Arrival Delay]]="","Cancelled",IF(Flights[[#This Row],[Arrival Delay]]&gt;15,"Delayed","On time"))</f>
        <v>On time</v>
      </c>
      <c r="V1194" t="str">
        <f>IF(Flights[[#This Row],[Status]]&lt;&gt;"Delayed","",IF(Flights[[#This Row],[Arrival Delay]]&gt;120,"Severe",IF(Flights[[#This Row],[Arrival Delay]]&gt;60,"Major","Moderate")))</f>
        <v/>
      </c>
      <c r="X1194" t="str">
        <f>IF(OR(AND(Flights[[#This Row],[Status]]="Cancelled",Flights[[#This Row],[Cancellation Reason]]="Airline/Carrier"),Flights[[#This Row],[Delay Type]]="Severe"),"Yes","No")</f>
        <v>No</v>
      </c>
    </row>
    <row r="1195" spans="1:24" x14ac:dyDescent="0.25">
      <c r="A1195" s="3">
        <v>42098</v>
      </c>
      <c r="B1195">
        <f>WEEKNUM(Flights[[#This Row],[Date]],2)</f>
        <v>14</v>
      </c>
      <c r="C1195">
        <f>WEEKDAY(Flights[[#This Row],[Date]],2)</f>
        <v>6</v>
      </c>
      <c r="D1195" t="s">
        <v>550</v>
      </c>
      <c r="E1195" t="s">
        <v>1994</v>
      </c>
      <c r="F1195" t="s">
        <v>0</v>
      </c>
      <c r="G1195" t="s">
        <v>260</v>
      </c>
      <c r="H1195" t="str">
        <f>_xlfn.XLOOKUP(Flights[[#This Row],[Destination]],Airports!$A$1:$A$77,Airports!$D$1:$D$77,"Code not found")</f>
        <v>San Diego</v>
      </c>
      <c r="I1195" t="str" cm="1">
        <f t="array" ref="I1195">_xlfn.XLOOKUP(Flights[[#This Row],[Destination]],_xlfn._TRO_TRAILING(Airports!A:A),_xlfn._TRO_TRAILING(Airports!E:E),"Code not found")</f>
        <v>CA</v>
      </c>
      <c r="J1195" s="1">
        <v>0.875</v>
      </c>
      <c r="K1195">
        <f>HOUR(Flights[[#This Row],[Scheduled Departure]])</f>
        <v>21</v>
      </c>
      <c r="L1195" s="1">
        <v>0.88958333333333328</v>
      </c>
      <c r="M1195">
        <v>21</v>
      </c>
      <c r="N1195">
        <v>57</v>
      </c>
      <c r="O1195" s="14">
        <f>Flights[[#This Row],[Length (min)]]/60</f>
        <v>0.95</v>
      </c>
      <c r="P1195">
        <v>86</v>
      </c>
      <c r="Q1195" s="17">
        <f>IFERROR(Flights[[#This Row],[Distance]]/Flights[[#This Row],[Length (hr)]],"")</f>
        <v>90.526315789473685</v>
      </c>
      <c r="R1195" s="1">
        <v>0.90833333333333333</v>
      </c>
      <c r="S1195" s="1">
        <v>0.9291666666666667</v>
      </c>
      <c r="T1195">
        <v>30</v>
      </c>
      <c r="U1195" t="str">
        <f>IF(Flights[[#This Row],[Arrival Delay]]="","Cancelled",IF(Flights[[#This Row],[Arrival Delay]]&gt;15,"Delayed","On time"))</f>
        <v>Delayed</v>
      </c>
      <c r="V1195" t="str">
        <f>IF(Flights[[#This Row],[Status]]&lt;&gt;"Delayed","",IF(Flights[[#This Row],[Arrival Delay]]&gt;120,"Severe",IF(Flights[[#This Row],[Arrival Delay]]&gt;60,"Major","Moderate")))</f>
        <v>Moderate</v>
      </c>
      <c r="X1195" t="str">
        <f>IF(OR(AND(Flights[[#This Row],[Status]]="Cancelled",Flights[[#This Row],[Cancellation Reason]]="Airline/Carrier"),Flights[[#This Row],[Delay Type]]="Severe"),"Yes","No")</f>
        <v>No</v>
      </c>
    </row>
    <row r="1196" spans="1:24" x14ac:dyDescent="0.25">
      <c r="A1196" s="3">
        <v>42098</v>
      </c>
      <c r="B1196">
        <f>WEEKNUM(Flights[[#This Row],[Date]],2)</f>
        <v>14</v>
      </c>
      <c r="C1196">
        <f>WEEKDAY(Flights[[#This Row],[Date]],2)</f>
        <v>6</v>
      </c>
      <c r="D1196" t="s">
        <v>102</v>
      </c>
      <c r="E1196" t="s">
        <v>1987</v>
      </c>
      <c r="F1196" t="s">
        <v>0</v>
      </c>
      <c r="G1196" t="s">
        <v>10</v>
      </c>
      <c r="H1196" t="str">
        <f>_xlfn.XLOOKUP(Flights[[#This Row],[Destination]],Airports!$A$1:$A$77,Airports!$D$1:$D$77,"Code not found")</f>
        <v>Boston</v>
      </c>
      <c r="I1196" t="str" cm="1">
        <f t="array" ref="I1196">_xlfn.XLOOKUP(Flights[[#This Row],[Destination]],_xlfn._TRO_TRAILING(Airports!A:A),_xlfn._TRO_TRAILING(Airports!E:E),"Code not found")</f>
        <v>MA</v>
      </c>
      <c r="J1196" s="1">
        <v>0.90277777777777779</v>
      </c>
      <c r="K1196">
        <f>HOUR(Flights[[#This Row],[Scheduled Departure]])</f>
        <v>21</v>
      </c>
      <c r="L1196" s="1">
        <v>0.89930555555555558</v>
      </c>
      <c r="M1196">
        <v>-5</v>
      </c>
      <c r="N1196">
        <v>296</v>
      </c>
      <c r="O1196" s="14">
        <f>Flights[[#This Row],[Length (min)]]/60</f>
        <v>4.9333333333333336</v>
      </c>
      <c r="P1196">
        <v>2611</v>
      </c>
      <c r="Q1196" s="17">
        <f>IFERROR(Flights[[#This Row],[Distance]]/Flights[[#This Row],[Length (hr)]],"")</f>
        <v>529.25675675675677</v>
      </c>
      <c r="R1196" s="1">
        <v>0.26250000000000001</v>
      </c>
      <c r="S1196" s="1">
        <v>0.2298611111111111</v>
      </c>
      <c r="T1196">
        <v>-47</v>
      </c>
      <c r="U1196" t="str">
        <f>IF(Flights[[#This Row],[Arrival Delay]]="","Cancelled",IF(Flights[[#This Row],[Arrival Delay]]&gt;15,"Delayed","On time"))</f>
        <v>On time</v>
      </c>
      <c r="V1196" t="str">
        <f>IF(Flights[[#This Row],[Status]]&lt;&gt;"Delayed","",IF(Flights[[#This Row],[Arrival Delay]]&gt;120,"Severe",IF(Flights[[#This Row],[Arrival Delay]]&gt;60,"Major","Moderate")))</f>
        <v/>
      </c>
      <c r="X1196" t="str">
        <f>IF(OR(AND(Flights[[#This Row],[Status]]="Cancelled",Flights[[#This Row],[Cancellation Reason]]="Airline/Carrier"),Flights[[#This Row],[Delay Type]]="Severe"),"Yes","No")</f>
        <v>No</v>
      </c>
    </row>
    <row r="1197" spans="1:24" x14ac:dyDescent="0.25">
      <c r="A1197" s="3">
        <v>42098</v>
      </c>
      <c r="B1197">
        <f>WEEKNUM(Flights[[#This Row],[Date]],2)</f>
        <v>14</v>
      </c>
      <c r="C1197">
        <f>WEEKDAY(Flights[[#This Row],[Date]],2)</f>
        <v>6</v>
      </c>
      <c r="D1197" t="s">
        <v>1244</v>
      </c>
      <c r="E1197" t="s">
        <v>1988</v>
      </c>
      <c r="F1197" t="s">
        <v>0</v>
      </c>
      <c r="G1197" t="s">
        <v>28</v>
      </c>
      <c r="H1197" t="str">
        <f>_xlfn.XLOOKUP(Flights[[#This Row],[Destination]],Airports!$A$1:$A$77,Airports!$D$1:$D$77,"Code not found")</f>
        <v>Philadelphia</v>
      </c>
      <c r="I1197" t="str" cm="1">
        <f t="array" ref="I1197">_xlfn.XLOOKUP(Flights[[#This Row],[Destination]],_xlfn._TRO_TRAILING(Airports!A:A),_xlfn._TRO_TRAILING(Airports!E:E),"Code not found")</f>
        <v>PA</v>
      </c>
      <c r="J1197" s="1">
        <v>0.92152777777777772</v>
      </c>
      <c r="K1197">
        <f>HOUR(Flights[[#This Row],[Scheduled Departure]])</f>
        <v>22</v>
      </c>
      <c r="L1197" s="1">
        <v>0.9194444444444444</v>
      </c>
      <c r="M1197">
        <v>-3</v>
      </c>
      <c r="N1197">
        <v>278</v>
      </c>
      <c r="O1197" s="14">
        <f>Flights[[#This Row],[Length (min)]]/60</f>
        <v>4.6333333333333337</v>
      </c>
      <c r="P1197">
        <v>2402</v>
      </c>
      <c r="Q1197" s="17">
        <f>IFERROR(Flights[[#This Row],[Distance]]/Flights[[#This Row],[Length (hr)]],"")</f>
        <v>518.41726618705036</v>
      </c>
      <c r="R1197" s="1">
        <v>0.2638888888888889</v>
      </c>
      <c r="S1197" s="1">
        <v>0.23749999999999999</v>
      </c>
      <c r="T1197">
        <v>-38</v>
      </c>
      <c r="U1197" t="str">
        <f>IF(Flights[[#This Row],[Arrival Delay]]="","Cancelled",IF(Flights[[#This Row],[Arrival Delay]]&gt;15,"Delayed","On time"))</f>
        <v>On time</v>
      </c>
      <c r="V1197" t="str">
        <f>IF(Flights[[#This Row],[Status]]&lt;&gt;"Delayed","",IF(Flights[[#This Row],[Arrival Delay]]&gt;120,"Severe",IF(Flights[[#This Row],[Arrival Delay]]&gt;60,"Major","Moderate")))</f>
        <v/>
      </c>
      <c r="X1197" t="str">
        <f>IF(OR(AND(Flights[[#This Row],[Status]]="Cancelled",Flights[[#This Row],[Cancellation Reason]]="Airline/Carrier"),Flights[[#This Row],[Delay Type]]="Severe"),"Yes","No")</f>
        <v>No</v>
      </c>
    </row>
    <row r="1198" spans="1:24" x14ac:dyDescent="0.25">
      <c r="A1198" s="3">
        <v>42098</v>
      </c>
      <c r="B1198">
        <f>WEEKNUM(Flights[[#This Row],[Date]],2)</f>
        <v>14</v>
      </c>
      <c r="C1198">
        <f>WEEKDAY(Flights[[#This Row],[Date]],2)</f>
        <v>6</v>
      </c>
      <c r="D1198" t="s">
        <v>648</v>
      </c>
      <c r="E1198" t="s">
        <v>1992</v>
      </c>
      <c r="F1198" t="s">
        <v>0</v>
      </c>
      <c r="G1198" t="s">
        <v>12</v>
      </c>
      <c r="H1198" t="str">
        <f>_xlfn.XLOOKUP(Flights[[#This Row],[Destination]],Airports!$A$1:$A$77,Airports!$D$1:$D$77,"Code not found")</f>
        <v>New York</v>
      </c>
      <c r="I1198" t="str" cm="1">
        <f t="array" ref="I1198">_xlfn.XLOOKUP(Flights[[#This Row],[Destination]],_xlfn._TRO_TRAILING(Airports!A:A),_xlfn._TRO_TRAILING(Airports!E:E),"Code not found")</f>
        <v>NY</v>
      </c>
      <c r="J1198" s="1">
        <v>0.98958333333333337</v>
      </c>
      <c r="K1198">
        <f>HOUR(Flights[[#This Row],[Scheduled Departure]])</f>
        <v>23</v>
      </c>
      <c r="L1198" s="1">
        <v>0</v>
      </c>
      <c r="M1198">
        <v>15</v>
      </c>
      <c r="N1198">
        <v>285</v>
      </c>
      <c r="O1198" s="14">
        <f>Flights[[#This Row],[Length (min)]]/60</f>
        <v>4.75</v>
      </c>
      <c r="P1198">
        <v>2475</v>
      </c>
      <c r="Q1198" s="17">
        <f>IFERROR(Flights[[#This Row],[Distance]]/Flights[[#This Row],[Length (hr)]],"")</f>
        <v>521.0526315789474</v>
      </c>
      <c r="R1198" s="1">
        <v>0.33333333333333331</v>
      </c>
      <c r="S1198" s="1">
        <v>0.32291666666666669</v>
      </c>
      <c r="T1198">
        <v>-15</v>
      </c>
      <c r="U1198" t="str">
        <f>IF(Flights[[#This Row],[Arrival Delay]]="","Cancelled",IF(Flights[[#This Row],[Arrival Delay]]&gt;15,"Delayed","On time"))</f>
        <v>On time</v>
      </c>
      <c r="V1198" t="str">
        <f>IF(Flights[[#This Row],[Status]]&lt;&gt;"Delayed","",IF(Flights[[#This Row],[Arrival Delay]]&gt;120,"Severe",IF(Flights[[#This Row],[Arrival Delay]]&gt;60,"Major","Moderate")))</f>
        <v/>
      </c>
      <c r="X1198" t="str">
        <f>IF(OR(AND(Flights[[#This Row],[Status]]="Cancelled",Flights[[#This Row],[Cancellation Reason]]="Airline/Carrier"),Flights[[#This Row],[Delay Type]]="Severe"),"Yes","No")</f>
        <v>No</v>
      </c>
    </row>
    <row r="1199" spans="1:24" x14ac:dyDescent="0.25">
      <c r="A1199" s="3">
        <v>42099</v>
      </c>
      <c r="B1199">
        <f>WEEKNUM(Flights[[#This Row],[Date]],2)</f>
        <v>14</v>
      </c>
      <c r="C1199">
        <f>WEEKDAY(Flights[[#This Row],[Date]],2)</f>
        <v>7</v>
      </c>
      <c r="D1199" t="s">
        <v>450</v>
      </c>
      <c r="E1199" t="s">
        <v>1998</v>
      </c>
      <c r="F1199" t="s">
        <v>0</v>
      </c>
      <c r="G1199" t="s">
        <v>273</v>
      </c>
      <c r="H1199" t="str">
        <f>_xlfn.XLOOKUP(Flights[[#This Row],[Destination]],Airports!$A$1:$A$77,Airports!$D$1:$D$77,"Code not found")</f>
        <v>Denver</v>
      </c>
      <c r="I1199" t="str" cm="1">
        <f t="array" ref="I1199">_xlfn.XLOOKUP(Flights[[#This Row],[Destination]],_xlfn._TRO_TRAILING(Airports!A:A),_xlfn._TRO_TRAILING(Airports!E:E),"Code not found")</f>
        <v>CO</v>
      </c>
      <c r="J1199" s="1">
        <v>0.41319444444444442</v>
      </c>
      <c r="K1199">
        <f>HOUR(Flights[[#This Row],[Scheduled Departure]])</f>
        <v>9</v>
      </c>
      <c r="L1199" s="1">
        <v>0.41388888888888886</v>
      </c>
      <c r="M1199">
        <v>1</v>
      </c>
      <c r="N1199">
        <v>116</v>
      </c>
      <c r="O1199" s="14">
        <f>Flights[[#This Row],[Length (min)]]/60</f>
        <v>1.9333333333333333</v>
      </c>
      <c r="P1199">
        <v>862</v>
      </c>
      <c r="Q1199" s="17">
        <f>IFERROR(Flights[[#This Row],[Distance]]/Flights[[#This Row],[Length (hr)]],"")</f>
        <v>445.86206896551721</v>
      </c>
      <c r="R1199" s="1">
        <v>0.55069444444444449</v>
      </c>
      <c r="S1199" s="1">
        <v>0.53611111111111109</v>
      </c>
      <c r="T1199">
        <v>-21</v>
      </c>
      <c r="U1199" t="str">
        <f>IF(Flights[[#This Row],[Arrival Delay]]="","Cancelled",IF(Flights[[#This Row],[Arrival Delay]]&gt;15,"Delayed","On time"))</f>
        <v>On time</v>
      </c>
      <c r="V1199" t="str">
        <f>IF(Flights[[#This Row],[Status]]&lt;&gt;"Delayed","",IF(Flights[[#This Row],[Arrival Delay]]&gt;120,"Severe",IF(Flights[[#This Row],[Arrival Delay]]&gt;60,"Major","Moderate")))</f>
        <v/>
      </c>
      <c r="X1199" t="str">
        <f>IF(OR(AND(Flights[[#This Row],[Status]]="Cancelled",Flights[[#This Row],[Cancellation Reason]]="Airline/Carrier"),Flights[[#This Row],[Delay Type]]="Severe"),"Yes","No")</f>
        <v>No</v>
      </c>
    </row>
    <row r="1200" spans="1:24" x14ac:dyDescent="0.25">
      <c r="A1200" s="3">
        <v>42099</v>
      </c>
      <c r="B1200">
        <f>WEEKNUM(Flights[[#This Row],[Date]],2)</f>
        <v>14</v>
      </c>
      <c r="C1200">
        <f>WEEKDAY(Flights[[#This Row],[Date]],2)</f>
        <v>7</v>
      </c>
      <c r="D1200" t="s">
        <v>967</v>
      </c>
      <c r="E1200" t="s">
        <v>1996</v>
      </c>
      <c r="F1200" t="s">
        <v>0</v>
      </c>
      <c r="G1200" t="s">
        <v>9</v>
      </c>
      <c r="H1200" t="str">
        <f>_xlfn.XLOOKUP(Flights[[#This Row],[Destination]],Airports!$A$1:$A$77,Airports!$D$1:$D$77,"Code not found")</f>
        <v>San Francisco</v>
      </c>
      <c r="I1200" t="str" cm="1">
        <f t="array" ref="I1200">_xlfn.XLOOKUP(Flights[[#This Row],[Destination]],_xlfn._TRO_TRAILING(Airports!A:A),_xlfn._TRO_TRAILING(Airports!E:E),"Code not found")</f>
        <v>CA</v>
      </c>
      <c r="J1200" s="1">
        <v>0.52083333333333337</v>
      </c>
      <c r="K1200">
        <f>HOUR(Flights[[#This Row],[Scheduled Departure]])</f>
        <v>12</v>
      </c>
      <c r="L1200" s="1">
        <v>0.54791666666666672</v>
      </c>
      <c r="M1200">
        <v>39</v>
      </c>
      <c r="N1200">
        <v>72</v>
      </c>
      <c r="O1200" s="14">
        <f>Flights[[#This Row],[Length (min)]]/60</f>
        <v>1.2</v>
      </c>
      <c r="P1200">
        <v>337</v>
      </c>
      <c r="Q1200" s="17">
        <f>IFERROR(Flights[[#This Row],[Distance]]/Flights[[#This Row],[Length (hr)]],"")</f>
        <v>280.83333333333337</v>
      </c>
      <c r="R1200" s="1">
        <v>0.57638888888888884</v>
      </c>
      <c r="S1200" s="1">
        <v>0.59791666666666665</v>
      </c>
      <c r="T1200">
        <v>31</v>
      </c>
      <c r="U1200" t="str">
        <f>IF(Flights[[#This Row],[Arrival Delay]]="","Cancelled",IF(Flights[[#This Row],[Arrival Delay]]&gt;15,"Delayed","On time"))</f>
        <v>Delayed</v>
      </c>
      <c r="V1200" t="str">
        <f>IF(Flights[[#This Row],[Status]]&lt;&gt;"Delayed","",IF(Flights[[#This Row],[Arrival Delay]]&gt;120,"Severe",IF(Flights[[#This Row],[Arrival Delay]]&gt;60,"Major","Moderate")))</f>
        <v>Moderate</v>
      </c>
      <c r="X1200" t="str">
        <f>IF(OR(AND(Flights[[#This Row],[Status]]="Cancelled",Flights[[#This Row],[Cancellation Reason]]="Airline/Carrier"),Flights[[#This Row],[Delay Type]]="Severe"),"Yes","No")</f>
        <v>No</v>
      </c>
    </row>
    <row r="1201" spans="1:24" x14ac:dyDescent="0.25">
      <c r="A1201" s="3">
        <v>42099</v>
      </c>
      <c r="B1201">
        <f>WEEKNUM(Flights[[#This Row],[Date]],2)</f>
        <v>14</v>
      </c>
      <c r="C1201">
        <f>WEEKDAY(Flights[[#This Row],[Date]],2)</f>
        <v>7</v>
      </c>
      <c r="D1201" t="s">
        <v>542</v>
      </c>
      <c r="E1201" t="s">
        <v>1989</v>
      </c>
      <c r="F1201" t="s">
        <v>0</v>
      </c>
      <c r="G1201" t="s">
        <v>17</v>
      </c>
      <c r="H1201" t="str">
        <f>_xlfn.XLOOKUP(Flights[[#This Row],[Destination]],Airports!$A$1:$A$77,Airports!$D$1:$D$77,"Code not found")</f>
        <v>Honolulu</v>
      </c>
      <c r="I1201" t="str" cm="1">
        <f t="array" ref="I1201">_xlfn.XLOOKUP(Flights[[#This Row],[Destination]],_xlfn._TRO_TRAILING(Airports!A:A),_xlfn._TRO_TRAILING(Airports!E:E),"Code not found")</f>
        <v>HI</v>
      </c>
      <c r="J1201" s="1">
        <v>0.61805555555555558</v>
      </c>
      <c r="K1201">
        <f>HOUR(Flights[[#This Row],[Scheduled Departure]])</f>
        <v>14</v>
      </c>
      <c r="L1201" s="1">
        <v>0.61944444444444446</v>
      </c>
      <c r="M1201">
        <v>2</v>
      </c>
      <c r="N1201">
        <v>348</v>
      </c>
      <c r="O1201" s="14">
        <f>Flights[[#This Row],[Length (min)]]/60</f>
        <v>5.8</v>
      </c>
      <c r="P1201">
        <v>2556</v>
      </c>
      <c r="Q1201" s="17">
        <f>IFERROR(Flights[[#This Row],[Distance]]/Flights[[#This Row],[Length (hr)]],"")</f>
        <v>440.68965517241378</v>
      </c>
      <c r="R1201" s="1">
        <v>0.7416666666666667</v>
      </c>
      <c r="S1201" s="1">
        <v>0.73611111111111116</v>
      </c>
      <c r="T1201">
        <v>-8</v>
      </c>
      <c r="U1201" t="str">
        <f>IF(Flights[[#This Row],[Arrival Delay]]="","Cancelled",IF(Flights[[#This Row],[Arrival Delay]]&gt;15,"Delayed","On time"))</f>
        <v>On time</v>
      </c>
      <c r="V1201" t="str">
        <f>IF(Flights[[#This Row],[Status]]&lt;&gt;"Delayed","",IF(Flights[[#This Row],[Arrival Delay]]&gt;120,"Severe",IF(Flights[[#This Row],[Arrival Delay]]&gt;60,"Major","Moderate")))</f>
        <v/>
      </c>
      <c r="X1201" t="str">
        <f>IF(OR(AND(Flights[[#This Row],[Status]]="Cancelled",Flights[[#This Row],[Cancellation Reason]]="Airline/Carrier"),Flights[[#This Row],[Delay Type]]="Severe"),"Yes","No")</f>
        <v>No</v>
      </c>
    </row>
    <row r="1202" spans="1:24" x14ac:dyDescent="0.25">
      <c r="A1202" s="3">
        <v>42099</v>
      </c>
      <c r="B1202">
        <f>WEEKNUM(Flights[[#This Row],[Date]],2)</f>
        <v>14</v>
      </c>
      <c r="C1202">
        <f>WEEKDAY(Flights[[#This Row],[Date]],2)</f>
        <v>7</v>
      </c>
      <c r="D1202" t="s">
        <v>149</v>
      </c>
      <c r="E1202" t="s">
        <v>1987</v>
      </c>
      <c r="F1202" t="s">
        <v>0</v>
      </c>
      <c r="G1202" t="s">
        <v>10</v>
      </c>
      <c r="H1202" t="str">
        <f>_xlfn.XLOOKUP(Flights[[#This Row],[Destination]],Airports!$A$1:$A$77,Airports!$D$1:$D$77,"Code not found")</f>
        <v>Boston</v>
      </c>
      <c r="I1202" t="str" cm="1">
        <f t="array" ref="I1202">_xlfn.XLOOKUP(Flights[[#This Row],[Destination]],_xlfn._TRO_TRAILING(Airports!A:A),_xlfn._TRO_TRAILING(Airports!E:E),"Code not found")</f>
        <v>MA</v>
      </c>
      <c r="J1202" s="1">
        <v>0.64236111111111116</v>
      </c>
      <c r="K1202">
        <f>HOUR(Flights[[#This Row],[Scheduled Departure]])</f>
        <v>15</v>
      </c>
      <c r="L1202" s="1">
        <v>0.64166666666666672</v>
      </c>
      <c r="M1202">
        <v>-1</v>
      </c>
      <c r="N1202">
        <v>299</v>
      </c>
      <c r="O1202" s="14">
        <f>Flights[[#This Row],[Length (min)]]/60</f>
        <v>4.9833333333333334</v>
      </c>
      <c r="P1202">
        <v>2611</v>
      </c>
      <c r="Q1202" s="17">
        <f>IFERROR(Flights[[#This Row],[Distance]]/Flights[[#This Row],[Length (hr)]],"")</f>
        <v>523.94648829431435</v>
      </c>
      <c r="R1202" s="1">
        <v>3.472222222222222E-3</v>
      </c>
      <c r="S1202" s="1">
        <v>0.97430555555555554</v>
      </c>
      <c r="T1202">
        <v>-42</v>
      </c>
      <c r="U1202" t="str">
        <f>IF(Flights[[#This Row],[Arrival Delay]]="","Cancelled",IF(Flights[[#This Row],[Arrival Delay]]&gt;15,"Delayed","On time"))</f>
        <v>On time</v>
      </c>
      <c r="V1202" t="str">
        <f>IF(Flights[[#This Row],[Status]]&lt;&gt;"Delayed","",IF(Flights[[#This Row],[Arrival Delay]]&gt;120,"Severe",IF(Flights[[#This Row],[Arrival Delay]]&gt;60,"Major","Moderate")))</f>
        <v/>
      </c>
      <c r="X1202" t="str">
        <f>IF(OR(AND(Flights[[#This Row],[Status]]="Cancelled",Flights[[#This Row],[Cancellation Reason]]="Airline/Carrier"),Flights[[#This Row],[Delay Type]]="Severe"),"Yes","No")</f>
        <v>No</v>
      </c>
    </row>
    <row r="1203" spans="1:24" x14ac:dyDescent="0.25">
      <c r="A1203" s="3">
        <v>42099</v>
      </c>
      <c r="B1203">
        <f>WEEKNUM(Flights[[#This Row],[Date]],2)</f>
        <v>14</v>
      </c>
      <c r="C1203">
        <f>WEEKDAY(Flights[[#This Row],[Date]],2)</f>
        <v>7</v>
      </c>
      <c r="D1203" t="s">
        <v>1161</v>
      </c>
      <c r="E1203" t="s">
        <v>1991</v>
      </c>
      <c r="F1203" t="s">
        <v>0</v>
      </c>
      <c r="G1203" t="s">
        <v>344</v>
      </c>
      <c r="H1203" t="str">
        <f>_xlfn.XLOOKUP(Flights[[#This Row],[Destination]],Airports!$A$1:$A$77,Airports!$D$1:$D$77,"Code not found")</f>
        <v>Seattle</v>
      </c>
      <c r="I1203" t="str" cm="1">
        <f t="array" ref="I1203">_xlfn.XLOOKUP(Flights[[#This Row],[Destination]],_xlfn._TRO_TRAILING(Airports!A:A),_xlfn._TRO_TRAILING(Airports!E:E),"Code not found")</f>
        <v>WA</v>
      </c>
      <c r="J1203" s="1">
        <v>0.65277777777777779</v>
      </c>
      <c r="K1203">
        <f>HOUR(Flights[[#This Row],[Scheduled Departure]])</f>
        <v>15</v>
      </c>
      <c r="L1203" s="1">
        <v>0.65069444444444446</v>
      </c>
      <c r="M1203">
        <v>-3</v>
      </c>
      <c r="N1203">
        <v>138</v>
      </c>
      <c r="O1203" s="14">
        <f>Flights[[#This Row],[Length (min)]]/60</f>
        <v>2.2999999999999998</v>
      </c>
      <c r="P1203">
        <v>954</v>
      </c>
      <c r="Q1203" s="17">
        <f>IFERROR(Flights[[#This Row],[Distance]]/Flights[[#This Row],[Length (hr)]],"")</f>
        <v>414.78260869565219</v>
      </c>
      <c r="R1203" s="1">
        <v>0.76388888888888884</v>
      </c>
      <c r="S1203" s="1">
        <v>0.74652777777777779</v>
      </c>
      <c r="T1203">
        <v>-25</v>
      </c>
      <c r="U1203" t="str">
        <f>IF(Flights[[#This Row],[Arrival Delay]]="","Cancelled",IF(Flights[[#This Row],[Arrival Delay]]&gt;15,"Delayed","On time"))</f>
        <v>On time</v>
      </c>
      <c r="V1203" t="str">
        <f>IF(Flights[[#This Row],[Status]]&lt;&gt;"Delayed","",IF(Flights[[#This Row],[Arrival Delay]]&gt;120,"Severe",IF(Flights[[#This Row],[Arrival Delay]]&gt;60,"Major","Moderate")))</f>
        <v/>
      </c>
      <c r="X1203" t="str">
        <f>IF(OR(AND(Flights[[#This Row],[Status]]="Cancelled",Flights[[#This Row],[Cancellation Reason]]="Airline/Carrier"),Flights[[#This Row],[Delay Type]]="Severe"),"Yes","No")</f>
        <v>No</v>
      </c>
    </row>
    <row r="1204" spans="1:24" x14ac:dyDescent="0.25">
      <c r="A1204" s="3">
        <v>42099</v>
      </c>
      <c r="B1204">
        <f>WEEKNUM(Flights[[#This Row],[Date]],2)</f>
        <v>14</v>
      </c>
      <c r="C1204">
        <f>WEEKDAY(Flights[[#This Row],[Date]],2)</f>
        <v>7</v>
      </c>
      <c r="D1204" t="s">
        <v>1207</v>
      </c>
      <c r="E1204" t="s">
        <v>1989</v>
      </c>
      <c r="F1204" t="s">
        <v>0</v>
      </c>
      <c r="G1204" t="s">
        <v>29</v>
      </c>
      <c r="H1204" t="str">
        <f>_xlfn.XLOOKUP(Flights[[#This Row],[Destination]],Airports!$A$1:$A$77,Airports!$D$1:$D$77,"Code not found")</f>
        <v>Phoenix</v>
      </c>
      <c r="I1204" t="str" cm="1">
        <f t="array" ref="I1204">_xlfn.XLOOKUP(Flights[[#This Row],[Destination]],_xlfn._TRO_TRAILING(Airports!A:A),_xlfn._TRO_TRAILING(Airports!E:E),"Code not found")</f>
        <v>AZ</v>
      </c>
      <c r="J1204" s="1">
        <v>0.89583333333333337</v>
      </c>
      <c r="K1204">
        <f>HOUR(Flights[[#This Row],[Scheduled Departure]])</f>
        <v>21</v>
      </c>
      <c r="L1204" s="1">
        <v>0.89444444444444449</v>
      </c>
      <c r="M1204">
        <v>-2</v>
      </c>
      <c r="N1204">
        <v>75</v>
      </c>
      <c r="O1204" s="14">
        <f>Flights[[#This Row],[Length (min)]]/60</f>
        <v>1.25</v>
      </c>
      <c r="P1204">
        <v>370</v>
      </c>
      <c r="Q1204" s="17">
        <f>IFERROR(Flights[[#This Row],[Distance]]/Flights[[#This Row],[Length (hr)]],"")</f>
        <v>296</v>
      </c>
      <c r="R1204" s="1">
        <v>0.9555555555555556</v>
      </c>
      <c r="S1204" s="1">
        <v>0.94652777777777775</v>
      </c>
      <c r="T1204">
        <v>-13</v>
      </c>
      <c r="U1204" t="str">
        <f>IF(Flights[[#This Row],[Arrival Delay]]="","Cancelled",IF(Flights[[#This Row],[Arrival Delay]]&gt;15,"Delayed","On time"))</f>
        <v>On time</v>
      </c>
      <c r="V1204" t="str">
        <f>IF(Flights[[#This Row],[Status]]&lt;&gt;"Delayed","",IF(Flights[[#This Row],[Arrival Delay]]&gt;120,"Severe",IF(Flights[[#This Row],[Arrival Delay]]&gt;60,"Major","Moderate")))</f>
        <v/>
      </c>
      <c r="X1204" t="str">
        <f>IF(OR(AND(Flights[[#This Row],[Status]]="Cancelled",Flights[[#This Row],[Cancellation Reason]]="Airline/Carrier"),Flights[[#This Row],[Delay Type]]="Severe"),"Yes","No")</f>
        <v>No</v>
      </c>
    </row>
    <row r="1205" spans="1:24" x14ac:dyDescent="0.25">
      <c r="A1205" s="3">
        <v>42099</v>
      </c>
      <c r="B1205">
        <f>WEEKNUM(Flights[[#This Row],[Date]],2)</f>
        <v>14</v>
      </c>
      <c r="C1205">
        <f>WEEKDAY(Flights[[#This Row],[Date]],2)</f>
        <v>7</v>
      </c>
      <c r="D1205" t="s">
        <v>1025</v>
      </c>
      <c r="E1205" t="s">
        <v>1994</v>
      </c>
      <c r="F1205" t="s">
        <v>0</v>
      </c>
      <c r="G1205" t="s">
        <v>15</v>
      </c>
      <c r="H1205" t="str">
        <f>_xlfn.XLOOKUP(Flights[[#This Row],[Destination]],Airports!$A$1:$A$77,Airports!$D$1:$D$77,"Code not found")</f>
        <v>Las Vegas</v>
      </c>
      <c r="I1205" t="str" cm="1">
        <f t="array" ref="I1205">_xlfn.XLOOKUP(Flights[[#This Row],[Destination]],_xlfn._TRO_TRAILING(Airports!A:A),_xlfn._TRO_TRAILING(Airports!E:E),"Code not found")</f>
        <v>NV</v>
      </c>
      <c r="J1205" s="1">
        <v>0.94097222222222221</v>
      </c>
      <c r="K1205">
        <f>HOUR(Flights[[#This Row],[Scheduled Departure]])</f>
        <v>22</v>
      </c>
      <c r="L1205" s="1">
        <v>0.95</v>
      </c>
      <c r="M1205">
        <v>13</v>
      </c>
      <c r="N1205">
        <v>83</v>
      </c>
      <c r="O1205" s="14">
        <f>Flights[[#This Row],[Length (min)]]/60</f>
        <v>1.3833333333333333</v>
      </c>
      <c r="P1205">
        <v>236</v>
      </c>
      <c r="Q1205" s="17">
        <f>IFERROR(Flights[[#This Row],[Distance]]/Flights[[#This Row],[Length (hr)]],"")</f>
        <v>170.60240963855421</v>
      </c>
      <c r="R1205" s="1">
        <v>0.99305555555555558</v>
      </c>
      <c r="S1205" s="1">
        <v>7.6388888888888886E-3</v>
      </c>
      <c r="T1205">
        <v>21</v>
      </c>
      <c r="U1205" t="str">
        <f>IF(Flights[[#This Row],[Arrival Delay]]="","Cancelled",IF(Flights[[#This Row],[Arrival Delay]]&gt;15,"Delayed","On time"))</f>
        <v>Delayed</v>
      </c>
      <c r="V1205" t="str">
        <f>IF(Flights[[#This Row],[Status]]&lt;&gt;"Delayed","",IF(Flights[[#This Row],[Arrival Delay]]&gt;120,"Severe",IF(Flights[[#This Row],[Arrival Delay]]&gt;60,"Major","Moderate")))</f>
        <v>Moderate</v>
      </c>
      <c r="X1205" t="str">
        <f>IF(OR(AND(Flights[[#This Row],[Status]]="Cancelled",Flights[[#This Row],[Cancellation Reason]]="Airline/Carrier"),Flights[[#This Row],[Delay Type]]="Severe"),"Yes","No")</f>
        <v>No</v>
      </c>
    </row>
    <row r="1206" spans="1:24" x14ac:dyDescent="0.25">
      <c r="A1206" s="3">
        <v>42099</v>
      </c>
      <c r="B1206">
        <f>WEEKNUM(Flights[[#This Row],[Date]],2)</f>
        <v>14</v>
      </c>
      <c r="C1206">
        <f>WEEKDAY(Flights[[#This Row],[Date]],2)</f>
        <v>7</v>
      </c>
      <c r="D1206" t="s">
        <v>1229</v>
      </c>
      <c r="E1206" t="s">
        <v>1990</v>
      </c>
      <c r="F1206" t="s">
        <v>0</v>
      </c>
      <c r="G1206" t="s">
        <v>316</v>
      </c>
      <c r="H1206" t="str">
        <f>_xlfn.XLOOKUP(Flights[[#This Row],[Destination]],Airports!$A$1:$A$77,Airports!$D$1:$D$77,"Code not found")</f>
        <v>New Orleans</v>
      </c>
      <c r="I1206" t="str" cm="1">
        <f t="array" ref="I1206">_xlfn.XLOOKUP(Flights[[#This Row],[Destination]],_xlfn._TRO_TRAILING(Airports!A:A),_xlfn._TRO_TRAILING(Airports!E:E),"Code not found")</f>
        <v>LA</v>
      </c>
      <c r="J1206" s="1">
        <v>0.98263888888888884</v>
      </c>
      <c r="K1206">
        <f>HOUR(Flights[[#This Row],[Scheduled Departure]])</f>
        <v>23</v>
      </c>
      <c r="L1206" s="1">
        <v>0.99930555555555556</v>
      </c>
      <c r="M1206">
        <v>24</v>
      </c>
      <c r="N1206">
        <v>202</v>
      </c>
      <c r="O1206" s="14">
        <f>Flights[[#This Row],[Length (min)]]/60</f>
        <v>3.3666666666666667</v>
      </c>
      <c r="P1206">
        <v>1670</v>
      </c>
      <c r="Q1206" s="17">
        <f>IFERROR(Flights[[#This Row],[Distance]]/Flights[[#This Row],[Length (hr)]],"")</f>
        <v>496.03960396039605</v>
      </c>
      <c r="R1206" s="1">
        <v>0.22013888888888888</v>
      </c>
      <c r="S1206" s="1">
        <v>0.22291666666666668</v>
      </c>
      <c r="T1206">
        <v>4</v>
      </c>
      <c r="U1206" t="str">
        <f>IF(Flights[[#This Row],[Arrival Delay]]="","Cancelled",IF(Flights[[#This Row],[Arrival Delay]]&gt;15,"Delayed","On time"))</f>
        <v>On time</v>
      </c>
      <c r="V1206" t="str">
        <f>IF(Flights[[#This Row],[Status]]&lt;&gt;"Delayed","",IF(Flights[[#This Row],[Arrival Delay]]&gt;120,"Severe",IF(Flights[[#This Row],[Arrival Delay]]&gt;60,"Major","Moderate")))</f>
        <v/>
      </c>
      <c r="X1206" t="str">
        <f>IF(OR(AND(Flights[[#This Row],[Status]]="Cancelled",Flights[[#This Row],[Cancellation Reason]]="Airline/Carrier"),Flights[[#This Row],[Delay Type]]="Severe"),"Yes","No")</f>
        <v>No</v>
      </c>
    </row>
    <row r="1207" spans="1:24" x14ac:dyDescent="0.25">
      <c r="A1207" s="3">
        <v>42099</v>
      </c>
      <c r="B1207">
        <f>WEEKNUM(Flights[[#This Row],[Date]],2)</f>
        <v>14</v>
      </c>
      <c r="C1207">
        <f>WEEKDAY(Flights[[#This Row],[Date]],2)</f>
        <v>7</v>
      </c>
      <c r="D1207" t="s">
        <v>680</v>
      </c>
      <c r="E1207" t="s">
        <v>1996</v>
      </c>
      <c r="F1207" t="s">
        <v>0</v>
      </c>
      <c r="G1207" t="s">
        <v>281</v>
      </c>
      <c r="H1207" t="str">
        <f>_xlfn.XLOOKUP(Flights[[#This Row],[Destination]],Airports!$A$1:$A$77,Airports!$D$1:$D$77,"Code not found")</f>
        <v>Newark</v>
      </c>
      <c r="I1207" t="str" cm="1">
        <f t="array" ref="I1207">_xlfn.XLOOKUP(Flights[[#This Row],[Destination]],_xlfn._TRO_TRAILING(Airports!A:A),_xlfn._TRO_TRAILING(Airports!E:E),"Code not found")</f>
        <v>NJ</v>
      </c>
      <c r="J1207" s="1">
        <v>0.98611111111111116</v>
      </c>
      <c r="K1207">
        <f>HOUR(Flights[[#This Row],[Scheduled Departure]])</f>
        <v>23</v>
      </c>
      <c r="L1207" s="1">
        <v>0.98333333333333328</v>
      </c>
      <c r="M1207">
        <v>-4</v>
      </c>
      <c r="N1207">
        <v>283</v>
      </c>
      <c r="O1207" s="14">
        <f>Flights[[#This Row],[Length (min)]]/60</f>
        <v>4.7166666666666668</v>
      </c>
      <c r="P1207">
        <v>2454</v>
      </c>
      <c r="Q1207" s="17">
        <f>IFERROR(Flights[[#This Row],[Distance]]/Flights[[#This Row],[Length (hr)]],"")</f>
        <v>520.28268551236749</v>
      </c>
      <c r="R1207" s="1">
        <v>0.3263888888888889</v>
      </c>
      <c r="S1207" s="1">
        <v>0.30486111111111114</v>
      </c>
      <c r="T1207">
        <v>-31</v>
      </c>
      <c r="U1207" t="str">
        <f>IF(Flights[[#This Row],[Arrival Delay]]="","Cancelled",IF(Flights[[#This Row],[Arrival Delay]]&gt;15,"Delayed","On time"))</f>
        <v>On time</v>
      </c>
      <c r="V1207" t="str">
        <f>IF(Flights[[#This Row],[Status]]&lt;&gt;"Delayed","",IF(Flights[[#This Row],[Arrival Delay]]&gt;120,"Severe",IF(Flights[[#This Row],[Arrival Delay]]&gt;60,"Major","Moderate")))</f>
        <v/>
      </c>
      <c r="X1207" t="str">
        <f>IF(OR(AND(Flights[[#This Row],[Status]]="Cancelled",Flights[[#This Row],[Cancellation Reason]]="Airline/Carrier"),Flights[[#This Row],[Delay Type]]="Severe"),"Yes","No")</f>
        <v>No</v>
      </c>
    </row>
    <row r="1208" spans="1:24" x14ac:dyDescent="0.25">
      <c r="A1208" s="3">
        <v>42100</v>
      </c>
      <c r="B1208">
        <f>WEEKNUM(Flights[[#This Row],[Date]],2)</f>
        <v>15</v>
      </c>
      <c r="C1208">
        <f>WEEKDAY(Flights[[#This Row],[Date]],2)</f>
        <v>1</v>
      </c>
      <c r="D1208" t="s">
        <v>1192</v>
      </c>
      <c r="E1208" t="s">
        <v>1995</v>
      </c>
      <c r="F1208" t="s">
        <v>0</v>
      </c>
      <c r="G1208" t="s">
        <v>347</v>
      </c>
      <c r="H1208" t="str">
        <f>_xlfn.XLOOKUP(Flights[[#This Row],[Destination]],Airports!$A$1:$A$77,Airports!$D$1:$D$77,"Code not found")</f>
        <v>San Jose</v>
      </c>
      <c r="I1208" t="str" cm="1">
        <f t="array" ref="I1208">_xlfn.XLOOKUP(Flights[[#This Row],[Destination]],_xlfn._TRO_TRAILING(Airports!A:A),_xlfn._TRO_TRAILING(Airports!E:E),"Code not found")</f>
        <v>CA</v>
      </c>
      <c r="J1208" s="1">
        <v>0.40972222222222221</v>
      </c>
      <c r="K1208">
        <f>HOUR(Flights[[#This Row],[Scheduled Departure]])</f>
        <v>9</v>
      </c>
      <c r="L1208" s="1">
        <v>0.40694444444444444</v>
      </c>
      <c r="M1208">
        <v>-4</v>
      </c>
      <c r="N1208">
        <v>64</v>
      </c>
      <c r="O1208" s="14">
        <f>Flights[[#This Row],[Length (min)]]/60</f>
        <v>1.0666666666666667</v>
      </c>
      <c r="P1208">
        <v>308</v>
      </c>
      <c r="Q1208" s="17">
        <f>IFERROR(Flights[[#This Row],[Distance]]/Flights[[#This Row],[Length (hr)]],"")</f>
        <v>288.75</v>
      </c>
      <c r="R1208" s="1">
        <v>0.4548611111111111</v>
      </c>
      <c r="S1208" s="1">
        <v>0.4513888888888889</v>
      </c>
      <c r="T1208">
        <v>-5</v>
      </c>
      <c r="U1208" t="str">
        <f>IF(Flights[[#This Row],[Arrival Delay]]="","Cancelled",IF(Flights[[#This Row],[Arrival Delay]]&gt;15,"Delayed","On time"))</f>
        <v>On time</v>
      </c>
      <c r="V1208" t="str">
        <f>IF(Flights[[#This Row],[Status]]&lt;&gt;"Delayed","",IF(Flights[[#This Row],[Arrival Delay]]&gt;120,"Severe",IF(Flights[[#This Row],[Arrival Delay]]&gt;60,"Major","Moderate")))</f>
        <v/>
      </c>
      <c r="X1208" t="str">
        <f>IF(OR(AND(Flights[[#This Row],[Status]]="Cancelled",Flights[[#This Row],[Cancellation Reason]]="Airline/Carrier"),Flights[[#This Row],[Delay Type]]="Severe"),"Yes","No")</f>
        <v>No</v>
      </c>
    </row>
    <row r="1209" spans="1:24" x14ac:dyDescent="0.25">
      <c r="A1209" s="3">
        <v>42100</v>
      </c>
      <c r="B1209">
        <f>WEEKNUM(Flights[[#This Row],[Date]],2)</f>
        <v>15</v>
      </c>
      <c r="C1209">
        <f>WEEKDAY(Flights[[#This Row],[Date]],2)</f>
        <v>1</v>
      </c>
      <c r="D1209" t="s">
        <v>1137</v>
      </c>
      <c r="E1209" t="s">
        <v>1995</v>
      </c>
      <c r="F1209" t="s">
        <v>0</v>
      </c>
      <c r="G1209" t="s">
        <v>306</v>
      </c>
      <c r="H1209" t="str">
        <f>_xlfn.XLOOKUP(Flights[[#This Row],[Destination]],Airports!$A$1:$A$77,Airports!$D$1:$D$77,"Code not found")</f>
        <v>Chicago</v>
      </c>
      <c r="I1209" t="str" cm="1">
        <f t="array" ref="I1209">_xlfn.XLOOKUP(Flights[[#This Row],[Destination]],_xlfn._TRO_TRAILING(Airports!A:A),_xlfn._TRO_TRAILING(Airports!E:E),"Code not found")</f>
        <v>IL</v>
      </c>
      <c r="J1209" s="1">
        <v>0.45833333333333331</v>
      </c>
      <c r="K1209">
        <f>HOUR(Flights[[#This Row],[Scheduled Departure]])</f>
        <v>11</v>
      </c>
      <c r="L1209" s="1">
        <v>0.4777777777777778</v>
      </c>
      <c r="M1209">
        <v>28</v>
      </c>
      <c r="N1209">
        <v>212</v>
      </c>
      <c r="O1209" s="14">
        <f>Flights[[#This Row],[Length (min)]]/60</f>
        <v>3.5333333333333332</v>
      </c>
      <c r="P1209">
        <v>1750</v>
      </c>
      <c r="Q1209" s="17">
        <f>IFERROR(Flights[[#This Row],[Distance]]/Flights[[#This Row],[Length (hr)]],"")</f>
        <v>495.28301886792457</v>
      </c>
      <c r="R1209" s="1">
        <v>0.70138888888888884</v>
      </c>
      <c r="S1209" s="1">
        <v>0.70833333333333337</v>
      </c>
      <c r="T1209">
        <v>10</v>
      </c>
      <c r="U1209" t="str">
        <f>IF(Flights[[#This Row],[Arrival Delay]]="","Cancelled",IF(Flights[[#This Row],[Arrival Delay]]&gt;15,"Delayed","On time"))</f>
        <v>On time</v>
      </c>
      <c r="V1209" t="str">
        <f>IF(Flights[[#This Row],[Status]]&lt;&gt;"Delayed","",IF(Flights[[#This Row],[Arrival Delay]]&gt;120,"Severe",IF(Flights[[#This Row],[Arrival Delay]]&gt;60,"Major","Moderate")))</f>
        <v/>
      </c>
      <c r="X1209" t="str">
        <f>IF(OR(AND(Flights[[#This Row],[Status]]="Cancelled",Flights[[#This Row],[Cancellation Reason]]="Airline/Carrier"),Flights[[#This Row],[Delay Type]]="Severe"),"Yes","No")</f>
        <v>No</v>
      </c>
    </row>
    <row r="1210" spans="1:24" x14ac:dyDescent="0.25">
      <c r="A1210" s="3">
        <v>42100</v>
      </c>
      <c r="B1210">
        <f>WEEKNUM(Flights[[#This Row],[Date]],2)</f>
        <v>15</v>
      </c>
      <c r="C1210">
        <f>WEEKDAY(Flights[[#This Row],[Date]],2)</f>
        <v>1</v>
      </c>
      <c r="D1210" t="s">
        <v>1198</v>
      </c>
      <c r="E1210" t="s">
        <v>1995</v>
      </c>
      <c r="F1210" t="s">
        <v>0</v>
      </c>
      <c r="G1210" t="s">
        <v>7</v>
      </c>
      <c r="H1210" t="str">
        <f>_xlfn.XLOOKUP(Flights[[#This Row],[Destination]],Airports!$A$1:$A$77,Airports!$D$1:$D$77,"Code not found")</f>
        <v>Austin</v>
      </c>
      <c r="I1210" t="str" cm="1">
        <f t="array" ref="I1210">_xlfn.XLOOKUP(Flights[[#This Row],[Destination]],_xlfn._TRO_TRAILING(Airports!A:A),_xlfn._TRO_TRAILING(Airports!E:E),"Code not found")</f>
        <v>TX</v>
      </c>
      <c r="J1210" s="1">
        <v>0.56597222222222221</v>
      </c>
      <c r="K1210">
        <f>HOUR(Flights[[#This Row],[Scheduled Departure]])</f>
        <v>13</v>
      </c>
      <c r="L1210" s="1">
        <v>0.5708333333333333</v>
      </c>
      <c r="M1210">
        <v>7</v>
      </c>
      <c r="N1210">
        <v>165</v>
      </c>
      <c r="O1210" s="14">
        <f>Flights[[#This Row],[Length (min)]]/60</f>
        <v>2.75</v>
      </c>
      <c r="P1210">
        <v>1242</v>
      </c>
      <c r="Q1210" s="17">
        <f>IFERROR(Flights[[#This Row],[Distance]]/Flights[[#This Row],[Length (hr)]],"")</f>
        <v>451.63636363636363</v>
      </c>
      <c r="R1210" s="1">
        <v>0.76736111111111116</v>
      </c>
      <c r="S1210" s="1">
        <v>0.76875000000000004</v>
      </c>
      <c r="T1210">
        <v>2</v>
      </c>
      <c r="U1210" t="str">
        <f>IF(Flights[[#This Row],[Arrival Delay]]="","Cancelled",IF(Flights[[#This Row],[Arrival Delay]]&gt;15,"Delayed","On time"))</f>
        <v>On time</v>
      </c>
      <c r="V1210" t="str">
        <f>IF(Flights[[#This Row],[Status]]&lt;&gt;"Delayed","",IF(Flights[[#This Row],[Arrival Delay]]&gt;120,"Severe",IF(Flights[[#This Row],[Arrival Delay]]&gt;60,"Major","Moderate")))</f>
        <v/>
      </c>
      <c r="X1210" t="str">
        <f>IF(OR(AND(Flights[[#This Row],[Status]]="Cancelled",Flights[[#This Row],[Cancellation Reason]]="Airline/Carrier"),Flights[[#This Row],[Delay Type]]="Severe"),"Yes","No")</f>
        <v>No</v>
      </c>
    </row>
    <row r="1211" spans="1:24" x14ac:dyDescent="0.25">
      <c r="A1211" s="3">
        <v>42100</v>
      </c>
      <c r="B1211">
        <f>WEEKNUM(Flights[[#This Row],[Date]],2)</f>
        <v>15</v>
      </c>
      <c r="C1211">
        <f>WEEKDAY(Flights[[#This Row],[Date]],2)</f>
        <v>1</v>
      </c>
      <c r="D1211" t="s">
        <v>1155</v>
      </c>
      <c r="E1211" t="s">
        <v>1995</v>
      </c>
      <c r="F1211" t="s">
        <v>0</v>
      </c>
      <c r="G1211" t="s">
        <v>306</v>
      </c>
      <c r="H1211" t="str">
        <f>_xlfn.XLOOKUP(Flights[[#This Row],[Destination]],Airports!$A$1:$A$77,Airports!$D$1:$D$77,"Code not found")</f>
        <v>Chicago</v>
      </c>
      <c r="I1211" t="str" cm="1">
        <f t="array" ref="I1211">_xlfn.XLOOKUP(Flights[[#This Row],[Destination]],_xlfn._TRO_TRAILING(Airports!A:A),_xlfn._TRO_TRAILING(Airports!E:E),"Code not found")</f>
        <v>IL</v>
      </c>
      <c r="J1211" s="1">
        <v>0.60763888888888884</v>
      </c>
      <c r="K1211">
        <f>HOUR(Flights[[#This Row],[Scheduled Departure]])</f>
        <v>14</v>
      </c>
      <c r="L1211" s="1">
        <v>0.61319444444444449</v>
      </c>
      <c r="M1211">
        <v>8</v>
      </c>
      <c r="N1211">
        <v>217</v>
      </c>
      <c r="O1211" s="14">
        <f>Flights[[#This Row],[Length (min)]]/60</f>
        <v>3.6166666666666667</v>
      </c>
      <c r="P1211">
        <v>1750</v>
      </c>
      <c r="Q1211" s="17">
        <f>IFERROR(Flights[[#This Row],[Distance]]/Flights[[#This Row],[Length (hr)]],"")</f>
        <v>483.87096774193549</v>
      </c>
      <c r="R1211" s="1">
        <v>0.85069444444444442</v>
      </c>
      <c r="S1211" s="1">
        <v>0.84722222222222221</v>
      </c>
      <c r="T1211">
        <v>-5</v>
      </c>
      <c r="U1211" t="str">
        <f>IF(Flights[[#This Row],[Arrival Delay]]="","Cancelled",IF(Flights[[#This Row],[Arrival Delay]]&gt;15,"Delayed","On time"))</f>
        <v>On time</v>
      </c>
      <c r="V1211" t="str">
        <f>IF(Flights[[#This Row],[Status]]&lt;&gt;"Delayed","",IF(Flights[[#This Row],[Arrival Delay]]&gt;120,"Severe",IF(Flights[[#This Row],[Arrival Delay]]&gt;60,"Major","Moderate")))</f>
        <v/>
      </c>
      <c r="X1211" t="str">
        <f>IF(OR(AND(Flights[[#This Row],[Status]]="Cancelled",Flights[[#This Row],[Cancellation Reason]]="Airline/Carrier"),Flights[[#This Row],[Delay Type]]="Severe"),"Yes","No")</f>
        <v>No</v>
      </c>
    </row>
    <row r="1212" spans="1:24" x14ac:dyDescent="0.25">
      <c r="A1212" s="3">
        <v>42100</v>
      </c>
      <c r="B1212">
        <f>WEEKNUM(Flights[[#This Row],[Date]],2)</f>
        <v>15</v>
      </c>
      <c r="C1212">
        <f>WEEKDAY(Flights[[#This Row],[Date]],2)</f>
        <v>1</v>
      </c>
      <c r="D1212" t="s">
        <v>493</v>
      </c>
      <c r="E1212" t="s">
        <v>1994</v>
      </c>
      <c r="F1212" t="s">
        <v>0</v>
      </c>
      <c r="G1212" t="s">
        <v>260</v>
      </c>
      <c r="H1212" t="str">
        <f>_xlfn.XLOOKUP(Flights[[#This Row],[Destination]],Airports!$A$1:$A$77,Airports!$D$1:$D$77,"Code not found")</f>
        <v>San Diego</v>
      </c>
      <c r="I1212" t="str" cm="1">
        <f t="array" ref="I1212">_xlfn.XLOOKUP(Flights[[#This Row],[Destination]],_xlfn._TRO_TRAILING(Airports!A:A),_xlfn._TRO_TRAILING(Airports!E:E),"Code not found")</f>
        <v>CA</v>
      </c>
      <c r="J1212" s="1">
        <v>0.80208333333333337</v>
      </c>
      <c r="K1212">
        <f>HOUR(Flights[[#This Row],[Scheduled Departure]])</f>
        <v>19</v>
      </c>
      <c r="L1212" s="1">
        <v>0.80138888888888893</v>
      </c>
      <c r="M1212">
        <v>-1</v>
      </c>
      <c r="N1212">
        <v>46</v>
      </c>
      <c r="O1212" s="14">
        <f>Flights[[#This Row],[Length (min)]]/60</f>
        <v>0.76666666666666672</v>
      </c>
      <c r="P1212">
        <v>86</v>
      </c>
      <c r="Q1212" s="17">
        <f>IFERROR(Flights[[#This Row],[Distance]]/Flights[[#This Row],[Length (hr)]],"")</f>
        <v>112.17391304347825</v>
      </c>
      <c r="R1212" s="1">
        <v>0.8354166666666667</v>
      </c>
      <c r="S1212" s="1">
        <v>0.83333333333333337</v>
      </c>
      <c r="T1212">
        <v>-3</v>
      </c>
      <c r="U1212" t="str">
        <f>IF(Flights[[#This Row],[Arrival Delay]]="","Cancelled",IF(Flights[[#This Row],[Arrival Delay]]&gt;15,"Delayed","On time"))</f>
        <v>On time</v>
      </c>
      <c r="V1212" t="str">
        <f>IF(Flights[[#This Row],[Status]]&lt;&gt;"Delayed","",IF(Flights[[#This Row],[Arrival Delay]]&gt;120,"Severe",IF(Flights[[#This Row],[Arrival Delay]]&gt;60,"Major","Moderate")))</f>
        <v/>
      </c>
      <c r="X1212" t="str">
        <f>IF(OR(AND(Flights[[#This Row],[Status]]="Cancelled",Flights[[#This Row],[Cancellation Reason]]="Airline/Carrier"),Flights[[#This Row],[Delay Type]]="Severe"),"Yes","No")</f>
        <v>No</v>
      </c>
    </row>
    <row r="1213" spans="1:24" x14ac:dyDescent="0.25">
      <c r="A1213" s="3">
        <v>42100</v>
      </c>
      <c r="B1213">
        <f>WEEKNUM(Flights[[#This Row],[Date]],2)</f>
        <v>15</v>
      </c>
      <c r="C1213">
        <f>WEEKDAY(Flights[[#This Row],[Date]],2)</f>
        <v>1</v>
      </c>
      <c r="D1213" t="s">
        <v>1174</v>
      </c>
      <c r="E1213" t="s">
        <v>1995</v>
      </c>
      <c r="F1213" t="s">
        <v>0</v>
      </c>
      <c r="G1213" t="s">
        <v>347</v>
      </c>
      <c r="H1213" t="str">
        <f>_xlfn.XLOOKUP(Flights[[#This Row],[Destination]],Airports!$A$1:$A$77,Airports!$D$1:$D$77,"Code not found")</f>
        <v>San Jose</v>
      </c>
      <c r="I1213" t="str" cm="1">
        <f t="array" ref="I1213">_xlfn.XLOOKUP(Flights[[#This Row],[Destination]],_xlfn._TRO_TRAILING(Airports!A:A),_xlfn._TRO_TRAILING(Airports!E:E),"Code not found")</f>
        <v>CA</v>
      </c>
      <c r="J1213" s="1">
        <v>0.84027777777777779</v>
      </c>
      <c r="K1213">
        <f>HOUR(Flights[[#This Row],[Scheduled Departure]])</f>
        <v>20</v>
      </c>
      <c r="L1213" s="1">
        <v>0.85</v>
      </c>
      <c r="M1213">
        <v>14</v>
      </c>
      <c r="N1213">
        <v>63</v>
      </c>
      <c r="O1213" s="14">
        <f>Flights[[#This Row],[Length (min)]]/60</f>
        <v>1.05</v>
      </c>
      <c r="P1213">
        <v>308</v>
      </c>
      <c r="Q1213" s="17">
        <f>IFERROR(Flights[[#This Row],[Distance]]/Flights[[#This Row],[Length (hr)]],"")</f>
        <v>293.33333333333331</v>
      </c>
      <c r="R1213" s="1">
        <v>0.88541666666666663</v>
      </c>
      <c r="S1213" s="1">
        <v>0.89375000000000004</v>
      </c>
      <c r="T1213">
        <v>12</v>
      </c>
      <c r="U1213" t="str">
        <f>IF(Flights[[#This Row],[Arrival Delay]]="","Cancelled",IF(Flights[[#This Row],[Arrival Delay]]&gt;15,"Delayed","On time"))</f>
        <v>On time</v>
      </c>
      <c r="V1213" t="str">
        <f>IF(Flights[[#This Row],[Status]]&lt;&gt;"Delayed","",IF(Flights[[#This Row],[Arrival Delay]]&gt;120,"Severe",IF(Flights[[#This Row],[Arrival Delay]]&gt;60,"Major","Moderate")))</f>
        <v/>
      </c>
      <c r="X1213" t="str">
        <f>IF(OR(AND(Flights[[#This Row],[Status]]="Cancelled",Flights[[#This Row],[Cancellation Reason]]="Airline/Carrier"),Flights[[#This Row],[Delay Type]]="Severe"),"Yes","No")</f>
        <v>No</v>
      </c>
    </row>
    <row r="1214" spans="1:24" x14ac:dyDescent="0.25">
      <c r="A1214" s="3">
        <v>42100</v>
      </c>
      <c r="B1214">
        <f>WEEKNUM(Flights[[#This Row],[Date]],2)</f>
        <v>15</v>
      </c>
      <c r="C1214">
        <f>WEEKDAY(Flights[[#This Row],[Date]],2)</f>
        <v>1</v>
      </c>
      <c r="D1214" t="s">
        <v>664</v>
      </c>
      <c r="E1214" t="s">
        <v>1989</v>
      </c>
      <c r="F1214" t="s">
        <v>0</v>
      </c>
      <c r="G1214" t="s">
        <v>10</v>
      </c>
      <c r="H1214" t="str">
        <f>_xlfn.XLOOKUP(Flights[[#This Row],[Destination]],Airports!$A$1:$A$77,Airports!$D$1:$D$77,"Code not found")</f>
        <v>Boston</v>
      </c>
      <c r="I1214" t="str" cm="1">
        <f t="array" ref="I1214">_xlfn.XLOOKUP(Flights[[#This Row],[Destination]],_xlfn._TRO_TRAILING(Airports!A:A),_xlfn._TRO_TRAILING(Airports!E:E),"Code not found")</f>
        <v>MA</v>
      </c>
      <c r="J1214" s="1">
        <v>0.92361111111111116</v>
      </c>
      <c r="K1214">
        <f>HOUR(Flights[[#This Row],[Scheduled Departure]])</f>
        <v>22</v>
      </c>
      <c r="L1214" s="1">
        <v>0.92569444444444449</v>
      </c>
      <c r="M1214">
        <v>3</v>
      </c>
      <c r="N1214">
        <v>326</v>
      </c>
      <c r="O1214" s="14">
        <f>Flights[[#This Row],[Length (min)]]/60</f>
        <v>5.4333333333333336</v>
      </c>
      <c r="P1214">
        <v>2611</v>
      </c>
      <c r="Q1214" s="17">
        <f>IFERROR(Flights[[#This Row],[Distance]]/Flights[[#This Row],[Length (hr)]],"")</f>
        <v>480.55214723926377</v>
      </c>
      <c r="R1214" s="1">
        <v>0.27708333333333335</v>
      </c>
      <c r="S1214" s="1">
        <v>0.27708333333333335</v>
      </c>
      <c r="T1214">
        <v>0</v>
      </c>
      <c r="U1214" t="str">
        <f>IF(Flights[[#This Row],[Arrival Delay]]="","Cancelled",IF(Flights[[#This Row],[Arrival Delay]]&gt;15,"Delayed","On time"))</f>
        <v>On time</v>
      </c>
      <c r="V1214" t="str">
        <f>IF(Flights[[#This Row],[Status]]&lt;&gt;"Delayed","",IF(Flights[[#This Row],[Arrival Delay]]&gt;120,"Severe",IF(Flights[[#This Row],[Arrival Delay]]&gt;60,"Major","Moderate")))</f>
        <v/>
      </c>
      <c r="X1214" t="str">
        <f>IF(OR(AND(Flights[[#This Row],[Status]]="Cancelled",Flights[[#This Row],[Cancellation Reason]]="Airline/Carrier"),Flights[[#This Row],[Delay Type]]="Severe"),"Yes","No")</f>
        <v>No</v>
      </c>
    </row>
    <row r="1215" spans="1:24" x14ac:dyDescent="0.25">
      <c r="A1215" s="3">
        <v>42100</v>
      </c>
      <c r="B1215">
        <f>WEEKNUM(Flights[[#This Row],[Date]],2)</f>
        <v>15</v>
      </c>
      <c r="C1215">
        <f>WEEKDAY(Flights[[#This Row],[Date]],2)</f>
        <v>1</v>
      </c>
      <c r="D1215" t="s">
        <v>676</v>
      </c>
      <c r="E1215" t="s">
        <v>1996</v>
      </c>
      <c r="F1215" t="s">
        <v>0</v>
      </c>
      <c r="G1215" t="s">
        <v>12</v>
      </c>
      <c r="H1215" t="str">
        <f>_xlfn.XLOOKUP(Flights[[#This Row],[Destination]],Airports!$A$1:$A$77,Airports!$D$1:$D$77,"Code not found")</f>
        <v>New York</v>
      </c>
      <c r="I1215" t="str" cm="1">
        <f t="array" ref="I1215">_xlfn.XLOOKUP(Flights[[#This Row],[Destination]],_xlfn._TRO_TRAILING(Airports!A:A),_xlfn._TRO_TRAILING(Airports!E:E),"Code not found")</f>
        <v>NY</v>
      </c>
      <c r="J1215" s="1">
        <v>0.96180555555555558</v>
      </c>
      <c r="K1215">
        <f>HOUR(Flights[[#This Row],[Scheduled Departure]])</f>
        <v>23</v>
      </c>
      <c r="L1215" s="1">
        <v>0.95694444444444449</v>
      </c>
      <c r="M1215">
        <v>-7</v>
      </c>
      <c r="N1215">
        <v>322</v>
      </c>
      <c r="O1215" s="14">
        <f>Flights[[#This Row],[Length (min)]]/60</f>
        <v>5.3666666666666663</v>
      </c>
      <c r="P1215">
        <v>2475</v>
      </c>
      <c r="Q1215" s="17">
        <f>IFERROR(Flights[[#This Row],[Distance]]/Flights[[#This Row],[Length (hr)]],"")</f>
        <v>461.18012422360255</v>
      </c>
      <c r="R1215" s="1">
        <v>0.30902777777777779</v>
      </c>
      <c r="S1215" s="1">
        <v>0.30555555555555558</v>
      </c>
      <c r="T1215">
        <v>-5</v>
      </c>
      <c r="U1215" t="str">
        <f>IF(Flights[[#This Row],[Arrival Delay]]="","Cancelled",IF(Flights[[#This Row],[Arrival Delay]]&gt;15,"Delayed","On time"))</f>
        <v>On time</v>
      </c>
      <c r="V1215" t="str">
        <f>IF(Flights[[#This Row],[Status]]&lt;&gt;"Delayed","",IF(Flights[[#This Row],[Arrival Delay]]&gt;120,"Severe",IF(Flights[[#This Row],[Arrival Delay]]&gt;60,"Major","Moderate")))</f>
        <v/>
      </c>
      <c r="X1215" t="str">
        <f>IF(OR(AND(Flights[[#This Row],[Status]]="Cancelled",Flights[[#This Row],[Cancellation Reason]]="Airline/Carrier"),Flights[[#This Row],[Delay Type]]="Severe"),"Yes","No")</f>
        <v>No</v>
      </c>
    </row>
    <row r="1216" spans="1:24" x14ac:dyDescent="0.25">
      <c r="A1216" s="3">
        <v>42101</v>
      </c>
      <c r="B1216">
        <f>WEEKNUM(Flights[[#This Row],[Date]],2)</f>
        <v>15</v>
      </c>
      <c r="C1216">
        <f>WEEKDAY(Flights[[#This Row],[Date]],2)</f>
        <v>2</v>
      </c>
      <c r="D1216" t="s">
        <v>384</v>
      </c>
      <c r="E1216" t="s">
        <v>1993</v>
      </c>
      <c r="F1216" t="s">
        <v>0</v>
      </c>
      <c r="G1216" t="s">
        <v>15</v>
      </c>
      <c r="H1216" t="str">
        <f>_xlfn.XLOOKUP(Flights[[#This Row],[Destination]],Airports!$A$1:$A$77,Airports!$D$1:$D$77,"Code not found")</f>
        <v>Las Vegas</v>
      </c>
      <c r="I1216" t="str" cm="1">
        <f t="array" ref="I1216">_xlfn.XLOOKUP(Flights[[#This Row],[Destination]],_xlfn._TRO_TRAILING(Airports!A:A),_xlfn._TRO_TRAILING(Airports!E:E),"Code not found")</f>
        <v>NV</v>
      </c>
      <c r="J1216" s="1">
        <v>0.2673611111111111</v>
      </c>
      <c r="K1216">
        <f>HOUR(Flights[[#This Row],[Scheduled Departure]])</f>
        <v>6</v>
      </c>
      <c r="L1216" s="1">
        <v>0.26666666666666666</v>
      </c>
      <c r="M1216">
        <v>-1</v>
      </c>
      <c r="N1216">
        <v>59</v>
      </c>
      <c r="O1216" s="14">
        <f>Flights[[#This Row],[Length (min)]]/60</f>
        <v>0.98333333333333328</v>
      </c>
      <c r="P1216">
        <v>236</v>
      </c>
      <c r="Q1216" s="17">
        <f>IFERROR(Flights[[#This Row],[Distance]]/Flights[[#This Row],[Length (hr)]],"")</f>
        <v>240</v>
      </c>
      <c r="R1216" s="1">
        <v>0.31319444444444444</v>
      </c>
      <c r="S1216" s="1">
        <v>0.30763888888888891</v>
      </c>
      <c r="T1216">
        <v>-8</v>
      </c>
      <c r="U1216" t="str">
        <f>IF(Flights[[#This Row],[Arrival Delay]]="","Cancelled",IF(Flights[[#This Row],[Arrival Delay]]&gt;15,"Delayed","On time"))</f>
        <v>On time</v>
      </c>
      <c r="V1216" t="str">
        <f>IF(Flights[[#This Row],[Status]]&lt;&gt;"Delayed","",IF(Flights[[#This Row],[Arrival Delay]]&gt;120,"Severe",IF(Flights[[#This Row],[Arrival Delay]]&gt;60,"Major","Moderate")))</f>
        <v/>
      </c>
      <c r="X1216" t="str">
        <f>IF(OR(AND(Flights[[#This Row],[Status]]="Cancelled",Flights[[#This Row],[Cancellation Reason]]="Airline/Carrier"),Flights[[#This Row],[Delay Type]]="Severe"),"Yes","No")</f>
        <v>No</v>
      </c>
    </row>
    <row r="1217" spans="1:24" x14ac:dyDescent="0.25">
      <c r="A1217" s="3">
        <v>42101</v>
      </c>
      <c r="B1217">
        <f>WEEKNUM(Flights[[#This Row],[Date]],2)</f>
        <v>15</v>
      </c>
      <c r="C1217">
        <f>WEEKDAY(Flights[[#This Row],[Date]],2)</f>
        <v>2</v>
      </c>
      <c r="D1217" t="s">
        <v>841</v>
      </c>
      <c r="E1217" t="s">
        <v>1994</v>
      </c>
      <c r="F1217" t="s">
        <v>0</v>
      </c>
      <c r="G1217" t="s">
        <v>29</v>
      </c>
      <c r="H1217" t="str">
        <f>_xlfn.XLOOKUP(Flights[[#This Row],[Destination]],Airports!$A$1:$A$77,Airports!$D$1:$D$77,"Code not found")</f>
        <v>Phoenix</v>
      </c>
      <c r="I1217" t="str" cm="1">
        <f t="array" ref="I1217">_xlfn.XLOOKUP(Flights[[#This Row],[Destination]],_xlfn._TRO_TRAILING(Airports!A:A),_xlfn._TRO_TRAILING(Airports!E:E),"Code not found")</f>
        <v>AZ</v>
      </c>
      <c r="J1217" s="1">
        <v>0.2951388888888889</v>
      </c>
      <c r="K1217">
        <f>HOUR(Flights[[#This Row],[Scheduled Departure]])</f>
        <v>7</v>
      </c>
      <c r="L1217" s="1">
        <v>0.29236111111111113</v>
      </c>
      <c r="M1217">
        <v>-4</v>
      </c>
      <c r="N1217">
        <v>83</v>
      </c>
      <c r="O1217" s="14">
        <f>Flights[[#This Row],[Length (min)]]/60</f>
        <v>1.3833333333333333</v>
      </c>
      <c r="P1217">
        <v>370</v>
      </c>
      <c r="Q1217" s="17">
        <f>IFERROR(Flights[[#This Row],[Distance]]/Flights[[#This Row],[Length (hr)]],"")</f>
        <v>267.46987951807228</v>
      </c>
      <c r="R1217" s="1">
        <v>0.3576388888888889</v>
      </c>
      <c r="S1217" s="1">
        <v>0.35</v>
      </c>
      <c r="T1217">
        <v>-11</v>
      </c>
      <c r="U1217" t="str">
        <f>IF(Flights[[#This Row],[Arrival Delay]]="","Cancelled",IF(Flights[[#This Row],[Arrival Delay]]&gt;15,"Delayed","On time"))</f>
        <v>On time</v>
      </c>
      <c r="V1217" t="str">
        <f>IF(Flights[[#This Row],[Status]]&lt;&gt;"Delayed","",IF(Flights[[#This Row],[Arrival Delay]]&gt;120,"Severe",IF(Flights[[#This Row],[Arrival Delay]]&gt;60,"Major","Moderate")))</f>
        <v/>
      </c>
      <c r="X1217" t="str">
        <f>IF(OR(AND(Flights[[#This Row],[Status]]="Cancelled",Flights[[#This Row],[Cancellation Reason]]="Airline/Carrier"),Flights[[#This Row],[Delay Type]]="Severe"),"Yes","No")</f>
        <v>No</v>
      </c>
    </row>
    <row r="1218" spans="1:24" x14ac:dyDescent="0.25">
      <c r="A1218" s="3">
        <v>42101</v>
      </c>
      <c r="B1218">
        <f>WEEKNUM(Flights[[#This Row],[Date]],2)</f>
        <v>15</v>
      </c>
      <c r="C1218">
        <f>WEEKDAY(Flights[[#This Row],[Date]],2)</f>
        <v>2</v>
      </c>
      <c r="D1218" t="s">
        <v>395</v>
      </c>
      <c r="E1218" t="s">
        <v>1996</v>
      </c>
      <c r="F1218" t="s">
        <v>0</v>
      </c>
      <c r="G1218" t="s">
        <v>12</v>
      </c>
      <c r="H1218" t="str">
        <f>_xlfn.XLOOKUP(Flights[[#This Row],[Destination]],Airports!$A$1:$A$77,Airports!$D$1:$D$77,"Code not found")</f>
        <v>New York</v>
      </c>
      <c r="I1218" t="str" cm="1">
        <f t="array" ref="I1218">_xlfn.XLOOKUP(Flights[[#This Row],[Destination]],_xlfn._TRO_TRAILING(Airports!A:A),_xlfn._TRO_TRAILING(Airports!E:E),"Code not found")</f>
        <v>NY</v>
      </c>
      <c r="J1218" s="1">
        <v>0.3125</v>
      </c>
      <c r="K1218">
        <f>HOUR(Flights[[#This Row],[Scheduled Departure]])</f>
        <v>7</v>
      </c>
      <c r="L1218" s="1">
        <v>0.3125</v>
      </c>
      <c r="M1218">
        <v>0</v>
      </c>
      <c r="N1218">
        <v>289</v>
      </c>
      <c r="O1218" s="14">
        <f>Flights[[#This Row],[Length (min)]]/60</f>
        <v>4.8166666666666664</v>
      </c>
      <c r="P1218">
        <v>2475</v>
      </c>
      <c r="Q1218" s="17">
        <f>IFERROR(Flights[[#This Row],[Distance]]/Flights[[#This Row],[Length (hr)]],"")</f>
        <v>513.84083044982697</v>
      </c>
      <c r="R1218" s="1">
        <v>0.65972222222222221</v>
      </c>
      <c r="S1218" s="1">
        <v>0.6381944444444444</v>
      </c>
      <c r="T1218">
        <v>-31</v>
      </c>
      <c r="U1218" t="str">
        <f>IF(Flights[[#This Row],[Arrival Delay]]="","Cancelled",IF(Flights[[#This Row],[Arrival Delay]]&gt;15,"Delayed","On time"))</f>
        <v>On time</v>
      </c>
      <c r="V1218" t="str">
        <f>IF(Flights[[#This Row],[Status]]&lt;&gt;"Delayed","",IF(Flights[[#This Row],[Arrival Delay]]&gt;120,"Severe",IF(Flights[[#This Row],[Arrival Delay]]&gt;60,"Major","Moderate")))</f>
        <v/>
      </c>
      <c r="X1218" t="str">
        <f>IF(OR(AND(Flights[[#This Row],[Status]]="Cancelled",Flights[[#This Row],[Cancellation Reason]]="Airline/Carrier"),Flights[[#This Row],[Delay Type]]="Severe"),"Yes","No")</f>
        <v>No</v>
      </c>
    </row>
    <row r="1219" spans="1:24" x14ac:dyDescent="0.25">
      <c r="A1219" s="3">
        <v>42101</v>
      </c>
      <c r="B1219">
        <f>WEEKNUM(Flights[[#This Row],[Date]],2)</f>
        <v>15</v>
      </c>
      <c r="C1219">
        <f>WEEKDAY(Flights[[#This Row],[Date]],2)</f>
        <v>2</v>
      </c>
      <c r="D1219" t="s">
        <v>949</v>
      </c>
      <c r="E1219" t="s">
        <v>1990</v>
      </c>
      <c r="F1219" t="s">
        <v>0</v>
      </c>
      <c r="G1219" t="s">
        <v>16</v>
      </c>
      <c r="H1219" t="str">
        <f>_xlfn.XLOOKUP(Flights[[#This Row],[Destination]],Airports!$A$1:$A$77,Airports!$D$1:$D$77,"Code not found")</f>
        <v>Dulles</v>
      </c>
      <c r="I1219" t="str" cm="1">
        <f t="array" ref="I1219">_xlfn.XLOOKUP(Flights[[#This Row],[Destination]],_xlfn._TRO_TRAILING(Airports!A:A),_xlfn._TRO_TRAILING(Airports!E:E),"Code not found")</f>
        <v>VA</v>
      </c>
      <c r="J1219" s="1">
        <v>0.33263888888888887</v>
      </c>
      <c r="K1219">
        <f>HOUR(Flights[[#This Row],[Scheduled Departure]])</f>
        <v>7</v>
      </c>
      <c r="L1219" s="1">
        <v>0.32569444444444445</v>
      </c>
      <c r="M1219">
        <v>-10</v>
      </c>
      <c r="N1219">
        <v>287</v>
      </c>
      <c r="O1219" s="14">
        <f>Flights[[#This Row],[Length (min)]]/60</f>
        <v>4.7833333333333332</v>
      </c>
      <c r="P1219">
        <v>2288</v>
      </c>
      <c r="Q1219" s="17">
        <f>IFERROR(Flights[[#This Row],[Distance]]/Flights[[#This Row],[Length (hr)]],"")</f>
        <v>478.32752613240422</v>
      </c>
      <c r="R1219" s="1">
        <v>0.66249999999999998</v>
      </c>
      <c r="S1219" s="1">
        <v>0.65</v>
      </c>
      <c r="T1219">
        <v>-18</v>
      </c>
      <c r="U1219" t="str">
        <f>IF(Flights[[#This Row],[Arrival Delay]]="","Cancelled",IF(Flights[[#This Row],[Arrival Delay]]&gt;15,"Delayed","On time"))</f>
        <v>On time</v>
      </c>
      <c r="V1219" t="str">
        <f>IF(Flights[[#This Row],[Status]]&lt;&gt;"Delayed","",IF(Flights[[#This Row],[Arrival Delay]]&gt;120,"Severe",IF(Flights[[#This Row],[Arrival Delay]]&gt;60,"Major","Moderate")))</f>
        <v/>
      </c>
      <c r="X1219" t="str">
        <f>IF(OR(AND(Flights[[#This Row],[Status]]="Cancelled",Flights[[#This Row],[Cancellation Reason]]="Airline/Carrier"),Flights[[#This Row],[Delay Type]]="Severe"),"Yes","No")</f>
        <v>No</v>
      </c>
    </row>
    <row r="1220" spans="1:24" x14ac:dyDescent="0.25">
      <c r="A1220" s="3">
        <v>42101</v>
      </c>
      <c r="B1220">
        <f>WEEKNUM(Flights[[#This Row],[Date]],2)</f>
        <v>15</v>
      </c>
      <c r="C1220">
        <f>WEEKDAY(Flights[[#This Row],[Date]],2)</f>
        <v>2</v>
      </c>
      <c r="D1220" t="s">
        <v>770</v>
      </c>
      <c r="E1220" t="s">
        <v>1990</v>
      </c>
      <c r="F1220" t="s">
        <v>0</v>
      </c>
      <c r="G1220" t="s">
        <v>281</v>
      </c>
      <c r="H1220" t="str">
        <f>_xlfn.XLOOKUP(Flights[[#This Row],[Destination]],Airports!$A$1:$A$77,Airports!$D$1:$D$77,"Code not found")</f>
        <v>Newark</v>
      </c>
      <c r="I1220" t="str" cm="1">
        <f t="array" ref="I1220">_xlfn.XLOOKUP(Flights[[#This Row],[Destination]],_xlfn._TRO_TRAILING(Airports!A:A),_xlfn._TRO_TRAILING(Airports!E:E),"Code not found")</f>
        <v>NJ</v>
      </c>
      <c r="J1220" s="1">
        <v>0.35416666666666669</v>
      </c>
      <c r="K1220">
        <f>HOUR(Flights[[#This Row],[Scheduled Departure]])</f>
        <v>8</v>
      </c>
      <c r="L1220" s="1">
        <v>0.3527777777777778</v>
      </c>
      <c r="M1220">
        <v>-2</v>
      </c>
      <c r="N1220">
        <v>297</v>
      </c>
      <c r="O1220" s="14">
        <f>Flights[[#This Row],[Length (min)]]/60</f>
        <v>4.95</v>
      </c>
      <c r="P1220">
        <v>2454</v>
      </c>
      <c r="Q1220" s="17">
        <f>IFERROR(Flights[[#This Row],[Distance]]/Flights[[#This Row],[Length (hr)]],"")</f>
        <v>495.75757575757575</v>
      </c>
      <c r="R1220" s="1">
        <v>0.71180555555555558</v>
      </c>
      <c r="S1220" s="1">
        <v>0.68402777777777779</v>
      </c>
      <c r="T1220">
        <v>-40</v>
      </c>
      <c r="U1220" t="str">
        <f>IF(Flights[[#This Row],[Arrival Delay]]="","Cancelled",IF(Flights[[#This Row],[Arrival Delay]]&gt;15,"Delayed","On time"))</f>
        <v>On time</v>
      </c>
      <c r="V1220" t="str">
        <f>IF(Flights[[#This Row],[Status]]&lt;&gt;"Delayed","",IF(Flights[[#This Row],[Arrival Delay]]&gt;120,"Severe",IF(Flights[[#This Row],[Arrival Delay]]&gt;60,"Major","Moderate")))</f>
        <v/>
      </c>
      <c r="X1220" t="str">
        <f>IF(OR(AND(Flights[[#This Row],[Status]]="Cancelled",Flights[[#This Row],[Cancellation Reason]]="Airline/Carrier"),Flights[[#This Row],[Delay Type]]="Severe"),"Yes","No")</f>
        <v>No</v>
      </c>
    </row>
    <row r="1221" spans="1:24" x14ac:dyDescent="0.25">
      <c r="A1221" s="3">
        <v>42101</v>
      </c>
      <c r="B1221">
        <f>WEEKNUM(Flights[[#This Row],[Date]],2)</f>
        <v>15</v>
      </c>
      <c r="C1221">
        <f>WEEKDAY(Flights[[#This Row],[Date]],2)</f>
        <v>2</v>
      </c>
      <c r="D1221" t="s">
        <v>136</v>
      </c>
      <c r="E1221" t="s">
        <v>1987</v>
      </c>
      <c r="F1221" t="s">
        <v>0</v>
      </c>
      <c r="G1221" t="s">
        <v>26</v>
      </c>
      <c r="H1221" t="str">
        <f>_xlfn.XLOOKUP(Flights[[#This Row],[Destination]],Airports!$A$1:$A$77,Airports!$D$1:$D$77,"Code not found")</f>
        <v>Atlanta</v>
      </c>
      <c r="I1221" t="str" cm="1">
        <f t="array" ref="I1221">_xlfn.XLOOKUP(Flights[[#This Row],[Destination]],_xlfn._TRO_TRAILING(Airports!A:A),_xlfn._TRO_TRAILING(Airports!E:E),"Code not found")</f>
        <v>GA</v>
      </c>
      <c r="J1221" s="1">
        <v>0.43402777777777779</v>
      </c>
      <c r="K1221">
        <f>HOUR(Flights[[#This Row],[Scheduled Departure]])</f>
        <v>10</v>
      </c>
      <c r="L1221" s="1">
        <v>0.43055555555555558</v>
      </c>
      <c r="M1221">
        <v>-5</v>
      </c>
      <c r="N1221">
        <v>252</v>
      </c>
      <c r="O1221" s="14">
        <f>Flights[[#This Row],[Length (min)]]/60</f>
        <v>4.2</v>
      </c>
      <c r="P1221">
        <v>1947</v>
      </c>
      <c r="Q1221" s="17">
        <f>IFERROR(Flights[[#This Row],[Distance]]/Flights[[#This Row],[Length (hr)]],"")</f>
        <v>463.57142857142856</v>
      </c>
      <c r="R1221" s="1">
        <v>0.74375000000000002</v>
      </c>
      <c r="S1221" s="1">
        <v>0.73055555555555551</v>
      </c>
      <c r="T1221">
        <v>-19</v>
      </c>
      <c r="U1221" t="str">
        <f>IF(Flights[[#This Row],[Arrival Delay]]="","Cancelled",IF(Flights[[#This Row],[Arrival Delay]]&gt;15,"Delayed","On time"))</f>
        <v>On time</v>
      </c>
      <c r="V1221" t="str">
        <f>IF(Flights[[#This Row],[Status]]&lt;&gt;"Delayed","",IF(Flights[[#This Row],[Arrival Delay]]&gt;120,"Severe",IF(Flights[[#This Row],[Arrival Delay]]&gt;60,"Major","Moderate")))</f>
        <v/>
      </c>
      <c r="X1221" t="str">
        <f>IF(OR(AND(Flights[[#This Row],[Status]]="Cancelled",Flights[[#This Row],[Cancellation Reason]]="Airline/Carrier"),Flights[[#This Row],[Delay Type]]="Severe"),"Yes","No")</f>
        <v>No</v>
      </c>
    </row>
    <row r="1222" spans="1:24" x14ac:dyDescent="0.25">
      <c r="A1222" s="3">
        <v>42101</v>
      </c>
      <c r="B1222">
        <f>WEEKNUM(Flights[[#This Row],[Date]],2)</f>
        <v>15</v>
      </c>
      <c r="C1222">
        <f>WEEKDAY(Flights[[#This Row],[Date]],2)</f>
        <v>2</v>
      </c>
      <c r="D1222" t="s">
        <v>1081</v>
      </c>
      <c r="E1222" t="s">
        <v>1994</v>
      </c>
      <c r="F1222" t="s">
        <v>0</v>
      </c>
      <c r="G1222" t="s">
        <v>339</v>
      </c>
      <c r="H1222" t="str">
        <f>_xlfn.XLOOKUP(Flights[[#This Row],[Destination]],Airports!$A$1:$A$77,Airports!$D$1:$D$77,"Code not found")</f>
        <v>San Diego</v>
      </c>
      <c r="I1222" t="str" cm="1">
        <f t="array" ref="I1222">_xlfn.XLOOKUP(Flights[[#This Row],[Destination]],_xlfn._TRO_TRAILING(Airports!A:A),_xlfn._TRO_TRAILING(Airports!E:E),"Code not found")</f>
        <v>CA</v>
      </c>
      <c r="J1222" s="1">
        <v>0.53819444444444442</v>
      </c>
      <c r="K1222">
        <f>HOUR(Flights[[#This Row],[Scheduled Departure]])</f>
        <v>12</v>
      </c>
      <c r="L1222" s="1">
        <v>0.53472222222222221</v>
      </c>
      <c r="M1222">
        <v>-5</v>
      </c>
      <c r="N1222">
        <v>67</v>
      </c>
      <c r="O1222" s="14">
        <f>Flights[[#This Row],[Length (min)]]/60</f>
        <v>1.1166666666666667</v>
      </c>
      <c r="P1222">
        <v>109</v>
      </c>
      <c r="Q1222" s="17">
        <f>IFERROR(Flights[[#This Row],[Distance]]/Flights[[#This Row],[Length (hr)]],"")</f>
        <v>97.611940298507463</v>
      </c>
      <c r="R1222" s="1">
        <v>0.57222222222222219</v>
      </c>
      <c r="S1222" s="1">
        <v>0.58125000000000004</v>
      </c>
      <c r="T1222">
        <v>13</v>
      </c>
      <c r="U1222" t="str">
        <f>IF(Flights[[#This Row],[Arrival Delay]]="","Cancelled",IF(Flights[[#This Row],[Arrival Delay]]&gt;15,"Delayed","On time"))</f>
        <v>On time</v>
      </c>
      <c r="V1222" t="str">
        <f>IF(Flights[[#This Row],[Status]]&lt;&gt;"Delayed","",IF(Flights[[#This Row],[Arrival Delay]]&gt;120,"Severe",IF(Flights[[#This Row],[Arrival Delay]]&gt;60,"Major","Moderate")))</f>
        <v/>
      </c>
      <c r="X1222" t="str">
        <f>IF(OR(AND(Flights[[#This Row],[Status]]="Cancelled",Flights[[#This Row],[Cancellation Reason]]="Airline/Carrier"),Flights[[#This Row],[Delay Type]]="Severe"),"Yes","No")</f>
        <v>No</v>
      </c>
    </row>
    <row r="1223" spans="1:24" x14ac:dyDescent="0.25">
      <c r="A1223" s="3">
        <v>42101</v>
      </c>
      <c r="B1223">
        <f>WEEKNUM(Flights[[#This Row],[Date]],2)</f>
        <v>15</v>
      </c>
      <c r="C1223">
        <f>WEEKDAY(Flights[[#This Row],[Date]],2)</f>
        <v>2</v>
      </c>
      <c r="D1223" t="s">
        <v>485</v>
      </c>
      <c r="E1223" t="s">
        <v>1996</v>
      </c>
      <c r="F1223" t="s">
        <v>0</v>
      </c>
      <c r="G1223" t="s">
        <v>344</v>
      </c>
      <c r="H1223" t="str">
        <f>_xlfn.XLOOKUP(Flights[[#This Row],[Destination]],Airports!$A$1:$A$77,Airports!$D$1:$D$77,"Code not found")</f>
        <v>Seattle</v>
      </c>
      <c r="I1223" t="str" cm="1">
        <f t="array" ref="I1223">_xlfn.XLOOKUP(Flights[[#This Row],[Destination]],_xlfn._TRO_TRAILING(Airports!A:A),_xlfn._TRO_TRAILING(Airports!E:E),"Code not found")</f>
        <v>WA</v>
      </c>
      <c r="J1223" s="1">
        <v>0.55208333333333337</v>
      </c>
      <c r="K1223">
        <f>HOUR(Flights[[#This Row],[Scheduled Departure]])</f>
        <v>13</v>
      </c>
      <c r="L1223" s="1">
        <v>0.5493055555555556</v>
      </c>
      <c r="M1223">
        <v>-4</v>
      </c>
      <c r="N1223">
        <v>145</v>
      </c>
      <c r="O1223" s="14">
        <f>Flights[[#This Row],[Length (min)]]/60</f>
        <v>2.4166666666666665</v>
      </c>
      <c r="P1223">
        <v>954</v>
      </c>
      <c r="Q1223" s="17">
        <f>IFERROR(Flights[[#This Row],[Distance]]/Flights[[#This Row],[Length (hr)]],"")</f>
        <v>394.75862068965517</v>
      </c>
      <c r="R1223" s="1">
        <v>0.65972222222222221</v>
      </c>
      <c r="S1223" s="1">
        <v>0.65</v>
      </c>
      <c r="T1223">
        <v>-14</v>
      </c>
      <c r="U1223" t="str">
        <f>IF(Flights[[#This Row],[Arrival Delay]]="","Cancelled",IF(Flights[[#This Row],[Arrival Delay]]&gt;15,"Delayed","On time"))</f>
        <v>On time</v>
      </c>
      <c r="V1223" t="str">
        <f>IF(Flights[[#This Row],[Status]]&lt;&gt;"Delayed","",IF(Flights[[#This Row],[Arrival Delay]]&gt;120,"Severe",IF(Flights[[#This Row],[Arrival Delay]]&gt;60,"Major","Moderate")))</f>
        <v/>
      </c>
      <c r="X1223" t="str">
        <f>IF(OR(AND(Flights[[#This Row],[Status]]="Cancelled",Flights[[#This Row],[Cancellation Reason]]="Airline/Carrier"),Flights[[#This Row],[Delay Type]]="Severe"),"Yes","No")</f>
        <v>No</v>
      </c>
    </row>
    <row r="1224" spans="1:24" x14ac:dyDescent="0.25">
      <c r="A1224" s="3">
        <v>42101</v>
      </c>
      <c r="B1224">
        <f>WEEKNUM(Flights[[#This Row],[Date]],2)</f>
        <v>15</v>
      </c>
      <c r="C1224">
        <f>WEEKDAY(Flights[[#This Row],[Date]],2)</f>
        <v>2</v>
      </c>
      <c r="D1224" t="s">
        <v>1086</v>
      </c>
      <c r="E1224" t="s">
        <v>1994</v>
      </c>
      <c r="F1224" t="s">
        <v>0</v>
      </c>
      <c r="G1224" t="s">
        <v>351</v>
      </c>
      <c r="H1224" t="str">
        <f>_xlfn.XLOOKUP(Flights[[#This Row],[Destination]],Airports!$A$1:$A$77,Airports!$D$1:$D$77,"Code not found")</f>
        <v>Sacramento</v>
      </c>
      <c r="I1224" t="str" cm="1">
        <f t="array" ref="I1224">_xlfn.XLOOKUP(Flights[[#This Row],[Destination]],_xlfn._TRO_TRAILING(Airports!A:A),_xlfn._TRO_TRAILING(Airports!E:E),"Code not found")</f>
        <v>CA</v>
      </c>
      <c r="J1224" s="1">
        <v>0.57291666666666663</v>
      </c>
      <c r="K1224">
        <f>HOUR(Flights[[#This Row],[Scheduled Departure]])</f>
        <v>13</v>
      </c>
      <c r="L1224" s="1">
        <v>0.58333333333333337</v>
      </c>
      <c r="M1224">
        <v>15</v>
      </c>
      <c r="N1224">
        <v>87</v>
      </c>
      <c r="O1224" s="14">
        <f>Flights[[#This Row],[Length (min)]]/60</f>
        <v>1.45</v>
      </c>
      <c r="P1224">
        <v>373</v>
      </c>
      <c r="Q1224" s="17">
        <f>IFERROR(Flights[[#This Row],[Distance]]/Flights[[#This Row],[Length (hr)]],"")</f>
        <v>257.24137931034483</v>
      </c>
      <c r="R1224" s="1">
        <v>0.63472222222222219</v>
      </c>
      <c r="S1224" s="1">
        <v>0.64375000000000004</v>
      </c>
      <c r="T1224">
        <v>13</v>
      </c>
      <c r="U1224" t="str">
        <f>IF(Flights[[#This Row],[Arrival Delay]]="","Cancelled",IF(Flights[[#This Row],[Arrival Delay]]&gt;15,"Delayed","On time"))</f>
        <v>On time</v>
      </c>
      <c r="V1224" t="str">
        <f>IF(Flights[[#This Row],[Status]]&lt;&gt;"Delayed","",IF(Flights[[#This Row],[Arrival Delay]]&gt;120,"Severe",IF(Flights[[#This Row],[Arrival Delay]]&gt;60,"Major","Moderate")))</f>
        <v/>
      </c>
      <c r="X1224" t="str">
        <f>IF(OR(AND(Flights[[#This Row],[Status]]="Cancelled",Flights[[#This Row],[Cancellation Reason]]="Airline/Carrier"),Flights[[#This Row],[Delay Type]]="Severe"),"Yes","No")</f>
        <v>No</v>
      </c>
    </row>
    <row r="1225" spans="1:24" x14ac:dyDescent="0.25">
      <c r="A1225" s="3">
        <v>42101</v>
      </c>
      <c r="B1225">
        <f>WEEKNUM(Flights[[#This Row],[Date]],2)</f>
        <v>15</v>
      </c>
      <c r="C1225">
        <f>WEEKDAY(Flights[[#This Row],[Date]],2)</f>
        <v>2</v>
      </c>
      <c r="D1225" t="s">
        <v>1113</v>
      </c>
      <c r="E1225" t="s">
        <v>1994</v>
      </c>
      <c r="F1225" t="s">
        <v>0</v>
      </c>
      <c r="G1225" t="s">
        <v>340</v>
      </c>
      <c r="H1225" t="str">
        <f>_xlfn.XLOOKUP(Flights[[#This Row],[Destination]],Airports!$A$1:$A$77,Airports!$D$1:$D$77,"Code not found")</f>
        <v>San Antonio</v>
      </c>
      <c r="I1225" t="str" cm="1">
        <f t="array" ref="I1225">_xlfn.XLOOKUP(Flights[[#This Row],[Destination]],_xlfn._TRO_TRAILING(Airports!A:A),_xlfn._TRO_TRAILING(Airports!E:E),"Code not found")</f>
        <v>TX</v>
      </c>
      <c r="J1225" s="1">
        <v>0.6118055555555556</v>
      </c>
      <c r="K1225">
        <f>HOUR(Flights[[#This Row],[Scheduled Departure]])</f>
        <v>14</v>
      </c>
      <c r="L1225" s="1">
        <v>0.61111111111111116</v>
      </c>
      <c r="M1225">
        <v>-1</v>
      </c>
      <c r="N1225">
        <v>150</v>
      </c>
      <c r="O1225" s="14">
        <f>Flights[[#This Row],[Length (min)]]/60</f>
        <v>2.5</v>
      </c>
      <c r="P1225">
        <v>1211</v>
      </c>
      <c r="Q1225" s="17">
        <f>IFERROR(Flights[[#This Row],[Distance]]/Flights[[#This Row],[Length (hr)]],"")</f>
        <v>484.4</v>
      </c>
      <c r="R1225" s="1">
        <v>0.81458333333333333</v>
      </c>
      <c r="S1225" s="1">
        <v>0.79861111111111116</v>
      </c>
      <c r="T1225">
        <v>-23</v>
      </c>
      <c r="U1225" t="str">
        <f>IF(Flights[[#This Row],[Arrival Delay]]="","Cancelled",IF(Flights[[#This Row],[Arrival Delay]]&gt;15,"Delayed","On time"))</f>
        <v>On time</v>
      </c>
      <c r="V1225" t="str">
        <f>IF(Flights[[#This Row],[Status]]&lt;&gt;"Delayed","",IF(Flights[[#This Row],[Arrival Delay]]&gt;120,"Severe",IF(Flights[[#This Row],[Arrival Delay]]&gt;60,"Major","Moderate")))</f>
        <v/>
      </c>
      <c r="X1225" t="str">
        <f>IF(OR(AND(Flights[[#This Row],[Status]]="Cancelled",Flights[[#This Row],[Cancellation Reason]]="Airline/Carrier"),Flights[[#This Row],[Delay Type]]="Severe"),"Yes","No")</f>
        <v>No</v>
      </c>
    </row>
    <row r="1226" spans="1:24" x14ac:dyDescent="0.25">
      <c r="A1226" s="3">
        <v>42101</v>
      </c>
      <c r="B1226">
        <f>WEEKNUM(Flights[[#This Row],[Date]],2)</f>
        <v>15</v>
      </c>
      <c r="C1226">
        <f>WEEKDAY(Flights[[#This Row],[Date]],2)</f>
        <v>2</v>
      </c>
      <c r="D1226" t="s">
        <v>1266</v>
      </c>
      <c r="E1226" t="s">
        <v>1994</v>
      </c>
      <c r="F1226" t="s">
        <v>0</v>
      </c>
      <c r="G1226" t="s">
        <v>349</v>
      </c>
      <c r="H1226" t="str">
        <f>_xlfn.XLOOKUP(Flights[[#This Row],[Destination]],Airports!$A$1:$A$77,Airports!$D$1:$D$77,"Code not found")</f>
        <v>Salt Lake City</v>
      </c>
      <c r="I1226" t="str" cm="1">
        <f t="array" ref="I1226">_xlfn.XLOOKUP(Flights[[#This Row],[Destination]],_xlfn._TRO_TRAILING(Airports!A:A),_xlfn._TRO_TRAILING(Airports!E:E),"Code not found")</f>
        <v>UT</v>
      </c>
      <c r="J1226" s="1">
        <v>0.63194444444444442</v>
      </c>
      <c r="K1226">
        <f>HOUR(Flights[[#This Row],[Scheduled Departure]])</f>
        <v>15</v>
      </c>
      <c r="L1226" s="1">
        <v>0.63472222222222219</v>
      </c>
      <c r="M1226">
        <v>4</v>
      </c>
      <c r="N1226">
        <v>92</v>
      </c>
      <c r="O1226" s="14">
        <f>Flights[[#This Row],[Length (min)]]/60</f>
        <v>1.5333333333333334</v>
      </c>
      <c r="P1226">
        <v>590</v>
      </c>
      <c r="Q1226" s="17">
        <f>IFERROR(Flights[[#This Row],[Distance]]/Flights[[#This Row],[Length (hr)]],"")</f>
        <v>384.78260869565213</v>
      </c>
      <c r="R1226" s="1">
        <v>0.74722222222222223</v>
      </c>
      <c r="S1226" s="1">
        <v>0.74027777777777781</v>
      </c>
      <c r="T1226">
        <v>-10</v>
      </c>
      <c r="U1226" t="str">
        <f>IF(Flights[[#This Row],[Arrival Delay]]="","Cancelled",IF(Flights[[#This Row],[Arrival Delay]]&gt;15,"Delayed","On time"))</f>
        <v>On time</v>
      </c>
      <c r="V1226" t="str">
        <f>IF(Flights[[#This Row],[Status]]&lt;&gt;"Delayed","",IF(Flights[[#This Row],[Arrival Delay]]&gt;120,"Severe",IF(Flights[[#This Row],[Arrival Delay]]&gt;60,"Major","Moderate")))</f>
        <v/>
      </c>
      <c r="X1226" t="str">
        <f>IF(OR(AND(Flights[[#This Row],[Status]]="Cancelled",Flights[[#This Row],[Cancellation Reason]]="Airline/Carrier"),Flights[[#This Row],[Delay Type]]="Severe"),"Yes","No")</f>
        <v>No</v>
      </c>
    </row>
    <row r="1227" spans="1:24" x14ac:dyDescent="0.25">
      <c r="A1227" s="3">
        <v>42101</v>
      </c>
      <c r="B1227">
        <f>WEEKNUM(Flights[[#This Row],[Date]],2)</f>
        <v>15</v>
      </c>
      <c r="C1227">
        <f>WEEKDAY(Flights[[#This Row],[Date]],2)</f>
        <v>2</v>
      </c>
      <c r="D1227" t="s">
        <v>85</v>
      </c>
      <c r="E1227" t="s">
        <v>1987</v>
      </c>
      <c r="F1227" t="s">
        <v>0</v>
      </c>
      <c r="G1227" t="s">
        <v>9</v>
      </c>
      <c r="H1227" t="str">
        <f>_xlfn.XLOOKUP(Flights[[#This Row],[Destination]],Airports!$A$1:$A$77,Airports!$D$1:$D$77,"Code not found")</f>
        <v>San Francisco</v>
      </c>
      <c r="I1227" t="str" cm="1">
        <f t="array" ref="I1227">_xlfn.XLOOKUP(Flights[[#This Row],[Destination]],_xlfn._TRO_TRAILING(Airports!A:A),_xlfn._TRO_TRAILING(Airports!E:E),"Code not found")</f>
        <v>CA</v>
      </c>
      <c r="J1227" s="1">
        <v>0.67708333333333337</v>
      </c>
      <c r="K1227">
        <f>HOUR(Flights[[#This Row],[Scheduled Departure]])</f>
        <v>16</v>
      </c>
      <c r="L1227" s="1">
        <v>0.69444444444444442</v>
      </c>
      <c r="M1227">
        <v>25</v>
      </c>
      <c r="N1227">
        <v>81</v>
      </c>
      <c r="O1227" s="14">
        <f>Flights[[#This Row],[Length (min)]]/60</f>
        <v>1.35</v>
      </c>
      <c r="P1227">
        <v>337</v>
      </c>
      <c r="Q1227" s="17">
        <f>IFERROR(Flights[[#This Row],[Distance]]/Flights[[#This Row],[Length (hr)]],"")</f>
        <v>249.62962962962962</v>
      </c>
      <c r="R1227" s="1">
        <v>0.73611111111111116</v>
      </c>
      <c r="S1227" s="1">
        <v>0.75069444444444444</v>
      </c>
      <c r="T1227">
        <v>21</v>
      </c>
      <c r="U1227" t="str">
        <f>IF(Flights[[#This Row],[Arrival Delay]]="","Cancelled",IF(Flights[[#This Row],[Arrival Delay]]&gt;15,"Delayed","On time"))</f>
        <v>Delayed</v>
      </c>
      <c r="V1227" t="str">
        <f>IF(Flights[[#This Row],[Status]]&lt;&gt;"Delayed","",IF(Flights[[#This Row],[Arrival Delay]]&gt;120,"Severe",IF(Flights[[#This Row],[Arrival Delay]]&gt;60,"Major","Moderate")))</f>
        <v>Moderate</v>
      </c>
      <c r="X1227" t="str">
        <f>IF(OR(AND(Flights[[#This Row],[Status]]="Cancelled",Flights[[#This Row],[Cancellation Reason]]="Airline/Carrier"),Flights[[#This Row],[Delay Type]]="Severe"),"Yes","No")</f>
        <v>No</v>
      </c>
    </row>
    <row r="1228" spans="1:24" x14ac:dyDescent="0.25">
      <c r="A1228" s="3">
        <v>42101</v>
      </c>
      <c r="B1228">
        <f>WEEKNUM(Flights[[#This Row],[Date]],2)</f>
        <v>15</v>
      </c>
      <c r="C1228">
        <f>WEEKDAY(Flights[[#This Row],[Date]],2)</f>
        <v>2</v>
      </c>
      <c r="D1228" t="s">
        <v>1269</v>
      </c>
      <c r="E1228" t="s">
        <v>1995</v>
      </c>
      <c r="F1228" t="s">
        <v>0</v>
      </c>
      <c r="G1228" t="s">
        <v>6</v>
      </c>
      <c r="H1228" t="str">
        <f>_xlfn.XLOOKUP(Flights[[#This Row],[Destination]],Airports!$A$1:$A$77,Airports!$D$1:$D$77,"Code not found")</f>
        <v>Nashville</v>
      </c>
      <c r="I1228" t="str" cm="1">
        <f t="array" ref="I1228">_xlfn.XLOOKUP(Flights[[#This Row],[Destination]],_xlfn._TRO_TRAILING(Airports!A:A),_xlfn._TRO_TRAILING(Airports!E:E),"Code not found")</f>
        <v>TN</v>
      </c>
      <c r="J1228" s="1">
        <v>0.80208333333333337</v>
      </c>
      <c r="K1228">
        <f>HOUR(Flights[[#This Row],[Scheduled Departure]])</f>
        <v>19</v>
      </c>
      <c r="L1228" s="1">
        <v>0.84305555555555556</v>
      </c>
      <c r="M1228">
        <v>59</v>
      </c>
      <c r="N1228">
        <v>204</v>
      </c>
      <c r="O1228" s="14">
        <f>Flights[[#This Row],[Length (min)]]/60</f>
        <v>3.4</v>
      </c>
      <c r="P1228">
        <v>1797</v>
      </c>
      <c r="Q1228" s="17">
        <f>IFERROR(Flights[[#This Row],[Distance]]/Flights[[#This Row],[Length (hr)]],"")</f>
        <v>528.52941176470586</v>
      </c>
      <c r="R1228" s="1">
        <v>3.8194444444444448E-2</v>
      </c>
      <c r="S1228" s="1">
        <v>6.805555555555555E-2</v>
      </c>
      <c r="T1228">
        <v>43</v>
      </c>
      <c r="U1228" t="str">
        <f>IF(Flights[[#This Row],[Arrival Delay]]="","Cancelled",IF(Flights[[#This Row],[Arrival Delay]]&gt;15,"Delayed","On time"))</f>
        <v>Delayed</v>
      </c>
      <c r="V1228" t="str">
        <f>IF(Flights[[#This Row],[Status]]&lt;&gt;"Delayed","",IF(Flights[[#This Row],[Arrival Delay]]&gt;120,"Severe",IF(Flights[[#This Row],[Arrival Delay]]&gt;60,"Major","Moderate")))</f>
        <v>Moderate</v>
      </c>
      <c r="X1228" t="str">
        <f>IF(OR(AND(Flights[[#This Row],[Status]]="Cancelled",Flights[[#This Row],[Cancellation Reason]]="Airline/Carrier"),Flights[[#This Row],[Delay Type]]="Severe"),"Yes","No")</f>
        <v>No</v>
      </c>
    </row>
    <row r="1229" spans="1:24" x14ac:dyDescent="0.25">
      <c r="A1229" s="3">
        <v>42101</v>
      </c>
      <c r="B1229">
        <f>WEEKNUM(Flights[[#This Row],[Date]],2)</f>
        <v>15</v>
      </c>
      <c r="C1229">
        <f>WEEKDAY(Flights[[#This Row],[Date]],2)</f>
        <v>2</v>
      </c>
      <c r="D1229" t="s">
        <v>645</v>
      </c>
      <c r="E1229" t="s">
        <v>1996</v>
      </c>
      <c r="F1229" t="s">
        <v>0</v>
      </c>
      <c r="G1229" t="s">
        <v>9</v>
      </c>
      <c r="H1229" t="str">
        <f>_xlfn.XLOOKUP(Flights[[#This Row],[Destination]],Airports!$A$1:$A$77,Airports!$D$1:$D$77,"Code not found")</f>
        <v>San Francisco</v>
      </c>
      <c r="I1229" t="str" cm="1">
        <f t="array" ref="I1229">_xlfn.XLOOKUP(Flights[[#This Row],[Destination]],_xlfn._TRO_TRAILING(Airports!A:A),_xlfn._TRO_TRAILING(Airports!E:E),"Code not found")</f>
        <v>CA</v>
      </c>
      <c r="J1229" s="1">
        <v>0.86805555555555558</v>
      </c>
      <c r="K1229">
        <f>HOUR(Flights[[#This Row],[Scheduled Departure]])</f>
        <v>20</v>
      </c>
      <c r="L1229" s="1">
        <v>0.86250000000000004</v>
      </c>
      <c r="M1229">
        <v>-8</v>
      </c>
      <c r="N1229">
        <v>80</v>
      </c>
      <c r="O1229" s="14">
        <f>Flights[[#This Row],[Length (min)]]/60</f>
        <v>1.3333333333333333</v>
      </c>
      <c r="P1229">
        <v>337</v>
      </c>
      <c r="Q1229" s="17">
        <f>IFERROR(Flights[[#This Row],[Distance]]/Flights[[#This Row],[Length (hr)]],"")</f>
        <v>252.75</v>
      </c>
      <c r="R1229" s="1">
        <v>0.92361111111111116</v>
      </c>
      <c r="S1229" s="1">
        <v>0.91805555555555551</v>
      </c>
      <c r="T1229">
        <v>-8</v>
      </c>
      <c r="U1229" t="str">
        <f>IF(Flights[[#This Row],[Arrival Delay]]="","Cancelled",IF(Flights[[#This Row],[Arrival Delay]]&gt;15,"Delayed","On time"))</f>
        <v>On time</v>
      </c>
      <c r="V1229" t="str">
        <f>IF(Flights[[#This Row],[Status]]&lt;&gt;"Delayed","",IF(Flights[[#This Row],[Arrival Delay]]&gt;120,"Severe",IF(Flights[[#This Row],[Arrival Delay]]&gt;60,"Major","Moderate")))</f>
        <v/>
      </c>
      <c r="X1229" t="str">
        <f>IF(OR(AND(Flights[[#This Row],[Status]]="Cancelled",Flights[[#This Row],[Cancellation Reason]]="Airline/Carrier"),Flights[[#This Row],[Delay Type]]="Severe"),"Yes","No")</f>
        <v>No</v>
      </c>
    </row>
    <row r="1230" spans="1:24" x14ac:dyDescent="0.25">
      <c r="A1230" s="3">
        <v>42101</v>
      </c>
      <c r="B1230">
        <f>WEEKNUM(Flights[[#This Row],[Date]],2)</f>
        <v>15</v>
      </c>
      <c r="C1230">
        <f>WEEKDAY(Flights[[#This Row],[Date]],2)</f>
        <v>2</v>
      </c>
      <c r="D1230" t="s">
        <v>1274</v>
      </c>
      <c r="E1230" t="s">
        <v>1994</v>
      </c>
      <c r="F1230" t="s">
        <v>0</v>
      </c>
      <c r="G1230" t="s">
        <v>9</v>
      </c>
      <c r="H1230" t="str">
        <f>_xlfn.XLOOKUP(Flights[[#This Row],[Destination]],Airports!$A$1:$A$77,Airports!$D$1:$D$77,"Code not found")</f>
        <v>San Francisco</v>
      </c>
      <c r="I1230" t="str" cm="1">
        <f t="array" ref="I1230">_xlfn.XLOOKUP(Flights[[#This Row],[Destination]],_xlfn._TRO_TRAILING(Airports!A:A),_xlfn._TRO_TRAILING(Airports!E:E),"Code not found")</f>
        <v>CA</v>
      </c>
      <c r="J1230" s="1">
        <v>0.91666666666666663</v>
      </c>
      <c r="K1230">
        <f>HOUR(Flights[[#This Row],[Scheduled Departure]])</f>
        <v>22</v>
      </c>
      <c r="L1230" s="1">
        <v>0.92986111111111114</v>
      </c>
      <c r="M1230">
        <v>19</v>
      </c>
      <c r="N1230">
        <v>92</v>
      </c>
      <c r="O1230" s="14">
        <f>Flights[[#This Row],[Length (min)]]/60</f>
        <v>1.5333333333333334</v>
      </c>
      <c r="P1230">
        <v>337</v>
      </c>
      <c r="Q1230" s="17">
        <f>IFERROR(Flights[[#This Row],[Distance]]/Flights[[#This Row],[Length (hr)]],"")</f>
        <v>219.78260869565216</v>
      </c>
      <c r="R1230" s="1">
        <v>0.97777777777777775</v>
      </c>
      <c r="S1230" s="1">
        <v>0.99375000000000002</v>
      </c>
      <c r="T1230">
        <v>23</v>
      </c>
      <c r="U1230" t="str">
        <f>IF(Flights[[#This Row],[Arrival Delay]]="","Cancelled",IF(Flights[[#This Row],[Arrival Delay]]&gt;15,"Delayed","On time"))</f>
        <v>Delayed</v>
      </c>
      <c r="V1230" t="str">
        <f>IF(Flights[[#This Row],[Status]]&lt;&gt;"Delayed","",IF(Flights[[#This Row],[Arrival Delay]]&gt;120,"Severe",IF(Flights[[#This Row],[Arrival Delay]]&gt;60,"Major","Moderate")))</f>
        <v>Moderate</v>
      </c>
      <c r="X1230" t="str">
        <f>IF(OR(AND(Flights[[#This Row],[Status]]="Cancelled",Flights[[#This Row],[Cancellation Reason]]="Airline/Carrier"),Flights[[#This Row],[Delay Type]]="Severe"),"Yes","No")</f>
        <v>No</v>
      </c>
    </row>
    <row r="1231" spans="1:24" x14ac:dyDescent="0.25">
      <c r="A1231" s="3">
        <v>42102</v>
      </c>
      <c r="B1231">
        <f>WEEKNUM(Flights[[#This Row],[Date]],2)</f>
        <v>15</v>
      </c>
      <c r="C1231">
        <f>WEEKDAY(Flights[[#This Row],[Date]],2)</f>
        <v>3</v>
      </c>
      <c r="D1231" t="s">
        <v>611</v>
      </c>
      <c r="E1231" t="s">
        <v>1989</v>
      </c>
      <c r="F1231" t="s">
        <v>0</v>
      </c>
      <c r="G1231" t="s">
        <v>308</v>
      </c>
      <c r="H1231" t="str">
        <f>_xlfn.XLOOKUP(Flights[[#This Row],[Destination]],Airports!$A$1:$A$77,Airports!$D$1:$D$77,"Code not found")</f>
        <v>Memphis</v>
      </c>
      <c r="I1231" t="str" cm="1">
        <f t="array" ref="I1231">_xlfn.XLOOKUP(Flights[[#This Row],[Destination]],_xlfn._TRO_TRAILING(Airports!A:A),_xlfn._TRO_TRAILING(Airports!E:E),"Code not found")</f>
        <v>TN</v>
      </c>
      <c r="J1231" s="1">
        <v>4.0972222222222222E-2</v>
      </c>
      <c r="K1231">
        <f>HOUR(Flights[[#This Row],[Scheduled Departure]])</f>
        <v>0</v>
      </c>
      <c r="L1231" s="1">
        <v>3.8194444444444448E-2</v>
      </c>
      <c r="M1231">
        <v>-4</v>
      </c>
      <c r="N1231">
        <v>202</v>
      </c>
      <c r="O1231" s="14">
        <f>Flights[[#This Row],[Length (min)]]/60</f>
        <v>3.3666666666666667</v>
      </c>
      <c r="P1231">
        <v>1619</v>
      </c>
      <c r="Q1231" s="17">
        <f>IFERROR(Flights[[#This Row],[Distance]]/Flights[[#This Row],[Length (hr)]],"")</f>
        <v>480.89108910891088</v>
      </c>
      <c r="R1231" s="1">
        <v>0.27569444444444446</v>
      </c>
      <c r="S1231" s="1">
        <v>0.26180555555555557</v>
      </c>
      <c r="T1231">
        <v>-20</v>
      </c>
      <c r="U1231" t="str">
        <f>IF(Flights[[#This Row],[Arrival Delay]]="","Cancelled",IF(Flights[[#This Row],[Arrival Delay]]&gt;15,"Delayed","On time"))</f>
        <v>On time</v>
      </c>
      <c r="V1231" t="str">
        <f>IF(Flights[[#This Row],[Status]]&lt;&gt;"Delayed","",IF(Flights[[#This Row],[Arrival Delay]]&gt;120,"Severe",IF(Flights[[#This Row],[Arrival Delay]]&gt;60,"Major","Moderate")))</f>
        <v/>
      </c>
      <c r="X1231" t="str">
        <f>IF(OR(AND(Flights[[#This Row],[Status]]="Cancelled",Flights[[#This Row],[Cancellation Reason]]="Airline/Carrier"),Flights[[#This Row],[Delay Type]]="Severe"),"Yes","No")</f>
        <v>No</v>
      </c>
    </row>
    <row r="1232" spans="1:24" x14ac:dyDescent="0.25">
      <c r="A1232" s="3">
        <v>42102</v>
      </c>
      <c r="B1232">
        <f>WEEKNUM(Flights[[#This Row],[Date]],2)</f>
        <v>15</v>
      </c>
      <c r="C1232">
        <f>WEEKDAY(Flights[[#This Row],[Date]],2)</f>
        <v>3</v>
      </c>
      <c r="D1232" t="s">
        <v>690</v>
      </c>
      <c r="E1232" t="s">
        <v>1990</v>
      </c>
      <c r="F1232" t="s">
        <v>0</v>
      </c>
      <c r="G1232" t="s">
        <v>12</v>
      </c>
      <c r="H1232" t="str">
        <f>_xlfn.XLOOKUP(Flights[[#This Row],[Destination]],Airports!$A$1:$A$77,Airports!$D$1:$D$77,"Code not found")</f>
        <v>New York</v>
      </c>
      <c r="I1232" t="str" cm="1">
        <f t="array" ref="I1232">_xlfn.XLOOKUP(Flights[[#This Row],[Destination]],_xlfn._TRO_TRAILING(Airports!A:A),_xlfn._TRO_TRAILING(Airports!E:E),"Code not found")</f>
        <v>NY</v>
      </c>
      <c r="J1232" s="1">
        <v>0.25</v>
      </c>
      <c r="K1232">
        <f>HOUR(Flights[[#This Row],[Scheduled Departure]])</f>
        <v>6</v>
      </c>
      <c r="L1232" s="1">
        <v>0.24444444444444444</v>
      </c>
      <c r="M1232">
        <v>-8</v>
      </c>
      <c r="N1232">
        <v>345</v>
      </c>
      <c r="O1232" s="14">
        <f>Flights[[#This Row],[Length (min)]]/60</f>
        <v>5.75</v>
      </c>
      <c r="P1232">
        <v>2475</v>
      </c>
      <c r="Q1232" s="17">
        <f>IFERROR(Flights[[#This Row],[Distance]]/Flights[[#This Row],[Length (hr)]],"")</f>
        <v>430.43478260869563</v>
      </c>
      <c r="R1232" s="1">
        <v>0.60277777777777775</v>
      </c>
      <c r="S1232" s="1">
        <v>0.60902777777777772</v>
      </c>
      <c r="T1232">
        <v>9</v>
      </c>
      <c r="U1232" t="str">
        <f>IF(Flights[[#This Row],[Arrival Delay]]="","Cancelled",IF(Flights[[#This Row],[Arrival Delay]]&gt;15,"Delayed","On time"))</f>
        <v>On time</v>
      </c>
      <c r="V1232" t="str">
        <f>IF(Flights[[#This Row],[Status]]&lt;&gt;"Delayed","",IF(Flights[[#This Row],[Arrival Delay]]&gt;120,"Severe",IF(Flights[[#This Row],[Arrival Delay]]&gt;60,"Major","Moderate")))</f>
        <v/>
      </c>
      <c r="X1232" t="str">
        <f>IF(OR(AND(Flights[[#This Row],[Status]]="Cancelled",Flights[[#This Row],[Cancellation Reason]]="Airline/Carrier"),Flights[[#This Row],[Delay Type]]="Severe"),"Yes","No")</f>
        <v>No</v>
      </c>
    </row>
    <row r="1233" spans="1:24" x14ac:dyDescent="0.25">
      <c r="A1233" s="3">
        <v>42102</v>
      </c>
      <c r="B1233">
        <f>WEEKNUM(Flights[[#This Row],[Date]],2)</f>
        <v>15</v>
      </c>
      <c r="C1233">
        <f>WEEKDAY(Flights[[#This Row],[Date]],2)</f>
        <v>3</v>
      </c>
      <c r="D1233" t="s">
        <v>390</v>
      </c>
      <c r="E1233" t="s">
        <v>1991</v>
      </c>
      <c r="F1233" t="s">
        <v>0</v>
      </c>
      <c r="G1233" t="s">
        <v>344</v>
      </c>
      <c r="H1233" t="str">
        <f>_xlfn.XLOOKUP(Flights[[#This Row],[Destination]],Airports!$A$1:$A$77,Airports!$D$1:$D$77,"Code not found")</f>
        <v>Seattle</v>
      </c>
      <c r="I1233" t="str" cm="1">
        <f t="array" ref="I1233">_xlfn.XLOOKUP(Flights[[#This Row],[Destination]],_xlfn._TRO_TRAILING(Airports!A:A),_xlfn._TRO_TRAILING(Airports!E:E),"Code not found")</f>
        <v>WA</v>
      </c>
      <c r="J1233" s="1">
        <v>0.29166666666666669</v>
      </c>
      <c r="K1233">
        <f>HOUR(Flights[[#This Row],[Scheduled Departure]])</f>
        <v>7</v>
      </c>
      <c r="L1233" s="1">
        <v>0.28749999999999998</v>
      </c>
      <c r="M1233">
        <v>-6</v>
      </c>
      <c r="N1233">
        <v>168</v>
      </c>
      <c r="O1233" s="14">
        <f>Flights[[#This Row],[Length (min)]]/60</f>
        <v>2.8</v>
      </c>
      <c r="P1233">
        <v>954</v>
      </c>
      <c r="Q1233" s="17">
        <f>IFERROR(Flights[[#This Row],[Distance]]/Flights[[#This Row],[Length (hr)]],"")</f>
        <v>340.71428571428572</v>
      </c>
      <c r="R1233" s="1">
        <v>0.40972222222222221</v>
      </c>
      <c r="S1233" s="1">
        <v>0.40416666666666667</v>
      </c>
      <c r="T1233">
        <v>-8</v>
      </c>
      <c r="U1233" t="str">
        <f>IF(Flights[[#This Row],[Arrival Delay]]="","Cancelled",IF(Flights[[#This Row],[Arrival Delay]]&gt;15,"Delayed","On time"))</f>
        <v>On time</v>
      </c>
      <c r="V1233" t="str">
        <f>IF(Flights[[#This Row],[Status]]&lt;&gt;"Delayed","",IF(Flights[[#This Row],[Arrival Delay]]&gt;120,"Severe",IF(Flights[[#This Row],[Arrival Delay]]&gt;60,"Major","Moderate")))</f>
        <v/>
      </c>
      <c r="X1233" t="str">
        <f>IF(OR(AND(Flights[[#This Row],[Status]]="Cancelled",Flights[[#This Row],[Cancellation Reason]]="Airline/Carrier"),Flights[[#This Row],[Delay Type]]="Severe"),"Yes","No")</f>
        <v>No</v>
      </c>
    </row>
    <row r="1234" spans="1:24" x14ac:dyDescent="0.25">
      <c r="A1234" s="3">
        <v>42102</v>
      </c>
      <c r="B1234">
        <f>WEEKNUM(Flights[[#This Row],[Date]],2)</f>
        <v>15</v>
      </c>
      <c r="C1234">
        <f>WEEKDAY(Flights[[#This Row],[Date]],2)</f>
        <v>3</v>
      </c>
      <c r="D1234" t="s">
        <v>1283</v>
      </c>
      <c r="E1234" t="s">
        <v>1995</v>
      </c>
      <c r="F1234" t="s">
        <v>0</v>
      </c>
      <c r="G1234" t="s">
        <v>318</v>
      </c>
      <c r="H1234" t="str">
        <f>_xlfn.XLOOKUP(Flights[[#This Row],[Destination]],Airports!$A$1:$A$77,Airports!$D$1:$D$77,"Code not found")</f>
        <v>Oakland</v>
      </c>
      <c r="I1234" t="str" cm="1">
        <f t="array" ref="I1234">_xlfn.XLOOKUP(Flights[[#This Row],[Destination]],_xlfn._TRO_TRAILING(Airports!A:A),_xlfn._TRO_TRAILING(Airports!E:E),"Code not found")</f>
        <v>CA</v>
      </c>
      <c r="J1234" s="1">
        <v>0.2951388888888889</v>
      </c>
      <c r="K1234">
        <f>HOUR(Flights[[#This Row],[Scheduled Departure]])</f>
        <v>7</v>
      </c>
      <c r="L1234" s="1">
        <v>0.29236111111111113</v>
      </c>
      <c r="M1234">
        <v>-4</v>
      </c>
      <c r="N1234">
        <v>70</v>
      </c>
      <c r="O1234" s="14">
        <f>Flights[[#This Row],[Length (min)]]/60</f>
        <v>1.1666666666666667</v>
      </c>
      <c r="P1234">
        <v>337</v>
      </c>
      <c r="Q1234" s="17">
        <f>IFERROR(Flights[[#This Row],[Distance]]/Flights[[#This Row],[Length (hr)]],"")</f>
        <v>288.85714285714283</v>
      </c>
      <c r="R1234" s="1">
        <v>0.35069444444444442</v>
      </c>
      <c r="S1234" s="1">
        <v>0.34097222222222223</v>
      </c>
      <c r="T1234">
        <v>-14</v>
      </c>
      <c r="U1234" t="str">
        <f>IF(Flights[[#This Row],[Arrival Delay]]="","Cancelled",IF(Flights[[#This Row],[Arrival Delay]]&gt;15,"Delayed","On time"))</f>
        <v>On time</v>
      </c>
      <c r="V1234" t="str">
        <f>IF(Flights[[#This Row],[Status]]&lt;&gt;"Delayed","",IF(Flights[[#This Row],[Arrival Delay]]&gt;120,"Severe",IF(Flights[[#This Row],[Arrival Delay]]&gt;60,"Major","Moderate")))</f>
        <v/>
      </c>
      <c r="X1234" t="str">
        <f>IF(OR(AND(Flights[[#This Row],[Status]]="Cancelled",Flights[[#This Row],[Cancellation Reason]]="Airline/Carrier"),Flights[[#This Row],[Delay Type]]="Severe"),"Yes","No")</f>
        <v>No</v>
      </c>
    </row>
    <row r="1235" spans="1:24" x14ac:dyDescent="0.25">
      <c r="A1235" s="3">
        <v>42102</v>
      </c>
      <c r="B1235">
        <f>WEEKNUM(Flights[[#This Row],[Date]],2)</f>
        <v>15</v>
      </c>
      <c r="C1235">
        <f>WEEKDAY(Flights[[#This Row],[Date]],2)</f>
        <v>3</v>
      </c>
      <c r="D1235" t="s">
        <v>1291</v>
      </c>
      <c r="E1235" t="s">
        <v>1995</v>
      </c>
      <c r="F1235" t="s">
        <v>0</v>
      </c>
      <c r="G1235" t="s">
        <v>303</v>
      </c>
      <c r="H1235" t="str">
        <f>_xlfn.XLOOKUP(Flights[[#This Row],[Destination]],Airports!$A$1:$A$77,Airports!$D$1:$D$77,"Code not found")</f>
        <v>Kansas City</v>
      </c>
      <c r="I1235" t="str" cm="1">
        <f t="array" ref="I1235">_xlfn.XLOOKUP(Flights[[#This Row],[Destination]],_xlfn._TRO_TRAILING(Airports!A:A),_xlfn._TRO_TRAILING(Airports!E:E),"Code not found")</f>
        <v>MO</v>
      </c>
      <c r="J1235" s="1">
        <v>0.35416666666666669</v>
      </c>
      <c r="K1235">
        <f>HOUR(Flights[[#This Row],[Scheduled Departure]])</f>
        <v>8</v>
      </c>
      <c r="L1235" s="1">
        <v>0.37222222222222223</v>
      </c>
      <c r="M1235">
        <v>26</v>
      </c>
      <c r="N1235">
        <v>179</v>
      </c>
      <c r="O1235" s="14">
        <f>Flights[[#This Row],[Length (min)]]/60</f>
        <v>2.9833333333333334</v>
      </c>
      <c r="P1235">
        <v>1363</v>
      </c>
      <c r="Q1235" s="17">
        <f>IFERROR(Flights[[#This Row],[Distance]]/Flights[[#This Row],[Length (hr)]],"")</f>
        <v>456.87150837988827</v>
      </c>
      <c r="R1235" s="1">
        <v>0.56944444444444442</v>
      </c>
      <c r="S1235" s="1">
        <v>0.57986111111111116</v>
      </c>
      <c r="T1235">
        <v>15</v>
      </c>
      <c r="U1235" t="str">
        <f>IF(Flights[[#This Row],[Arrival Delay]]="","Cancelled",IF(Flights[[#This Row],[Arrival Delay]]&gt;15,"Delayed","On time"))</f>
        <v>On time</v>
      </c>
      <c r="V1235" t="str">
        <f>IF(Flights[[#This Row],[Status]]&lt;&gt;"Delayed","",IF(Flights[[#This Row],[Arrival Delay]]&gt;120,"Severe",IF(Flights[[#This Row],[Arrival Delay]]&gt;60,"Major","Moderate")))</f>
        <v/>
      </c>
      <c r="X1235" t="str">
        <f>IF(OR(AND(Flights[[#This Row],[Status]]="Cancelled",Flights[[#This Row],[Cancellation Reason]]="Airline/Carrier"),Flights[[#This Row],[Delay Type]]="Severe"),"Yes","No")</f>
        <v>No</v>
      </c>
    </row>
    <row r="1236" spans="1:24" x14ac:dyDescent="0.25">
      <c r="A1236" s="3">
        <v>42102</v>
      </c>
      <c r="B1236">
        <f>WEEKNUM(Flights[[#This Row],[Date]],2)</f>
        <v>15</v>
      </c>
      <c r="C1236">
        <f>WEEKDAY(Flights[[#This Row],[Date]],2)</f>
        <v>3</v>
      </c>
      <c r="D1236" t="s">
        <v>1296</v>
      </c>
      <c r="E1236" t="s">
        <v>1995</v>
      </c>
      <c r="F1236" t="s">
        <v>0</v>
      </c>
      <c r="G1236" t="s">
        <v>318</v>
      </c>
      <c r="H1236" t="str">
        <f>_xlfn.XLOOKUP(Flights[[#This Row],[Destination]],Airports!$A$1:$A$77,Airports!$D$1:$D$77,"Code not found")</f>
        <v>Oakland</v>
      </c>
      <c r="I1236" t="str" cm="1">
        <f t="array" ref="I1236">_xlfn.XLOOKUP(Flights[[#This Row],[Destination]],_xlfn._TRO_TRAILING(Airports!A:A),_xlfn._TRO_TRAILING(Airports!E:E),"Code not found")</f>
        <v>CA</v>
      </c>
      <c r="J1236" s="1">
        <v>0.3923611111111111</v>
      </c>
      <c r="K1236">
        <f>HOUR(Flights[[#This Row],[Scheduled Departure]])</f>
        <v>9</v>
      </c>
      <c r="L1236" s="1">
        <v>0.39027777777777778</v>
      </c>
      <c r="M1236">
        <v>-3</v>
      </c>
      <c r="N1236">
        <v>88</v>
      </c>
      <c r="O1236" s="14">
        <f>Flights[[#This Row],[Length (min)]]/60</f>
        <v>1.4666666666666666</v>
      </c>
      <c r="P1236">
        <v>337</v>
      </c>
      <c r="Q1236" s="17">
        <f>IFERROR(Flights[[#This Row],[Distance]]/Flights[[#This Row],[Length (hr)]],"")</f>
        <v>229.77272727272728</v>
      </c>
      <c r="R1236" s="1">
        <v>0.44444444444444442</v>
      </c>
      <c r="S1236" s="1">
        <v>0.4513888888888889</v>
      </c>
      <c r="T1236">
        <v>10</v>
      </c>
      <c r="U1236" t="str">
        <f>IF(Flights[[#This Row],[Arrival Delay]]="","Cancelled",IF(Flights[[#This Row],[Arrival Delay]]&gt;15,"Delayed","On time"))</f>
        <v>On time</v>
      </c>
      <c r="V1236" t="str">
        <f>IF(Flights[[#This Row],[Status]]&lt;&gt;"Delayed","",IF(Flights[[#This Row],[Arrival Delay]]&gt;120,"Severe",IF(Flights[[#This Row],[Arrival Delay]]&gt;60,"Major","Moderate")))</f>
        <v/>
      </c>
      <c r="X1236" t="str">
        <f>IF(OR(AND(Flights[[#This Row],[Status]]="Cancelled",Flights[[#This Row],[Cancellation Reason]]="Airline/Carrier"),Flights[[#This Row],[Delay Type]]="Severe"),"Yes","No")</f>
        <v>No</v>
      </c>
    </row>
    <row r="1237" spans="1:24" x14ac:dyDescent="0.25">
      <c r="A1237" s="3">
        <v>42102</v>
      </c>
      <c r="B1237">
        <f>WEEKNUM(Flights[[#This Row],[Date]],2)</f>
        <v>15</v>
      </c>
      <c r="C1237">
        <f>WEEKDAY(Flights[[#This Row],[Date]],2)</f>
        <v>3</v>
      </c>
      <c r="D1237" t="s">
        <v>797</v>
      </c>
      <c r="E1237" t="s">
        <v>1989</v>
      </c>
      <c r="F1237" t="s">
        <v>0</v>
      </c>
      <c r="G1237" t="s">
        <v>12</v>
      </c>
      <c r="H1237" t="str">
        <f>_xlfn.XLOOKUP(Flights[[#This Row],[Destination]],Airports!$A$1:$A$77,Airports!$D$1:$D$77,"Code not found")</f>
        <v>New York</v>
      </c>
      <c r="I1237" t="str" cm="1">
        <f t="array" ref="I1237">_xlfn.XLOOKUP(Flights[[#This Row],[Destination]],_xlfn._TRO_TRAILING(Airports!A:A),_xlfn._TRO_TRAILING(Airports!E:E),"Code not found")</f>
        <v>NY</v>
      </c>
      <c r="J1237" s="1">
        <v>0.47916666666666669</v>
      </c>
      <c r="K1237">
        <f>HOUR(Flights[[#This Row],[Scheduled Departure]])</f>
        <v>11</v>
      </c>
      <c r="L1237" s="1">
        <v>0.50208333333333333</v>
      </c>
      <c r="M1237">
        <v>33</v>
      </c>
      <c r="N1237">
        <v>333</v>
      </c>
      <c r="O1237" s="14">
        <f>Flights[[#This Row],[Length (min)]]/60</f>
        <v>5.55</v>
      </c>
      <c r="P1237">
        <v>2475</v>
      </c>
      <c r="Q1237" s="17">
        <f>IFERROR(Flights[[#This Row],[Distance]]/Flights[[#This Row],[Length (hr)]],"")</f>
        <v>445.94594594594594</v>
      </c>
      <c r="R1237" s="1">
        <v>0.83402777777777781</v>
      </c>
      <c r="S1237" s="1">
        <v>0.85833333333333328</v>
      </c>
      <c r="T1237">
        <v>35</v>
      </c>
      <c r="U1237" t="str">
        <f>IF(Flights[[#This Row],[Arrival Delay]]="","Cancelled",IF(Flights[[#This Row],[Arrival Delay]]&gt;15,"Delayed","On time"))</f>
        <v>Delayed</v>
      </c>
      <c r="V1237" t="str">
        <f>IF(Flights[[#This Row],[Status]]&lt;&gt;"Delayed","",IF(Flights[[#This Row],[Arrival Delay]]&gt;120,"Severe",IF(Flights[[#This Row],[Arrival Delay]]&gt;60,"Major","Moderate")))</f>
        <v>Moderate</v>
      </c>
      <c r="X1237" t="str">
        <f>IF(OR(AND(Flights[[#This Row],[Status]]="Cancelled",Flights[[#This Row],[Cancellation Reason]]="Airline/Carrier"),Flights[[#This Row],[Delay Type]]="Severe"),"Yes","No")</f>
        <v>No</v>
      </c>
    </row>
    <row r="1238" spans="1:24" x14ac:dyDescent="0.25">
      <c r="A1238" s="3">
        <v>42102</v>
      </c>
      <c r="B1238">
        <f>WEEKNUM(Flights[[#This Row],[Date]],2)</f>
        <v>15</v>
      </c>
      <c r="C1238">
        <f>WEEKDAY(Flights[[#This Row],[Date]],2)</f>
        <v>3</v>
      </c>
      <c r="D1238" t="s">
        <v>1116</v>
      </c>
      <c r="E1238" t="s">
        <v>1995</v>
      </c>
      <c r="F1238" t="s">
        <v>0</v>
      </c>
      <c r="G1238" t="s">
        <v>270</v>
      </c>
      <c r="H1238" t="str">
        <f>_xlfn.XLOOKUP(Flights[[#This Row],[Destination]],Airports!$A$1:$A$77,Airports!$D$1:$D$77,"Code not found")</f>
        <v>Dallas</v>
      </c>
      <c r="I1238" t="str" cm="1">
        <f t="array" ref="I1238">_xlfn.XLOOKUP(Flights[[#This Row],[Destination]],_xlfn._TRO_TRAILING(Airports!A:A),_xlfn._TRO_TRAILING(Airports!E:E),"Code not found")</f>
        <v>TX</v>
      </c>
      <c r="J1238" s="1">
        <v>0.53472222222222221</v>
      </c>
      <c r="K1238">
        <f>HOUR(Flights[[#This Row],[Scheduled Departure]])</f>
        <v>12</v>
      </c>
      <c r="L1238" s="1">
        <v>0.54097222222222219</v>
      </c>
      <c r="M1238">
        <v>9</v>
      </c>
      <c r="N1238">
        <v>170</v>
      </c>
      <c r="O1238" s="14">
        <f>Flights[[#This Row],[Length (min)]]/60</f>
        <v>2.8333333333333335</v>
      </c>
      <c r="P1238">
        <v>1246</v>
      </c>
      <c r="Q1238" s="17">
        <f>IFERROR(Flights[[#This Row],[Distance]]/Flights[[#This Row],[Length (hr)]],"")</f>
        <v>439.76470588235293</v>
      </c>
      <c r="R1238" s="1">
        <v>0.73958333333333337</v>
      </c>
      <c r="S1238" s="1">
        <v>0.74236111111111114</v>
      </c>
      <c r="T1238">
        <v>4</v>
      </c>
      <c r="U1238" t="str">
        <f>IF(Flights[[#This Row],[Arrival Delay]]="","Cancelled",IF(Flights[[#This Row],[Arrival Delay]]&gt;15,"Delayed","On time"))</f>
        <v>On time</v>
      </c>
      <c r="V1238" t="str">
        <f>IF(Flights[[#This Row],[Status]]&lt;&gt;"Delayed","",IF(Flights[[#This Row],[Arrival Delay]]&gt;120,"Severe",IF(Flights[[#This Row],[Arrival Delay]]&gt;60,"Major","Moderate")))</f>
        <v/>
      </c>
      <c r="X1238" t="str">
        <f>IF(OR(AND(Flights[[#This Row],[Status]]="Cancelled",Flights[[#This Row],[Cancellation Reason]]="Airline/Carrier"),Flights[[#This Row],[Delay Type]]="Severe"),"Yes","No")</f>
        <v>No</v>
      </c>
    </row>
    <row r="1239" spans="1:24" x14ac:dyDescent="0.25">
      <c r="A1239" s="3">
        <v>42102</v>
      </c>
      <c r="B1239">
        <f>WEEKNUM(Flights[[#This Row],[Date]],2)</f>
        <v>15</v>
      </c>
      <c r="C1239">
        <f>WEEKDAY(Flights[[#This Row],[Date]],2)</f>
        <v>3</v>
      </c>
      <c r="D1239" t="s">
        <v>1093</v>
      </c>
      <c r="E1239" t="s">
        <v>1994</v>
      </c>
      <c r="F1239" t="s">
        <v>0</v>
      </c>
      <c r="G1239" t="s">
        <v>313</v>
      </c>
      <c r="H1239" t="str">
        <f>_xlfn.XLOOKUP(Flights[[#This Row],[Destination]],Airports!$A$1:$A$77,Airports!$D$1:$D$77,"Code not found")</f>
        <v>Monterey</v>
      </c>
      <c r="I1239" t="str" cm="1">
        <f t="array" ref="I1239">_xlfn.XLOOKUP(Flights[[#This Row],[Destination]],_xlfn._TRO_TRAILING(Airports!A:A),_xlfn._TRO_TRAILING(Airports!E:E),"Code not found")</f>
        <v>CA</v>
      </c>
      <c r="J1239" s="1">
        <v>0.68402777777777779</v>
      </c>
      <c r="K1239">
        <f>HOUR(Flights[[#This Row],[Scheduled Departure]])</f>
        <v>16</v>
      </c>
      <c r="L1239" s="1">
        <v>0.7104166666666667</v>
      </c>
      <c r="M1239">
        <v>38</v>
      </c>
      <c r="N1239">
        <v>66</v>
      </c>
      <c r="O1239" s="14">
        <f>Flights[[#This Row],[Length (min)]]/60</f>
        <v>1.1000000000000001</v>
      </c>
      <c r="P1239">
        <v>266</v>
      </c>
      <c r="Q1239" s="17">
        <f>IFERROR(Flights[[#This Row],[Distance]]/Flights[[#This Row],[Length (hr)]],"")</f>
        <v>241.81818181818178</v>
      </c>
      <c r="R1239" s="1">
        <v>0.7319444444444444</v>
      </c>
      <c r="S1239" s="1">
        <v>0.75624999999999998</v>
      </c>
      <c r="T1239">
        <v>35</v>
      </c>
      <c r="U1239" t="str">
        <f>IF(Flights[[#This Row],[Arrival Delay]]="","Cancelled",IF(Flights[[#This Row],[Arrival Delay]]&gt;15,"Delayed","On time"))</f>
        <v>Delayed</v>
      </c>
      <c r="V1239" t="str">
        <f>IF(Flights[[#This Row],[Status]]&lt;&gt;"Delayed","",IF(Flights[[#This Row],[Arrival Delay]]&gt;120,"Severe",IF(Flights[[#This Row],[Arrival Delay]]&gt;60,"Major","Moderate")))</f>
        <v>Moderate</v>
      </c>
      <c r="X1239" t="str">
        <f>IF(OR(AND(Flights[[#This Row],[Status]]="Cancelled",Flights[[#This Row],[Cancellation Reason]]="Airline/Carrier"),Flights[[#This Row],[Delay Type]]="Severe"),"Yes","No")</f>
        <v>No</v>
      </c>
    </row>
    <row r="1240" spans="1:24" x14ac:dyDescent="0.25">
      <c r="A1240" s="3">
        <v>42102</v>
      </c>
      <c r="B1240">
        <f>WEEKNUM(Flights[[#This Row],[Date]],2)</f>
        <v>15</v>
      </c>
      <c r="C1240">
        <f>WEEKDAY(Flights[[#This Row],[Date]],2)</f>
        <v>3</v>
      </c>
      <c r="D1240" t="s">
        <v>1328</v>
      </c>
      <c r="E1240" t="s">
        <v>1995</v>
      </c>
      <c r="F1240" t="s">
        <v>0</v>
      </c>
      <c r="G1240" t="s">
        <v>349</v>
      </c>
      <c r="H1240" t="str">
        <f>_xlfn.XLOOKUP(Flights[[#This Row],[Destination]],Airports!$A$1:$A$77,Airports!$D$1:$D$77,"Code not found")</f>
        <v>Salt Lake City</v>
      </c>
      <c r="I1240" t="str" cm="1">
        <f t="array" ref="I1240">_xlfn.XLOOKUP(Flights[[#This Row],[Destination]],_xlfn._TRO_TRAILING(Airports!A:A),_xlfn._TRO_TRAILING(Airports!E:E),"Code not found")</f>
        <v>UT</v>
      </c>
      <c r="J1240" s="1">
        <v>0.76736111111111116</v>
      </c>
      <c r="K1240">
        <f>HOUR(Flights[[#This Row],[Scheduled Departure]])</f>
        <v>18</v>
      </c>
      <c r="L1240" s="1">
        <v>0.77430555555555558</v>
      </c>
      <c r="M1240">
        <v>10</v>
      </c>
      <c r="N1240">
        <v>96</v>
      </c>
      <c r="O1240" s="14">
        <f>Flights[[#This Row],[Length (min)]]/60</f>
        <v>1.6</v>
      </c>
      <c r="P1240">
        <v>590</v>
      </c>
      <c r="Q1240" s="17">
        <f>IFERROR(Flights[[#This Row],[Distance]]/Flights[[#This Row],[Length (hr)]],"")</f>
        <v>368.75</v>
      </c>
      <c r="R1240" s="1">
        <v>0.87847222222222221</v>
      </c>
      <c r="S1240" s="1">
        <v>0.88263888888888886</v>
      </c>
      <c r="T1240">
        <v>6</v>
      </c>
      <c r="U1240" t="str">
        <f>IF(Flights[[#This Row],[Arrival Delay]]="","Cancelled",IF(Flights[[#This Row],[Arrival Delay]]&gt;15,"Delayed","On time"))</f>
        <v>On time</v>
      </c>
      <c r="V1240" t="str">
        <f>IF(Flights[[#This Row],[Status]]&lt;&gt;"Delayed","",IF(Flights[[#This Row],[Arrival Delay]]&gt;120,"Severe",IF(Flights[[#This Row],[Arrival Delay]]&gt;60,"Major","Moderate")))</f>
        <v/>
      </c>
      <c r="X1240" t="str">
        <f>IF(OR(AND(Flights[[#This Row],[Status]]="Cancelled",Flights[[#This Row],[Cancellation Reason]]="Airline/Carrier"),Flights[[#This Row],[Delay Type]]="Severe"),"Yes","No")</f>
        <v>No</v>
      </c>
    </row>
    <row r="1241" spans="1:24" x14ac:dyDescent="0.25">
      <c r="A1241" s="3">
        <v>42102</v>
      </c>
      <c r="B1241">
        <f>WEEKNUM(Flights[[#This Row],[Date]],2)</f>
        <v>15</v>
      </c>
      <c r="C1241">
        <f>WEEKDAY(Flights[[#This Row],[Date]],2)</f>
        <v>3</v>
      </c>
      <c r="D1241" t="s">
        <v>1271</v>
      </c>
      <c r="E1241" t="s">
        <v>1989</v>
      </c>
      <c r="F1241" t="s">
        <v>0</v>
      </c>
      <c r="G1241" t="s">
        <v>344</v>
      </c>
      <c r="H1241" t="str">
        <f>_xlfn.XLOOKUP(Flights[[#This Row],[Destination]],Airports!$A$1:$A$77,Airports!$D$1:$D$77,"Code not found")</f>
        <v>Seattle</v>
      </c>
      <c r="I1241" t="str" cm="1">
        <f t="array" ref="I1241">_xlfn.XLOOKUP(Flights[[#This Row],[Destination]],_xlfn._TRO_TRAILING(Airports!A:A),_xlfn._TRO_TRAILING(Airports!E:E),"Code not found")</f>
        <v>WA</v>
      </c>
      <c r="J1241" s="1">
        <v>0.82291666666666663</v>
      </c>
      <c r="K1241">
        <f>HOUR(Flights[[#This Row],[Scheduled Departure]])</f>
        <v>19</v>
      </c>
      <c r="L1241" s="1">
        <v>0.84166666666666667</v>
      </c>
      <c r="M1241">
        <v>27</v>
      </c>
      <c r="N1241">
        <v>150</v>
      </c>
      <c r="O1241" s="14">
        <f>Flights[[#This Row],[Length (min)]]/60</f>
        <v>2.5</v>
      </c>
      <c r="P1241">
        <v>954</v>
      </c>
      <c r="Q1241" s="17">
        <f>IFERROR(Flights[[#This Row],[Distance]]/Flights[[#This Row],[Length (hr)]],"")</f>
        <v>381.6</v>
      </c>
      <c r="R1241" s="1">
        <v>0.94444444444444442</v>
      </c>
      <c r="S1241" s="1">
        <v>0.9458333333333333</v>
      </c>
      <c r="T1241">
        <v>2</v>
      </c>
      <c r="U1241" t="str">
        <f>IF(Flights[[#This Row],[Arrival Delay]]="","Cancelled",IF(Flights[[#This Row],[Arrival Delay]]&gt;15,"Delayed","On time"))</f>
        <v>On time</v>
      </c>
      <c r="V1241" t="str">
        <f>IF(Flights[[#This Row],[Status]]&lt;&gt;"Delayed","",IF(Flights[[#This Row],[Arrival Delay]]&gt;120,"Severe",IF(Flights[[#This Row],[Arrival Delay]]&gt;60,"Major","Moderate")))</f>
        <v/>
      </c>
      <c r="X1241" t="str">
        <f>IF(OR(AND(Flights[[#This Row],[Status]]="Cancelled",Flights[[#This Row],[Cancellation Reason]]="Airline/Carrier"),Flights[[#This Row],[Delay Type]]="Severe"),"Yes","No")</f>
        <v>No</v>
      </c>
    </row>
    <row r="1242" spans="1:24" x14ac:dyDescent="0.25">
      <c r="A1242" s="3">
        <v>42102</v>
      </c>
      <c r="B1242">
        <f>WEEKNUM(Flights[[#This Row],[Date]],2)</f>
        <v>15</v>
      </c>
      <c r="C1242">
        <f>WEEKDAY(Flights[[#This Row],[Date]],2)</f>
        <v>3</v>
      </c>
      <c r="D1242" t="s">
        <v>613</v>
      </c>
      <c r="E1242" t="s">
        <v>1995</v>
      </c>
      <c r="F1242" t="s">
        <v>0</v>
      </c>
      <c r="G1242" t="s">
        <v>356</v>
      </c>
      <c r="H1242" t="str">
        <f>_xlfn.XLOOKUP(Flights[[#This Row],[Destination]],Airports!$A$1:$A$77,Airports!$D$1:$D$77,"Code not found")</f>
        <v>Tucson</v>
      </c>
      <c r="I1242" t="str" cm="1">
        <f t="array" ref="I1242">_xlfn.XLOOKUP(Flights[[#This Row],[Destination]],_xlfn._TRO_TRAILING(Airports!A:A),_xlfn._TRO_TRAILING(Airports!E:E),"Code not found")</f>
        <v>AZ</v>
      </c>
      <c r="J1242" s="1">
        <v>0.875</v>
      </c>
      <c r="K1242">
        <f>HOUR(Flights[[#This Row],[Scheduled Departure]])</f>
        <v>21</v>
      </c>
      <c r="L1242" s="1">
        <v>0.87430555555555556</v>
      </c>
      <c r="M1242">
        <v>-1</v>
      </c>
      <c r="N1242">
        <v>68</v>
      </c>
      <c r="O1242" s="14">
        <f>Flights[[#This Row],[Length (min)]]/60</f>
        <v>1.1333333333333333</v>
      </c>
      <c r="P1242">
        <v>451</v>
      </c>
      <c r="Q1242" s="17">
        <f>IFERROR(Flights[[#This Row],[Distance]]/Flights[[#This Row],[Length (hr)]],"")</f>
        <v>397.94117647058823</v>
      </c>
      <c r="R1242" s="1">
        <v>0.93055555555555558</v>
      </c>
      <c r="S1242" s="1">
        <v>0.92152777777777772</v>
      </c>
      <c r="T1242">
        <v>-13</v>
      </c>
      <c r="U1242" t="str">
        <f>IF(Flights[[#This Row],[Arrival Delay]]="","Cancelled",IF(Flights[[#This Row],[Arrival Delay]]&gt;15,"Delayed","On time"))</f>
        <v>On time</v>
      </c>
      <c r="V1242" t="str">
        <f>IF(Flights[[#This Row],[Status]]&lt;&gt;"Delayed","",IF(Flights[[#This Row],[Arrival Delay]]&gt;120,"Severe",IF(Flights[[#This Row],[Arrival Delay]]&gt;60,"Major","Moderate")))</f>
        <v/>
      </c>
      <c r="X1242" t="str">
        <f>IF(OR(AND(Flights[[#This Row],[Status]]="Cancelled",Flights[[#This Row],[Cancellation Reason]]="Airline/Carrier"),Flights[[#This Row],[Delay Type]]="Severe"),"Yes","No")</f>
        <v>No</v>
      </c>
    </row>
    <row r="1243" spans="1:24" x14ac:dyDescent="0.25">
      <c r="A1243" s="3">
        <v>42103</v>
      </c>
      <c r="B1243">
        <f>WEEKNUM(Flights[[#This Row],[Date]],2)</f>
        <v>15</v>
      </c>
      <c r="C1243">
        <f>WEEKDAY(Flights[[#This Row],[Date]],2)</f>
        <v>4</v>
      </c>
      <c r="D1243" t="s">
        <v>679</v>
      </c>
      <c r="E1243" t="s">
        <v>1990</v>
      </c>
      <c r="F1243" t="s">
        <v>0</v>
      </c>
      <c r="G1243" t="s">
        <v>293</v>
      </c>
      <c r="H1243" t="str">
        <f>_xlfn.XLOOKUP(Flights[[#This Row],[Destination]],Airports!$A$1:$A$77,Airports!$D$1:$D$77,"Code not found")</f>
        <v>Houston</v>
      </c>
      <c r="I1243" t="str" cm="1">
        <f t="array" ref="I1243">_xlfn.XLOOKUP(Flights[[#This Row],[Destination]],_xlfn._TRO_TRAILING(Airports!A:A),_xlfn._TRO_TRAILING(Airports!E:E),"Code not found")</f>
        <v>TX</v>
      </c>
      <c r="J1243" s="1">
        <v>3.8194444444444448E-2</v>
      </c>
      <c r="K1243">
        <f>HOUR(Flights[[#This Row],[Scheduled Departure]])</f>
        <v>0</v>
      </c>
      <c r="L1243" s="1">
        <v>3.6111111111111108E-2</v>
      </c>
      <c r="M1243">
        <v>-3</v>
      </c>
      <c r="N1243">
        <v>175</v>
      </c>
      <c r="O1243" s="14">
        <f>Flights[[#This Row],[Length (min)]]/60</f>
        <v>2.9166666666666665</v>
      </c>
      <c r="P1243">
        <v>1379</v>
      </c>
      <c r="Q1243" s="17">
        <f>IFERROR(Flights[[#This Row],[Distance]]/Flights[[#This Row],[Length (hr)]],"")</f>
        <v>472.8</v>
      </c>
      <c r="R1243" s="1">
        <v>0.24861111111111112</v>
      </c>
      <c r="S1243" s="1">
        <v>0.24097222222222223</v>
      </c>
      <c r="T1243">
        <v>-11</v>
      </c>
      <c r="U1243" t="str">
        <f>IF(Flights[[#This Row],[Arrival Delay]]="","Cancelled",IF(Flights[[#This Row],[Arrival Delay]]&gt;15,"Delayed","On time"))</f>
        <v>On time</v>
      </c>
      <c r="V1243" t="str">
        <f>IF(Flights[[#This Row],[Status]]&lt;&gt;"Delayed","",IF(Flights[[#This Row],[Arrival Delay]]&gt;120,"Severe",IF(Flights[[#This Row],[Arrival Delay]]&gt;60,"Major","Moderate")))</f>
        <v/>
      </c>
      <c r="X1243" t="str">
        <f>IF(OR(AND(Flights[[#This Row],[Status]]="Cancelled",Flights[[#This Row],[Cancellation Reason]]="Airline/Carrier"),Flights[[#This Row],[Delay Type]]="Severe"),"Yes","No")</f>
        <v>No</v>
      </c>
    </row>
    <row r="1244" spans="1:24" x14ac:dyDescent="0.25">
      <c r="A1244" s="3">
        <v>42103</v>
      </c>
      <c r="B1244">
        <f>WEEKNUM(Flights[[#This Row],[Date]],2)</f>
        <v>15</v>
      </c>
      <c r="C1244">
        <f>WEEKDAY(Flights[[#This Row],[Date]],2)</f>
        <v>4</v>
      </c>
      <c r="D1244" t="s">
        <v>129</v>
      </c>
      <c r="E1244" t="s">
        <v>1987</v>
      </c>
      <c r="F1244" t="s">
        <v>0</v>
      </c>
      <c r="G1244" t="s">
        <v>5</v>
      </c>
      <c r="H1244" t="str">
        <f>_xlfn.XLOOKUP(Flights[[#This Row],[Destination]],Airports!$A$1:$A$77,Airports!$D$1:$D$77,"Code not found")</f>
        <v>St. Louis</v>
      </c>
      <c r="I1244" t="str" cm="1">
        <f t="array" ref="I1244">_xlfn.XLOOKUP(Flights[[#This Row],[Destination]],_xlfn._TRO_TRAILING(Airports!A:A),_xlfn._TRO_TRAILING(Airports!E:E),"Code not found")</f>
        <v>MO</v>
      </c>
      <c r="J1244" s="1">
        <v>0.25</v>
      </c>
      <c r="K1244">
        <f>HOUR(Flights[[#This Row],[Scheduled Departure]])</f>
        <v>6</v>
      </c>
      <c r="L1244" s="1">
        <v>0.24722222222222223</v>
      </c>
      <c r="M1244">
        <v>-4</v>
      </c>
      <c r="N1244">
        <v>222</v>
      </c>
      <c r="O1244" s="14">
        <f>Flights[[#This Row],[Length (min)]]/60</f>
        <v>3.7</v>
      </c>
      <c r="P1244">
        <v>1592</v>
      </c>
      <c r="Q1244" s="17">
        <f>IFERROR(Flights[[#This Row],[Distance]]/Flights[[#This Row],[Length (hr)]],"")</f>
        <v>430.27027027027026</v>
      </c>
      <c r="R1244" s="1">
        <v>0.48541666666666666</v>
      </c>
      <c r="S1244" s="1">
        <v>0.48472222222222222</v>
      </c>
      <c r="T1244">
        <v>-1</v>
      </c>
      <c r="U1244" t="str">
        <f>IF(Flights[[#This Row],[Arrival Delay]]="","Cancelled",IF(Flights[[#This Row],[Arrival Delay]]&gt;15,"Delayed","On time"))</f>
        <v>On time</v>
      </c>
      <c r="V1244" t="str">
        <f>IF(Flights[[#This Row],[Status]]&lt;&gt;"Delayed","",IF(Flights[[#This Row],[Arrival Delay]]&gt;120,"Severe",IF(Flights[[#This Row],[Arrival Delay]]&gt;60,"Major","Moderate")))</f>
        <v/>
      </c>
      <c r="X1244" t="str">
        <f>IF(OR(AND(Flights[[#This Row],[Status]]="Cancelled",Flights[[#This Row],[Cancellation Reason]]="Airline/Carrier"),Flights[[#This Row],[Delay Type]]="Severe"),"Yes","No")</f>
        <v>No</v>
      </c>
    </row>
    <row r="1245" spans="1:24" x14ac:dyDescent="0.25">
      <c r="A1245" s="3">
        <v>42103</v>
      </c>
      <c r="B1245">
        <f>WEEKNUM(Flights[[#This Row],[Date]],2)</f>
        <v>15</v>
      </c>
      <c r="C1245">
        <f>WEEKDAY(Flights[[#This Row],[Date]],2)</f>
        <v>4</v>
      </c>
      <c r="D1245" t="s">
        <v>1212</v>
      </c>
      <c r="E1245" t="s">
        <v>1995</v>
      </c>
      <c r="F1245" t="s">
        <v>0</v>
      </c>
      <c r="G1245" t="s">
        <v>7</v>
      </c>
      <c r="H1245" t="str">
        <f>_xlfn.XLOOKUP(Flights[[#This Row],[Destination]],Airports!$A$1:$A$77,Airports!$D$1:$D$77,"Code not found")</f>
        <v>Austin</v>
      </c>
      <c r="I1245" t="str" cm="1">
        <f t="array" ref="I1245">_xlfn.XLOOKUP(Flights[[#This Row],[Destination]],_xlfn._TRO_TRAILING(Airports!A:A),_xlfn._TRO_TRAILING(Airports!E:E),"Code not found")</f>
        <v>TX</v>
      </c>
      <c r="J1245" s="1">
        <v>0.34375</v>
      </c>
      <c r="K1245">
        <f>HOUR(Flights[[#This Row],[Scheduled Departure]])</f>
        <v>8</v>
      </c>
      <c r="L1245" s="1">
        <v>0.34236111111111112</v>
      </c>
      <c r="M1245">
        <v>-2</v>
      </c>
      <c r="N1245">
        <v>165</v>
      </c>
      <c r="O1245" s="14">
        <f>Flights[[#This Row],[Length (min)]]/60</f>
        <v>2.75</v>
      </c>
      <c r="P1245">
        <v>1242</v>
      </c>
      <c r="Q1245" s="17">
        <f>IFERROR(Flights[[#This Row],[Distance]]/Flights[[#This Row],[Length (hr)]],"")</f>
        <v>451.63636363636363</v>
      </c>
      <c r="R1245" s="1">
        <v>0.54861111111111116</v>
      </c>
      <c r="S1245" s="1">
        <v>0.54027777777777775</v>
      </c>
      <c r="T1245">
        <v>-12</v>
      </c>
      <c r="U1245" t="str">
        <f>IF(Flights[[#This Row],[Arrival Delay]]="","Cancelled",IF(Flights[[#This Row],[Arrival Delay]]&gt;15,"Delayed","On time"))</f>
        <v>On time</v>
      </c>
      <c r="V1245" t="str">
        <f>IF(Flights[[#This Row],[Status]]&lt;&gt;"Delayed","",IF(Flights[[#This Row],[Arrival Delay]]&gt;120,"Severe",IF(Flights[[#This Row],[Arrival Delay]]&gt;60,"Major","Moderate")))</f>
        <v/>
      </c>
      <c r="X1245" t="str">
        <f>IF(OR(AND(Flights[[#This Row],[Status]]="Cancelled",Flights[[#This Row],[Cancellation Reason]]="Airline/Carrier"),Flights[[#This Row],[Delay Type]]="Severe"),"Yes","No")</f>
        <v>No</v>
      </c>
    </row>
    <row r="1246" spans="1:24" x14ac:dyDescent="0.25">
      <c r="A1246" s="3">
        <v>42103</v>
      </c>
      <c r="B1246">
        <f>WEEKNUM(Flights[[#This Row],[Date]],2)</f>
        <v>15</v>
      </c>
      <c r="C1246">
        <f>WEEKDAY(Flights[[#This Row],[Date]],2)</f>
        <v>4</v>
      </c>
      <c r="D1246" t="s">
        <v>1090</v>
      </c>
      <c r="E1246" t="s">
        <v>1994</v>
      </c>
      <c r="F1246" t="s">
        <v>0</v>
      </c>
      <c r="G1246" t="s">
        <v>351</v>
      </c>
      <c r="H1246" t="str">
        <f>_xlfn.XLOOKUP(Flights[[#This Row],[Destination]],Airports!$A$1:$A$77,Airports!$D$1:$D$77,"Code not found")</f>
        <v>Sacramento</v>
      </c>
      <c r="I1246" t="str" cm="1">
        <f t="array" ref="I1246">_xlfn.XLOOKUP(Flights[[#This Row],[Destination]],_xlfn._TRO_TRAILING(Airports!A:A),_xlfn._TRO_TRAILING(Airports!E:E),"Code not found")</f>
        <v>CA</v>
      </c>
      <c r="J1246" s="1">
        <v>0.4375</v>
      </c>
      <c r="K1246">
        <f>HOUR(Flights[[#This Row],[Scheduled Departure]])</f>
        <v>10</v>
      </c>
      <c r="L1246" s="1">
        <v>0.43055555555555558</v>
      </c>
      <c r="M1246">
        <v>-10</v>
      </c>
      <c r="N1246">
        <v>102</v>
      </c>
      <c r="O1246" s="14">
        <f>Flights[[#This Row],[Length (min)]]/60</f>
        <v>1.7</v>
      </c>
      <c r="P1246">
        <v>373</v>
      </c>
      <c r="Q1246" s="17">
        <f>IFERROR(Flights[[#This Row],[Distance]]/Flights[[#This Row],[Length (hr)]],"")</f>
        <v>219.41176470588235</v>
      </c>
      <c r="R1246" s="1">
        <v>0.49722222222222223</v>
      </c>
      <c r="S1246" s="1">
        <v>0.50138888888888888</v>
      </c>
      <c r="T1246">
        <v>6</v>
      </c>
      <c r="U1246" t="str">
        <f>IF(Flights[[#This Row],[Arrival Delay]]="","Cancelled",IF(Flights[[#This Row],[Arrival Delay]]&gt;15,"Delayed","On time"))</f>
        <v>On time</v>
      </c>
      <c r="V1246" t="str">
        <f>IF(Flights[[#This Row],[Status]]&lt;&gt;"Delayed","",IF(Flights[[#This Row],[Arrival Delay]]&gt;120,"Severe",IF(Flights[[#This Row],[Arrival Delay]]&gt;60,"Major","Moderate")))</f>
        <v/>
      </c>
      <c r="X1246" t="str">
        <f>IF(OR(AND(Flights[[#This Row],[Status]]="Cancelled",Flights[[#This Row],[Cancellation Reason]]="Airline/Carrier"),Flights[[#This Row],[Delay Type]]="Severe"),"Yes","No")</f>
        <v>No</v>
      </c>
    </row>
    <row r="1247" spans="1:24" x14ac:dyDescent="0.25">
      <c r="A1247" s="3">
        <v>42103</v>
      </c>
      <c r="B1247">
        <f>WEEKNUM(Flights[[#This Row],[Date]],2)</f>
        <v>15</v>
      </c>
      <c r="C1247">
        <f>WEEKDAY(Flights[[#This Row],[Date]],2)</f>
        <v>4</v>
      </c>
      <c r="D1247" t="s">
        <v>464</v>
      </c>
      <c r="E1247" t="s">
        <v>1993</v>
      </c>
      <c r="F1247" t="s">
        <v>0</v>
      </c>
      <c r="G1247" t="s">
        <v>4</v>
      </c>
      <c r="H1247" t="str">
        <f>_xlfn.XLOOKUP(Flights[[#This Row],[Destination]],Airports!$A$1:$A$77,Airports!$D$1:$D$77,"Code not found")</f>
        <v>Chicago</v>
      </c>
      <c r="I1247" t="str" cm="1">
        <f t="array" ref="I1247">_xlfn.XLOOKUP(Flights[[#This Row],[Destination]],_xlfn._TRO_TRAILING(Airports!A:A),_xlfn._TRO_TRAILING(Airports!E:E),"Code not found")</f>
        <v>IL</v>
      </c>
      <c r="J1247" s="1">
        <v>0.44791666666666669</v>
      </c>
      <c r="K1247">
        <f>HOUR(Flights[[#This Row],[Scheduled Departure]])</f>
        <v>10</v>
      </c>
      <c r="L1247" s="1">
        <v>0.55208333333333337</v>
      </c>
      <c r="M1247">
        <v>150</v>
      </c>
      <c r="N1247">
        <v>285</v>
      </c>
      <c r="O1247" s="14">
        <f>Flights[[#This Row],[Length (min)]]/60</f>
        <v>4.75</v>
      </c>
      <c r="P1247">
        <v>1744</v>
      </c>
      <c r="Q1247" s="17">
        <f>IFERROR(Flights[[#This Row],[Distance]]/Flights[[#This Row],[Length (hr)]],"")</f>
        <v>367.15789473684208</v>
      </c>
      <c r="R1247" s="1">
        <v>0.69444444444444442</v>
      </c>
      <c r="S1247" s="1">
        <v>0.83333333333333337</v>
      </c>
      <c r="T1247">
        <v>200</v>
      </c>
      <c r="U1247" t="str">
        <f>IF(Flights[[#This Row],[Arrival Delay]]="","Cancelled",IF(Flights[[#This Row],[Arrival Delay]]&gt;15,"Delayed","On time"))</f>
        <v>Delayed</v>
      </c>
      <c r="V1247" t="str">
        <f>IF(Flights[[#This Row],[Status]]&lt;&gt;"Delayed","",IF(Flights[[#This Row],[Arrival Delay]]&gt;120,"Severe",IF(Flights[[#This Row],[Arrival Delay]]&gt;60,"Major","Moderate")))</f>
        <v>Severe</v>
      </c>
      <c r="X1247" t="str">
        <f>IF(OR(AND(Flights[[#This Row],[Status]]="Cancelled",Flights[[#This Row],[Cancellation Reason]]="Airline/Carrier"),Flights[[#This Row],[Delay Type]]="Severe"),"Yes","No")</f>
        <v>Yes</v>
      </c>
    </row>
    <row r="1248" spans="1:24" x14ac:dyDescent="0.25">
      <c r="A1248" s="3">
        <v>42103</v>
      </c>
      <c r="B1248">
        <f>WEEKNUM(Flights[[#This Row],[Date]],2)</f>
        <v>15</v>
      </c>
      <c r="C1248">
        <f>WEEKDAY(Flights[[#This Row],[Date]],2)</f>
        <v>4</v>
      </c>
      <c r="D1248" t="s">
        <v>1260</v>
      </c>
      <c r="E1248" t="s">
        <v>1994</v>
      </c>
      <c r="F1248" t="s">
        <v>0</v>
      </c>
      <c r="G1248" t="s">
        <v>313</v>
      </c>
      <c r="H1248" t="str">
        <f>_xlfn.XLOOKUP(Flights[[#This Row],[Destination]],Airports!$A$1:$A$77,Airports!$D$1:$D$77,"Code not found")</f>
        <v>Monterey</v>
      </c>
      <c r="I1248" t="str" cm="1">
        <f t="array" ref="I1248">_xlfn.XLOOKUP(Flights[[#This Row],[Destination]],_xlfn._TRO_TRAILING(Airports!A:A),_xlfn._TRO_TRAILING(Airports!E:E),"Code not found")</f>
        <v>CA</v>
      </c>
      <c r="J1248" s="1">
        <v>0.45416666666666666</v>
      </c>
      <c r="K1248">
        <f>HOUR(Flights[[#This Row],[Scheduled Departure]])</f>
        <v>10</v>
      </c>
      <c r="L1248" s="1">
        <v>0.45069444444444445</v>
      </c>
      <c r="M1248">
        <v>-5</v>
      </c>
      <c r="N1248">
        <v>72</v>
      </c>
      <c r="O1248" s="14">
        <f>Flights[[#This Row],[Length (min)]]/60</f>
        <v>1.2</v>
      </c>
      <c r="P1248">
        <v>266</v>
      </c>
      <c r="Q1248" s="17">
        <f>IFERROR(Flights[[#This Row],[Distance]]/Flights[[#This Row],[Length (hr)]],"")</f>
        <v>221.66666666666669</v>
      </c>
      <c r="R1248" s="1">
        <v>0.50902777777777775</v>
      </c>
      <c r="S1248" s="1">
        <v>0.50069444444444444</v>
      </c>
      <c r="T1248">
        <v>-12</v>
      </c>
      <c r="U1248" t="str">
        <f>IF(Flights[[#This Row],[Arrival Delay]]="","Cancelled",IF(Flights[[#This Row],[Arrival Delay]]&gt;15,"Delayed","On time"))</f>
        <v>On time</v>
      </c>
      <c r="V1248" t="str">
        <f>IF(Flights[[#This Row],[Status]]&lt;&gt;"Delayed","",IF(Flights[[#This Row],[Arrival Delay]]&gt;120,"Severe",IF(Flights[[#This Row],[Arrival Delay]]&gt;60,"Major","Moderate")))</f>
        <v/>
      </c>
      <c r="X1248" t="str">
        <f>IF(OR(AND(Flights[[#This Row],[Status]]="Cancelled",Flights[[#This Row],[Cancellation Reason]]="Airline/Carrier"),Flights[[#This Row],[Delay Type]]="Severe"),"Yes","No")</f>
        <v>No</v>
      </c>
    </row>
    <row r="1249" spans="1:24" x14ac:dyDescent="0.25">
      <c r="A1249" s="3">
        <v>42103</v>
      </c>
      <c r="B1249">
        <f>WEEKNUM(Flights[[#This Row],[Date]],2)</f>
        <v>15</v>
      </c>
      <c r="C1249">
        <f>WEEKDAY(Flights[[#This Row],[Date]],2)</f>
        <v>4</v>
      </c>
      <c r="D1249" t="s">
        <v>137</v>
      </c>
      <c r="E1249" t="s">
        <v>1987</v>
      </c>
      <c r="F1249" t="s">
        <v>0</v>
      </c>
      <c r="G1249" t="s">
        <v>7</v>
      </c>
      <c r="H1249" t="str">
        <f>_xlfn.XLOOKUP(Flights[[#This Row],[Destination]],Airports!$A$1:$A$77,Airports!$D$1:$D$77,"Code not found")</f>
        <v>Austin</v>
      </c>
      <c r="I1249" t="str" cm="1">
        <f t="array" ref="I1249">_xlfn.XLOOKUP(Flights[[#This Row],[Destination]],_xlfn._TRO_TRAILING(Airports!A:A),_xlfn._TRO_TRAILING(Airports!E:E),"Code not found")</f>
        <v>TX</v>
      </c>
      <c r="J1249" s="1">
        <v>0.45833333333333331</v>
      </c>
      <c r="K1249">
        <f>HOUR(Flights[[#This Row],[Scheduled Departure]])</f>
        <v>11</v>
      </c>
      <c r="L1249" s="1">
        <v>0.45347222222222222</v>
      </c>
      <c r="M1249">
        <v>-7</v>
      </c>
      <c r="N1249">
        <v>180</v>
      </c>
      <c r="O1249" s="14">
        <f>Flights[[#This Row],[Length (min)]]/60</f>
        <v>3</v>
      </c>
      <c r="P1249">
        <v>1242</v>
      </c>
      <c r="Q1249" s="17">
        <f>IFERROR(Flights[[#This Row],[Distance]]/Flights[[#This Row],[Length (hr)]],"")</f>
        <v>414</v>
      </c>
      <c r="R1249" s="1">
        <v>0.6645833333333333</v>
      </c>
      <c r="S1249" s="1">
        <v>0.66180555555555554</v>
      </c>
      <c r="T1249">
        <v>-4</v>
      </c>
      <c r="U1249" t="str">
        <f>IF(Flights[[#This Row],[Arrival Delay]]="","Cancelled",IF(Flights[[#This Row],[Arrival Delay]]&gt;15,"Delayed","On time"))</f>
        <v>On time</v>
      </c>
      <c r="V1249" t="str">
        <f>IF(Flights[[#This Row],[Status]]&lt;&gt;"Delayed","",IF(Flights[[#This Row],[Arrival Delay]]&gt;120,"Severe",IF(Flights[[#This Row],[Arrival Delay]]&gt;60,"Major","Moderate")))</f>
        <v/>
      </c>
      <c r="X1249" t="str">
        <f>IF(OR(AND(Flights[[#This Row],[Status]]="Cancelled",Flights[[#This Row],[Cancellation Reason]]="Airline/Carrier"),Flights[[#This Row],[Delay Type]]="Severe"),"Yes","No")</f>
        <v>No</v>
      </c>
    </row>
    <row r="1250" spans="1:24" x14ac:dyDescent="0.25">
      <c r="A1250" s="3">
        <v>42103</v>
      </c>
      <c r="B1250">
        <f>WEEKNUM(Flights[[#This Row],[Date]],2)</f>
        <v>15</v>
      </c>
      <c r="C1250">
        <f>WEEKDAY(Flights[[#This Row],[Date]],2)</f>
        <v>4</v>
      </c>
      <c r="D1250" t="s">
        <v>1306</v>
      </c>
      <c r="E1250" t="s">
        <v>1995</v>
      </c>
      <c r="F1250" t="s">
        <v>0</v>
      </c>
      <c r="G1250" t="s">
        <v>318</v>
      </c>
      <c r="H1250" t="str">
        <f>_xlfn.XLOOKUP(Flights[[#This Row],[Destination]],Airports!$A$1:$A$77,Airports!$D$1:$D$77,"Code not found")</f>
        <v>Oakland</v>
      </c>
      <c r="I1250" t="str" cm="1">
        <f t="array" ref="I1250">_xlfn.XLOOKUP(Flights[[#This Row],[Destination]],_xlfn._TRO_TRAILING(Airports!A:A),_xlfn._TRO_TRAILING(Airports!E:E),"Code not found")</f>
        <v>CA</v>
      </c>
      <c r="J1250" s="1">
        <v>0.52430555555555558</v>
      </c>
      <c r="K1250">
        <f>HOUR(Flights[[#This Row],[Scheduled Departure]])</f>
        <v>12</v>
      </c>
      <c r="L1250" s="1">
        <v>0.53819444444444442</v>
      </c>
      <c r="M1250">
        <v>20</v>
      </c>
      <c r="N1250">
        <v>66</v>
      </c>
      <c r="O1250" s="14">
        <f>Flights[[#This Row],[Length (min)]]/60</f>
        <v>1.1000000000000001</v>
      </c>
      <c r="P1250">
        <v>337</v>
      </c>
      <c r="Q1250" s="17">
        <f>IFERROR(Flights[[#This Row],[Distance]]/Flights[[#This Row],[Length (hr)]],"")</f>
        <v>306.36363636363632</v>
      </c>
      <c r="R1250" s="1">
        <v>0.57638888888888884</v>
      </c>
      <c r="S1250" s="1">
        <v>0.58402777777777781</v>
      </c>
      <c r="T1250">
        <v>11</v>
      </c>
      <c r="U1250" t="str">
        <f>IF(Flights[[#This Row],[Arrival Delay]]="","Cancelled",IF(Flights[[#This Row],[Arrival Delay]]&gt;15,"Delayed","On time"))</f>
        <v>On time</v>
      </c>
      <c r="V1250" t="str">
        <f>IF(Flights[[#This Row],[Status]]&lt;&gt;"Delayed","",IF(Flights[[#This Row],[Arrival Delay]]&gt;120,"Severe",IF(Flights[[#This Row],[Arrival Delay]]&gt;60,"Major","Moderate")))</f>
        <v/>
      </c>
      <c r="X1250" t="str">
        <f>IF(OR(AND(Flights[[#This Row],[Status]]="Cancelled",Flights[[#This Row],[Cancellation Reason]]="Airline/Carrier"),Flights[[#This Row],[Delay Type]]="Severe"),"Yes","No")</f>
        <v>No</v>
      </c>
    </row>
    <row r="1251" spans="1:24" x14ac:dyDescent="0.25">
      <c r="A1251" s="3">
        <v>42103</v>
      </c>
      <c r="B1251">
        <f>WEEKNUM(Flights[[#This Row],[Date]],2)</f>
        <v>15</v>
      </c>
      <c r="C1251">
        <f>WEEKDAY(Flights[[#This Row],[Date]],2)</f>
        <v>4</v>
      </c>
      <c r="D1251" t="s">
        <v>1309</v>
      </c>
      <c r="E1251" t="s">
        <v>1995</v>
      </c>
      <c r="F1251" t="s">
        <v>0</v>
      </c>
      <c r="G1251" t="s">
        <v>273</v>
      </c>
      <c r="H1251" t="str">
        <f>_xlfn.XLOOKUP(Flights[[#This Row],[Destination]],Airports!$A$1:$A$77,Airports!$D$1:$D$77,"Code not found")</f>
        <v>Denver</v>
      </c>
      <c r="I1251" t="str" cm="1">
        <f t="array" ref="I1251">_xlfn.XLOOKUP(Flights[[#This Row],[Destination]],_xlfn._TRO_TRAILING(Airports!A:A),_xlfn._TRO_TRAILING(Airports!E:E),"Code not found")</f>
        <v>CO</v>
      </c>
      <c r="J1251" s="1">
        <v>0.54513888888888884</v>
      </c>
      <c r="K1251">
        <f>HOUR(Flights[[#This Row],[Scheduled Departure]])</f>
        <v>13</v>
      </c>
      <c r="L1251" s="1">
        <v>0.55902777777777779</v>
      </c>
      <c r="M1251">
        <v>20</v>
      </c>
      <c r="N1251">
        <v>127</v>
      </c>
      <c r="O1251" s="14">
        <f>Flights[[#This Row],[Length (min)]]/60</f>
        <v>2.1166666666666667</v>
      </c>
      <c r="P1251">
        <v>862</v>
      </c>
      <c r="Q1251" s="17">
        <f>IFERROR(Flights[[#This Row],[Distance]]/Flights[[#This Row],[Length (hr)]],"")</f>
        <v>407.24409448818898</v>
      </c>
      <c r="R1251" s="1">
        <v>0.68402777777777779</v>
      </c>
      <c r="S1251" s="1">
        <v>0.68888888888888888</v>
      </c>
      <c r="T1251">
        <v>7</v>
      </c>
      <c r="U1251" t="str">
        <f>IF(Flights[[#This Row],[Arrival Delay]]="","Cancelled",IF(Flights[[#This Row],[Arrival Delay]]&gt;15,"Delayed","On time"))</f>
        <v>On time</v>
      </c>
      <c r="V1251" t="str">
        <f>IF(Flights[[#This Row],[Status]]&lt;&gt;"Delayed","",IF(Flights[[#This Row],[Arrival Delay]]&gt;120,"Severe",IF(Flights[[#This Row],[Arrival Delay]]&gt;60,"Major","Moderate")))</f>
        <v/>
      </c>
      <c r="X1251" t="str">
        <f>IF(OR(AND(Flights[[#This Row],[Status]]="Cancelled",Flights[[#This Row],[Cancellation Reason]]="Airline/Carrier"),Flights[[#This Row],[Delay Type]]="Severe"),"Yes","No")</f>
        <v>No</v>
      </c>
    </row>
    <row r="1252" spans="1:24" x14ac:dyDescent="0.25">
      <c r="A1252" s="3">
        <v>42103</v>
      </c>
      <c r="B1252">
        <f>WEEKNUM(Flights[[#This Row],[Date]],2)</f>
        <v>15</v>
      </c>
      <c r="C1252">
        <f>WEEKDAY(Flights[[#This Row],[Date]],2)</f>
        <v>4</v>
      </c>
      <c r="D1252" t="s">
        <v>1238</v>
      </c>
      <c r="E1252" t="s">
        <v>1994</v>
      </c>
      <c r="F1252" t="s">
        <v>0</v>
      </c>
      <c r="G1252" t="s">
        <v>335</v>
      </c>
      <c r="H1252" t="str">
        <f>_xlfn.XLOOKUP(Flights[[#This Row],[Destination]],Airports!$A$1:$A$77,Airports!$D$1:$D$77,"Code not found")</f>
        <v>Reno</v>
      </c>
      <c r="I1252" t="str" cm="1">
        <f t="array" ref="I1252">_xlfn.XLOOKUP(Flights[[#This Row],[Destination]],_xlfn._TRO_TRAILING(Airports!A:A),_xlfn._TRO_TRAILING(Airports!E:E),"Code not found")</f>
        <v>NV</v>
      </c>
      <c r="J1252" s="1">
        <v>0.56944444444444442</v>
      </c>
      <c r="K1252">
        <f>HOUR(Flights[[#This Row],[Scheduled Departure]])</f>
        <v>13</v>
      </c>
      <c r="L1252" s="1">
        <v>0.56874999999999998</v>
      </c>
      <c r="M1252">
        <v>-1</v>
      </c>
      <c r="N1252">
        <v>83</v>
      </c>
      <c r="O1252" s="14">
        <f>Flights[[#This Row],[Length (min)]]/60</f>
        <v>1.3833333333333333</v>
      </c>
      <c r="P1252">
        <v>391</v>
      </c>
      <c r="Q1252" s="17">
        <f>IFERROR(Flights[[#This Row],[Distance]]/Flights[[#This Row],[Length (hr)]],"")</f>
        <v>282.65060240963857</v>
      </c>
      <c r="R1252" s="1">
        <v>0.62777777777777777</v>
      </c>
      <c r="S1252" s="1">
        <v>0.62638888888888888</v>
      </c>
      <c r="T1252">
        <v>-2</v>
      </c>
      <c r="U1252" t="str">
        <f>IF(Flights[[#This Row],[Arrival Delay]]="","Cancelled",IF(Flights[[#This Row],[Arrival Delay]]&gt;15,"Delayed","On time"))</f>
        <v>On time</v>
      </c>
      <c r="V1252" t="str">
        <f>IF(Flights[[#This Row],[Status]]&lt;&gt;"Delayed","",IF(Flights[[#This Row],[Arrival Delay]]&gt;120,"Severe",IF(Flights[[#This Row],[Arrival Delay]]&gt;60,"Major","Moderate")))</f>
        <v/>
      </c>
      <c r="X1252" t="str">
        <f>IF(OR(AND(Flights[[#This Row],[Status]]="Cancelled",Flights[[#This Row],[Cancellation Reason]]="Airline/Carrier"),Flights[[#This Row],[Delay Type]]="Severe"),"Yes","No")</f>
        <v>No</v>
      </c>
    </row>
    <row r="1253" spans="1:24" x14ac:dyDescent="0.25">
      <c r="A1253" s="3">
        <v>42103</v>
      </c>
      <c r="B1253">
        <f>WEEKNUM(Flights[[#This Row],[Date]],2)</f>
        <v>15</v>
      </c>
      <c r="C1253">
        <f>WEEKDAY(Flights[[#This Row],[Date]],2)</f>
        <v>4</v>
      </c>
      <c r="D1253" t="s">
        <v>1323</v>
      </c>
      <c r="E1253" t="s">
        <v>1995</v>
      </c>
      <c r="F1253" t="s">
        <v>0</v>
      </c>
      <c r="G1253" t="s">
        <v>9</v>
      </c>
      <c r="H1253" t="str">
        <f>_xlfn.XLOOKUP(Flights[[#This Row],[Destination]],Airports!$A$1:$A$77,Airports!$D$1:$D$77,"Code not found")</f>
        <v>San Francisco</v>
      </c>
      <c r="I1253" t="str" cm="1">
        <f t="array" ref="I1253">_xlfn.XLOOKUP(Flights[[#This Row],[Destination]],_xlfn._TRO_TRAILING(Airports!A:A),_xlfn._TRO_TRAILING(Airports!E:E),"Code not found")</f>
        <v>CA</v>
      </c>
      <c r="J1253" s="1">
        <v>0.71180555555555558</v>
      </c>
      <c r="K1253">
        <f>HOUR(Flights[[#This Row],[Scheduled Departure]])</f>
        <v>17</v>
      </c>
      <c r="L1253" s="1">
        <v>0.76180555555555551</v>
      </c>
      <c r="M1253">
        <v>72</v>
      </c>
      <c r="N1253">
        <v>73</v>
      </c>
      <c r="O1253" s="14">
        <f>Flights[[#This Row],[Length (min)]]/60</f>
        <v>1.2166666666666666</v>
      </c>
      <c r="P1253">
        <v>337</v>
      </c>
      <c r="Q1253" s="17">
        <f>IFERROR(Flights[[#This Row],[Distance]]/Flights[[#This Row],[Length (hr)]],"")</f>
        <v>276.98630136986304</v>
      </c>
      <c r="R1253" s="1">
        <v>0.76388888888888884</v>
      </c>
      <c r="S1253" s="1">
        <v>0.8125</v>
      </c>
      <c r="T1253">
        <v>70</v>
      </c>
      <c r="U1253" t="str">
        <f>IF(Flights[[#This Row],[Arrival Delay]]="","Cancelled",IF(Flights[[#This Row],[Arrival Delay]]&gt;15,"Delayed","On time"))</f>
        <v>Delayed</v>
      </c>
      <c r="V1253" t="str">
        <f>IF(Flights[[#This Row],[Status]]&lt;&gt;"Delayed","",IF(Flights[[#This Row],[Arrival Delay]]&gt;120,"Severe",IF(Flights[[#This Row],[Arrival Delay]]&gt;60,"Major","Moderate")))</f>
        <v>Major</v>
      </c>
      <c r="X1253" t="str">
        <f>IF(OR(AND(Flights[[#This Row],[Status]]="Cancelled",Flights[[#This Row],[Cancellation Reason]]="Airline/Carrier"),Flights[[#This Row],[Delay Type]]="Severe"),"Yes","No")</f>
        <v>No</v>
      </c>
    </row>
    <row r="1254" spans="1:24" x14ac:dyDescent="0.25">
      <c r="A1254" s="3">
        <v>42103</v>
      </c>
      <c r="B1254">
        <f>WEEKNUM(Flights[[#This Row],[Date]],2)</f>
        <v>15</v>
      </c>
      <c r="C1254">
        <f>WEEKDAY(Flights[[#This Row],[Date]],2)</f>
        <v>4</v>
      </c>
      <c r="D1254" t="s">
        <v>515</v>
      </c>
      <c r="E1254" t="s">
        <v>1991</v>
      </c>
      <c r="F1254" t="s">
        <v>0</v>
      </c>
      <c r="G1254" t="s">
        <v>344</v>
      </c>
      <c r="H1254" t="str">
        <f>_xlfn.XLOOKUP(Flights[[#This Row],[Destination]],Airports!$A$1:$A$77,Airports!$D$1:$D$77,"Code not found")</f>
        <v>Seattle</v>
      </c>
      <c r="I1254" t="str" cm="1">
        <f t="array" ref="I1254">_xlfn.XLOOKUP(Flights[[#This Row],[Destination]],_xlfn._TRO_TRAILING(Airports!A:A),_xlfn._TRO_TRAILING(Airports!E:E),"Code not found")</f>
        <v>WA</v>
      </c>
      <c r="J1254" s="1">
        <v>0.77083333333333337</v>
      </c>
      <c r="K1254">
        <f>HOUR(Flights[[#This Row],[Scheduled Departure]])</f>
        <v>18</v>
      </c>
      <c r="L1254" s="1">
        <v>0.76736111111111116</v>
      </c>
      <c r="M1254">
        <v>-5</v>
      </c>
      <c r="N1254">
        <v>158</v>
      </c>
      <c r="O1254" s="14">
        <f>Flights[[#This Row],[Length (min)]]/60</f>
        <v>2.6333333333333333</v>
      </c>
      <c r="P1254">
        <v>954</v>
      </c>
      <c r="Q1254" s="17">
        <f>IFERROR(Flights[[#This Row],[Distance]]/Flights[[#This Row],[Length (hr)]],"")</f>
        <v>362.27848101265823</v>
      </c>
      <c r="R1254" s="1">
        <v>0.88472222222222219</v>
      </c>
      <c r="S1254" s="1">
        <v>0.87708333333333333</v>
      </c>
      <c r="T1254">
        <v>-11</v>
      </c>
      <c r="U1254" t="str">
        <f>IF(Flights[[#This Row],[Arrival Delay]]="","Cancelled",IF(Flights[[#This Row],[Arrival Delay]]&gt;15,"Delayed","On time"))</f>
        <v>On time</v>
      </c>
      <c r="V1254" t="str">
        <f>IF(Flights[[#This Row],[Status]]&lt;&gt;"Delayed","",IF(Flights[[#This Row],[Arrival Delay]]&gt;120,"Severe",IF(Flights[[#This Row],[Arrival Delay]]&gt;60,"Major","Moderate")))</f>
        <v/>
      </c>
      <c r="X1254" t="str">
        <f>IF(OR(AND(Flights[[#This Row],[Status]]="Cancelled",Flights[[#This Row],[Cancellation Reason]]="Airline/Carrier"),Flights[[#This Row],[Delay Type]]="Severe"),"Yes","No")</f>
        <v>No</v>
      </c>
    </row>
    <row r="1255" spans="1:24" x14ac:dyDescent="0.25">
      <c r="A1255" s="3">
        <v>42103</v>
      </c>
      <c r="B1255">
        <f>WEEKNUM(Flights[[#This Row],[Date]],2)</f>
        <v>15</v>
      </c>
      <c r="C1255">
        <f>WEEKDAY(Flights[[#This Row],[Date]],2)</f>
        <v>4</v>
      </c>
      <c r="D1255" t="s">
        <v>970</v>
      </c>
      <c r="E1255" t="s">
        <v>1994</v>
      </c>
      <c r="F1255" t="s">
        <v>0</v>
      </c>
      <c r="G1255" t="s">
        <v>342</v>
      </c>
      <c r="H1255" t="str">
        <f>_xlfn.XLOOKUP(Flights[[#This Row],[Destination]],Airports!$A$1:$A$77,Airports!$D$1:$D$77,"Code not found")</f>
        <v>Santa Barbara</v>
      </c>
      <c r="I1255" t="str" cm="1">
        <f t="array" ref="I1255">_xlfn.XLOOKUP(Flights[[#This Row],[Destination]],_xlfn._TRO_TRAILING(Airports!A:A),_xlfn._TRO_TRAILING(Airports!E:E),"Code not found")</f>
        <v>CA</v>
      </c>
      <c r="J1255" s="1">
        <v>0.83680555555555558</v>
      </c>
      <c r="K1255">
        <f>HOUR(Flights[[#This Row],[Scheduled Departure]])</f>
        <v>20</v>
      </c>
      <c r="L1255" s="1">
        <v>0.83263888888888893</v>
      </c>
      <c r="M1255">
        <v>-6</v>
      </c>
      <c r="N1255">
        <v>44</v>
      </c>
      <c r="O1255" s="14">
        <f>Flights[[#This Row],[Length (min)]]/60</f>
        <v>0.73333333333333328</v>
      </c>
      <c r="P1255">
        <v>89</v>
      </c>
      <c r="Q1255" s="17">
        <f>IFERROR(Flights[[#This Row],[Distance]]/Flights[[#This Row],[Length (hr)]],"")</f>
        <v>121.36363636363637</v>
      </c>
      <c r="R1255" s="1">
        <v>0.87013888888888891</v>
      </c>
      <c r="S1255" s="1">
        <v>0.86319444444444449</v>
      </c>
      <c r="T1255">
        <v>-10</v>
      </c>
      <c r="U1255" t="str">
        <f>IF(Flights[[#This Row],[Arrival Delay]]="","Cancelled",IF(Flights[[#This Row],[Arrival Delay]]&gt;15,"Delayed","On time"))</f>
        <v>On time</v>
      </c>
      <c r="V1255" t="str">
        <f>IF(Flights[[#This Row],[Status]]&lt;&gt;"Delayed","",IF(Flights[[#This Row],[Arrival Delay]]&gt;120,"Severe",IF(Flights[[#This Row],[Arrival Delay]]&gt;60,"Major","Moderate")))</f>
        <v/>
      </c>
      <c r="X1255" t="str">
        <f>IF(OR(AND(Flights[[#This Row],[Status]]="Cancelled",Flights[[#This Row],[Cancellation Reason]]="Airline/Carrier"),Flights[[#This Row],[Delay Type]]="Severe"),"Yes","No")</f>
        <v>No</v>
      </c>
    </row>
    <row r="1256" spans="1:24" x14ac:dyDescent="0.25">
      <c r="A1256" s="3">
        <v>42103</v>
      </c>
      <c r="B1256">
        <f>WEEKNUM(Flights[[#This Row],[Date]],2)</f>
        <v>15</v>
      </c>
      <c r="C1256">
        <f>WEEKDAY(Flights[[#This Row],[Date]],2)</f>
        <v>4</v>
      </c>
      <c r="D1256" t="s">
        <v>1341</v>
      </c>
      <c r="E1256" t="s">
        <v>1995</v>
      </c>
      <c r="F1256" t="s">
        <v>0</v>
      </c>
      <c r="G1256" t="s">
        <v>349</v>
      </c>
      <c r="H1256" t="str">
        <f>_xlfn.XLOOKUP(Flights[[#This Row],[Destination]],Airports!$A$1:$A$77,Airports!$D$1:$D$77,"Code not found")</f>
        <v>Salt Lake City</v>
      </c>
      <c r="I1256" t="str" cm="1">
        <f t="array" ref="I1256">_xlfn.XLOOKUP(Flights[[#This Row],[Destination]],_xlfn._TRO_TRAILING(Airports!A:A),_xlfn._TRO_TRAILING(Airports!E:E),"Code not found")</f>
        <v>UT</v>
      </c>
      <c r="J1256" s="1">
        <v>0.90625</v>
      </c>
      <c r="K1256">
        <f>HOUR(Flights[[#This Row],[Scheduled Departure]])</f>
        <v>21</v>
      </c>
      <c r="L1256" s="1">
        <v>3.6805555555555557E-2</v>
      </c>
      <c r="M1256">
        <v>188</v>
      </c>
      <c r="N1256">
        <v>106</v>
      </c>
      <c r="O1256" s="14">
        <f>Flights[[#This Row],[Length (min)]]/60</f>
        <v>1.7666666666666666</v>
      </c>
      <c r="P1256">
        <v>590</v>
      </c>
      <c r="Q1256" s="17">
        <f>IFERROR(Flights[[#This Row],[Distance]]/Flights[[#This Row],[Length (hr)]],"")</f>
        <v>333.96226415094338</v>
      </c>
      <c r="R1256" s="1">
        <v>1.7361111111111112E-2</v>
      </c>
      <c r="S1256" s="1">
        <v>0.15208333333333332</v>
      </c>
      <c r="T1256">
        <v>194</v>
      </c>
      <c r="U1256" t="str">
        <f>IF(Flights[[#This Row],[Arrival Delay]]="","Cancelled",IF(Flights[[#This Row],[Arrival Delay]]&gt;15,"Delayed","On time"))</f>
        <v>Delayed</v>
      </c>
      <c r="V1256" t="str">
        <f>IF(Flights[[#This Row],[Status]]&lt;&gt;"Delayed","",IF(Flights[[#This Row],[Arrival Delay]]&gt;120,"Severe",IF(Flights[[#This Row],[Arrival Delay]]&gt;60,"Major","Moderate")))</f>
        <v>Severe</v>
      </c>
      <c r="X1256" t="str">
        <f>IF(OR(AND(Flights[[#This Row],[Status]]="Cancelled",Flights[[#This Row],[Cancellation Reason]]="Airline/Carrier"),Flights[[#This Row],[Delay Type]]="Severe"),"Yes","No")</f>
        <v>Yes</v>
      </c>
    </row>
    <row r="1257" spans="1:24" x14ac:dyDescent="0.25">
      <c r="A1257" s="3">
        <v>42103</v>
      </c>
      <c r="B1257">
        <f>WEEKNUM(Flights[[#This Row],[Date]],2)</f>
        <v>15</v>
      </c>
      <c r="C1257">
        <f>WEEKDAY(Flights[[#This Row],[Date]],2)</f>
        <v>4</v>
      </c>
      <c r="D1257" t="s">
        <v>1344</v>
      </c>
      <c r="E1257" t="s">
        <v>1995</v>
      </c>
      <c r="F1257" t="s">
        <v>0</v>
      </c>
      <c r="G1257" t="s">
        <v>15</v>
      </c>
      <c r="H1257" t="str">
        <f>_xlfn.XLOOKUP(Flights[[#This Row],[Destination]],Airports!$A$1:$A$77,Airports!$D$1:$D$77,"Code not found")</f>
        <v>Las Vegas</v>
      </c>
      <c r="I1257" t="str" cm="1">
        <f t="array" ref="I1257">_xlfn.XLOOKUP(Flights[[#This Row],[Destination]],_xlfn._TRO_TRAILING(Airports!A:A),_xlfn._TRO_TRAILING(Airports!E:E),"Code not found")</f>
        <v>NV</v>
      </c>
      <c r="J1257" s="1">
        <v>0.91666666666666663</v>
      </c>
      <c r="K1257">
        <f>HOUR(Flights[[#This Row],[Scheduled Departure]])</f>
        <v>22</v>
      </c>
      <c r="L1257" s="1">
        <v>0.91597222222222219</v>
      </c>
      <c r="M1257">
        <v>-1</v>
      </c>
      <c r="N1257">
        <v>57</v>
      </c>
      <c r="O1257" s="14">
        <f>Flights[[#This Row],[Length (min)]]/60</f>
        <v>0.95</v>
      </c>
      <c r="P1257">
        <v>236</v>
      </c>
      <c r="Q1257" s="17">
        <f>IFERROR(Flights[[#This Row],[Distance]]/Flights[[#This Row],[Length (hr)]],"")</f>
        <v>248.42105263157896</v>
      </c>
      <c r="R1257" s="1">
        <v>0.96875</v>
      </c>
      <c r="S1257" s="1">
        <v>0.9555555555555556</v>
      </c>
      <c r="T1257">
        <v>-19</v>
      </c>
      <c r="U1257" t="str">
        <f>IF(Flights[[#This Row],[Arrival Delay]]="","Cancelled",IF(Flights[[#This Row],[Arrival Delay]]&gt;15,"Delayed","On time"))</f>
        <v>On time</v>
      </c>
      <c r="V1257" t="str">
        <f>IF(Flights[[#This Row],[Status]]&lt;&gt;"Delayed","",IF(Flights[[#This Row],[Arrival Delay]]&gt;120,"Severe",IF(Flights[[#This Row],[Arrival Delay]]&gt;60,"Major","Moderate")))</f>
        <v/>
      </c>
      <c r="X1257" t="str">
        <f>IF(OR(AND(Flights[[#This Row],[Status]]="Cancelled",Flights[[#This Row],[Cancellation Reason]]="Airline/Carrier"),Flights[[#This Row],[Delay Type]]="Severe"),"Yes","No")</f>
        <v>No</v>
      </c>
    </row>
    <row r="1258" spans="1:24" x14ac:dyDescent="0.25">
      <c r="A1258" s="3">
        <v>42103</v>
      </c>
      <c r="B1258">
        <f>WEEKNUM(Flights[[#This Row],[Date]],2)</f>
        <v>15</v>
      </c>
      <c r="C1258">
        <f>WEEKDAY(Flights[[#This Row],[Date]],2)</f>
        <v>4</v>
      </c>
      <c r="D1258" t="s">
        <v>659</v>
      </c>
      <c r="E1258" t="s">
        <v>1989</v>
      </c>
      <c r="F1258" t="s">
        <v>0</v>
      </c>
      <c r="G1258" t="s">
        <v>2</v>
      </c>
      <c r="H1258" t="str">
        <f>_xlfn.XLOOKUP(Flights[[#This Row],[Destination]],Airports!$A$1:$A$77,Airports!$D$1:$D$77,"Code not found")</f>
        <v>Miami</v>
      </c>
      <c r="I1258" t="str" cm="1">
        <f t="array" ref="I1258">_xlfn.XLOOKUP(Flights[[#This Row],[Destination]],_xlfn._TRO_TRAILING(Airports!A:A),_xlfn._TRO_TRAILING(Airports!E:E),"Code not found")</f>
        <v>FL</v>
      </c>
      <c r="J1258" s="1">
        <v>0.93055555555555558</v>
      </c>
      <c r="K1258">
        <f>HOUR(Flights[[#This Row],[Scheduled Departure]])</f>
        <v>22</v>
      </c>
      <c r="L1258" s="1">
        <v>0.95763888888888893</v>
      </c>
      <c r="M1258">
        <v>39</v>
      </c>
      <c r="N1258">
        <v>277</v>
      </c>
      <c r="O1258" s="14">
        <f>Flights[[#This Row],[Length (min)]]/60</f>
        <v>4.6166666666666663</v>
      </c>
      <c r="P1258">
        <v>2342</v>
      </c>
      <c r="Q1258" s="17">
        <f>IFERROR(Flights[[#This Row],[Distance]]/Flights[[#This Row],[Length (hr)]],"")</f>
        <v>507.29241877256322</v>
      </c>
      <c r="R1258" s="1">
        <v>0.25486111111111109</v>
      </c>
      <c r="S1258" s="1">
        <v>0.27500000000000002</v>
      </c>
      <c r="T1258">
        <v>29</v>
      </c>
      <c r="U1258" t="str">
        <f>IF(Flights[[#This Row],[Arrival Delay]]="","Cancelled",IF(Flights[[#This Row],[Arrival Delay]]&gt;15,"Delayed","On time"))</f>
        <v>Delayed</v>
      </c>
      <c r="V1258" t="str">
        <f>IF(Flights[[#This Row],[Status]]&lt;&gt;"Delayed","",IF(Flights[[#This Row],[Arrival Delay]]&gt;120,"Severe",IF(Flights[[#This Row],[Arrival Delay]]&gt;60,"Major","Moderate")))</f>
        <v>Moderate</v>
      </c>
      <c r="X1258" t="str">
        <f>IF(OR(AND(Flights[[#This Row],[Status]]="Cancelled",Flights[[#This Row],[Cancellation Reason]]="Airline/Carrier"),Flights[[#This Row],[Delay Type]]="Severe"),"Yes","No")</f>
        <v>No</v>
      </c>
    </row>
    <row r="1259" spans="1:24" x14ac:dyDescent="0.25">
      <c r="A1259" s="3">
        <v>42103</v>
      </c>
      <c r="B1259">
        <f>WEEKNUM(Flights[[#This Row],[Date]],2)</f>
        <v>15</v>
      </c>
      <c r="C1259">
        <f>WEEKDAY(Flights[[#This Row],[Date]],2)</f>
        <v>4</v>
      </c>
      <c r="D1259" t="s">
        <v>674</v>
      </c>
      <c r="E1259" t="s">
        <v>1989</v>
      </c>
      <c r="F1259" t="s">
        <v>0</v>
      </c>
      <c r="G1259" t="s">
        <v>12</v>
      </c>
      <c r="H1259" t="str">
        <f>_xlfn.XLOOKUP(Flights[[#This Row],[Destination]],Airports!$A$1:$A$77,Airports!$D$1:$D$77,"Code not found")</f>
        <v>New York</v>
      </c>
      <c r="I1259" t="str" cm="1">
        <f t="array" ref="I1259">_xlfn.XLOOKUP(Flights[[#This Row],[Destination]],_xlfn._TRO_TRAILING(Airports!A:A),_xlfn._TRO_TRAILING(Airports!E:E),"Code not found")</f>
        <v>NY</v>
      </c>
      <c r="J1259" s="1">
        <v>0.95486111111111116</v>
      </c>
      <c r="K1259">
        <f>HOUR(Flights[[#This Row],[Scheduled Departure]])</f>
        <v>22</v>
      </c>
      <c r="L1259" s="1">
        <v>0.95972222222222225</v>
      </c>
      <c r="M1259">
        <v>7</v>
      </c>
      <c r="N1259">
        <v>307</v>
      </c>
      <c r="O1259" s="14">
        <f>Flights[[#This Row],[Length (min)]]/60</f>
        <v>5.1166666666666663</v>
      </c>
      <c r="P1259">
        <v>2475</v>
      </c>
      <c r="Q1259" s="17">
        <f>IFERROR(Flights[[#This Row],[Distance]]/Flights[[#This Row],[Length (hr)]],"")</f>
        <v>483.71335504885997</v>
      </c>
      <c r="R1259" s="1">
        <v>0.30208333333333331</v>
      </c>
      <c r="S1259" s="1">
        <v>0.29791666666666666</v>
      </c>
      <c r="T1259">
        <v>-6</v>
      </c>
      <c r="U1259" t="str">
        <f>IF(Flights[[#This Row],[Arrival Delay]]="","Cancelled",IF(Flights[[#This Row],[Arrival Delay]]&gt;15,"Delayed","On time"))</f>
        <v>On time</v>
      </c>
      <c r="V1259" t="str">
        <f>IF(Flights[[#This Row],[Status]]&lt;&gt;"Delayed","",IF(Flights[[#This Row],[Arrival Delay]]&gt;120,"Severe",IF(Flights[[#This Row],[Arrival Delay]]&gt;60,"Major","Moderate")))</f>
        <v/>
      </c>
      <c r="X1259" t="str">
        <f>IF(OR(AND(Flights[[#This Row],[Status]]="Cancelled",Flights[[#This Row],[Cancellation Reason]]="Airline/Carrier"),Flights[[#This Row],[Delay Type]]="Severe"),"Yes","No")</f>
        <v>No</v>
      </c>
    </row>
    <row r="1260" spans="1:24" x14ac:dyDescent="0.25">
      <c r="A1260" s="3">
        <v>42103</v>
      </c>
      <c r="B1260">
        <f>WEEKNUM(Flights[[#This Row],[Date]],2)</f>
        <v>15</v>
      </c>
      <c r="C1260">
        <f>WEEKDAY(Flights[[#This Row],[Date]],2)</f>
        <v>4</v>
      </c>
      <c r="D1260" t="s">
        <v>676</v>
      </c>
      <c r="E1260" t="s">
        <v>1996</v>
      </c>
      <c r="F1260" t="s">
        <v>0</v>
      </c>
      <c r="G1260" t="s">
        <v>12</v>
      </c>
      <c r="H1260" t="str">
        <f>_xlfn.XLOOKUP(Flights[[#This Row],[Destination]],Airports!$A$1:$A$77,Airports!$D$1:$D$77,"Code not found")</f>
        <v>New York</v>
      </c>
      <c r="I1260" t="str" cm="1">
        <f t="array" ref="I1260">_xlfn.XLOOKUP(Flights[[#This Row],[Destination]],_xlfn._TRO_TRAILING(Airports!A:A),_xlfn._TRO_TRAILING(Airports!E:E),"Code not found")</f>
        <v>NY</v>
      </c>
      <c r="J1260" s="1">
        <v>0.96180555555555558</v>
      </c>
      <c r="K1260">
        <f>HOUR(Flights[[#This Row],[Scheduled Departure]])</f>
        <v>23</v>
      </c>
      <c r="L1260" s="1">
        <v>0.96875</v>
      </c>
      <c r="M1260">
        <v>10</v>
      </c>
      <c r="N1260">
        <v>314</v>
      </c>
      <c r="O1260" s="14">
        <f>Flights[[#This Row],[Length (min)]]/60</f>
        <v>5.2333333333333334</v>
      </c>
      <c r="P1260">
        <v>2475</v>
      </c>
      <c r="Q1260" s="17">
        <f>IFERROR(Flights[[#This Row],[Distance]]/Flights[[#This Row],[Length (hr)]],"")</f>
        <v>472.9299363057325</v>
      </c>
      <c r="R1260" s="1">
        <v>0.30902777777777779</v>
      </c>
      <c r="S1260" s="1">
        <v>0.31180555555555556</v>
      </c>
      <c r="T1260">
        <v>4</v>
      </c>
      <c r="U1260" t="str">
        <f>IF(Flights[[#This Row],[Arrival Delay]]="","Cancelled",IF(Flights[[#This Row],[Arrival Delay]]&gt;15,"Delayed","On time"))</f>
        <v>On time</v>
      </c>
      <c r="V1260" t="str">
        <f>IF(Flights[[#This Row],[Status]]&lt;&gt;"Delayed","",IF(Flights[[#This Row],[Arrival Delay]]&gt;120,"Severe",IF(Flights[[#This Row],[Arrival Delay]]&gt;60,"Major","Moderate")))</f>
        <v/>
      </c>
      <c r="X1260" t="str">
        <f>IF(OR(AND(Flights[[#This Row],[Status]]="Cancelled",Flights[[#This Row],[Cancellation Reason]]="Airline/Carrier"),Flights[[#This Row],[Delay Type]]="Severe"),"Yes","No")</f>
        <v>No</v>
      </c>
    </row>
    <row r="1261" spans="1:24" x14ac:dyDescent="0.25">
      <c r="A1261" s="3">
        <v>42103</v>
      </c>
      <c r="B1261">
        <f>WEEKNUM(Flights[[#This Row],[Date]],2)</f>
        <v>15</v>
      </c>
      <c r="C1261">
        <f>WEEKDAY(Flights[[#This Row],[Date]],2)</f>
        <v>4</v>
      </c>
      <c r="D1261" t="s">
        <v>107</v>
      </c>
      <c r="E1261" t="s">
        <v>1987</v>
      </c>
      <c r="F1261" t="s">
        <v>0</v>
      </c>
      <c r="G1261" t="s">
        <v>12</v>
      </c>
      <c r="H1261" t="str">
        <f>_xlfn.XLOOKUP(Flights[[#This Row],[Destination]],Airports!$A$1:$A$77,Airports!$D$1:$D$77,"Code not found")</f>
        <v>New York</v>
      </c>
      <c r="I1261" t="str" cm="1">
        <f t="array" ref="I1261">_xlfn.XLOOKUP(Flights[[#This Row],[Destination]],_xlfn._TRO_TRAILING(Airports!A:A),_xlfn._TRO_TRAILING(Airports!E:E),"Code not found")</f>
        <v>NY</v>
      </c>
      <c r="J1261" s="1">
        <v>0.97569444444444442</v>
      </c>
      <c r="K1261">
        <f>HOUR(Flights[[#This Row],[Scheduled Departure]])</f>
        <v>23</v>
      </c>
      <c r="L1261" s="1">
        <v>0.97638888888888886</v>
      </c>
      <c r="M1261">
        <v>1</v>
      </c>
      <c r="N1261">
        <v>315</v>
      </c>
      <c r="O1261" s="14">
        <f>Flights[[#This Row],[Length (min)]]/60</f>
        <v>5.25</v>
      </c>
      <c r="P1261">
        <v>2475</v>
      </c>
      <c r="Q1261" s="17">
        <f>IFERROR(Flights[[#This Row],[Distance]]/Flights[[#This Row],[Length (hr)]],"")</f>
        <v>471.42857142857144</v>
      </c>
      <c r="R1261" s="1">
        <v>0.3298611111111111</v>
      </c>
      <c r="S1261" s="1">
        <v>0.32013888888888886</v>
      </c>
      <c r="T1261">
        <v>-14</v>
      </c>
      <c r="U1261" t="str">
        <f>IF(Flights[[#This Row],[Arrival Delay]]="","Cancelled",IF(Flights[[#This Row],[Arrival Delay]]&gt;15,"Delayed","On time"))</f>
        <v>On time</v>
      </c>
      <c r="V1261" t="str">
        <f>IF(Flights[[#This Row],[Status]]&lt;&gt;"Delayed","",IF(Flights[[#This Row],[Arrival Delay]]&gt;120,"Severe",IF(Flights[[#This Row],[Arrival Delay]]&gt;60,"Major","Moderate")))</f>
        <v/>
      </c>
      <c r="X1261" t="str">
        <f>IF(OR(AND(Flights[[#This Row],[Status]]="Cancelled",Flights[[#This Row],[Cancellation Reason]]="Airline/Carrier"),Flights[[#This Row],[Delay Type]]="Severe"),"Yes","No")</f>
        <v>No</v>
      </c>
    </row>
    <row r="1262" spans="1:24" x14ac:dyDescent="0.25">
      <c r="A1262" s="3">
        <v>42104</v>
      </c>
      <c r="B1262">
        <f>WEEKNUM(Flights[[#This Row],[Date]],2)</f>
        <v>15</v>
      </c>
      <c r="C1262">
        <f>WEEKDAY(Flights[[#This Row],[Date]],2)</f>
        <v>5</v>
      </c>
      <c r="D1262" t="s">
        <v>125</v>
      </c>
      <c r="E1262" t="s">
        <v>1987</v>
      </c>
      <c r="F1262" t="s">
        <v>0</v>
      </c>
      <c r="G1262" t="s">
        <v>1</v>
      </c>
      <c r="H1262" t="str">
        <f>_xlfn.XLOOKUP(Flights[[#This Row],[Destination]],Airports!$A$1:$A$77,Airports!$D$1:$D$77,"Code not found")</f>
        <v>West Palm Beach</v>
      </c>
      <c r="I1262" t="str" cm="1">
        <f t="array" ref="I1262">_xlfn.XLOOKUP(Flights[[#This Row],[Destination]],_xlfn._TRO_TRAILING(Airports!A:A),_xlfn._TRO_TRAILING(Airports!E:E),"Code not found")</f>
        <v>FL</v>
      </c>
      <c r="J1262" s="1">
        <v>3.472222222222222E-3</v>
      </c>
      <c r="K1262">
        <f>HOUR(Flights[[#This Row],[Scheduled Departure]])</f>
        <v>0</v>
      </c>
      <c r="L1262" s="1">
        <v>4.8611111111111112E-3</v>
      </c>
      <c r="M1262">
        <v>2</v>
      </c>
      <c r="N1262">
        <v>296</v>
      </c>
      <c r="O1262" s="14">
        <f>Flights[[#This Row],[Length (min)]]/60</f>
        <v>4.9333333333333336</v>
      </c>
      <c r="P1262">
        <v>2330</v>
      </c>
      <c r="Q1262" s="17">
        <f>IFERROR(Flights[[#This Row],[Distance]]/Flights[[#This Row],[Length (hr)]],"")</f>
        <v>472.29729729729729</v>
      </c>
      <c r="R1262" s="1">
        <v>0.32777777777777778</v>
      </c>
      <c r="S1262" s="1">
        <v>0.33541666666666664</v>
      </c>
      <c r="T1262">
        <v>11</v>
      </c>
      <c r="U1262" t="str">
        <f>IF(Flights[[#This Row],[Arrival Delay]]="","Cancelled",IF(Flights[[#This Row],[Arrival Delay]]&gt;15,"Delayed","On time"))</f>
        <v>On time</v>
      </c>
      <c r="V1262" t="str">
        <f>IF(Flights[[#This Row],[Status]]&lt;&gt;"Delayed","",IF(Flights[[#This Row],[Arrival Delay]]&gt;120,"Severe",IF(Flights[[#This Row],[Arrival Delay]]&gt;60,"Major","Moderate")))</f>
        <v/>
      </c>
      <c r="X1262" t="str">
        <f>IF(OR(AND(Flights[[#This Row],[Status]]="Cancelled",Flights[[#This Row],[Cancellation Reason]]="Airline/Carrier"),Flights[[#This Row],[Delay Type]]="Severe"),"Yes","No")</f>
        <v>No</v>
      </c>
    </row>
    <row r="1263" spans="1:24" x14ac:dyDescent="0.25">
      <c r="A1263" s="3">
        <v>42104</v>
      </c>
      <c r="B1263">
        <f>WEEKNUM(Flights[[#This Row],[Date]],2)</f>
        <v>15</v>
      </c>
      <c r="C1263">
        <f>WEEKDAY(Flights[[#This Row],[Date]],2)</f>
        <v>5</v>
      </c>
      <c r="D1263" t="s">
        <v>1290</v>
      </c>
      <c r="E1263" t="s">
        <v>1995</v>
      </c>
      <c r="F1263" t="s">
        <v>0</v>
      </c>
      <c r="G1263" t="s">
        <v>246</v>
      </c>
      <c r="H1263" t="str">
        <f>_xlfn.XLOOKUP(Flights[[#This Row],[Destination]],Airports!$A$1:$A$77,Airports!$D$1:$D$77,"Code not found")</f>
        <v>Albuquerque</v>
      </c>
      <c r="I1263" t="str" cm="1">
        <f t="array" ref="I1263">_xlfn.XLOOKUP(Flights[[#This Row],[Destination]],_xlfn._TRO_TRAILING(Airports!A:A),_xlfn._TRO_TRAILING(Airports!E:E),"Code not found")</f>
        <v>NM</v>
      </c>
      <c r="J1263" s="1">
        <v>0.35416666666666669</v>
      </c>
      <c r="K1263">
        <f>HOUR(Flights[[#This Row],[Scheduled Departure]])</f>
        <v>8</v>
      </c>
      <c r="L1263" s="1">
        <v>0.35069444444444442</v>
      </c>
      <c r="M1263">
        <v>-5</v>
      </c>
      <c r="N1263">
        <v>109</v>
      </c>
      <c r="O1263" s="14">
        <f>Flights[[#This Row],[Length (min)]]/60</f>
        <v>1.8166666666666667</v>
      </c>
      <c r="P1263">
        <v>677</v>
      </c>
      <c r="Q1263" s="17">
        <f>IFERROR(Flights[[#This Row],[Distance]]/Flights[[#This Row],[Length (hr)]],"")</f>
        <v>372.66055045871559</v>
      </c>
      <c r="R1263" s="1">
        <v>0.47222222222222221</v>
      </c>
      <c r="S1263" s="1">
        <v>0.46805555555555556</v>
      </c>
      <c r="T1263">
        <v>-6</v>
      </c>
      <c r="U1263" t="str">
        <f>IF(Flights[[#This Row],[Arrival Delay]]="","Cancelled",IF(Flights[[#This Row],[Arrival Delay]]&gt;15,"Delayed","On time"))</f>
        <v>On time</v>
      </c>
      <c r="V1263" t="str">
        <f>IF(Flights[[#This Row],[Status]]&lt;&gt;"Delayed","",IF(Flights[[#This Row],[Arrival Delay]]&gt;120,"Severe",IF(Flights[[#This Row],[Arrival Delay]]&gt;60,"Major","Moderate")))</f>
        <v/>
      </c>
      <c r="X1263" t="str">
        <f>IF(OR(AND(Flights[[#This Row],[Status]]="Cancelled",Flights[[#This Row],[Cancellation Reason]]="Airline/Carrier"),Flights[[#This Row],[Delay Type]]="Severe"),"Yes","No")</f>
        <v>No</v>
      </c>
    </row>
    <row r="1264" spans="1:24" x14ac:dyDescent="0.25">
      <c r="A1264" s="3">
        <v>42104</v>
      </c>
      <c r="B1264">
        <f>WEEKNUM(Flights[[#This Row],[Date]],2)</f>
        <v>15</v>
      </c>
      <c r="C1264">
        <f>WEEKDAY(Flights[[#This Row],[Date]],2)</f>
        <v>5</v>
      </c>
      <c r="D1264" t="s">
        <v>1292</v>
      </c>
      <c r="E1264" t="s">
        <v>1995</v>
      </c>
      <c r="F1264" t="s">
        <v>0</v>
      </c>
      <c r="G1264" t="s">
        <v>351</v>
      </c>
      <c r="H1264" t="str">
        <f>_xlfn.XLOOKUP(Flights[[#This Row],[Destination]],Airports!$A$1:$A$77,Airports!$D$1:$D$77,"Code not found")</f>
        <v>Sacramento</v>
      </c>
      <c r="I1264" t="str" cm="1">
        <f t="array" ref="I1264">_xlfn.XLOOKUP(Flights[[#This Row],[Destination]],_xlfn._TRO_TRAILING(Airports!A:A),_xlfn._TRO_TRAILING(Airports!E:E),"Code not found")</f>
        <v>CA</v>
      </c>
      <c r="J1264" s="1">
        <v>0.3576388888888889</v>
      </c>
      <c r="K1264">
        <f>HOUR(Flights[[#This Row],[Scheduled Departure]])</f>
        <v>8</v>
      </c>
      <c r="L1264" s="1">
        <v>0.36458333333333331</v>
      </c>
      <c r="M1264">
        <v>10</v>
      </c>
      <c r="N1264">
        <v>79</v>
      </c>
      <c r="O1264" s="14">
        <f>Flights[[#This Row],[Length (min)]]/60</f>
        <v>1.3166666666666667</v>
      </c>
      <c r="P1264">
        <v>373</v>
      </c>
      <c r="Q1264" s="17">
        <f>IFERROR(Flights[[#This Row],[Distance]]/Flights[[#This Row],[Length (hr)]],"")</f>
        <v>283.29113924050631</v>
      </c>
      <c r="R1264" s="1">
        <v>0.41319444444444442</v>
      </c>
      <c r="S1264" s="1">
        <v>0.41944444444444445</v>
      </c>
      <c r="T1264">
        <v>9</v>
      </c>
      <c r="U1264" t="str">
        <f>IF(Flights[[#This Row],[Arrival Delay]]="","Cancelled",IF(Flights[[#This Row],[Arrival Delay]]&gt;15,"Delayed","On time"))</f>
        <v>On time</v>
      </c>
      <c r="V1264" t="str">
        <f>IF(Flights[[#This Row],[Status]]&lt;&gt;"Delayed","",IF(Flights[[#This Row],[Arrival Delay]]&gt;120,"Severe",IF(Flights[[#This Row],[Arrival Delay]]&gt;60,"Major","Moderate")))</f>
        <v/>
      </c>
      <c r="X1264" t="str">
        <f>IF(OR(AND(Flights[[#This Row],[Status]]="Cancelled",Flights[[#This Row],[Cancellation Reason]]="Airline/Carrier"),Flights[[#This Row],[Delay Type]]="Severe"),"Yes","No")</f>
        <v>No</v>
      </c>
    </row>
    <row r="1265" spans="1:24" x14ac:dyDescent="0.25">
      <c r="A1265" s="3">
        <v>42104</v>
      </c>
      <c r="B1265">
        <f>WEEKNUM(Flights[[#This Row],[Date]],2)</f>
        <v>15</v>
      </c>
      <c r="C1265">
        <f>WEEKDAY(Flights[[#This Row],[Date]],2)</f>
        <v>5</v>
      </c>
      <c r="D1265" t="s">
        <v>792</v>
      </c>
      <c r="E1265" t="s">
        <v>1990</v>
      </c>
      <c r="F1265" t="s">
        <v>0</v>
      </c>
      <c r="G1265" t="s">
        <v>9</v>
      </c>
      <c r="H1265" t="str">
        <f>_xlfn.XLOOKUP(Flights[[#This Row],[Destination]],Airports!$A$1:$A$77,Airports!$D$1:$D$77,"Code not found")</f>
        <v>San Francisco</v>
      </c>
      <c r="I1265" t="str" cm="1">
        <f t="array" ref="I1265">_xlfn.XLOOKUP(Flights[[#This Row],[Destination]],_xlfn._TRO_TRAILING(Airports!A:A),_xlfn._TRO_TRAILING(Airports!E:E),"Code not found")</f>
        <v>CA</v>
      </c>
      <c r="J1265" s="1">
        <v>0.3888888888888889</v>
      </c>
      <c r="K1265">
        <f>HOUR(Flights[[#This Row],[Scheduled Departure]])</f>
        <v>9</v>
      </c>
      <c r="L1265" s="1">
        <v>0.38680555555555557</v>
      </c>
      <c r="M1265">
        <v>-3</v>
      </c>
      <c r="N1265">
        <v>83</v>
      </c>
      <c r="O1265" s="14">
        <f>Flights[[#This Row],[Length (min)]]/60</f>
        <v>1.3833333333333333</v>
      </c>
      <c r="P1265">
        <v>337</v>
      </c>
      <c r="Q1265" s="17">
        <f>IFERROR(Flights[[#This Row],[Distance]]/Flights[[#This Row],[Length (hr)]],"")</f>
        <v>243.6144578313253</v>
      </c>
      <c r="R1265" s="1">
        <v>0.4548611111111111</v>
      </c>
      <c r="S1265" s="1">
        <v>0.44444444444444442</v>
      </c>
      <c r="T1265">
        <v>-15</v>
      </c>
      <c r="U1265" t="str">
        <f>IF(Flights[[#This Row],[Arrival Delay]]="","Cancelled",IF(Flights[[#This Row],[Arrival Delay]]&gt;15,"Delayed","On time"))</f>
        <v>On time</v>
      </c>
      <c r="V1265" t="str">
        <f>IF(Flights[[#This Row],[Status]]&lt;&gt;"Delayed","",IF(Flights[[#This Row],[Arrival Delay]]&gt;120,"Severe",IF(Flights[[#This Row],[Arrival Delay]]&gt;60,"Major","Moderate")))</f>
        <v/>
      </c>
      <c r="X1265" t="str">
        <f>IF(OR(AND(Flights[[#This Row],[Status]]="Cancelled",Flights[[#This Row],[Cancellation Reason]]="Airline/Carrier"),Flights[[#This Row],[Delay Type]]="Severe"),"Yes","No")</f>
        <v>No</v>
      </c>
    </row>
    <row r="1266" spans="1:24" x14ac:dyDescent="0.25">
      <c r="A1266" s="3">
        <v>42104</v>
      </c>
      <c r="B1266">
        <f>WEEKNUM(Flights[[#This Row],[Date]],2)</f>
        <v>15</v>
      </c>
      <c r="C1266">
        <f>WEEKDAY(Flights[[#This Row],[Date]],2)</f>
        <v>5</v>
      </c>
      <c r="D1266" t="s">
        <v>445</v>
      </c>
      <c r="E1266" t="s">
        <v>1997</v>
      </c>
      <c r="F1266" t="s">
        <v>0</v>
      </c>
      <c r="G1266" t="s">
        <v>17</v>
      </c>
      <c r="H1266" t="str">
        <f>_xlfn.XLOOKUP(Flights[[#This Row],[Destination]],Airports!$A$1:$A$77,Airports!$D$1:$D$77,"Code not found")</f>
        <v>Honolulu</v>
      </c>
      <c r="I1266" t="str" cm="1">
        <f t="array" ref="I1266">_xlfn.XLOOKUP(Flights[[#This Row],[Destination]],_xlfn._TRO_TRAILING(Airports!A:A),_xlfn._TRO_TRAILING(Airports!E:E),"Code not found")</f>
        <v>HI</v>
      </c>
      <c r="J1266" s="1">
        <v>0.41666666666666669</v>
      </c>
      <c r="K1266">
        <f>HOUR(Flights[[#This Row],[Scheduled Departure]])</f>
        <v>10</v>
      </c>
      <c r="L1266" s="1">
        <v>0.41249999999999998</v>
      </c>
      <c r="M1266">
        <v>-6</v>
      </c>
      <c r="N1266">
        <v>371</v>
      </c>
      <c r="O1266" s="14">
        <f>Flights[[#This Row],[Length (min)]]/60</f>
        <v>6.1833333333333336</v>
      </c>
      <c r="P1266">
        <v>2556</v>
      </c>
      <c r="Q1266" s="17">
        <f>IFERROR(Flights[[#This Row],[Distance]]/Flights[[#This Row],[Length (hr)]],"")</f>
        <v>413.36927223719675</v>
      </c>
      <c r="R1266" s="1">
        <v>0.52777777777777779</v>
      </c>
      <c r="S1266" s="1">
        <v>0.54513888888888884</v>
      </c>
      <c r="T1266">
        <v>25</v>
      </c>
      <c r="U1266" t="str">
        <f>IF(Flights[[#This Row],[Arrival Delay]]="","Cancelled",IF(Flights[[#This Row],[Arrival Delay]]&gt;15,"Delayed","On time"))</f>
        <v>Delayed</v>
      </c>
      <c r="V1266" t="str">
        <f>IF(Flights[[#This Row],[Status]]&lt;&gt;"Delayed","",IF(Flights[[#This Row],[Arrival Delay]]&gt;120,"Severe",IF(Flights[[#This Row],[Arrival Delay]]&gt;60,"Major","Moderate")))</f>
        <v>Moderate</v>
      </c>
      <c r="X1266" t="str">
        <f>IF(OR(AND(Flights[[#This Row],[Status]]="Cancelled",Flights[[#This Row],[Cancellation Reason]]="Airline/Carrier"),Flights[[#This Row],[Delay Type]]="Severe"),"Yes","No")</f>
        <v>No</v>
      </c>
    </row>
    <row r="1267" spans="1:24" x14ac:dyDescent="0.25">
      <c r="A1267" s="3">
        <v>42104</v>
      </c>
      <c r="B1267">
        <f>WEEKNUM(Flights[[#This Row],[Date]],2)</f>
        <v>15</v>
      </c>
      <c r="C1267">
        <f>WEEKDAY(Flights[[#This Row],[Date]],2)</f>
        <v>5</v>
      </c>
      <c r="D1267" t="s">
        <v>1207</v>
      </c>
      <c r="E1267" t="s">
        <v>1989</v>
      </c>
      <c r="F1267" t="s">
        <v>0</v>
      </c>
      <c r="G1267" t="s">
        <v>14</v>
      </c>
      <c r="H1267" t="str">
        <f>_xlfn.XLOOKUP(Flights[[#This Row],[Destination]],Airports!$A$1:$A$77,Airports!$D$1:$D$77,"Code not found")</f>
        <v>Tampa</v>
      </c>
      <c r="I1267" t="str" cm="1">
        <f t="array" ref="I1267">_xlfn.XLOOKUP(Flights[[#This Row],[Destination]],_xlfn._TRO_TRAILING(Airports!A:A),_xlfn._TRO_TRAILING(Airports!E:E),"Code not found")</f>
        <v>FL</v>
      </c>
      <c r="J1267" s="1">
        <v>0.4548611111111111</v>
      </c>
      <c r="K1267">
        <f>HOUR(Flights[[#This Row],[Scheduled Departure]])</f>
        <v>10</v>
      </c>
      <c r="L1267" s="1">
        <v>0.45277777777777778</v>
      </c>
      <c r="M1267">
        <v>-3</v>
      </c>
      <c r="N1267">
        <v>260</v>
      </c>
      <c r="O1267" s="14">
        <f>Flights[[#This Row],[Length (min)]]/60</f>
        <v>4.333333333333333</v>
      </c>
      <c r="P1267">
        <v>2158</v>
      </c>
      <c r="Q1267" s="17">
        <f>IFERROR(Flights[[#This Row],[Distance]]/Flights[[#This Row],[Length (hr)]],"")</f>
        <v>498.00000000000006</v>
      </c>
      <c r="R1267" s="1">
        <v>0.76388888888888884</v>
      </c>
      <c r="S1267" s="1">
        <v>0.7583333333333333</v>
      </c>
      <c r="T1267">
        <v>-8</v>
      </c>
      <c r="U1267" t="str">
        <f>IF(Flights[[#This Row],[Arrival Delay]]="","Cancelled",IF(Flights[[#This Row],[Arrival Delay]]&gt;15,"Delayed","On time"))</f>
        <v>On time</v>
      </c>
      <c r="V1267" t="str">
        <f>IF(Flights[[#This Row],[Status]]&lt;&gt;"Delayed","",IF(Flights[[#This Row],[Arrival Delay]]&gt;120,"Severe",IF(Flights[[#This Row],[Arrival Delay]]&gt;60,"Major","Moderate")))</f>
        <v/>
      </c>
      <c r="X1267" t="str">
        <f>IF(OR(AND(Flights[[#This Row],[Status]]="Cancelled",Flights[[#This Row],[Cancellation Reason]]="Airline/Carrier"),Flights[[#This Row],[Delay Type]]="Severe"),"Yes","No")</f>
        <v>No</v>
      </c>
    </row>
    <row r="1268" spans="1:24" x14ac:dyDescent="0.25">
      <c r="A1268" s="3">
        <v>42104</v>
      </c>
      <c r="B1268">
        <f>WEEKNUM(Flights[[#This Row],[Date]],2)</f>
        <v>15</v>
      </c>
      <c r="C1268">
        <f>WEEKDAY(Flights[[#This Row],[Date]],2)</f>
        <v>5</v>
      </c>
      <c r="D1268" t="s">
        <v>144</v>
      </c>
      <c r="E1268" t="s">
        <v>1987</v>
      </c>
      <c r="F1268" t="s">
        <v>0</v>
      </c>
      <c r="G1268" t="s">
        <v>2</v>
      </c>
      <c r="H1268" t="str">
        <f>_xlfn.XLOOKUP(Flights[[#This Row],[Destination]],Airports!$A$1:$A$77,Airports!$D$1:$D$77,"Code not found")</f>
        <v>Miami</v>
      </c>
      <c r="I1268" t="str" cm="1">
        <f t="array" ref="I1268">_xlfn.XLOOKUP(Flights[[#This Row],[Destination]],_xlfn._TRO_TRAILING(Airports!A:A),_xlfn._TRO_TRAILING(Airports!E:E),"Code not found")</f>
        <v>FL</v>
      </c>
      <c r="J1268" s="1">
        <v>0.59375</v>
      </c>
      <c r="K1268">
        <f>HOUR(Flights[[#This Row],[Scheduled Departure]])</f>
        <v>14</v>
      </c>
      <c r="L1268" s="1">
        <v>0.59791666666666665</v>
      </c>
      <c r="M1268">
        <v>6</v>
      </c>
      <c r="N1268">
        <v>292</v>
      </c>
      <c r="O1268" s="14">
        <f>Flights[[#This Row],[Length (min)]]/60</f>
        <v>4.8666666666666663</v>
      </c>
      <c r="P1268">
        <v>2342</v>
      </c>
      <c r="Q1268" s="17">
        <f>IFERROR(Flights[[#This Row],[Distance]]/Flights[[#This Row],[Length (hr)]],"")</f>
        <v>481.23287671232879</v>
      </c>
      <c r="R1268" s="1">
        <v>0.91388888888888886</v>
      </c>
      <c r="S1268" s="1">
        <v>0.92569444444444449</v>
      </c>
      <c r="T1268">
        <v>17</v>
      </c>
      <c r="U1268" t="str">
        <f>IF(Flights[[#This Row],[Arrival Delay]]="","Cancelled",IF(Flights[[#This Row],[Arrival Delay]]&gt;15,"Delayed","On time"))</f>
        <v>Delayed</v>
      </c>
      <c r="V1268" t="str">
        <f>IF(Flights[[#This Row],[Status]]&lt;&gt;"Delayed","",IF(Flights[[#This Row],[Arrival Delay]]&gt;120,"Severe",IF(Flights[[#This Row],[Arrival Delay]]&gt;60,"Major","Moderate")))</f>
        <v>Moderate</v>
      </c>
      <c r="X1268" t="str">
        <f>IF(OR(AND(Flights[[#This Row],[Status]]="Cancelled",Flights[[#This Row],[Cancellation Reason]]="Airline/Carrier"),Flights[[#This Row],[Delay Type]]="Severe"),"Yes","No")</f>
        <v>No</v>
      </c>
    </row>
    <row r="1269" spans="1:24" x14ac:dyDescent="0.25">
      <c r="A1269" s="3">
        <v>42104</v>
      </c>
      <c r="B1269">
        <f>WEEKNUM(Flights[[#This Row],[Date]],2)</f>
        <v>15</v>
      </c>
      <c r="C1269">
        <f>WEEKDAY(Flights[[#This Row],[Date]],2)</f>
        <v>5</v>
      </c>
      <c r="D1269" t="s">
        <v>1265</v>
      </c>
      <c r="E1269" t="s">
        <v>1989</v>
      </c>
      <c r="F1269" t="s">
        <v>0</v>
      </c>
      <c r="G1269" t="s">
        <v>344</v>
      </c>
      <c r="H1269" t="str">
        <f>_xlfn.XLOOKUP(Flights[[#This Row],[Destination]],Airports!$A$1:$A$77,Airports!$D$1:$D$77,"Code not found")</f>
        <v>Seattle</v>
      </c>
      <c r="I1269" t="str" cm="1">
        <f t="array" ref="I1269">_xlfn.XLOOKUP(Flights[[#This Row],[Destination]],_xlfn._TRO_TRAILING(Airports!A:A),_xlfn._TRO_TRAILING(Airports!E:E),"Code not found")</f>
        <v>WA</v>
      </c>
      <c r="J1269" s="1">
        <v>0.62152777777777779</v>
      </c>
      <c r="K1269">
        <f>HOUR(Flights[[#This Row],[Scheduled Departure]])</f>
        <v>14</v>
      </c>
      <c r="L1269" s="1">
        <v>0.62638888888888888</v>
      </c>
      <c r="M1269">
        <v>7</v>
      </c>
      <c r="N1269">
        <v>156</v>
      </c>
      <c r="O1269" s="14">
        <f>Flights[[#This Row],[Length (min)]]/60</f>
        <v>2.6</v>
      </c>
      <c r="P1269">
        <v>954</v>
      </c>
      <c r="Q1269" s="17">
        <f>IFERROR(Flights[[#This Row],[Distance]]/Flights[[#This Row],[Length (hr)]],"")</f>
        <v>366.92307692307691</v>
      </c>
      <c r="R1269" s="1">
        <v>0.73541666666666672</v>
      </c>
      <c r="S1269" s="1">
        <v>0.73472222222222228</v>
      </c>
      <c r="T1269">
        <v>-1</v>
      </c>
      <c r="U1269" t="str">
        <f>IF(Flights[[#This Row],[Arrival Delay]]="","Cancelled",IF(Flights[[#This Row],[Arrival Delay]]&gt;15,"Delayed","On time"))</f>
        <v>On time</v>
      </c>
      <c r="V1269" t="str">
        <f>IF(Flights[[#This Row],[Status]]&lt;&gt;"Delayed","",IF(Flights[[#This Row],[Arrival Delay]]&gt;120,"Severe",IF(Flights[[#This Row],[Arrival Delay]]&gt;60,"Major","Moderate")))</f>
        <v/>
      </c>
      <c r="X1269" t="str">
        <f>IF(OR(AND(Flights[[#This Row],[Status]]="Cancelled",Flights[[#This Row],[Cancellation Reason]]="Airline/Carrier"),Flights[[#This Row],[Delay Type]]="Severe"),"Yes","No")</f>
        <v>No</v>
      </c>
    </row>
    <row r="1270" spans="1:24" x14ac:dyDescent="0.25">
      <c r="A1270" s="3">
        <v>42104</v>
      </c>
      <c r="B1270">
        <f>WEEKNUM(Flights[[#This Row],[Date]],2)</f>
        <v>15</v>
      </c>
      <c r="C1270">
        <f>WEEKDAY(Flights[[#This Row],[Date]],2)</f>
        <v>5</v>
      </c>
      <c r="D1270" t="s">
        <v>1228</v>
      </c>
      <c r="E1270" t="s">
        <v>1994</v>
      </c>
      <c r="F1270" t="s">
        <v>0</v>
      </c>
      <c r="G1270" t="s">
        <v>347</v>
      </c>
      <c r="H1270" t="str">
        <f>_xlfn.XLOOKUP(Flights[[#This Row],[Destination]],Airports!$A$1:$A$77,Airports!$D$1:$D$77,"Code not found")</f>
        <v>San Jose</v>
      </c>
      <c r="I1270" t="str" cm="1">
        <f t="array" ref="I1270">_xlfn.XLOOKUP(Flights[[#This Row],[Destination]],_xlfn._TRO_TRAILING(Airports!A:A),_xlfn._TRO_TRAILING(Airports!E:E),"Code not found")</f>
        <v>CA</v>
      </c>
      <c r="J1270" s="1">
        <v>0.74652777777777779</v>
      </c>
      <c r="K1270">
        <f>HOUR(Flights[[#This Row],[Scheduled Departure]])</f>
        <v>17</v>
      </c>
      <c r="L1270" s="1">
        <v>0.74375000000000002</v>
      </c>
      <c r="M1270">
        <v>-4</v>
      </c>
      <c r="N1270">
        <v>71</v>
      </c>
      <c r="O1270" s="14">
        <f>Flights[[#This Row],[Length (min)]]/60</f>
        <v>1.1833333333333333</v>
      </c>
      <c r="P1270">
        <v>308</v>
      </c>
      <c r="Q1270" s="17">
        <f>IFERROR(Flights[[#This Row],[Distance]]/Flights[[#This Row],[Length (hr)]],"")</f>
        <v>260.28169014084506</v>
      </c>
      <c r="R1270" s="1">
        <v>0.79583333333333328</v>
      </c>
      <c r="S1270" s="1">
        <v>0.79305555555555551</v>
      </c>
      <c r="T1270">
        <v>-4</v>
      </c>
      <c r="U1270" t="str">
        <f>IF(Flights[[#This Row],[Arrival Delay]]="","Cancelled",IF(Flights[[#This Row],[Arrival Delay]]&gt;15,"Delayed","On time"))</f>
        <v>On time</v>
      </c>
      <c r="V1270" t="str">
        <f>IF(Flights[[#This Row],[Status]]&lt;&gt;"Delayed","",IF(Flights[[#This Row],[Arrival Delay]]&gt;120,"Severe",IF(Flights[[#This Row],[Arrival Delay]]&gt;60,"Major","Moderate")))</f>
        <v/>
      </c>
      <c r="X1270" t="str">
        <f>IF(OR(AND(Flights[[#This Row],[Status]]="Cancelled",Flights[[#This Row],[Cancellation Reason]]="Airline/Carrier"),Flights[[#This Row],[Delay Type]]="Severe"),"Yes","No")</f>
        <v>No</v>
      </c>
    </row>
    <row r="1271" spans="1:24" x14ac:dyDescent="0.25">
      <c r="A1271" s="3">
        <v>42104</v>
      </c>
      <c r="B1271">
        <f>WEEKNUM(Flights[[#This Row],[Date]],2)</f>
        <v>15</v>
      </c>
      <c r="C1271">
        <f>WEEKDAY(Flights[[#This Row],[Date]],2)</f>
        <v>5</v>
      </c>
      <c r="D1271" t="s">
        <v>116</v>
      </c>
      <c r="E1271" t="s">
        <v>1987</v>
      </c>
      <c r="F1271" t="s">
        <v>0</v>
      </c>
      <c r="G1271" t="s">
        <v>3</v>
      </c>
      <c r="H1271" t="str">
        <f>_xlfn.XLOOKUP(Flights[[#This Row],[Destination]],Airports!$A$1:$A$77,Airports!$D$1:$D$77,"Code not found")</f>
        <v>Dallas</v>
      </c>
      <c r="I1271" t="str" cm="1">
        <f t="array" ref="I1271">_xlfn.XLOOKUP(Flights[[#This Row],[Destination]],_xlfn._TRO_TRAILING(Airports!A:A),_xlfn._TRO_TRAILING(Airports!E:E),"Code not found")</f>
        <v>TX</v>
      </c>
      <c r="J1271" s="1">
        <v>0.79861111111111116</v>
      </c>
      <c r="K1271">
        <f>HOUR(Flights[[#This Row],[Scheduled Departure]])</f>
        <v>19</v>
      </c>
      <c r="L1271" s="1">
        <v>0.79722222222222228</v>
      </c>
      <c r="M1271">
        <v>-2</v>
      </c>
      <c r="N1271">
        <v>169</v>
      </c>
      <c r="O1271" s="14">
        <f>Flights[[#This Row],[Length (min)]]/60</f>
        <v>2.8166666666666669</v>
      </c>
      <c r="P1271">
        <v>1235</v>
      </c>
      <c r="Q1271" s="17">
        <f>IFERROR(Flights[[#This Row],[Distance]]/Flights[[#This Row],[Length (hr)]],"")</f>
        <v>438.46153846153845</v>
      </c>
      <c r="R1271" s="1">
        <v>5.5555555555555558E-3</v>
      </c>
      <c r="S1271" s="1">
        <v>0.99791666666666667</v>
      </c>
      <c r="T1271">
        <v>-11</v>
      </c>
      <c r="U1271" t="str">
        <f>IF(Flights[[#This Row],[Arrival Delay]]="","Cancelled",IF(Flights[[#This Row],[Arrival Delay]]&gt;15,"Delayed","On time"))</f>
        <v>On time</v>
      </c>
      <c r="V1271" t="str">
        <f>IF(Flights[[#This Row],[Status]]&lt;&gt;"Delayed","",IF(Flights[[#This Row],[Arrival Delay]]&gt;120,"Severe",IF(Flights[[#This Row],[Arrival Delay]]&gt;60,"Major","Moderate")))</f>
        <v/>
      </c>
      <c r="X1271" t="str">
        <f>IF(OR(AND(Flights[[#This Row],[Status]]="Cancelled",Flights[[#This Row],[Cancellation Reason]]="Airline/Carrier"),Flights[[#This Row],[Delay Type]]="Severe"),"Yes","No")</f>
        <v>No</v>
      </c>
    </row>
    <row r="1272" spans="1:24" x14ac:dyDescent="0.25">
      <c r="A1272" s="3">
        <v>42104</v>
      </c>
      <c r="B1272">
        <f>WEEKNUM(Flights[[#This Row],[Date]],2)</f>
        <v>15</v>
      </c>
      <c r="C1272">
        <f>WEEKDAY(Flights[[#This Row],[Date]],2)</f>
        <v>5</v>
      </c>
      <c r="D1272" t="s">
        <v>924</v>
      </c>
      <c r="E1272" t="s">
        <v>1994</v>
      </c>
      <c r="F1272" t="s">
        <v>0</v>
      </c>
      <c r="G1272" t="s">
        <v>351</v>
      </c>
      <c r="H1272" t="str">
        <f>_xlfn.XLOOKUP(Flights[[#This Row],[Destination]],Airports!$A$1:$A$77,Airports!$D$1:$D$77,"Code not found")</f>
        <v>Sacramento</v>
      </c>
      <c r="I1272" t="str" cm="1">
        <f t="array" ref="I1272">_xlfn.XLOOKUP(Flights[[#This Row],[Destination]],_xlfn._TRO_TRAILING(Airports!A:A),_xlfn._TRO_TRAILING(Airports!E:E),"Code not found")</f>
        <v>CA</v>
      </c>
      <c r="J1272" s="1">
        <v>0.8881944444444444</v>
      </c>
      <c r="K1272">
        <f>HOUR(Flights[[#This Row],[Scheduled Departure]])</f>
        <v>21</v>
      </c>
      <c r="L1272" s="1">
        <v>0.88541666666666663</v>
      </c>
      <c r="M1272">
        <v>-4</v>
      </c>
      <c r="N1272">
        <v>75</v>
      </c>
      <c r="O1272" s="14">
        <f>Flights[[#This Row],[Length (min)]]/60</f>
        <v>1.25</v>
      </c>
      <c r="P1272">
        <v>373</v>
      </c>
      <c r="Q1272" s="17">
        <f>IFERROR(Flights[[#This Row],[Distance]]/Flights[[#This Row],[Length (hr)]],"")</f>
        <v>298.39999999999998</v>
      </c>
      <c r="R1272" s="1">
        <v>0.94722222222222219</v>
      </c>
      <c r="S1272" s="1">
        <v>0.9375</v>
      </c>
      <c r="T1272">
        <v>-14</v>
      </c>
      <c r="U1272" t="str">
        <f>IF(Flights[[#This Row],[Arrival Delay]]="","Cancelled",IF(Flights[[#This Row],[Arrival Delay]]&gt;15,"Delayed","On time"))</f>
        <v>On time</v>
      </c>
      <c r="V1272" t="str">
        <f>IF(Flights[[#This Row],[Status]]&lt;&gt;"Delayed","",IF(Flights[[#This Row],[Arrival Delay]]&gt;120,"Severe",IF(Flights[[#This Row],[Arrival Delay]]&gt;60,"Major","Moderate")))</f>
        <v/>
      </c>
      <c r="X1272" t="str">
        <f>IF(OR(AND(Flights[[#This Row],[Status]]="Cancelled",Flights[[#This Row],[Cancellation Reason]]="Airline/Carrier"),Flights[[#This Row],[Delay Type]]="Severe"),"Yes","No")</f>
        <v>No</v>
      </c>
    </row>
    <row r="1273" spans="1:24" x14ac:dyDescent="0.25">
      <c r="A1273" s="3">
        <v>42104</v>
      </c>
      <c r="B1273">
        <f>WEEKNUM(Flights[[#This Row],[Date]],2)</f>
        <v>15</v>
      </c>
      <c r="C1273">
        <f>WEEKDAY(Flights[[#This Row],[Date]],2)</f>
        <v>5</v>
      </c>
      <c r="D1273" t="s">
        <v>681</v>
      </c>
      <c r="E1273" t="s">
        <v>1996</v>
      </c>
      <c r="F1273" t="s">
        <v>0</v>
      </c>
      <c r="G1273" t="s">
        <v>16</v>
      </c>
      <c r="H1273" t="str">
        <f>_xlfn.XLOOKUP(Flights[[#This Row],[Destination]],Airports!$A$1:$A$77,Airports!$D$1:$D$77,"Code not found")</f>
        <v>Dulles</v>
      </c>
      <c r="I1273" t="str" cm="1">
        <f t="array" ref="I1273">_xlfn.XLOOKUP(Flights[[#This Row],[Destination]],_xlfn._TRO_TRAILING(Airports!A:A),_xlfn._TRO_TRAILING(Airports!E:E),"Code not found")</f>
        <v>VA</v>
      </c>
      <c r="J1273" s="1">
        <v>0.99652777777777779</v>
      </c>
      <c r="K1273">
        <f>HOUR(Flights[[#This Row],[Scheduled Departure]])</f>
        <v>23</v>
      </c>
      <c r="L1273" s="1">
        <v>0.99375000000000002</v>
      </c>
      <c r="M1273">
        <v>-4</v>
      </c>
      <c r="N1273">
        <v>273</v>
      </c>
      <c r="O1273" s="14">
        <f>Flights[[#This Row],[Length (min)]]/60</f>
        <v>4.55</v>
      </c>
      <c r="P1273">
        <v>2288</v>
      </c>
      <c r="Q1273" s="17">
        <f>IFERROR(Flights[[#This Row],[Distance]]/Flights[[#This Row],[Length (hr)]],"")</f>
        <v>502.85714285714289</v>
      </c>
      <c r="R1273" s="1">
        <v>0.32291666666666669</v>
      </c>
      <c r="S1273" s="1">
        <v>0.30833333333333335</v>
      </c>
      <c r="T1273">
        <v>-21</v>
      </c>
      <c r="U1273" t="str">
        <f>IF(Flights[[#This Row],[Arrival Delay]]="","Cancelled",IF(Flights[[#This Row],[Arrival Delay]]&gt;15,"Delayed","On time"))</f>
        <v>On time</v>
      </c>
      <c r="V1273" t="str">
        <f>IF(Flights[[#This Row],[Status]]&lt;&gt;"Delayed","",IF(Flights[[#This Row],[Arrival Delay]]&gt;120,"Severe",IF(Flights[[#This Row],[Arrival Delay]]&gt;60,"Major","Moderate")))</f>
        <v/>
      </c>
      <c r="X1273" t="str">
        <f>IF(OR(AND(Flights[[#This Row],[Status]]="Cancelled",Flights[[#This Row],[Cancellation Reason]]="Airline/Carrier"),Flights[[#This Row],[Delay Type]]="Severe"),"Yes","No")</f>
        <v>No</v>
      </c>
    </row>
    <row r="1274" spans="1:24" x14ac:dyDescent="0.25">
      <c r="A1274" s="3">
        <v>42105</v>
      </c>
      <c r="B1274">
        <f>WEEKNUM(Flights[[#This Row],[Date]],2)</f>
        <v>15</v>
      </c>
      <c r="C1274">
        <f>WEEKDAY(Flights[[#This Row],[Date]],2)</f>
        <v>6</v>
      </c>
      <c r="D1274" t="s">
        <v>43</v>
      </c>
      <c r="E1274" t="s">
        <v>1987</v>
      </c>
      <c r="F1274" t="s">
        <v>0</v>
      </c>
      <c r="G1274" t="s">
        <v>3</v>
      </c>
      <c r="H1274" t="str">
        <f>_xlfn.XLOOKUP(Flights[[#This Row],[Destination]],Airports!$A$1:$A$77,Airports!$D$1:$D$77,"Code not found")</f>
        <v>Dallas</v>
      </c>
      <c r="I1274" t="str" cm="1">
        <f t="array" ref="I1274">_xlfn.XLOOKUP(Flights[[#This Row],[Destination]],_xlfn._TRO_TRAILING(Airports!A:A),_xlfn._TRO_TRAILING(Airports!E:E),"Code not found")</f>
        <v>TX</v>
      </c>
      <c r="J1274" s="1">
        <v>0.31944444444444442</v>
      </c>
      <c r="K1274">
        <f>HOUR(Flights[[#This Row],[Scheduled Departure]])</f>
        <v>7</v>
      </c>
      <c r="L1274" s="1">
        <v>0.31805555555555554</v>
      </c>
      <c r="M1274">
        <v>-2</v>
      </c>
      <c r="N1274">
        <v>177</v>
      </c>
      <c r="O1274" s="14">
        <f>Flights[[#This Row],[Length (min)]]/60</f>
        <v>2.95</v>
      </c>
      <c r="P1274">
        <v>1235</v>
      </c>
      <c r="Q1274" s="17">
        <f>IFERROR(Flights[[#This Row],[Distance]]/Flights[[#This Row],[Length (hr)]],"")</f>
        <v>418.64406779661016</v>
      </c>
      <c r="R1274" s="1">
        <v>0.52916666666666667</v>
      </c>
      <c r="S1274" s="1">
        <v>0.52430555555555558</v>
      </c>
      <c r="T1274">
        <v>-7</v>
      </c>
      <c r="U1274" t="str">
        <f>IF(Flights[[#This Row],[Arrival Delay]]="","Cancelled",IF(Flights[[#This Row],[Arrival Delay]]&gt;15,"Delayed","On time"))</f>
        <v>On time</v>
      </c>
      <c r="V1274" t="str">
        <f>IF(Flights[[#This Row],[Status]]&lt;&gt;"Delayed","",IF(Flights[[#This Row],[Arrival Delay]]&gt;120,"Severe",IF(Flights[[#This Row],[Arrival Delay]]&gt;60,"Major","Moderate")))</f>
        <v/>
      </c>
      <c r="X1274" t="str">
        <f>IF(OR(AND(Flights[[#This Row],[Status]]="Cancelled",Flights[[#This Row],[Cancellation Reason]]="Airline/Carrier"),Flights[[#This Row],[Delay Type]]="Severe"),"Yes","No")</f>
        <v>No</v>
      </c>
    </row>
    <row r="1275" spans="1:24" x14ac:dyDescent="0.25">
      <c r="A1275" s="3">
        <v>42105</v>
      </c>
      <c r="B1275">
        <f>WEEKNUM(Flights[[#This Row],[Date]],2)</f>
        <v>15</v>
      </c>
      <c r="C1275">
        <f>WEEKDAY(Flights[[#This Row],[Date]],2)</f>
        <v>6</v>
      </c>
      <c r="D1275" t="s">
        <v>435</v>
      </c>
      <c r="E1275" t="s">
        <v>1993</v>
      </c>
      <c r="F1275" t="s">
        <v>0</v>
      </c>
      <c r="G1275" t="s">
        <v>314</v>
      </c>
      <c r="H1275" t="str">
        <f>_xlfn.XLOOKUP(Flights[[#This Row],[Destination]],Airports!$A$1:$A$77,Airports!$D$1:$D$77,"Code not found")</f>
        <v>Minneapolis</v>
      </c>
      <c r="I1275" t="str" cm="1">
        <f t="array" ref="I1275">_xlfn.XLOOKUP(Flights[[#This Row],[Destination]],_xlfn._TRO_TRAILING(Airports!A:A),_xlfn._TRO_TRAILING(Airports!E:E),"Code not found")</f>
        <v>MN</v>
      </c>
      <c r="J1275" s="1">
        <v>0.38611111111111113</v>
      </c>
      <c r="K1275">
        <f>HOUR(Flights[[#This Row],[Scheduled Departure]])</f>
        <v>9</v>
      </c>
      <c r="L1275" s="1">
        <v>0.3840277777777778</v>
      </c>
      <c r="M1275">
        <v>-3</v>
      </c>
      <c r="N1275">
        <v>210</v>
      </c>
      <c r="O1275" s="14">
        <f>Flights[[#This Row],[Length (min)]]/60</f>
        <v>3.5</v>
      </c>
      <c r="P1275">
        <v>1535</v>
      </c>
      <c r="Q1275" s="17">
        <f>IFERROR(Flights[[#This Row],[Distance]]/Flights[[#This Row],[Length (hr)]],"")</f>
        <v>438.57142857142856</v>
      </c>
      <c r="R1275" s="1">
        <v>0.61736111111111114</v>
      </c>
      <c r="S1275" s="1">
        <v>0.61319444444444449</v>
      </c>
      <c r="T1275">
        <v>-6</v>
      </c>
      <c r="U1275" t="str">
        <f>IF(Flights[[#This Row],[Arrival Delay]]="","Cancelled",IF(Flights[[#This Row],[Arrival Delay]]&gt;15,"Delayed","On time"))</f>
        <v>On time</v>
      </c>
      <c r="V1275" t="str">
        <f>IF(Flights[[#This Row],[Status]]&lt;&gt;"Delayed","",IF(Flights[[#This Row],[Arrival Delay]]&gt;120,"Severe",IF(Flights[[#This Row],[Arrival Delay]]&gt;60,"Major","Moderate")))</f>
        <v/>
      </c>
      <c r="X1275" t="str">
        <f>IF(OR(AND(Flights[[#This Row],[Status]]="Cancelled",Flights[[#This Row],[Cancellation Reason]]="Airline/Carrier"),Flights[[#This Row],[Delay Type]]="Severe"),"Yes","No")</f>
        <v>No</v>
      </c>
    </row>
    <row r="1276" spans="1:24" x14ac:dyDescent="0.25">
      <c r="A1276" s="3">
        <v>42105</v>
      </c>
      <c r="B1276">
        <f>WEEKNUM(Flights[[#This Row],[Date]],2)</f>
        <v>15</v>
      </c>
      <c r="C1276">
        <f>WEEKDAY(Flights[[#This Row],[Date]],2)</f>
        <v>6</v>
      </c>
      <c r="D1276" t="s">
        <v>1352</v>
      </c>
      <c r="E1276" t="s">
        <v>1989</v>
      </c>
      <c r="F1276" t="s">
        <v>0</v>
      </c>
      <c r="G1276" t="s">
        <v>349</v>
      </c>
      <c r="H1276" t="str">
        <f>_xlfn.XLOOKUP(Flights[[#This Row],[Destination]],Airports!$A$1:$A$77,Airports!$D$1:$D$77,"Code not found")</f>
        <v>Salt Lake City</v>
      </c>
      <c r="I1276" t="str" cm="1">
        <f t="array" ref="I1276">_xlfn.XLOOKUP(Flights[[#This Row],[Destination]],_xlfn._TRO_TRAILING(Airports!A:A),_xlfn._TRO_TRAILING(Airports!E:E),"Code not found")</f>
        <v>UT</v>
      </c>
      <c r="J1276" s="1">
        <v>0.4236111111111111</v>
      </c>
      <c r="K1276">
        <f>HOUR(Flights[[#This Row],[Scheduled Departure]])</f>
        <v>10</v>
      </c>
      <c r="L1276" s="1">
        <v>0.44097222222222221</v>
      </c>
      <c r="M1276">
        <v>25</v>
      </c>
      <c r="N1276">
        <v>104</v>
      </c>
      <c r="O1276" s="14">
        <f>Flights[[#This Row],[Length (min)]]/60</f>
        <v>1.7333333333333334</v>
      </c>
      <c r="P1276">
        <v>590</v>
      </c>
      <c r="Q1276" s="17">
        <f>IFERROR(Flights[[#This Row],[Distance]]/Flights[[#This Row],[Length (hr)]],"")</f>
        <v>340.38461538461536</v>
      </c>
      <c r="R1276" s="1">
        <v>0.53749999999999998</v>
      </c>
      <c r="S1276" s="1">
        <v>0.55486111111111114</v>
      </c>
      <c r="T1276">
        <v>25</v>
      </c>
      <c r="U1276" t="str">
        <f>IF(Flights[[#This Row],[Arrival Delay]]="","Cancelled",IF(Flights[[#This Row],[Arrival Delay]]&gt;15,"Delayed","On time"))</f>
        <v>Delayed</v>
      </c>
      <c r="V1276" t="str">
        <f>IF(Flights[[#This Row],[Status]]&lt;&gt;"Delayed","",IF(Flights[[#This Row],[Arrival Delay]]&gt;120,"Severe",IF(Flights[[#This Row],[Arrival Delay]]&gt;60,"Major","Moderate")))</f>
        <v>Moderate</v>
      </c>
      <c r="X1276" t="str">
        <f>IF(OR(AND(Flights[[#This Row],[Status]]="Cancelled",Flights[[#This Row],[Cancellation Reason]]="Airline/Carrier"),Flights[[#This Row],[Delay Type]]="Severe"),"Yes","No")</f>
        <v>No</v>
      </c>
    </row>
    <row r="1277" spans="1:24" x14ac:dyDescent="0.25">
      <c r="A1277" s="3">
        <v>42105</v>
      </c>
      <c r="B1277">
        <f>WEEKNUM(Flights[[#This Row],[Date]],2)</f>
        <v>15</v>
      </c>
      <c r="C1277">
        <f>WEEKDAY(Flights[[#This Row],[Date]],2)</f>
        <v>6</v>
      </c>
      <c r="D1277" t="s">
        <v>1355</v>
      </c>
      <c r="E1277" t="s">
        <v>1989</v>
      </c>
      <c r="F1277" t="s">
        <v>0</v>
      </c>
      <c r="G1277" t="s">
        <v>276</v>
      </c>
      <c r="H1277" t="str">
        <f>_xlfn.XLOOKUP(Flights[[#This Row],[Destination]],Airports!$A$1:$A$77,Airports!$D$1:$D$77,"Code not found")</f>
        <v>Detroit</v>
      </c>
      <c r="I1277" t="str" cm="1">
        <f t="array" ref="I1277">_xlfn.XLOOKUP(Flights[[#This Row],[Destination]],_xlfn._TRO_TRAILING(Airports!A:A),_xlfn._TRO_TRAILING(Airports!E:E),"Code not found")</f>
        <v>MI</v>
      </c>
      <c r="J1277" s="1">
        <v>0.4826388888888889</v>
      </c>
      <c r="K1277">
        <f>HOUR(Flights[[#This Row],[Scheduled Departure]])</f>
        <v>11</v>
      </c>
      <c r="L1277" s="1">
        <v>0.48402777777777778</v>
      </c>
      <c r="M1277">
        <v>2</v>
      </c>
      <c r="N1277">
        <v>275</v>
      </c>
      <c r="O1277" s="14">
        <f>Flights[[#This Row],[Length (min)]]/60</f>
        <v>4.583333333333333</v>
      </c>
      <c r="P1277">
        <v>1979</v>
      </c>
      <c r="Q1277" s="17">
        <f>IFERROR(Flights[[#This Row],[Distance]]/Flights[[#This Row],[Length (hr)]],"")</f>
        <v>431.78181818181821</v>
      </c>
      <c r="R1277" s="1">
        <v>0.79166666666666663</v>
      </c>
      <c r="S1277" s="1">
        <v>0.8</v>
      </c>
      <c r="T1277">
        <v>12</v>
      </c>
      <c r="U1277" t="str">
        <f>IF(Flights[[#This Row],[Arrival Delay]]="","Cancelled",IF(Flights[[#This Row],[Arrival Delay]]&gt;15,"Delayed","On time"))</f>
        <v>On time</v>
      </c>
      <c r="V1277" t="str">
        <f>IF(Flights[[#This Row],[Status]]&lt;&gt;"Delayed","",IF(Flights[[#This Row],[Arrival Delay]]&gt;120,"Severe",IF(Flights[[#This Row],[Arrival Delay]]&gt;60,"Major","Moderate")))</f>
        <v/>
      </c>
      <c r="X1277" t="str">
        <f>IF(OR(AND(Flights[[#This Row],[Status]]="Cancelled",Flights[[#This Row],[Cancellation Reason]]="Airline/Carrier"),Flights[[#This Row],[Delay Type]]="Severe"),"Yes","No")</f>
        <v>No</v>
      </c>
    </row>
    <row r="1278" spans="1:24" x14ac:dyDescent="0.25">
      <c r="A1278" s="3">
        <v>42105</v>
      </c>
      <c r="B1278">
        <f>WEEKNUM(Flights[[#This Row],[Date]],2)</f>
        <v>15</v>
      </c>
      <c r="C1278">
        <f>WEEKDAY(Flights[[#This Row],[Date]],2)</f>
        <v>6</v>
      </c>
      <c r="D1278" t="s">
        <v>69</v>
      </c>
      <c r="E1278" t="s">
        <v>1987</v>
      </c>
      <c r="F1278" t="s">
        <v>0</v>
      </c>
      <c r="G1278" t="s">
        <v>12</v>
      </c>
      <c r="H1278" t="str">
        <f>_xlfn.XLOOKUP(Flights[[#This Row],[Destination]],Airports!$A$1:$A$77,Airports!$D$1:$D$77,"Code not found")</f>
        <v>New York</v>
      </c>
      <c r="I1278" t="str" cm="1">
        <f t="array" ref="I1278">_xlfn.XLOOKUP(Flights[[#This Row],[Destination]],_xlfn._TRO_TRAILING(Airports!A:A),_xlfn._TRO_TRAILING(Airports!E:E),"Code not found")</f>
        <v>NY</v>
      </c>
      <c r="J1278" s="1">
        <v>0.51388888888888884</v>
      </c>
      <c r="K1278">
        <f>HOUR(Flights[[#This Row],[Scheduled Departure]])</f>
        <v>12</v>
      </c>
      <c r="L1278" s="1">
        <v>0.52152777777777781</v>
      </c>
      <c r="M1278">
        <v>11</v>
      </c>
      <c r="N1278">
        <v>322</v>
      </c>
      <c r="O1278" s="14">
        <f>Flights[[#This Row],[Length (min)]]/60</f>
        <v>5.3666666666666663</v>
      </c>
      <c r="P1278">
        <v>2475</v>
      </c>
      <c r="Q1278" s="17">
        <f>IFERROR(Flights[[#This Row],[Distance]]/Flights[[#This Row],[Length (hr)]],"")</f>
        <v>461.18012422360255</v>
      </c>
      <c r="R1278" s="1">
        <v>0.875</v>
      </c>
      <c r="S1278" s="1">
        <v>0.87013888888888891</v>
      </c>
      <c r="T1278">
        <v>-7</v>
      </c>
      <c r="U1278" t="str">
        <f>IF(Flights[[#This Row],[Arrival Delay]]="","Cancelled",IF(Flights[[#This Row],[Arrival Delay]]&gt;15,"Delayed","On time"))</f>
        <v>On time</v>
      </c>
      <c r="V1278" t="str">
        <f>IF(Flights[[#This Row],[Status]]&lt;&gt;"Delayed","",IF(Flights[[#This Row],[Arrival Delay]]&gt;120,"Severe",IF(Flights[[#This Row],[Arrival Delay]]&gt;60,"Major","Moderate")))</f>
        <v/>
      </c>
      <c r="X1278" t="str">
        <f>IF(OR(AND(Flights[[#This Row],[Status]]="Cancelled",Flights[[#This Row],[Cancellation Reason]]="Airline/Carrier"),Flights[[#This Row],[Delay Type]]="Severe"),"Yes","No")</f>
        <v>No</v>
      </c>
    </row>
    <row r="1279" spans="1:24" x14ac:dyDescent="0.25">
      <c r="A1279" s="3">
        <v>42105</v>
      </c>
      <c r="B1279">
        <f>WEEKNUM(Flights[[#This Row],[Date]],2)</f>
        <v>15</v>
      </c>
      <c r="C1279">
        <f>WEEKDAY(Flights[[#This Row],[Date]],2)</f>
        <v>6</v>
      </c>
      <c r="D1279" t="s">
        <v>143</v>
      </c>
      <c r="E1279" t="s">
        <v>1987</v>
      </c>
      <c r="F1279" t="s">
        <v>0</v>
      </c>
      <c r="G1279" t="s">
        <v>3</v>
      </c>
      <c r="H1279" t="str">
        <f>_xlfn.XLOOKUP(Flights[[#This Row],[Destination]],Airports!$A$1:$A$77,Airports!$D$1:$D$77,"Code not found")</f>
        <v>Dallas</v>
      </c>
      <c r="I1279" t="str" cm="1">
        <f t="array" ref="I1279">_xlfn.XLOOKUP(Flights[[#This Row],[Destination]],_xlfn._TRO_TRAILING(Airports!A:A),_xlfn._TRO_TRAILING(Airports!E:E),"Code not found")</f>
        <v>TX</v>
      </c>
      <c r="J1279" s="1">
        <v>0.5395833333333333</v>
      </c>
      <c r="K1279">
        <f>HOUR(Flights[[#This Row],[Scheduled Departure]])</f>
        <v>12</v>
      </c>
      <c r="L1279" s="1">
        <v>0.55347222222222225</v>
      </c>
      <c r="M1279">
        <v>20</v>
      </c>
      <c r="N1279">
        <v>183</v>
      </c>
      <c r="O1279" s="14">
        <f>Flights[[#This Row],[Length (min)]]/60</f>
        <v>3.05</v>
      </c>
      <c r="P1279">
        <v>1235</v>
      </c>
      <c r="Q1279" s="17">
        <f>IFERROR(Flights[[#This Row],[Distance]]/Flights[[#This Row],[Length (hr)]],"")</f>
        <v>404.91803278688525</v>
      </c>
      <c r="R1279" s="1">
        <v>0.75347222222222221</v>
      </c>
      <c r="S1279" s="1">
        <v>0.76388888888888884</v>
      </c>
      <c r="T1279">
        <v>15</v>
      </c>
      <c r="U1279" t="str">
        <f>IF(Flights[[#This Row],[Arrival Delay]]="","Cancelled",IF(Flights[[#This Row],[Arrival Delay]]&gt;15,"Delayed","On time"))</f>
        <v>On time</v>
      </c>
      <c r="V1279" t="str">
        <f>IF(Flights[[#This Row],[Status]]&lt;&gt;"Delayed","",IF(Flights[[#This Row],[Arrival Delay]]&gt;120,"Severe",IF(Flights[[#This Row],[Arrival Delay]]&gt;60,"Major","Moderate")))</f>
        <v/>
      </c>
      <c r="X1279" t="str">
        <f>IF(OR(AND(Flights[[#This Row],[Status]]="Cancelled",Flights[[#This Row],[Cancellation Reason]]="Airline/Carrier"),Flights[[#This Row],[Delay Type]]="Severe"),"Yes","No")</f>
        <v>No</v>
      </c>
    </row>
    <row r="1280" spans="1:24" x14ac:dyDescent="0.25">
      <c r="A1280" s="3">
        <v>42105</v>
      </c>
      <c r="B1280">
        <f>WEEKNUM(Flights[[#This Row],[Date]],2)</f>
        <v>15</v>
      </c>
      <c r="C1280">
        <f>WEEKDAY(Flights[[#This Row],[Date]],2)</f>
        <v>6</v>
      </c>
      <c r="D1280" t="s">
        <v>1360</v>
      </c>
      <c r="E1280" t="s">
        <v>1995</v>
      </c>
      <c r="F1280" t="s">
        <v>0</v>
      </c>
      <c r="G1280" t="s">
        <v>318</v>
      </c>
      <c r="H1280" t="str">
        <f>_xlfn.XLOOKUP(Flights[[#This Row],[Destination]],Airports!$A$1:$A$77,Airports!$D$1:$D$77,"Code not found")</f>
        <v>Oakland</v>
      </c>
      <c r="I1280" t="str" cm="1">
        <f t="array" ref="I1280">_xlfn.XLOOKUP(Flights[[#This Row],[Destination]],_xlfn._TRO_TRAILING(Airports!A:A),_xlfn._TRO_TRAILING(Airports!E:E),"Code not found")</f>
        <v>CA</v>
      </c>
      <c r="J1280" s="1">
        <v>0.62847222222222221</v>
      </c>
      <c r="K1280">
        <f>HOUR(Flights[[#This Row],[Scheduled Departure]])</f>
        <v>15</v>
      </c>
      <c r="L1280" s="1">
        <v>0.62569444444444444</v>
      </c>
      <c r="M1280">
        <v>-4</v>
      </c>
      <c r="N1280">
        <v>72</v>
      </c>
      <c r="O1280" s="14">
        <f>Flights[[#This Row],[Length (min)]]/60</f>
        <v>1.2</v>
      </c>
      <c r="P1280">
        <v>337</v>
      </c>
      <c r="Q1280" s="17">
        <f>IFERROR(Flights[[#This Row],[Distance]]/Flights[[#This Row],[Length (hr)]],"")</f>
        <v>280.83333333333337</v>
      </c>
      <c r="R1280" s="1">
        <v>0.68055555555555558</v>
      </c>
      <c r="S1280" s="1">
        <v>0.67569444444444449</v>
      </c>
      <c r="T1280">
        <v>-7</v>
      </c>
      <c r="U1280" t="str">
        <f>IF(Flights[[#This Row],[Arrival Delay]]="","Cancelled",IF(Flights[[#This Row],[Arrival Delay]]&gt;15,"Delayed","On time"))</f>
        <v>On time</v>
      </c>
      <c r="V1280" t="str">
        <f>IF(Flights[[#This Row],[Status]]&lt;&gt;"Delayed","",IF(Flights[[#This Row],[Arrival Delay]]&gt;120,"Severe",IF(Flights[[#This Row],[Arrival Delay]]&gt;60,"Major","Moderate")))</f>
        <v/>
      </c>
      <c r="X1280" t="str">
        <f>IF(OR(AND(Flights[[#This Row],[Status]]="Cancelled",Flights[[#This Row],[Cancellation Reason]]="Airline/Carrier"),Flights[[#This Row],[Delay Type]]="Severe"),"Yes","No")</f>
        <v>No</v>
      </c>
    </row>
    <row r="1281" spans="1:24" x14ac:dyDescent="0.25">
      <c r="A1281" s="3">
        <v>42105</v>
      </c>
      <c r="B1281">
        <f>WEEKNUM(Flights[[#This Row],[Date]],2)</f>
        <v>15</v>
      </c>
      <c r="C1281">
        <f>WEEKDAY(Flights[[#This Row],[Date]],2)</f>
        <v>6</v>
      </c>
      <c r="D1281" t="s">
        <v>594</v>
      </c>
      <c r="E1281" t="s">
        <v>1991</v>
      </c>
      <c r="F1281" t="s">
        <v>0</v>
      </c>
      <c r="G1281" t="s">
        <v>24</v>
      </c>
      <c r="H1281" t="str">
        <f>_xlfn.XLOOKUP(Flights[[#This Row],[Destination]],Airports!$A$1:$A$77,Airports!$D$1:$D$77,"Code not found")</f>
        <v>Portland</v>
      </c>
      <c r="I1281" t="str" cm="1">
        <f t="array" ref="I1281">_xlfn.XLOOKUP(Flights[[#This Row],[Destination]],_xlfn._TRO_TRAILING(Airports!A:A),_xlfn._TRO_TRAILING(Airports!E:E),"Code not found")</f>
        <v>OR</v>
      </c>
      <c r="J1281" s="1">
        <v>0.73611111111111116</v>
      </c>
      <c r="K1281">
        <f>HOUR(Flights[[#This Row],[Scheduled Departure]])</f>
        <v>17</v>
      </c>
      <c r="L1281" s="1">
        <v>0.73472222222222228</v>
      </c>
      <c r="M1281">
        <v>-2</v>
      </c>
      <c r="N1281">
        <v>136</v>
      </c>
      <c r="O1281" s="14">
        <f>Flights[[#This Row],[Length (min)]]/60</f>
        <v>2.2666666666666666</v>
      </c>
      <c r="P1281">
        <v>834</v>
      </c>
      <c r="Q1281" s="17">
        <f>IFERROR(Flights[[#This Row],[Distance]]/Flights[[#This Row],[Length (hr)]],"")</f>
        <v>367.94117647058823</v>
      </c>
      <c r="R1281" s="1">
        <v>0.83750000000000002</v>
      </c>
      <c r="S1281" s="1">
        <v>0.82916666666666672</v>
      </c>
      <c r="T1281">
        <v>-12</v>
      </c>
      <c r="U1281" t="str">
        <f>IF(Flights[[#This Row],[Arrival Delay]]="","Cancelled",IF(Flights[[#This Row],[Arrival Delay]]&gt;15,"Delayed","On time"))</f>
        <v>On time</v>
      </c>
      <c r="V1281" t="str">
        <f>IF(Flights[[#This Row],[Status]]&lt;&gt;"Delayed","",IF(Flights[[#This Row],[Arrival Delay]]&gt;120,"Severe",IF(Flights[[#This Row],[Arrival Delay]]&gt;60,"Major","Moderate")))</f>
        <v/>
      </c>
      <c r="X1281" t="str">
        <f>IF(OR(AND(Flights[[#This Row],[Status]]="Cancelled",Flights[[#This Row],[Cancellation Reason]]="Airline/Carrier"),Flights[[#This Row],[Delay Type]]="Severe"),"Yes","No")</f>
        <v>No</v>
      </c>
    </row>
    <row r="1282" spans="1:24" x14ac:dyDescent="0.25">
      <c r="A1282" s="3">
        <v>42105</v>
      </c>
      <c r="B1282">
        <f>WEEKNUM(Flights[[#This Row],[Date]],2)</f>
        <v>15</v>
      </c>
      <c r="C1282">
        <f>WEEKDAY(Flights[[#This Row],[Date]],2)</f>
        <v>6</v>
      </c>
      <c r="D1282" t="s">
        <v>603</v>
      </c>
      <c r="E1282" t="s">
        <v>1989</v>
      </c>
      <c r="F1282" t="s">
        <v>0</v>
      </c>
      <c r="G1282" t="s">
        <v>20</v>
      </c>
      <c r="H1282" t="str">
        <f>_xlfn.XLOOKUP(Flights[[#This Row],[Destination]],Airports!$A$1:$A$77,Airports!$D$1:$D$77,"Code not found")</f>
        <v>Kahului</v>
      </c>
      <c r="I1282" t="str" cm="1">
        <f t="array" ref="I1282">_xlfn.XLOOKUP(Flights[[#This Row],[Destination]],_xlfn._TRO_TRAILING(Airports!A:A),_xlfn._TRO_TRAILING(Airports!E:E),"Code not found")</f>
        <v>HI</v>
      </c>
      <c r="J1282" s="1">
        <v>0.76041666666666663</v>
      </c>
      <c r="K1282">
        <f>HOUR(Flights[[#This Row],[Scheduled Departure]])</f>
        <v>18</v>
      </c>
      <c r="L1282" s="1">
        <v>0.75555555555555554</v>
      </c>
      <c r="M1282">
        <v>-7</v>
      </c>
      <c r="N1282">
        <v>352</v>
      </c>
      <c r="O1282" s="14">
        <f>Flights[[#This Row],[Length (min)]]/60</f>
        <v>5.8666666666666663</v>
      </c>
      <c r="P1282">
        <v>2486</v>
      </c>
      <c r="Q1282" s="17">
        <f>IFERROR(Flights[[#This Row],[Distance]]/Flights[[#This Row],[Length (hr)]],"")</f>
        <v>423.75000000000006</v>
      </c>
      <c r="R1282" s="1">
        <v>0.875</v>
      </c>
      <c r="S1282" s="1">
        <v>0.875</v>
      </c>
      <c r="T1282">
        <v>0</v>
      </c>
      <c r="U1282" t="str">
        <f>IF(Flights[[#This Row],[Arrival Delay]]="","Cancelled",IF(Flights[[#This Row],[Arrival Delay]]&gt;15,"Delayed","On time"))</f>
        <v>On time</v>
      </c>
      <c r="V1282" t="str">
        <f>IF(Flights[[#This Row],[Status]]&lt;&gt;"Delayed","",IF(Flights[[#This Row],[Arrival Delay]]&gt;120,"Severe",IF(Flights[[#This Row],[Arrival Delay]]&gt;60,"Major","Moderate")))</f>
        <v/>
      </c>
      <c r="X1282" t="str">
        <f>IF(OR(AND(Flights[[#This Row],[Status]]="Cancelled",Flights[[#This Row],[Cancellation Reason]]="Airline/Carrier"),Flights[[#This Row],[Delay Type]]="Severe"),"Yes","No")</f>
        <v>No</v>
      </c>
    </row>
    <row r="1283" spans="1:24" x14ac:dyDescent="0.25">
      <c r="A1283" s="3">
        <v>42106</v>
      </c>
      <c r="B1283">
        <f>WEEKNUM(Flights[[#This Row],[Date]],2)</f>
        <v>15</v>
      </c>
      <c r="C1283">
        <f>WEEKDAY(Flights[[#This Row],[Date]],2)</f>
        <v>7</v>
      </c>
      <c r="D1283" t="s">
        <v>1050</v>
      </c>
      <c r="E1283" t="s">
        <v>1988</v>
      </c>
      <c r="F1283" t="s">
        <v>0</v>
      </c>
      <c r="G1283" t="s">
        <v>28</v>
      </c>
      <c r="H1283" t="str">
        <f>_xlfn.XLOOKUP(Flights[[#This Row],[Destination]],Airports!$A$1:$A$77,Airports!$D$1:$D$77,"Code not found")</f>
        <v>Philadelphia</v>
      </c>
      <c r="I1283" t="str" cm="1">
        <f t="array" ref="I1283">_xlfn.XLOOKUP(Flights[[#This Row],[Destination]],_xlfn._TRO_TRAILING(Airports!A:A),_xlfn._TRO_TRAILING(Airports!E:E),"Code not found")</f>
        <v>PA</v>
      </c>
      <c r="J1283" s="1">
        <v>7.6388888888888886E-3</v>
      </c>
      <c r="K1283">
        <f>HOUR(Flights[[#This Row],[Scheduled Departure]])</f>
        <v>0</v>
      </c>
      <c r="L1283" s="1">
        <v>5.5555555555555558E-3</v>
      </c>
      <c r="M1283">
        <v>-3</v>
      </c>
      <c r="N1283">
        <v>299</v>
      </c>
      <c r="O1283" s="14">
        <f>Flights[[#This Row],[Length (min)]]/60</f>
        <v>4.9833333333333334</v>
      </c>
      <c r="P1283">
        <v>2402</v>
      </c>
      <c r="Q1283" s="17">
        <f>IFERROR(Flights[[#This Row],[Distance]]/Flights[[#This Row],[Length (hr)]],"")</f>
        <v>482.00668896321071</v>
      </c>
      <c r="R1283" s="1">
        <v>0.35069444444444442</v>
      </c>
      <c r="S1283" s="1">
        <v>0.33819444444444446</v>
      </c>
      <c r="T1283">
        <v>-18</v>
      </c>
      <c r="U1283" t="str">
        <f>IF(Flights[[#This Row],[Arrival Delay]]="","Cancelled",IF(Flights[[#This Row],[Arrival Delay]]&gt;15,"Delayed","On time"))</f>
        <v>On time</v>
      </c>
      <c r="V1283" t="str">
        <f>IF(Flights[[#This Row],[Status]]&lt;&gt;"Delayed","",IF(Flights[[#This Row],[Arrival Delay]]&gt;120,"Severe",IF(Flights[[#This Row],[Arrival Delay]]&gt;60,"Major","Moderate")))</f>
        <v/>
      </c>
      <c r="X1283" t="str">
        <f>IF(OR(AND(Flights[[#This Row],[Status]]="Cancelled",Flights[[#This Row],[Cancellation Reason]]="Airline/Carrier"),Flights[[#This Row],[Delay Type]]="Severe"),"Yes","No")</f>
        <v>No</v>
      </c>
    </row>
    <row r="1284" spans="1:24" x14ac:dyDescent="0.25">
      <c r="A1284" s="3">
        <v>42106</v>
      </c>
      <c r="B1284">
        <f>WEEKNUM(Flights[[#This Row],[Date]],2)</f>
        <v>15</v>
      </c>
      <c r="C1284">
        <f>WEEKDAY(Flights[[#This Row],[Date]],2)</f>
        <v>7</v>
      </c>
      <c r="D1284" t="s">
        <v>383</v>
      </c>
      <c r="E1284" t="s">
        <v>1992</v>
      </c>
      <c r="F1284" t="s">
        <v>0</v>
      </c>
      <c r="G1284" t="s">
        <v>12</v>
      </c>
      <c r="H1284" t="str">
        <f>_xlfn.XLOOKUP(Flights[[#This Row],[Destination]],Airports!$A$1:$A$77,Airports!$D$1:$D$77,"Code not found")</f>
        <v>New York</v>
      </c>
      <c r="I1284" t="str" cm="1">
        <f t="array" ref="I1284">_xlfn.XLOOKUP(Flights[[#This Row],[Destination]],_xlfn._TRO_TRAILING(Airports!A:A),_xlfn._TRO_TRAILING(Airports!E:E),"Code not found")</f>
        <v>NY</v>
      </c>
      <c r="J1284" s="1">
        <v>0.28125</v>
      </c>
      <c r="K1284">
        <f>HOUR(Flights[[#This Row],[Scheduled Departure]])</f>
        <v>6</v>
      </c>
      <c r="L1284" s="1">
        <v>0.28888888888888886</v>
      </c>
      <c r="M1284">
        <v>11</v>
      </c>
      <c r="N1284">
        <v>322</v>
      </c>
      <c r="O1284" s="14">
        <f>Flights[[#This Row],[Length (min)]]/60</f>
        <v>5.3666666666666663</v>
      </c>
      <c r="P1284">
        <v>2475</v>
      </c>
      <c r="Q1284" s="17">
        <f>IFERROR(Flights[[#This Row],[Distance]]/Flights[[#This Row],[Length (hr)]],"")</f>
        <v>461.18012422360255</v>
      </c>
      <c r="R1284" s="1">
        <v>0.63402777777777775</v>
      </c>
      <c r="S1284" s="1">
        <v>0.63749999999999996</v>
      </c>
      <c r="T1284">
        <v>5</v>
      </c>
      <c r="U1284" t="str">
        <f>IF(Flights[[#This Row],[Arrival Delay]]="","Cancelled",IF(Flights[[#This Row],[Arrival Delay]]&gt;15,"Delayed","On time"))</f>
        <v>On time</v>
      </c>
      <c r="V1284" t="str">
        <f>IF(Flights[[#This Row],[Status]]&lt;&gt;"Delayed","",IF(Flights[[#This Row],[Arrival Delay]]&gt;120,"Severe",IF(Flights[[#This Row],[Arrival Delay]]&gt;60,"Major","Moderate")))</f>
        <v/>
      </c>
      <c r="X1284" t="str">
        <f>IF(OR(AND(Flights[[#This Row],[Status]]="Cancelled",Flights[[#This Row],[Cancellation Reason]]="Airline/Carrier"),Flights[[#This Row],[Delay Type]]="Severe"),"Yes","No")</f>
        <v>No</v>
      </c>
    </row>
    <row r="1285" spans="1:24" x14ac:dyDescent="0.25">
      <c r="A1285" s="3">
        <v>42106</v>
      </c>
      <c r="B1285">
        <f>WEEKNUM(Flights[[#This Row],[Date]],2)</f>
        <v>15</v>
      </c>
      <c r="C1285">
        <f>WEEKDAY(Flights[[#This Row],[Date]],2)</f>
        <v>7</v>
      </c>
      <c r="D1285" t="s">
        <v>1136</v>
      </c>
      <c r="E1285" t="s">
        <v>1991</v>
      </c>
      <c r="F1285" t="s">
        <v>0</v>
      </c>
      <c r="G1285" t="s">
        <v>24</v>
      </c>
      <c r="H1285" t="str">
        <f>_xlfn.XLOOKUP(Flights[[#This Row],[Destination]],Airports!$A$1:$A$77,Airports!$D$1:$D$77,"Code not found")</f>
        <v>Portland</v>
      </c>
      <c r="I1285" t="str" cm="1">
        <f t="array" ref="I1285">_xlfn.XLOOKUP(Flights[[#This Row],[Destination]],_xlfn._TRO_TRAILING(Airports!A:A),_xlfn._TRO_TRAILING(Airports!E:E),"Code not found")</f>
        <v>OR</v>
      </c>
      <c r="J1285" s="1">
        <v>0.45833333333333331</v>
      </c>
      <c r="K1285">
        <f>HOUR(Flights[[#This Row],[Scheduled Departure]])</f>
        <v>11</v>
      </c>
      <c r="L1285" s="1">
        <v>0.45624999999999999</v>
      </c>
      <c r="M1285">
        <v>-3</v>
      </c>
      <c r="N1285">
        <v>141</v>
      </c>
      <c r="O1285" s="14">
        <f>Flights[[#This Row],[Length (min)]]/60</f>
        <v>2.35</v>
      </c>
      <c r="P1285">
        <v>834</v>
      </c>
      <c r="Q1285" s="17">
        <f>IFERROR(Flights[[#This Row],[Distance]]/Flights[[#This Row],[Length (hr)]],"")</f>
        <v>354.89361702127655</v>
      </c>
      <c r="R1285" s="1">
        <v>0.55694444444444446</v>
      </c>
      <c r="S1285" s="1">
        <v>0.5541666666666667</v>
      </c>
      <c r="T1285">
        <v>-4</v>
      </c>
      <c r="U1285" t="str">
        <f>IF(Flights[[#This Row],[Arrival Delay]]="","Cancelled",IF(Flights[[#This Row],[Arrival Delay]]&gt;15,"Delayed","On time"))</f>
        <v>On time</v>
      </c>
      <c r="V1285" t="str">
        <f>IF(Flights[[#This Row],[Status]]&lt;&gt;"Delayed","",IF(Flights[[#This Row],[Arrival Delay]]&gt;120,"Severe",IF(Flights[[#This Row],[Arrival Delay]]&gt;60,"Major","Moderate")))</f>
        <v/>
      </c>
      <c r="X1285" t="str">
        <f>IF(OR(AND(Flights[[#This Row],[Status]]="Cancelled",Flights[[#This Row],[Cancellation Reason]]="Airline/Carrier"),Flights[[#This Row],[Delay Type]]="Severe"),"Yes","No")</f>
        <v>No</v>
      </c>
    </row>
    <row r="1286" spans="1:24" x14ac:dyDescent="0.25">
      <c r="A1286" s="3">
        <v>42106</v>
      </c>
      <c r="B1286">
        <f>WEEKNUM(Flights[[#This Row],[Date]],2)</f>
        <v>15</v>
      </c>
      <c r="C1286">
        <f>WEEKDAY(Flights[[#This Row],[Date]],2)</f>
        <v>7</v>
      </c>
      <c r="D1286" t="s">
        <v>481</v>
      </c>
      <c r="E1286" t="s">
        <v>1988</v>
      </c>
      <c r="F1286" t="s">
        <v>0</v>
      </c>
      <c r="G1286" t="s">
        <v>30</v>
      </c>
      <c r="H1286" t="str">
        <f>_xlfn.XLOOKUP(Flights[[#This Row],[Destination]],Airports!$A$1:$A$77,Airports!$D$1:$D$77,"Code not found")</f>
        <v>Pittsburgh</v>
      </c>
      <c r="I1286" t="str" cm="1">
        <f t="array" ref="I1286">_xlfn.XLOOKUP(Flights[[#This Row],[Destination]],_xlfn._TRO_TRAILING(Airports!A:A),_xlfn._TRO_TRAILING(Airports!E:E),"Code not found")</f>
        <v>PA</v>
      </c>
      <c r="J1286" s="1">
        <v>0.47291666666666665</v>
      </c>
      <c r="K1286">
        <f>HOUR(Flights[[#This Row],[Scheduled Departure]])</f>
        <v>11</v>
      </c>
      <c r="L1286" s="1">
        <v>0.47291666666666665</v>
      </c>
      <c r="M1286">
        <v>0</v>
      </c>
      <c r="N1286">
        <v>263</v>
      </c>
      <c r="O1286" s="14">
        <f>Flights[[#This Row],[Length (min)]]/60</f>
        <v>4.3833333333333337</v>
      </c>
      <c r="P1286">
        <v>2136</v>
      </c>
      <c r="Q1286" s="17">
        <f>IFERROR(Flights[[#This Row],[Distance]]/Flights[[#This Row],[Length (hr)]],"")</f>
        <v>487.30038022813682</v>
      </c>
      <c r="R1286" s="1">
        <v>0.79027777777777775</v>
      </c>
      <c r="S1286" s="1">
        <v>0.78055555555555556</v>
      </c>
      <c r="T1286">
        <v>-14</v>
      </c>
      <c r="U1286" t="str">
        <f>IF(Flights[[#This Row],[Arrival Delay]]="","Cancelled",IF(Flights[[#This Row],[Arrival Delay]]&gt;15,"Delayed","On time"))</f>
        <v>On time</v>
      </c>
      <c r="V1286" t="str">
        <f>IF(Flights[[#This Row],[Status]]&lt;&gt;"Delayed","",IF(Flights[[#This Row],[Arrival Delay]]&gt;120,"Severe",IF(Flights[[#This Row],[Arrival Delay]]&gt;60,"Major","Moderate")))</f>
        <v/>
      </c>
      <c r="X1286" t="str">
        <f>IF(OR(AND(Flights[[#This Row],[Status]]="Cancelled",Flights[[#This Row],[Cancellation Reason]]="Airline/Carrier"),Flights[[#This Row],[Delay Type]]="Severe"),"Yes","No")</f>
        <v>No</v>
      </c>
    </row>
    <row r="1287" spans="1:24" x14ac:dyDescent="0.25">
      <c r="A1287" s="3">
        <v>42106</v>
      </c>
      <c r="B1287">
        <f>WEEKNUM(Flights[[#This Row],[Date]],2)</f>
        <v>15</v>
      </c>
      <c r="C1287">
        <f>WEEKDAY(Flights[[#This Row],[Date]],2)</f>
        <v>7</v>
      </c>
      <c r="D1287" t="s">
        <v>722</v>
      </c>
      <c r="E1287" t="s">
        <v>1994</v>
      </c>
      <c r="F1287" t="s">
        <v>0</v>
      </c>
      <c r="G1287" t="s">
        <v>321</v>
      </c>
      <c r="H1287" t="str">
        <f>_xlfn.XLOOKUP(Flights[[#This Row],[Destination]],Airports!$A$1:$A$77,Airports!$D$1:$D$77,"Code not found")</f>
        <v>Oklahoma City</v>
      </c>
      <c r="I1287" t="str" cm="1">
        <f t="array" ref="I1287">_xlfn.XLOOKUP(Flights[[#This Row],[Destination]],_xlfn._TRO_TRAILING(Airports!A:A),_xlfn._TRO_TRAILING(Airports!E:E),"Code not found")</f>
        <v>OK</v>
      </c>
      <c r="J1287" s="1">
        <v>0.51111111111111107</v>
      </c>
      <c r="K1287">
        <f>HOUR(Flights[[#This Row],[Scheduled Departure]])</f>
        <v>12</v>
      </c>
      <c r="L1287" s="1">
        <v>0.50763888888888886</v>
      </c>
      <c r="M1287">
        <v>-5</v>
      </c>
      <c r="N1287">
        <v>179</v>
      </c>
      <c r="O1287" s="14">
        <f>Flights[[#This Row],[Length (min)]]/60</f>
        <v>2.9833333333333334</v>
      </c>
      <c r="P1287">
        <v>1187</v>
      </c>
      <c r="Q1287" s="17">
        <f>IFERROR(Flights[[#This Row],[Distance]]/Flights[[#This Row],[Length (hr)]],"")</f>
        <v>397.87709497206703</v>
      </c>
      <c r="R1287" s="1">
        <v>0.71597222222222223</v>
      </c>
      <c r="S1287" s="1">
        <v>0.71527777777777779</v>
      </c>
      <c r="T1287">
        <v>-1</v>
      </c>
      <c r="U1287" t="str">
        <f>IF(Flights[[#This Row],[Arrival Delay]]="","Cancelled",IF(Flights[[#This Row],[Arrival Delay]]&gt;15,"Delayed","On time"))</f>
        <v>On time</v>
      </c>
      <c r="V1287" t="str">
        <f>IF(Flights[[#This Row],[Status]]&lt;&gt;"Delayed","",IF(Flights[[#This Row],[Arrival Delay]]&gt;120,"Severe",IF(Flights[[#This Row],[Arrival Delay]]&gt;60,"Major","Moderate")))</f>
        <v/>
      </c>
      <c r="X1287" t="str">
        <f>IF(OR(AND(Flights[[#This Row],[Status]]="Cancelled",Flights[[#This Row],[Cancellation Reason]]="Airline/Carrier"),Flights[[#This Row],[Delay Type]]="Severe"),"Yes","No")</f>
        <v>No</v>
      </c>
    </row>
    <row r="1288" spans="1:24" x14ac:dyDescent="0.25">
      <c r="A1288" s="3">
        <v>42106</v>
      </c>
      <c r="B1288">
        <f>WEEKNUM(Flights[[#This Row],[Date]],2)</f>
        <v>15</v>
      </c>
      <c r="C1288">
        <f>WEEKDAY(Flights[[#This Row],[Date]],2)</f>
        <v>7</v>
      </c>
      <c r="D1288" t="s">
        <v>1213</v>
      </c>
      <c r="E1288" t="s">
        <v>1995</v>
      </c>
      <c r="F1288" t="s">
        <v>0</v>
      </c>
      <c r="G1288" t="s">
        <v>340</v>
      </c>
      <c r="H1288" t="str">
        <f>_xlfn.XLOOKUP(Flights[[#This Row],[Destination]],Airports!$A$1:$A$77,Airports!$D$1:$D$77,"Code not found")</f>
        <v>San Antonio</v>
      </c>
      <c r="I1288" t="str" cm="1">
        <f t="array" ref="I1288">_xlfn.XLOOKUP(Flights[[#This Row],[Destination]],_xlfn._TRO_TRAILING(Airports!A:A),_xlfn._TRO_TRAILING(Airports!E:E),"Code not found")</f>
        <v>TX</v>
      </c>
      <c r="J1288" s="1">
        <v>0.53819444444444442</v>
      </c>
      <c r="K1288">
        <f>HOUR(Flights[[#This Row],[Scheduled Departure]])</f>
        <v>12</v>
      </c>
      <c r="L1288" s="1">
        <v>0.53541666666666665</v>
      </c>
      <c r="M1288">
        <v>-4</v>
      </c>
      <c r="N1288">
        <v>183</v>
      </c>
      <c r="O1288" s="14">
        <f>Flights[[#This Row],[Length (min)]]/60</f>
        <v>3.05</v>
      </c>
      <c r="P1288">
        <v>1211</v>
      </c>
      <c r="Q1288" s="17">
        <f>IFERROR(Flights[[#This Row],[Distance]]/Flights[[#This Row],[Length (hr)]],"")</f>
        <v>397.0491803278689</v>
      </c>
      <c r="R1288" s="1">
        <v>0.73611111111111116</v>
      </c>
      <c r="S1288" s="1">
        <v>0.74583333333333335</v>
      </c>
      <c r="T1288">
        <v>14</v>
      </c>
      <c r="U1288" t="str">
        <f>IF(Flights[[#This Row],[Arrival Delay]]="","Cancelled",IF(Flights[[#This Row],[Arrival Delay]]&gt;15,"Delayed","On time"))</f>
        <v>On time</v>
      </c>
      <c r="V1288" t="str">
        <f>IF(Flights[[#This Row],[Status]]&lt;&gt;"Delayed","",IF(Flights[[#This Row],[Arrival Delay]]&gt;120,"Severe",IF(Flights[[#This Row],[Arrival Delay]]&gt;60,"Major","Moderate")))</f>
        <v/>
      </c>
      <c r="X1288" t="str">
        <f>IF(OR(AND(Flights[[#This Row],[Status]]="Cancelled",Flights[[#This Row],[Cancellation Reason]]="Airline/Carrier"),Flights[[#This Row],[Delay Type]]="Severe"),"Yes","No")</f>
        <v>No</v>
      </c>
    </row>
    <row r="1289" spans="1:24" x14ac:dyDescent="0.25">
      <c r="A1289" s="3">
        <v>42106</v>
      </c>
      <c r="B1289">
        <f>WEEKNUM(Flights[[#This Row],[Date]],2)</f>
        <v>15</v>
      </c>
      <c r="C1289">
        <f>WEEKDAY(Flights[[#This Row],[Date]],2)</f>
        <v>7</v>
      </c>
      <c r="D1289" t="s">
        <v>403</v>
      </c>
      <c r="E1289" t="s">
        <v>1994</v>
      </c>
      <c r="F1289" t="s">
        <v>0</v>
      </c>
      <c r="G1289" t="s">
        <v>15</v>
      </c>
      <c r="H1289" t="str">
        <f>_xlfn.XLOOKUP(Flights[[#This Row],[Destination]],Airports!$A$1:$A$77,Airports!$D$1:$D$77,"Code not found")</f>
        <v>Las Vegas</v>
      </c>
      <c r="I1289" t="str" cm="1">
        <f t="array" ref="I1289">_xlfn.XLOOKUP(Flights[[#This Row],[Destination]],_xlfn._TRO_TRAILING(Airports!A:A),_xlfn._TRO_TRAILING(Airports!E:E),"Code not found")</f>
        <v>NV</v>
      </c>
      <c r="J1289" s="1">
        <v>0.54861111111111116</v>
      </c>
      <c r="K1289">
        <f>HOUR(Flights[[#This Row],[Scheduled Departure]])</f>
        <v>13</v>
      </c>
      <c r="L1289" s="1">
        <v>0.55972222222222223</v>
      </c>
      <c r="M1289">
        <v>16</v>
      </c>
      <c r="N1289">
        <v>66</v>
      </c>
      <c r="O1289" s="14">
        <f>Flights[[#This Row],[Length (min)]]/60</f>
        <v>1.1000000000000001</v>
      </c>
      <c r="P1289">
        <v>236</v>
      </c>
      <c r="Q1289" s="17">
        <f>IFERROR(Flights[[#This Row],[Distance]]/Flights[[#This Row],[Length (hr)]],"")</f>
        <v>214.54545454545453</v>
      </c>
      <c r="R1289" s="1">
        <v>0.60138888888888886</v>
      </c>
      <c r="S1289" s="1">
        <v>0.60555555555555551</v>
      </c>
      <c r="T1289">
        <v>6</v>
      </c>
      <c r="U1289" t="str">
        <f>IF(Flights[[#This Row],[Arrival Delay]]="","Cancelled",IF(Flights[[#This Row],[Arrival Delay]]&gt;15,"Delayed","On time"))</f>
        <v>On time</v>
      </c>
      <c r="V1289" t="str">
        <f>IF(Flights[[#This Row],[Status]]&lt;&gt;"Delayed","",IF(Flights[[#This Row],[Arrival Delay]]&gt;120,"Severe",IF(Flights[[#This Row],[Arrival Delay]]&gt;60,"Major","Moderate")))</f>
        <v/>
      </c>
      <c r="X1289" t="str">
        <f>IF(OR(AND(Flights[[#This Row],[Status]]="Cancelled",Flights[[#This Row],[Cancellation Reason]]="Airline/Carrier"),Flights[[#This Row],[Delay Type]]="Severe"),"Yes","No")</f>
        <v>No</v>
      </c>
    </row>
    <row r="1290" spans="1:24" x14ac:dyDescent="0.25">
      <c r="A1290" s="3">
        <v>42106</v>
      </c>
      <c r="B1290">
        <f>WEEKNUM(Flights[[#This Row],[Date]],2)</f>
        <v>15</v>
      </c>
      <c r="C1290">
        <f>WEEKDAY(Flights[[#This Row],[Date]],2)</f>
        <v>7</v>
      </c>
      <c r="D1290" t="s">
        <v>150</v>
      </c>
      <c r="E1290" t="s">
        <v>1987</v>
      </c>
      <c r="F1290" t="s">
        <v>0</v>
      </c>
      <c r="G1290" t="s">
        <v>3</v>
      </c>
      <c r="H1290" t="str">
        <f>_xlfn.XLOOKUP(Flights[[#This Row],[Destination]],Airports!$A$1:$A$77,Airports!$D$1:$D$77,"Code not found")</f>
        <v>Dallas</v>
      </c>
      <c r="I1290" t="str" cm="1">
        <f t="array" ref="I1290">_xlfn.XLOOKUP(Flights[[#This Row],[Destination]],_xlfn._TRO_TRAILING(Airports!A:A),_xlfn._TRO_TRAILING(Airports!E:E),"Code not found")</f>
        <v>TX</v>
      </c>
      <c r="J1290" s="1">
        <v>0.64583333333333337</v>
      </c>
      <c r="K1290">
        <f>HOUR(Flights[[#This Row],[Scheduled Departure]])</f>
        <v>15</v>
      </c>
      <c r="L1290" s="1">
        <v>0.64861111111111114</v>
      </c>
      <c r="M1290">
        <v>4</v>
      </c>
      <c r="N1290">
        <v>173</v>
      </c>
      <c r="O1290" s="14">
        <f>Flights[[#This Row],[Length (min)]]/60</f>
        <v>2.8833333333333333</v>
      </c>
      <c r="P1290">
        <v>1235</v>
      </c>
      <c r="Q1290" s="17">
        <f>IFERROR(Flights[[#This Row],[Distance]]/Flights[[#This Row],[Length (hr)]],"")</f>
        <v>428.32369942196533</v>
      </c>
      <c r="R1290" s="1">
        <v>0.85763888888888884</v>
      </c>
      <c r="S1290" s="1">
        <v>0.8520833333333333</v>
      </c>
      <c r="T1290">
        <v>-8</v>
      </c>
      <c r="U1290" t="str">
        <f>IF(Flights[[#This Row],[Arrival Delay]]="","Cancelled",IF(Flights[[#This Row],[Arrival Delay]]&gt;15,"Delayed","On time"))</f>
        <v>On time</v>
      </c>
      <c r="V1290" t="str">
        <f>IF(Flights[[#This Row],[Status]]&lt;&gt;"Delayed","",IF(Flights[[#This Row],[Arrival Delay]]&gt;120,"Severe",IF(Flights[[#This Row],[Arrival Delay]]&gt;60,"Major","Moderate")))</f>
        <v/>
      </c>
      <c r="X1290" t="str">
        <f>IF(OR(AND(Flights[[#This Row],[Status]]="Cancelled",Flights[[#This Row],[Cancellation Reason]]="Airline/Carrier"),Flights[[#This Row],[Delay Type]]="Severe"),"Yes","No")</f>
        <v>No</v>
      </c>
    </row>
    <row r="1291" spans="1:24" x14ac:dyDescent="0.25">
      <c r="A1291" s="3">
        <v>42106</v>
      </c>
      <c r="B1291">
        <f>WEEKNUM(Flights[[#This Row],[Date]],2)</f>
        <v>15</v>
      </c>
      <c r="C1291">
        <f>WEEKDAY(Flights[[#This Row],[Date]],2)</f>
        <v>7</v>
      </c>
      <c r="D1291" t="s">
        <v>1066</v>
      </c>
      <c r="E1291" t="s">
        <v>1994</v>
      </c>
      <c r="F1291" t="s">
        <v>0</v>
      </c>
      <c r="G1291" t="s">
        <v>351</v>
      </c>
      <c r="H1291" t="str">
        <f>_xlfn.XLOOKUP(Flights[[#This Row],[Destination]],Airports!$A$1:$A$77,Airports!$D$1:$D$77,"Code not found")</f>
        <v>Sacramento</v>
      </c>
      <c r="I1291" t="str" cm="1">
        <f t="array" ref="I1291">_xlfn.XLOOKUP(Flights[[#This Row],[Destination]],_xlfn._TRO_TRAILING(Airports!A:A),_xlfn._TRO_TRAILING(Airports!E:E),"Code not found")</f>
        <v>CA</v>
      </c>
      <c r="J1291" s="1">
        <v>0.69791666666666663</v>
      </c>
      <c r="K1291">
        <f>HOUR(Flights[[#This Row],[Scheduled Departure]])</f>
        <v>16</v>
      </c>
      <c r="L1291" s="1">
        <v>0.69374999999999998</v>
      </c>
      <c r="M1291">
        <v>-6</v>
      </c>
      <c r="N1291">
        <v>84</v>
      </c>
      <c r="O1291" s="14">
        <f>Flights[[#This Row],[Length (min)]]/60</f>
        <v>1.4</v>
      </c>
      <c r="P1291">
        <v>373</v>
      </c>
      <c r="Q1291" s="17">
        <f>IFERROR(Flights[[#This Row],[Distance]]/Flights[[#This Row],[Length (hr)]],"")</f>
        <v>266.42857142857144</v>
      </c>
      <c r="R1291" s="1">
        <v>0.75624999999999998</v>
      </c>
      <c r="S1291" s="1">
        <v>0.75208333333333333</v>
      </c>
      <c r="T1291">
        <v>-6</v>
      </c>
      <c r="U1291" t="str">
        <f>IF(Flights[[#This Row],[Arrival Delay]]="","Cancelled",IF(Flights[[#This Row],[Arrival Delay]]&gt;15,"Delayed","On time"))</f>
        <v>On time</v>
      </c>
      <c r="V1291" t="str">
        <f>IF(Flights[[#This Row],[Status]]&lt;&gt;"Delayed","",IF(Flights[[#This Row],[Arrival Delay]]&gt;120,"Severe",IF(Flights[[#This Row],[Arrival Delay]]&gt;60,"Major","Moderate")))</f>
        <v/>
      </c>
      <c r="X1291" t="str">
        <f>IF(OR(AND(Flights[[#This Row],[Status]]="Cancelled",Flights[[#This Row],[Cancellation Reason]]="Airline/Carrier"),Flights[[#This Row],[Delay Type]]="Severe"),"Yes","No")</f>
        <v>No</v>
      </c>
    </row>
    <row r="1292" spans="1:24" x14ac:dyDescent="0.25">
      <c r="A1292" s="3">
        <v>42106</v>
      </c>
      <c r="B1292">
        <f>WEEKNUM(Flights[[#This Row],[Date]],2)</f>
        <v>15</v>
      </c>
      <c r="C1292">
        <f>WEEKDAY(Flights[[#This Row],[Date]],2)</f>
        <v>7</v>
      </c>
      <c r="D1292" t="s">
        <v>579</v>
      </c>
      <c r="E1292" t="s">
        <v>1993</v>
      </c>
      <c r="F1292" t="s">
        <v>0</v>
      </c>
      <c r="G1292" t="s">
        <v>293</v>
      </c>
      <c r="H1292" t="str">
        <f>_xlfn.XLOOKUP(Flights[[#This Row],[Destination]],Airports!$A$1:$A$77,Airports!$D$1:$D$77,"Code not found")</f>
        <v>Houston</v>
      </c>
      <c r="I1292" t="str" cm="1">
        <f t="array" ref="I1292">_xlfn.XLOOKUP(Flights[[#This Row],[Destination]],_xlfn._TRO_TRAILING(Airports!A:A),_xlfn._TRO_TRAILING(Airports!E:E),"Code not found")</f>
        <v>TX</v>
      </c>
      <c r="J1292" s="1">
        <v>0.74652777777777779</v>
      </c>
      <c r="K1292">
        <f>HOUR(Flights[[#This Row],[Scheduled Departure]])</f>
        <v>17</v>
      </c>
      <c r="L1292" s="1">
        <v>0.75069444444444444</v>
      </c>
      <c r="M1292">
        <v>6</v>
      </c>
      <c r="N1292">
        <v>212</v>
      </c>
      <c r="O1292" s="14">
        <f>Flights[[#This Row],[Length (min)]]/60</f>
        <v>3.5333333333333332</v>
      </c>
      <c r="P1292">
        <v>1379</v>
      </c>
      <c r="Q1292" s="17">
        <f>IFERROR(Flights[[#This Row],[Distance]]/Flights[[#This Row],[Length (hr)]],"")</f>
        <v>390.28301886792457</v>
      </c>
      <c r="R1292" s="1">
        <v>0.95902777777777781</v>
      </c>
      <c r="S1292" s="1">
        <v>0.98124999999999996</v>
      </c>
      <c r="T1292">
        <v>32</v>
      </c>
      <c r="U1292" t="str">
        <f>IF(Flights[[#This Row],[Arrival Delay]]="","Cancelled",IF(Flights[[#This Row],[Arrival Delay]]&gt;15,"Delayed","On time"))</f>
        <v>Delayed</v>
      </c>
      <c r="V1292" t="str">
        <f>IF(Flights[[#This Row],[Status]]&lt;&gt;"Delayed","",IF(Flights[[#This Row],[Arrival Delay]]&gt;120,"Severe",IF(Flights[[#This Row],[Arrival Delay]]&gt;60,"Major","Moderate")))</f>
        <v>Moderate</v>
      </c>
      <c r="X1292" t="str">
        <f>IF(OR(AND(Flights[[#This Row],[Status]]="Cancelled",Flights[[#This Row],[Cancellation Reason]]="Airline/Carrier"),Flights[[#This Row],[Delay Type]]="Severe"),"Yes","No")</f>
        <v>No</v>
      </c>
    </row>
    <row r="1293" spans="1:24" x14ac:dyDescent="0.25">
      <c r="A1293" s="3">
        <v>42106</v>
      </c>
      <c r="B1293">
        <f>WEEKNUM(Flights[[#This Row],[Date]],2)</f>
        <v>15</v>
      </c>
      <c r="C1293">
        <f>WEEKDAY(Flights[[#This Row],[Date]],2)</f>
        <v>7</v>
      </c>
      <c r="D1293" t="s">
        <v>1333</v>
      </c>
      <c r="E1293" t="s">
        <v>1995</v>
      </c>
      <c r="F1293" t="s">
        <v>0</v>
      </c>
      <c r="G1293" t="s">
        <v>29</v>
      </c>
      <c r="H1293" t="str">
        <f>_xlfn.XLOOKUP(Flights[[#This Row],[Destination]],Airports!$A$1:$A$77,Airports!$D$1:$D$77,"Code not found")</f>
        <v>Phoenix</v>
      </c>
      <c r="I1293" t="str" cm="1">
        <f t="array" ref="I1293">_xlfn.XLOOKUP(Flights[[#This Row],[Destination]],_xlfn._TRO_TRAILING(Airports!A:A),_xlfn._TRO_TRAILING(Airports!E:E),"Code not found")</f>
        <v>AZ</v>
      </c>
      <c r="J1293" s="1">
        <v>0.79513888888888884</v>
      </c>
      <c r="K1293">
        <f>HOUR(Flights[[#This Row],[Scheduled Departure]])</f>
        <v>19</v>
      </c>
      <c r="L1293" s="1">
        <v>0.81666666666666665</v>
      </c>
      <c r="M1293">
        <v>31</v>
      </c>
      <c r="N1293">
        <v>75</v>
      </c>
      <c r="O1293" s="14">
        <f>Flights[[#This Row],[Length (min)]]/60</f>
        <v>1.25</v>
      </c>
      <c r="P1293">
        <v>370</v>
      </c>
      <c r="Q1293" s="17">
        <f>IFERROR(Flights[[#This Row],[Distance]]/Flights[[#This Row],[Length (hr)]],"")</f>
        <v>296</v>
      </c>
      <c r="R1293" s="1">
        <v>0.84722222222222221</v>
      </c>
      <c r="S1293" s="1">
        <v>0.86875000000000002</v>
      </c>
      <c r="T1293">
        <v>31</v>
      </c>
      <c r="U1293" t="str">
        <f>IF(Flights[[#This Row],[Arrival Delay]]="","Cancelled",IF(Flights[[#This Row],[Arrival Delay]]&gt;15,"Delayed","On time"))</f>
        <v>Delayed</v>
      </c>
      <c r="V1293" t="str">
        <f>IF(Flights[[#This Row],[Status]]&lt;&gt;"Delayed","",IF(Flights[[#This Row],[Arrival Delay]]&gt;120,"Severe",IF(Flights[[#This Row],[Arrival Delay]]&gt;60,"Major","Moderate")))</f>
        <v>Moderate</v>
      </c>
      <c r="X1293" t="str">
        <f>IF(OR(AND(Flights[[#This Row],[Status]]="Cancelled",Flights[[#This Row],[Cancellation Reason]]="Airline/Carrier"),Flights[[#This Row],[Delay Type]]="Severe"),"Yes","No")</f>
        <v>No</v>
      </c>
    </row>
    <row r="1294" spans="1:24" x14ac:dyDescent="0.25">
      <c r="A1294" s="3">
        <v>42106</v>
      </c>
      <c r="B1294">
        <f>WEEKNUM(Flights[[#This Row],[Date]],2)</f>
        <v>15</v>
      </c>
      <c r="C1294">
        <f>WEEKDAY(Flights[[#This Row],[Date]],2)</f>
        <v>7</v>
      </c>
      <c r="D1294" t="s">
        <v>1339</v>
      </c>
      <c r="E1294" t="s">
        <v>1995</v>
      </c>
      <c r="F1294" t="s">
        <v>0</v>
      </c>
      <c r="G1294" t="s">
        <v>347</v>
      </c>
      <c r="H1294" t="str">
        <f>_xlfn.XLOOKUP(Flights[[#This Row],[Destination]],Airports!$A$1:$A$77,Airports!$D$1:$D$77,"Code not found")</f>
        <v>San Jose</v>
      </c>
      <c r="I1294" t="str" cm="1">
        <f t="array" ref="I1294">_xlfn.XLOOKUP(Flights[[#This Row],[Destination]],_xlfn._TRO_TRAILING(Airports!A:A),_xlfn._TRO_TRAILING(Airports!E:E),"Code not found")</f>
        <v>CA</v>
      </c>
      <c r="J1294" s="1">
        <v>0.87152777777777779</v>
      </c>
      <c r="K1294">
        <f>HOUR(Flights[[#This Row],[Scheduled Departure]])</f>
        <v>20</v>
      </c>
      <c r="L1294" s="1">
        <v>0.87847222222222221</v>
      </c>
      <c r="M1294">
        <v>10</v>
      </c>
      <c r="N1294">
        <v>62</v>
      </c>
      <c r="O1294" s="14">
        <f>Flights[[#This Row],[Length (min)]]/60</f>
        <v>1.0333333333333334</v>
      </c>
      <c r="P1294">
        <v>308</v>
      </c>
      <c r="Q1294" s="17">
        <f>IFERROR(Flights[[#This Row],[Distance]]/Flights[[#This Row],[Length (hr)]],"")</f>
        <v>298.06451612903226</v>
      </c>
      <c r="R1294" s="1">
        <v>0.91666666666666663</v>
      </c>
      <c r="S1294" s="1">
        <v>0.92152777777777772</v>
      </c>
      <c r="T1294">
        <v>7</v>
      </c>
      <c r="U1294" t="str">
        <f>IF(Flights[[#This Row],[Arrival Delay]]="","Cancelled",IF(Flights[[#This Row],[Arrival Delay]]&gt;15,"Delayed","On time"))</f>
        <v>On time</v>
      </c>
      <c r="V1294" t="str">
        <f>IF(Flights[[#This Row],[Status]]&lt;&gt;"Delayed","",IF(Flights[[#This Row],[Arrival Delay]]&gt;120,"Severe",IF(Flights[[#This Row],[Arrival Delay]]&gt;60,"Major","Moderate")))</f>
        <v/>
      </c>
      <c r="X1294" t="str">
        <f>IF(OR(AND(Flights[[#This Row],[Status]]="Cancelled",Flights[[#This Row],[Cancellation Reason]]="Airline/Carrier"),Flights[[#This Row],[Delay Type]]="Severe"),"Yes","No")</f>
        <v>No</v>
      </c>
    </row>
    <row r="1295" spans="1:24" x14ac:dyDescent="0.25">
      <c r="A1295" s="3">
        <v>42106</v>
      </c>
      <c r="B1295">
        <f>WEEKNUM(Flights[[#This Row],[Date]],2)</f>
        <v>15</v>
      </c>
      <c r="C1295">
        <f>WEEKDAY(Flights[[#This Row],[Date]],2)</f>
        <v>7</v>
      </c>
      <c r="D1295" t="s">
        <v>1177</v>
      </c>
      <c r="E1295" t="s">
        <v>1988</v>
      </c>
      <c r="F1295" t="s">
        <v>0</v>
      </c>
      <c r="G1295" t="s">
        <v>29</v>
      </c>
      <c r="H1295" t="str">
        <f>_xlfn.XLOOKUP(Flights[[#This Row],[Destination]],Airports!$A$1:$A$77,Airports!$D$1:$D$77,"Code not found")</f>
        <v>Phoenix</v>
      </c>
      <c r="I1295" t="str" cm="1">
        <f t="array" ref="I1295">_xlfn.XLOOKUP(Flights[[#This Row],[Destination]],_xlfn._TRO_TRAILING(Airports!A:A),_xlfn._TRO_TRAILING(Airports!E:E),"Code not found")</f>
        <v>AZ</v>
      </c>
      <c r="J1295" s="1">
        <v>0.88958333333333328</v>
      </c>
      <c r="K1295">
        <f>HOUR(Flights[[#This Row],[Scheduled Departure]])</f>
        <v>21</v>
      </c>
      <c r="L1295" s="1">
        <v>0.89027777777777772</v>
      </c>
      <c r="M1295">
        <v>1</v>
      </c>
      <c r="N1295">
        <v>92</v>
      </c>
      <c r="O1295" s="14">
        <f>Flights[[#This Row],[Length (min)]]/60</f>
        <v>1.5333333333333334</v>
      </c>
      <c r="P1295">
        <v>370</v>
      </c>
      <c r="Q1295" s="17">
        <f>IFERROR(Flights[[#This Row],[Distance]]/Flights[[#This Row],[Length (hr)]],"")</f>
        <v>241.30434782608694</v>
      </c>
      <c r="R1295" s="1">
        <v>0.94861111111111107</v>
      </c>
      <c r="S1295" s="1">
        <v>0.95416666666666672</v>
      </c>
      <c r="T1295">
        <v>8</v>
      </c>
      <c r="U1295" t="str">
        <f>IF(Flights[[#This Row],[Arrival Delay]]="","Cancelled",IF(Flights[[#This Row],[Arrival Delay]]&gt;15,"Delayed","On time"))</f>
        <v>On time</v>
      </c>
      <c r="V1295" t="str">
        <f>IF(Flights[[#This Row],[Status]]&lt;&gt;"Delayed","",IF(Flights[[#This Row],[Arrival Delay]]&gt;120,"Severe",IF(Flights[[#This Row],[Arrival Delay]]&gt;60,"Major","Moderate")))</f>
        <v/>
      </c>
      <c r="X1295" t="str">
        <f>IF(OR(AND(Flights[[#This Row],[Status]]="Cancelled",Flights[[#This Row],[Cancellation Reason]]="Airline/Carrier"),Flights[[#This Row],[Delay Type]]="Severe"),"Yes","No")</f>
        <v>No</v>
      </c>
    </row>
    <row r="1296" spans="1:24" x14ac:dyDescent="0.25">
      <c r="A1296" s="3">
        <v>42107</v>
      </c>
      <c r="B1296">
        <f>WEEKNUM(Flights[[#This Row],[Date]],2)</f>
        <v>16</v>
      </c>
      <c r="C1296">
        <f>WEEKDAY(Flights[[#This Row],[Date]],2)</f>
        <v>1</v>
      </c>
      <c r="D1296" t="s">
        <v>385</v>
      </c>
      <c r="E1296" t="s">
        <v>1988</v>
      </c>
      <c r="F1296" t="s">
        <v>0</v>
      </c>
      <c r="G1296" t="s">
        <v>28</v>
      </c>
      <c r="H1296" t="str">
        <f>_xlfn.XLOOKUP(Flights[[#This Row],[Destination]],Airports!$A$1:$A$77,Airports!$D$1:$D$77,"Code not found")</f>
        <v>Philadelphia</v>
      </c>
      <c r="I1296" t="str" cm="1">
        <f t="array" ref="I1296">_xlfn.XLOOKUP(Flights[[#This Row],[Destination]],_xlfn._TRO_TRAILING(Airports!A:A),_xlfn._TRO_TRAILING(Airports!E:E),"Code not found")</f>
        <v>PA</v>
      </c>
      <c r="J1296" s="1">
        <v>0.26458333333333334</v>
      </c>
      <c r="K1296">
        <f>HOUR(Flights[[#This Row],[Scheduled Departure]])</f>
        <v>6</v>
      </c>
      <c r="L1296" s="1">
        <v>0.26666666666666666</v>
      </c>
      <c r="M1296">
        <v>3</v>
      </c>
      <c r="N1296">
        <v>306</v>
      </c>
      <c r="O1296" s="14">
        <f>Flights[[#This Row],[Length (min)]]/60</f>
        <v>5.0999999999999996</v>
      </c>
      <c r="P1296">
        <v>2402</v>
      </c>
      <c r="Q1296" s="17">
        <f>IFERROR(Flights[[#This Row],[Distance]]/Flights[[#This Row],[Length (hr)]],"")</f>
        <v>470.98039215686276</v>
      </c>
      <c r="R1296" s="1">
        <v>0.60833333333333328</v>
      </c>
      <c r="S1296" s="1">
        <v>0.60416666666666663</v>
      </c>
      <c r="T1296">
        <v>-6</v>
      </c>
      <c r="U1296" t="str">
        <f>IF(Flights[[#This Row],[Arrival Delay]]="","Cancelled",IF(Flights[[#This Row],[Arrival Delay]]&gt;15,"Delayed","On time"))</f>
        <v>On time</v>
      </c>
      <c r="V1296" t="str">
        <f>IF(Flights[[#This Row],[Status]]&lt;&gt;"Delayed","",IF(Flights[[#This Row],[Arrival Delay]]&gt;120,"Severe",IF(Flights[[#This Row],[Arrival Delay]]&gt;60,"Major","Moderate")))</f>
        <v/>
      </c>
      <c r="X1296" t="str">
        <f>IF(OR(AND(Flights[[#This Row],[Status]]="Cancelled",Flights[[#This Row],[Cancellation Reason]]="Airline/Carrier"),Flights[[#This Row],[Delay Type]]="Severe"),"Yes","No")</f>
        <v>No</v>
      </c>
    </row>
    <row r="1297" spans="1:24" x14ac:dyDescent="0.25">
      <c r="A1297" s="3">
        <v>42107</v>
      </c>
      <c r="B1297">
        <f>WEEKNUM(Flights[[#This Row],[Date]],2)</f>
        <v>16</v>
      </c>
      <c r="C1297">
        <f>WEEKDAY(Flights[[#This Row],[Date]],2)</f>
        <v>1</v>
      </c>
      <c r="D1297" t="s">
        <v>949</v>
      </c>
      <c r="E1297" t="s">
        <v>1990</v>
      </c>
      <c r="F1297" t="s">
        <v>0</v>
      </c>
      <c r="G1297" t="s">
        <v>16</v>
      </c>
      <c r="H1297" t="str">
        <f>_xlfn.XLOOKUP(Flights[[#This Row],[Destination]],Airports!$A$1:$A$77,Airports!$D$1:$D$77,"Code not found")</f>
        <v>Dulles</v>
      </c>
      <c r="I1297" t="str" cm="1">
        <f t="array" ref="I1297">_xlfn.XLOOKUP(Flights[[#This Row],[Destination]],_xlfn._TRO_TRAILING(Airports!A:A),_xlfn._TRO_TRAILING(Airports!E:E),"Code not found")</f>
        <v>VA</v>
      </c>
      <c r="J1297" s="1">
        <v>0.33263888888888887</v>
      </c>
      <c r="K1297">
        <f>HOUR(Flights[[#This Row],[Scheduled Departure]])</f>
        <v>7</v>
      </c>
      <c r="L1297" s="1">
        <v>0.32777777777777778</v>
      </c>
      <c r="M1297">
        <v>-7</v>
      </c>
      <c r="N1297">
        <v>286</v>
      </c>
      <c r="O1297" s="14">
        <f>Flights[[#This Row],[Length (min)]]/60</f>
        <v>4.7666666666666666</v>
      </c>
      <c r="P1297">
        <v>2288</v>
      </c>
      <c r="Q1297" s="17">
        <f>IFERROR(Flights[[#This Row],[Distance]]/Flights[[#This Row],[Length (hr)]],"")</f>
        <v>480</v>
      </c>
      <c r="R1297" s="1">
        <v>0.66249999999999998</v>
      </c>
      <c r="S1297" s="1">
        <v>0.65138888888888891</v>
      </c>
      <c r="T1297">
        <v>-16</v>
      </c>
      <c r="U1297" t="str">
        <f>IF(Flights[[#This Row],[Arrival Delay]]="","Cancelled",IF(Flights[[#This Row],[Arrival Delay]]&gt;15,"Delayed","On time"))</f>
        <v>On time</v>
      </c>
      <c r="V1297" t="str">
        <f>IF(Flights[[#This Row],[Status]]&lt;&gt;"Delayed","",IF(Flights[[#This Row],[Arrival Delay]]&gt;120,"Severe",IF(Flights[[#This Row],[Arrival Delay]]&gt;60,"Major","Moderate")))</f>
        <v/>
      </c>
      <c r="X1297" t="str">
        <f>IF(OR(AND(Flights[[#This Row],[Status]]="Cancelled",Flights[[#This Row],[Cancellation Reason]]="Airline/Carrier"),Flights[[#This Row],[Delay Type]]="Severe"),"Yes","No")</f>
        <v>No</v>
      </c>
    </row>
    <row r="1298" spans="1:24" x14ac:dyDescent="0.25">
      <c r="A1298" s="3">
        <v>42107</v>
      </c>
      <c r="B1298">
        <f>WEEKNUM(Flights[[#This Row],[Date]],2)</f>
        <v>16</v>
      </c>
      <c r="C1298">
        <f>WEEKDAY(Flights[[#This Row],[Date]],2)</f>
        <v>1</v>
      </c>
      <c r="D1298" t="s">
        <v>705</v>
      </c>
      <c r="E1298" t="s">
        <v>1994</v>
      </c>
      <c r="F1298" t="s">
        <v>0</v>
      </c>
      <c r="G1298" t="s">
        <v>351</v>
      </c>
      <c r="H1298" t="str">
        <f>_xlfn.XLOOKUP(Flights[[#This Row],[Destination]],Airports!$A$1:$A$77,Airports!$D$1:$D$77,"Code not found")</f>
        <v>Sacramento</v>
      </c>
      <c r="I1298" t="str" cm="1">
        <f t="array" ref="I1298">_xlfn.XLOOKUP(Flights[[#This Row],[Destination]],_xlfn._TRO_TRAILING(Airports!A:A),_xlfn._TRO_TRAILING(Airports!E:E),"Code not found")</f>
        <v>CA</v>
      </c>
      <c r="J1298" s="1">
        <v>0.33680555555555558</v>
      </c>
      <c r="K1298">
        <f>HOUR(Flights[[#This Row],[Scheduled Departure]])</f>
        <v>8</v>
      </c>
      <c r="L1298" s="1">
        <v>0.33680555555555558</v>
      </c>
      <c r="M1298">
        <v>0</v>
      </c>
      <c r="N1298">
        <v>89</v>
      </c>
      <c r="O1298" s="14">
        <f>Flights[[#This Row],[Length (min)]]/60</f>
        <v>1.4833333333333334</v>
      </c>
      <c r="P1298">
        <v>373</v>
      </c>
      <c r="Q1298" s="17">
        <f>IFERROR(Flights[[#This Row],[Distance]]/Flights[[#This Row],[Length (hr)]],"")</f>
        <v>251.46067415730337</v>
      </c>
      <c r="R1298" s="1">
        <v>0.40555555555555556</v>
      </c>
      <c r="S1298" s="1">
        <v>0.39861111111111114</v>
      </c>
      <c r="T1298">
        <v>-10</v>
      </c>
      <c r="U1298" t="str">
        <f>IF(Flights[[#This Row],[Arrival Delay]]="","Cancelled",IF(Flights[[#This Row],[Arrival Delay]]&gt;15,"Delayed","On time"))</f>
        <v>On time</v>
      </c>
      <c r="V1298" t="str">
        <f>IF(Flights[[#This Row],[Status]]&lt;&gt;"Delayed","",IF(Flights[[#This Row],[Arrival Delay]]&gt;120,"Severe",IF(Flights[[#This Row],[Arrival Delay]]&gt;60,"Major","Moderate")))</f>
        <v/>
      </c>
      <c r="X1298" t="str">
        <f>IF(OR(AND(Flights[[#This Row],[Status]]="Cancelled",Flights[[#This Row],[Cancellation Reason]]="Airline/Carrier"),Flights[[#This Row],[Delay Type]]="Severe"),"Yes","No")</f>
        <v>No</v>
      </c>
    </row>
    <row r="1299" spans="1:24" x14ac:dyDescent="0.25">
      <c r="A1299" s="3">
        <v>42107</v>
      </c>
      <c r="B1299">
        <f>WEEKNUM(Flights[[#This Row],[Date]],2)</f>
        <v>16</v>
      </c>
      <c r="C1299">
        <f>WEEKDAY(Flights[[#This Row],[Date]],2)</f>
        <v>1</v>
      </c>
      <c r="D1299" t="s">
        <v>405</v>
      </c>
      <c r="E1299" t="s">
        <v>1988</v>
      </c>
      <c r="F1299" t="s">
        <v>0</v>
      </c>
      <c r="G1299" t="s">
        <v>22</v>
      </c>
      <c r="H1299" t="str">
        <f>_xlfn.XLOOKUP(Flights[[#This Row],[Destination]],Airports!$A$1:$A$77,Airports!$D$1:$D$77,"Code not found")</f>
        <v>Columbus</v>
      </c>
      <c r="I1299" t="str" cm="1">
        <f t="array" ref="I1299">_xlfn.XLOOKUP(Flights[[#This Row],[Destination]],_xlfn._TRO_TRAILING(Airports!A:A),_xlfn._TRO_TRAILING(Airports!E:E),"Code not found")</f>
        <v>OH</v>
      </c>
      <c r="J1299" s="1">
        <v>0.38958333333333334</v>
      </c>
      <c r="K1299">
        <f>HOUR(Flights[[#This Row],[Scheduled Departure]])</f>
        <v>9</v>
      </c>
      <c r="L1299" s="1">
        <v>0.38819444444444445</v>
      </c>
      <c r="M1299">
        <v>-2</v>
      </c>
      <c r="N1299">
        <v>260</v>
      </c>
      <c r="O1299" s="14">
        <f>Flights[[#This Row],[Length (min)]]/60</f>
        <v>4.333333333333333</v>
      </c>
      <c r="P1299">
        <v>1995</v>
      </c>
      <c r="Q1299" s="17">
        <f>IFERROR(Flights[[#This Row],[Distance]]/Flights[[#This Row],[Length (hr)]],"")</f>
        <v>460.38461538461542</v>
      </c>
      <c r="R1299" s="1">
        <v>0.7006944444444444</v>
      </c>
      <c r="S1299" s="1">
        <v>0.69374999999999998</v>
      </c>
      <c r="T1299">
        <v>-10</v>
      </c>
      <c r="U1299" t="str">
        <f>IF(Flights[[#This Row],[Arrival Delay]]="","Cancelled",IF(Flights[[#This Row],[Arrival Delay]]&gt;15,"Delayed","On time"))</f>
        <v>On time</v>
      </c>
      <c r="V1299" t="str">
        <f>IF(Flights[[#This Row],[Status]]&lt;&gt;"Delayed","",IF(Flights[[#This Row],[Arrival Delay]]&gt;120,"Severe",IF(Flights[[#This Row],[Arrival Delay]]&gt;60,"Major","Moderate")))</f>
        <v/>
      </c>
      <c r="X1299" t="str">
        <f>IF(OR(AND(Flights[[#This Row],[Status]]="Cancelled",Flights[[#This Row],[Cancellation Reason]]="Airline/Carrier"),Flights[[#This Row],[Delay Type]]="Severe"),"Yes","No")</f>
        <v>No</v>
      </c>
    </row>
    <row r="1300" spans="1:24" x14ac:dyDescent="0.25">
      <c r="A1300" s="3">
        <v>42107</v>
      </c>
      <c r="B1300">
        <f>WEEKNUM(Flights[[#This Row],[Date]],2)</f>
        <v>16</v>
      </c>
      <c r="C1300">
        <f>WEEKDAY(Flights[[#This Row],[Date]],2)</f>
        <v>1</v>
      </c>
      <c r="D1300" t="s">
        <v>1258</v>
      </c>
      <c r="E1300" t="s">
        <v>1989</v>
      </c>
      <c r="F1300" t="s">
        <v>0</v>
      </c>
      <c r="G1300" t="s">
        <v>349</v>
      </c>
      <c r="H1300" t="str">
        <f>_xlfn.XLOOKUP(Flights[[#This Row],[Destination]],Airports!$A$1:$A$77,Airports!$D$1:$D$77,"Code not found")</f>
        <v>Salt Lake City</v>
      </c>
      <c r="I1300" t="str" cm="1">
        <f t="array" ref="I1300">_xlfn.XLOOKUP(Flights[[#This Row],[Destination]],_xlfn._TRO_TRAILING(Airports!A:A),_xlfn._TRO_TRAILING(Airports!E:E),"Code not found")</f>
        <v>UT</v>
      </c>
      <c r="J1300" s="1">
        <v>0.43055555555555558</v>
      </c>
      <c r="K1300">
        <f>HOUR(Flights[[#This Row],[Scheduled Departure]])</f>
        <v>10</v>
      </c>
      <c r="L1300" s="1">
        <v>0.43472222222222223</v>
      </c>
      <c r="M1300">
        <v>6</v>
      </c>
      <c r="N1300">
        <v>102</v>
      </c>
      <c r="O1300" s="14">
        <f>Flights[[#This Row],[Length (min)]]/60</f>
        <v>1.7</v>
      </c>
      <c r="P1300">
        <v>590</v>
      </c>
      <c r="Q1300" s="17">
        <f>IFERROR(Flights[[#This Row],[Distance]]/Flights[[#This Row],[Length (hr)]],"")</f>
        <v>347.05882352941177</v>
      </c>
      <c r="R1300" s="1">
        <v>0.54583333333333328</v>
      </c>
      <c r="S1300" s="1">
        <v>0.54722222222222228</v>
      </c>
      <c r="T1300">
        <v>2</v>
      </c>
      <c r="U1300" t="str">
        <f>IF(Flights[[#This Row],[Arrival Delay]]="","Cancelled",IF(Flights[[#This Row],[Arrival Delay]]&gt;15,"Delayed","On time"))</f>
        <v>On time</v>
      </c>
      <c r="V1300" t="str">
        <f>IF(Flights[[#This Row],[Status]]&lt;&gt;"Delayed","",IF(Flights[[#This Row],[Arrival Delay]]&gt;120,"Severe",IF(Flights[[#This Row],[Arrival Delay]]&gt;60,"Major","Moderate")))</f>
        <v/>
      </c>
      <c r="X1300" t="str">
        <f>IF(OR(AND(Flights[[#This Row],[Status]]="Cancelled",Flights[[#This Row],[Cancellation Reason]]="Airline/Carrier"),Flights[[#This Row],[Delay Type]]="Severe"),"Yes","No")</f>
        <v>No</v>
      </c>
    </row>
    <row r="1301" spans="1:24" x14ac:dyDescent="0.25">
      <c r="A1301" s="3">
        <v>42107</v>
      </c>
      <c r="B1301">
        <f>WEEKNUM(Flights[[#This Row],[Date]],2)</f>
        <v>16</v>
      </c>
      <c r="C1301">
        <f>WEEKDAY(Flights[[#This Row],[Date]],2)</f>
        <v>1</v>
      </c>
      <c r="D1301" t="s">
        <v>461</v>
      </c>
      <c r="E1301" t="s">
        <v>1996</v>
      </c>
      <c r="F1301" t="s">
        <v>0</v>
      </c>
      <c r="G1301" t="s">
        <v>12</v>
      </c>
      <c r="H1301" t="str">
        <f>_xlfn.XLOOKUP(Flights[[#This Row],[Destination]],Airports!$A$1:$A$77,Airports!$D$1:$D$77,"Code not found")</f>
        <v>New York</v>
      </c>
      <c r="I1301" t="str" cm="1">
        <f t="array" ref="I1301">_xlfn.XLOOKUP(Flights[[#This Row],[Destination]],_xlfn._TRO_TRAILING(Airports!A:A),_xlfn._TRO_TRAILING(Airports!E:E),"Code not found")</f>
        <v>NY</v>
      </c>
      <c r="J1301" s="1">
        <v>0.44791666666666669</v>
      </c>
      <c r="K1301">
        <f>HOUR(Flights[[#This Row],[Scheduled Departure]])</f>
        <v>10</v>
      </c>
      <c r="L1301" s="1">
        <v>0.45069444444444445</v>
      </c>
      <c r="M1301">
        <v>4</v>
      </c>
      <c r="N1301">
        <v>316</v>
      </c>
      <c r="O1301" s="14">
        <f>Flights[[#This Row],[Length (min)]]/60</f>
        <v>5.2666666666666666</v>
      </c>
      <c r="P1301">
        <v>2475</v>
      </c>
      <c r="Q1301" s="17">
        <f>IFERROR(Flights[[#This Row],[Distance]]/Flights[[#This Row],[Length (hr)]],"")</f>
        <v>469.9367088607595</v>
      </c>
      <c r="R1301" s="1">
        <v>0.80208333333333337</v>
      </c>
      <c r="S1301" s="1">
        <v>0.79513888888888884</v>
      </c>
      <c r="T1301">
        <v>-10</v>
      </c>
      <c r="U1301" t="str">
        <f>IF(Flights[[#This Row],[Arrival Delay]]="","Cancelled",IF(Flights[[#This Row],[Arrival Delay]]&gt;15,"Delayed","On time"))</f>
        <v>On time</v>
      </c>
      <c r="V1301" t="str">
        <f>IF(Flights[[#This Row],[Status]]&lt;&gt;"Delayed","",IF(Flights[[#This Row],[Arrival Delay]]&gt;120,"Severe",IF(Flights[[#This Row],[Arrival Delay]]&gt;60,"Major","Moderate")))</f>
        <v/>
      </c>
      <c r="X1301" t="str">
        <f>IF(OR(AND(Flights[[#This Row],[Status]]="Cancelled",Flights[[#This Row],[Cancellation Reason]]="Airline/Carrier"),Flights[[#This Row],[Delay Type]]="Severe"),"Yes","No")</f>
        <v>No</v>
      </c>
    </row>
    <row r="1302" spans="1:24" x14ac:dyDescent="0.25">
      <c r="A1302" s="3">
        <v>42107</v>
      </c>
      <c r="B1302">
        <f>WEEKNUM(Flights[[#This Row],[Date]],2)</f>
        <v>16</v>
      </c>
      <c r="C1302">
        <f>WEEKDAY(Flights[[#This Row],[Date]],2)</f>
        <v>1</v>
      </c>
      <c r="D1302" t="s">
        <v>1136</v>
      </c>
      <c r="E1302" t="s">
        <v>1991</v>
      </c>
      <c r="F1302" t="s">
        <v>0</v>
      </c>
      <c r="G1302" t="s">
        <v>24</v>
      </c>
      <c r="H1302" t="str">
        <f>_xlfn.XLOOKUP(Flights[[#This Row],[Destination]],Airports!$A$1:$A$77,Airports!$D$1:$D$77,"Code not found")</f>
        <v>Portland</v>
      </c>
      <c r="I1302" t="str" cm="1">
        <f t="array" ref="I1302">_xlfn.XLOOKUP(Flights[[#This Row],[Destination]],_xlfn._TRO_TRAILING(Airports!A:A),_xlfn._TRO_TRAILING(Airports!E:E),"Code not found")</f>
        <v>OR</v>
      </c>
      <c r="J1302" s="1">
        <v>0.45833333333333331</v>
      </c>
      <c r="K1302">
        <f>HOUR(Flights[[#This Row],[Scheduled Departure]])</f>
        <v>11</v>
      </c>
      <c r="L1302" s="1">
        <v>0.45902777777777776</v>
      </c>
      <c r="M1302">
        <v>1</v>
      </c>
      <c r="N1302">
        <v>139</v>
      </c>
      <c r="O1302" s="14">
        <f>Flights[[#This Row],[Length (min)]]/60</f>
        <v>2.3166666666666669</v>
      </c>
      <c r="P1302">
        <v>834</v>
      </c>
      <c r="Q1302" s="17">
        <f>IFERROR(Flights[[#This Row],[Distance]]/Flights[[#This Row],[Length (hr)]],"")</f>
        <v>359.99999999999994</v>
      </c>
      <c r="R1302" s="1">
        <v>0.55694444444444446</v>
      </c>
      <c r="S1302" s="1">
        <v>0.55555555555555558</v>
      </c>
      <c r="T1302">
        <v>-2</v>
      </c>
      <c r="U1302" t="str">
        <f>IF(Flights[[#This Row],[Arrival Delay]]="","Cancelled",IF(Flights[[#This Row],[Arrival Delay]]&gt;15,"Delayed","On time"))</f>
        <v>On time</v>
      </c>
      <c r="V1302" t="str">
        <f>IF(Flights[[#This Row],[Status]]&lt;&gt;"Delayed","",IF(Flights[[#This Row],[Arrival Delay]]&gt;120,"Severe",IF(Flights[[#This Row],[Arrival Delay]]&gt;60,"Major","Moderate")))</f>
        <v/>
      </c>
      <c r="X1302" t="str">
        <f>IF(OR(AND(Flights[[#This Row],[Status]]="Cancelled",Flights[[#This Row],[Cancellation Reason]]="Airline/Carrier"),Flights[[#This Row],[Delay Type]]="Severe"),"Yes","No")</f>
        <v>No</v>
      </c>
    </row>
    <row r="1303" spans="1:24" x14ac:dyDescent="0.25">
      <c r="A1303" s="3">
        <v>42107</v>
      </c>
      <c r="B1303">
        <f>WEEKNUM(Flights[[#This Row],[Date]],2)</f>
        <v>16</v>
      </c>
      <c r="C1303">
        <f>WEEKDAY(Flights[[#This Row],[Date]],2)</f>
        <v>1</v>
      </c>
      <c r="D1303" t="s">
        <v>67</v>
      </c>
      <c r="E1303" t="s">
        <v>1987</v>
      </c>
      <c r="F1303" t="s">
        <v>0</v>
      </c>
      <c r="G1303" t="s">
        <v>6</v>
      </c>
      <c r="H1303" t="str">
        <f>_xlfn.XLOOKUP(Flights[[#This Row],[Destination]],Airports!$A$1:$A$77,Airports!$D$1:$D$77,"Code not found")</f>
        <v>Nashville</v>
      </c>
      <c r="I1303" t="str" cm="1">
        <f t="array" ref="I1303">_xlfn.XLOOKUP(Flights[[#This Row],[Destination]],_xlfn._TRO_TRAILING(Airports!A:A),_xlfn._TRO_TRAILING(Airports!E:E),"Code not found")</f>
        <v>TN</v>
      </c>
      <c r="J1303" s="1">
        <v>0.55902777777777779</v>
      </c>
      <c r="K1303">
        <f>HOUR(Flights[[#This Row],[Scheduled Departure]])</f>
        <v>13</v>
      </c>
      <c r="L1303" s="1">
        <v>0.55625000000000002</v>
      </c>
      <c r="M1303">
        <v>-4</v>
      </c>
      <c r="N1303">
        <v>249</v>
      </c>
      <c r="O1303" s="14">
        <f>Flights[[#This Row],[Length (min)]]/60</f>
        <v>4.1500000000000004</v>
      </c>
      <c r="P1303">
        <v>1797</v>
      </c>
      <c r="Q1303" s="17">
        <f>IFERROR(Flights[[#This Row],[Distance]]/Flights[[#This Row],[Length (hr)]],"")</f>
        <v>433.01204819277103</v>
      </c>
      <c r="R1303" s="1">
        <v>0.80972222222222223</v>
      </c>
      <c r="S1303" s="1">
        <v>0.8125</v>
      </c>
      <c r="T1303">
        <v>4</v>
      </c>
      <c r="U1303" t="str">
        <f>IF(Flights[[#This Row],[Arrival Delay]]="","Cancelled",IF(Flights[[#This Row],[Arrival Delay]]&gt;15,"Delayed","On time"))</f>
        <v>On time</v>
      </c>
      <c r="V1303" t="str">
        <f>IF(Flights[[#This Row],[Status]]&lt;&gt;"Delayed","",IF(Flights[[#This Row],[Arrival Delay]]&gt;120,"Severe",IF(Flights[[#This Row],[Arrival Delay]]&gt;60,"Major","Moderate")))</f>
        <v/>
      </c>
      <c r="X1303" t="str">
        <f>IF(OR(AND(Flights[[#This Row],[Status]]="Cancelled",Flights[[#This Row],[Cancellation Reason]]="Airline/Carrier"),Flights[[#This Row],[Delay Type]]="Severe"),"Yes","No")</f>
        <v>No</v>
      </c>
    </row>
    <row r="1304" spans="1:24" x14ac:dyDescent="0.25">
      <c r="A1304" s="3">
        <v>42107</v>
      </c>
      <c r="B1304">
        <f>WEEKNUM(Flights[[#This Row],[Date]],2)</f>
        <v>16</v>
      </c>
      <c r="C1304">
        <f>WEEKDAY(Flights[[#This Row],[Date]],2)</f>
        <v>1</v>
      </c>
      <c r="D1304" t="s">
        <v>145</v>
      </c>
      <c r="E1304" t="s">
        <v>1987</v>
      </c>
      <c r="F1304" t="s">
        <v>0</v>
      </c>
      <c r="G1304" t="s">
        <v>3</v>
      </c>
      <c r="H1304" t="str">
        <f>_xlfn.XLOOKUP(Flights[[#This Row],[Destination]],Airports!$A$1:$A$77,Airports!$D$1:$D$77,"Code not found")</f>
        <v>Dallas</v>
      </c>
      <c r="I1304" t="str" cm="1">
        <f t="array" ref="I1304">_xlfn.XLOOKUP(Flights[[#This Row],[Destination]],_xlfn._TRO_TRAILING(Airports!A:A),_xlfn._TRO_TRAILING(Airports!E:E),"Code not found")</f>
        <v>TX</v>
      </c>
      <c r="J1304" s="1">
        <v>0.60555555555555551</v>
      </c>
      <c r="K1304">
        <f>HOUR(Flights[[#This Row],[Scheduled Departure]])</f>
        <v>14</v>
      </c>
      <c r="L1304" s="1">
        <v>0.66249999999999998</v>
      </c>
      <c r="M1304">
        <v>82</v>
      </c>
      <c r="N1304">
        <v>181</v>
      </c>
      <c r="O1304" s="14">
        <f>Flights[[#This Row],[Length (min)]]/60</f>
        <v>3.0166666666666666</v>
      </c>
      <c r="P1304">
        <v>1235</v>
      </c>
      <c r="Q1304" s="17">
        <f>IFERROR(Flights[[#This Row],[Distance]]/Flights[[#This Row],[Length (hr)]],"")</f>
        <v>409.39226519337018</v>
      </c>
      <c r="R1304" s="1">
        <v>0.82013888888888886</v>
      </c>
      <c r="S1304" s="1">
        <v>0.87152777777777779</v>
      </c>
      <c r="T1304">
        <v>74</v>
      </c>
      <c r="U1304" t="str">
        <f>IF(Flights[[#This Row],[Arrival Delay]]="","Cancelled",IF(Flights[[#This Row],[Arrival Delay]]&gt;15,"Delayed","On time"))</f>
        <v>Delayed</v>
      </c>
      <c r="V1304" t="str">
        <f>IF(Flights[[#This Row],[Status]]&lt;&gt;"Delayed","",IF(Flights[[#This Row],[Arrival Delay]]&gt;120,"Severe",IF(Flights[[#This Row],[Arrival Delay]]&gt;60,"Major","Moderate")))</f>
        <v>Major</v>
      </c>
      <c r="X1304" t="str">
        <f>IF(OR(AND(Flights[[#This Row],[Status]]="Cancelled",Flights[[#This Row],[Cancellation Reason]]="Airline/Carrier"),Flights[[#This Row],[Delay Type]]="Severe"),"Yes","No")</f>
        <v>No</v>
      </c>
    </row>
    <row r="1305" spans="1:24" x14ac:dyDescent="0.25">
      <c r="A1305" s="3">
        <v>42107</v>
      </c>
      <c r="B1305">
        <f>WEEKNUM(Flights[[#This Row],[Date]],2)</f>
        <v>16</v>
      </c>
      <c r="C1305">
        <f>WEEKDAY(Flights[[#This Row],[Date]],2)</f>
        <v>1</v>
      </c>
      <c r="D1305" t="s">
        <v>528</v>
      </c>
      <c r="E1305" t="s">
        <v>1994</v>
      </c>
      <c r="F1305" t="s">
        <v>0</v>
      </c>
      <c r="G1305" t="s">
        <v>331</v>
      </c>
      <c r="H1305" t="str">
        <f>_xlfn.XLOOKUP(Flights[[#This Row],[Destination]],Airports!$A$1:$A$77,Airports!$D$1:$D$77,"Code not found")</f>
        <v>Palm Springs</v>
      </c>
      <c r="I1305" t="str" cm="1">
        <f t="array" ref="I1305">_xlfn.XLOOKUP(Flights[[#This Row],[Destination]],_xlfn._TRO_TRAILING(Airports!A:A),_xlfn._TRO_TRAILING(Airports!E:E),"Code not found")</f>
        <v>CA</v>
      </c>
      <c r="J1305" s="1">
        <v>0.65208333333333335</v>
      </c>
      <c r="K1305">
        <f>HOUR(Flights[[#This Row],[Scheduled Departure]])</f>
        <v>15</v>
      </c>
      <c r="L1305" s="1">
        <v>0.65</v>
      </c>
      <c r="M1305">
        <v>-3</v>
      </c>
      <c r="N1305">
        <v>47</v>
      </c>
      <c r="O1305" s="14">
        <f>Flights[[#This Row],[Length (min)]]/60</f>
        <v>0.78333333333333333</v>
      </c>
      <c r="P1305">
        <v>110</v>
      </c>
      <c r="Q1305" s="17">
        <f>IFERROR(Flights[[#This Row],[Distance]]/Flights[[#This Row],[Length (hr)]],"")</f>
        <v>140.42553191489361</v>
      </c>
      <c r="R1305" s="1">
        <v>0.69097222222222221</v>
      </c>
      <c r="S1305" s="1">
        <v>0.68263888888888891</v>
      </c>
      <c r="T1305">
        <v>-12</v>
      </c>
      <c r="U1305" t="str">
        <f>IF(Flights[[#This Row],[Arrival Delay]]="","Cancelled",IF(Flights[[#This Row],[Arrival Delay]]&gt;15,"Delayed","On time"))</f>
        <v>On time</v>
      </c>
      <c r="V1305" t="str">
        <f>IF(Flights[[#This Row],[Status]]&lt;&gt;"Delayed","",IF(Flights[[#This Row],[Arrival Delay]]&gt;120,"Severe",IF(Flights[[#This Row],[Arrival Delay]]&gt;60,"Major","Moderate")))</f>
        <v/>
      </c>
      <c r="X1305" t="str">
        <f>IF(OR(AND(Flights[[#This Row],[Status]]="Cancelled",Flights[[#This Row],[Cancellation Reason]]="Airline/Carrier"),Flights[[#This Row],[Delay Type]]="Severe"),"Yes","No")</f>
        <v>No</v>
      </c>
    </row>
    <row r="1306" spans="1:24" x14ac:dyDescent="0.25">
      <c r="A1306" s="3">
        <v>42107</v>
      </c>
      <c r="B1306">
        <f>WEEKNUM(Flights[[#This Row],[Date]],2)</f>
        <v>16</v>
      </c>
      <c r="C1306">
        <f>WEEKDAY(Flights[[#This Row],[Date]],2)</f>
        <v>1</v>
      </c>
      <c r="D1306" t="s">
        <v>1241</v>
      </c>
      <c r="E1306" t="s">
        <v>1988</v>
      </c>
      <c r="F1306" t="s">
        <v>0</v>
      </c>
      <c r="G1306" t="s">
        <v>29</v>
      </c>
      <c r="H1306" t="str">
        <f>_xlfn.XLOOKUP(Flights[[#This Row],[Destination]],Airports!$A$1:$A$77,Airports!$D$1:$D$77,"Code not found")</f>
        <v>Phoenix</v>
      </c>
      <c r="I1306" t="str" cm="1">
        <f t="array" ref="I1306">_xlfn.XLOOKUP(Flights[[#This Row],[Destination]],_xlfn._TRO_TRAILING(Airports!A:A),_xlfn._TRO_TRAILING(Airports!E:E),"Code not found")</f>
        <v>AZ</v>
      </c>
      <c r="J1306" s="1">
        <v>0.74027777777777781</v>
      </c>
      <c r="K1306">
        <f>HOUR(Flights[[#This Row],[Scheduled Departure]])</f>
        <v>17</v>
      </c>
      <c r="L1306" s="1">
        <v>0.73472222222222228</v>
      </c>
      <c r="M1306">
        <v>-8</v>
      </c>
      <c r="N1306">
        <v>98</v>
      </c>
      <c r="O1306" s="14">
        <f>Flights[[#This Row],[Length (min)]]/60</f>
        <v>1.6333333333333333</v>
      </c>
      <c r="P1306">
        <v>370</v>
      </c>
      <c r="Q1306" s="17">
        <f>IFERROR(Flights[[#This Row],[Distance]]/Flights[[#This Row],[Length (hr)]],"")</f>
        <v>226.53061224489795</v>
      </c>
      <c r="R1306" s="1">
        <v>0.8</v>
      </c>
      <c r="S1306" s="1">
        <v>0.80277777777777781</v>
      </c>
      <c r="T1306">
        <v>4</v>
      </c>
      <c r="U1306" t="str">
        <f>IF(Flights[[#This Row],[Arrival Delay]]="","Cancelled",IF(Flights[[#This Row],[Arrival Delay]]&gt;15,"Delayed","On time"))</f>
        <v>On time</v>
      </c>
      <c r="V1306" t="str">
        <f>IF(Flights[[#This Row],[Status]]&lt;&gt;"Delayed","",IF(Flights[[#This Row],[Arrival Delay]]&gt;120,"Severe",IF(Flights[[#This Row],[Arrival Delay]]&gt;60,"Major","Moderate")))</f>
        <v/>
      </c>
      <c r="X1306" t="str">
        <f>IF(OR(AND(Flights[[#This Row],[Status]]="Cancelled",Flights[[#This Row],[Cancellation Reason]]="Airline/Carrier"),Flights[[#This Row],[Delay Type]]="Severe"),"Yes","No")</f>
        <v>No</v>
      </c>
    </row>
    <row r="1307" spans="1:24" x14ac:dyDescent="0.25">
      <c r="A1307" s="3">
        <v>42108</v>
      </c>
      <c r="B1307">
        <f>WEEKNUM(Flights[[#This Row],[Date]],2)</f>
        <v>16</v>
      </c>
      <c r="C1307">
        <f>WEEKDAY(Flights[[#This Row],[Date]],2)</f>
        <v>2</v>
      </c>
      <c r="D1307" t="s">
        <v>1245</v>
      </c>
      <c r="E1307" t="s">
        <v>1988</v>
      </c>
      <c r="F1307" t="s">
        <v>0</v>
      </c>
      <c r="G1307" t="s">
        <v>27</v>
      </c>
      <c r="H1307" t="str">
        <f>_xlfn.XLOOKUP(Flights[[#This Row],[Destination]],Airports!$A$1:$A$77,Airports!$D$1:$D$77,"Code not found")</f>
        <v>Charlotte</v>
      </c>
      <c r="I1307" t="str" cm="1">
        <f t="array" ref="I1307">_xlfn.XLOOKUP(Flights[[#This Row],[Destination]],_xlfn._TRO_TRAILING(Airports!A:A),_xlfn._TRO_TRAILING(Airports!E:E),"Code not found")</f>
        <v>NC</v>
      </c>
      <c r="J1307" s="1">
        <v>2.8472222222222222E-2</v>
      </c>
      <c r="K1307">
        <f>HOUR(Flights[[#This Row],[Scheduled Departure]])</f>
        <v>0</v>
      </c>
      <c r="L1307" s="1">
        <v>2.7083333333333334E-2</v>
      </c>
      <c r="M1307">
        <v>-2</v>
      </c>
      <c r="N1307">
        <v>284</v>
      </c>
      <c r="O1307" s="14">
        <f>Flights[[#This Row],[Length (min)]]/60</f>
        <v>4.7333333333333334</v>
      </c>
      <c r="P1307">
        <v>2125</v>
      </c>
      <c r="Q1307" s="17">
        <f>IFERROR(Flights[[#This Row],[Distance]]/Flights[[#This Row],[Length (hr)]],"")</f>
        <v>448.94366197183098</v>
      </c>
      <c r="R1307" s="1">
        <v>0.3527777777777778</v>
      </c>
      <c r="S1307" s="1">
        <v>0.34930555555555554</v>
      </c>
      <c r="T1307">
        <v>-5</v>
      </c>
      <c r="U1307" t="str">
        <f>IF(Flights[[#This Row],[Arrival Delay]]="","Cancelled",IF(Flights[[#This Row],[Arrival Delay]]&gt;15,"Delayed","On time"))</f>
        <v>On time</v>
      </c>
      <c r="V1307" t="str">
        <f>IF(Flights[[#This Row],[Status]]&lt;&gt;"Delayed","",IF(Flights[[#This Row],[Arrival Delay]]&gt;120,"Severe",IF(Flights[[#This Row],[Arrival Delay]]&gt;60,"Major","Moderate")))</f>
        <v/>
      </c>
      <c r="X1307" t="str">
        <f>IF(OR(AND(Flights[[#This Row],[Status]]="Cancelled",Flights[[#This Row],[Cancellation Reason]]="Airline/Carrier"),Flights[[#This Row],[Delay Type]]="Severe"),"Yes","No")</f>
        <v>No</v>
      </c>
    </row>
    <row r="1308" spans="1:24" x14ac:dyDescent="0.25">
      <c r="A1308" s="3">
        <v>42108</v>
      </c>
      <c r="B1308">
        <f>WEEKNUM(Flights[[#This Row],[Date]],2)</f>
        <v>16</v>
      </c>
      <c r="C1308">
        <f>WEEKDAY(Flights[[#This Row],[Date]],2)</f>
        <v>2</v>
      </c>
      <c r="D1308" t="s">
        <v>938</v>
      </c>
      <c r="E1308" t="s">
        <v>1988</v>
      </c>
      <c r="F1308" t="s">
        <v>0</v>
      </c>
      <c r="G1308" t="s">
        <v>31</v>
      </c>
      <c r="H1308" t="str">
        <f>_xlfn.XLOOKUP(Flights[[#This Row],[Destination]],Airports!$A$1:$A$77,Airports!$D$1:$D$77,"Code not found")</f>
        <v>Raleigh</v>
      </c>
      <c r="I1308" t="str" cm="1">
        <f t="array" ref="I1308">_xlfn.XLOOKUP(Flights[[#This Row],[Destination]],_xlfn._TRO_TRAILING(Airports!A:A),_xlfn._TRO_TRAILING(Airports!E:E),"Code not found")</f>
        <v>NC</v>
      </c>
      <c r="J1308" s="1">
        <v>0.34097222222222223</v>
      </c>
      <c r="K1308">
        <f>HOUR(Flights[[#This Row],[Scheduled Departure]])</f>
        <v>8</v>
      </c>
      <c r="L1308" s="1">
        <v>0.33541666666666664</v>
      </c>
      <c r="M1308">
        <v>-8</v>
      </c>
      <c r="N1308">
        <v>283</v>
      </c>
      <c r="O1308" s="14">
        <f>Flights[[#This Row],[Length (min)]]/60</f>
        <v>4.7166666666666668</v>
      </c>
      <c r="P1308">
        <v>2239</v>
      </c>
      <c r="Q1308" s="17">
        <f>IFERROR(Flights[[#This Row],[Distance]]/Flights[[#This Row],[Length (hr)]],"")</f>
        <v>474.69964664310953</v>
      </c>
      <c r="R1308" s="1">
        <v>0.67152777777777772</v>
      </c>
      <c r="S1308" s="1">
        <v>0.65694444444444444</v>
      </c>
      <c r="T1308">
        <v>-21</v>
      </c>
      <c r="U1308" t="str">
        <f>IF(Flights[[#This Row],[Arrival Delay]]="","Cancelled",IF(Flights[[#This Row],[Arrival Delay]]&gt;15,"Delayed","On time"))</f>
        <v>On time</v>
      </c>
      <c r="V1308" t="str">
        <f>IF(Flights[[#This Row],[Status]]&lt;&gt;"Delayed","",IF(Flights[[#This Row],[Arrival Delay]]&gt;120,"Severe",IF(Flights[[#This Row],[Arrival Delay]]&gt;60,"Major","Moderate")))</f>
        <v/>
      </c>
      <c r="X1308" t="str">
        <f>IF(OR(AND(Flights[[#This Row],[Status]]="Cancelled",Flights[[#This Row],[Cancellation Reason]]="Airline/Carrier"),Flights[[#This Row],[Delay Type]]="Severe"),"Yes","No")</f>
        <v>No</v>
      </c>
    </row>
    <row r="1309" spans="1:24" x14ac:dyDescent="0.25">
      <c r="A1309" s="3">
        <v>42108</v>
      </c>
      <c r="B1309">
        <f>WEEKNUM(Flights[[#This Row],[Date]],2)</f>
        <v>16</v>
      </c>
      <c r="C1309">
        <f>WEEKDAY(Flights[[#This Row],[Date]],2)</f>
        <v>2</v>
      </c>
      <c r="D1309" t="s">
        <v>1250</v>
      </c>
      <c r="E1309" t="s">
        <v>1990</v>
      </c>
      <c r="F1309" t="s">
        <v>0</v>
      </c>
      <c r="G1309" t="s">
        <v>293</v>
      </c>
      <c r="H1309" t="str">
        <f>_xlfn.XLOOKUP(Flights[[#This Row],[Destination]],Airports!$A$1:$A$77,Airports!$D$1:$D$77,"Code not found")</f>
        <v>Houston</v>
      </c>
      <c r="I1309" t="str" cm="1">
        <f t="array" ref="I1309">_xlfn.XLOOKUP(Flights[[#This Row],[Destination]],_xlfn._TRO_TRAILING(Airports!A:A),_xlfn._TRO_TRAILING(Airports!E:E),"Code not found")</f>
        <v>TX</v>
      </c>
      <c r="J1309" s="1">
        <v>0.3576388888888889</v>
      </c>
      <c r="K1309">
        <f>HOUR(Flights[[#This Row],[Scheduled Departure]])</f>
        <v>8</v>
      </c>
      <c r="L1309" s="1">
        <v>0.37430555555555556</v>
      </c>
      <c r="M1309">
        <v>24</v>
      </c>
      <c r="N1309">
        <v>195</v>
      </c>
      <c r="O1309" s="14">
        <f>Flights[[#This Row],[Length (min)]]/60</f>
        <v>3.25</v>
      </c>
      <c r="P1309">
        <v>1379</v>
      </c>
      <c r="Q1309" s="17">
        <f>IFERROR(Flights[[#This Row],[Distance]]/Flights[[#This Row],[Length (hr)]],"")</f>
        <v>424.30769230769232</v>
      </c>
      <c r="R1309" s="1">
        <v>0.5756944444444444</v>
      </c>
      <c r="S1309" s="1">
        <v>0.59305555555555556</v>
      </c>
      <c r="T1309">
        <v>25</v>
      </c>
      <c r="U1309" t="str">
        <f>IF(Flights[[#This Row],[Arrival Delay]]="","Cancelled",IF(Flights[[#This Row],[Arrival Delay]]&gt;15,"Delayed","On time"))</f>
        <v>Delayed</v>
      </c>
      <c r="V1309" t="str">
        <f>IF(Flights[[#This Row],[Status]]&lt;&gt;"Delayed","",IF(Flights[[#This Row],[Arrival Delay]]&gt;120,"Severe",IF(Flights[[#This Row],[Arrival Delay]]&gt;60,"Major","Moderate")))</f>
        <v>Moderate</v>
      </c>
      <c r="X1309" t="str">
        <f>IF(OR(AND(Flights[[#This Row],[Status]]="Cancelled",Flights[[#This Row],[Cancellation Reason]]="Airline/Carrier"),Flights[[#This Row],[Delay Type]]="Severe"),"Yes","No")</f>
        <v>No</v>
      </c>
    </row>
    <row r="1310" spans="1:24" x14ac:dyDescent="0.25">
      <c r="A1310" s="3">
        <v>42108</v>
      </c>
      <c r="B1310">
        <f>WEEKNUM(Flights[[#This Row],[Date]],2)</f>
        <v>16</v>
      </c>
      <c r="C1310">
        <f>WEEKDAY(Flights[[#This Row],[Date]],2)</f>
        <v>2</v>
      </c>
      <c r="D1310" t="s">
        <v>937</v>
      </c>
      <c r="E1310" t="s">
        <v>1988</v>
      </c>
      <c r="F1310" t="s">
        <v>0</v>
      </c>
      <c r="G1310" t="s">
        <v>27</v>
      </c>
      <c r="H1310" t="str">
        <f>_xlfn.XLOOKUP(Flights[[#This Row],[Destination]],Airports!$A$1:$A$77,Airports!$D$1:$D$77,"Code not found")</f>
        <v>Charlotte</v>
      </c>
      <c r="I1310" t="str" cm="1">
        <f t="array" ref="I1310">_xlfn.XLOOKUP(Flights[[#This Row],[Destination]],_xlfn._TRO_TRAILING(Airports!A:A),_xlfn._TRO_TRAILING(Airports!E:E),"Code not found")</f>
        <v>NC</v>
      </c>
      <c r="J1310" s="1">
        <v>0.55277777777777781</v>
      </c>
      <c r="K1310">
        <f>HOUR(Flights[[#This Row],[Scheduled Departure]])</f>
        <v>13</v>
      </c>
      <c r="L1310" s="1">
        <v>0.54791666666666672</v>
      </c>
      <c r="M1310">
        <v>-7</v>
      </c>
      <c r="N1310">
        <v>278</v>
      </c>
      <c r="O1310" s="14">
        <f>Flights[[#This Row],[Length (min)]]/60</f>
        <v>4.6333333333333337</v>
      </c>
      <c r="P1310">
        <v>2125</v>
      </c>
      <c r="Q1310" s="17">
        <f>IFERROR(Flights[[#This Row],[Distance]]/Flights[[#This Row],[Length (hr)]],"")</f>
        <v>458.63309352517979</v>
      </c>
      <c r="R1310" s="1">
        <v>0.87708333333333333</v>
      </c>
      <c r="S1310" s="1">
        <v>0.86597222222222225</v>
      </c>
      <c r="T1310">
        <v>-16</v>
      </c>
      <c r="U1310" t="str">
        <f>IF(Flights[[#This Row],[Arrival Delay]]="","Cancelled",IF(Flights[[#This Row],[Arrival Delay]]&gt;15,"Delayed","On time"))</f>
        <v>On time</v>
      </c>
      <c r="V1310" t="str">
        <f>IF(Flights[[#This Row],[Status]]&lt;&gt;"Delayed","",IF(Flights[[#This Row],[Arrival Delay]]&gt;120,"Severe",IF(Flights[[#This Row],[Arrival Delay]]&gt;60,"Major","Moderate")))</f>
        <v/>
      </c>
      <c r="X1310" t="str">
        <f>IF(OR(AND(Flights[[#This Row],[Status]]="Cancelled",Flights[[#This Row],[Cancellation Reason]]="Airline/Carrier"),Flights[[#This Row],[Delay Type]]="Severe"),"Yes","No")</f>
        <v>No</v>
      </c>
    </row>
    <row r="1311" spans="1:24" x14ac:dyDescent="0.25">
      <c r="A1311" s="3">
        <v>42108</v>
      </c>
      <c r="B1311">
        <f>WEEKNUM(Flights[[#This Row],[Date]],2)</f>
        <v>16</v>
      </c>
      <c r="C1311">
        <f>WEEKDAY(Flights[[#This Row],[Date]],2)</f>
        <v>2</v>
      </c>
      <c r="D1311" t="s">
        <v>529</v>
      </c>
      <c r="E1311" t="s">
        <v>1996</v>
      </c>
      <c r="F1311" t="s">
        <v>0</v>
      </c>
      <c r="G1311" t="s">
        <v>12</v>
      </c>
      <c r="H1311" t="str">
        <f>_xlfn.XLOOKUP(Flights[[#This Row],[Destination]],Airports!$A$1:$A$77,Airports!$D$1:$D$77,"Code not found")</f>
        <v>New York</v>
      </c>
      <c r="I1311" t="str" cm="1">
        <f t="array" ref="I1311">_xlfn.XLOOKUP(Flights[[#This Row],[Destination]],_xlfn._TRO_TRAILING(Airports!A:A),_xlfn._TRO_TRAILING(Airports!E:E),"Code not found")</f>
        <v>NY</v>
      </c>
      <c r="J1311" s="1">
        <v>0.56944444444444442</v>
      </c>
      <c r="K1311">
        <f>HOUR(Flights[[#This Row],[Scheduled Departure]])</f>
        <v>13</v>
      </c>
      <c r="L1311" s="1">
        <v>0.56944444444444442</v>
      </c>
      <c r="M1311">
        <v>0</v>
      </c>
      <c r="N1311">
        <v>322</v>
      </c>
      <c r="O1311" s="14">
        <f>Flights[[#This Row],[Length (min)]]/60</f>
        <v>5.3666666666666663</v>
      </c>
      <c r="P1311">
        <v>2475</v>
      </c>
      <c r="Q1311" s="17">
        <f>IFERROR(Flights[[#This Row],[Distance]]/Flights[[#This Row],[Length (hr)]],"")</f>
        <v>461.18012422360255</v>
      </c>
      <c r="R1311" s="1">
        <v>0.92013888888888884</v>
      </c>
      <c r="S1311" s="1">
        <v>0.91805555555555551</v>
      </c>
      <c r="T1311">
        <v>-3</v>
      </c>
      <c r="U1311" t="str">
        <f>IF(Flights[[#This Row],[Arrival Delay]]="","Cancelled",IF(Flights[[#This Row],[Arrival Delay]]&gt;15,"Delayed","On time"))</f>
        <v>On time</v>
      </c>
      <c r="V1311" t="str">
        <f>IF(Flights[[#This Row],[Status]]&lt;&gt;"Delayed","",IF(Flights[[#This Row],[Arrival Delay]]&gt;120,"Severe",IF(Flights[[#This Row],[Arrival Delay]]&gt;60,"Major","Moderate")))</f>
        <v/>
      </c>
      <c r="X1311" t="str">
        <f>IF(OR(AND(Flights[[#This Row],[Status]]="Cancelled",Flights[[#This Row],[Cancellation Reason]]="Airline/Carrier"),Flights[[#This Row],[Delay Type]]="Severe"),"Yes","No")</f>
        <v>No</v>
      </c>
    </row>
    <row r="1312" spans="1:24" x14ac:dyDescent="0.25">
      <c r="A1312" s="3">
        <v>42108</v>
      </c>
      <c r="B1312">
        <f>WEEKNUM(Flights[[#This Row],[Date]],2)</f>
        <v>16</v>
      </c>
      <c r="C1312">
        <f>WEEKDAY(Flights[[#This Row],[Date]],2)</f>
        <v>2</v>
      </c>
      <c r="D1312" t="s">
        <v>574</v>
      </c>
      <c r="E1312" t="s">
        <v>1996</v>
      </c>
      <c r="F1312" t="s">
        <v>0</v>
      </c>
      <c r="G1312" t="s">
        <v>9</v>
      </c>
      <c r="H1312" t="str">
        <f>_xlfn.XLOOKUP(Flights[[#This Row],[Destination]],Airports!$A$1:$A$77,Airports!$D$1:$D$77,"Code not found")</f>
        <v>San Francisco</v>
      </c>
      <c r="I1312" t="str" cm="1">
        <f t="array" ref="I1312">_xlfn.XLOOKUP(Flights[[#This Row],[Destination]],_xlfn._TRO_TRAILING(Airports!A:A),_xlfn._TRO_TRAILING(Airports!E:E),"Code not found")</f>
        <v>CA</v>
      </c>
      <c r="J1312" s="1">
        <v>0.66319444444444442</v>
      </c>
      <c r="K1312">
        <f>HOUR(Flights[[#This Row],[Scheduled Departure]])</f>
        <v>15</v>
      </c>
      <c r="L1312" s="1">
        <v>0.65972222222222221</v>
      </c>
      <c r="M1312">
        <v>-5</v>
      </c>
      <c r="N1312">
        <v>75</v>
      </c>
      <c r="O1312" s="14">
        <f>Flights[[#This Row],[Length (min)]]/60</f>
        <v>1.25</v>
      </c>
      <c r="P1312">
        <v>337</v>
      </c>
      <c r="Q1312" s="17">
        <f>IFERROR(Flights[[#This Row],[Distance]]/Flights[[#This Row],[Length (hr)]],"")</f>
        <v>269.60000000000002</v>
      </c>
      <c r="R1312" s="1">
        <v>0.71180555555555558</v>
      </c>
      <c r="S1312" s="1">
        <v>0.71180555555555558</v>
      </c>
      <c r="T1312">
        <v>0</v>
      </c>
      <c r="U1312" t="str">
        <f>IF(Flights[[#This Row],[Arrival Delay]]="","Cancelled",IF(Flights[[#This Row],[Arrival Delay]]&gt;15,"Delayed","On time"))</f>
        <v>On time</v>
      </c>
      <c r="V1312" t="str">
        <f>IF(Flights[[#This Row],[Status]]&lt;&gt;"Delayed","",IF(Flights[[#This Row],[Arrival Delay]]&gt;120,"Severe",IF(Flights[[#This Row],[Arrival Delay]]&gt;60,"Major","Moderate")))</f>
        <v/>
      </c>
      <c r="X1312" t="str">
        <f>IF(OR(AND(Flights[[#This Row],[Status]]="Cancelled",Flights[[#This Row],[Cancellation Reason]]="Airline/Carrier"),Flights[[#This Row],[Delay Type]]="Severe"),"Yes","No")</f>
        <v>No</v>
      </c>
    </row>
    <row r="1313" spans="1:24" x14ac:dyDescent="0.25">
      <c r="A1313" s="3">
        <v>42108</v>
      </c>
      <c r="B1313">
        <f>WEEKNUM(Flights[[#This Row],[Date]],2)</f>
        <v>16</v>
      </c>
      <c r="C1313">
        <f>WEEKDAY(Flights[[#This Row],[Date]],2)</f>
        <v>2</v>
      </c>
      <c r="D1313" t="s">
        <v>151</v>
      </c>
      <c r="E1313" t="s">
        <v>1987</v>
      </c>
      <c r="F1313" t="s">
        <v>0</v>
      </c>
      <c r="G1313" t="s">
        <v>26</v>
      </c>
      <c r="H1313" t="str">
        <f>_xlfn.XLOOKUP(Flights[[#This Row],[Destination]],Airports!$A$1:$A$77,Airports!$D$1:$D$77,"Code not found")</f>
        <v>Atlanta</v>
      </c>
      <c r="I1313" t="str" cm="1">
        <f t="array" ref="I1313">_xlfn.XLOOKUP(Flights[[#This Row],[Destination]],_xlfn._TRO_TRAILING(Airports!A:A),_xlfn._TRO_TRAILING(Airports!E:E),"Code not found")</f>
        <v>GA</v>
      </c>
      <c r="J1313" s="1">
        <v>0.67708333333333337</v>
      </c>
      <c r="K1313">
        <f>HOUR(Flights[[#This Row],[Scheduled Departure]])</f>
        <v>16</v>
      </c>
      <c r="L1313" s="1">
        <v>0.67291666666666672</v>
      </c>
      <c r="M1313">
        <v>-6</v>
      </c>
      <c r="N1313">
        <v>251</v>
      </c>
      <c r="O1313" s="14">
        <f>Flights[[#This Row],[Length (min)]]/60</f>
        <v>4.1833333333333336</v>
      </c>
      <c r="P1313">
        <v>1947</v>
      </c>
      <c r="Q1313" s="17">
        <f>IFERROR(Flights[[#This Row],[Distance]]/Flights[[#This Row],[Length (hr)]],"")</f>
        <v>465.41832669322707</v>
      </c>
      <c r="R1313" s="1">
        <v>0.98263888888888884</v>
      </c>
      <c r="S1313" s="1">
        <v>0.97222222222222221</v>
      </c>
      <c r="T1313">
        <v>-15</v>
      </c>
      <c r="U1313" t="str">
        <f>IF(Flights[[#This Row],[Arrival Delay]]="","Cancelled",IF(Flights[[#This Row],[Arrival Delay]]&gt;15,"Delayed","On time"))</f>
        <v>On time</v>
      </c>
      <c r="V1313" t="str">
        <f>IF(Flights[[#This Row],[Status]]&lt;&gt;"Delayed","",IF(Flights[[#This Row],[Arrival Delay]]&gt;120,"Severe",IF(Flights[[#This Row],[Arrival Delay]]&gt;60,"Major","Moderate")))</f>
        <v/>
      </c>
      <c r="X1313" t="str">
        <f>IF(OR(AND(Flights[[#This Row],[Status]]="Cancelled",Flights[[#This Row],[Cancellation Reason]]="Airline/Carrier"),Flights[[#This Row],[Delay Type]]="Severe"),"Yes","No")</f>
        <v>No</v>
      </c>
    </row>
    <row r="1314" spans="1:24" x14ac:dyDescent="0.25">
      <c r="A1314" s="3">
        <v>42108</v>
      </c>
      <c r="B1314">
        <f>WEEKNUM(Flights[[#This Row],[Date]],2)</f>
        <v>16</v>
      </c>
      <c r="C1314">
        <f>WEEKDAY(Flights[[#This Row],[Date]],2)</f>
        <v>2</v>
      </c>
      <c r="D1314" t="s">
        <v>1324</v>
      </c>
      <c r="E1314" t="s">
        <v>1995</v>
      </c>
      <c r="F1314" t="s">
        <v>0</v>
      </c>
      <c r="G1314" t="s">
        <v>306</v>
      </c>
      <c r="H1314" t="str">
        <f>_xlfn.XLOOKUP(Flights[[#This Row],[Destination]],Airports!$A$1:$A$77,Airports!$D$1:$D$77,"Code not found")</f>
        <v>Chicago</v>
      </c>
      <c r="I1314" t="str" cm="1">
        <f t="array" ref="I1314">_xlfn.XLOOKUP(Flights[[#This Row],[Destination]],_xlfn._TRO_TRAILING(Airports!A:A),_xlfn._TRO_TRAILING(Airports!E:E),"Code not found")</f>
        <v>IL</v>
      </c>
      <c r="J1314" s="1">
        <v>0.71875</v>
      </c>
      <c r="K1314">
        <f>HOUR(Flights[[#This Row],[Scheduled Departure]])</f>
        <v>17</v>
      </c>
      <c r="L1314" s="1">
        <v>0.72152777777777777</v>
      </c>
      <c r="M1314">
        <v>4</v>
      </c>
      <c r="N1314">
        <v>221</v>
      </c>
      <c r="O1314" s="14">
        <f>Flights[[#This Row],[Length (min)]]/60</f>
        <v>3.6833333333333331</v>
      </c>
      <c r="P1314">
        <v>1750</v>
      </c>
      <c r="Q1314" s="17">
        <f>IFERROR(Flights[[#This Row],[Distance]]/Flights[[#This Row],[Length (hr)]],"")</f>
        <v>475.11312217194575</v>
      </c>
      <c r="R1314" s="1">
        <v>0.96527777777777779</v>
      </c>
      <c r="S1314" s="1">
        <v>0.95833333333333337</v>
      </c>
      <c r="T1314">
        <v>-10</v>
      </c>
      <c r="U1314" t="str">
        <f>IF(Flights[[#This Row],[Arrival Delay]]="","Cancelled",IF(Flights[[#This Row],[Arrival Delay]]&gt;15,"Delayed","On time"))</f>
        <v>On time</v>
      </c>
      <c r="V1314" t="str">
        <f>IF(Flights[[#This Row],[Status]]&lt;&gt;"Delayed","",IF(Flights[[#This Row],[Arrival Delay]]&gt;120,"Severe",IF(Flights[[#This Row],[Arrival Delay]]&gt;60,"Major","Moderate")))</f>
        <v/>
      </c>
      <c r="X1314" t="str">
        <f>IF(OR(AND(Flights[[#This Row],[Status]]="Cancelled",Flights[[#This Row],[Cancellation Reason]]="Airline/Carrier"),Flights[[#This Row],[Delay Type]]="Severe"),"Yes","No")</f>
        <v>No</v>
      </c>
    </row>
    <row r="1315" spans="1:24" x14ac:dyDescent="0.25">
      <c r="A1315" s="3">
        <v>42108</v>
      </c>
      <c r="B1315">
        <f>WEEKNUM(Flights[[#This Row],[Date]],2)</f>
        <v>16</v>
      </c>
      <c r="C1315">
        <f>WEEKDAY(Flights[[#This Row],[Date]],2)</f>
        <v>2</v>
      </c>
      <c r="D1315" t="s">
        <v>1329</v>
      </c>
      <c r="E1315" t="s">
        <v>1995</v>
      </c>
      <c r="F1315" t="s">
        <v>0</v>
      </c>
      <c r="G1315" t="s">
        <v>273</v>
      </c>
      <c r="H1315" t="str">
        <f>_xlfn.XLOOKUP(Flights[[#This Row],[Destination]],Airports!$A$1:$A$77,Airports!$D$1:$D$77,"Code not found")</f>
        <v>Denver</v>
      </c>
      <c r="I1315" t="str" cm="1">
        <f t="array" ref="I1315">_xlfn.XLOOKUP(Flights[[#This Row],[Destination]],_xlfn._TRO_TRAILING(Airports!A:A),_xlfn._TRO_TRAILING(Airports!E:E),"Code not found")</f>
        <v>CO</v>
      </c>
      <c r="J1315" s="1">
        <v>0.77430555555555558</v>
      </c>
      <c r="K1315">
        <f>HOUR(Flights[[#This Row],[Scheduled Departure]])</f>
        <v>18</v>
      </c>
      <c r="L1315" s="1">
        <v>0.7729166666666667</v>
      </c>
      <c r="M1315">
        <v>-2</v>
      </c>
      <c r="N1315">
        <v>125</v>
      </c>
      <c r="O1315" s="14">
        <f>Flights[[#This Row],[Length (min)]]/60</f>
        <v>2.0833333333333335</v>
      </c>
      <c r="P1315">
        <v>862</v>
      </c>
      <c r="Q1315" s="17">
        <f>IFERROR(Flights[[#This Row],[Distance]]/Flights[[#This Row],[Length (hr)]],"")</f>
        <v>413.76</v>
      </c>
      <c r="R1315" s="1">
        <v>0.90972222222222221</v>
      </c>
      <c r="S1315" s="1">
        <v>0.90138888888888891</v>
      </c>
      <c r="T1315">
        <v>-12</v>
      </c>
      <c r="U1315" t="str">
        <f>IF(Flights[[#This Row],[Arrival Delay]]="","Cancelled",IF(Flights[[#This Row],[Arrival Delay]]&gt;15,"Delayed","On time"))</f>
        <v>On time</v>
      </c>
      <c r="V1315" t="str">
        <f>IF(Flights[[#This Row],[Status]]&lt;&gt;"Delayed","",IF(Flights[[#This Row],[Arrival Delay]]&gt;120,"Severe",IF(Flights[[#This Row],[Arrival Delay]]&gt;60,"Major","Moderate")))</f>
        <v/>
      </c>
      <c r="X1315" t="str">
        <f>IF(OR(AND(Flights[[#This Row],[Status]]="Cancelled",Flights[[#This Row],[Cancellation Reason]]="Airline/Carrier"),Flights[[#This Row],[Delay Type]]="Severe"),"Yes","No")</f>
        <v>No</v>
      </c>
    </row>
    <row r="1316" spans="1:24" x14ac:dyDescent="0.25">
      <c r="A1316" s="3">
        <v>42108</v>
      </c>
      <c r="B1316">
        <f>WEEKNUM(Flights[[#This Row],[Date]],2)</f>
        <v>16</v>
      </c>
      <c r="C1316">
        <f>WEEKDAY(Flights[[#This Row],[Date]],2)</f>
        <v>2</v>
      </c>
      <c r="D1316" t="s">
        <v>634</v>
      </c>
      <c r="E1316" t="s">
        <v>1991</v>
      </c>
      <c r="F1316" t="s">
        <v>0</v>
      </c>
      <c r="G1316" t="s">
        <v>24</v>
      </c>
      <c r="H1316" t="str">
        <f>_xlfn.XLOOKUP(Flights[[#This Row],[Destination]],Airports!$A$1:$A$77,Airports!$D$1:$D$77,"Code not found")</f>
        <v>Portland</v>
      </c>
      <c r="I1316" t="str" cm="1">
        <f t="array" ref="I1316">_xlfn.XLOOKUP(Flights[[#This Row],[Destination]],_xlfn._TRO_TRAILING(Airports!A:A),_xlfn._TRO_TRAILING(Airports!E:E),"Code not found")</f>
        <v>OR</v>
      </c>
      <c r="J1316" s="1">
        <v>0.82986111111111116</v>
      </c>
      <c r="K1316">
        <f>HOUR(Flights[[#This Row],[Scheduled Departure]])</f>
        <v>19</v>
      </c>
      <c r="L1316" s="1">
        <v>0.81874999999999998</v>
      </c>
      <c r="M1316">
        <v>-16</v>
      </c>
      <c r="N1316">
        <v>151</v>
      </c>
      <c r="O1316" s="14">
        <f>Flights[[#This Row],[Length (min)]]/60</f>
        <v>2.5166666666666666</v>
      </c>
      <c r="P1316">
        <v>834</v>
      </c>
      <c r="Q1316" s="17">
        <f>IFERROR(Flights[[#This Row],[Distance]]/Flights[[#This Row],[Length (hr)]],"")</f>
        <v>331.39072847682121</v>
      </c>
      <c r="R1316" s="1">
        <v>0.92708333333333337</v>
      </c>
      <c r="S1316" s="1">
        <v>0.92361111111111116</v>
      </c>
      <c r="T1316">
        <v>-5</v>
      </c>
      <c r="U1316" t="str">
        <f>IF(Flights[[#This Row],[Arrival Delay]]="","Cancelled",IF(Flights[[#This Row],[Arrival Delay]]&gt;15,"Delayed","On time"))</f>
        <v>On time</v>
      </c>
      <c r="V1316" t="str">
        <f>IF(Flights[[#This Row],[Status]]&lt;&gt;"Delayed","",IF(Flights[[#This Row],[Arrival Delay]]&gt;120,"Severe",IF(Flights[[#This Row],[Arrival Delay]]&gt;60,"Major","Moderate")))</f>
        <v/>
      </c>
      <c r="X1316" t="str">
        <f>IF(OR(AND(Flights[[#This Row],[Status]]="Cancelled",Flights[[#This Row],[Cancellation Reason]]="Airline/Carrier"),Flights[[#This Row],[Delay Type]]="Severe"),"Yes","No")</f>
        <v>No</v>
      </c>
    </row>
    <row r="1317" spans="1:24" x14ac:dyDescent="0.25">
      <c r="A1317" s="3">
        <v>42108</v>
      </c>
      <c r="B1317">
        <f>WEEKNUM(Flights[[#This Row],[Date]],2)</f>
        <v>16</v>
      </c>
      <c r="C1317">
        <f>WEEKDAY(Flights[[#This Row],[Date]],2)</f>
        <v>2</v>
      </c>
      <c r="D1317" t="s">
        <v>1021</v>
      </c>
      <c r="E1317" t="s">
        <v>1990</v>
      </c>
      <c r="F1317" t="s">
        <v>0</v>
      </c>
      <c r="G1317" t="s">
        <v>281</v>
      </c>
      <c r="H1317" t="str">
        <f>_xlfn.XLOOKUP(Flights[[#This Row],[Destination]],Airports!$A$1:$A$77,Airports!$D$1:$D$77,"Code not found")</f>
        <v>Newark</v>
      </c>
      <c r="I1317" t="str" cm="1">
        <f t="array" ref="I1317">_xlfn.XLOOKUP(Flights[[#This Row],[Destination]],_xlfn._TRO_TRAILING(Airports!A:A),_xlfn._TRO_TRAILING(Airports!E:E),"Code not found")</f>
        <v>NJ</v>
      </c>
      <c r="J1317" s="1">
        <v>0.95347222222222228</v>
      </c>
      <c r="K1317">
        <f>HOUR(Flights[[#This Row],[Scheduled Departure]])</f>
        <v>22</v>
      </c>
      <c r="L1317" s="1">
        <v>0.95347222222222228</v>
      </c>
      <c r="M1317">
        <v>0</v>
      </c>
      <c r="N1317">
        <v>305</v>
      </c>
      <c r="O1317" s="14">
        <f>Flights[[#This Row],[Length (min)]]/60</f>
        <v>5.083333333333333</v>
      </c>
      <c r="P1317">
        <v>2454</v>
      </c>
      <c r="Q1317" s="17">
        <f>IFERROR(Flights[[#This Row],[Distance]]/Flights[[#This Row],[Length (hr)]],"")</f>
        <v>482.75409836065575</v>
      </c>
      <c r="R1317" s="1">
        <v>0.30208333333333331</v>
      </c>
      <c r="S1317" s="1">
        <v>0.2902777777777778</v>
      </c>
      <c r="T1317">
        <v>-17</v>
      </c>
      <c r="U1317" t="str">
        <f>IF(Flights[[#This Row],[Arrival Delay]]="","Cancelled",IF(Flights[[#This Row],[Arrival Delay]]&gt;15,"Delayed","On time"))</f>
        <v>On time</v>
      </c>
      <c r="V1317" t="str">
        <f>IF(Flights[[#This Row],[Status]]&lt;&gt;"Delayed","",IF(Flights[[#This Row],[Arrival Delay]]&gt;120,"Severe",IF(Flights[[#This Row],[Arrival Delay]]&gt;60,"Major","Moderate")))</f>
        <v/>
      </c>
      <c r="X1317" t="str">
        <f>IF(OR(AND(Flights[[#This Row],[Status]]="Cancelled",Flights[[#This Row],[Cancellation Reason]]="Airline/Carrier"),Flights[[#This Row],[Delay Type]]="Severe"),"Yes","No")</f>
        <v>No</v>
      </c>
    </row>
    <row r="1318" spans="1:24" x14ac:dyDescent="0.25">
      <c r="A1318" s="3">
        <v>42109</v>
      </c>
      <c r="B1318">
        <f>WEEKNUM(Flights[[#This Row],[Date]],2)</f>
        <v>16</v>
      </c>
      <c r="C1318">
        <f>WEEKDAY(Flights[[#This Row],[Date]],2)</f>
        <v>3</v>
      </c>
      <c r="D1318" t="s">
        <v>1050</v>
      </c>
      <c r="E1318" t="s">
        <v>1988</v>
      </c>
      <c r="F1318" t="s">
        <v>0</v>
      </c>
      <c r="G1318" t="s">
        <v>28</v>
      </c>
      <c r="H1318" t="str">
        <f>_xlfn.XLOOKUP(Flights[[#This Row],[Destination]],Airports!$A$1:$A$77,Airports!$D$1:$D$77,"Code not found")</f>
        <v>Philadelphia</v>
      </c>
      <c r="I1318" t="str" cm="1">
        <f t="array" ref="I1318">_xlfn.XLOOKUP(Flights[[#This Row],[Destination]],_xlfn._TRO_TRAILING(Airports!A:A),_xlfn._TRO_TRAILING(Airports!E:E),"Code not found")</f>
        <v>PA</v>
      </c>
      <c r="J1318" s="1">
        <v>7.6388888888888886E-3</v>
      </c>
      <c r="K1318">
        <f>HOUR(Flights[[#This Row],[Scheduled Departure]])</f>
        <v>0</v>
      </c>
      <c r="L1318" s="1">
        <v>5.5555555555555558E-3</v>
      </c>
      <c r="M1318">
        <v>-3</v>
      </c>
      <c r="N1318">
        <v>320</v>
      </c>
      <c r="O1318" s="14">
        <f>Flights[[#This Row],[Length (min)]]/60</f>
        <v>5.333333333333333</v>
      </c>
      <c r="P1318">
        <v>2402</v>
      </c>
      <c r="Q1318" s="17">
        <f>IFERROR(Flights[[#This Row],[Distance]]/Flights[[#This Row],[Length (hr)]],"")</f>
        <v>450.375</v>
      </c>
      <c r="R1318" s="1">
        <v>0.35069444444444442</v>
      </c>
      <c r="S1318" s="1">
        <v>0.3527777777777778</v>
      </c>
      <c r="T1318">
        <v>3</v>
      </c>
      <c r="U1318" t="str">
        <f>IF(Flights[[#This Row],[Arrival Delay]]="","Cancelled",IF(Flights[[#This Row],[Arrival Delay]]&gt;15,"Delayed","On time"))</f>
        <v>On time</v>
      </c>
      <c r="V1318" t="str">
        <f>IF(Flights[[#This Row],[Status]]&lt;&gt;"Delayed","",IF(Flights[[#This Row],[Arrival Delay]]&gt;120,"Severe",IF(Flights[[#This Row],[Arrival Delay]]&gt;60,"Major","Moderate")))</f>
        <v/>
      </c>
      <c r="X1318" t="str">
        <f>IF(OR(AND(Flights[[#This Row],[Status]]="Cancelled",Flights[[#This Row],[Cancellation Reason]]="Airline/Carrier"),Flights[[#This Row],[Delay Type]]="Severe"),"Yes","No")</f>
        <v>No</v>
      </c>
    </row>
    <row r="1319" spans="1:24" x14ac:dyDescent="0.25">
      <c r="A1319" s="3">
        <v>42109</v>
      </c>
      <c r="B1319">
        <f>WEEKNUM(Flights[[#This Row],[Date]],2)</f>
        <v>16</v>
      </c>
      <c r="C1319">
        <f>WEEKDAY(Flights[[#This Row],[Date]],2)</f>
        <v>3</v>
      </c>
      <c r="D1319" t="s">
        <v>1252</v>
      </c>
      <c r="E1319" t="s">
        <v>1990</v>
      </c>
      <c r="F1319" t="s">
        <v>0</v>
      </c>
      <c r="G1319" t="s">
        <v>281</v>
      </c>
      <c r="H1319" t="str">
        <f>_xlfn.XLOOKUP(Flights[[#This Row],[Destination]],Airports!$A$1:$A$77,Airports!$D$1:$D$77,"Code not found")</f>
        <v>Newark</v>
      </c>
      <c r="I1319" t="str" cm="1">
        <f t="array" ref="I1319">_xlfn.XLOOKUP(Flights[[#This Row],[Destination]],_xlfn._TRO_TRAILING(Airports!A:A),_xlfn._TRO_TRAILING(Airports!E:E),"Code not found")</f>
        <v>NJ</v>
      </c>
      <c r="J1319" s="1">
        <v>0.25</v>
      </c>
      <c r="K1319">
        <f>HOUR(Flights[[#This Row],[Scheduled Departure]])</f>
        <v>6</v>
      </c>
      <c r="L1319" s="1">
        <v>0.24861111111111112</v>
      </c>
      <c r="M1319">
        <v>-2</v>
      </c>
      <c r="N1319">
        <v>308</v>
      </c>
      <c r="O1319" s="14">
        <f>Flights[[#This Row],[Length (min)]]/60</f>
        <v>5.1333333333333337</v>
      </c>
      <c r="P1319">
        <v>2454</v>
      </c>
      <c r="Q1319" s="17">
        <f>IFERROR(Flights[[#This Row],[Distance]]/Flights[[#This Row],[Length (hr)]],"")</f>
        <v>478.05194805194799</v>
      </c>
      <c r="R1319" s="1">
        <v>0.60833333333333328</v>
      </c>
      <c r="S1319" s="1">
        <v>0.58750000000000002</v>
      </c>
      <c r="T1319">
        <v>-30</v>
      </c>
      <c r="U1319" t="str">
        <f>IF(Flights[[#This Row],[Arrival Delay]]="","Cancelled",IF(Flights[[#This Row],[Arrival Delay]]&gt;15,"Delayed","On time"))</f>
        <v>On time</v>
      </c>
      <c r="V1319" t="str">
        <f>IF(Flights[[#This Row],[Status]]&lt;&gt;"Delayed","",IF(Flights[[#This Row],[Arrival Delay]]&gt;120,"Severe",IF(Flights[[#This Row],[Arrival Delay]]&gt;60,"Major","Moderate")))</f>
        <v/>
      </c>
      <c r="X1319" t="str">
        <f>IF(OR(AND(Flights[[#This Row],[Status]]="Cancelled",Flights[[#This Row],[Cancellation Reason]]="Airline/Carrier"),Flights[[#This Row],[Delay Type]]="Severe"),"Yes","No")</f>
        <v>No</v>
      </c>
    </row>
    <row r="1320" spans="1:24" x14ac:dyDescent="0.25">
      <c r="A1320" s="3">
        <v>42109</v>
      </c>
      <c r="B1320">
        <f>WEEKNUM(Flights[[#This Row],[Date]],2)</f>
        <v>16</v>
      </c>
      <c r="C1320">
        <f>WEEKDAY(Flights[[#This Row],[Date]],2)</f>
        <v>3</v>
      </c>
      <c r="D1320" t="s">
        <v>799</v>
      </c>
      <c r="E1320" t="s">
        <v>1989</v>
      </c>
      <c r="F1320" t="s">
        <v>0</v>
      </c>
      <c r="G1320" t="s">
        <v>344</v>
      </c>
      <c r="H1320" t="str">
        <f>_xlfn.XLOOKUP(Flights[[#This Row],[Destination]],Airports!$A$1:$A$77,Airports!$D$1:$D$77,"Code not found")</f>
        <v>Seattle</v>
      </c>
      <c r="I1320" t="str" cm="1">
        <f t="array" ref="I1320">_xlfn.XLOOKUP(Flights[[#This Row],[Destination]],_xlfn._TRO_TRAILING(Airports!A:A),_xlfn._TRO_TRAILING(Airports!E:E),"Code not found")</f>
        <v>WA</v>
      </c>
      <c r="J1320" s="1">
        <v>0.2951388888888889</v>
      </c>
      <c r="K1320">
        <f>HOUR(Flights[[#This Row],[Scheduled Departure]])</f>
        <v>7</v>
      </c>
      <c r="L1320" s="1">
        <v>0.29444444444444445</v>
      </c>
      <c r="M1320">
        <v>-1</v>
      </c>
      <c r="N1320">
        <v>177</v>
      </c>
      <c r="O1320" s="14">
        <f>Flights[[#This Row],[Length (min)]]/60</f>
        <v>2.95</v>
      </c>
      <c r="P1320">
        <v>954</v>
      </c>
      <c r="Q1320" s="17">
        <f>IFERROR(Flights[[#This Row],[Distance]]/Flights[[#This Row],[Length (hr)]],"")</f>
        <v>323.38983050847457</v>
      </c>
      <c r="R1320" s="1">
        <v>0.40833333333333333</v>
      </c>
      <c r="S1320" s="1">
        <v>0.41736111111111113</v>
      </c>
      <c r="T1320">
        <v>13</v>
      </c>
      <c r="U1320" t="str">
        <f>IF(Flights[[#This Row],[Arrival Delay]]="","Cancelled",IF(Flights[[#This Row],[Arrival Delay]]&gt;15,"Delayed","On time"))</f>
        <v>On time</v>
      </c>
      <c r="V1320" t="str">
        <f>IF(Flights[[#This Row],[Status]]&lt;&gt;"Delayed","",IF(Flights[[#This Row],[Arrival Delay]]&gt;120,"Severe",IF(Flights[[#This Row],[Arrival Delay]]&gt;60,"Major","Moderate")))</f>
        <v/>
      </c>
      <c r="X1320" t="str">
        <f>IF(OR(AND(Flights[[#This Row],[Status]]="Cancelled",Flights[[#This Row],[Cancellation Reason]]="Airline/Carrier"),Flights[[#This Row],[Delay Type]]="Severe"),"Yes","No")</f>
        <v>No</v>
      </c>
    </row>
    <row r="1321" spans="1:24" x14ac:dyDescent="0.25">
      <c r="A1321" s="3">
        <v>42109</v>
      </c>
      <c r="B1321">
        <f>WEEKNUM(Flights[[#This Row],[Date]],2)</f>
        <v>16</v>
      </c>
      <c r="C1321">
        <f>WEEKDAY(Flights[[#This Row],[Date]],2)</f>
        <v>3</v>
      </c>
      <c r="D1321" t="s">
        <v>416</v>
      </c>
      <c r="E1321" t="s">
        <v>1989</v>
      </c>
      <c r="F1321" t="s">
        <v>0</v>
      </c>
      <c r="G1321" t="s">
        <v>17</v>
      </c>
      <c r="H1321" t="str">
        <f>_xlfn.XLOOKUP(Flights[[#This Row],[Destination]],Airports!$A$1:$A$77,Airports!$D$1:$D$77,"Code not found")</f>
        <v>Honolulu</v>
      </c>
      <c r="I1321" t="str" cm="1">
        <f t="array" ref="I1321">_xlfn.XLOOKUP(Flights[[#This Row],[Destination]],_xlfn._TRO_TRAILING(Airports!A:A),_xlfn._TRO_TRAILING(Airports!E:E),"Code not found")</f>
        <v>HI</v>
      </c>
      <c r="J1321" s="1">
        <v>0.35416666666666669</v>
      </c>
      <c r="K1321">
        <f>HOUR(Flights[[#This Row],[Scheduled Departure]])</f>
        <v>8</v>
      </c>
      <c r="L1321" s="1">
        <v>0.34930555555555554</v>
      </c>
      <c r="M1321">
        <v>-7</v>
      </c>
      <c r="N1321">
        <v>368</v>
      </c>
      <c r="O1321" s="14">
        <f>Flights[[#This Row],[Length (min)]]/60</f>
        <v>6.1333333333333337</v>
      </c>
      <c r="P1321">
        <v>2556</v>
      </c>
      <c r="Q1321" s="17">
        <f>IFERROR(Flights[[#This Row],[Distance]]/Flights[[#This Row],[Length (hr)]],"")</f>
        <v>416.73913043478257</v>
      </c>
      <c r="R1321" s="1">
        <v>0.48055555555555557</v>
      </c>
      <c r="S1321" s="1">
        <v>0.47986111111111113</v>
      </c>
      <c r="T1321">
        <v>-1</v>
      </c>
      <c r="U1321" t="str">
        <f>IF(Flights[[#This Row],[Arrival Delay]]="","Cancelled",IF(Flights[[#This Row],[Arrival Delay]]&gt;15,"Delayed","On time"))</f>
        <v>On time</v>
      </c>
      <c r="V1321" t="str">
        <f>IF(Flights[[#This Row],[Status]]&lt;&gt;"Delayed","",IF(Flights[[#This Row],[Arrival Delay]]&gt;120,"Severe",IF(Flights[[#This Row],[Arrival Delay]]&gt;60,"Major","Moderate")))</f>
        <v/>
      </c>
      <c r="X1321" t="str">
        <f>IF(OR(AND(Flights[[#This Row],[Status]]="Cancelled",Flights[[#This Row],[Cancellation Reason]]="Airline/Carrier"),Flights[[#This Row],[Delay Type]]="Severe"),"Yes","No")</f>
        <v>No</v>
      </c>
    </row>
    <row r="1322" spans="1:24" x14ac:dyDescent="0.25">
      <c r="A1322" s="3">
        <v>42109</v>
      </c>
      <c r="B1322">
        <f>WEEKNUM(Flights[[#This Row],[Date]],2)</f>
        <v>16</v>
      </c>
      <c r="C1322">
        <f>WEEKDAY(Flights[[#This Row],[Date]],2)</f>
        <v>3</v>
      </c>
      <c r="D1322" t="s">
        <v>472</v>
      </c>
      <c r="E1322" t="s">
        <v>1994</v>
      </c>
      <c r="F1322" t="s">
        <v>0</v>
      </c>
      <c r="G1322" t="s">
        <v>318</v>
      </c>
      <c r="H1322" t="str">
        <f>_xlfn.XLOOKUP(Flights[[#This Row],[Destination]],Airports!$A$1:$A$77,Airports!$D$1:$D$77,"Code not found")</f>
        <v>Oakland</v>
      </c>
      <c r="I1322" t="str" cm="1">
        <f t="array" ref="I1322">_xlfn.XLOOKUP(Flights[[#This Row],[Destination]],_xlfn._TRO_TRAILING(Airports!A:A),_xlfn._TRO_TRAILING(Airports!E:E),"Code not found")</f>
        <v>CA</v>
      </c>
      <c r="J1322" s="1">
        <v>0.47569444444444442</v>
      </c>
      <c r="K1322">
        <f>HOUR(Flights[[#This Row],[Scheduled Departure]])</f>
        <v>11</v>
      </c>
      <c r="L1322" s="1">
        <v>0.47222222222222221</v>
      </c>
      <c r="M1322">
        <v>-5</v>
      </c>
      <c r="N1322">
        <v>75</v>
      </c>
      <c r="O1322" s="14">
        <f>Flights[[#This Row],[Length (min)]]/60</f>
        <v>1.25</v>
      </c>
      <c r="P1322">
        <v>337</v>
      </c>
      <c r="Q1322" s="17">
        <f>IFERROR(Flights[[#This Row],[Distance]]/Flights[[#This Row],[Length (hr)]],"")</f>
        <v>269.60000000000002</v>
      </c>
      <c r="R1322" s="1">
        <v>0.53680555555555554</v>
      </c>
      <c r="S1322" s="1">
        <v>0.52430555555555558</v>
      </c>
      <c r="T1322">
        <v>-18</v>
      </c>
      <c r="U1322" t="str">
        <f>IF(Flights[[#This Row],[Arrival Delay]]="","Cancelled",IF(Flights[[#This Row],[Arrival Delay]]&gt;15,"Delayed","On time"))</f>
        <v>On time</v>
      </c>
      <c r="V1322" t="str">
        <f>IF(Flights[[#This Row],[Status]]&lt;&gt;"Delayed","",IF(Flights[[#This Row],[Arrival Delay]]&gt;120,"Severe",IF(Flights[[#This Row],[Arrival Delay]]&gt;60,"Major","Moderate")))</f>
        <v/>
      </c>
      <c r="X1322" t="str">
        <f>IF(OR(AND(Flights[[#This Row],[Status]]="Cancelled",Flights[[#This Row],[Cancellation Reason]]="Airline/Carrier"),Flights[[#This Row],[Delay Type]]="Severe"),"Yes","No")</f>
        <v>No</v>
      </c>
    </row>
    <row r="1323" spans="1:24" x14ac:dyDescent="0.25">
      <c r="A1323" s="3">
        <v>42109</v>
      </c>
      <c r="B1323">
        <f>WEEKNUM(Flights[[#This Row],[Date]],2)</f>
        <v>16</v>
      </c>
      <c r="C1323">
        <f>WEEKDAY(Flights[[#This Row],[Date]],2)</f>
        <v>3</v>
      </c>
      <c r="D1323" t="s">
        <v>1215</v>
      </c>
      <c r="E1323" t="s">
        <v>1990</v>
      </c>
      <c r="F1323" t="s">
        <v>0</v>
      </c>
      <c r="G1323" t="s">
        <v>293</v>
      </c>
      <c r="H1323" t="str">
        <f>_xlfn.XLOOKUP(Flights[[#This Row],[Destination]],Airports!$A$1:$A$77,Airports!$D$1:$D$77,"Code not found")</f>
        <v>Houston</v>
      </c>
      <c r="I1323" t="str" cm="1">
        <f t="array" ref="I1323">_xlfn.XLOOKUP(Flights[[#This Row],[Destination]],_xlfn._TRO_TRAILING(Airports!A:A),_xlfn._TRO_TRAILING(Airports!E:E),"Code not found")</f>
        <v>TX</v>
      </c>
      <c r="J1323" s="1">
        <v>0.48472222222222222</v>
      </c>
      <c r="K1323">
        <f>HOUR(Flights[[#This Row],[Scheduled Departure]])</f>
        <v>11</v>
      </c>
      <c r="L1323" s="1">
        <v>0.48472222222222222</v>
      </c>
      <c r="M1323">
        <v>0</v>
      </c>
      <c r="N1323">
        <v>191</v>
      </c>
      <c r="O1323" s="14">
        <f>Flights[[#This Row],[Length (min)]]/60</f>
        <v>3.1833333333333331</v>
      </c>
      <c r="P1323">
        <v>1379</v>
      </c>
      <c r="Q1323" s="17">
        <f>IFERROR(Flights[[#This Row],[Distance]]/Flights[[#This Row],[Length (hr)]],"")</f>
        <v>433.19371727748694</v>
      </c>
      <c r="R1323" s="1">
        <v>0.70208333333333328</v>
      </c>
      <c r="S1323" s="1">
        <v>0.7006944444444444</v>
      </c>
      <c r="T1323">
        <v>-2</v>
      </c>
      <c r="U1323" t="str">
        <f>IF(Flights[[#This Row],[Arrival Delay]]="","Cancelled",IF(Flights[[#This Row],[Arrival Delay]]&gt;15,"Delayed","On time"))</f>
        <v>On time</v>
      </c>
      <c r="V1323" t="str">
        <f>IF(Flights[[#This Row],[Status]]&lt;&gt;"Delayed","",IF(Flights[[#This Row],[Arrival Delay]]&gt;120,"Severe",IF(Flights[[#This Row],[Arrival Delay]]&gt;60,"Major","Moderate")))</f>
        <v/>
      </c>
      <c r="X1323" t="str">
        <f>IF(OR(AND(Flights[[#This Row],[Status]]="Cancelled",Flights[[#This Row],[Cancellation Reason]]="Airline/Carrier"),Flights[[#This Row],[Delay Type]]="Severe"),"Yes","No")</f>
        <v>No</v>
      </c>
    </row>
    <row r="1324" spans="1:24" x14ac:dyDescent="0.25">
      <c r="A1324" s="3">
        <v>42109</v>
      </c>
      <c r="B1324">
        <f>WEEKNUM(Flights[[#This Row],[Date]],2)</f>
        <v>16</v>
      </c>
      <c r="C1324">
        <f>WEEKDAY(Flights[[#This Row],[Date]],2)</f>
        <v>3</v>
      </c>
      <c r="D1324" t="s">
        <v>1071</v>
      </c>
      <c r="E1324" t="s">
        <v>1988</v>
      </c>
      <c r="F1324" t="s">
        <v>0</v>
      </c>
      <c r="G1324" t="s">
        <v>29</v>
      </c>
      <c r="H1324" t="str">
        <f>_xlfn.XLOOKUP(Flights[[#This Row],[Destination]],Airports!$A$1:$A$77,Airports!$D$1:$D$77,"Code not found")</f>
        <v>Phoenix</v>
      </c>
      <c r="I1324" t="str" cm="1">
        <f t="array" ref="I1324">_xlfn.XLOOKUP(Flights[[#This Row],[Destination]],_xlfn._TRO_TRAILING(Airports!A:A),_xlfn._TRO_TRAILING(Airports!E:E),"Code not found")</f>
        <v>AZ</v>
      </c>
      <c r="J1324" s="1">
        <v>0.53194444444444444</v>
      </c>
      <c r="K1324">
        <f>HOUR(Flights[[#This Row],[Scheduled Departure]])</f>
        <v>12</v>
      </c>
      <c r="L1324" s="1">
        <v>0.52708333333333335</v>
      </c>
      <c r="M1324">
        <v>-7</v>
      </c>
      <c r="N1324">
        <v>85</v>
      </c>
      <c r="O1324" s="14">
        <f>Flights[[#This Row],[Length (min)]]/60</f>
        <v>1.4166666666666667</v>
      </c>
      <c r="P1324">
        <v>370</v>
      </c>
      <c r="Q1324" s="17">
        <f>IFERROR(Flights[[#This Row],[Distance]]/Flights[[#This Row],[Length (hr)]],"")</f>
        <v>261.1764705882353</v>
      </c>
      <c r="R1324" s="1">
        <v>0.59166666666666667</v>
      </c>
      <c r="S1324" s="1">
        <v>0.58611111111111114</v>
      </c>
      <c r="T1324">
        <v>-8</v>
      </c>
      <c r="U1324" t="str">
        <f>IF(Flights[[#This Row],[Arrival Delay]]="","Cancelled",IF(Flights[[#This Row],[Arrival Delay]]&gt;15,"Delayed","On time"))</f>
        <v>On time</v>
      </c>
      <c r="V1324" t="str">
        <f>IF(Flights[[#This Row],[Status]]&lt;&gt;"Delayed","",IF(Flights[[#This Row],[Arrival Delay]]&gt;120,"Severe",IF(Flights[[#This Row],[Arrival Delay]]&gt;60,"Major","Moderate")))</f>
        <v/>
      </c>
      <c r="X1324" t="str">
        <f>IF(OR(AND(Flights[[#This Row],[Status]]="Cancelled",Flights[[#This Row],[Cancellation Reason]]="Airline/Carrier"),Flights[[#This Row],[Delay Type]]="Severe"),"Yes","No")</f>
        <v>No</v>
      </c>
    </row>
    <row r="1325" spans="1:24" x14ac:dyDescent="0.25">
      <c r="A1325" s="3">
        <v>42109</v>
      </c>
      <c r="B1325">
        <f>WEEKNUM(Flights[[#This Row],[Date]],2)</f>
        <v>16</v>
      </c>
      <c r="C1325">
        <f>WEEKDAY(Flights[[#This Row],[Date]],2)</f>
        <v>3</v>
      </c>
      <c r="D1325" t="s">
        <v>510</v>
      </c>
      <c r="E1325" t="s">
        <v>1996</v>
      </c>
      <c r="F1325" t="s">
        <v>0</v>
      </c>
      <c r="G1325" t="s">
        <v>281</v>
      </c>
      <c r="H1325" t="str">
        <f>_xlfn.XLOOKUP(Flights[[#This Row],[Destination]],Airports!$A$1:$A$77,Airports!$D$1:$D$77,"Code not found")</f>
        <v>Newark</v>
      </c>
      <c r="I1325" t="str" cm="1">
        <f t="array" ref="I1325">_xlfn.XLOOKUP(Flights[[#This Row],[Destination]],_xlfn._TRO_TRAILING(Airports!A:A),_xlfn._TRO_TRAILING(Airports!E:E),"Code not found")</f>
        <v>NJ</v>
      </c>
      <c r="J1325" s="1">
        <v>0.53819444444444442</v>
      </c>
      <c r="K1325">
        <f>HOUR(Flights[[#This Row],[Scheduled Departure]])</f>
        <v>12</v>
      </c>
      <c r="L1325" s="1">
        <v>0.54513888888888884</v>
      </c>
      <c r="M1325">
        <v>10</v>
      </c>
      <c r="N1325">
        <v>311</v>
      </c>
      <c r="O1325" s="14">
        <f>Flights[[#This Row],[Length (min)]]/60</f>
        <v>5.1833333333333336</v>
      </c>
      <c r="P1325">
        <v>2454</v>
      </c>
      <c r="Q1325" s="17">
        <f>IFERROR(Flights[[#This Row],[Distance]]/Flights[[#This Row],[Length (hr)]],"")</f>
        <v>473.44051446945338</v>
      </c>
      <c r="R1325" s="1">
        <v>0.87847222222222221</v>
      </c>
      <c r="S1325" s="1">
        <v>0.88611111111111107</v>
      </c>
      <c r="T1325">
        <v>11</v>
      </c>
      <c r="U1325" t="str">
        <f>IF(Flights[[#This Row],[Arrival Delay]]="","Cancelled",IF(Flights[[#This Row],[Arrival Delay]]&gt;15,"Delayed","On time"))</f>
        <v>On time</v>
      </c>
      <c r="V1325" t="str">
        <f>IF(Flights[[#This Row],[Status]]&lt;&gt;"Delayed","",IF(Flights[[#This Row],[Arrival Delay]]&gt;120,"Severe",IF(Flights[[#This Row],[Arrival Delay]]&gt;60,"Major","Moderate")))</f>
        <v/>
      </c>
      <c r="X1325" t="str">
        <f>IF(OR(AND(Flights[[#This Row],[Status]]="Cancelled",Flights[[#This Row],[Cancellation Reason]]="Airline/Carrier"),Flights[[#This Row],[Delay Type]]="Severe"),"Yes","No")</f>
        <v>No</v>
      </c>
    </row>
    <row r="1326" spans="1:24" x14ac:dyDescent="0.25">
      <c r="A1326" s="3">
        <v>42109</v>
      </c>
      <c r="B1326">
        <f>WEEKNUM(Flights[[#This Row],[Date]],2)</f>
        <v>16</v>
      </c>
      <c r="C1326">
        <f>WEEKDAY(Flights[[#This Row],[Date]],2)</f>
        <v>3</v>
      </c>
      <c r="D1326" t="s">
        <v>1035</v>
      </c>
      <c r="E1326" t="s">
        <v>1990</v>
      </c>
      <c r="F1326" t="s">
        <v>0</v>
      </c>
      <c r="G1326" t="s">
        <v>293</v>
      </c>
      <c r="H1326" t="str">
        <f>_xlfn.XLOOKUP(Flights[[#This Row],[Destination]],Airports!$A$1:$A$77,Airports!$D$1:$D$77,"Code not found")</f>
        <v>Houston</v>
      </c>
      <c r="I1326" t="str" cm="1">
        <f t="array" ref="I1326">_xlfn.XLOOKUP(Flights[[#This Row],[Destination]],_xlfn._TRO_TRAILING(Airports!A:A),_xlfn._TRO_TRAILING(Airports!E:E),"Code not found")</f>
        <v>TX</v>
      </c>
      <c r="J1326" s="1">
        <v>0.56944444444444442</v>
      </c>
      <c r="K1326">
        <f>HOUR(Flights[[#This Row],[Scheduled Departure]])</f>
        <v>13</v>
      </c>
      <c r="L1326" s="1">
        <v>0.56874999999999998</v>
      </c>
      <c r="M1326">
        <v>-1</v>
      </c>
      <c r="N1326">
        <v>182</v>
      </c>
      <c r="O1326" s="14">
        <f>Flights[[#This Row],[Length (min)]]/60</f>
        <v>3.0333333333333332</v>
      </c>
      <c r="P1326">
        <v>1379</v>
      </c>
      <c r="Q1326" s="17">
        <f>IFERROR(Flights[[#This Row],[Distance]]/Flights[[#This Row],[Length (hr)]],"")</f>
        <v>454.61538461538464</v>
      </c>
      <c r="R1326" s="1">
        <v>0.78402777777777777</v>
      </c>
      <c r="S1326" s="1">
        <v>0.77847222222222223</v>
      </c>
      <c r="T1326">
        <v>-8</v>
      </c>
      <c r="U1326" t="str">
        <f>IF(Flights[[#This Row],[Arrival Delay]]="","Cancelled",IF(Flights[[#This Row],[Arrival Delay]]&gt;15,"Delayed","On time"))</f>
        <v>On time</v>
      </c>
      <c r="V1326" t="str">
        <f>IF(Flights[[#This Row],[Status]]&lt;&gt;"Delayed","",IF(Flights[[#This Row],[Arrival Delay]]&gt;120,"Severe",IF(Flights[[#This Row],[Arrival Delay]]&gt;60,"Major","Moderate")))</f>
        <v/>
      </c>
      <c r="X1326" t="str">
        <f>IF(OR(AND(Flights[[#This Row],[Status]]="Cancelled",Flights[[#This Row],[Cancellation Reason]]="Airline/Carrier"),Flights[[#This Row],[Delay Type]]="Severe"),"Yes","No")</f>
        <v>No</v>
      </c>
    </row>
    <row r="1327" spans="1:24" x14ac:dyDescent="0.25">
      <c r="A1327" s="3">
        <v>42109</v>
      </c>
      <c r="B1327">
        <f>WEEKNUM(Flights[[#This Row],[Date]],2)</f>
        <v>16</v>
      </c>
      <c r="C1327">
        <f>WEEKDAY(Flights[[#This Row],[Date]],2)</f>
        <v>3</v>
      </c>
      <c r="D1327" t="s">
        <v>1241</v>
      </c>
      <c r="E1327" t="s">
        <v>1988</v>
      </c>
      <c r="F1327" t="s">
        <v>0</v>
      </c>
      <c r="G1327" t="s">
        <v>29</v>
      </c>
      <c r="H1327" t="str">
        <f>_xlfn.XLOOKUP(Flights[[#This Row],[Destination]],Airports!$A$1:$A$77,Airports!$D$1:$D$77,"Code not found")</f>
        <v>Phoenix</v>
      </c>
      <c r="I1327" t="str" cm="1">
        <f t="array" ref="I1327">_xlfn.XLOOKUP(Flights[[#This Row],[Destination]],_xlfn._TRO_TRAILING(Airports!A:A),_xlfn._TRO_TRAILING(Airports!E:E),"Code not found")</f>
        <v>AZ</v>
      </c>
      <c r="J1327" s="1">
        <v>0.74027777777777781</v>
      </c>
      <c r="K1327">
        <f>HOUR(Flights[[#This Row],[Scheduled Departure]])</f>
        <v>17</v>
      </c>
      <c r="L1327" s="1">
        <v>0.82777777777777772</v>
      </c>
      <c r="M1327">
        <v>126</v>
      </c>
      <c r="N1327">
        <v>79</v>
      </c>
      <c r="O1327" s="14">
        <f>Flights[[#This Row],[Length (min)]]/60</f>
        <v>1.3166666666666667</v>
      </c>
      <c r="P1327">
        <v>370</v>
      </c>
      <c r="Q1327" s="17">
        <f>IFERROR(Flights[[#This Row],[Distance]]/Flights[[#This Row],[Length (hr)]],"")</f>
        <v>281.01265822784808</v>
      </c>
      <c r="R1327" s="1">
        <v>0.8</v>
      </c>
      <c r="S1327" s="1">
        <v>0.88263888888888886</v>
      </c>
      <c r="T1327">
        <v>119</v>
      </c>
      <c r="U1327" t="str">
        <f>IF(Flights[[#This Row],[Arrival Delay]]="","Cancelled",IF(Flights[[#This Row],[Arrival Delay]]&gt;15,"Delayed","On time"))</f>
        <v>Delayed</v>
      </c>
      <c r="V1327" t="str">
        <f>IF(Flights[[#This Row],[Status]]&lt;&gt;"Delayed","",IF(Flights[[#This Row],[Arrival Delay]]&gt;120,"Severe",IF(Flights[[#This Row],[Arrival Delay]]&gt;60,"Major","Moderate")))</f>
        <v>Major</v>
      </c>
      <c r="X1327" t="str">
        <f>IF(OR(AND(Flights[[#This Row],[Status]]="Cancelled",Flights[[#This Row],[Cancellation Reason]]="Airline/Carrier"),Flights[[#This Row],[Delay Type]]="Severe"),"Yes","No")</f>
        <v>No</v>
      </c>
    </row>
    <row r="1328" spans="1:24" x14ac:dyDescent="0.25">
      <c r="A1328" s="3">
        <v>42109</v>
      </c>
      <c r="B1328">
        <f>WEEKNUM(Flights[[#This Row],[Date]],2)</f>
        <v>16</v>
      </c>
      <c r="C1328">
        <f>WEEKDAY(Flights[[#This Row],[Date]],2)</f>
        <v>3</v>
      </c>
      <c r="D1328" t="s">
        <v>625</v>
      </c>
      <c r="E1328" t="s">
        <v>1990</v>
      </c>
      <c r="F1328" t="s">
        <v>0</v>
      </c>
      <c r="G1328" t="s">
        <v>17</v>
      </c>
      <c r="H1328" t="str">
        <f>_xlfn.XLOOKUP(Flights[[#This Row],[Destination]],Airports!$A$1:$A$77,Airports!$D$1:$D$77,"Code not found")</f>
        <v>Honolulu</v>
      </c>
      <c r="I1328" t="str" cm="1">
        <f t="array" ref="I1328">_xlfn.XLOOKUP(Flights[[#This Row],[Destination]],_xlfn._TRO_TRAILING(Airports!A:A),_xlfn._TRO_TRAILING(Airports!E:E),"Code not found")</f>
        <v>HI</v>
      </c>
      <c r="J1328" s="1">
        <v>0.79513888888888884</v>
      </c>
      <c r="K1328">
        <f>HOUR(Flights[[#This Row],[Scheduled Departure]])</f>
        <v>19</v>
      </c>
      <c r="L1328" s="1">
        <v>0.79305555555555551</v>
      </c>
      <c r="M1328">
        <v>-3</v>
      </c>
      <c r="N1328">
        <v>347</v>
      </c>
      <c r="O1328" s="14">
        <f>Flights[[#This Row],[Length (min)]]/60</f>
        <v>5.7833333333333332</v>
      </c>
      <c r="P1328">
        <v>2556</v>
      </c>
      <c r="Q1328" s="17">
        <f>IFERROR(Flights[[#This Row],[Distance]]/Flights[[#This Row],[Length (hr)]],"")</f>
        <v>441.95965417867438</v>
      </c>
      <c r="R1328" s="1">
        <v>0.90347222222222223</v>
      </c>
      <c r="S1328" s="1">
        <v>0.90902777777777777</v>
      </c>
      <c r="T1328">
        <v>8</v>
      </c>
      <c r="U1328" t="str">
        <f>IF(Flights[[#This Row],[Arrival Delay]]="","Cancelled",IF(Flights[[#This Row],[Arrival Delay]]&gt;15,"Delayed","On time"))</f>
        <v>On time</v>
      </c>
      <c r="V1328" t="str">
        <f>IF(Flights[[#This Row],[Status]]&lt;&gt;"Delayed","",IF(Flights[[#This Row],[Arrival Delay]]&gt;120,"Severe",IF(Flights[[#This Row],[Arrival Delay]]&gt;60,"Major","Moderate")))</f>
        <v/>
      </c>
      <c r="X1328" t="str">
        <f>IF(OR(AND(Flights[[#This Row],[Status]]="Cancelled",Flights[[#This Row],[Cancellation Reason]]="Airline/Carrier"),Flights[[#This Row],[Delay Type]]="Severe"),"Yes","No")</f>
        <v>No</v>
      </c>
    </row>
    <row r="1329" spans="1:24" x14ac:dyDescent="0.25">
      <c r="A1329" s="3">
        <v>42109</v>
      </c>
      <c r="B1329">
        <f>WEEKNUM(Flights[[#This Row],[Date]],2)</f>
        <v>16</v>
      </c>
      <c r="C1329">
        <f>WEEKDAY(Flights[[#This Row],[Date]],2)</f>
        <v>3</v>
      </c>
      <c r="D1329" t="s">
        <v>1274</v>
      </c>
      <c r="E1329" t="s">
        <v>1994</v>
      </c>
      <c r="F1329" t="s">
        <v>0</v>
      </c>
      <c r="G1329" t="s">
        <v>9</v>
      </c>
      <c r="H1329" t="str">
        <f>_xlfn.XLOOKUP(Flights[[#This Row],[Destination]],Airports!$A$1:$A$77,Airports!$D$1:$D$77,"Code not found")</f>
        <v>San Francisco</v>
      </c>
      <c r="I1329" t="str" cm="1">
        <f t="array" ref="I1329">_xlfn.XLOOKUP(Flights[[#This Row],[Destination]],_xlfn._TRO_TRAILING(Airports!A:A),_xlfn._TRO_TRAILING(Airports!E:E),"Code not found")</f>
        <v>CA</v>
      </c>
      <c r="J1329" s="1">
        <v>0.91666666666666663</v>
      </c>
      <c r="K1329">
        <f>HOUR(Flights[[#This Row],[Scheduled Departure]])</f>
        <v>22</v>
      </c>
      <c r="L1329" s="1">
        <v>0.91874999999999996</v>
      </c>
      <c r="M1329">
        <v>3</v>
      </c>
      <c r="N1329">
        <v>86</v>
      </c>
      <c r="O1329" s="14">
        <f>Flights[[#This Row],[Length (min)]]/60</f>
        <v>1.4333333333333333</v>
      </c>
      <c r="P1329">
        <v>337</v>
      </c>
      <c r="Q1329" s="17">
        <f>IFERROR(Flights[[#This Row],[Distance]]/Flights[[#This Row],[Length (hr)]],"")</f>
        <v>235.11627906976744</v>
      </c>
      <c r="R1329" s="1">
        <v>0.97777777777777775</v>
      </c>
      <c r="S1329" s="1">
        <v>0.97847222222222219</v>
      </c>
      <c r="T1329">
        <v>1</v>
      </c>
      <c r="U1329" t="str">
        <f>IF(Flights[[#This Row],[Arrival Delay]]="","Cancelled",IF(Flights[[#This Row],[Arrival Delay]]&gt;15,"Delayed","On time"))</f>
        <v>On time</v>
      </c>
      <c r="V1329" t="str">
        <f>IF(Flights[[#This Row],[Status]]&lt;&gt;"Delayed","",IF(Flights[[#This Row],[Arrival Delay]]&gt;120,"Severe",IF(Flights[[#This Row],[Arrival Delay]]&gt;60,"Major","Moderate")))</f>
        <v/>
      </c>
      <c r="X1329" t="str">
        <f>IF(OR(AND(Flights[[#This Row],[Status]]="Cancelled",Flights[[#This Row],[Cancellation Reason]]="Airline/Carrier"),Flights[[#This Row],[Delay Type]]="Severe"),"Yes","No")</f>
        <v>No</v>
      </c>
    </row>
    <row r="1330" spans="1:24" x14ac:dyDescent="0.25">
      <c r="A1330" s="3">
        <v>42109</v>
      </c>
      <c r="B1330">
        <f>WEEKNUM(Flights[[#This Row],[Date]],2)</f>
        <v>16</v>
      </c>
      <c r="C1330">
        <f>WEEKDAY(Flights[[#This Row],[Date]],2)</f>
        <v>3</v>
      </c>
      <c r="D1330" t="s">
        <v>674</v>
      </c>
      <c r="E1330" t="s">
        <v>1989</v>
      </c>
      <c r="F1330" t="s">
        <v>0</v>
      </c>
      <c r="G1330" t="s">
        <v>12</v>
      </c>
      <c r="H1330" t="str">
        <f>_xlfn.XLOOKUP(Flights[[#This Row],[Destination]],Airports!$A$1:$A$77,Airports!$D$1:$D$77,"Code not found")</f>
        <v>New York</v>
      </c>
      <c r="I1330" t="str" cm="1">
        <f t="array" ref="I1330">_xlfn.XLOOKUP(Flights[[#This Row],[Destination]],_xlfn._TRO_TRAILING(Airports!A:A),_xlfn._TRO_TRAILING(Airports!E:E),"Code not found")</f>
        <v>NY</v>
      </c>
      <c r="J1330" s="1">
        <v>0.95486111111111116</v>
      </c>
      <c r="K1330">
        <f>HOUR(Flights[[#This Row],[Scheduled Departure]])</f>
        <v>22</v>
      </c>
      <c r="L1330" s="1">
        <v>0.95625000000000004</v>
      </c>
      <c r="M1330">
        <v>2</v>
      </c>
      <c r="N1330">
        <v>317</v>
      </c>
      <c r="O1330" s="14">
        <f>Flights[[#This Row],[Length (min)]]/60</f>
        <v>5.2833333333333332</v>
      </c>
      <c r="P1330">
        <v>2475</v>
      </c>
      <c r="Q1330" s="17">
        <f>IFERROR(Flights[[#This Row],[Distance]]/Flights[[#This Row],[Length (hr)]],"")</f>
        <v>468.45425867507885</v>
      </c>
      <c r="R1330" s="1">
        <v>0.30208333333333331</v>
      </c>
      <c r="S1330" s="1">
        <v>0.30138888888888887</v>
      </c>
      <c r="T1330">
        <v>-1</v>
      </c>
      <c r="U1330" t="str">
        <f>IF(Flights[[#This Row],[Arrival Delay]]="","Cancelled",IF(Flights[[#This Row],[Arrival Delay]]&gt;15,"Delayed","On time"))</f>
        <v>On time</v>
      </c>
      <c r="V1330" t="str">
        <f>IF(Flights[[#This Row],[Status]]&lt;&gt;"Delayed","",IF(Flights[[#This Row],[Arrival Delay]]&gt;120,"Severe",IF(Flights[[#This Row],[Arrival Delay]]&gt;60,"Major","Moderate")))</f>
        <v/>
      </c>
      <c r="X1330" t="str">
        <f>IF(OR(AND(Flights[[#This Row],[Status]]="Cancelled",Flights[[#This Row],[Cancellation Reason]]="Airline/Carrier"),Flights[[#This Row],[Delay Type]]="Severe"),"Yes","No")</f>
        <v>No</v>
      </c>
    </row>
    <row r="1331" spans="1:24" x14ac:dyDescent="0.25">
      <c r="A1331" s="3">
        <v>42110</v>
      </c>
      <c r="B1331">
        <f>WEEKNUM(Flights[[#This Row],[Date]],2)</f>
        <v>16</v>
      </c>
      <c r="C1331">
        <f>WEEKDAY(Flights[[#This Row],[Date]],2)</f>
        <v>4</v>
      </c>
      <c r="D1331" t="s">
        <v>1211</v>
      </c>
      <c r="E1331" t="s">
        <v>1995</v>
      </c>
      <c r="F1331" t="s">
        <v>0</v>
      </c>
      <c r="G1331" t="s">
        <v>29</v>
      </c>
      <c r="H1331" t="str">
        <f>_xlfn.XLOOKUP(Flights[[#This Row],[Destination]],Airports!$A$1:$A$77,Airports!$D$1:$D$77,"Code not found")</f>
        <v>Phoenix</v>
      </c>
      <c r="I1331" t="str" cm="1">
        <f t="array" ref="I1331">_xlfn.XLOOKUP(Flights[[#This Row],[Destination]],_xlfn._TRO_TRAILING(Airports!A:A),_xlfn._TRO_TRAILING(Airports!E:E),"Code not found")</f>
        <v>AZ</v>
      </c>
      <c r="J1331" s="1">
        <v>0.24652777777777779</v>
      </c>
      <c r="K1331">
        <f>HOUR(Flights[[#This Row],[Scheduled Departure]])</f>
        <v>5</v>
      </c>
      <c r="L1331" s="1">
        <v>0.24166666666666667</v>
      </c>
      <c r="M1331">
        <v>-7</v>
      </c>
      <c r="N1331">
        <v>79</v>
      </c>
      <c r="O1331" s="14">
        <f>Flights[[#This Row],[Length (min)]]/60</f>
        <v>1.3166666666666667</v>
      </c>
      <c r="P1331">
        <v>370</v>
      </c>
      <c r="Q1331" s="17">
        <f>IFERROR(Flights[[#This Row],[Distance]]/Flights[[#This Row],[Length (hr)]],"")</f>
        <v>281.01265822784808</v>
      </c>
      <c r="R1331" s="1">
        <v>0.30208333333333331</v>
      </c>
      <c r="S1331" s="1">
        <v>0.29652777777777778</v>
      </c>
      <c r="T1331">
        <v>-8</v>
      </c>
      <c r="U1331" t="str">
        <f>IF(Flights[[#This Row],[Arrival Delay]]="","Cancelled",IF(Flights[[#This Row],[Arrival Delay]]&gt;15,"Delayed","On time"))</f>
        <v>On time</v>
      </c>
      <c r="V1331" t="str">
        <f>IF(Flights[[#This Row],[Status]]&lt;&gt;"Delayed","",IF(Flights[[#This Row],[Arrival Delay]]&gt;120,"Severe",IF(Flights[[#This Row],[Arrival Delay]]&gt;60,"Major","Moderate")))</f>
        <v/>
      </c>
      <c r="X1331" t="str">
        <f>IF(OR(AND(Flights[[#This Row],[Status]]="Cancelled",Flights[[#This Row],[Cancellation Reason]]="Airline/Carrier"),Flights[[#This Row],[Delay Type]]="Severe"),"Yes","No")</f>
        <v>No</v>
      </c>
    </row>
    <row r="1332" spans="1:24" x14ac:dyDescent="0.25">
      <c r="A1332" s="3">
        <v>42110</v>
      </c>
      <c r="B1332">
        <f>WEEKNUM(Flights[[#This Row],[Date]],2)</f>
        <v>16</v>
      </c>
      <c r="C1332">
        <f>WEEKDAY(Flights[[#This Row],[Date]],2)</f>
        <v>4</v>
      </c>
      <c r="D1332" t="s">
        <v>1253</v>
      </c>
      <c r="E1332" t="s">
        <v>1989</v>
      </c>
      <c r="F1332" t="s">
        <v>0</v>
      </c>
      <c r="G1332" t="s">
        <v>12</v>
      </c>
      <c r="H1332" t="str">
        <f>_xlfn.XLOOKUP(Flights[[#This Row],[Destination]],Airports!$A$1:$A$77,Airports!$D$1:$D$77,"Code not found")</f>
        <v>New York</v>
      </c>
      <c r="I1332" t="str" cm="1">
        <f t="array" ref="I1332">_xlfn.XLOOKUP(Flights[[#This Row],[Destination]],_xlfn._TRO_TRAILING(Airports!A:A),_xlfn._TRO_TRAILING(Airports!E:E),"Code not found")</f>
        <v>NY</v>
      </c>
      <c r="J1332" s="1">
        <v>0.27777777777777779</v>
      </c>
      <c r="K1332">
        <f>HOUR(Flights[[#This Row],[Scheduled Departure]])</f>
        <v>6</v>
      </c>
      <c r="L1332" s="1">
        <v>0.27500000000000002</v>
      </c>
      <c r="M1332">
        <v>-4</v>
      </c>
      <c r="N1332">
        <v>325</v>
      </c>
      <c r="O1332" s="14">
        <f>Flights[[#This Row],[Length (min)]]/60</f>
        <v>5.416666666666667</v>
      </c>
      <c r="P1332">
        <v>2475</v>
      </c>
      <c r="Q1332" s="17">
        <f>IFERROR(Flights[[#This Row],[Distance]]/Flights[[#This Row],[Length (hr)]],"")</f>
        <v>456.92307692307691</v>
      </c>
      <c r="R1332" s="1">
        <v>0.62847222222222221</v>
      </c>
      <c r="S1332" s="1">
        <v>0.62569444444444444</v>
      </c>
      <c r="T1332">
        <v>-4</v>
      </c>
      <c r="U1332" t="str">
        <f>IF(Flights[[#This Row],[Arrival Delay]]="","Cancelled",IF(Flights[[#This Row],[Arrival Delay]]&gt;15,"Delayed","On time"))</f>
        <v>On time</v>
      </c>
      <c r="V1332" t="str">
        <f>IF(Flights[[#This Row],[Status]]&lt;&gt;"Delayed","",IF(Flights[[#This Row],[Arrival Delay]]&gt;120,"Severe",IF(Flights[[#This Row],[Arrival Delay]]&gt;60,"Major","Moderate")))</f>
        <v/>
      </c>
      <c r="X1332" t="str">
        <f>IF(OR(AND(Flights[[#This Row],[Status]]="Cancelled",Flights[[#This Row],[Cancellation Reason]]="Airline/Carrier"),Flights[[#This Row],[Delay Type]]="Severe"),"Yes","No")</f>
        <v>No</v>
      </c>
    </row>
    <row r="1333" spans="1:24" x14ac:dyDescent="0.25">
      <c r="A1333" s="3">
        <v>42110</v>
      </c>
      <c r="B1333">
        <f>WEEKNUM(Flights[[#This Row],[Date]],2)</f>
        <v>16</v>
      </c>
      <c r="C1333">
        <f>WEEKDAY(Flights[[#This Row],[Date]],2)</f>
        <v>4</v>
      </c>
      <c r="D1333" t="s">
        <v>799</v>
      </c>
      <c r="E1333" t="s">
        <v>1989</v>
      </c>
      <c r="F1333" t="s">
        <v>0</v>
      </c>
      <c r="G1333" t="s">
        <v>344</v>
      </c>
      <c r="H1333" t="str">
        <f>_xlfn.XLOOKUP(Flights[[#This Row],[Destination]],Airports!$A$1:$A$77,Airports!$D$1:$D$77,"Code not found")</f>
        <v>Seattle</v>
      </c>
      <c r="I1333" t="str" cm="1">
        <f t="array" ref="I1333">_xlfn.XLOOKUP(Flights[[#This Row],[Destination]],_xlfn._TRO_TRAILING(Airports!A:A),_xlfn._TRO_TRAILING(Airports!E:E),"Code not found")</f>
        <v>WA</v>
      </c>
      <c r="J1333" s="1">
        <v>0.2951388888888889</v>
      </c>
      <c r="K1333">
        <f>HOUR(Flights[[#This Row],[Scheduled Departure]])</f>
        <v>7</v>
      </c>
      <c r="L1333" s="1">
        <v>0.29305555555555557</v>
      </c>
      <c r="M1333">
        <v>-3</v>
      </c>
      <c r="N1333">
        <v>164</v>
      </c>
      <c r="O1333" s="14">
        <f>Flights[[#This Row],[Length (min)]]/60</f>
        <v>2.7333333333333334</v>
      </c>
      <c r="P1333">
        <v>954</v>
      </c>
      <c r="Q1333" s="17">
        <f>IFERROR(Flights[[#This Row],[Distance]]/Flights[[#This Row],[Length (hr)]],"")</f>
        <v>349.02439024390242</v>
      </c>
      <c r="R1333" s="1">
        <v>0.40833333333333333</v>
      </c>
      <c r="S1333" s="1">
        <v>0.40694444444444444</v>
      </c>
      <c r="T1333">
        <v>-2</v>
      </c>
      <c r="U1333" t="str">
        <f>IF(Flights[[#This Row],[Arrival Delay]]="","Cancelled",IF(Flights[[#This Row],[Arrival Delay]]&gt;15,"Delayed","On time"))</f>
        <v>On time</v>
      </c>
      <c r="V1333" t="str">
        <f>IF(Flights[[#This Row],[Status]]&lt;&gt;"Delayed","",IF(Flights[[#This Row],[Arrival Delay]]&gt;120,"Severe",IF(Flights[[#This Row],[Arrival Delay]]&gt;60,"Major","Moderate")))</f>
        <v/>
      </c>
      <c r="X1333" t="str">
        <f>IF(OR(AND(Flights[[#This Row],[Status]]="Cancelled",Flights[[#This Row],[Cancellation Reason]]="Airline/Carrier"),Flights[[#This Row],[Delay Type]]="Severe"),"Yes","No")</f>
        <v>No</v>
      </c>
    </row>
    <row r="1334" spans="1:24" x14ac:dyDescent="0.25">
      <c r="A1334" s="3">
        <v>42110</v>
      </c>
      <c r="B1334">
        <f>WEEKNUM(Flights[[#This Row],[Date]],2)</f>
        <v>16</v>
      </c>
      <c r="C1334">
        <f>WEEKDAY(Flights[[#This Row],[Date]],2)</f>
        <v>4</v>
      </c>
      <c r="D1334" t="s">
        <v>53</v>
      </c>
      <c r="E1334" t="s">
        <v>1987</v>
      </c>
      <c r="F1334" t="s">
        <v>0</v>
      </c>
      <c r="G1334" t="s">
        <v>20</v>
      </c>
      <c r="H1334" t="str">
        <f>_xlfn.XLOOKUP(Flights[[#This Row],[Destination]],Airports!$A$1:$A$77,Airports!$D$1:$D$77,"Code not found")</f>
        <v>Kahului</v>
      </c>
      <c r="I1334" t="str" cm="1">
        <f t="array" ref="I1334">_xlfn.XLOOKUP(Flights[[#This Row],[Destination]],_xlfn._TRO_TRAILING(Airports!A:A),_xlfn._TRO_TRAILING(Airports!E:E),"Code not found")</f>
        <v>HI</v>
      </c>
      <c r="J1334" s="1">
        <v>0.375</v>
      </c>
      <c r="K1334">
        <f>HOUR(Flights[[#This Row],[Scheduled Departure]])</f>
        <v>9</v>
      </c>
      <c r="L1334" s="1">
        <v>0.36875000000000002</v>
      </c>
      <c r="M1334">
        <v>-9</v>
      </c>
      <c r="N1334">
        <v>340</v>
      </c>
      <c r="O1334" s="14">
        <f>Flights[[#This Row],[Length (min)]]/60</f>
        <v>5.666666666666667</v>
      </c>
      <c r="P1334">
        <v>2486</v>
      </c>
      <c r="Q1334" s="17">
        <f>IFERROR(Flights[[#This Row],[Distance]]/Flights[[#This Row],[Length (hr)]],"")</f>
        <v>438.70588235294116</v>
      </c>
      <c r="R1334" s="1">
        <v>0.49166666666666664</v>
      </c>
      <c r="S1334" s="1">
        <v>0.47986111111111113</v>
      </c>
      <c r="T1334">
        <v>-17</v>
      </c>
      <c r="U1334" t="str">
        <f>IF(Flights[[#This Row],[Arrival Delay]]="","Cancelled",IF(Flights[[#This Row],[Arrival Delay]]&gt;15,"Delayed","On time"))</f>
        <v>On time</v>
      </c>
      <c r="V1334" t="str">
        <f>IF(Flights[[#This Row],[Status]]&lt;&gt;"Delayed","",IF(Flights[[#This Row],[Arrival Delay]]&gt;120,"Severe",IF(Flights[[#This Row],[Arrival Delay]]&gt;60,"Major","Moderate")))</f>
        <v/>
      </c>
      <c r="X1334" t="str">
        <f>IF(OR(AND(Flights[[#This Row],[Status]]="Cancelled",Flights[[#This Row],[Cancellation Reason]]="Airline/Carrier"),Flights[[#This Row],[Delay Type]]="Severe"),"Yes","No")</f>
        <v>No</v>
      </c>
    </row>
    <row r="1335" spans="1:24" x14ac:dyDescent="0.25">
      <c r="A1335" s="3">
        <v>42110</v>
      </c>
      <c r="B1335">
        <f>WEEKNUM(Flights[[#This Row],[Date]],2)</f>
        <v>16</v>
      </c>
      <c r="C1335">
        <f>WEEKDAY(Flights[[#This Row],[Date]],2)</f>
        <v>4</v>
      </c>
      <c r="D1335" t="s">
        <v>1215</v>
      </c>
      <c r="E1335" t="s">
        <v>1990</v>
      </c>
      <c r="F1335" t="s">
        <v>0</v>
      </c>
      <c r="G1335" t="s">
        <v>293</v>
      </c>
      <c r="H1335" t="str">
        <f>_xlfn.XLOOKUP(Flights[[#This Row],[Destination]],Airports!$A$1:$A$77,Airports!$D$1:$D$77,"Code not found")</f>
        <v>Houston</v>
      </c>
      <c r="I1335" t="str" cm="1">
        <f t="array" ref="I1335">_xlfn.XLOOKUP(Flights[[#This Row],[Destination]],_xlfn._TRO_TRAILING(Airports!A:A),_xlfn._TRO_TRAILING(Airports!E:E),"Code not found")</f>
        <v>TX</v>
      </c>
      <c r="J1335" s="1">
        <v>0.49375000000000002</v>
      </c>
      <c r="K1335">
        <f>HOUR(Flights[[#This Row],[Scheduled Departure]])</f>
        <v>11</v>
      </c>
      <c r="L1335" s="1">
        <v>0.49791666666666667</v>
      </c>
      <c r="M1335">
        <v>6</v>
      </c>
      <c r="N1335">
        <v>214</v>
      </c>
      <c r="O1335" s="14">
        <f>Flights[[#This Row],[Length (min)]]/60</f>
        <v>3.5666666666666669</v>
      </c>
      <c r="P1335">
        <v>1379</v>
      </c>
      <c r="Q1335" s="17">
        <f>IFERROR(Flights[[#This Row],[Distance]]/Flights[[#This Row],[Length (hr)]],"")</f>
        <v>386.63551401869159</v>
      </c>
      <c r="R1335" s="1">
        <v>0.71319444444444446</v>
      </c>
      <c r="S1335" s="1">
        <v>0.72986111111111107</v>
      </c>
      <c r="T1335">
        <v>24</v>
      </c>
      <c r="U1335" t="str">
        <f>IF(Flights[[#This Row],[Arrival Delay]]="","Cancelled",IF(Flights[[#This Row],[Arrival Delay]]&gt;15,"Delayed","On time"))</f>
        <v>Delayed</v>
      </c>
      <c r="V1335" t="str">
        <f>IF(Flights[[#This Row],[Status]]&lt;&gt;"Delayed","",IF(Flights[[#This Row],[Arrival Delay]]&gt;120,"Severe",IF(Flights[[#This Row],[Arrival Delay]]&gt;60,"Major","Moderate")))</f>
        <v>Moderate</v>
      </c>
      <c r="X1335" t="str">
        <f>IF(OR(AND(Flights[[#This Row],[Status]]="Cancelled",Flights[[#This Row],[Cancellation Reason]]="Airline/Carrier"),Flights[[#This Row],[Delay Type]]="Severe"),"Yes","No")</f>
        <v>No</v>
      </c>
    </row>
    <row r="1336" spans="1:24" x14ac:dyDescent="0.25">
      <c r="A1336" s="3">
        <v>42110</v>
      </c>
      <c r="B1336">
        <f>WEEKNUM(Flights[[#This Row],[Date]],2)</f>
        <v>16</v>
      </c>
      <c r="C1336">
        <f>WEEKDAY(Flights[[#This Row],[Date]],2)</f>
        <v>4</v>
      </c>
      <c r="D1336" t="s">
        <v>500</v>
      </c>
      <c r="E1336" t="s">
        <v>1992</v>
      </c>
      <c r="F1336" t="s">
        <v>0</v>
      </c>
      <c r="G1336" t="s">
        <v>10</v>
      </c>
      <c r="H1336" t="str">
        <f>_xlfn.XLOOKUP(Flights[[#This Row],[Destination]],Airports!$A$1:$A$77,Airports!$D$1:$D$77,"Code not found")</f>
        <v>Boston</v>
      </c>
      <c r="I1336" t="str" cm="1">
        <f t="array" ref="I1336">_xlfn.XLOOKUP(Flights[[#This Row],[Destination]],_xlfn._TRO_TRAILING(Airports!A:A),_xlfn._TRO_TRAILING(Airports!E:E),"Code not found")</f>
        <v>MA</v>
      </c>
      <c r="J1336" s="1">
        <v>0.49583333333333335</v>
      </c>
      <c r="K1336">
        <f>HOUR(Flights[[#This Row],[Scheduled Departure]])</f>
        <v>11</v>
      </c>
      <c r="L1336" s="1">
        <v>0.49583333333333335</v>
      </c>
      <c r="M1336">
        <v>0</v>
      </c>
      <c r="N1336">
        <v>328</v>
      </c>
      <c r="O1336" s="14">
        <f>Flights[[#This Row],[Length (min)]]/60</f>
        <v>5.4666666666666668</v>
      </c>
      <c r="P1336">
        <v>2611</v>
      </c>
      <c r="Q1336" s="17">
        <f>IFERROR(Flights[[#This Row],[Distance]]/Flights[[#This Row],[Length (hr)]],"")</f>
        <v>477.6219512195122</v>
      </c>
      <c r="R1336" s="1">
        <v>0.84861111111111109</v>
      </c>
      <c r="S1336" s="1">
        <v>0.84861111111111109</v>
      </c>
      <c r="T1336">
        <v>0</v>
      </c>
      <c r="U1336" t="str">
        <f>IF(Flights[[#This Row],[Arrival Delay]]="","Cancelled",IF(Flights[[#This Row],[Arrival Delay]]&gt;15,"Delayed","On time"))</f>
        <v>On time</v>
      </c>
      <c r="V1336" t="str">
        <f>IF(Flights[[#This Row],[Status]]&lt;&gt;"Delayed","",IF(Flights[[#This Row],[Arrival Delay]]&gt;120,"Severe",IF(Flights[[#This Row],[Arrival Delay]]&gt;60,"Major","Moderate")))</f>
        <v/>
      </c>
      <c r="X1336" t="str">
        <f>IF(OR(AND(Flights[[#This Row],[Status]]="Cancelled",Flights[[#This Row],[Cancellation Reason]]="Airline/Carrier"),Flights[[#This Row],[Delay Type]]="Severe"),"Yes","No")</f>
        <v>No</v>
      </c>
    </row>
    <row r="1337" spans="1:24" x14ac:dyDescent="0.25">
      <c r="A1337" s="3">
        <v>42110</v>
      </c>
      <c r="B1337">
        <f>WEEKNUM(Flights[[#This Row],[Date]],2)</f>
        <v>16</v>
      </c>
      <c r="C1337">
        <f>WEEKDAY(Flights[[#This Row],[Date]],2)</f>
        <v>4</v>
      </c>
      <c r="D1337" t="s">
        <v>1038</v>
      </c>
      <c r="E1337" t="s">
        <v>1990</v>
      </c>
      <c r="F1337" t="s">
        <v>0</v>
      </c>
      <c r="G1337" t="s">
        <v>293</v>
      </c>
      <c r="H1337" t="str">
        <f>_xlfn.XLOOKUP(Flights[[#This Row],[Destination]],Airports!$A$1:$A$77,Airports!$D$1:$D$77,"Code not found")</f>
        <v>Houston</v>
      </c>
      <c r="I1337" t="str" cm="1">
        <f t="array" ref="I1337">_xlfn.XLOOKUP(Flights[[#This Row],[Destination]],_xlfn._TRO_TRAILING(Airports!A:A),_xlfn._TRO_TRAILING(Airports!E:E),"Code not found")</f>
        <v>TX</v>
      </c>
      <c r="J1337" s="1">
        <v>0.52638888888888891</v>
      </c>
      <c r="K1337">
        <f>HOUR(Flights[[#This Row],[Scheduled Departure]])</f>
        <v>12</v>
      </c>
      <c r="L1337" s="1">
        <v>0.52916666666666667</v>
      </c>
      <c r="M1337">
        <v>4</v>
      </c>
      <c r="N1337">
        <v>200</v>
      </c>
      <c r="O1337" s="14">
        <f>Flights[[#This Row],[Length (min)]]/60</f>
        <v>3.3333333333333335</v>
      </c>
      <c r="P1337">
        <v>1379</v>
      </c>
      <c r="Q1337" s="17">
        <f>IFERROR(Flights[[#This Row],[Distance]]/Flights[[#This Row],[Length (hr)]],"")</f>
        <v>413.7</v>
      </c>
      <c r="R1337" s="1">
        <v>0.74652777777777779</v>
      </c>
      <c r="S1337" s="1">
        <v>0.75138888888888888</v>
      </c>
      <c r="T1337">
        <v>7</v>
      </c>
      <c r="U1337" t="str">
        <f>IF(Flights[[#This Row],[Arrival Delay]]="","Cancelled",IF(Flights[[#This Row],[Arrival Delay]]&gt;15,"Delayed","On time"))</f>
        <v>On time</v>
      </c>
      <c r="V1337" t="str">
        <f>IF(Flights[[#This Row],[Status]]&lt;&gt;"Delayed","",IF(Flights[[#This Row],[Arrival Delay]]&gt;120,"Severe",IF(Flights[[#This Row],[Arrival Delay]]&gt;60,"Major","Moderate")))</f>
        <v/>
      </c>
      <c r="X1337" t="str">
        <f>IF(OR(AND(Flights[[#This Row],[Status]]="Cancelled",Flights[[#This Row],[Cancellation Reason]]="Airline/Carrier"),Flights[[#This Row],[Delay Type]]="Severe"),"Yes","No")</f>
        <v>No</v>
      </c>
    </row>
    <row r="1338" spans="1:24" x14ac:dyDescent="0.25">
      <c r="A1338" s="3">
        <v>42110</v>
      </c>
      <c r="B1338">
        <f>WEEKNUM(Flights[[#This Row],[Date]],2)</f>
        <v>16</v>
      </c>
      <c r="C1338">
        <f>WEEKDAY(Flights[[#This Row],[Date]],2)</f>
        <v>4</v>
      </c>
      <c r="D1338" t="s">
        <v>517</v>
      </c>
      <c r="E1338" t="s">
        <v>1990</v>
      </c>
      <c r="F1338" t="s">
        <v>0</v>
      </c>
      <c r="G1338" t="s">
        <v>12</v>
      </c>
      <c r="H1338" t="str">
        <f>_xlfn.XLOOKUP(Flights[[#This Row],[Destination]],Airports!$A$1:$A$77,Airports!$D$1:$D$77,"Code not found")</f>
        <v>New York</v>
      </c>
      <c r="I1338" t="str" cm="1">
        <f t="array" ref="I1338">_xlfn.XLOOKUP(Flights[[#This Row],[Destination]],_xlfn._TRO_TRAILING(Airports!A:A),_xlfn._TRO_TRAILING(Airports!E:E),"Code not found")</f>
        <v>NY</v>
      </c>
      <c r="J1338" s="1">
        <v>0.53472222222222221</v>
      </c>
      <c r="K1338">
        <f>HOUR(Flights[[#This Row],[Scheduled Departure]])</f>
        <v>12</v>
      </c>
      <c r="L1338" s="1">
        <v>0.52916666666666667</v>
      </c>
      <c r="M1338">
        <v>-8</v>
      </c>
      <c r="N1338">
        <v>322</v>
      </c>
      <c r="O1338" s="14">
        <f>Flights[[#This Row],[Length (min)]]/60</f>
        <v>5.3666666666666663</v>
      </c>
      <c r="P1338">
        <v>2475</v>
      </c>
      <c r="Q1338" s="17">
        <f>IFERROR(Flights[[#This Row],[Distance]]/Flights[[#This Row],[Length (hr)]],"")</f>
        <v>461.18012422360255</v>
      </c>
      <c r="R1338" s="1">
        <v>0.89444444444444449</v>
      </c>
      <c r="S1338" s="1">
        <v>0.87777777777777777</v>
      </c>
      <c r="T1338">
        <v>-24</v>
      </c>
      <c r="U1338" t="str">
        <f>IF(Flights[[#This Row],[Arrival Delay]]="","Cancelled",IF(Flights[[#This Row],[Arrival Delay]]&gt;15,"Delayed","On time"))</f>
        <v>On time</v>
      </c>
      <c r="V1338" t="str">
        <f>IF(Flights[[#This Row],[Status]]&lt;&gt;"Delayed","",IF(Flights[[#This Row],[Arrival Delay]]&gt;120,"Severe",IF(Flights[[#This Row],[Arrival Delay]]&gt;60,"Major","Moderate")))</f>
        <v/>
      </c>
      <c r="X1338" t="str">
        <f>IF(OR(AND(Flights[[#This Row],[Status]]="Cancelled",Flights[[#This Row],[Cancellation Reason]]="Airline/Carrier"),Flights[[#This Row],[Delay Type]]="Severe"),"Yes","No")</f>
        <v>No</v>
      </c>
    </row>
    <row r="1339" spans="1:24" x14ac:dyDescent="0.25">
      <c r="A1339" s="3">
        <v>42110</v>
      </c>
      <c r="B1339">
        <f>WEEKNUM(Flights[[#This Row],[Date]],2)</f>
        <v>16</v>
      </c>
      <c r="C1339">
        <f>WEEKDAY(Flights[[#This Row],[Date]],2)</f>
        <v>4</v>
      </c>
      <c r="D1339" t="s">
        <v>1308</v>
      </c>
      <c r="E1339" t="s">
        <v>1995</v>
      </c>
      <c r="F1339" t="s">
        <v>0</v>
      </c>
      <c r="G1339" t="s">
        <v>306</v>
      </c>
      <c r="H1339" t="str">
        <f>_xlfn.XLOOKUP(Flights[[#This Row],[Destination]],Airports!$A$1:$A$77,Airports!$D$1:$D$77,"Code not found")</f>
        <v>Chicago</v>
      </c>
      <c r="I1339" t="str" cm="1">
        <f t="array" ref="I1339">_xlfn.XLOOKUP(Flights[[#This Row],[Destination]],_xlfn._TRO_TRAILING(Airports!A:A),_xlfn._TRO_TRAILING(Airports!E:E),"Code not found")</f>
        <v>IL</v>
      </c>
      <c r="J1339" s="1">
        <v>0.54166666666666663</v>
      </c>
      <c r="K1339">
        <f>HOUR(Flights[[#This Row],[Scheduled Departure]])</f>
        <v>13</v>
      </c>
      <c r="L1339" s="1">
        <v>0.54236111111111107</v>
      </c>
      <c r="M1339">
        <v>1</v>
      </c>
      <c r="N1339">
        <v>247</v>
      </c>
      <c r="O1339" s="14">
        <f>Flights[[#This Row],[Length (min)]]/60</f>
        <v>4.1166666666666663</v>
      </c>
      <c r="P1339">
        <v>1750</v>
      </c>
      <c r="Q1339" s="17">
        <f>IFERROR(Flights[[#This Row],[Distance]]/Flights[[#This Row],[Length (hr)]],"")</f>
        <v>425.10121457489885</v>
      </c>
      <c r="R1339" s="1">
        <v>0.79513888888888884</v>
      </c>
      <c r="S1339" s="1">
        <v>0.79722222222222228</v>
      </c>
      <c r="T1339">
        <v>3</v>
      </c>
      <c r="U1339" t="str">
        <f>IF(Flights[[#This Row],[Arrival Delay]]="","Cancelled",IF(Flights[[#This Row],[Arrival Delay]]&gt;15,"Delayed","On time"))</f>
        <v>On time</v>
      </c>
      <c r="V1339" t="str">
        <f>IF(Flights[[#This Row],[Status]]&lt;&gt;"Delayed","",IF(Flights[[#This Row],[Arrival Delay]]&gt;120,"Severe",IF(Flights[[#This Row],[Arrival Delay]]&gt;60,"Major","Moderate")))</f>
        <v/>
      </c>
      <c r="X1339" t="str">
        <f>IF(OR(AND(Flights[[#This Row],[Status]]="Cancelled",Flights[[#This Row],[Cancellation Reason]]="Airline/Carrier"),Flights[[#This Row],[Delay Type]]="Severe"),"Yes","No")</f>
        <v>No</v>
      </c>
    </row>
    <row r="1340" spans="1:24" x14ac:dyDescent="0.25">
      <c r="A1340" s="3">
        <v>42110</v>
      </c>
      <c r="B1340">
        <f>WEEKNUM(Flights[[#This Row],[Date]],2)</f>
        <v>16</v>
      </c>
      <c r="C1340">
        <f>WEEKDAY(Flights[[#This Row],[Date]],2)</f>
        <v>4</v>
      </c>
      <c r="D1340" t="s">
        <v>808</v>
      </c>
      <c r="E1340" t="s">
        <v>1994</v>
      </c>
      <c r="F1340" t="s">
        <v>0</v>
      </c>
      <c r="G1340" t="s">
        <v>318</v>
      </c>
      <c r="H1340" t="str">
        <f>_xlfn.XLOOKUP(Flights[[#This Row],[Destination]],Airports!$A$1:$A$77,Airports!$D$1:$D$77,"Code not found")</f>
        <v>Oakland</v>
      </c>
      <c r="I1340" t="str" cm="1">
        <f t="array" ref="I1340">_xlfn.XLOOKUP(Flights[[#This Row],[Destination]],_xlfn._TRO_TRAILING(Airports!A:A),_xlfn._TRO_TRAILING(Airports!E:E),"Code not found")</f>
        <v>CA</v>
      </c>
      <c r="J1340" s="1">
        <v>0.5625</v>
      </c>
      <c r="K1340">
        <f>HOUR(Flights[[#This Row],[Scheduled Departure]])</f>
        <v>13</v>
      </c>
      <c r="L1340" s="1">
        <v>0.55972222222222223</v>
      </c>
      <c r="M1340">
        <v>-4</v>
      </c>
      <c r="N1340">
        <v>74</v>
      </c>
      <c r="O1340" s="14">
        <f>Flights[[#This Row],[Length (min)]]/60</f>
        <v>1.2333333333333334</v>
      </c>
      <c r="P1340">
        <v>337</v>
      </c>
      <c r="Q1340" s="17">
        <f>IFERROR(Flights[[#This Row],[Distance]]/Flights[[#This Row],[Length (hr)]],"")</f>
        <v>273.24324324324323</v>
      </c>
      <c r="R1340" s="1">
        <v>0.62361111111111112</v>
      </c>
      <c r="S1340" s="1">
        <v>0.61111111111111116</v>
      </c>
      <c r="T1340">
        <v>-18</v>
      </c>
      <c r="U1340" t="str">
        <f>IF(Flights[[#This Row],[Arrival Delay]]="","Cancelled",IF(Flights[[#This Row],[Arrival Delay]]&gt;15,"Delayed","On time"))</f>
        <v>On time</v>
      </c>
      <c r="V1340" t="str">
        <f>IF(Flights[[#This Row],[Status]]&lt;&gt;"Delayed","",IF(Flights[[#This Row],[Arrival Delay]]&gt;120,"Severe",IF(Flights[[#This Row],[Arrival Delay]]&gt;60,"Major","Moderate")))</f>
        <v/>
      </c>
      <c r="X1340" t="str">
        <f>IF(OR(AND(Flights[[#This Row],[Status]]="Cancelled",Flights[[#This Row],[Cancellation Reason]]="Airline/Carrier"),Flights[[#This Row],[Delay Type]]="Severe"),"Yes","No")</f>
        <v>No</v>
      </c>
    </row>
    <row r="1341" spans="1:24" x14ac:dyDescent="0.25">
      <c r="A1341" s="3">
        <v>42110</v>
      </c>
      <c r="B1341">
        <f>WEEKNUM(Flights[[#This Row],[Date]],2)</f>
        <v>16</v>
      </c>
      <c r="C1341">
        <f>WEEKDAY(Flights[[#This Row],[Date]],2)</f>
        <v>4</v>
      </c>
      <c r="D1341" t="s">
        <v>1113</v>
      </c>
      <c r="E1341" t="s">
        <v>1994</v>
      </c>
      <c r="F1341" t="s">
        <v>0</v>
      </c>
      <c r="G1341" t="s">
        <v>340</v>
      </c>
      <c r="H1341" t="str">
        <f>_xlfn.XLOOKUP(Flights[[#This Row],[Destination]],Airports!$A$1:$A$77,Airports!$D$1:$D$77,"Code not found")</f>
        <v>San Antonio</v>
      </c>
      <c r="I1341" t="str" cm="1">
        <f t="array" ref="I1341">_xlfn.XLOOKUP(Flights[[#This Row],[Destination]],_xlfn._TRO_TRAILING(Airports!A:A),_xlfn._TRO_TRAILING(Airports!E:E),"Code not found")</f>
        <v>TX</v>
      </c>
      <c r="J1341" s="1">
        <v>0.6118055555555556</v>
      </c>
      <c r="K1341">
        <f>HOUR(Flights[[#This Row],[Scheduled Departure]])</f>
        <v>14</v>
      </c>
      <c r="L1341" s="1">
        <v>0.6166666666666667</v>
      </c>
      <c r="M1341">
        <v>7</v>
      </c>
      <c r="N1341">
        <v>155</v>
      </c>
      <c r="O1341" s="14">
        <f>Flights[[#This Row],[Length (min)]]/60</f>
        <v>2.5833333333333335</v>
      </c>
      <c r="P1341">
        <v>1211</v>
      </c>
      <c r="Q1341" s="17">
        <f>IFERROR(Flights[[#This Row],[Distance]]/Flights[[#This Row],[Length (hr)]],"")</f>
        <v>468.77419354838707</v>
      </c>
      <c r="R1341" s="1">
        <v>0.81458333333333333</v>
      </c>
      <c r="S1341" s="1">
        <v>0.80763888888888891</v>
      </c>
      <c r="T1341">
        <v>-10</v>
      </c>
      <c r="U1341" t="str">
        <f>IF(Flights[[#This Row],[Arrival Delay]]="","Cancelled",IF(Flights[[#This Row],[Arrival Delay]]&gt;15,"Delayed","On time"))</f>
        <v>On time</v>
      </c>
      <c r="V1341" t="str">
        <f>IF(Flights[[#This Row],[Status]]&lt;&gt;"Delayed","",IF(Flights[[#This Row],[Arrival Delay]]&gt;120,"Severe",IF(Flights[[#This Row],[Arrival Delay]]&gt;60,"Major","Moderate")))</f>
        <v/>
      </c>
      <c r="X1341" t="str">
        <f>IF(OR(AND(Flights[[#This Row],[Status]]="Cancelled",Flights[[#This Row],[Cancellation Reason]]="Airline/Carrier"),Flights[[#This Row],[Delay Type]]="Severe"),"Yes","No")</f>
        <v>No</v>
      </c>
    </row>
    <row r="1342" spans="1:24" x14ac:dyDescent="0.25">
      <c r="A1342" s="3">
        <v>42110</v>
      </c>
      <c r="B1342">
        <f>WEEKNUM(Flights[[#This Row],[Date]],2)</f>
        <v>16</v>
      </c>
      <c r="C1342">
        <f>WEEKDAY(Flights[[#This Row],[Date]],2)</f>
        <v>4</v>
      </c>
      <c r="D1342" t="s">
        <v>580</v>
      </c>
      <c r="E1342" t="s">
        <v>1991</v>
      </c>
      <c r="F1342" t="s">
        <v>0</v>
      </c>
      <c r="G1342" t="s">
        <v>344</v>
      </c>
      <c r="H1342" t="str">
        <f>_xlfn.XLOOKUP(Flights[[#This Row],[Destination]],Airports!$A$1:$A$77,Airports!$D$1:$D$77,"Code not found")</f>
        <v>Seattle</v>
      </c>
      <c r="I1342" t="str" cm="1">
        <f t="array" ref="I1342">_xlfn.XLOOKUP(Flights[[#This Row],[Destination]],_xlfn._TRO_TRAILING(Airports!A:A),_xlfn._TRO_TRAILING(Airports!E:E),"Code not found")</f>
        <v>WA</v>
      </c>
      <c r="J1342" s="1">
        <v>0.85069444444444442</v>
      </c>
      <c r="K1342">
        <f>HOUR(Flights[[#This Row],[Scheduled Departure]])</f>
        <v>20</v>
      </c>
      <c r="L1342" s="1">
        <v>0.84652777777777777</v>
      </c>
      <c r="M1342">
        <v>-6</v>
      </c>
      <c r="N1342">
        <v>157</v>
      </c>
      <c r="O1342" s="14">
        <f>Flights[[#This Row],[Length (min)]]/60</f>
        <v>2.6166666666666667</v>
      </c>
      <c r="P1342">
        <v>954</v>
      </c>
      <c r="Q1342" s="17">
        <f>IFERROR(Flights[[#This Row],[Distance]]/Flights[[#This Row],[Length (hr)]],"")</f>
        <v>364.5859872611465</v>
      </c>
      <c r="R1342" s="1">
        <v>0.96180555555555558</v>
      </c>
      <c r="S1342" s="1">
        <v>0.9555555555555556</v>
      </c>
      <c r="T1342">
        <v>-9</v>
      </c>
      <c r="U1342" t="str">
        <f>IF(Flights[[#This Row],[Arrival Delay]]="","Cancelled",IF(Flights[[#This Row],[Arrival Delay]]&gt;15,"Delayed","On time"))</f>
        <v>On time</v>
      </c>
      <c r="V1342" t="str">
        <f>IF(Flights[[#This Row],[Status]]&lt;&gt;"Delayed","",IF(Flights[[#This Row],[Arrival Delay]]&gt;120,"Severe",IF(Flights[[#This Row],[Arrival Delay]]&gt;60,"Major","Moderate")))</f>
        <v/>
      </c>
      <c r="X1342" t="str">
        <f>IF(OR(AND(Flights[[#This Row],[Status]]="Cancelled",Flights[[#This Row],[Cancellation Reason]]="Airline/Carrier"),Flights[[#This Row],[Delay Type]]="Severe"),"Yes","No")</f>
        <v>No</v>
      </c>
    </row>
    <row r="1343" spans="1:24" x14ac:dyDescent="0.25">
      <c r="A1343" s="3">
        <v>42111</v>
      </c>
      <c r="B1343">
        <f>WEEKNUM(Flights[[#This Row],[Date]],2)</f>
        <v>16</v>
      </c>
      <c r="C1343">
        <f>WEEKDAY(Flights[[#This Row],[Date]],2)</f>
        <v>5</v>
      </c>
      <c r="D1343" t="s">
        <v>932</v>
      </c>
      <c r="E1343" t="s">
        <v>1990</v>
      </c>
      <c r="F1343" t="s">
        <v>0</v>
      </c>
      <c r="G1343" t="s">
        <v>293</v>
      </c>
      <c r="H1343" t="str">
        <f>_xlfn.XLOOKUP(Flights[[#This Row],[Destination]],Airports!$A$1:$A$77,Airports!$D$1:$D$77,"Code not found")</f>
        <v>Houston</v>
      </c>
      <c r="I1343" t="str" cm="1">
        <f t="array" ref="I1343">_xlfn.XLOOKUP(Flights[[#This Row],[Destination]],_xlfn._TRO_TRAILING(Airports!A:A),_xlfn._TRO_TRAILING(Airports!E:E),"Code not found")</f>
        <v>TX</v>
      </c>
      <c r="J1343" s="1">
        <v>9.0277777777777769E-3</v>
      </c>
      <c r="K1343">
        <f>HOUR(Flights[[#This Row],[Scheduled Departure]])</f>
        <v>0</v>
      </c>
      <c r="L1343" s="1">
        <v>3.1944444444444442E-2</v>
      </c>
      <c r="M1343">
        <v>33</v>
      </c>
      <c r="N1343">
        <v>184</v>
      </c>
      <c r="O1343" s="14">
        <f>Flights[[#This Row],[Length (min)]]/60</f>
        <v>3.0666666666666669</v>
      </c>
      <c r="P1343">
        <v>1379</v>
      </c>
      <c r="Q1343" s="17">
        <f>IFERROR(Flights[[#This Row],[Distance]]/Flights[[#This Row],[Length (hr)]],"")</f>
        <v>449.67391304347825</v>
      </c>
      <c r="R1343" s="1">
        <v>0.22291666666666668</v>
      </c>
      <c r="S1343" s="1">
        <v>0.24305555555555555</v>
      </c>
      <c r="T1343">
        <v>29</v>
      </c>
      <c r="U1343" t="str">
        <f>IF(Flights[[#This Row],[Arrival Delay]]="","Cancelled",IF(Flights[[#This Row],[Arrival Delay]]&gt;15,"Delayed","On time"))</f>
        <v>Delayed</v>
      </c>
      <c r="V1343" t="str">
        <f>IF(Flights[[#This Row],[Status]]&lt;&gt;"Delayed","",IF(Flights[[#This Row],[Arrival Delay]]&gt;120,"Severe",IF(Flights[[#This Row],[Arrival Delay]]&gt;60,"Major","Moderate")))</f>
        <v>Moderate</v>
      </c>
      <c r="X1343" t="str">
        <f>IF(OR(AND(Flights[[#This Row],[Status]]="Cancelled",Flights[[#This Row],[Cancellation Reason]]="Airline/Carrier"),Flights[[#This Row],[Delay Type]]="Severe"),"Yes","No")</f>
        <v>No</v>
      </c>
    </row>
    <row r="1344" spans="1:24" x14ac:dyDescent="0.25">
      <c r="A1344" s="3">
        <v>42111</v>
      </c>
      <c r="B1344">
        <f>WEEKNUM(Flights[[#This Row],[Date]],2)</f>
        <v>16</v>
      </c>
      <c r="C1344">
        <f>WEEKDAY(Flights[[#This Row],[Date]],2)</f>
        <v>5</v>
      </c>
      <c r="D1344" t="s">
        <v>132</v>
      </c>
      <c r="E1344" t="s">
        <v>1987</v>
      </c>
      <c r="F1344" t="s">
        <v>0</v>
      </c>
      <c r="G1344" t="s">
        <v>2</v>
      </c>
      <c r="H1344" t="str">
        <f>_xlfn.XLOOKUP(Flights[[#This Row],[Destination]],Airports!$A$1:$A$77,Airports!$D$1:$D$77,"Code not found")</f>
        <v>Miami</v>
      </c>
      <c r="I1344" t="str" cm="1">
        <f t="array" ref="I1344">_xlfn.XLOOKUP(Flights[[#This Row],[Destination]],_xlfn._TRO_TRAILING(Airports!A:A),_xlfn._TRO_TRAILING(Airports!E:E),"Code not found")</f>
        <v>FL</v>
      </c>
      <c r="J1344" s="1">
        <v>0.33263888888888887</v>
      </c>
      <c r="K1344">
        <f>HOUR(Flights[[#This Row],[Scheduled Departure]])</f>
        <v>7</v>
      </c>
      <c r="L1344" s="1">
        <v>0.33055555555555555</v>
      </c>
      <c r="M1344">
        <v>-3</v>
      </c>
      <c r="N1344">
        <v>285</v>
      </c>
      <c r="O1344" s="14">
        <f>Flights[[#This Row],[Length (min)]]/60</f>
        <v>4.75</v>
      </c>
      <c r="P1344">
        <v>2342</v>
      </c>
      <c r="Q1344" s="17">
        <f>IFERROR(Flights[[#This Row],[Distance]]/Flights[[#This Row],[Length (hr)]],"")</f>
        <v>493.05263157894734</v>
      </c>
      <c r="R1344" s="1">
        <v>0.66319444444444442</v>
      </c>
      <c r="S1344" s="1">
        <v>0.65347222222222223</v>
      </c>
      <c r="T1344">
        <v>-14</v>
      </c>
      <c r="U1344" t="str">
        <f>IF(Flights[[#This Row],[Arrival Delay]]="","Cancelled",IF(Flights[[#This Row],[Arrival Delay]]&gt;15,"Delayed","On time"))</f>
        <v>On time</v>
      </c>
      <c r="V1344" t="str">
        <f>IF(Flights[[#This Row],[Status]]&lt;&gt;"Delayed","",IF(Flights[[#This Row],[Arrival Delay]]&gt;120,"Severe",IF(Flights[[#This Row],[Arrival Delay]]&gt;60,"Major","Moderate")))</f>
        <v/>
      </c>
      <c r="X1344" t="str">
        <f>IF(OR(AND(Flights[[#This Row],[Status]]="Cancelled",Flights[[#This Row],[Cancellation Reason]]="Airline/Carrier"),Flights[[#This Row],[Delay Type]]="Severe"),"Yes","No")</f>
        <v>No</v>
      </c>
    </row>
    <row r="1345" spans="1:24" x14ac:dyDescent="0.25">
      <c r="A1345" s="3">
        <v>42111</v>
      </c>
      <c r="B1345">
        <f>WEEKNUM(Flights[[#This Row],[Date]],2)</f>
        <v>16</v>
      </c>
      <c r="C1345">
        <f>WEEKDAY(Flights[[#This Row],[Date]],2)</f>
        <v>5</v>
      </c>
      <c r="D1345" t="s">
        <v>45</v>
      </c>
      <c r="E1345" t="s">
        <v>1987</v>
      </c>
      <c r="F1345" t="s">
        <v>0</v>
      </c>
      <c r="G1345" t="s">
        <v>13</v>
      </c>
      <c r="H1345" t="str">
        <f>_xlfn.XLOOKUP(Flights[[#This Row],[Destination]],Airports!$A$1:$A$77,Airports!$D$1:$D$77,"Code not found")</f>
        <v>Orlando</v>
      </c>
      <c r="I1345" t="str" cm="1">
        <f t="array" ref="I1345">_xlfn.XLOOKUP(Flights[[#This Row],[Destination]],_xlfn._TRO_TRAILING(Airports!A:A),_xlfn._TRO_TRAILING(Airports!E:E),"Code not found")</f>
        <v>FL</v>
      </c>
      <c r="J1345" s="1">
        <v>0.33333333333333331</v>
      </c>
      <c r="K1345">
        <f>HOUR(Flights[[#This Row],[Scheduled Departure]])</f>
        <v>8</v>
      </c>
      <c r="L1345" s="1">
        <v>0.33194444444444443</v>
      </c>
      <c r="M1345">
        <v>-2</v>
      </c>
      <c r="N1345">
        <v>273</v>
      </c>
      <c r="O1345" s="14">
        <f>Flights[[#This Row],[Length (min)]]/60</f>
        <v>4.55</v>
      </c>
      <c r="P1345">
        <v>2218</v>
      </c>
      <c r="Q1345" s="17">
        <f>IFERROR(Flights[[#This Row],[Distance]]/Flights[[#This Row],[Length (hr)]],"")</f>
        <v>487.47252747252747</v>
      </c>
      <c r="R1345" s="1">
        <v>0.66041666666666665</v>
      </c>
      <c r="S1345" s="1">
        <v>0.64652777777777781</v>
      </c>
      <c r="T1345">
        <v>-20</v>
      </c>
      <c r="U1345" t="str">
        <f>IF(Flights[[#This Row],[Arrival Delay]]="","Cancelled",IF(Flights[[#This Row],[Arrival Delay]]&gt;15,"Delayed","On time"))</f>
        <v>On time</v>
      </c>
      <c r="V1345" t="str">
        <f>IF(Flights[[#This Row],[Status]]&lt;&gt;"Delayed","",IF(Flights[[#This Row],[Arrival Delay]]&gt;120,"Severe",IF(Flights[[#This Row],[Arrival Delay]]&gt;60,"Major","Moderate")))</f>
        <v/>
      </c>
      <c r="X1345" t="str">
        <f>IF(OR(AND(Flights[[#This Row],[Status]]="Cancelled",Flights[[#This Row],[Cancellation Reason]]="Airline/Carrier"),Flights[[#This Row],[Delay Type]]="Severe"),"Yes","No")</f>
        <v>No</v>
      </c>
    </row>
    <row r="1346" spans="1:24" x14ac:dyDescent="0.25">
      <c r="A1346" s="3">
        <v>42111</v>
      </c>
      <c r="B1346">
        <f>WEEKNUM(Flights[[#This Row],[Date]],2)</f>
        <v>16</v>
      </c>
      <c r="C1346">
        <f>WEEKDAY(Flights[[#This Row],[Date]],2)</f>
        <v>5</v>
      </c>
      <c r="D1346" t="s">
        <v>53</v>
      </c>
      <c r="E1346" t="s">
        <v>1987</v>
      </c>
      <c r="F1346" t="s">
        <v>0</v>
      </c>
      <c r="G1346" t="s">
        <v>20</v>
      </c>
      <c r="H1346" t="str">
        <f>_xlfn.XLOOKUP(Flights[[#This Row],[Destination]],Airports!$A$1:$A$77,Airports!$D$1:$D$77,"Code not found")</f>
        <v>Kahului</v>
      </c>
      <c r="I1346" t="str" cm="1">
        <f t="array" ref="I1346">_xlfn.XLOOKUP(Flights[[#This Row],[Destination]],_xlfn._TRO_TRAILING(Airports!A:A),_xlfn._TRO_TRAILING(Airports!E:E),"Code not found")</f>
        <v>HI</v>
      </c>
      <c r="J1346" s="1">
        <v>0.375</v>
      </c>
      <c r="K1346">
        <f>HOUR(Flights[[#This Row],[Scheduled Departure]])</f>
        <v>9</v>
      </c>
      <c r="L1346" s="1">
        <v>0.37083333333333335</v>
      </c>
      <c r="M1346">
        <v>-6</v>
      </c>
      <c r="N1346">
        <v>335</v>
      </c>
      <c r="O1346" s="14">
        <f>Flights[[#This Row],[Length (min)]]/60</f>
        <v>5.583333333333333</v>
      </c>
      <c r="P1346">
        <v>2486</v>
      </c>
      <c r="Q1346" s="17">
        <f>IFERROR(Flights[[#This Row],[Distance]]/Flights[[#This Row],[Length (hr)]],"")</f>
        <v>445.25373134328362</v>
      </c>
      <c r="R1346" s="1">
        <v>0.49166666666666664</v>
      </c>
      <c r="S1346" s="1">
        <v>0.47847222222222224</v>
      </c>
      <c r="T1346">
        <v>-19</v>
      </c>
      <c r="U1346" t="str">
        <f>IF(Flights[[#This Row],[Arrival Delay]]="","Cancelled",IF(Flights[[#This Row],[Arrival Delay]]&gt;15,"Delayed","On time"))</f>
        <v>On time</v>
      </c>
      <c r="V1346" t="str">
        <f>IF(Flights[[#This Row],[Status]]&lt;&gt;"Delayed","",IF(Flights[[#This Row],[Arrival Delay]]&gt;120,"Severe",IF(Flights[[#This Row],[Arrival Delay]]&gt;60,"Major","Moderate")))</f>
        <v/>
      </c>
      <c r="X1346" t="str">
        <f>IF(OR(AND(Flights[[#This Row],[Status]]="Cancelled",Flights[[#This Row],[Cancellation Reason]]="Airline/Carrier"),Flights[[#This Row],[Delay Type]]="Severe"),"Yes","No")</f>
        <v>No</v>
      </c>
    </row>
    <row r="1347" spans="1:24" x14ac:dyDescent="0.25">
      <c r="A1347" s="3">
        <v>42111</v>
      </c>
      <c r="B1347">
        <f>WEEKNUM(Flights[[#This Row],[Date]],2)</f>
        <v>16</v>
      </c>
      <c r="C1347">
        <f>WEEKDAY(Flights[[#This Row],[Date]],2)</f>
        <v>5</v>
      </c>
      <c r="D1347" t="s">
        <v>814</v>
      </c>
      <c r="E1347" t="s">
        <v>1995</v>
      </c>
      <c r="F1347" t="s">
        <v>0</v>
      </c>
      <c r="G1347" t="s">
        <v>290</v>
      </c>
      <c r="H1347" t="str">
        <f>_xlfn.XLOOKUP(Flights[[#This Row],[Destination]],Airports!$A$1:$A$77,Airports!$D$1:$D$77,"Code not found")</f>
        <v>Houston</v>
      </c>
      <c r="I1347" t="str" cm="1">
        <f t="array" ref="I1347">_xlfn.XLOOKUP(Flights[[#This Row],[Destination]],_xlfn._TRO_TRAILING(Airports!A:A),_xlfn._TRO_TRAILING(Airports!E:E),"Code not found")</f>
        <v>TX</v>
      </c>
      <c r="J1347" s="1">
        <v>0.4236111111111111</v>
      </c>
      <c r="K1347">
        <f>HOUR(Flights[[#This Row],[Scheduled Departure]])</f>
        <v>10</v>
      </c>
      <c r="L1347" s="1">
        <v>0.43680555555555556</v>
      </c>
      <c r="M1347">
        <v>19</v>
      </c>
      <c r="N1347">
        <v>171</v>
      </c>
      <c r="O1347" s="14">
        <f>Flights[[#This Row],[Length (min)]]/60</f>
        <v>2.85</v>
      </c>
      <c r="P1347">
        <v>1390</v>
      </c>
      <c r="Q1347" s="17">
        <f>IFERROR(Flights[[#This Row],[Distance]]/Flights[[#This Row],[Length (hr)]],"")</f>
        <v>487.71929824561403</v>
      </c>
      <c r="R1347" s="1">
        <v>0.63888888888888884</v>
      </c>
      <c r="S1347" s="1">
        <v>0.63888888888888884</v>
      </c>
      <c r="T1347">
        <v>0</v>
      </c>
      <c r="U1347" t="str">
        <f>IF(Flights[[#This Row],[Arrival Delay]]="","Cancelled",IF(Flights[[#This Row],[Arrival Delay]]&gt;15,"Delayed","On time"))</f>
        <v>On time</v>
      </c>
      <c r="V1347" t="str">
        <f>IF(Flights[[#This Row],[Status]]&lt;&gt;"Delayed","",IF(Flights[[#This Row],[Arrival Delay]]&gt;120,"Severe",IF(Flights[[#This Row],[Arrival Delay]]&gt;60,"Major","Moderate")))</f>
        <v/>
      </c>
      <c r="X1347" t="str">
        <f>IF(OR(AND(Flights[[#This Row],[Status]]="Cancelled",Flights[[#This Row],[Cancellation Reason]]="Airline/Carrier"),Flights[[#This Row],[Delay Type]]="Severe"),"Yes","No")</f>
        <v>No</v>
      </c>
    </row>
    <row r="1348" spans="1:24" x14ac:dyDescent="0.25">
      <c r="A1348" s="3">
        <v>42111</v>
      </c>
      <c r="B1348">
        <f>WEEKNUM(Flights[[#This Row],[Date]],2)</f>
        <v>16</v>
      </c>
      <c r="C1348">
        <f>WEEKDAY(Flights[[#This Row],[Date]],2)</f>
        <v>5</v>
      </c>
      <c r="D1348" t="s">
        <v>479</v>
      </c>
      <c r="E1348" t="s">
        <v>1996</v>
      </c>
      <c r="F1348" t="s">
        <v>0</v>
      </c>
      <c r="G1348" t="s">
        <v>9</v>
      </c>
      <c r="H1348" t="str">
        <f>_xlfn.XLOOKUP(Flights[[#This Row],[Destination]],Airports!$A$1:$A$77,Airports!$D$1:$D$77,"Code not found")</f>
        <v>San Francisco</v>
      </c>
      <c r="I1348" t="str" cm="1">
        <f t="array" ref="I1348">_xlfn.XLOOKUP(Flights[[#This Row],[Destination]],_xlfn._TRO_TRAILING(Airports!A:A),_xlfn._TRO_TRAILING(Airports!E:E),"Code not found")</f>
        <v>CA</v>
      </c>
      <c r="J1348" s="1">
        <v>0.47569444444444442</v>
      </c>
      <c r="K1348">
        <f>HOUR(Flights[[#This Row],[Scheduled Departure]])</f>
        <v>11</v>
      </c>
      <c r="L1348" s="1">
        <v>0.47499999999999998</v>
      </c>
      <c r="M1348">
        <v>-1</v>
      </c>
      <c r="N1348">
        <v>70</v>
      </c>
      <c r="O1348" s="14">
        <f>Flights[[#This Row],[Length (min)]]/60</f>
        <v>1.1666666666666667</v>
      </c>
      <c r="P1348">
        <v>337</v>
      </c>
      <c r="Q1348" s="17">
        <f>IFERROR(Flights[[#This Row],[Distance]]/Flights[[#This Row],[Length (hr)]],"")</f>
        <v>288.85714285714283</v>
      </c>
      <c r="R1348" s="1">
        <v>0.52777777777777779</v>
      </c>
      <c r="S1348" s="1">
        <v>0.52361111111111114</v>
      </c>
      <c r="T1348">
        <v>-6</v>
      </c>
      <c r="U1348" t="str">
        <f>IF(Flights[[#This Row],[Arrival Delay]]="","Cancelled",IF(Flights[[#This Row],[Arrival Delay]]&gt;15,"Delayed","On time"))</f>
        <v>On time</v>
      </c>
      <c r="V1348" t="str">
        <f>IF(Flights[[#This Row],[Status]]&lt;&gt;"Delayed","",IF(Flights[[#This Row],[Arrival Delay]]&gt;120,"Severe",IF(Flights[[#This Row],[Arrival Delay]]&gt;60,"Major","Moderate")))</f>
        <v/>
      </c>
      <c r="X1348" t="str">
        <f>IF(OR(AND(Flights[[#This Row],[Status]]="Cancelled",Flights[[#This Row],[Cancellation Reason]]="Airline/Carrier"),Flights[[#This Row],[Delay Type]]="Severe"),"Yes","No")</f>
        <v>No</v>
      </c>
    </row>
    <row r="1349" spans="1:24" x14ac:dyDescent="0.25">
      <c r="A1349" s="3">
        <v>42111</v>
      </c>
      <c r="B1349">
        <f>WEEKNUM(Flights[[#This Row],[Date]],2)</f>
        <v>16</v>
      </c>
      <c r="C1349">
        <f>WEEKDAY(Flights[[#This Row],[Date]],2)</f>
        <v>5</v>
      </c>
      <c r="D1349" t="s">
        <v>494</v>
      </c>
      <c r="E1349" t="s">
        <v>1996</v>
      </c>
      <c r="F1349" t="s">
        <v>0</v>
      </c>
      <c r="G1349" t="s">
        <v>270</v>
      </c>
      <c r="H1349" t="str">
        <f>_xlfn.XLOOKUP(Flights[[#This Row],[Destination]],Airports!$A$1:$A$77,Airports!$D$1:$D$77,"Code not found")</f>
        <v>Dallas</v>
      </c>
      <c r="I1349" t="str" cm="1">
        <f t="array" ref="I1349">_xlfn.XLOOKUP(Flights[[#This Row],[Destination]],_xlfn._TRO_TRAILING(Airports!A:A),_xlfn._TRO_TRAILING(Airports!E:E),"Code not found")</f>
        <v>TX</v>
      </c>
      <c r="J1349" s="1">
        <v>0.51388888888888884</v>
      </c>
      <c r="K1349">
        <f>HOUR(Flights[[#This Row],[Scheduled Departure]])</f>
        <v>12</v>
      </c>
      <c r="L1349" s="1">
        <v>0.51111111111111107</v>
      </c>
      <c r="M1349">
        <v>-4</v>
      </c>
      <c r="N1349">
        <v>180</v>
      </c>
      <c r="O1349" s="14">
        <f>Flights[[#This Row],[Length (min)]]/60</f>
        <v>3</v>
      </c>
      <c r="P1349">
        <v>1246</v>
      </c>
      <c r="Q1349" s="17">
        <f>IFERROR(Flights[[#This Row],[Distance]]/Flights[[#This Row],[Length (hr)]],"")</f>
        <v>415.33333333333331</v>
      </c>
      <c r="R1349" s="1">
        <v>0.71875</v>
      </c>
      <c r="S1349" s="1">
        <v>0.71944444444444444</v>
      </c>
      <c r="T1349">
        <v>1</v>
      </c>
      <c r="U1349" t="str">
        <f>IF(Flights[[#This Row],[Arrival Delay]]="","Cancelled",IF(Flights[[#This Row],[Arrival Delay]]&gt;15,"Delayed","On time"))</f>
        <v>On time</v>
      </c>
      <c r="V1349" t="str">
        <f>IF(Flights[[#This Row],[Status]]&lt;&gt;"Delayed","",IF(Flights[[#This Row],[Arrival Delay]]&gt;120,"Severe",IF(Flights[[#This Row],[Arrival Delay]]&gt;60,"Major","Moderate")))</f>
        <v/>
      </c>
      <c r="X1349" t="str">
        <f>IF(OR(AND(Flights[[#This Row],[Status]]="Cancelled",Flights[[#This Row],[Cancellation Reason]]="Airline/Carrier"),Flights[[#This Row],[Delay Type]]="Severe"),"Yes","No")</f>
        <v>No</v>
      </c>
    </row>
    <row r="1350" spans="1:24" x14ac:dyDescent="0.25">
      <c r="A1350" s="3">
        <v>42111</v>
      </c>
      <c r="B1350">
        <f>WEEKNUM(Flights[[#This Row],[Date]],2)</f>
        <v>16</v>
      </c>
      <c r="C1350">
        <f>WEEKDAY(Flights[[#This Row],[Date]],2)</f>
        <v>5</v>
      </c>
      <c r="D1350" t="s">
        <v>78</v>
      </c>
      <c r="E1350" t="s">
        <v>1987</v>
      </c>
      <c r="F1350" t="s">
        <v>0</v>
      </c>
      <c r="G1350" t="s">
        <v>12</v>
      </c>
      <c r="H1350" t="str">
        <f>_xlfn.XLOOKUP(Flights[[#This Row],[Destination]],Airports!$A$1:$A$77,Airports!$D$1:$D$77,"Code not found")</f>
        <v>New York</v>
      </c>
      <c r="I1350" t="str" cm="1">
        <f t="array" ref="I1350">_xlfn.XLOOKUP(Flights[[#This Row],[Destination]],_xlfn._TRO_TRAILING(Airports!A:A),_xlfn._TRO_TRAILING(Airports!E:E),"Code not found")</f>
        <v>NY</v>
      </c>
      <c r="J1350" s="1">
        <v>0.59722222222222221</v>
      </c>
      <c r="K1350">
        <f>HOUR(Flights[[#This Row],[Scheduled Departure]])</f>
        <v>14</v>
      </c>
      <c r="L1350" s="1">
        <v>0.59513888888888888</v>
      </c>
      <c r="M1350">
        <v>-3</v>
      </c>
      <c r="N1350">
        <v>331</v>
      </c>
      <c r="O1350" s="14">
        <f>Flights[[#This Row],[Length (min)]]/60</f>
        <v>5.5166666666666666</v>
      </c>
      <c r="P1350">
        <v>2475</v>
      </c>
      <c r="Q1350" s="17">
        <f>IFERROR(Flights[[#This Row],[Distance]]/Flights[[#This Row],[Length (hr)]],"")</f>
        <v>448.64048338368582</v>
      </c>
      <c r="R1350" s="1">
        <v>0.95902777777777781</v>
      </c>
      <c r="S1350" s="1">
        <v>0.95</v>
      </c>
      <c r="T1350">
        <v>-13</v>
      </c>
      <c r="U1350" t="str">
        <f>IF(Flights[[#This Row],[Arrival Delay]]="","Cancelled",IF(Flights[[#This Row],[Arrival Delay]]&gt;15,"Delayed","On time"))</f>
        <v>On time</v>
      </c>
      <c r="V1350" t="str">
        <f>IF(Flights[[#This Row],[Status]]&lt;&gt;"Delayed","",IF(Flights[[#This Row],[Arrival Delay]]&gt;120,"Severe",IF(Flights[[#This Row],[Arrival Delay]]&gt;60,"Major","Moderate")))</f>
        <v/>
      </c>
      <c r="X1350" t="str">
        <f>IF(OR(AND(Flights[[#This Row],[Status]]="Cancelled",Flights[[#This Row],[Cancellation Reason]]="Airline/Carrier"),Flights[[#This Row],[Delay Type]]="Severe"),"Yes","No")</f>
        <v>No</v>
      </c>
    </row>
    <row r="1351" spans="1:24" x14ac:dyDescent="0.25">
      <c r="A1351" s="3">
        <v>42111</v>
      </c>
      <c r="B1351">
        <f>WEEKNUM(Flights[[#This Row],[Date]],2)</f>
        <v>16</v>
      </c>
      <c r="C1351">
        <f>WEEKDAY(Flights[[#This Row],[Date]],2)</f>
        <v>5</v>
      </c>
      <c r="D1351" t="s">
        <v>1320</v>
      </c>
      <c r="E1351" t="s">
        <v>1995</v>
      </c>
      <c r="F1351" t="s">
        <v>0</v>
      </c>
      <c r="G1351" t="s">
        <v>273</v>
      </c>
      <c r="H1351" t="str">
        <f>_xlfn.XLOOKUP(Flights[[#This Row],[Destination]],Airports!$A$1:$A$77,Airports!$D$1:$D$77,"Code not found")</f>
        <v>Denver</v>
      </c>
      <c r="I1351" t="str" cm="1">
        <f t="array" ref="I1351">_xlfn.XLOOKUP(Flights[[#This Row],[Destination]],_xlfn._TRO_TRAILING(Airports!A:A),_xlfn._TRO_TRAILING(Airports!E:E),"Code not found")</f>
        <v>CO</v>
      </c>
      <c r="J1351" s="1">
        <v>0.67361111111111116</v>
      </c>
      <c r="K1351">
        <f>HOUR(Flights[[#This Row],[Scheduled Departure]])</f>
        <v>16</v>
      </c>
      <c r="L1351" s="1">
        <v>0</v>
      </c>
      <c r="O1351" s="14">
        <f>Flights[[#This Row],[Length (min)]]/60</f>
        <v>0</v>
      </c>
      <c r="P1351">
        <v>862</v>
      </c>
      <c r="Q1351" s="17" t="str">
        <f>IFERROR(Flights[[#This Row],[Distance]]/Flights[[#This Row],[Length (hr)]],"")</f>
        <v/>
      </c>
      <c r="R1351" s="1">
        <v>0.8125</v>
      </c>
      <c r="S1351" s="1">
        <v>0</v>
      </c>
      <c r="U1351" t="str">
        <f>IF(Flights[[#This Row],[Arrival Delay]]="","Cancelled",IF(Flights[[#This Row],[Arrival Delay]]&gt;15,"Delayed","On time"))</f>
        <v>Cancelled</v>
      </c>
      <c r="V1351" t="str">
        <f>IF(Flights[[#This Row],[Status]]&lt;&gt;"Delayed","",IF(Flights[[#This Row],[Arrival Delay]]&gt;120,"Severe",IF(Flights[[#This Row],[Arrival Delay]]&gt;60,"Major","Moderate")))</f>
        <v/>
      </c>
      <c r="W1351" t="s">
        <v>11</v>
      </c>
      <c r="X1351" t="str">
        <f>IF(OR(AND(Flights[[#This Row],[Status]]="Cancelled",Flights[[#This Row],[Cancellation Reason]]="Airline/Carrier"),Flights[[#This Row],[Delay Type]]="Severe"),"Yes","No")</f>
        <v>No</v>
      </c>
    </row>
    <row r="1352" spans="1:24" x14ac:dyDescent="0.25">
      <c r="A1352" s="3">
        <v>42111</v>
      </c>
      <c r="B1352">
        <f>WEEKNUM(Flights[[#This Row],[Date]],2)</f>
        <v>16</v>
      </c>
      <c r="C1352">
        <f>WEEKDAY(Flights[[#This Row],[Date]],2)</f>
        <v>5</v>
      </c>
      <c r="D1352" t="s">
        <v>1095</v>
      </c>
      <c r="E1352" t="s">
        <v>1994</v>
      </c>
      <c r="F1352" t="s">
        <v>0</v>
      </c>
      <c r="G1352" t="s">
        <v>339</v>
      </c>
      <c r="H1352" t="str">
        <f>_xlfn.XLOOKUP(Flights[[#This Row],[Destination]],Airports!$A$1:$A$77,Airports!$D$1:$D$77,"Code not found")</f>
        <v>San Diego</v>
      </c>
      <c r="I1352" t="str" cm="1">
        <f t="array" ref="I1352">_xlfn.XLOOKUP(Flights[[#This Row],[Destination]],_xlfn._TRO_TRAILING(Airports!A:A),_xlfn._TRO_TRAILING(Airports!E:E),"Code not found")</f>
        <v>CA</v>
      </c>
      <c r="J1352" s="1">
        <v>0.71180555555555558</v>
      </c>
      <c r="K1352">
        <f>HOUR(Flights[[#This Row],[Scheduled Departure]])</f>
        <v>17</v>
      </c>
      <c r="L1352" s="1">
        <v>0.70625000000000004</v>
      </c>
      <c r="M1352">
        <v>-8</v>
      </c>
      <c r="N1352">
        <v>42</v>
      </c>
      <c r="O1352" s="14">
        <f>Flights[[#This Row],[Length (min)]]/60</f>
        <v>0.7</v>
      </c>
      <c r="P1352">
        <v>109</v>
      </c>
      <c r="Q1352" s="17">
        <f>IFERROR(Flights[[#This Row],[Distance]]/Flights[[#This Row],[Length (hr)]],"")</f>
        <v>155.71428571428572</v>
      </c>
      <c r="R1352" s="1">
        <v>0.74375000000000002</v>
      </c>
      <c r="S1352" s="1">
        <v>0.73541666666666672</v>
      </c>
      <c r="T1352">
        <v>-12</v>
      </c>
      <c r="U1352" t="str">
        <f>IF(Flights[[#This Row],[Arrival Delay]]="","Cancelled",IF(Flights[[#This Row],[Arrival Delay]]&gt;15,"Delayed","On time"))</f>
        <v>On time</v>
      </c>
      <c r="V1352" t="str">
        <f>IF(Flights[[#This Row],[Status]]&lt;&gt;"Delayed","",IF(Flights[[#This Row],[Arrival Delay]]&gt;120,"Severe",IF(Flights[[#This Row],[Arrival Delay]]&gt;60,"Major","Moderate")))</f>
        <v/>
      </c>
      <c r="X1352" t="str">
        <f>IF(OR(AND(Flights[[#This Row],[Status]]="Cancelled",Flights[[#This Row],[Cancellation Reason]]="Airline/Carrier"),Flights[[#This Row],[Delay Type]]="Severe"),"Yes","No")</f>
        <v>No</v>
      </c>
    </row>
    <row r="1353" spans="1:24" x14ac:dyDescent="0.25">
      <c r="A1353" s="3">
        <v>42111</v>
      </c>
      <c r="B1353">
        <f>WEEKNUM(Flights[[#This Row],[Date]],2)</f>
        <v>16</v>
      </c>
      <c r="C1353">
        <f>WEEKDAY(Flights[[#This Row],[Date]],2)</f>
        <v>5</v>
      </c>
      <c r="D1353" t="s">
        <v>1328</v>
      </c>
      <c r="E1353" t="s">
        <v>1995</v>
      </c>
      <c r="F1353" t="s">
        <v>0</v>
      </c>
      <c r="G1353" t="s">
        <v>349</v>
      </c>
      <c r="H1353" t="str">
        <f>_xlfn.XLOOKUP(Flights[[#This Row],[Destination]],Airports!$A$1:$A$77,Airports!$D$1:$D$77,"Code not found")</f>
        <v>Salt Lake City</v>
      </c>
      <c r="I1353" t="str" cm="1">
        <f t="array" ref="I1353">_xlfn.XLOOKUP(Flights[[#This Row],[Destination]],_xlfn._TRO_TRAILING(Airports!A:A),_xlfn._TRO_TRAILING(Airports!E:E),"Code not found")</f>
        <v>UT</v>
      </c>
      <c r="J1353" s="1">
        <v>0.76736111111111116</v>
      </c>
      <c r="K1353">
        <f>HOUR(Flights[[#This Row],[Scheduled Departure]])</f>
        <v>18</v>
      </c>
      <c r="L1353" s="1">
        <v>0.7631944444444444</v>
      </c>
      <c r="M1353">
        <v>-6</v>
      </c>
      <c r="N1353">
        <v>99</v>
      </c>
      <c r="O1353" s="14">
        <f>Flights[[#This Row],[Length (min)]]/60</f>
        <v>1.65</v>
      </c>
      <c r="P1353">
        <v>590</v>
      </c>
      <c r="Q1353" s="17">
        <f>IFERROR(Flights[[#This Row],[Distance]]/Flights[[#This Row],[Length (hr)]],"")</f>
        <v>357.57575757575762</v>
      </c>
      <c r="R1353" s="1">
        <v>0.87847222222222221</v>
      </c>
      <c r="S1353" s="1">
        <v>0.87361111111111112</v>
      </c>
      <c r="T1353">
        <v>-7</v>
      </c>
      <c r="U1353" t="str">
        <f>IF(Flights[[#This Row],[Arrival Delay]]="","Cancelled",IF(Flights[[#This Row],[Arrival Delay]]&gt;15,"Delayed","On time"))</f>
        <v>On time</v>
      </c>
      <c r="V1353" t="str">
        <f>IF(Flights[[#This Row],[Status]]&lt;&gt;"Delayed","",IF(Flights[[#This Row],[Arrival Delay]]&gt;120,"Severe",IF(Flights[[#This Row],[Arrival Delay]]&gt;60,"Major","Moderate")))</f>
        <v/>
      </c>
      <c r="X1353" t="str">
        <f>IF(OR(AND(Flights[[#This Row],[Status]]="Cancelled",Flights[[#This Row],[Cancellation Reason]]="Airline/Carrier"),Flights[[#This Row],[Delay Type]]="Severe"),"Yes","No")</f>
        <v>No</v>
      </c>
    </row>
    <row r="1354" spans="1:24" x14ac:dyDescent="0.25">
      <c r="A1354" s="3">
        <v>42111</v>
      </c>
      <c r="B1354">
        <f>WEEKNUM(Flights[[#This Row],[Date]],2)</f>
        <v>16</v>
      </c>
      <c r="C1354">
        <f>WEEKDAY(Flights[[#This Row],[Date]],2)</f>
        <v>5</v>
      </c>
      <c r="D1354" t="s">
        <v>795</v>
      </c>
      <c r="E1354" t="s">
        <v>1990</v>
      </c>
      <c r="F1354" t="s">
        <v>0</v>
      </c>
      <c r="G1354" t="s">
        <v>9</v>
      </c>
      <c r="H1354" t="str">
        <f>_xlfn.XLOOKUP(Flights[[#This Row],[Destination]],Airports!$A$1:$A$77,Airports!$D$1:$D$77,"Code not found")</f>
        <v>San Francisco</v>
      </c>
      <c r="I1354" t="str" cm="1">
        <f t="array" ref="I1354">_xlfn.XLOOKUP(Flights[[#This Row],[Destination]],_xlfn._TRO_TRAILING(Airports!A:A),_xlfn._TRO_TRAILING(Airports!E:E),"Code not found")</f>
        <v>CA</v>
      </c>
      <c r="J1354" s="1">
        <v>0.79236111111111107</v>
      </c>
      <c r="K1354">
        <f>HOUR(Flights[[#This Row],[Scheduled Departure]])</f>
        <v>19</v>
      </c>
      <c r="L1354" s="1">
        <v>0.78611111111111109</v>
      </c>
      <c r="M1354">
        <v>-9</v>
      </c>
      <c r="N1354">
        <v>74</v>
      </c>
      <c r="O1354" s="14">
        <f>Flights[[#This Row],[Length (min)]]/60</f>
        <v>1.2333333333333334</v>
      </c>
      <c r="P1354">
        <v>337</v>
      </c>
      <c r="Q1354" s="17">
        <f>IFERROR(Flights[[#This Row],[Distance]]/Flights[[#This Row],[Length (hr)]],"")</f>
        <v>273.24324324324323</v>
      </c>
      <c r="R1354" s="1">
        <v>0.8520833333333333</v>
      </c>
      <c r="S1354" s="1">
        <v>0.83750000000000002</v>
      </c>
      <c r="T1354">
        <v>-21</v>
      </c>
      <c r="U1354" t="str">
        <f>IF(Flights[[#This Row],[Arrival Delay]]="","Cancelled",IF(Flights[[#This Row],[Arrival Delay]]&gt;15,"Delayed","On time"))</f>
        <v>On time</v>
      </c>
      <c r="V1354" t="str">
        <f>IF(Flights[[#This Row],[Status]]&lt;&gt;"Delayed","",IF(Flights[[#This Row],[Arrival Delay]]&gt;120,"Severe",IF(Flights[[#This Row],[Arrival Delay]]&gt;60,"Major","Moderate")))</f>
        <v/>
      </c>
      <c r="X1354" t="str">
        <f>IF(OR(AND(Flights[[#This Row],[Status]]="Cancelled",Flights[[#This Row],[Cancellation Reason]]="Airline/Carrier"),Flights[[#This Row],[Delay Type]]="Severe"),"Yes","No")</f>
        <v>No</v>
      </c>
    </row>
    <row r="1355" spans="1:24" x14ac:dyDescent="0.25">
      <c r="A1355" s="3">
        <v>42111</v>
      </c>
      <c r="B1355">
        <f>WEEKNUM(Flights[[#This Row],[Date]],2)</f>
        <v>16</v>
      </c>
      <c r="C1355">
        <f>WEEKDAY(Flights[[#This Row],[Date]],2)</f>
        <v>5</v>
      </c>
      <c r="D1355" t="s">
        <v>646</v>
      </c>
      <c r="E1355" t="s">
        <v>1994</v>
      </c>
      <c r="F1355" t="s">
        <v>0</v>
      </c>
      <c r="G1355" t="s">
        <v>266</v>
      </c>
      <c r="H1355" t="str">
        <f>_xlfn.XLOOKUP(Flights[[#This Row],[Destination]],Airports!$A$1:$A$77,Airports!$D$1:$D$77,"Code not found")</f>
        <v>Colorado Springs</v>
      </c>
      <c r="I1355" t="str" cm="1">
        <f t="array" ref="I1355">_xlfn.XLOOKUP(Flights[[#This Row],[Destination]],_xlfn._TRO_TRAILING(Airports!A:A),_xlfn._TRO_TRAILING(Airports!E:E),"Code not found")</f>
        <v>CO</v>
      </c>
      <c r="J1355" s="1">
        <v>0.8354166666666667</v>
      </c>
      <c r="K1355">
        <f>HOUR(Flights[[#This Row],[Scheduled Departure]])</f>
        <v>20</v>
      </c>
      <c r="L1355" s="1">
        <v>0.8305555555555556</v>
      </c>
      <c r="M1355">
        <v>-7</v>
      </c>
      <c r="N1355">
        <v>140</v>
      </c>
      <c r="O1355" s="14">
        <f>Flights[[#This Row],[Length (min)]]/60</f>
        <v>2.3333333333333335</v>
      </c>
      <c r="P1355">
        <v>833</v>
      </c>
      <c r="Q1355" s="17">
        <f>IFERROR(Flights[[#This Row],[Distance]]/Flights[[#This Row],[Length (hr)]],"")</f>
        <v>357</v>
      </c>
      <c r="R1355" s="1">
        <v>0.97152777777777777</v>
      </c>
      <c r="S1355" s="1">
        <v>0.96944444444444444</v>
      </c>
      <c r="T1355">
        <v>-3</v>
      </c>
      <c r="U1355" t="str">
        <f>IF(Flights[[#This Row],[Arrival Delay]]="","Cancelled",IF(Flights[[#This Row],[Arrival Delay]]&gt;15,"Delayed","On time"))</f>
        <v>On time</v>
      </c>
      <c r="V1355" t="str">
        <f>IF(Flights[[#This Row],[Status]]&lt;&gt;"Delayed","",IF(Flights[[#This Row],[Arrival Delay]]&gt;120,"Severe",IF(Flights[[#This Row],[Arrival Delay]]&gt;60,"Major","Moderate")))</f>
        <v/>
      </c>
      <c r="X1355" t="str">
        <f>IF(OR(AND(Flights[[#This Row],[Status]]="Cancelled",Flights[[#This Row],[Cancellation Reason]]="Airline/Carrier"),Flights[[#This Row],[Delay Type]]="Severe"),"Yes","No")</f>
        <v>No</v>
      </c>
    </row>
    <row r="1356" spans="1:24" x14ac:dyDescent="0.25">
      <c r="A1356" s="3">
        <v>42111</v>
      </c>
      <c r="B1356">
        <f>WEEKNUM(Flights[[#This Row],[Date]],2)</f>
        <v>16</v>
      </c>
      <c r="C1356">
        <f>WEEKDAY(Flights[[#This Row],[Date]],2)</f>
        <v>5</v>
      </c>
      <c r="D1356" t="s">
        <v>566</v>
      </c>
      <c r="E1356" t="s">
        <v>1994</v>
      </c>
      <c r="F1356" t="s">
        <v>0</v>
      </c>
      <c r="G1356" t="s">
        <v>339</v>
      </c>
      <c r="H1356" t="str">
        <f>_xlfn.XLOOKUP(Flights[[#This Row],[Destination]],Airports!$A$1:$A$77,Airports!$D$1:$D$77,"Code not found")</f>
        <v>San Diego</v>
      </c>
      <c r="I1356" t="str" cm="1">
        <f t="array" ref="I1356">_xlfn.XLOOKUP(Flights[[#This Row],[Destination]],_xlfn._TRO_TRAILING(Airports!A:A),_xlfn._TRO_TRAILING(Airports!E:E),"Code not found")</f>
        <v>CA</v>
      </c>
      <c r="J1356" s="1">
        <v>0.8618055555555556</v>
      </c>
      <c r="K1356">
        <f>HOUR(Flights[[#This Row],[Scheduled Departure]])</f>
        <v>20</v>
      </c>
      <c r="L1356" s="1">
        <v>0.91180555555555554</v>
      </c>
      <c r="M1356">
        <v>72</v>
      </c>
      <c r="N1356">
        <v>43</v>
      </c>
      <c r="O1356" s="14">
        <f>Flights[[#This Row],[Length (min)]]/60</f>
        <v>0.71666666666666667</v>
      </c>
      <c r="P1356">
        <v>109</v>
      </c>
      <c r="Q1356" s="17">
        <f>IFERROR(Flights[[#This Row],[Distance]]/Flights[[#This Row],[Length (hr)]],"")</f>
        <v>152.09302325581396</v>
      </c>
      <c r="R1356" s="1">
        <v>0.89861111111111114</v>
      </c>
      <c r="S1356" s="1">
        <v>0.94166666666666665</v>
      </c>
      <c r="T1356">
        <v>62</v>
      </c>
      <c r="U1356" t="str">
        <f>IF(Flights[[#This Row],[Arrival Delay]]="","Cancelled",IF(Flights[[#This Row],[Arrival Delay]]&gt;15,"Delayed","On time"))</f>
        <v>Delayed</v>
      </c>
      <c r="V1356" t="str">
        <f>IF(Flights[[#This Row],[Status]]&lt;&gt;"Delayed","",IF(Flights[[#This Row],[Arrival Delay]]&gt;120,"Severe",IF(Flights[[#This Row],[Arrival Delay]]&gt;60,"Major","Moderate")))</f>
        <v>Major</v>
      </c>
      <c r="X1356" t="str">
        <f>IF(OR(AND(Flights[[#This Row],[Status]]="Cancelled",Flights[[#This Row],[Cancellation Reason]]="Airline/Carrier"),Flights[[#This Row],[Delay Type]]="Severe"),"Yes","No")</f>
        <v>No</v>
      </c>
    </row>
    <row r="1357" spans="1:24" x14ac:dyDescent="0.25">
      <c r="A1357" s="3">
        <v>42111</v>
      </c>
      <c r="B1357">
        <f>WEEKNUM(Flights[[#This Row],[Date]],2)</f>
        <v>16</v>
      </c>
      <c r="C1357">
        <f>WEEKDAY(Flights[[#This Row],[Date]],2)</f>
        <v>5</v>
      </c>
      <c r="D1357" t="s">
        <v>670</v>
      </c>
      <c r="E1357" t="s">
        <v>1988</v>
      </c>
      <c r="F1357" t="s">
        <v>0</v>
      </c>
      <c r="G1357" t="s">
        <v>27</v>
      </c>
      <c r="H1357" t="str">
        <f>_xlfn.XLOOKUP(Flights[[#This Row],[Destination]],Airports!$A$1:$A$77,Airports!$D$1:$D$77,"Code not found")</f>
        <v>Charlotte</v>
      </c>
      <c r="I1357" t="str" cm="1">
        <f t="array" ref="I1357">_xlfn.XLOOKUP(Flights[[#This Row],[Destination]],_xlfn._TRO_TRAILING(Airports!A:A),_xlfn._TRO_TRAILING(Airports!E:E),"Code not found")</f>
        <v>NC</v>
      </c>
      <c r="J1357" s="1">
        <v>0.94166666666666665</v>
      </c>
      <c r="K1357">
        <f>HOUR(Flights[[#This Row],[Scheduled Departure]])</f>
        <v>22</v>
      </c>
      <c r="L1357" s="1">
        <v>0.94722222222222219</v>
      </c>
      <c r="M1357">
        <v>8</v>
      </c>
      <c r="N1357">
        <v>267</v>
      </c>
      <c r="O1357" s="14">
        <f>Flights[[#This Row],[Length (min)]]/60</f>
        <v>4.45</v>
      </c>
      <c r="P1357">
        <v>2125</v>
      </c>
      <c r="Q1357" s="17">
        <f>IFERROR(Flights[[#This Row],[Distance]]/Flights[[#This Row],[Length (hr)]],"")</f>
        <v>477.52808988764042</v>
      </c>
      <c r="R1357" s="1">
        <v>0.26250000000000001</v>
      </c>
      <c r="S1357" s="1">
        <v>0.25763888888888886</v>
      </c>
      <c r="T1357">
        <v>-7</v>
      </c>
      <c r="U1357" t="str">
        <f>IF(Flights[[#This Row],[Arrival Delay]]="","Cancelled",IF(Flights[[#This Row],[Arrival Delay]]&gt;15,"Delayed","On time"))</f>
        <v>On time</v>
      </c>
      <c r="V1357" t="str">
        <f>IF(Flights[[#This Row],[Status]]&lt;&gt;"Delayed","",IF(Flights[[#This Row],[Arrival Delay]]&gt;120,"Severe",IF(Flights[[#This Row],[Arrival Delay]]&gt;60,"Major","Moderate")))</f>
        <v/>
      </c>
      <c r="X1357" t="str">
        <f>IF(OR(AND(Flights[[#This Row],[Status]]="Cancelled",Flights[[#This Row],[Cancellation Reason]]="Airline/Carrier"),Flights[[#This Row],[Delay Type]]="Severe"),"Yes","No")</f>
        <v>No</v>
      </c>
    </row>
    <row r="1358" spans="1:24" x14ac:dyDescent="0.25">
      <c r="A1358" s="3">
        <v>42111</v>
      </c>
      <c r="B1358">
        <f>WEEKNUM(Flights[[#This Row],[Date]],2)</f>
        <v>16</v>
      </c>
      <c r="C1358">
        <f>WEEKDAY(Flights[[#This Row],[Date]],2)</f>
        <v>5</v>
      </c>
      <c r="D1358" t="s">
        <v>985</v>
      </c>
      <c r="E1358" t="s">
        <v>1990</v>
      </c>
      <c r="F1358" t="s">
        <v>0</v>
      </c>
      <c r="G1358" t="s">
        <v>4</v>
      </c>
      <c r="H1358" t="str">
        <f>_xlfn.XLOOKUP(Flights[[#This Row],[Destination]],Airports!$A$1:$A$77,Airports!$D$1:$D$77,"Code not found")</f>
        <v>Chicago</v>
      </c>
      <c r="I1358" t="str" cm="1">
        <f t="array" ref="I1358">_xlfn.XLOOKUP(Flights[[#This Row],[Destination]],_xlfn._TRO_TRAILING(Airports!A:A),_xlfn._TRO_TRAILING(Airports!E:E),"Code not found")</f>
        <v>IL</v>
      </c>
      <c r="J1358" s="1">
        <v>0.99305555555555558</v>
      </c>
      <c r="K1358">
        <f>HOUR(Flights[[#This Row],[Scheduled Departure]])</f>
        <v>23</v>
      </c>
      <c r="L1358" s="1">
        <v>0.99583333333333335</v>
      </c>
      <c r="M1358">
        <v>4</v>
      </c>
      <c r="N1358">
        <v>229</v>
      </c>
      <c r="O1358" s="14">
        <f>Flights[[#This Row],[Length (min)]]/60</f>
        <v>3.8166666666666669</v>
      </c>
      <c r="P1358">
        <v>1744</v>
      </c>
      <c r="Q1358" s="17">
        <f>IFERROR(Flights[[#This Row],[Distance]]/Flights[[#This Row],[Length (hr)]],"")</f>
        <v>456.943231441048</v>
      </c>
      <c r="R1358" s="1">
        <v>0.24027777777777778</v>
      </c>
      <c r="S1358" s="1">
        <v>0.23819444444444443</v>
      </c>
      <c r="T1358">
        <v>-3</v>
      </c>
      <c r="U1358" t="str">
        <f>IF(Flights[[#This Row],[Arrival Delay]]="","Cancelled",IF(Flights[[#This Row],[Arrival Delay]]&gt;15,"Delayed","On time"))</f>
        <v>On time</v>
      </c>
      <c r="V1358" t="str">
        <f>IF(Flights[[#This Row],[Status]]&lt;&gt;"Delayed","",IF(Flights[[#This Row],[Arrival Delay]]&gt;120,"Severe",IF(Flights[[#This Row],[Arrival Delay]]&gt;60,"Major","Moderate")))</f>
        <v/>
      </c>
      <c r="X1358" t="str">
        <f>IF(OR(AND(Flights[[#This Row],[Status]]="Cancelled",Flights[[#This Row],[Cancellation Reason]]="Airline/Carrier"),Flights[[#This Row],[Delay Type]]="Severe"),"Yes","No")</f>
        <v>No</v>
      </c>
    </row>
    <row r="1359" spans="1:24" x14ac:dyDescent="0.25">
      <c r="A1359" s="3">
        <v>42112</v>
      </c>
      <c r="B1359">
        <f>WEEKNUM(Flights[[#This Row],[Date]],2)</f>
        <v>16</v>
      </c>
      <c r="C1359">
        <f>WEEKDAY(Flights[[#This Row],[Date]],2)</f>
        <v>6</v>
      </c>
      <c r="D1359" t="s">
        <v>110</v>
      </c>
      <c r="E1359" t="s">
        <v>1987</v>
      </c>
      <c r="F1359" t="s">
        <v>0</v>
      </c>
      <c r="G1359" t="s">
        <v>3</v>
      </c>
      <c r="H1359" t="str">
        <f>_xlfn.XLOOKUP(Flights[[#This Row],[Destination]],Airports!$A$1:$A$77,Airports!$D$1:$D$77,"Code not found")</f>
        <v>Dallas</v>
      </c>
      <c r="I1359" t="str" cm="1">
        <f t="array" ref="I1359">_xlfn.XLOOKUP(Flights[[#This Row],[Destination]],_xlfn._TRO_TRAILING(Airports!A:A),_xlfn._TRO_TRAILING(Airports!E:E),"Code not found")</f>
        <v>TX</v>
      </c>
      <c r="J1359" s="1">
        <v>4.0972222222222222E-2</v>
      </c>
      <c r="K1359">
        <f>HOUR(Flights[[#This Row],[Scheduled Departure]])</f>
        <v>0</v>
      </c>
      <c r="L1359" s="1">
        <v>3.8194444444444448E-2</v>
      </c>
      <c r="M1359">
        <v>-4</v>
      </c>
      <c r="N1359">
        <v>168</v>
      </c>
      <c r="O1359" s="14">
        <f>Flights[[#This Row],[Length (min)]]/60</f>
        <v>2.8</v>
      </c>
      <c r="P1359">
        <v>1235</v>
      </c>
      <c r="Q1359" s="17">
        <f>IFERROR(Flights[[#This Row],[Distance]]/Flights[[#This Row],[Length (hr)]],"")</f>
        <v>441.07142857142861</v>
      </c>
      <c r="R1359" s="1">
        <v>0.24583333333333332</v>
      </c>
      <c r="S1359" s="1">
        <v>0.23819444444444443</v>
      </c>
      <c r="T1359">
        <v>-11</v>
      </c>
      <c r="U1359" t="str">
        <f>IF(Flights[[#This Row],[Arrival Delay]]="","Cancelled",IF(Flights[[#This Row],[Arrival Delay]]&gt;15,"Delayed","On time"))</f>
        <v>On time</v>
      </c>
      <c r="V1359" t="str">
        <f>IF(Flights[[#This Row],[Status]]&lt;&gt;"Delayed","",IF(Flights[[#This Row],[Arrival Delay]]&gt;120,"Severe",IF(Flights[[#This Row],[Arrival Delay]]&gt;60,"Major","Moderate")))</f>
        <v/>
      </c>
      <c r="X1359" t="str">
        <f>IF(OR(AND(Flights[[#This Row],[Status]]="Cancelled",Flights[[#This Row],[Cancellation Reason]]="Airline/Carrier"),Flights[[#This Row],[Delay Type]]="Severe"),"Yes","No")</f>
        <v>No</v>
      </c>
    </row>
    <row r="1360" spans="1:24" x14ac:dyDescent="0.25">
      <c r="A1360" s="3">
        <v>42112</v>
      </c>
      <c r="B1360">
        <f>WEEKNUM(Flights[[#This Row],[Date]],2)</f>
        <v>16</v>
      </c>
      <c r="C1360">
        <f>WEEKDAY(Flights[[#This Row],[Date]],2)</f>
        <v>6</v>
      </c>
      <c r="D1360" t="s">
        <v>1347</v>
      </c>
      <c r="E1360" t="s">
        <v>1995</v>
      </c>
      <c r="F1360" t="s">
        <v>0</v>
      </c>
      <c r="G1360" t="s">
        <v>15</v>
      </c>
      <c r="H1360" t="str">
        <f>_xlfn.XLOOKUP(Flights[[#This Row],[Destination]],Airports!$A$1:$A$77,Airports!$D$1:$D$77,"Code not found")</f>
        <v>Las Vegas</v>
      </c>
      <c r="I1360" t="str" cm="1">
        <f t="array" ref="I1360">_xlfn.XLOOKUP(Flights[[#This Row],[Destination]],_xlfn._TRO_TRAILING(Airports!A:A),_xlfn._TRO_TRAILING(Airports!E:E),"Code not found")</f>
        <v>NV</v>
      </c>
      <c r="J1360" s="1">
        <v>0.27777777777777779</v>
      </c>
      <c r="K1360">
        <f>HOUR(Flights[[#This Row],[Scheduled Departure]])</f>
        <v>6</v>
      </c>
      <c r="L1360" s="1">
        <v>0.27361111111111114</v>
      </c>
      <c r="M1360">
        <v>-6</v>
      </c>
      <c r="N1360">
        <v>61</v>
      </c>
      <c r="O1360" s="14">
        <f>Flights[[#This Row],[Length (min)]]/60</f>
        <v>1.0166666666666666</v>
      </c>
      <c r="P1360">
        <v>236</v>
      </c>
      <c r="Q1360" s="17">
        <f>IFERROR(Flights[[#This Row],[Distance]]/Flights[[#This Row],[Length (hr)]],"")</f>
        <v>232.13114754098362</v>
      </c>
      <c r="R1360" s="1">
        <v>0.31944444444444442</v>
      </c>
      <c r="S1360" s="1">
        <v>0.31597222222222221</v>
      </c>
      <c r="T1360">
        <v>-5</v>
      </c>
      <c r="U1360" t="str">
        <f>IF(Flights[[#This Row],[Arrival Delay]]="","Cancelled",IF(Flights[[#This Row],[Arrival Delay]]&gt;15,"Delayed","On time"))</f>
        <v>On time</v>
      </c>
      <c r="V1360" t="str">
        <f>IF(Flights[[#This Row],[Status]]&lt;&gt;"Delayed","",IF(Flights[[#This Row],[Arrival Delay]]&gt;120,"Severe",IF(Flights[[#This Row],[Arrival Delay]]&gt;60,"Major","Moderate")))</f>
        <v/>
      </c>
      <c r="X1360" t="str">
        <f>IF(OR(AND(Flights[[#This Row],[Status]]="Cancelled",Flights[[#This Row],[Cancellation Reason]]="Airline/Carrier"),Flights[[#This Row],[Delay Type]]="Severe"),"Yes","No")</f>
        <v>No</v>
      </c>
    </row>
    <row r="1361" spans="1:24" x14ac:dyDescent="0.25">
      <c r="A1361" s="3">
        <v>42112</v>
      </c>
      <c r="B1361">
        <f>WEEKNUM(Flights[[#This Row],[Date]],2)</f>
        <v>16</v>
      </c>
      <c r="C1361">
        <f>WEEKDAY(Flights[[#This Row],[Date]],2)</f>
        <v>6</v>
      </c>
      <c r="D1361" t="s">
        <v>142</v>
      </c>
      <c r="E1361" t="s">
        <v>1987</v>
      </c>
      <c r="F1361" t="s">
        <v>0</v>
      </c>
      <c r="G1361" t="s">
        <v>9</v>
      </c>
      <c r="H1361" t="str">
        <f>_xlfn.XLOOKUP(Flights[[#This Row],[Destination]],Airports!$A$1:$A$77,Airports!$D$1:$D$77,"Code not found")</f>
        <v>San Francisco</v>
      </c>
      <c r="I1361" t="str" cm="1">
        <f t="array" ref="I1361">_xlfn.XLOOKUP(Flights[[#This Row],[Destination]],_xlfn._TRO_TRAILING(Airports!A:A),_xlfn._TRO_TRAILING(Airports!E:E),"Code not found")</f>
        <v>CA</v>
      </c>
      <c r="J1361" s="1">
        <v>0.52430555555555558</v>
      </c>
      <c r="K1361">
        <f>HOUR(Flights[[#This Row],[Scheduled Departure]])</f>
        <v>12</v>
      </c>
      <c r="L1361" s="1">
        <v>0.52361111111111114</v>
      </c>
      <c r="M1361">
        <v>-1</v>
      </c>
      <c r="N1361">
        <v>75</v>
      </c>
      <c r="O1361" s="14">
        <f>Flights[[#This Row],[Length (min)]]/60</f>
        <v>1.25</v>
      </c>
      <c r="P1361">
        <v>337</v>
      </c>
      <c r="Q1361" s="17">
        <f>IFERROR(Flights[[#This Row],[Distance]]/Flights[[#This Row],[Length (hr)]],"")</f>
        <v>269.60000000000002</v>
      </c>
      <c r="R1361" s="1">
        <v>0.58194444444444449</v>
      </c>
      <c r="S1361" s="1">
        <v>0.5756944444444444</v>
      </c>
      <c r="T1361">
        <v>-9</v>
      </c>
      <c r="U1361" t="str">
        <f>IF(Flights[[#This Row],[Arrival Delay]]="","Cancelled",IF(Flights[[#This Row],[Arrival Delay]]&gt;15,"Delayed","On time"))</f>
        <v>On time</v>
      </c>
      <c r="V1361" t="str">
        <f>IF(Flights[[#This Row],[Status]]&lt;&gt;"Delayed","",IF(Flights[[#This Row],[Arrival Delay]]&gt;120,"Severe",IF(Flights[[#This Row],[Arrival Delay]]&gt;60,"Major","Moderate")))</f>
        <v/>
      </c>
      <c r="X1361" t="str">
        <f>IF(OR(AND(Flights[[#This Row],[Status]]="Cancelled",Flights[[#This Row],[Cancellation Reason]]="Airline/Carrier"),Flights[[#This Row],[Delay Type]]="Severe"),"Yes","No")</f>
        <v>No</v>
      </c>
    </row>
    <row r="1362" spans="1:24" x14ac:dyDescent="0.25">
      <c r="A1362" s="3">
        <v>42112</v>
      </c>
      <c r="B1362">
        <f>WEEKNUM(Flights[[#This Row],[Date]],2)</f>
        <v>16</v>
      </c>
      <c r="C1362">
        <f>WEEKDAY(Flights[[#This Row],[Date]],2)</f>
        <v>6</v>
      </c>
      <c r="D1362" t="s">
        <v>1358</v>
      </c>
      <c r="E1362" t="s">
        <v>1995</v>
      </c>
      <c r="F1362" t="s">
        <v>0</v>
      </c>
      <c r="G1362" t="s">
        <v>318</v>
      </c>
      <c r="H1362" t="str">
        <f>_xlfn.XLOOKUP(Flights[[#This Row],[Destination]],Airports!$A$1:$A$77,Airports!$D$1:$D$77,"Code not found")</f>
        <v>Oakland</v>
      </c>
      <c r="I1362" t="str" cm="1">
        <f t="array" ref="I1362">_xlfn.XLOOKUP(Flights[[#This Row],[Destination]],_xlfn._TRO_TRAILING(Airports!A:A),_xlfn._TRO_TRAILING(Airports!E:E),"Code not found")</f>
        <v>CA</v>
      </c>
      <c r="J1362" s="1">
        <v>0.59722222222222221</v>
      </c>
      <c r="K1362">
        <f>HOUR(Flights[[#This Row],[Scheduled Departure]])</f>
        <v>14</v>
      </c>
      <c r="L1362" s="1">
        <v>0</v>
      </c>
      <c r="O1362" s="14">
        <f>Flights[[#This Row],[Length (min)]]/60</f>
        <v>0</v>
      </c>
      <c r="P1362">
        <v>337</v>
      </c>
      <c r="Q1362" s="17" t="str">
        <f>IFERROR(Flights[[#This Row],[Distance]]/Flights[[#This Row],[Length (hr)]],"")</f>
        <v/>
      </c>
      <c r="R1362" s="1">
        <v>0.64930555555555558</v>
      </c>
      <c r="S1362" s="1">
        <v>0</v>
      </c>
      <c r="U1362" t="str">
        <f>IF(Flights[[#This Row],[Arrival Delay]]="","Cancelled",IF(Flights[[#This Row],[Arrival Delay]]&gt;15,"Delayed","On time"))</f>
        <v>Cancelled</v>
      </c>
      <c r="V1362" t="str">
        <f>IF(Flights[[#This Row],[Status]]&lt;&gt;"Delayed","",IF(Flights[[#This Row],[Arrival Delay]]&gt;120,"Severe",IF(Flights[[#This Row],[Arrival Delay]]&gt;60,"Major","Moderate")))</f>
        <v/>
      </c>
      <c r="W1362" t="s">
        <v>8</v>
      </c>
      <c r="X1362" t="str">
        <f>IF(OR(AND(Flights[[#This Row],[Status]]="Cancelled",Flights[[#This Row],[Cancellation Reason]]="Airline/Carrier"),Flights[[#This Row],[Delay Type]]="Severe"),"Yes","No")</f>
        <v>Yes</v>
      </c>
    </row>
    <row r="1363" spans="1:24" x14ac:dyDescent="0.25">
      <c r="A1363" s="3">
        <v>42112</v>
      </c>
      <c r="B1363">
        <f>WEEKNUM(Flights[[#This Row],[Date]],2)</f>
        <v>16</v>
      </c>
      <c r="C1363">
        <f>WEEKDAY(Flights[[#This Row],[Date]],2)</f>
        <v>6</v>
      </c>
      <c r="D1363" t="s">
        <v>145</v>
      </c>
      <c r="E1363" t="s">
        <v>1987</v>
      </c>
      <c r="F1363" t="s">
        <v>0</v>
      </c>
      <c r="G1363" t="s">
        <v>3</v>
      </c>
      <c r="H1363" t="str">
        <f>_xlfn.XLOOKUP(Flights[[#This Row],[Destination]],Airports!$A$1:$A$77,Airports!$D$1:$D$77,"Code not found")</f>
        <v>Dallas</v>
      </c>
      <c r="I1363" t="str" cm="1">
        <f t="array" ref="I1363">_xlfn.XLOOKUP(Flights[[#This Row],[Destination]],_xlfn._TRO_TRAILING(Airports!A:A),_xlfn._TRO_TRAILING(Airports!E:E),"Code not found")</f>
        <v>TX</v>
      </c>
      <c r="J1363" s="1">
        <v>0.60555555555555551</v>
      </c>
      <c r="K1363">
        <f>HOUR(Flights[[#This Row],[Scheduled Departure]])</f>
        <v>14</v>
      </c>
      <c r="L1363" s="1">
        <v>0.6020833333333333</v>
      </c>
      <c r="M1363">
        <v>-5</v>
      </c>
      <c r="N1363">
        <v>210</v>
      </c>
      <c r="O1363" s="14">
        <f>Flights[[#This Row],[Length (min)]]/60</f>
        <v>3.5</v>
      </c>
      <c r="P1363">
        <v>1235</v>
      </c>
      <c r="Q1363" s="17">
        <f>IFERROR(Flights[[#This Row],[Distance]]/Flights[[#This Row],[Length (hr)]],"")</f>
        <v>352.85714285714283</v>
      </c>
      <c r="R1363" s="1">
        <v>0.82013888888888886</v>
      </c>
      <c r="S1363" s="1">
        <v>0.83125000000000004</v>
      </c>
      <c r="T1363">
        <v>16</v>
      </c>
      <c r="U1363" t="str">
        <f>IF(Flights[[#This Row],[Arrival Delay]]="","Cancelled",IF(Flights[[#This Row],[Arrival Delay]]&gt;15,"Delayed","On time"))</f>
        <v>Delayed</v>
      </c>
      <c r="V1363" t="str">
        <f>IF(Flights[[#This Row],[Status]]&lt;&gt;"Delayed","",IF(Flights[[#This Row],[Arrival Delay]]&gt;120,"Severe",IF(Flights[[#This Row],[Arrival Delay]]&gt;60,"Major","Moderate")))</f>
        <v>Moderate</v>
      </c>
      <c r="X1363" t="str">
        <f>IF(OR(AND(Flights[[#This Row],[Status]]="Cancelled",Flights[[#This Row],[Cancellation Reason]]="Airline/Carrier"),Flights[[#This Row],[Delay Type]]="Severe"),"Yes","No")</f>
        <v>No</v>
      </c>
    </row>
    <row r="1364" spans="1:24" x14ac:dyDescent="0.25">
      <c r="A1364" s="3">
        <v>42112</v>
      </c>
      <c r="B1364">
        <f>WEEKNUM(Flights[[#This Row],[Date]],2)</f>
        <v>16</v>
      </c>
      <c r="C1364">
        <f>WEEKDAY(Flights[[#This Row],[Date]],2)</f>
        <v>6</v>
      </c>
      <c r="D1364" t="s">
        <v>1093</v>
      </c>
      <c r="E1364" t="s">
        <v>1994</v>
      </c>
      <c r="F1364" t="s">
        <v>0</v>
      </c>
      <c r="G1364" t="s">
        <v>313</v>
      </c>
      <c r="H1364" t="str">
        <f>_xlfn.XLOOKUP(Flights[[#This Row],[Destination]],Airports!$A$1:$A$77,Airports!$D$1:$D$77,"Code not found")</f>
        <v>Monterey</v>
      </c>
      <c r="I1364" t="str" cm="1">
        <f t="array" ref="I1364">_xlfn.XLOOKUP(Flights[[#This Row],[Destination]],_xlfn._TRO_TRAILING(Airports!A:A),_xlfn._TRO_TRAILING(Airports!E:E),"Code not found")</f>
        <v>CA</v>
      </c>
      <c r="J1364" s="1">
        <v>0.68055555555555558</v>
      </c>
      <c r="K1364">
        <f>HOUR(Flights[[#This Row],[Scheduled Departure]])</f>
        <v>16</v>
      </c>
      <c r="L1364" s="1">
        <v>0.73263888888888884</v>
      </c>
      <c r="M1364">
        <v>75</v>
      </c>
      <c r="N1364">
        <v>74</v>
      </c>
      <c r="O1364" s="14">
        <f>Flights[[#This Row],[Length (min)]]/60</f>
        <v>1.2333333333333334</v>
      </c>
      <c r="P1364">
        <v>266</v>
      </c>
      <c r="Q1364" s="17">
        <f>IFERROR(Flights[[#This Row],[Distance]]/Flights[[#This Row],[Length (hr)]],"")</f>
        <v>215.67567567567568</v>
      </c>
      <c r="R1364" s="1">
        <v>0.72638888888888886</v>
      </c>
      <c r="S1364" s="1">
        <v>0.78402777777777777</v>
      </c>
      <c r="T1364">
        <v>83</v>
      </c>
      <c r="U1364" t="str">
        <f>IF(Flights[[#This Row],[Arrival Delay]]="","Cancelled",IF(Flights[[#This Row],[Arrival Delay]]&gt;15,"Delayed","On time"))</f>
        <v>Delayed</v>
      </c>
      <c r="V1364" t="str">
        <f>IF(Flights[[#This Row],[Status]]&lt;&gt;"Delayed","",IF(Flights[[#This Row],[Arrival Delay]]&gt;120,"Severe",IF(Flights[[#This Row],[Arrival Delay]]&gt;60,"Major","Moderate")))</f>
        <v>Major</v>
      </c>
      <c r="X1364" t="str">
        <f>IF(OR(AND(Flights[[#This Row],[Status]]="Cancelled",Flights[[#This Row],[Cancellation Reason]]="Airline/Carrier"),Flights[[#This Row],[Delay Type]]="Severe"),"Yes","No")</f>
        <v>No</v>
      </c>
    </row>
    <row r="1365" spans="1:24" x14ac:dyDescent="0.25">
      <c r="A1365" s="3">
        <v>42112</v>
      </c>
      <c r="B1365">
        <f>WEEKNUM(Flights[[#This Row],[Date]],2)</f>
        <v>16</v>
      </c>
      <c r="C1365">
        <f>WEEKDAY(Flights[[#This Row],[Date]],2)</f>
        <v>6</v>
      </c>
      <c r="D1365" t="s">
        <v>1228</v>
      </c>
      <c r="E1365" t="s">
        <v>1994</v>
      </c>
      <c r="F1365" t="s">
        <v>0</v>
      </c>
      <c r="G1365" t="s">
        <v>347</v>
      </c>
      <c r="H1365" t="str">
        <f>_xlfn.XLOOKUP(Flights[[#This Row],[Destination]],Airports!$A$1:$A$77,Airports!$D$1:$D$77,"Code not found")</f>
        <v>San Jose</v>
      </c>
      <c r="I1365" t="str" cm="1">
        <f t="array" ref="I1365">_xlfn.XLOOKUP(Flights[[#This Row],[Destination]],_xlfn._TRO_TRAILING(Airports!A:A),_xlfn._TRO_TRAILING(Airports!E:E),"Code not found")</f>
        <v>CA</v>
      </c>
      <c r="J1365" s="1">
        <v>0.73263888888888884</v>
      </c>
      <c r="K1365">
        <f>HOUR(Flights[[#This Row],[Scheduled Departure]])</f>
        <v>17</v>
      </c>
      <c r="L1365" s="1">
        <v>0.78888888888888886</v>
      </c>
      <c r="M1365">
        <v>81</v>
      </c>
      <c r="N1365">
        <v>66</v>
      </c>
      <c r="O1365" s="14">
        <f>Flights[[#This Row],[Length (min)]]/60</f>
        <v>1.1000000000000001</v>
      </c>
      <c r="P1365">
        <v>308</v>
      </c>
      <c r="Q1365" s="17">
        <f>IFERROR(Flights[[#This Row],[Distance]]/Flights[[#This Row],[Length (hr)]],"")</f>
        <v>280</v>
      </c>
      <c r="R1365" s="1">
        <v>0.78194444444444444</v>
      </c>
      <c r="S1365" s="1">
        <v>0.83472222222222225</v>
      </c>
      <c r="T1365">
        <v>76</v>
      </c>
      <c r="U1365" t="str">
        <f>IF(Flights[[#This Row],[Arrival Delay]]="","Cancelled",IF(Flights[[#This Row],[Arrival Delay]]&gt;15,"Delayed","On time"))</f>
        <v>Delayed</v>
      </c>
      <c r="V1365" t="str">
        <f>IF(Flights[[#This Row],[Status]]&lt;&gt;"Delayed","",IF(Flights[[#This Row],[Arrival Delay]]&gt;120,"Severe",IF(Flights[[#This Row],[Arrival Delay]]&gt;60,"Major","Moderate")))</f>
        <v>Major</v>
      </c>
      <c r="X1365" t="str">
        <f>IF(OR(AND(Flights[[#This Row],[Status]]="Cancelled",Flights[[#This Row],[Cancellation Reason]]="Airline/Carrier"),Flights[[#This Row],[Delay Type]]="Severe"),"Yes","No")</f>
        <v>No</v>
      </c>
    </row>
    <row r="1366" spans="1:24" x14ac:dyDescent="0.25">
      <c r="A1366" s="3">
        <v>42112</v>
      </c>
      <c r="B1366">
        <f>WEEKNUM(Flights[[#This Row],[Date]],2)</f>
        <v>16</v>
      </c>
      <c r="C1366">
        <f>WEEKDAY(Flights[[#This Row],[Date]],2)</f>
        <v>6</v>
      </c>
      <c r="D1366" t="s">
        <v>1366</v>
      </c>
      <c r="E1366" t="s">
        <v>1995</v>
      </c>
      <c r="F1366" t="s">
        <v>0</v>
      </c>
      <c r="G1366" t="s">
        <v>29</v>
      </c>
      <c r="H1366" t="str">
        <f>_xlfn.XLOOKUP(Flights[[#This Row],[Destination]],Airports!$A$1:$A$77,Airports!$D$1:$D$77,"Code not found")</f>
        <v>Phoenix</v>
      </c>
      <c r="I1366" t="str" cm="1">
        <f t="array" ref="I1366">_xlfn.XLOOKUP(Flights[[#This Row],[Destination]],_xlfn._TRO_TRAILING(Airports!A:A),_xlfn._TRO_TRAILING(Airports!E:E),"Code not found")</f>
        <v>AZ</v>
      </c>
      <c r="J1366" s="1">
        <v>0.76388888888888884</v>
      </c>
      <c r="K1366">
        <f>HOUR(Flights[[#This Row],[Scheduled Departure]])</f>
        <v>18</v>
      </c>
      <c r="L1366" s="1">
        <v>0.76249999999999996</v>
      </c>
      <c r="M1366">
        <v>-2</v>
      </c>
      <c r="N1366">
        <v>75</v>
      </c>
      <c r="O1366" s="14">
        <f>Flights[[#This Row],[Length (min)]]/60</f>
        <v>1.25</v>
      </c>
      <c r="P1366">
        <v>370</v>
      </c>
      <c r="Q1366" s="17">
        <f>IFERROR(Flights[[#This Row],[Distance]]/Flights[[#This Row],[Length (hr)]],"")</f>
        <v>296</v>
      </c>
      <c r="R1366" s="1">
        <v>0.81597222222222221</v>
      </c>
      <c r="S1366" s="1">
        <v>0.81458333333333333</v>
      </c>
      <c r="T1366">
        <v>-2</v>
      </c>
      <c r="U1366" t="str">
        <f>IF(Flights[[#This Row],[Arrival Delay]]="","Cancelled",IF(Flights[[#This Row],[Arrival Delay]]&gt;15,"Delayed","On time"))</f>
        <v>On time</v>
      </c>
      <c r="V1366" t="str">
        <f>IF(Flights[[#This Row],[Status]]&lt;&gt;"Delayed","",IF(Flights[[#This Row],[Arrival Delay]]&gt;120,"Severe",IF(Flights[[#This Row],[Arrival Delay]]&gt;60,"Major","Moderate")))</f>
        <v/>
      </c>
      <c r="X1366" t="str">
        <f>IF(OR(AND(Flights[[#This Row],[Status]]="Cancelled",Flights[[#This Row],[Cancellation Reason]]="Airline/Carrier"),Flights[[#This Row],[Delay Type]]="Severe"),"Yes","No")</f>
        <v>No</v>
      </c>
    </row>
    <row r="1367" spans="1:24" x14ac:dyDescent="0.25">
      <c r="A1367" s="3">
        <v>42112</v>
      </c>
      <c r="B1367">
        <f>WEEKNUM(Flights[[#This Row],[Date]],2)</f>
        <v>16</v>
      </c>
      <c r="C1367">
        <f>WEEKDAY(Flights[[#This Row],[Date]],2)</f>
        <v>6</v>
      </c>
      <c r="D1367" t="s">
        <v>824</v>
      </c>
      <c r="E1367" t="s">
        <v>1994</v>
      </c>
      <c r="F1367" t="s">
        <v>0</v>
      </c>
      <c r="G1367" t="s">
        <v>29</v>
      </c>
      <c r="H1367" t="str">
        <f>_xlfn.XLOOKUP(Flights[[#This Row],[Destination]],Airports!$A$1:$A$77,Airports!$D$1:$D$77,"Code not found")</f>
        <v>Phoenix</v>
      </c>
      <c r="I1367" t="str" cm="1">
        <f t="array" ref="I1367">_xlfn.XLOOKUP(Flights[[#This Row],[Destination]],_xlfn._TRO_TRAILING(Airports!A:A),_xlfn._TRO_TRAILING(Airports!E:E),"Code not found")</f>
        <v>AZ</v>
      </c>
      <c r="J1367" s="1">
        <v>0.89930555555555558</v>
      </c>
      <c r="K1367">
        <f>HOUR(Flights[[#This Row],[Scheduled Departure]])</f>
        <v>21</v>
      </c>
      <c r="L1367" s="1">
        <v>0.92569444444444449</v>
      </c>
      <c r="M1367">
        <v>38</v>
      </c>
      <c r="N1367">
        <v>102</v>
      </c>
      <c r="O1367" s="14">
        <f>Flights[[#This Row],[Length (min)]]/60</f>
        <v>1.7</v>
      </c>
      <c r="P1367">
        <v>370</v>
      </c>
      <c r="Q1367" s="17">
        <f>IFERROR(Flights[[#This Row],[Distance]]/Flights[[#This Row],[Length (hr)]],"")</f>
        <v>217.64705882352942</v>
      </c>
      <c r="R1367" s="1">
        <v>0.9555555555555556</v>
      </c>
      <c r="S1367" s="1">
        <v>0.99652777777777779</v>
      </c>
      <c r="T1367">
        <v>59</v>
      </c>
      <c r="U1367" t="str">
        <f>IF(Flights[[#This Row],[Arrival Delay]]="","Cancelled",IF(Flights[[#This Row],[Arrival Delay]]&gt;15,"Delayed","On time"))</f>
        <v>Delayed</v>
      </c>
      <c r="V1367" t="str">
        <f>IF(Flights[[#This Row],[Status]]&lt;&gt;"Delayed","",IF(Flights[[#This Row],[Arrival Delay]]&gt;120,"Severe",IF(Flights[[#This Row],[Arrival Delay]]&gt;60,"Major","Moderate")))</f>
        <v>Moderate</v>
      </c>
      <c r="X1367" t="str">
        <f>IF(OR(AND(Flights[[#This Row],[Status]]="Cancelled",Flights[[#This Row],[Cancellation Reason]]="Airline/Carrier"),Flights[[#This Row],[Delay Type]]="Severe"),"Yes","No")</f>
        <v>No</v>
      </c>
    </row>
    <row r="1368" spans="1:24" x14ac:dyDescent="0.25">
      <c r="A1368" s="3">
        <v>42112</v>
      </c>
      <c r="B1368">
        <f>WEEKNUM(Flights[[#This Row],[Date]],2)</f>
        <v>16</v>
      </c>
      <c r="C1368">
        <f>WEEKDAY(Flights[[#This Row],[Date]],2)</f>
        <v>6</v>
      </c>
      <c r="D1368" t="s">
        <v>1218</v>
      </c>
      <c r="E1368" t="s">
        <v>1990</v>
      </c>
      <c r="F1368" t="s">
        <v>0</v>
      </c>
      <c r="G1368" t="s">
        <v>262</v>
      </c>
      <c r="H1368" t="str">
        <f>_xlfn.XLOOKUP(Flights[[#This Row],[Destination]],Airports!$A$1:$A$77,Airports!$D$1:$D$77,"Code not found")</f>
        <v>Cleveland</v>
      </c>
      <c r="I1368" t="str" cm="1">
        <f t="array" ref="I1368">_xlfn.XLOOKUP(Flights[[#This Row],[Destination]],_xlfn._TRO_TRAILING(Airports!A:A),_xlfn._TRO_TRAILING(Airports!E:E),"Code not found")</f>
        <v>OH</v>
      </c>
      <c r="J1368" s="1">
        <v>0.96875</v>
      </c>
      <c r="K1368">
        <f>HOUR(Flights[[#This Row],[Scheduled Departure]])</f>
        <v>23</v>
      </c>
      <c r="L1368" s="1">
        <v>0.99097222222222225</v>
      </c>
      <c r="M1368">
        <v>32</v>
      </c>
      <c r="N1368">
        <v>273</v>
      </c>
      <c r="O1368" s="14">
        <f>Flights[[#This Row],[Length (min)]]/60</f>
        <v>4.55</v>
      </c>
      <c r="P1368">
        <v>2052</v>
      </c>
      <c r="Q1368" s="17">
        <f>IFERROR(Flights[[#This Row],[Distance]]/Flights[[#This Row],[Length (hr)]],"")</f>
        <v>450.98901098901098</v>
      </c>
      <c r="R1368" s="1">
        <v>0.28402777777777777</v>
      </c>
      <c r="S1368" s="1">
        <v>0.30555555555555558</v>
      </c>
      <c r="T1368">
        <v>31</v>
      </c>
      <c r="U1368" t="str">
        <f>IF(Flights[[#This Row],[Arrival Delay]]="","Cancelled",IF(Flights[[#This Row],[Arrival Delay]]&gt;15,"Delayed","On time"))</f>
        <v>Delayed</v>
      </c>
      <c r="V1368" t="str">
        <f>IF(Flights[[#This Row],[Status]]&lt;&gt;"Delayed","",IF(Flights[[#This Row],[Arrival Delay]]&gt;120,"Severe",IF(Flights[[#This Row],[Arrival Delay]]&gt;60,"Major","Moderate")))</f>
        <v>Moderate</v>
      </c>
      <c r="X1368" t="str">
        <f>IF(OR(AND(Flights[[#This Row],[Status]]="Cancelled",Flights[[#This Row],[Cancellation Reason]]="Airline/Carrier"),Flights[[#This Row],[Delay Type]]="Severe"),"Yes","No")</f>
        <v>No</v>
      </c>
    </row>
    <row r="1369" spans="1:24" x14ac:dyDescent="0.25">
      <c r="A1369" s="3">
        <v>42113</v>
      </c>
      <c r="B1369">
        <f>WEEKNUM(Flights[[#This Row],[Date]],2)</f>
        <v>16</v>
      </c>
      <c r="C1369">
        <f>WEEKDAY(Flights[[#This Row],[Date]],2)</f>
        <v>7</v>
      </c>
      <c r="D1369" t="s">
        <v>110</v>
      </c>
      <c r="E1369" t="s">
        <v>1987</v>
      </c>
      <c r="F1369" t="s">
        <v>0</v>
      </c>
      <c r="G1369" t="s">
        <v>3</v>
      </c>
      <c r="H1369" t="str">
        <f>_xlfn.XLOOKUP(Flights[[#This Row],[Destination]],Airports!$A$1:$A$77,Airports!$D$1:$D$77,"Code not found")</f>
        <v>Dallas</v>
      </c>
      <c r="I1369" t="str" cm="1">
        <f t="array" ref="I1369">_xlfn.XLOOKUP(Flights[[#This Row],[Destination]],_xlfn._TRO_TRAILING(Airports!A:A),_xlfn._TRO_TRAILING(Airports!E:E),"Code not found")</f>
        <v>TX</v>
      </c>
      <c r="J1369" s="1">
        <v>4.0972222222222222E-2</v>
      </c>
      <c r="K1369">
        <f>HOUR(Flights[[#This Row],[Scheduled Departure]])</f>
        <v>0</v>
      </c>
      <c r="L1369" s="1">
        <v>8.5416666666666669E-2</v>
      </c>
      <c r="M1369">
        <v>64</v>
      </c>
      <c r="N1369">
        <v>169</v>
      </c>
      <c r="O1369" s="14">
        <f>Flights[[#This Row],[Length (min)]]/60</f>
        <v>2.8166666666666669</v>
      </c>
      <c r="P1369">
        <v>1235</v>
      </c>
      <c r="Q1369" s="17">
        <f>IFERROR(Flights[[#This Row],[Distance]]/Flights[[#This Row],[Length (hr)]],"")</f>
        <v>438.46153846153845</v>
      </c>
      <c r="R1369" s="1">
        <v>0.24583333333333332</v>
      </c>
      <c r="S1369" s="1">
        <v>0.28611111111111109</v>
      </c>
      <c r="T1369">
        <v>58</v>
      </c>
      <c r="U1369" t="str">
        <f>IF(Flights[[#This Row],[Arrival Delay]]="","Cancelled",IF(Flights[[#This Row],[Arrival Delay]]&gt;15,"Delayed","On time"))</f>
        <v>Delayed</v>
      </c>
      <c r="V1369" t="str">
        <f>IF(Flights[[#This Row],[Status]]&lt;&gt;"Delayed","",IF(Flights[[#This Row],[Arrival Delay]]&gt;120,"Severe",IF(Flights[[#This Row],[Arrival Delay]]&gt;60,"Major","Moderate")))</f>
        <v>Moderate</v>
      </c>
      <c r="X1369" t="str">
        <f>IF(OR(AND(Flights[[#This Row],[Status]]="Cancelled",Flights[[#This Row],[Cancellation Reason]]="Airline/Carrier"),Flights[[#This Row],[Delay Type]]="Severe"),"Yes","No")</f>
        <v>No</v>
      </c>
    </row>
    <row r="1370" spans="1:24" x14ac:dyDescent="0.25">
      <c r="A1370" s="3">
        <v>42113</v>
      </c>
      <c r="B1370">
        <f>WEEKNUM(Flights[[#This Row],[Date]],2)</f>
        <v>16</v>
      </c>
      <c r="C1370">
        <f>WEEKDAY(Flights[[#This Row],[Date]],2)</f>
        <v>7</v>
      </c>
      <c r="D1370" t="s">
        <v>1063</v>
      </c>
      <c r="E1370" t="s">
        <v>1994</v>
      </c>
      <c r="F1370" t="s">
        <v>0</v>
      </c>
      <c r="G1370" t="s">
        <v>351</v>
      </c>
      <c r="H1370" t="str">
        <f>_xlfn.XLOOKUP(Flights[[#This Row],[Destination]],Airports!$A$1:$A$77,Airports!$D$1:$D$77,"Code not found")</f>
        <v>Sacramento</v>
      </c>
      <c r="I1370" t="str" cm="1">
        <f t="array" ref="I1370">_xlfn.XLOOKUP(Flights[[#This Row],[Destination]],_xlfn._TRO_TRAILING(Airports!A:A),_xlfn._TRO_TRAILING(Airports!E:E),"Code not found")</f>
        <v>CA</v>
      </c>
      <c r="J1370" s="1">
        <v>0.33680555555555558</v>
      </c>
      <c r="K1370">
        <f>HOUR(Flights[[#This Row],[Scheduled Departure]])</f>
        <v>8</v>
      </c>
      <c r="L1370" s="1">
        <v>0.42499999999999999</v>
      </c>
      <c r="M1370">
        <v>127</v>
      </c>
      <c r="N1370">
        <v>88</v>
      </c>
      <c r="O1370" s="14">
        <f>Flights[[#This Row],[Length (min)]]/60</f>
        <v>1.4666666666666666</v>
      </c>
      <c r="P1370">
        <v>373</v>
      </c>
      <c r="Q1370" s="17">
        <f>IFERROR(Flights[[#This Row],[Distance]]/Flights[[#This Row],[Length (hr)]],"")</f>
        <v>254.31818181818184</v>
      </c>
      <c r="R1370" s="1">
        <v>0.4</v>
      </c>
      <c r="S1370" s="1">
        <v>0.4861111111111111</v>
      </c>
      <c r="T1370">
        <v>124</v>
      </c>
      <c r="U1370" t="str">
        <f>IF(Flights[[#This Row],[Arrival Delay]]="","Cancelled",IF(Flights[[#This Row],[Arrival Delay]]&gt;15,"Delayed","On time"))</f>
        <v>Delayed</v>
      </c>
      <c r="V1370" t="str">
        <f>IF(Flights[[#This Row],[Status]]&lt;&gt;"Delayed","",IF(Flights[[#This Row],[Arrival Delay]]&gt;120,"Severe",IF(Flights[[#This Row],[Arrival Delay]]&gt;60,"Major","Moderate")))</f>
        <v>Severe</v>
      </c>
      <c r="X1370" t="str">
        <f>IF(OR(AND(Flights[[#This Row],[Status]]="Cancelled",Flights[[#This Row],[Cancellation Reason]]="Airline/Carrier"),Flights[[#This Row],[Delay Type]]="Severe"),"Yes","No")</f>
        <v>Yes</v>
      </c>
    </row>
    <row r="1371" spans="1:24" x14ac:dyDescent="0.25">
      <c r="A1371" s="3">
        <v>42113</v>
      </c>
      <c r="B1371">
        <f>WEEKNUM(Flights[[#This Row],[Date]],2)</f>
        <v>16</v>
      </c>
      <c r="C1371">
        <f>WEEKDAY(Flights[[#This Row],[Date]],2)</f>
        <v>7</v>
      </c>
      <c r="D1371" t="s">
        <v>1044</v>
      </c>
      <c r="E1371" t="s">
        <v>1989</v>
      </c>
      <c r="F1371" t="s">
        <v>0</v>
      </c>
      <c r="G1371" t="s">
        <v>314</v>
      </c>
      <c r="H1371" t="str">
        <f>_xlfn.XLOOKUP(Flights[[#This Row],[Destination]],Airports!$A$1:$A$77,Airports!$D$1:$D$77,"Code not found")</f>
        <v>Minneapolis</v>
      </c>
      <c r="I1371" t="str" cm="1">
        <f t="array" ref="I1371">_xlfn.XLOOKUP(Flights[[#This Row],[Destination]],_xlfn._TRO_TRAILING(Airports!A:A),_xlfn._TRO_TRAILING(Airports!E:E),"Code not found")</f>
        <v>MN</v>
      </c>
      <c r="J1371" s="1">
        <v>0.46527777777777779</v>
      </c>
      <c r="K1371">
        <f>HOUR(Flights[[#This Row],[Scheduled Departure]])</f>
        <v>11</v>
      </c>
      <c r="L1371" s="1">
        <v>0.47013888888888888</v>
      </c>
      <c r="M1371">
        <v>7</v>
      </c>
      <c r="N1371">
        <v>206</v>
      </c>
      <c r="O1371" s="14">
        <f>Flights[[#This Row],[Length (min)]]/60</f>
        <v>3.4333333333333331</v>
      </c>
      <c r="P1371">
        <v>1535</v>
      </c>
      <c r="Q1371" s="17">
        <f>IFERROR(Flights[[#This Row],[Distance]]/Flights[[#This Row],[Length (hr)]],"")</f>
        <v>447.08737864077671</v>
      </c>
      <c r="R1371" s="1">
        <v>0.69652777777777775</v>
      </c>
      <c r="S1371" s="1">
        <v>0.69652777777777775</v>
      </c>
      <c r="T1371">
        <v>0</v>
      </c>
      <c r="U1371" t="str">
        <f>IF(Flights[[#This Row],[Arrival Delay]]="","Cancelled",IF(Flights[[#This Row],[Arrival Delay]]&gt;15,"Delayed","On time"))</f>
        <v>On time</v>
      </c>
      <c r="V1371" t="str">
        <f>IF(Flights[[#This Row],[Status]]&lt;&gt;"Delayed","",IF(Flights[[#This Row],[Arrival Delay]]&gt;120,"Severe",IF(Flights[[#This Row],[Arrival Delay]]&gt;60,"Major","Moderate")))</f>
        <v/>
      </c>
      <c r="X1371" t="str">
        <f>IF(OR(AND(Flights[[#This Row],[Status]]="Cancelled",Flights[[#This Row],[Cancellation Reason]]="Airline/Carrier"),Flights[[#This Row],[Delay Type]]="Severe"),"Yes","No")</f>
        <v>No</v>
      </c>
    </row>
    <row r="1372" spans="1:24" x14ac:dyDescent="0.25">
      <c r="A1372" s="3">
        <v>42113</v>
      </c>
      <c r="B1372">
        <f>WEEKNUM(Flights[[#This Row],[Date]],2)</f>
        <v>16</v>
      </c>
      <c r="C1372">
        <f>WEEKDAY(Flights[[#This Row],[Date]],2)</f>
        <v>7</v>
      </c>
      <c r="D1372" t="s">
        <v>65</v>
      </c>
      <c r="E1372" t="s">
        <v>1987</v>
      </c>
      <c r="F1372" t="s">
        <v>0</v>
      </c>
      <c r="G1372" t="s">
        <v>12</v>
      </c>
      <c r="H1372" t="str">
        <f>_xlfn.XLOOKUP(Flights[[#This Row],[Destination]],Airports!$A$1:$A$77,Airports!$D$1:$D$77,"Code not found")</f>
        <v>New York</v>
      </c>
      <c r="I1372" t="str" cm="1">
        <f t="array" ref="I1372">_xlfn.XLOOKUP(Flights[[#This Row],[Destination]],_xlfn._TRO_TRAILING(Airports!A:A),_xlfn._TRO_TRAILING(Airports!E:E),"Code not found")</f>
        <v>NY</v>
      </c>
      <c r="J1372" s="1">
        <v>0.47222222222222221</v>
      </c>
      <c r="K1372">
        <f>HOUR(Flights[[#This Row],[Scheduled Departure]])</f>
        <v>11</v>
      </c>
      <c r="L1372" s="1">
        <v>0.46597222222222223</v>
      </c>
      <c r="M1372">
        <v>-9</v>
      </c>
      <c r="N1372">
        <v>329</v>
      </c>
      <c r="O1372" s="14">
        <f>Flights[[#This Row],[Length (min)]]/60</f>
        <v>5.4833333333333334</v>
      </c>
      <c r="P1372">
        <v>2475</v>
      </c>
      <c r="Q1372" s="17">
        <f>IFERROR(Flights[[#This Row],[Distance]]/Flights[[#This Row],[Length (hr)]],"")</f>
        <v>451.36778115501517</v>
      </c>
      <c r="R1372" s="1">
        <v>0.83402777777777781</v>
      </c>
      <c r="S1372" s="1">
        <v>0.81944444444444442</v>
      </c>
      <c r="T1372">
        <v>-21</v>
      </c>
      <c r="U1372" t="str">
        <f>IF(Flights[[#This Row],[Arrival Delay]]="","Cancelled",IF(Flights[[#This Row],[Arrival Delay]]&gt;15,"Delayed","On time"))</f>
        <v>On time</v>
      </c>
      <c r="V1372" t="str">
        <f>IF(Flights[[#This Row],[Status]]&lt;&gt;"Delayed","",IF(Flights[[#This Row],[Arrival Delay]]&gt;120,"Severe",IF(Flights[[#This Row],[Arrival Delay]]&gt;60,"Major","Moderate")))</f>
        <v/>
      </c>
      <c r="X1372" t="str">
        <f>IF(OR(AND(Flights[[#This Row],[Status]]="Cancelled",Flights[[#This Row],[Cancellation Reason]]="Airline/Carrier"),Flights[[#This Row],[Delay Type]]="Severe"),"Yes","No")</f>
        <v>No</v>
      </c>
    </row>
    <row r="1373" spans="1:24" x14ac:dyDescent="0.25">
      <c r="A1373" s="3">
        <v>42113</v>
      </c>
      <c r="B1373">
        <f>WEEKNUM(Flights[[#This Row],[Date]],2)</f>
        <v>16</v>
      </c>
      <c r="C1373">
        <f>WEEKDAY(Flights[[#This Row],[Date]],2)</f>
        <v>7</v>
      </c>
      <c r="D1373" t="s">
        <v>473</v>
      </c>
      <c r="E1373" t="s">
        <v>1992</v>
      </c>
      <c r="F1373" t="s">
        <v>0</v>
      </c>
      <c r="G1373" t="s">
        <v>12</v>
      </c>
      <c r="H1373" t="str">
        <f>_xlfn.XLOOKUP(Flights[[#This Row],[Destination]],Airports!$A$1:$A$77,Airports!$D$1:$D$77,"Code not found")</f>
        <v>New York</v>
      </c>
      <c r="I1373" t="str" cm="1">
        <f t="array" ref="I1373">_xlfn.XLOOKUP(Flights[[#This Row],[Destination]],_xlfn._TRO_TRAILING(Airports!A:A),_xlfn._TRO_TRAILING(Airports!E:E),"Code not found")</f>
        <v>NY</v>
      </c>
      <c r="J1373" s="1">
        <v>0.4777777777777778</v>
      </c>
      <c r="K1373">
        <f>HOUR(Flights[[#This Row],[Scheduled Departure]])</f>
        <v>11</v>
      </c>
      <c r="L1373" s="1">
        <v>0.4777777777777778</v>
      </c>
      <c r="M1373">
        <v>0</v>
      </c>
      <c r="N1373">
        <v>321</v>
      </c>
      <c r="O1373" s="14">
        <f>Flights[[#This Row],[Length (min)]]/60</f>
        <v>5.35</v>
      </c>
      <c r="P1373">
        <v>2475</v>
      </c>
      <c r="Q1373" s="17">
        <f>IFERROR(Flights[[#This Row],[Distance]]/Flights[[#This Row],[Length (hr)]],"")</f>
        <v>462.61682242990656</v>
      </c>
      <c r="R1373" s="1">
        <v>0.83333333333333337</v>
      </c>
      <c r="S1373" s="1">
        <v>0.8256944444444444</v>
      </c>
      <c r="T1373">
        <v>-11</v>
      </c>
      <c r="U1373" t="str">
        <f>IF(Flights[[#This Row],[Arrival Delay]]="","Cancelled",IF(Flights[[#This Row],[Arrival Delay]]&gt;15,"Delayed","On time"))</f>
        <v>On time</v>
      </c>
      <c r="V1373" t="str">
        <f>IF(Flights[[#This Row],[Status]]&lt;&gt;"Delayed","",IF(Flights[[#This Row],[Arrival Delay]]&gt;120,"Severe",IF(Flights[[#This Row],[Arrival Delay]]&gt;60,"Major","Moderate")))</f>
        <v/>
      </c>
      <c r="X1373" t="str">
        <f>IF(OR(AND(Flights[[#This Row],[Status]]="Cancelled",Flights[[#This Row],[Cancellation Reason]]="Airline/Carrier"),Flights[[#This Row],[Delay Type]]="Severe"),"Yes","No")</f>
        <v>No</v>
      </c>
    </row>
    <row r="1374" spans="1:24" x14ac:dyDescent="0.25">
      <c r="A1374" s="3">
        <v>42113</v>
      </c>
      <c r="B1374">
        <f>WEEKNUM(Flights[[#This Row],[Date]],2)</f>
        <v>16</v>
      </c>
      <c r="C1374">
        <f>WEEKDAY(Flights[[#This Row],[Date]],2)</f>
        <v>7</v>
      </c>
      <c r="D1374" t="s">
        <v>582</v>
      </c>
      <c r="E1374" t="s">
        <v>1994</v>
      </c>
      <c r="F1374" t="s">
        <v>0</v>
      </c>
      <c r="G1374" t="s">
        <v>283</v>
      </c>
      <c r="H1374" t="str">
        <f>_xlfn.XLOOKUP(Flights[[#This Row],[Destination]],Airports!$A$1:$A$77,Airports!$D$1:$D$77,"Code not found")</f>
        <v>Fresno</v>
      </c>
      <c r="I1374" t="str" cm="1">
        <f t="array" ref="I1374">_xlfn.XLOOKUP(Flights[[#This Row],[Destination]],_xlfn._TRO_TRAILING(Airports!A:A),_xlfn._TRO_TRAILING(Airports!E:E),"Code not found")</f>
        <v>CA</v>
      </c>
      <c r="J1374" s="1">
        <v>0.56666666666666665</v>
      </c>
      <c r="K1374">
        <f>HOUR(Flights[[#This Row],[Scheduled Departure]])</f>
        <v>13</v>
      </c>
      <c r="L1374" s="1">
        <v>0.56527777777777777</v>
      </c>
      <c r="M1374">
        <v>-2</v>
      </c>
      <c r="N1374">
        <v>79</v>
      </c>
      <c r="O1374" s="14">
        <f>Flights[[#This Row],[Length (min)]]/60</f>
        <v>1.3166666666666667</v>
      </c>
      <c r="P1374">
        <v>209</v>
      </c>
      <c r="Q1374" s="17">
        <f>IFERROR(Flights[[#This Row],[Distance]]/Flights[[#This Row],[Length (hr)]],"")</f>
        <v>158.73417721518987</v>
      </c>
      <c r="R1374" s="1">
        <v>0.61875000000000002</v>
      </c>
      <c r="S1374" s="1">
        <v>0.62013888888888891</v>
      </c>
      <c r="T1374">
        <v>2</v>
      </c>
      <c r="U1374" t="str">
        <f>IF(Flights[[#This Row],[Arrival Delay]]="","Cancelled",IF(Flights[[#This Row],[Arrival Delay]]&gt;15,"Delayed","On time"))</f>
        <v>On time</v>
      </c>
      <c r="V1374" t="str">
        <f>IF(Flights[[#This Row],[Status]]&lt;&gt;"Delayed","",IF(Flights[[#This Row],[Arrival Delay]]&gt;120,"Severe",IF(Flights[[#This Row],[Arrival Delay]]&gt;60,"Major","Moderate")))</f>
        <v/>
      </c>
      <c r="X1374" t="str">
        <f>IF(OR(AND(Flights[[#This Row],[Status]]="Cancelled",Flights[[#This Row],[Cancellation Reason]]="Airline/Carrier"),Flights[[#This Row],[Delay Type]]="Severe"),"Yes","No")</f>
        <v>No</v>
      </c>
    </row>
    <row r="1375" spans="1:24" x14ac:dyDescent="0.25">
      <c r="A1375" s="3">
        <v>42113</v>
      </c>
      <c r="B1375">
        <f>WEEKNUM(Flights[[#This Row],[Date]],2)</f>
        <v>16</v>
      </c>
      <c r="C1375">
        <f>WEEKDAY(Flights[[#This Row],[Date]],2)</f>
        <v>7</v>
      </c>
      <c r="D1375" t="s">
        <v>1314</v>
      </c>
      <c r="E1375" t="s">
        <v>1995</v>
      </c>
      <c r="F1375" t="s">
        <v>0</v>
      </c>
      <c r="G1375" t="s">
        <v>7</v>
      </c>
      <c r="H1375" t="str">
        <f>_xlfn.XLOOKUP(Flights[[#This Row],[Destination]],Airports!$A$1:$A$77,Airports!$D$1:$D$77,"Code not found")</f>
        <v>Austin</v>
      </c>
      <c r="I1375" t="str" cm="1">
        <f t="array" ref="I1375">_xlfn.XLOOKUP(Flights[[#This Row],[Destination]],_xlfn._TRO_TRAILING(Airports!A:A),_xlfn._TRO_TRAILING(Airports!E:E),"Code not found")</f>
        <v>TX</v>
      </c>
      <c r="J1375" s="1">
        <v>0.61805555555555558</v>
      </c>
      <c r="K1375">
        <f>HOUR(Flights[[#This Row],[Scheduled Departure]])</f>
        <v>14</v>
      </c>
      <c r="L1375" s="1">
        <v>0.61875000000000002</v>
      </c>
      <c r="M1375">
        <v>1</v>
      </c>
      <c r="N1375">
        <v>156</v>
      </c>
      <c r="O1375" s="14">
        <f>Flights[[#This Row],[Length (min)]]/60</f>
        <v>2.6</v>
      </c>
      <c r="P1375">
        <v>1242</v>
      </c>
      <c r="Q1375" s="17">
        <f>IFERROR(Flights[[#This Row],[Distance]]/Flights[[#This Row],[Length (hr)]],"")</f>
        <v>477.69230769230768</v>
      </c>
      <c r="R1375" s="1">
        <v>0.81597222222222221</v>
      </c>
      <c r="S1375" s="1">
        <v>0.81041666666666667</v>
      </c>
      <c r="T1375">
        <v>-8</v>
      </c>
      <c r="U1375" t="str">
        <f>IF(Flights[[#This Row],[Arrival Delay]]="","Cancelled",IF(Flights[[#This Row],[Arrival Delay]]&gt;15,"Delayed","On time"))</f>
        <v>On time</v>
      </c>
      <c r="V1375" t="str">
        <f>IF(Flights[[#This Row],[Status]]&lt;&gt;"Delayed","",IF(Flights[[#This Row],[Arrival Delay]]&gt;120,"Severe",IF(Flights[[#This Row],[Arrival Delay]]&gt;60,"Major","Moderate")))</f>
        <v/>
      </c>
      <c r="X1375" t="str">
        <f>IF(OR(AND(Flights[[#This Row],[Status]]="Cancelled",Flights[[#This Row],[Cancellation Reason]]="Airline/Carrier"),Flights[[#This Row],[Delay Type]]="Severe"),"Yes","No")</f>
        <v>No</v>
      </c>
    </row>
    <row r="1376" spans="1:24" x14ac:dyDescent="0.25">
      <c r="A1376" s="3">
        <v>42113</v>
      </c>
      <c r="B1376">
        <f>WEEKNUM(Flights[[#This Row],[Date]],2)</f>
        <v>16</v>
      </c>
      <c r="C1376">
        <f>WEEKDAY(Flights[[#This Row],[Date]],2)</f>
        <v>7</v>
      </c>
      <c r="D1376" t="s">
        <v>1119</v>
      </c>
      <c r="E1376" t="s">
        <v>1995</v>
      </c>
      <c r="F1376" t="s">
        <v>0</v>
      </c>
      <c r="G1376" t="s">
        <v>351</v>
      </c>
      <c r="H1376" t="str">
        <f>_xlfn.XLOOKUP(Flights[[#This Row],[Destination]],Airports!$A$1:$A$77,Airports!$D$1:$D$77,"Code not found")</f>
        <v>Sacramento</v>
      </c>
      <c r="I1376" t="str" cm="1">
        <f t="array" ref="I1376">_xlfn.XLOOKUP(Flights[[#This Row],[Destination]],_xlfn._TRO_TRAILING(Airports!A:A),_xlfn._TRO_TRAILING(Airports!E:E),"Code not found")</f>
        <v>CA</v>
      </c>
      <c r="J1376" s="1">
        <v>0.625</v>
      </c>
      <c r="K1376">
        <f>HOUR(Flights[[#This Row],[Scheduled Departure]])</f>
        <v>15</v>
      </c>
      <c r="L1376" s="1">
        <v>0.62569444444444444</v>
      </c>
      <c r="M1376">
        <v>1</v>
      </c>
      <c r="N1376">
        <v>71</v>
      </c>
      <c r="O1376" s="14">
        <f>Flights[[#This Row],[Length (min)]]/60</f>
        <v>1.1833333333333333</v>
      </c>
      <c r="P1376">
        <v>373</v>
      </c>
      <c r="Q1376" s="17">
        <f>IFERROR(Flights[[#This Row],[Distance]]/Flights[[#This Row],[Length (hr)]],"")</f>
        <v>315.21126760563379</v>
      </c>
      <c r="R1376" s="1">
        <v>0.67708333333333337</v>
      </c>
      <c r="S1376" s="1">
        <v>0.67500000000000004</v>
      </c>
      <c r="T1376">
        <v>-3</v>
      </c>
      <c r="U1376" t="str">
        <f>IF(Flights[[#This Row],[Arrival Delay]]="","Cancelled",IF(Flights[[#This Row],[Arrival Delay]]&gt;15,"Delayed","On time"))</f>
        <v>On time</v>
      </c>
      <c r="V1376" t="str">
        <f>IF(Flights[[#This Row],[Status]]&lt;&gt;"Delayed","",IF(Flights[[#This Row],[Arrival Delay]]&gt;120,"Severe",IF(Flights[[#This Row],[Arrival Delay]]&gt;60,"Major","Moderate")))</f>
        <v/>
      </c>
      <c r="X1376" t="str">
        <f>IF(OR(AND(Flights[[#This Row],[Status]]="Cancelled",Flights[[#This Row],[Cancellation Reason]]="Airline/Carrier"),Flights[[#This Row],[Delay Type]]="Severe"),"Yes","No")</f>
        <v>No</v>
      </c>
    </row>
    <row r="1377" spans="1:24" x14ac:dyDescent="0.25">
      <c r="A1377" s="3">
        <v>42113</v>
      </c>
      <c r="B1377">
        <f>WEEKNUM(Flights[[#This Row],[Date]],2)</f>
        <v>16</v>
      </c>
      <c r="C1377">
        <f>WEEKDAY(Flights[[#This Row],[Date]],2)</f>
        <v>7</v>
      </c>
      <c r="D1377" t="s">
        <v>1157</v>
      </c>
      <c r="E1377" t="s">
        <v>1991</v>
      </c>
      <c r="F1377" t="s">
        <v>0</v>
      </c>
      <c r="G1377" t="s">
        <v>24</v>
      </c>
      <c r="H1377" t="str">
        <f>_xlfn.XLOOKUP(Flights[[#This Row],[Destination]],Airports!$A$1:$A$77,Airports!$D$1:$D$77,"Code not found")</f>
        <v>Portland</v>
      </c>
      <c r="I1377" t="str" cm="1">
        <f t="array" ref="I1377">_xlfn.XLOOKUP(Flights[[#This Row],[Destination]],_xlfn._TRO_TRAILING(Airports!A:A),_xlfn._TRO_TRAILING(Airports!E:E),"Code not found")</f>
        <v>OR</v>
      </c>
      <c r="J1377" s="1">
        <v>0.63194444444444442</v>
      </c>
      <c r="K1377">
        <f>HOUR(Flights[[#This Row],[Scheduled Departure]])</f>
        <v>15</v>
      </c>
      <c r="L1377" s="1">
        <v>0.62916666666666665</v>
      </c>
      <c r="M1377">
        <v>-4</v>
      </c>
      <c r="N1377">
        <v>131</v>
      </c>
      <c r="O1377" s="14">
        <f>Flights[[#This Row],[Length (min)]]/60</f>
        <v>2.1833333333333331</v>
      </c>
      <c r="P1377">
        <v>834</v>
      </c>
      <c r="Q1377" s="17">
        <f>IFERROR(Flights[[#This Row],[Distance]]/Flights[[#This Row],[Length (hr)]],"")</f>
        <v>381.98473282442751</v>
      </c>
      <c r="R1377" s="1">
        <v>0.73055555555555551</v>
      </c>
      <c r="S1377" s="1">
        <v>0.72013888888888888</v>
      </c>
      <c r="T1377">
        <v>-15</v>
      </c>
      <c r="U1377" t="str">
        <f>IF(Flights[[#This Row],[Arrival Delay]]="","Cancelled",IF(Flights[[#This Row],[Arrival Delay]]&gt;15,"Delayed","On time"))</f>
        <v>On time</v>
      </c>
      <c r="V1377" t="str">
        <f>IF(Flights[[#This Row],[Status]]&lt;&gt;"Delayed","",IF(Flights[[#This Row],[Arrival Delay]]&gt;120,"Severe",IF(Flights[[#This Row],[Arrival Delay]]&gt;60,"Major","Moderate")))</f>
        <v/>
      </c>
      <c r="X1377" t="str">
        <f>IF(OR(AND(Flights[[#This Row],[Status]]="Cancelled",Flights[[#This Row],[Cancellation Reason]]="Airline/Carrier"),Flights[[#This Row],[Delay Type]]="Severe"),"Yes","No")</f>
        <v>No</v>
      </c>
    </row>
    <row r="1378" spans="1:24" x14ac:dyDescent="0.25">
      <c r="A1378" s="3">
        <v>42113</v>
      </c>
      <c r="B1378">
        <f>WEEKNUM(Flights[[#This Row],[Date]],2)</f>
        <v>16</v>
      </c>
      <c r="C1378">
        <f>WEEKDAY(Flights[[#This Row],[Date]],2)</f>
        <v>7</v>
      </c>
      <c r="D1378" t="s">
        <v>1264</v>
      </c>
      <c r="E1378" t="s">
        <v>1994</v>
      </c>
      <c r="F1378" t="s">
        <v>0</v>
      </c>
      <c r="G1378" t="s">
        <v>344</v>
      </c>
      <c r="H1378" t="str">
        <f>_xlfn.XLOOKUP(Flights[[#This Row],[Destination]],Airports!$A$1:$A$77,Airports!$D$1:$D$77,"Code not found")</f>
        <v>Seattle</v>
      </c>
      <c r="I1378" t="str" cm="1">
        <f t="array" ref="I1378">_xlfn.XLOOKUP(Flights[[#This Row],[Destination]],_xlfn._TRO_TRAILING(Airports!A:A),_xlfn._TRO_TRAILING(Airports!E:E),"Code not found")</f>
        <v>WA</v>
      </c>
      <c r="J1378" s="1">
        <v>0.63888888888888884</v>
      </c>
      <c r="K1378">
        <f>HOUR(Flights[[#This Row],[Scheduled Departure]])</f>
        <v>15</v>
      </c>
      <c r="L1378" s="1">
        <v>0.63888888888888884</v>
      </c>
      <c r="M1378">
        <v>0</v>
      </c>
      <c r="N1378">
        <v>165</v>
      </c>
      <c r="O1378" s="14">
        <f>Flights[[#This Row],[Length (min)]]/60</f>
        <v>2.75</v>
      </c>
      <c r="P1378">
        <v>954</v>
      </c>
      <c r="Q1378" s="17">
        <f>IFERROR(Flights[[#This Row],[Distance]]/Flights[[#This Row],[Length (hr)]],"")</f>
        <v>346.90909090909093</v>
      </c>
      <c r="R1378" s="1">
        <v>0.76180555555555551</v>
      </c>
      <c r="S1378" s="1">
        <v>0.75347222222222221</v>
      </c>
      <c r="T1378">
        <v>-12</v>
      </c>
      <c r="U1378" t="str">
        <f>IF(Flights[[#This Row],[Arrival Delay]]="","Cancelled",IF(Flights[[#This Row],[Arrival Delay]]&gt;15,"Delayed","On time"))</f>
        <v>On time</v>
      </c>
      <c r="V1378" t="str">
        <f>IF(Flights[[#This Row],[Status]]&lt;&gt;"Delayed","",IF(Flights[[#This Row],[Arrival Delay]]&gt;120,"Severe",IF(Flights[[#This Row],[Arrival Delay]]&gt;60,"Major","Moderate")))</f>
        <v/>
      </c>
      <c r="X1378" t="str">
        <f>IF(OR(AND(Flights[[#This Row],[Status]]="Cancelled",Flights[[#This Row],[Cancellation Reason]]="Airline/Carrier"),Flights[[#This Row],[Delay Type]]="Severe"),"Yes","No")</f>
        <v>No</v>
      </c>
    </row>
    <row r="1379" spans="1:24" x14ac:dyDescent="0.25">
      <c r="A1379" s="3">
        <v>42113</v>
      </c>
      <c r="B1379">
        <f>WEEKNUM(Flights[[#This Row],[Date]],2)</f>
        <v>16</v>
      </c>
      <c r="C1379">
        <f>WEEKDAY(Flights[[#This Row],[Date]],2)</f>
        <v>7</v>
      </c>
      <c r="D1379" t="s">
        <v>734</v>
      </c>
      <c r="E1379" t="s">
        <v>1989</v>
      </c>
      <c r="F1379" t="s">
        <v>0</v>
      </c>
      <c r="G1379" t="s">
        <v>26</v>
      </c>
      <c r="H1379" t="str">
        <f>_xlfn.XLOOKUP(Flights[[#This Row],[Destination]],Airports!$A$1:$A$77,Airports!$D$1:$D$77,"Code not found")</f>
        <v>Atlanta</v>
      </c>
      <c r="I1379" t="str" cm="1">
        <f t="array" ref="I1379">_xlfn.XLOOKUP(Flights[[#This Row],[Destination]],_xlfn._TRO_TRAILING(Airports!A:A),_xlfn._TRO_TRAILING(Airports!E:E),"Code not found")</f>
        <v>GA</v>
      </c>
      <c r="J1379" s="1">
        <v>0.69097222222222221</v>
      </c>
      <c r="K1379">
        <f>HOUR(Flights[[#This Row],[Scheduled Departure]])</f>
        <v>16</v>
      </c>
      <c r="L1379" s="1">
        <v>0.69513888888888886</v>
      </c>
      <c r="M1379">
        <v>6</v>
      </c>
      <c r="N1379">
        <v>247</v>
      </c>
      <c r="O1379" s="14">
        <f>Flights[[#This Row],[Length (min)]]/60</f>
        <v>4.1166666666666663</v>
      </c>
      <c r="P1379">
        <v>1947</v>
      </c>
      <c r="Q1379" s="17">
        <f>IFERROR(Flights[[#This Row],[Distance]]/Flights[[#This Row],[Length (hr)]],"")</f>
        <v>472.95546558704456</v>
      </c>
      <c r="R1379" s="1">
        <v>0.98750000000000004</v>
      </c>
      <c r="S1379" s="1">
        <v>0.9916666666666667</v>
      </c>
      <c r="T1379">
        <v>6</v>
      </c>
      <c r="U1379" t="str">
        <f>IF(Flights[[#This Row],[Arrival Delay]]="","Cancelled",IF(Flights[[#This Row],[Arrival Delay]]&gt;15,"Delayed","On time"))</f>
        <v>On time</v>
      </c>
      <c r="V1379" t="str">
        <f>IF(Flights[[#This Row],[Status]]&lt;&gt;"Delayed","",IF(Flights[[#This Row],[Arrival Delay]]&gt;120,"Severe",IF(Flights[[#This Row],[Arrival Delay]]&gt;60,"Major","Moderate")))</f>
        <v/>
      </c>
      <c r="X1379" t="str">
        <f>IF(OR(AND(Flights[[#This Row],[Status]]="Cancelled",Flights[[#This Row],[Cancellation Reason]]="Airline/Carrier"),Flights[[#This Row],[Delay Type]]="Severe"),"Yes","No")</f>
        <v>No</v>
      </c>
    </row>
    <row r="1380" spans="1:24" x14ac:dyDescent="0.25">
      <c r="A1380" s="3">
        <v>42113</v>
      </c>
      <c r="B1380">
        <f>WEEKNUM(Flights[[#This Row],[Date]],2)</f>
        <v>16</v>
      </c>
      <c r="C1380">
        <f>WEEKDAY(Flights[[#This Row],[Date]],2)</f>
        <v>7</v>
      </c>
      <c r="D1380" t="s">
        <v>646</v>
      </c>
      <c r="E1380" t="s">
        <v>1994</v>
      </c>
      <c r="F1380" t="s">
        <v>0</v>
      </c>
      <c r="G1380" t="s">
        <v>266</v>
      </c>
      <c r="H1380" t="str">
        <f>_xlfn.XLOOKUP(Flights[[#This Row],[Destination]],Airports!$A$1:$A$77,Airports!$D$1:$D$77,"Code not found")</f>
        <v>Colorado Springs</v>
      </c>
      <c r="I1380" t="str" cm="1">
        <f t="array" ref="I1380">_xlfn.XLOOKUP(Flights[[#This Row],[Destination]],_xlfn._TRO_TRAILING(Airports!A:A),_xlfn._TRO_TRAILING(Airports!E:E),"Code not found")</f>
        <v>CO</v>
      </c>
      <c r="J1380" s="1">
        <v>0.8354166666666667</v>
      </c>
      <c r="K1380">
        <f>HOUR(Flights[[#This Row],[Scheduled Departure]])</f>
        <v>20</v>
      </c>
      <c r="L1380" s="1">
        <v>0.83125000000000004</v>
      </c>
      <c r="M1380">
        <v>-6</v>
      </c>
      <c r="N1380">
        <v>134</v>
      </c>
      <c r="O1380" s="14">
        <f>Flights[[#This Row],[Length (min)]]/60</f>
        <v>2.2333333333333334</v>
      </c>
      <c r="P1380">
        <v>833</v>
      </c>
      <c r="Q1380" s="17">
        <f>IFERROR(Flights[[#This Row],[Distance]]/Flights[[#This Row],[Length (hr)]],"")</f>
        <v>372.98507462686564</v>
      </c>
      <c r="R1380" s="1">
        <v>0.97152777777777777</v>
      </c>
      <c r="S1380" s="1">
        <v>0.96597222222222223</v>
      </c>
      <c r="T1380">
        <v>-8</v>
      </c>
      <c r="U1380" t="str">
        <f>IF(Flights[[#This Row],[Arrival Delay]]="","Cancelled",IF(Flights[[#This Row],[Arrival Delay]]&gt;15,"Delayed","On time"))</f>
        <v>On time</v>
      </c>
      <c r="V1380" t="str">
        <f>IF(Flights[[#This Row],[Status]]&lt;&gt;"Delayed","",IF(Flights[[#This Row],[Arrival Delay]]&gt;120,"Severe",IF(Flights[[#This Row],[Arrival Delay]]&gt;60,"Major","Moderate")))</f>
        <v/>
      </c>
      <c r="X1380" t="str">
        <f>IF(OR(AND(Flights[[#This Row],[Status]]="Cancelled",Flights[[#This Row],[Cancellation Reason]]="Airline/Carrier"),Flights[[#This Row],[Delay Type]]="Severe"),"Yes","No")</f>
        <v>No</v>
      </c>
    </row>
    <row r="1381" spans="1:24" x14ac:dyDescent="0.25">
      <c r="A1381" s="3">
        <v>42113</v>
      </c>
      <c r="B1381">
        <f>WEEKNUM(Flights[[#This Row],[Date]],2)</f>
        <v>16</v>
      </c>
      <c r="C1381">
        <f>WEEKDAY(Flights[[#This Row],[Date]],2)</f>
        <v>7</v>
      </c>
      <c r="D1381" t="s">
        <v>160</v>
      </c>
      <c r="E1381" t="s">
        <v>1987</v>
      </c>
      <c r="F1381" t="s">
        <v>0</v>
      </c>
      <c r="G1381" t="s">
        <v>2</v>
      </c>
      <c r="H1381" t="str">
        <f>_xlfn.XLOOKUP(Flights[[#This Row],[Destination]],Airports!$A$1:$A$77,Airports!$D$1:$D$77,"Code not found")</f>
        <v>Miami</v>
      </c>
      <c r="I1381" t="str" cm="1">
        <f t="array" ref="I1381">_xlfn.XLOOKUP(Flights[[#This Row],[Destination]],_xlfn._TRO_TRAILING(Airports!A:A),_xlfn._TRO_TRAILING(Airports!E:E),"Code not found")</f>
        <v>FL</v>
      </c>
      <c r="J1381" s="1">
        <v>0.98958333333333337</v>
      </c>
      <c r="K1381">
        <f>HOUR(Flights[[#This Row],[Scheduled Departure]])</f>
        <v>23</v>
      </c>
      <c r="L1381" s="1">
        <v>0.98958333333333337</v>
      </c>
      <c r="M1381">
        <v>0</v>
      </c>
      <c r="N1381">
        <v>283</v>
      </c>
      <c r="O1381" s="14">
        <f>Flights[[#This Row],[Length (min)]]/60</f>
        <v>4.7166666666666668</v>
      </c>
      <c r="P1381">
        <v>2342</v>
      </c>
      <c r="Q1381" s="17">
        <f>IFERROR(Flights[[#This Row],[Distance]]/Flights[[#This Row],[Length (hr)]],"")</f>
        <v>496.53710247349824</v>
      </c>
      <c r="R1381" s="1">
        <v>0.31944444444444442</v>
      </c>
      <c r="S1381" s="1">
        <v>0.31111111111111112</v>
      </c>
      <c r="T1381">
        <v>-12</v>
      </c>
      <c r="U1381" t="str">
        <f>IF(Flights[[#This Row],[Arrival Delay]]="","Cancelled",IF(Flights[[#This Row],[Arrival Delay]]&gt;15,"Delayed","On time"))</f>
        <v>On time</v>
      </c>
      <c r="V1381" t="str">
        <f>IF(Flights[[#This Row],[Status]]&lt;&gt;"Delayed","",IF(Flights[[#This Row],[Arrival Delay]]&gt;120,"Severe",IF(Flights[[#This Row],[Arrival Delay]]&gt;60,"Major","Moderate")))</f>
        <v/>
      </c>
      <c r="X1381" t="str">
        <f>IF(OR(AND(Flights[[#This Row],[Status]]="Cancelled",Flights[[#This Row],[Cancellation Reason]]="Airline/Carrier"),Flights[[#This Row],[Delay Type]]="Severe"),"Yes","No")</f>
        <v>No</v>
      </c>
    </row>
    <row r="1382" spans="1:24" x14ac:dyDescent="0.25">
      <c r="A1382" s="3">
        <v>42114</v>
      </c>
      <c r="B1382">
        <f>WEEKNUM(Flights[[#This Row],[Date]],2)</f>
        <v>17</v>
      </c>
      <c r="C1382">
        <f>WEEKDAY(Flights[[#This Row],[Date]],2)</f>
        <v>1</v>
      </c>
      <c r="D1382" t="s">
        <v>679</v>
      </c>
      <c r="E1382" t="s">
        <v>1990</v>
      </c>
      <c r="F1382" t="s">
        <v>0</v>
      </c>
      <c r="G1382" t="s">
        <v>293</v>
      </c>
      <c r="H1382" t="str">
        <f>_xlfn.XLOOKUP(Flights[[#This Row],[Destination]],Airports!$A$1:$A$77,Airports!$D$1:$D$77,"Code not found")</f>
        <v>Houston</v>
      </c>
      <c r="I1382" t="str" cm="1">
        <f t="array" ref="I1382">_xlfn.XLOOKUP(Flights[[#This Row],[Destination]],_xlfn._TRO_TRAILING(Airports!A:A),_xlfn._TRO_TRAILING(Airports!E:E),"Code not found")</f>
        <v>TX</v>
      </c>
      <c r="J1382" s="1">
        <v>3.8194444444444448E-2</v>
      </c>
      <c r="K1382">
        <f>HOUR(Flights[[#This Row],[Scheduled Departure]])</f>
        <v>0</v>
      </c>
      <c r="L1382" s="1">
        <v>3.888888888888889E-2</v>
      </c>
      <c r="M1382">
        <v>1</v>
      </c>
      <c r="N1382">
        <v>175</v>
      </c>
      <c r="O1382" s="14">
        <f>Flights[[#This Row],[Length (min)]]/60</f>
        <v>2.9166666666666665</v>
      </c>
      <c r="P1382">
        <v>1379</v>
      </c>
      <c r="Q1382" s="17">
        <f>IFERROR(Flights[[#This Row],[Distance]]/Flights[[#This Row],[Length (hr)]],"")</f>
        <v>472.8</v>
      </c>
      <c r="R1382" s="1">
        <v>0.24861111111111112</v>
      </c>
      <c r="S1382" s="1">
        <v>0.24374999999999999</v>
      </c>
      <c r="T1382">
        <v>-7</v>
      </c>
      <c r="U1382" t="str">
        <f>IF(Flights[[#This Row],[Arrival Delay]]="","Cancelled",IF(Flights[[#This Row],[Arrival Delay]]&gt;15,"Delayed","On time"))</f>
        <v>On time</v>
      </c>
      <c r="V1382" t="str">
        <f>IF(Flights[[#This Row],[Status]]&lt;&gt;"Delayed","",IF(Flights[[#This Row],[Arrival Delay]]&gt;120,"Severe",IF(Flights[[#This Row],[Arrival Delay]]&gt;60,"Major","Moderate")))</f>
        <v/>
      </c>
      <c r="X1382" t="str">
        <f>IF(OR(AND(Flights[[#This Row],[Status]]="Cancelled",Flights[[#This Row],[Cancellation Reason]]="Airline/Carrier"),Flights[[#This Row],[Delay Type]]="Severe"),"Yes","No")</f>
        <v>No</v>
      </c>
    </row>
    <row r="1383" spans="1:24" x14ac:dyDescent="0.25">
      <c r="A1383" s="3">
        <v>42114</v>
      </c>
      <c r="B1383">
        <f>WEEKNUM(Flights[[#This Row],[Date]],2)</f>
        <v>17</v>
      </c>
      <c r="C1383">
        <f>WEEKDAY(Flights[[#This Row],[Date]],2)</f>
        <v>1</v>
      </c>
      <c r="D1383" t="s">
        <v>380</v>
      </c>
      <c r="E1383" t="s">
        <v>1991</v>
      </c>
      <c r="F1383" t="s">
        <v>0</v>
      </c>
      <c r="G1383" t="s">
        <v>344</v>
      </c>
      <c r="H1383" t="str">
        <f>_xlfn.XLOOKUP(Flights[[#This Row],[Destination]],Airports!$A$1:$A$77,Airports!$D$1:$D$77,"Code not found")</f>
        <v>Seattle</v>
      </c>
      <c r="I1383" t="str" cm="1">
        <f t="array" ref="I1383">_xlfn.XLOOKUP(Flights[[#This Row],[Destination]],_xlfn._TRO_TRAILING(Airports!A:A),_xlfn._TRO_TRAILING(Airports!E:E),"Code not found")</f>
        <v>WA</v>
      </c>
      <c r="J1383" s="1">
        <v>0.25</v>
      </c>
      <c r="K1383">
        <f>HOUR(Flights[[#This Row],[Scheduled Departure]])</f>
        <v>6</v>
      </c>
      <c r="L1383" s="1">
        <v>0.25069444444444444</v>
      </c>
      <c r="M1383">
        <v>1</v>
      </c>
      <c r="N1383">
        <v>152</v>
      </c>
      <c r="O1383" s="14">
        <f>Flights[[#This Row],[Length (min)]]/60</f>
        <v>2.5333333333333332</v>
      </c>
      <c r="P1383">
        <v>954</v>
      </c>
      <c r="Q1383" s="17">
        <f>IFERROR(Flights[[#This Row],[Distance]]/Flights[[#This Row],[Length (hr)]],"")</f>
        <v>376.5789473684211</v>
      </c>
      <c r="R1383" s="1">
        <v>0.37013888888888891</v>
      </c>
      <c r="S1383" s="1">
        <v>0.35625000000000001</v>
      </c>
      <c r="T1383">
        <v>-20</v>
      </c>
      <c r="U1383" t="str">
        <f>IF(Flights[[#This Row],[Arrival Delay]]="","Cancelled",IF(Flights[[#This Row],[Arrival Delay]]&gt;15,"Delayed","On time"))</f>
        <v>On time</v>
      </c>
      <c r="V1383" t="str">
        <f>IF(Flights[[#This Row],[Status]]&lt;&gt;"Delayed","",IF(Flights[[#This Row],[Arrival Delay]]&gt;120,"Severe",IF(Flights[[#This Row],[Arrival Delay]]&gt;60,"Major","Moderate")))</f>
        <v/>
      </c>
      <c r="X1383" t="str">
        <f>IF(OR(AND(Flights[[#This Row],[Status]]="Cancelled",Flights[[#This Row],[Cancellation Reason]]="Airline/Carrier"),Flights[[#This Row],[Delay Type]]="Severe"),"Yes","No")</f>
        <v>No</v>
      </c>
    </row>
    <row r="1384" spans="1:24" x14ac:dyDescent="0.25">
      <c r="A1384" s="3">
        <v>42114</v>
      </c>
      <c r="B1384">
        <f>WEEKNUM(Flights[[#This Row],[Date]],2)</f>
        <v>17</v>
      </c>
      <c r="C1384">
        <f>WEEKDAY(Flights[[#This Row],[Date]],2)</f>
        <v>1</v>
      </c>
      <c r="D1384" t="s">
        <v>1205</v>
      </c>
      <c r="E1384" t="s">
        <v>1990</v>
      </c>
      <c r="F1384" t="s">
        <v>0</v>
      </c>
      <c r="G1384" t="s">
        <v>273</v>
      </c>
      <c r="H1384" t="str">
        <f>_xlfn.XLOOKUP(Flights[[#This Row],[Destination]],Airports!$A$1:$A$77,Airports!$D$1:$D$77,"Code not found")</f>
        <v>Denver</v>
      </c>
      <c r="I1384" t="str" cm="1">
        <f t="array" ref="I1384">_xlfn.XLOOKUP(Flights[[#This Row],[Destination]],_xlfn._TRO_TRAILING(Airports!A:A),_xlfn._TRO_TRAILING(Airports!E:E),"Code not found")</f>
        <v>CO</v>
      </c>
      <c r="J1384" s="1">
        <v>0.2902777777777778</v>
      </c>
      <c r="K1384">
        <f>HOUR(Flights[[#This Row],[Scheduled Departure]])</f>
        <v>6</v>
      </c>
      <c r="L1384" s="1">
        <v>0.28541666666666665</v>
      </c>
      <c r="M1384">
        <v>-7</v>
      </c>
      <c r="N1384">
        <v>147</v>
      </c>
      <c r="O1384" s="14">
        <f>Flights[[#This Row],[Length (min)]]/60</f>
        <v>2.4500000000000002</v>
      </c>
      <c r="P1384">
        <v>862</v>
      </c>
      <c r="Q1384" s="17">
        <f>IFERROR(Flights[[#This Row],[Distance]]/Flights[[#This Row],[Length (hr)]],"")</f>
        <v>351.83673469387753</v>
      </c>
      <c r="R1384" s="1">
        <v>0.43333333333333335</v>
      </c>
      <c r="S1384" s="1">
        <v>0.42916666666666664</v>
      </c>
      <c r="T1384">
        <v>-6</v>
      </c>
      <c r="U1384" t="str">
        <f>IF(Flights[[#This Row],[Arrival Delay]]="","Cancelled",IF(Flights[[#This Row],[Arrival Delay]]&gt;15,"Delayed","On time"))</f>
        <v>On time</v>
      </c>
      <c r="V1384" t="str">
        <f>IF(Flights[[#This Row],[Status]]&lt;&gt;"Delayed","",IF(Flights[[#This Row],[Arrival Delay]]&gt;120,"Severe",IF(Flights[[#This Row],[Arrival Delay]]&gt;60,"Major","Moderate")))</f>
        <v/>
      </c>
      <c r="X1384" t="str">
        <f>IF(OR(AND(Flights[[#This Row],[Status]]="Cancelled",Flights[[#This Row],[Cancellation Reason]]="Airline/Carrier"),Flights[[#This Row],[Delay Type]]="Severe"),"Yes","No")</f>
        <v>No</v>
      </c>
    </row>
    <row r="1385" spans="1:24" x14ac:dyDescent="0.25">
      <c r="A1385" s="3">
        <v>42114</v>
      </c>
      <c r="B1385">
        <f>WEEKNUM(Flights[[#This Row],[Date]],2)</f>
        <v>17</v>
      </c>
      <c r="C1385">
        <f>WEEKDAY(Flights[[#This Row],[Date]],2)</f>
        <v>1</v>
      </c>
      <c r="D1385" t="s">
        <v>42</v>
      </c>
      <c r="E1385" t="s">
        <v>1987</v>
      </c>
      <c r="F1385" t="s">
        <v>0</v>
      </c>
      <c r="G1385" t="s">
        <v>12</v>
      </c>
      <c r="H1385" t="str">
        <f>_xlfn.XLOOKUP(Flights[[#This Row],[Destination]],Airports!$A$1:$A$77,Airports!$D$1:$D$77,"Code not found")</f>
        <v>New York</v>
      </c>
      <c r="I1385" t="str" cm="1">
        <f t="array" ref="I1385">_xlfn.XLOOKUP(Flights[[#This Row],[Destination]],_xlfn._TRO_TRAILING(Airports!A:A),_xlfn._TRO_TRAILING(Airports!E:E),"Code not found")</f>
        <v>NY</v>
      </c>
      <c r="J1385" s="1">
        <v>0.29166666666666669</v>
      </c>
      <c r="K1385">
        <f>HOUR(Flights[[#This Row],[Scheduled Departure]])</f>
        <v>7</v>
      </c>
      <c r="L1385" s="1">
        <v>0.31319444444444444</v>
      </c>
      <c r="M1385">
        <v>31</v>
      </c>
      <c r="N1385">
        <v>321</v>
      </c>
      <c r="O1385" s="14">
        <f>Flights[[#This Row],[Length (min)]]/60</f>
        <v>5.35</v>
      </c>
      <c r="P1385">
        <v>2475</v>
      </c>
      <c r="Q1385" s="17">
        <f>IFERROR(Flights[[#This Row],[Distance]]/Flights[[#This Row],[Length (hr)]],"")</f>
        <v>462.61682242990656</v>
      </c>
      <c r="R1385" s="1">
        <v>0.65069444444444446</v>
      </c>
      <c r="S1385" s="1">
        <v>0.66111111111111109</v>
      </c>
      <c r="T1385">
        <v>15</v>
      </c>
      <c r="U1385" t="str">
        <f>IF(Flights[[#This Row],[Arrival Delay]]="","Cancelled",IF(Flights[[#This Row],[Arrival Delay]]&gt;15,"Delayed","On time"))</f>
        <v>On time</v>
      </c>
      <c r="V1385" t="str">
        <f>IF(Flights[[#This Row],[Status]]&lt;&gt;"Delayed","",IF(Flights[[#This Row],[Arrival Delay]]&gt;120,"Severe",IF(Flights[[#This Row],[Arrival Delay]]&gt;60,"Major","Moderate")))</f>
        <v/>
      </c>
      <c r="X1385" t="str">
        <f>IF(OR(AND(Flights[[#This Row],[Status]]="Cancelled",Flights[[#This Row],[Cancellation Reason]]="Airline/Carrier"),Flights[[#This Row],[Delay Type]]="Severe"),"Yes","No")</f>
        <v>No</v>
      </c>
    </row>
    <row r="1386" spans="1:24" x14ac:dyDescent="0.25">
      <c r="A1386" s="3">
        <v>42114</v>
      </c>
      <c r="B1386">
        <f>WEEKNUM(Flights[[#This Row],[Date]],2)</f>
        <v>17</v>
      </c>
      <c r="C1386">
        <f>WEEKDAY(Flights[[#This Row],[Date]],2)</f>
        <v>1</v>
      </c>
      <c r="D1386" t="s">
        <v>854</v>
      </c>
      <c r="E1386" t="s">
        <v>1988</v>
      </c>
      <c r="F1386" t="s">
        <v>0</v>
      </c>
      <c r="G1386" t="s">
        <v>27</v>
      </c>
      <c r="H1386" t="str">
        <f>_xlfn.XLOOKUP(Flights[[#This Row],[Destination]],Airports!$A$1:$A$77,Airports!$D$1:$D$77,"Code not found")</f>
        <v>Charlotte</v>
      </c>
      <c r="I1386" t="str" cm="1">
        <f t="array" ref="I1386">_xlfn.XLOOKUP(Flights[[#This Row],[Destination]],_xlfn._TRO_TRAILING(Airports!A:A),_xlfn._TRO_TRAILING(Airports!E:E),"Code not found")</f>
        <v>NC</v>
      </c>
      <c r="J1386" s="1">
        <v>0.37222222222222223</v>
      </c>
      <c r="K1386">
        <f>HOUR(Flights[[#This Row],[Scheduled Departure]])</f>
        <v>8</v>
      </c>
      <c r="L1386" s="1">
        <v>0.36805555555555558</v>
      </c>
      <c r="M1386">
        <v>-6</v>
      </c>
      <c r="N1386">
        <v>272</v>
      </c>
      <c r="O1386" s="14">
        <f>Flights[[#This Row],[Length (min)]]/60</f>
        <v>4.5333333333333332</v>
      </c>
      <c r="P1386">
        <v>2125</v>
      </c>
      <c r="Q1386" s="17">
        <f>IFERROR(Flights[[#This Row],[Distance]]/Flights[[#This Row],[Length (hr)]],"")</f>
        <v>468.75</v>
      </c>
      <c r="R1386" s="1">
        <v>0.69930555555555551</v>
      </c>
      <c r="S1386" s="1">
        <v>0.68194444444444446</v>
      </c>
      <c r="T1386">
        <v>-25</v>
      </c>
      <c r="U1386" t="str">
        <f>IF(Flights[[#This Row],[Arrival Delay]]="","Cancelled",IF(Flights[[#This Row],[Arrival Delay]]&gt;15,"Delayed","On time"))</f>
        <v>On time</v>
      </c>
      <c r="V1386" t="str">
        <f>IF(Flights[[#This Row],[Status]]&lt;&gt;"Delayed","",IF(Flights[[#This Row],[Arrival Delay]]&gt;120,"Severe",IF(Flights[[#This Row],[Arrival Delay]]&gt;60,"Major","Moderate")))</f>
        <v/>
      </c>
      <c r="X1386" t="str">
        <f>IF(OR(AND(Flights[[#This Row],[Status]]="Cancelled",Flights[[#This Row],[Cancellation Reason]]="Airline/Carrier"),Flights[[#This Row],[Delay Type]]="Severe"),"Yes","No")</f>
        <v>No</v>
      </c>
    </row>
    <row r="1387" spans="1:24" x14ac:dyDescent="0.25">
      <c r="A1387" s="3">
        <v>42114</v>
      </c>
      <c r="B1387">
        <f>WEEKNUM(Flights[[#This Row],[Date]],2)</f>
        <v>17</v>
      </c>
      <c r="C1387">
        <f>WEEKDAY(Flights[[#This Row],[Date]],2)</f>
        <v>1</v>
      </c>
      <c r="D1387" t="s">
        <v>792</v>
      </c>
      <c r="E1387" t="s">
        <v>1990</v>
      </c>
      <c r="F1387" t="s">
        <v>0</v>
      </c>
      <c r="G1387" t="s">
        <v>9</v>
      </c>
      <c r="H1387" t="str">
        <f>_xlfn.XLOOKUP(Flights[[#This Row],[Destination]],Airports!$A$1:$A$77,Airports!$D$1:$D$77,"Code not found")</f>
        <v>San Francisco</v>
      </c>
      <c r="I1387" t="str" cm="1">
        <f t="array" ref="I1387">_xlfn.XLOOKUP(Flights[[#This Row],[Destination]],_xlfn._TRO_TRAILING(Airports!A:A),_xlfn._TRO_TRAILING(Airports!E:E),"Code not found")</f>
        <v>CA</v>
      </c>
      <c r="J1387" s="1">
        <v>0.3888888888888889</v>
      </c>
      <c r="K1387">
        <f>HOUR(Flights[[#This Row],[Scheduled Departure]])</f>
        <v>9</v>
      </c>
      <c r="L1387" s="1">
        <v>0.3923611111111111</v>
      </c>
      <c r="M1387">
        <v>5</v>
      </c>
      <c r="N1387">
        <v>80</v>
      </c>
      <c r="O1387" s="14">
        <f>Flights[[#This Row],[Length (min)]]/60</f>
        <v>1.3333333333333333</v>
      </c>
      <c r="P1387">
        <v>337</v>
      </c>
      <c r="Q1387" s="17">
        <f>IFERROR(Flights[[#This Row],[Distance]]/Flights[[#This Row],[Length (hr)]],"")</f>
        <v>252.75</v>
      </c>
      <c r="R1387" s="1">
        <v>0.4548611111111111</v>
      </c>
      <c r="S1387" s="1">
        <v>0.44791666666666669</v>
      </c>
      <c r="T1387">
        <v>-10</v>
      </c>
      <c r="U1387" t="str">
        <f>IF(Flights[[#This Row],[Arrival Delay]]="","Cancelled",IF(Flights[[#This Row],[Arrival Delay]]&gt;15,"Delayed","On time"))</f>
        <v>On time</v>
      </c>
      <c r="V1387" t="str">
        <f>IF(Flights[[#This Row],[Status]]&lt;&gt;"Delayed","",IF(Flights[[#This Row],[Arrival Delay]]&gt;120,"Severe",IF(Flights[[#This Row],[Arrival Delay]]&gt;60,"Major","Moderate")))</f>
        <v/>
      </c>
      <c r="X1387" t="str">
        <f>IF(OR(AND(Flights[[#This Row],[Status]]="Cancelled",Flights[[#This Row],[Cancellation Reason]]="Airline/Carrier"),Flights[[#This Row],[Delay Type]]="Severe"),"Yes","No")</f>
        <v>No</v>
      </c>
    </row>
    <row r="1388" spans="1:24" x14ac:dyDescent="0.25">
      <c r="A1388" s="3">
        <v>42114</v>
      </c>
      <c r="B1388">
        <f>WEEKNUM(Flights[[#This Row],[Date]],2)</f>
        <v>17</v>
      </c>
      <c r="C1388">
        <f>WEEKDAY(Flights[[#This Row],[Date]],2)</f>
        <v>1</v>
      </c>
      <c r="D1388" t="s">
        <v>425</v>
      </c>
      <c r="E1388" t="s">
        <v>1990</v>
      </c>
      <c r="F1388" t="s">
        <v>0</v>
      </c>
      <c r="G1388" t="s">
        <v>19</v>
      </c>
      <c r="H1388" t="str">
        <f>_xlfn.XLOOKUP(Flights[[#This Row],[Destination]],Airports!$A$1:$A$77,Airports!$D$1:$D$77,"Code not found")</f>
        <v>Kona</v>
      </c>
      <c r="I1388" t="str" cm="1">
        <f t="array" ref="I1388">_xlfn.XLOOKUP(Flights[[#This Row],[Destination]],_xlfn._TRO_TRAILING(Airports!A:A),_xlfn._TRO_TRAILING(Airports!E:E),"Code not found")</f>
        <v>HI</v>
      </c>
      <c r="J1388" s="1">
        <v>0.39583333333333331</v>
      </c>
      <c r="K1388">
        <f>HOUR(Flights[[#This Row],[Scheduled Departure]])</f>
        <v>9</v>
      </c>
      <c r="L1388" s="1">
        <v>0.39583333333333331</v>
      </c>
      <c r="M1388">
        <v>0</v>
      </c>
      <c r="N1388">
        <v>341</v>
      </c>
      <c r="O1388" s="14">
        <f>Flights[[#This Row],[Length (min)]]/60</f>
        <v>5.6833333333333336</v>
      </c>
      <c r="P1388">
        <v>2504</v>
      </c>
      <c r="Q1388" s="17">
        <f>IFERROR(Flights[[#This Row],[Distance]]/Flights[[#This Row],[Length (hr)]],"")</f>
        <v>440.5865102639296</v>
      </c>
      <c r="R1388" s="1">
        <v>0.51041666666666663</v>
      </c>
      <c r="S1388" s="1">
        <v>0.50763888888888886</v>
      </c>
      <c r="T1388">
        <v>-4</v>
      </c>
      <c r="U1388" t="str">
        <f>IF(Flights[[#This Row],[Arrival Delay]]="","Cancelled",IF(Flights[[#This Row],[Arrival Delay]]&gt;15,"Delayed","On time"))</f>
        <v>On time</v>
      </c>
      <c r="V1388" t="str">
        <f>IF(Flights[[#This Row],[Status]]&lt;&gt;"Delayed","",IF(Flights[[#This Row],[Arrival Delay]]&gt;120,"Severe",IF(Flights[[#This Row],[Arrival Delay]]&gt;60,"Major","Moderate")))</f>
        <v/>
      </c>
      <c r="X1388" t="str">
        <f>IF(OR(AND(Flights[[#This Row],[Status]]="Cancelled",Flights[[#This Row],[Cancellation Reason]]="Airline/Carrier"),Flights[[#This Row],[Delay Type]]="Severe"),"Yes","No")</f>
        <v>No</v>
      </c>
    </row>
    <row r="1389" spans="1:24" x14ac:dyDescent="0.25">
      <c r="A1389" s="3">
        <v>42114</v>
      </c>
      <c r="B1389">
        <f>WEEKNUM(Flights[[#This Row],[Date]],2)</f>
        <v>17</v>
      </c>
      <c r="C1389">
        <f>WEEKDAY(Flights[[#This Row],[Date]],2)</f>
        <v>1</v>
      </c>
      <c r="D1389" t="s">
        <v>1372</v>
      </c>
      <c r="E1389" t="s">
        <v>1993</v>
      </c>
      <c r="F1389" t="s">
        <v>0</v>
      </c>
      <c r="G1389" t="s">
        <v>273</v>
      </c>
      <c r="H1389" t="str">
        <f>_xlfn.XLOOKUP(Flights[[#This Row],[Destination]],Airports!$A$1:$A$77,Airports!$D$1:$D$77,"Code not found")</f>
        <v>Denver</v>
      </c>
      <c r="I1389" t="str" cm="1">
        <f t="array" ref="I1389">_xlfn.XLOOKUP(Flights[[#This Row],[Destination]],_xlfn._TRO_TRAILING(Airports!A:A),_xlfn._TRO_TRAILING(Airports!E:E),"Code not found")</f>
        <v>CO</v>
      </c>
      <c r="J1389" s="1">
        <v>0.39930555555555558</v>
      </c>
      <c r="K1389">
        <f>HOUR(Flights[[#This Row],[Scheduled Departure]])</f>
        <v>9</v>
      </c>
      <c r="L1389" s="1">
        <v>0.3972222222222222</v>
      </c>
      <c r="M1389">
        <v>-3</v>
      </c>
      <c r="N1389">
        <v>135</v>
      </c>
      <c r="O1389" s="14">
        <f>Flights[[#This Row],[Length (min)]]/60</f>
        <v>2.25</v>
      </c>
      <c r="P1389">
        <v>862</v>
      </c>
      <c r="Q1389" s="17">
        <f>IFERROR(Flights[[#This Row],[Distance]]/Flights[[#This Row],[Length (hr)]],"")</f>
        <v>383.11111111111109</v>
      </c>
      <c r="R1389" s="1">
        <v>0.53888888888888886</v>
      </c>
      <c r="S1389" s="1">
        <v>0.53263888888888888</v>
      </c>
      <c r="T1389">
        <v>-9</v>
      </c>
      <c r="U1389" t="str">
        <f>IF(Flights[[#This Row],[Arrival Delay]]="","Cancelled",IF(Flights[[#This Row],[Arrival Delay]]&gt;15,"Delayed","On time"))</f>
        <v>On time</v>
      </c>
      <c r="V1389" t="str">
        <f>IF(Flights[[#This Row],[Status]]&lt;&gt;"Delayed","",IF(Flights[[#This Row],[Arrival Delay]]&gt;120,"Severe",IF(Flights[[#This Row],[Arrival Delay]]&gt;60,"Major","Moderate")))</f>
        <v/>
      </c>
      <c r="X1389" t="str">
        <f>IF(OR(AND(Flights[[#This Row],[Status]]="Cancelled",Flights[[#This Row],[Cancellation Reason]]="Airline/Carrier"),Flights[[#This Row],[Delay Type]]="Severe"),"Yes","No")</f>
        <v>No</v>
      </c>
    </row>
    <row r="1390" spans="1:24" x14ac:dyDescent="0.25">
      <c r="A1390" s="3">
        <v>42114</v>
      </c>
      <c r="B1390">
        <f>WEEKNUM(Flights[[#This Row],[Date]],2)</f>
        <v>17</v>
      </c>
      <c r="C1390">
        <f>WEEKDAY(Flights[[#This Row],[Date]],2)</f>
        <v>1</v>
      </c>
      <c r="D1390" t="s">
        <v>442</v>
      </c>
      <c r="E1390" t="s">
        <v>1994</v>
      </c>
      <c r="F1390" t="s">
        <v>0</v>
      </c>
      <c r="G1390" t="s">
        <v>3</v>
      </c>
      <c r="H1390" t="str">
        <f>_xlfn.XLOOKUP(Flights[[#This Row],[Destination]],Airports!$A$1:$A$77,Airports!$D$1:$D$77,"Code not found")</f>
        <v>Dallas</v>
      </c>
      <c r="I1390" t="str" cm="1">
        <f t="array" ref="I1390">_xlfn.XLOOKUP(Flights[[#This Row],[Destination]],_xlfn._TRO_TRAILING(Airports!A:A),_xlfn._TRO_TRAILING(Airports!E:E),"Code not found")</f>
        <v>TX</v>
      </c>
      <c r="J1390" s="1">
        <v>0.4201388888888889</v>
      </c>
      <c r="K1390">
        <f>HOUR(Flights[[#This Row],[Scheduled Departure]])</f>
        <v>10</v>
      </c>
      <c r="L1390" s="1">
        <v>0.41597222222222224</v>
      </c>
      <c r="M1390">
        <v>-6</v>
      </c>
      <c r="N1390">
        <v>179</v>
      </c>
      <c r="O1390" s="14">
        <f>Flights[[#This Row],[Length (min)]]/60</f>
        <v>2.9833333333333334</v>
      </c>
      <c r="P1390">
        <v>1235</v>
      </c>
      <c r="Q1390" s="17">
        <f>IFERROR(Flights[[#This Row],[Distance]]/Flights[[#This Row],[Length (hr)]],"")</f>
        <v>413.96648044692739</v>
      </c>
      <c r="R1390" s="1">
        <v>0.63194444444444442</v>
      </c>
      <c r="S1390" s="1">
        <v>0.62361111111111112</v>
      </c>
      <c r="T1390">
        <v>-12</v>
      </c>
      <c r="U1390" t="str">
        <f>IF(Flights[[#This Row],[Arrival Delay]]="","Cancelled",IF(Flights[[#This Row],[Arrival Delay]]&gt;15,"Delayed","On time"))</f>
        <v>On time</v>
      </c>
      <c r="V1390" t="str">
        <f>IF(Flights[[#This Row],[Status]]&lt;&gt;"Delayed","",IF(Flights[[#This Row],[Arrival Delay]]&gt;120,"Severe",IF(Flights[[#This Row],[Arrival Delay]]&gt;60,"Major","Moderate")))</f>
        <v/>
      </c>
      <c r="X1390" t="str">
        <f>IF(OR(AND(Flights[[#This Row],[Status]]="Cancelled",Flights[[#This Row],[Cancellation Reason]]="Airline/Carrier"),Flights[[#This Row],[Delay Type]]="Severe"),"Yes","No")</f>
        <v>No</v>
      </c>
    </row>
    <row r="1391" spans="1:24" x14ac:dyDescent="0.25">
      <c r="A1391" s="3">
        <v>42114</v>
      </c>
      <c r="B1391">
        <f>WEEKNUM(Flights[[#This Row],[Date]],2)</f>
        <v>17</v>
      </c>
      <c r="C1391">
        <f>WEEKDAY(Flights[[#This Row],[Date]],2)</f>
        <v>1</v>
      </c>
      <c r="D1391" t="s">
        <v>1085</v>
      </c>
      <c r="E1391" t="s">
        <v>1994</v>
      </c>
      <c r="F1391" t="s">
        <v>0</v>
      </c>
      <c r="G1391" t="s">
        <v>339</v>
      </c>
      <c r="H1391" t="str">
        <f>_xlfn.XLOOKUP(Flights[[#This Row],[Destination]],Airports!$A$1:$A$77,Airports!$D$1:$D$77,"Code not found")</f>
        <v>San Diego</v>
      </c>
      <c r="I1391" t="str" cm="1">
        <f t="array" ref="I1391">_xlfn.XLOOKUP(Flights[[#This Row],[Destination]],_xlfn._TRO_TRAILING(Airports!A:A),_xlfn._TRO_TRAILING(Airports!E:E),"Code not found")</f>
        <v>CA</v>
      </c>
      <c r="J1391" s="1">
        <v>0.43402777777777779</v>
      </c>
      <c r="K1391">
        <f>HOUR(Flights[[#This Row],[Scheduled Departure]])</f>
        <v>10</v>
      </c>
      <c r="L1391" s="1">
        <v>0.42986111111111114</v>
      </c>
      <c r="M1391">
        <v>-6</v>
      </c>
      <c r="N1391">
        <v>44</v>
      </c>
      <c r="O1391" s="14">
        <f>Flights[[#This Row],[Length (min)]]/60</f>
        <v>0.73333333333333328</v>
      </c>
      <c r="P1391">
        <v>109</v>
      </c>
      <c r="Q1391" s="17">
        <f>IFERROR(Flights[[#This Row],[Distance]]/Flights[[#This Row],[Length (hr)]],"")</f>
        <v>148.63636363636365</v>
      </c>
      <c r="R1391" s="1">
        <v>0.46805555555555556</v>
      </c>
      <c r="S1391" s="1">
        <v>0.46041666666666664</v>
      </c>
      <c r="T1391">
        <v>-11</v>
      </c>
      <c r="U1391" t="str">
        <f>IF(Flights[[#This Row],[Arrival Delay]]="","Cancelled",IF(Flights[[#This Row],[Arrival Delay]]&gt;15,"Delayed","On time"))</f>
        <v>On time</v>
      </c>
      <c r="V1391" t="str">
        <f>IF(Flights[[#This Row],[Status]]&lt;&gt;"Delayed","",IF(Flights[[#This Row],[Arrival Delay]]&gt;120,"Severe",IF(Flights[[#This Row],[Arrival Delay]]&gt;60,"Major","Moderate")))</f>
        <v/>
      </c>
      <c r="X1391" t="str">
        <f>IF(OR(AND(Flights[[#This Row],[Status]]="Cancelled",Flights[[#This Row],[Cancellation Reason]]="Airline/Carrier"),Flights[[#This Row],[Delay Type]]="Severe"),"Yes","No")</f>
        <v>No</v>
      </c>
    </row>
    <row r="1392" spans="1:24" x14ac:dyDescent="0.25">
      <c r="A1392" s="3">
        <v>42114</v>
      </c>
      <c r="B1392">
        <f>WEEKNUM(Flights[[#This Row],[Date]],2)</f>
        <v>17</v>
      </c>
      <c r="C1392">
        <f>WEEKDAY(Flights[[#This Row],[Date]],2)</f>
        <v>1</v>
      </c>
      <c r="D1392" t="s">
        <v>722</v>
      </c>
      <c r="E1392" t="s">
        <v>1994</v>
      </c>
      <c r="F1392" t="s">
        <v>0</v>
      </c>
      <c r="G1392" t="s">
        <v>321</v>
      </c>
      <c r="H1392" t="str">
        <f>_xlfn.XLOOKUP(Flights[[#This Row],[Destination]],Airports!$A$1:$A$77,Airports!$D$1:$D$77,"Code not found")</f>
        <v>Oklahoma City</v>
      </c>
      <c r="I1392" t="str" cm="1">
        <f t="array" ref="I1392">_xlfn.XLOOKUP(Flights[[#This Row],[Destination]],_xlfn._TRO_TRAILING(Airports!A:A),_xlfn._TRO_TRAILING(Airports!E:E),"Code not found")</f>
        <v>OK</v>
      </c>
      <c r="J1392" s="1">
        <v>0.50416666666666665</v>
      </c>
      <c r="K1392">
        <f>HOUR(Flights[[#This Row],[Scheduled Departure]])</f>
        <v>12</v>
      </c>
      <c r="L1392" s="1">
        <v>0.52152777777777781</v>
      </c>
      <c r="M1392">
        <v>25</v>
      </c>
      <c r="N1392">
        <v>158</v>
      </c>
      <c r="O1392" s="14">
        <f>Flights[[#This Row],[Length (min)]]/60</f>
        <v>2.6333333333333333</v>
      </c>
      <c r="P1392">
        <v>1187</v>
      </c>
      <c r="Q1392" s="17">
        <f>IFERROR(Flights[[#This Row],[Distance]]/Flights[[#This Row],[Length (hr)]],"")</f>
        <v>450.75949367088606</v>
      </c>
      <c r="R1392" s="1">
        <v>0.70902777777777781</v>
      </c>
      <c r="S1392" s="1">
        <v>0.71458333333333335</v>
      </c>
      <c r="T1392">
        <v>8</v>
      </c>
      <c r="U1392" t="str">
        <f>IF(Flights[[#This Row],[Arrival Delay]]="","Cancelled",IF(Flights[[#This Row],[Arrival Delay]]&gt;15,"Delayed","On time"))</f>
        <v>On time</v>
      </c>
      <c r="V1392" t="str">
        <f>IF(Flights[[#This Row],[Status]]&lt;&gt;"Delayed","",IF(Flights[[#This Row],[Arrival Delay]]&gt;120,"Severe",IF(Flights[[#This Row],[Arrival Delay]]&gt;60,"Major","Moderate")))</f>
        <v/>
      </c>
      <c r="X1392" t="str">
        <f>IF(OR(AND(Flights[[#This Row],[Status]]="Cancelled",Flights[[#This Row],[Cancellation Reason]]="Airline/Carrier"),Flights[[#This Row],[Delay Type]]="Severe"),"Yes","No")</f>
        <v>No</v>
      </c>
    </row>
    <row r="1393" spans="1:24" x14ac:dyDescent="0.25">
      <c r="A1393" s="3">
        <v>42114</v>
      </c>
      <c r="B1393">
        <f>WEEKNUM(Flights[[#This Row],[Date]],2)</f>
        <v>17</v>
      </c>
      <c r="C1393">
        <f>WEEKDAY(Flights[[#This Row],[Date]],2)</f>
        <v>1</v>
      </c>
      <c r="D1393" t="s">
        <v>1310</v>
      </c>
      <c r="E1393" t="s">
        <v>1995</v>
      </c>
      <c r="F1393" t="s">
        <v>0</v>
      </c>
      <c r="G1393" t="s">
        <v>257</v>
      </c>
      <c r="H1393" t="str">
        <f>_xlfn.XLOOKUP(Flights[[#This Row],[Destination]],Airports!$A$1:$A$77,Airports!$D$1:$D$77,"Code not found")</f>
        <v>Baltimore</v>
      </c>
      <c r="I1393" t="str" cm="1">
        <f t="array" ref="I1393">_xlfn.XLOOKUP(Flights[[#This Row],[Destination]],_xlfn._TRO_TRAILING(Airports!A:A),_xlfn._TRO_TRAILING(Airports!E:E),"Code not found")</f>
        <v>MD</v>
      </c>
      <c r="J1393" s="1">
        <v>0.54861111111111116</v>
      </c>
      <c r="K1393">
        <f>HOUR(Flights[[#This Row],[Scheduled Departure]])</f>
        <v>13</v>
      </c>
      <c r="L1393" s="1">
        <v>0.55138888888888893</v>
      </c>
      <c r="M1393">
        <v>4</v>
      </c>
      <c r="N1393">
        <v>313</v>
      </c>
      <c r="O1393" s="14">
        <f>Flights[[#This Row],[Length (min)]]/60</f>
        <v>5.2166666666666668</v>
      </c>
      <c r="P1393">
        <v>2329</v>
      </c>
      <c r="Q1393" s="17">
        <f>IFERROR(Flights[[#This Row],[Distance]]/Flights[[#This Row],[Length (hr)]],"")</f>
        <v>446.45367412140575</v>
      </c>
      <c r="R1393" s="1">
        <v>0.88888888888888884</v>
      </c>
      <c r="S1393" s="1">
        <v>0.89375000000000004</v>
      </c>
      <c r="T1393">
        <v>7</v>
      </c>
      <c r="U1393" t="str">
        <f>IF(Flights[[#This Row],[Arrival Delay]]="","Cancelled",IF(Flights[[#This Row],[Arrival Delay]]&gt;15,"Delayed","On time"))</f>
        <v>On time</v>
      </c>
      <c r="V1393" t="str">
        <f>IF(Flights[[#This Row],[Status]]&lt;&gt;"Delayed","",IF(Flights[[#This Row],[Arrival Delay]]&gt;120,"Severe",IF(Flights[[#This Row],[Arrival Delay]]&gt;60,"Major","Moderate")))</f>
        <v/>
      </c>
      <c r="X1393" t="str">
        <f>IF(OR(AND(Flights[[#This Row],[Status]]="Cancelled",Flights[[#This Row],[Cancellation Reason]]="Airline/Carrier"),Flights[[#This Row],[Delay Type]]="Severe"),"Yes","No")</f>
        <v>No</v>
      </c>
    </row>
    <row r="1394" spans="1:24" x14ac:dyDescent="0.25">
      <c r="A1394" s="3">
        <v>42114</v>
      </c>
      <c r="B1394">
        <f>WEEKNUM(Flights[[#This Row],[Date]],2)</f>
        <v>17</v>
      </c>
      <c r="C1394">
        <f>WEEKDAY(Flights[[#This Row],[Date]],2)</f>
        <v>1</v>
      </c>
      <c r="D1394" t="s">
        <v>1262</v>
      </c>
      <c r="E1394" t="s">
        <v>1995</v>
      </c>
      <c r="F1394" t="s">
        <v>0</v>
      </c>
      <c r="G1394" t="s">
        <v>290</v>
      </c>
      <c r="H1394" t="str">
        <f>_xlfn.XLOOKUP(Flights[[#This Row],[Destination]],Airports!$A$1:$A$77,Airports!$D$1:$D$77,"Code not found")</f>
        <v>Houston</v>
      </c>
      <c r="I1394" t="str" cm="1">
        <f t="array" ref="I1394">_xlfn.XLOOKUP(Flights[[#This Row],[Destination]],_xlfn._TRO_TRAILING(Airports!A:A),_xlfn._TRO_TRAILING(Airports!E:E),"Code not found")</f>
        <v>TX</v>
      </c>
      <c r="J1394" s="1">
        <v>0.58680555555555558</v>
      </c>
      <c r="K1394">
        <f>HOUR(Flights[[#This Row],[Scheduled Departure]])</f>
        <v>14</v>
      </c>
      <c r="L1394" s="1">
        <v>0.59722222222222221</v>
      </c>
      <c r="M1394">
        <v>15</v>
      </c>
      <c r="N1394">
        <v>173</v>
      </c>
      <c r="O1394" s="14">
        <f>Flights[[#This Row],[Length (min)]]/60</f>
        <v>2.8833333333333333</v>
      </c>
      <c r="P1394">
        <v>1390</v>
      </c>
      <c r="Q1394" s="17">
        <f>IFERROR(Flights[[#This Row],[Distance]]/Flights[[#This Row],[Length (hr)]],"")</f>
        <v>482.08092485549133</v>
      </c>
      <c r="R1394" s="1">
        <v>0.80208333333333337</v>
      </c>
      <c r="S1394" s="1">
        <v>0.80069444444444449</v>
      </c>
      <c r="T1394">
        <v>-2</v>
      </c>
      <c r="U1394" t="str">
        <f>IF(Flights[[#This Row],[Arrival Delay]]="","Cancelled",IF(Flights[[#This Row],[Arrival Delay]]&gt;15,"Delayed","On time"))</f>
        <v>On time</v>
      </c>
      <c r="V1394" t="str">
        <f>IF(Flights[[#This Row],[Status]]&lt;&gt;"Delayed","",IF(Flights[[#This Row],[Arrival Delay]]&gt;120,"Severe",IF(Flights[[#This Row],[Arrival Delay]]&gt;60,"Major","Moderate")))</f>
        <v/>
      </c>
      <c r="X1394" t="str">
        <f>IF(OR(AND(Flights[[#This Row],[Status]]="Cancelled",Flights[[#This Row],[Cancellation Reason]]="Airline/Carrier"),Flights[[#This Row],[Delay Type]]="Severe"),"Yes","No")</f>
        <v>No</v>
      </c>
    </row>
    <row r="1395" spans="1:24" x14ac:dyDescent="0.25">
      <c r="A1395" s="3">
        <v>42114</v>
      </c>
      <c r="B1395">
        <f>WEEKNUM(Flights[[#This Row],[Date]],2)</f>
        <v>17</v>
      </c>
      <c r="C1395">
        <f>WEEKDAY(Flights[[#This Row],[Date]],2)</f>
        <v>1</v>
      </c>
      <c r="D1395" t="s">
        <v>1069</v>
      </c>
      <c r="E1395" t="s">
        <v>1994</v>
      </c>
      <c r="F1395" t="s">
        <v>0</v>
      </c>
      <c r="G1395" t="s">
        <v>283</v>
      </c>
      <c r="H1395" t="str">
        <f>_xlfn.XLOOKUP(Flights[[#This Row],[Destination]],Airports!$A$1:$A$77,Airports!$D$1:$D$77,"Code not found")</f>
        <v>Fresno</v>
      </c>
      <c r="I1395" t="str" cm="1">
        <f t="array" ref="I1395">_xlfn.XLOOKUP(Flights[[#This Row],[Destination]],_xlfn._TRO_TRAILING(Airports!A:A),_xlfn._TRO_TRAILING(Airports!E:E),"Code not found")</f>
        <v>CA</v>
      </c>
      <c r="J1395" s="1">
        <v>0.60416666666666663</v>
      </c>
      <c r="K1395">
        <f>HOUR(Flights[[#This Row],[Scheduled Departure]])</f>
        <v>14</v>
      </c>
      <c r="L1395" s="1">
        <v>0.59861111111111109</v>
      </c>
      <c r="M1395">
        <v>-8</v>
      </c>
      <c r="N1395">
        <v>60</v>
      </c>
      <c r="O1395" s="14">
        <f>Flights[[#This Row],[Length (min)]]/60</f>
        <v>1</v>
      </c>
      <c r="P1395">
        <v>209</v>
      </c>
      <c r="Q1395" s="17">
        <f>IFERROR(Flights[[#This Row],[Distance]]/Flights[[#This Row],[Length (hr)]],"")</f>
        <v>209</v>
      </c>
      <c r="R1395" s="1">
        <v>0.64375000000000004</v>
      </c>
      <c r="S1395" s="1">
        <v>0.64027777777777772</v>
      </c>
      <c r="T1395">
        <v>-5</v>
      </c>
      <c r="U1395" t="str">
        <f>IF(Flights[[#This Row],[Arrival Delay]]="","Cancelled",IF(Flights[[#This Row],[Arrival Delay]]&gt;15,"Delayed","On time"))</f>
        <v>On time</v>
      </c>
      <c r="V1395" t="str">
        <f>IF(Flights[[#This Row],[Status]]&lt;&gt;"Delayed","",IF(Flights[[#This Row],[Arrival Delay]]&gt;120,"Severe",IF(Flights[[#This Row],[Arrival Delay]]&gt;60,"Major","Moderate")))</f>
        <v/>
      </c>
      <c r="X1395" t="str">
        <f>IF(OR(AND(Flights[[#This Row],[Status]]="Cancelled",Flights[[#This Row],[Cancellation Reason]]="Airline/Carrier"),Flights[[#This Row],[Delay Type]]="Severe"),"Yes","No")</f>
        <v>No</v>
      </c>
    </row>
    <row r="1396" spans="1:24" x14ac:dyDescent="0.25">
      <c r="A1396" s="3">
        <v>42114</v>
      </c>
      <c r="B1396">
        <f>WEEKNUM(Flights[[#This Row],[Date]],2)</f>
        <v>17</v>
      </c>
      <c r="C1396">
        <f>WEEKDAY(Flights[[#This Row],[Date]],2)</f>
        <v>1</v>
      </c>
      <c r="D1396" t="s">
        <v>1094</v>
      </c>
      <c r="E1396" t="s">
        <v>1994</v>
      </c>
      <c r="F1396" t="s">
        <v>0</v>
      </c>
      <c r="G1396" t="s">
        <v>283</v>
      </c>
      <c r="H1396" t="str">
        <f>_xlfn.XLOOKUP(Flights[[#This Row],[Destination]],Airports!$A$1:$A$77,Airports!$D$1:$D$77,"Code not found")</f>
        <v>Fresno</v>
      </c>
      <c r="I1396" t="str" cm="1">
        <f t="array" ref="I1396">_xlfn.XLOOKUP(Flights[[#This Row],[Destination]],_xlfn._TRO_TRAILING(Airports!A:A),_xlfn._TRO_TRAILING(Airports!E:E),"Code not found")</f>
        <v>CA</v>
      </c>
      <c r="J1396" s="1">
        <v>0.73611111111111116</v>
      </c>
      <c r="K1396">
        <f>HOUR(Flights[[#This Row],[Scheduled Departure]])</f>
        <v>17</v>
      </c>
      <c r="L1396" s="1">
        <v>0.74583333333333335</v>
      </c>
      <c r="M1396">
        <v>14</v>
      </c>
      <c r="N1396">
        <v>72</v>
      </c>
      <c r="O1396" s="14">
        <f>Flights[[#This Row],[Length (min)]]/60</f>
        <v>1.2</v>
      </c>
      <c r="P1396">
        <v>209</v>
      </c>
      <c r="Q1396" s="17">
        <f>IFERROR(Flights[[#This Row],[Distance]]/Flights[[#This Row],[Length (hr)]],"")</f>
        <v>174.16666666666669</v>
      </c>
      <c r="R1396" s="1">
        <v>0.77638888888888891</v>
      </c>
      <c r="S1396" s="1">
        <v>0.79583333333333328</v>
      </c>
      <c r="T1396">
        <v>28</v>
      </c>
      <c r="U1396" t="str">
        <f>IF(Flights[[#This Row],[Arrival Delay]]="","Cancelled",IF(Flights[[#This Row],[Arrival Delay]]&gt;15,"Delayed","On time"))</f>
        <v>Delayed</v>
      </c>
      <c r="V1396" t="str">
        <f>IF(Flights[[#This Row],[Status]]&lt;&gt;"Delayed","",IF(Flights[[#This Row],[Arrival Delay]]&gt;120,"Severe",IF(Flights[[#This Row],[Arrival Delay]]&gt;60,"Major","Moderate")))</f>
        <v>Moderate</v>
      </c>
      <c r="X1396" t="str">
        <f>IF(OR(AND(Flights[[#This Row],[Status]]="Cancelled",Flights[[#This Row],[Cancellation Reason]]="Airline/Carrier"),Flights[[#This Row],[Delay Type]]="Severe"),"Yes","No")</f>
        <v>No</v>
      </c>
    </row>
    <row r="1397" spans="1:24" x14ac:dyDescent="0.25">
      <c r="A1397" s="3">
        <v>42114</v>
      </c>
      <c r="B1397">
        <f>WEEKNUM(Flights[[#This Row],[Date]],2)</f>
        <v>17</v>
      </c>
      <c r="C1397">
        <f>WEEKDAY(Flights[[#This Row],[Date]],2)</f>
        <v>1</v>
      </c>
      <c r="D1397" t="s">
        <v>97</v>
      </c>
      <c r="E1397" t="s">
        <v>1987</v>
      </c>
      <c r="F1397" t="s">
        <v>0</v>
      </c>
      <c r="G1397" t="s">
        <v>17</v>
      </c>
      <c r="H1397" t="str">
        <f>_xlfn.XLOOKUP(Flights[[#This Row],[Destination]],Airports!$A$1:$A$77,Airports!$D$1:$D$77,"Code not found")</f>
        <v>Honolulu</v>
      </c>
      <c r="I1397" t="str" cm="1">
        <f t="array" ref="I1397">_xlfn.XLOOKUP(Flights[[#This Row],[Destination]],_xlfn._TRO_TRAILING(Airports!A:A),_xlfn._TRO_TRAILING(Airports!E:E),"Code not found")</f>
        <v>HI</v>
      </c>
      <c r="J1397" s="1">
        <v>0.78125</v>
      </c>
      <c r="K1397">
        <f>HOUR(Flights[[#This Row],[Scheduled Departure]])</f>
        <v>18</v>
      </c>
      <c r="L1397" s="1">
        <v>0.78125</v>
      </c>
      <c r="M1397">
        <v>0</v>
      </c>
      <c r="N1397">
        <v>353</v>
      </c>
      <c r="O1397" s="14">
        <f>Flights[[#This Row],[Length (min)]]/60</f>
        <v>5.8833333333333337</v>
      </c>
      <c r="P1397">
        <v>2556</v>
      </c>
      <c r="Q1397" s="17">
        <f>IFERROR(Flights[[#This Row],[Distance]]/Flights[[#This Row],[Length (hr)]],"")</f>
        <v>434.44759206798864</v>
      </c>
      <c r="R1397" s="1">
        <v>0.9</v>
      </c>
      <c r="S1397" s="1">
        <v>0.90138888888888891</v>
      </c>
      <c r="T1397">
        <v>2</v>
      </c>
      <c r="U1397" t="str">
        <f>IF(Flights[[#This Row],[Arrival Delay]]="","Cancelled",IF(Flights[[#This Row],[Arrival Delay]]&gt;15,"Delayed","On time"))</f>
        <v>On time</v>
      </c>
      <c r="V1397" t="str">
        <f>IF(Flights[[#This Row],[Status]]&lt;&gt;"Delayed","",IF(Flights[[#This Row],[Arrival Delay]]&gt;120,"Severe",IF(Flights[[#This Row],[Arrival Delay]]&gt;60,"Major","Moderate")))</f>
        <v/>
      </c>
      <c r="X1397" t="str">
        <f>IF(OR(AND(Flights[[#This Row],[Status]]="Cancelled",Flights[[#This Row],[Cancellation Reason]]="Airline/Carrier"),Flights[[#This Row],[Delay Type]]="Severe"),"Yes","No")</f>
        <v>No</v>
      </c>
    </row>
    <row r="1398" spans="1:24" x14ac:dyDescent="0.25">
      <c r="A1398" s="3">
        <v>42114</v>
      </c>
      <c r="B1398">
        <f>WEEKNUM(Flights[[#This Row],[Date]],2)</f>
        <v>17</v>
      </c>
      <c r="C1398">
        <f>WEEKDAY(Flights[[#This Row],[Date]],2)</f>
        <v>1</v>
      </c>
      <c r="D1398" t="s">
        <v>1331</v>
      </c>
      <c r="E1398" t="s">
        <v>1995</v>
      </c>
      <c r="F1398" t="s">
        <v>0</v>
      </c>
      <c r="G1398" t="s">
        <v>9</v>
      </c>
      <c r="H1398" t="str">
        <f>_xlfn.XLOOKUP(Flights[[#This Row],[Destination]],Airports!$A$1:$A$77,Airports!$D$1:$D$77,"Code not found")</f>
        <v>San Francisco</v>
      </c>
      <c r="I1398" t="str" cm="1">
        <f t="array" ref="I1398">_xlfn.XLOOKUP(Flights[[#This Row],[Destination]],_xlfn._TRO_TRAILING(Airports!A:A),_xlfn._TRO_TRAILING(Airports!E:E),"Code not found")</f>
        <v>CA</v>
      </c>
      <c r="J1398" s="1">
        <v>0.78819444444444442</v>
      </c>
      <c r="K1398">
        <f>HOUR(Flights[[#This Row],[Scheduled Departure]])</f>
        <v>18</v>
      </c>
      <c r="L1398" s="1">
        <v>0.85347222222222219</v>
      </c>
      <c r="M1398">
        <v>94</v>
      </c>
      <c r="N1398">
        <v>70</v>
      </c>
      <c r="O1398" s="14">
        <f>Flights[[#This Row],[Length (min)]]/60</f>
        <v>1.1666666666666667</v>
      </c>
      <c r="P1398">
        <v>337</v>
      </c>
      <c r="Q1398" s="17">
        <f>IFERROR(Flights[[#This Row],[Distance]]/Flights[[#This Row],[Length (hr)]],"")</f>
        <v>288.85714285714283</v>
      </c>
      <c r="R1398" s="1">
        <v>0.84027777777777779</v>
      </c>
      <c r="S1398" s="1">
        <v>0.90208333333333335</v>
      </c>
      <c r="T1398">
        <v>89</v>
      </c>
      <c r="U1398" t="str">
        <f>IF(Flights[[#This Row],[Arrival Delay]]="","Cancelled",IF(Flights[[#This Row],[Arrival Delay]]&gt;15,"Delayed","On time"))</f>
        <v>Delayed</v>
      </c>
      <c r="V1398" t="str">
        <f>IF(Flights[[#This Row],[Status]]&lt;&gt;"Delayed","",IF(Flights[[#This Row],[Arrival Delay]]&gt;120,"Severe",IF(Flights[[#This Row],[Arrival Delay]]&gt;60,"Major","Moderate")))</f>
        <v>Major</v>
      </c>
      <c r="X1398" t="str">
        <f>IF(OR(AND(Flights[[#This Row],[Status]]="Cancelled",Flights[[#This Row],[Cancellation Reason]]="Airline/Carrier"),Flights[[#This Row],[Delay Type]]="Severe"),"Yes","No")</f>
        <v>No</v>
      </c>
    </row>
    <row r="1399" spans="1:24" x14ac:dyDescent="0.25">
      <c r="A1399" s="3">
        <v>42114</v>
      </c>
      <c r="B1399">
        <f>WEEKNUM(Flights[[#This Row],[Date]],2)</f>
        <v>17</v>
      </c>
      <c r="C1399">
        <f>WEEKDAY(Flights[[#This Row],[Date]],2)</f>
        <v>1</v>
      </c>
      <c r="D1399" t="s">
        <v>1340</v>
      </c>
      <c r="E1399" t="s">
        <v>1995</v>
      </c>
      <c r="F1399" t="s">
        <v>0</v>
      </c>
      <c r="G1399" t="s">
        <v>318</v>
      </c>
      <c r="H1399" t="str">
        <f>_xlfn.XLOOKUP(Flights[[#This Row],[Destination]],Airports!$A$1:$A$77,Airports!$D$1:$D$77,"Code not found")</f>
        <v>Oakland</v>
      </c>
      <c r="I1399" t="str" cm="1">
        <f t="array" ref="I1399">_xlfn.XLOOKUP(Flights[[#This Row],[Destination]],_xlfn._TRO_TRAILING(Airports!A:A),_xlfn._TRO_TRAILING(Airports!E:E),"Code not found")</f>
        <v>CA</v>
      </c>
      <c r="J1399" s="1">
        <v>0.90625</v>
      </c>
      <c r="K1399">
        <f>HOUR(Flights[[#This Row],[Scheduled Departure]])</f>
        <v>21</v>
      </c>
      <c r="L1399" s="1">
        <v>0.92638888888888893</v>
      </c>
      <c r="M1399">
        <v>29</v>
      </c>
      <c r="N1399">
        <v>65</v>
      </c>
      <c r="O1399" s="14">
        <f>Flights[[#This Row],[Length (min)]]/60</f>
        <v>1.0833333333333333</v>
      </c>
      <c r="P1399">
        <v>337</v>
      </c>
      <c r="Q1399" s="17">
        <f>IFERROR(Flights[[#This Row],[Distance]]/Flights[[#This Row],[Length (hr)]],"")</f>
        <v>311.07692307692309</v>
      </c>
      <c r="R1399" s="1">
        <v>0.95833333333333337</v>
      </c>
      <c r="S1399" s="1">
        <v>0.97152777777777777</v>
      </c>
      <c r="T1399">
        <v>19</v>
      </c>
      <c r="U1399" t="str">
        <f>IF(Flights[[#This Row],[Arrival Delay]]="","Cancelled",IF(Flights[[#This Row],[Arrival Delay]]&gt;15,"Delayed","On time"))</f>
        <v>Delayed</v>
      </c>
      <c r="V1399" t="str">
        <f>IF(Flights[[#This Row],[Status]]&lt;&gt;"Delayed","",IF(Flights[[#This Row],[Arrival Delay]]&gt;120,"Severe",IF(Flights[[#This Row],[Arrival Delay]]&gt;60,"Major","Moderate")))</f>
        <v>Moderate</v>
      </c>
      <c r="X1399" t="str">
        <f>IF(OR(AND(Flights[[#This Row],[Status]]="Cancelled",Flights[[#This Row],[Cancellation Reason]]="Airline/Carrier"),Flights[[#This Row],[Delay Type]]="Severe"),"Yes","No")</f>
        <v>No</v>
      </c>
    </row>
    <row r="1400" spans="1:24" x14ac:dyDescent="0.25">
      <c r="A1400" s="3">
        <v>42114</v>
      </c>
      <c r="B1400">
        <f>WEEKNUM(Flights[[#This Row],[Date]],2)</f>
        <v>17</v>
      </c>
      <c r="C1400">
        <f>WEEKDAY(Flights[[#This Row],[Date]],2)</f>
        <v>1</v>
      </c>
      <c r="D1400" t="s">
        <v>1344</v>
      </c>
      <c r="E1400" t="s">
        <v>1995</v>
      </c>
      <c r="F1400" t="s">
        <v>0</v>
      </c>
      <c r="G1400" t="s">
        <v>15</v>
      </c>
      <c r="H1400" t="str">
        <f>_xlfn.XLOOKUP(Flights[[#This Row],[Destination]],Airports!$A$1:$A$77,Airports!$D$1:$D$77,"Code not found")</f>
        <v>Las Vegas</v>
      </c>
      <c r="I1400" t="str" cm="1">
        <f t="array" ref="I1400">_xlfn.XLOOKUP(Flights[[#This Row],[Destination]],_xlfn._TRO_TRAILING(Airports!A:A),_xlfn._TRO_TRAILING(Airports!E:E),"Code not found")</f>
        <v>NV</v>
      </c>
      <c r="J1400" s="1">
        <v>0.91666666666666663</v>
      </c>
      <c r="K1400">
        <f>HOUR(Flights[[#This Row],[Scheduled Departure]])</f>
        <v>22</v>
      </c>
      <c r="L1400" s="1">
        <v>0.94791666666666663</v>
      </c>
      <c r="M1400">
        <v>45</v>
      </c>
      <c r="N1400">
        <v>59</v>
      </c>
      <c r="O1400" s="14">
        <f>Flights[[#This Row],[Length (min)]]/60</f>
        <v>0.98333333333333328</v>
      </c>
      <c r="P1400">
        <v>236</v>
      </c>
      <c r="Q1400" s="17">
        <f>IFERROR(Flights[[#This Row],[Distance]]/Flights[[#This Row],[Length (hr)]],"")</f>
        <v>240</v>
      </c>
      <c r="R1400" s="1">
        <v>0.96875</v>
      </c>
      <c r="S1400" s="1">
        <v>0.98888888888888893</v>
      </c>
      <c r="T1400">
        <v>29</v>
      </c>
      <c r="U1400" t="str">
        <f>IF(Flights[[#This Row],[Arrival Delay]]="","Cancelled",IF(Flights[[#This Row],[Arrival Delay]]&gt;15,"Delayed","On time"))</f>
        <v>Delayed</v>
      </c>
      <c r="V1400" t="str">
        <f>IF(Flights[[#This Row],[Status]]&lt;&gt;"Delayed","",IF(Flights[[#This Row],[Arrival Delay]]&gt;120,"Severe",IF(Flights[[#This Row],[Arrival Delay]]&gt;60,"Major","Moderate")))</f>
        <v>Moderate</v>
      </c>
      <c r="X1400" t="str">
        <f>IF(OR(AND(Flights[[#This Row],[Status]]="Cancelled",Flights[[#This Row],[Cancellation Reason]]="Airline/Carrier"),Flights[[#This Row],[Delay Type]]="Severe"),"Yes","No")</f>
        <v>No</v>
      </c>
    </row>
    <row r="1401" spans="1:24" x14ac:dyDescent="0.25">
      <c r="A1401" s="3">
        <v>42115</v>
      </c>
      <c r="B1401">
        <f>WEEKNUM(Flights[[#This Row],[Date]],2)</f>
        <v>17</v>
      </c>
      <c r="C1401">
        <f>WEEKDAY(Flights[[#This Row],[Date]],2)</f>
        <v>2</v>
      </c>
      <c r="D1401" t="s">
        <v>1282</v>
      </c>
      <c r="E1401" t="s">
        <v>1995</v>
      </c>
      <c r="F1401" t="s">
        <v>0</v>
      </c>
      <c r="G1401" t="s">
        <v>9</v>
      </c>
      <c r="H1401" t="str">
        <f>_xlfn.XLOOKUP(Flights[[#This Row],[Destination]],Airports!$A$1:$A$77,Airports!$D$1:$D$77,"Code not found")</f>
        <v>San Francisco</v>
      </c>
      <c r="I1401" t="str" cm="1">
        <f t="array" ref="I1401">_xlfn.XLOOKUP(Flights[[#This Row],[Destination]],_xlfn._TRO_TRAILING(Airports!A:A),_xlfn._TRO_TRAILING(Airports!E:E),"Code not found")</f>
        <v>CA</v>
      </c>
      <c r="J1401" s="1">
        <v>0.26041666666666669</v>
      </c>
      <c r="K1401">
        <f>HOUR(Flights[[#This Row],[Scheduled Departure]])</f>
        <v>6</v>
      </c>
      <c r="L1401" s="1">
        <v>0.2590277777777778</v>
      </c>
      <c r="M1401">
        <v>-2</v>
      </c>
      <c r="N1401">
        <v>71</v>
      </c>
      <c r="O1401" s="14">
        <f>Flights[[#This Row],[Length (min)]]/60</f>
        <v>1.1833333333333333</v>
      </c>
      <c r="P1401">
        <v>337</v>
      </c>
      <c r="Q1401" s="17">
        <f>IFERROR(Flights[[#This Row],[Distance]]/Flights[[#This Row],[Length (hr)]],"")</f>
        <v>284.78873239436621</v>
      </c>
      <c r="R1401" s="1">
        <v>0.31944444444444442</v>
      </c>
      <c r="S1401" s="1">
        <v>0.30833333333333335</v>
      </c>
      <c r="T1401">
        <v>-16</v>
      </c>
      <c r="U1401" t="str">
        <f>IF(Flights[[#This Row],[Arrival Delay]]="","Cancelled",IF(Flights[[#This Row],[Arrival Delay]]&gt;15,"Delayed","On time"))</f>
        <v>On time</v>
      </c>
      <c r="V1401" t="str">
        <f>IF(Flights[[#This Row],[Status]]&lt;&gt;"Delayed","",IF(Flights[[#This Row],[Arrival Delay]]&gt;120,"Severe",IF(Flights[[#This Row],[Arrival Delay]]&gt;60,"Major","Moderate")))</f>
        <v/>
      </c>
      <c r="X1401" t="str">
        <f>IF(OR(AND(Flights[[#This Row],[Status]]="Cancelled",Flights[[#This Row],[Cancellation Reason]]="Airline/Carrier"),Flights[[#This Row],[Delay Type]]="Severe"),"Yes","No")</f>
        <v>No</v>
      </c>
    </row>
    <row r="1402" spans="1:24" x14ac:dyDescent="0.25">
      <c r="A1402" s="3">
        <v>42115</v>
      </c>
      <c r="B1402">
        <f>WEEKNUM(Flights[[#This Row],[Date]],2)</f>
        <v>17</v>
      </c>
      <c r="C1402">
        <f>WEEKDAY(Flights[[#This Row],[Date]],2)</f>
        <v>2</v>
      </c>
      <c r="D1402" t="s">
        <v>977</v>
      </c>
      <c r="E1402" t="s">
        <v>1990</v>
      </c>
      <c r="F1402" t="s">
        <v>0</v>
      </c>
      <c r="G1402" t="s">
        <v>9</v>
      </c>
      <c r="H1402" t="str">
        <f>_xlfn.XLOOKUP(Flights[[#This Row],[Destination]],Airports!$A$1:$A$77,Airports!$D$1:$D$77,"Code not found")</f>
        <v>San Francisco</v>
      </c>
      <c r="I1402" t="str" cm="1">
        <f t="array" ref="I1402">_xlfn.XLOOKUP(Flights[[#This Row],[Destination]],_xlfn._TRO_TRAILING(Airports!A:A),_xlfn._TRO_TRAILING(Airports!E:E),"Code not found")</f>
        <v>CA</v>
      </c>
      <c r="J1402" s="1">
        <v>0.29166666666666669</v>
      </c>
      <c r="K1402">
        <f>HOUR(Flights[[#This Row],[Scheduled Departure]])</f>
        <v>7</v>
      </c>
      <c r="L1402" s="1">
        <v>0.29097222222222224</v>
      </c>
      <c r="M1402">
        <v>-1</v>
      </c>
      <c r="N1402">
        <v>86</v>
      </c>
      <c r="O1402" s="14">
        <f>Flights[[#This Row],[Length (min)]]/60</f>
        <v>1.4333333333333333</v>
      </c>
      <c r="P1402">
        <v>337</v>
      </c>
      <c r="Q1402" s="17">
        <f>IFERROR(Flights[[#This Row],[Distance]]/Flights[[#This Row],[Length (hr)]],"")</f>
        <v>235.11627906976744</v>
      </c>
      <c r="R1402" s="1">
        <v>0.35138888888888886</v>
      </c>
      <c r="S1402" s="1">
        <v>0.35069444444444442</v>
      </c>
      <c r="T1402">
        <v>-1</v>
      </c>
      <c r="U1402" t="str">
        <f>IF(Flights[[#This Row],[Arrival Delay]]="","Cancelled",IF(Flights[[#This Row],[Arrival Delay]]&gt;15,"Delayed","On time"))</f>
        <v>On time</v>
      </c>
      <c r="V1402" t="str">
        <f>IF(Flights[[#This Row],[Status]]&lt;&gt;"Delayed","",IF(Flights[[#This Row],[Arrival Delay]]&gt;120,"Severe",IF(Flights[[#This Row],[Arrival Delay]]&gt;60,"Major","Moderate")))</f>
        <v/>
      </c>
      <c r="X1402" t="str">
        <f>IF(OR(AND(Flights[[#This Row],[Status]]="Cancelled",Flights[[#This Row],[Cancellation Reason]]="Airline/Carrier"),Flights[[#This Row],[Delay Type]]="Severe"),"Yes","No")</f>
        <v>No</v>
      </c>
    </row>
    <row r="1403" spans="1:24" x14ac:dyDescent="0.25">
      <c r="A1403" s="3">
        <v>42115</v>
      </c>
      <c r="B1403">
        <f>WEEKNUM(Flights[[#This Row],[Date]],2)</f>
        <v>17</v>
      </c>
      <c r="C1403">
        <f>WEEKDAY(Flights[[#This Row],[Date]],2)</f>
        <v>2</v>
      </c>
      <c r="D1403" t="s">
        <v>844</v>
      </c>
      <c r="E1403" t="s">
        <v>1994</v>
      </c>
      <c r="F1403" t="s">
        <v>0</v>
      </c>
      <c r="G1403" t="s">
        <v>7</v>
      </c>
      <c r="H1403" t="str">
        <f>_xlfn.XLOOKUP(Flights[[#This Row],[Destination]],Airports!$A$1:$A$77,Airports!$D$1:$D$77,"Code not found")</f>
        <v>Austin</v>
      </c>
      <c r="I1403" t="str" cm="1">
        <f t="array" ref="I1403">_xlfn.XLOOKUP(Flights[[#This Row],[Destination]],_xlfn._TRO_TRAILING(Airports!A:A),_xlfn._TRO_TRAILING(Airports!E:E),"Code not found")</f>
        <v>TX</v>
      </c>
      <c r="J1403" s="1">
        <v>0.3611111111111111</v>
      </c>
      <c r="K1403">
        <f>HOUR(Flights[[#This Row],[Scheduled Departure]])</f>
        <v>8</v>
      </c>
      <c r="L1403" s="1">
        <v>0.35555555555555557</v>
      </c>
      <c r="M1403">
        <v>-8</v>
      </c>
      <c r="N1403">
        <v>181</v>
      </c>
      <c r="O1403" s="14">
        <f>Flights[[#This Row],[Length (min)]]/60</f>
        <v>3.0166666666666666</v>
      </c>
      <c r="P1403">
        <v>1242</v>
      </c>
      <c r="Q1403" s="17">
        <f>IFERROR(Flights[[#This Row],[Distance]]/Flights[[#This Row],[Length (hr)]],"")</f>
        <v>411.71270718232046</v>
      </c>
      <c r="R1403" s="1">
        <v>0.57013888888888886</v>
      </c>
      <c r="S1403" s="1">
        <v>0.56458333333333333</v>
      </c>
      <c r="T1403">
        <v>-8</v>
      </c>
      <c r="U1403" t="str">
        <f>IF(Flights[[#This Row],[Arrival Delay]]="","Cancelled",IF(Flights[[#This Row],[Arrival Delay]]&gt;15,"Delayed","On time"))</f>
        <v>On time</v>
      </c>
      <c r="V1403" t="str">
        <f>IF(Flights[[#This Row],[Status]]&lt;&gt;"Delayed","",IF(Flights[[#This Row],[Arrival Delay]]&gt;120,"Severe",IF(Flights[[#This Row],[Arrival Delay]]&gt;60,"Major","Moderate")))</f>
        <v/>
      </c>
      <c r="X1403" t="str">
        <f>IF(OR(AND(Flights[[#This Row],[Status]]="Cancelled",Flights[[#This Row],[Cancellation Reason]]="Airline/Carrier"),Flights[[#This Row],[Delay Type]]="Severe"),"Yes","No")</f>
        <v>No</v>
      </c>
    </row>
    <row r="1404" spans="1:24" x14ac:dyDescent="0.25">
      <c r="A1404" s="3">
        <v>42115</v>
      </c>
      <c r="B1404">
        <f>WEEKNUM(Flights[[#This Row],[Date]],2)</f>
        <v>17</v>
      </c>
      <c r="C1404">
        <f>WEEKDAY(Flights[[#This Row],[Date]],2)</f>
        <v>2</v>
      </c>
      <c r="D1404" t="s">
        <v>803</v>
      </c>
      <c r="E1404" t="s">
        <v>1994</v>
      </c>
      <c r="F1404" t="s">
        <v>0</v>
      </c>
      <c r="G1404" t="s">
        <v>318</v>
      </c>
      <c r="H1404" t="str">
        <f>_xlfn.XLOOKUP(Flights[[#This Row],[Destination]],Airports!$A$1:$A$77,Airports!$D$1:$D$77,"Code not found")</f>
        <v>Oakland</v>
      </c>
      <c r="I1404" t="str" cm="1">
        <f t="array" ref="I1404">_xlfn.XLOOKUP(Flights[[#This Row],[Destination]],_xlfn._TRO_TRAILING(Airports!A:A),_xlfn._TRO_TRAILING(Airports!E:E),"Code not found")</f>
        <v>CA</v>
      </c>
      <c r="J1404" s="1">
        <v>0.38194444444444442</v>
      </c>
      <c r="K1404">
        <f>HOUR(Flights[[#This Row],[Scheduled Departure]])</f>
        <v>9</v>
      </c>
      <c r="L1404" s="1">
        <v>0.37708333333333333</v>
      </c>
      <c r="M1404">
        <v>-7</v>
      </c>
      <c r="N1404">
        <v>77</v>
      </c>
      <c r="O1404" s="14">
        <f>Flights[[#This Row],[Length (min)]]/60</f>
        <v>1.2833333333333334</v>
      </c>
      <c r="P1404">
        <v>337</v>
      </c>
      <c r="Q1404" s="17">
        <f>IFERROR(Flights[[#This Row],[Distance]]/Flights[[#This Row],[Length (hr)]],"")</f>
        <v>262.59740259740255</v>
      </c>
      <c r="R1404" s="1">
        <v>0.44305555555555554</v>
      </c>
      <c r="S1404" s="1">
        <v>0.43055555555555558</v>
      </c>
      <c r="T1404">
        <v>-18</v>
      </c>
      <c r="U1404" t="str">
        <f>IF(Flights[[#This Row],[Arrival Delay]]="","Cancelled",IF(Flights[[#This Row],[Arrival Delay]]&gt;15,"Delayed","On time"))</f>
        <v>On time</v>
      </c>
      <c r="V1404" t="str">
        <f>IF(Flights[[#This Row],[Status]]&lt;&gt;"Delayed","",IF(Flights[[#This Row],[Arrival Delay]]&gt;120,"Severe",IF(Flights[[#This Row],[Arrival Delay]]&gt;60,"Major","Moderate")))</f>
        <v/>
      </c>
      <c r="X1404" t="str">
        <f>IF(OR(AND(Flights[[#This Row],[Status]]="Cancelled",Flights[[#This Row],[Cancellation Reason]]="Airline/Carrier"),Flights[[#This Row],[Delay Type]]="Severe"),"Yes","No")</f>
        <v>No</v>
      </c>
    </row>
    <row r="1405" spans="1:24" x14ac:dyDescent="0.25">
      <c r="A1405" s="3">
        <v>42115</v>
      </c>
      <c r="B1405">
        <f>WEEKNUM(Flights[[#This Row],[Date]],2)</f>
        <v>17</v>
      </c>
      <c r="C1405">
        <f>WEEKDAY(Flights[[#This Row],[Date]],2)</f>
        <v>2</v>
      </c>
      <c r="D1405" t="s">
        <v>1295</v>
      </c>
      <c r="E1405" t="s">
        <v>1995</v>
      </c>
      <c r="F1405" t="s">
        <v>0</v>
      </c>
      <c r="G1405" t="s">
        <v>15</v>
      </c>
      <c r="H1405" t="str">
        <f>_xlfn.XLOOKUP(Flights[[#This Row],[Destination]],Airports!$A$1:$A$77,Airports!$D$1:$D$77,"Code not found")</f>
        <v>Las Vegas</v>
      </c>
      <c r="I1405" t="str" cm="1">
        <f t="array" ref="I1405">_xlfn.XLOOKUP(Flights[[#This Row],[Destination]],_xlfn._TRO_TRAILING(Airports!A:A),_xlfn._TRO_TRAILING(Airports!E:E),"Code not found")</f>
        <v>NV</v>
      </c>
      <c r="J1405" s="1">
        <v>0.38541666666666669</v>
      </c>
      <c r="K1405">
        <f>HOUR(Flights[[#This Row],[Scheduled Departure]])</f>
        <v>9</v>
      </c>
      <c r="L1405" s="1">
        <v>0.38194444444444442</v>
      </c>
      <c r="M1405">
        <v>-5</v>
      </c>
      <c r="N1405">
        <v>75</v>
      </c>
      <c r="O1405" s="14">
        <f>Flights[[#This Row],[Length (min)]]/60</f>
        <v>1.25</v>
      </c>
      <c r="P1405">
        <v>236</v>
      </c>
      <c r="Q1405" s="17">
        <f>IFERROR(Flights[[#This Row],[Distance]]/Flights[[#This Row],[Length (hr)]],"")</f>
        <v>188.8</v>
      </c>
      <c r="R1405" s="1">
        <v>0.43055555555555558</v>
      </c>
      <c r="S1405" s="1">
        <v>0.43402777777777779</v>
      </c>
      <c r="T1405">
        <v>5</v>
      </c>
      <c r="U1405" t="str">
        <f>IF(Flights[[#This Row],[Arrival Delay]]="","Cancelled",IF(Flights[[#This Row],[Arrival Delay]]&gt;15,"Delayed","On time"))</f>
        <v>On time</v>
      </c>
      <c r="V1405" t="str">
        <f>IF(Flights[[#This Row],[Status]]&lt;&gt;"Delayed","",IF(Flights[[#This Row],[Arrival Delay]]&gt;120,"Severe",IF(Flights[[#This Row],[Arrival Delay]]&gt;60,"Major","Moderate")))</f>
        <v/>
      </c>
      <c r="X1405" t="str">
        <f>IF(OR(AND(Flights[[#This Row],[Status]]="Cancelled",Flights[[#This Row],[Cancellation Reason]]="Airline/Carrier"),Flights[[#This Row],[Delay Type]]="Severe"),"Yes","No")</f>
        <v>No</v>
      </c>
    </row>
    <row r="1406" spans="1:24" x14ac:dyDescent="0.25">
      <c r="A1406" s="3">
        <v>42115</v>
      </c>
      <c r="B1406">
        <f>WEEKNUM(Flights[[#This Row],[Date]],2)</f>
        <v>17</v>
      </c>
      <c r="C1406">
        <f>WEEKDAY(Flights[[#This Row],[Date]],2)</f>
        <v>2</v>
      </c>
      <c r="D1406" t="s">
        <v>842</v>
      </c>
      <c r="E1406" t="s">
        <v>1995</v>
      </c>
      <c r="F1406" t="s">
        <v>0</v>
      </c>
      <c r="G1406" t="s">
        <v>5</v>
      </c>
      <c r="H1406" t="str">
        <f>_xlfn.XLOOKUP(Flights[[#This Row],[Destination]],Airports!$A$1:$A$77,Airports!$D$1:$D$77,"Code not found")</f>
        <v>St. Louis</v>
      </c>
      <c r="I1406" t="str" cm="1">
        <f t="array" ref="I1406">_xlfn.XLOOKUP(Flights[[#This Row],[Destination]],_xlfn._TRO_TRAILING(Airports!A:A),_xlfn._TRO_TRAILING(Airports!E:E),"Code not found")</f>
        <v>MO</v>
      </c>
      <c r="J1406" s="1">
        <v>0.44097222222222221</v>
      </c>
      <c r="K1406">
        <f>HOUR(Flights[[#This Row],[Scheduled Departure]])</f>
        <v>10</v>
      </c>
      <c r="L1406" s="1">
        <v>0.43888888888888888</v>
      </c>
      <c r="M1406">
        <v>-3</v>
      </c>
      <c r="N1406">
        <v>203</v>
      </c>
      <c r="O1406" s="14">
        <f>Flights[[#This Row],[Length (min)]]/60</f>
        <v>3.3833333333333333</v>
      </c>
      <c r="P1406">
        <v>1592</v>
      </c>
      <c r="Q1406" s="17">
        <f>IFERROR(Flights[[#This Row],[Distance]]/Flights[[#This Row],[Length (hr)]],"")</f>
        <v>470.54187192118229</v>
      </c>
      <c r="R1406" s="1">
        <v>0.67361111111111116</v>
      </c>
      <c r="S1406" s="1">
        <v>0.66319444444444442</v>
      </c>
      <c r="T1406">
        <v>-15</v>
      </c>
      <c r="U1406" t="str">
        <f>IF(Flights[[#This Row],[Arrival Delay]]="","Cancelled",IF(Flights[[#This Row],[Arrival Delay]]&gt;15,"Delayed","On time"))</f>
        <v>On time</v>
      </c>
      <c r="V1406" t="str">
        <f>IF(Flights[[#This Row],[Status]]&lt;&gt;"Delayed","",IF(Flights[[#This Row],[Arrival Delay]]&gt;120,"Severe",IF(Flights[[#This Row],[Arrival Delay]]&gt;60,"Major","Moderate")))</f>
        <v/>
      </c>
      <c r="X1406" t="str">
        <f>IF(OR(AND(Flights[[#This Row],[Status]]="Cancelled",Flights[[#This Row],[Cancellation Reason]]="Airline/Carrier"),Flights[[#This Row],[Delay Type]]="Severe"),"Yes","No")</f>
        <v>No</v>
      </c>
    </row>
    <row r="1407" spans="1:24" x14ac:dyDescent="0.25">
      <c r="A1407" s="3">
        <v>42115</v>
      </c>
      <c r="B1407">
        <f>WEEKNUM(Flights[[#This Row],[Date]],2)</f>
        <v>17</v>
      </c>
      <c r="C1407">
        <f>WEEKDAY(Flights[[#This Row],[Date]],2)</f>
        <v>2</v>
      </c>
      <c r="D1407" t="s">
        <v>439</v>
      </c>
      <c r="E1407" t="s">
        <v>1990</v>
      </c>
      <c r="F1407" t="s">
        <v>0</v>
      </c>
      <c r="G1407" t="s">
        <v>281</v>
      </c>
      <c r="H1407" t="str">
        <f>_xlfn.XLOOKUP(Flights[[#This Row],[Destination]],Airports!$A$1:$A$77,Airports!$D$1:$D$77,"Code not found")</f>
        <v>Newark</v>
      </c>
      <c r="I1407" t="str" cm="1">
        <f t="array" ref="I1407">_xlfn.XLOOKUP(Flights[[#This Row],[Destination]],_xlfn._TRO_TRAILING(Airports!A:A),_xlfn._TRO_TRAILING(Airports!E:E),"Code not found")</f>
        <v>NJ</v>
      </c>
      <c r="J1407" s="1">
        <v>0.49305555555555558</v>
      </c>
      <c r="K1407">
        <f>HOUR(Flights[[#This Row],[Scheduled Departure]])</f>
        <v>11</v>
      </c>
      <c r="L1407" s="1">
        <v>0.49722222222222223</v>
      </c>
      <c r="M1407">
        <v>6</v>
      </c>
      <c r="N1407">
        <v>309</v>
      </c>
      <c r="O1407" s="14">
        <f>Flights[[#This Row],[Length (min)]]/60</f>
        <v>5.15</v>
      </c>
      <c r="P1407">
        <v>2454</v>
      </c>
      <c r="Q1407" s="17">
        <f>IFERROR(Flights[[#This Row],[Distance]]/Flights[[#This Row],[Length (hr)]],"")</f>
        <v>476.504854368932</v>
      </c>
      <c r="R1407" s="1">
        <v>0.85555555555555551</v>
      </c>
      <c r="S1407" s="1">
        <v>0.83680555555555558</v>
      </c>
      <c r="T1407">
        <v>-27</v>
      </c>
      <c r="U1407" t="str">
        <f>IF(Flights[[#This Row],[Arrival Delay]]="","Cancelled",IF(Flights[[#This Row],[Arrival Delay]]&gt;15,"Delayed","On time"))</f>
        <v>On time</v>
      </c>
      <c r="V1407" t="str">
        <f>IF(Flights[[#This Row],[Status]]&lt;&gt;"Delayed","",IF(Flights[[#This Row],[Arrival Delay]]&gt;120,"Severe",IF(Flights[[#This Row],[Arrival Delay]]&gt;60,"Major","Moderate")))</f>
        <v/>
      </c>
      <c r="X1407" t="str">
        <f>IF(OR(AND(Flights[[#This Row],[Status]]="Cancelled",Flights[[#This Row],[Cancellation Reason]]="Airline/Carrier"),Flights[[#This Row],[Delay Type]]="Severe"),"Yes","No")</f>
        <v>No</v>
      </c>
    </row>
    <row r="1408" spans="1:24" x14ac:dyDescent="0.25">
      <c r="A1408" s="3">
        <v>42115</v>
      </c>
      <c r="B1408">
        <f>WEEKNUM(Flights[[#This Row],[Date]],2)</f>
        <v>17</v>
      </c>
      <c r="C1408">
        <f>WEEKDAY(Flights[[#This Row],[Date]],2)</f>
        <v>2</v>
      </c>
      <c r="D1408" t="s">
        <v>570</v>
      </c>
      <c r="E1408" t="s">
        <v>1994</v>
      </c>
      <c r="F1408" t="s">
        <v>0</v>
      </c>
      <c r="G1408" t="s">
        <v>343</v>
      </c>
      <c r="H1408" t="str">
        <f>_xlfn.XLOOKUP(Flights[[#This Row],[Destination]],Airports!$A$1:$A$77,Airports!$D$1:$D$77,"Code not found")</f>
        <v>San Luis Obispo</v>
      </c>
      <c r="I1408" t="str" cm="1">
        <f t="array" ref="I1408">_xlfn.XLOOKUP(Flights[[#This Row],[Destination]],_xlfn._TRO_TRAILING(Airports!A:A),_xlfn._TRO_TRAILING(Airports!E:E),"Code not found")</f>
        <v>CA</v>
      </c>
      <c r="J1408" s="1">
        <v>0.66666666666666663</v>
      </c>
      <c r="K1408">
        <f>HOUR(Flights[[#This Row],[Scheduled Departure]])</f>
        <v>16</v>
      </c>
      <c r="L1408" s="1">
        <v>0.66180555555555554</v>
      </c>
      <c r="M1408">
        <v>-7</v>
      </c>
      <c r="N1408">
        <v>58</v>
      </c>
      <c r="O1408" s="14">
        <f>Flights[[#This Row],[Length (min)]]/60</f>
        <v>0.96666666666666667</v>
      </c>
      <c r="P1408">
        <v>156</v>
      </c>
      <c r="Q1408" s="17">
        <f>IFERROR(Flights[[#This Row],[Distance]]/Flights[[#This Row],[Length (hr)]],"")</f>
        <v>161.37931034482759</v>
      </c>
      <c r="R1408" s="1">
        <v>0.70763888888888893</v>
      </c>
      <c r="S1408" s="1">
        <v>0.70208333333333328</v>
      </c>
      <c r="T1408">
        <v>-8</v>
      </c>
      <c r="U1408" t="str">
        <f>IF(Flights[[#This Row],[Arrival Delay]]="","Cancelled",IF(Flights[[#This Row],[Arrival Delay]]&gt;15,"Delayed","On time"))</f>
        <v>On time</v>
      </c>
      <c r="V1408" t="str">
        <f>IF(Flights[[#This Row],[Status]]&lt;&gt;"Delayed","",IF(Flights[[#This Row],[Arrival Delay]]&gt;120,"Severe",IF(Flights[[#This Row],[Arrival Delay]]&gt;60,"Major","Moderate")))</f>
        <v/>
      </c>
      <c r="X1408" t="str">
        <f>IF(OR(AND(Flights[[#This Row],[Status]]="Cancelled",Flights[[#This Row],[Cancellation Reason]]="Airline/Carrier"),Flights[[#This Row],[Delay Type]]="Severe"),"Yes","No")</f>
        <v>No</v>
      </c>
    </row>
    <row r="1409" spans="1:24" x14ac:dyDescent="0.25">
      <c r="A1409" s="3">
        <v>42115</v>
      </c>
      <c r="B1409">
        <f>WEEKNUM(Flights[[#This Row],[Date]],2)</f>
        <v>17</v>
      </c>
      <c r="C1409">
        <f>WEEKDAY(Flights[[#This Row],[Date]],2)</f>
        <v>2</v>
      </c>
      <c r="D1409" t="s">
        <v>1320</v>
      </c>
      <c r="E1409" t="s">
        <v>1995</v>
      </c>
      <c r="F1409" t="s">
        <v>0</v>
      </c>
      <c r="G1409" t="s">
        <v>273</v>
      </c>
      <c r="H1409" t="str">
        <f>_xlfn.XLOOKUP(Flights[[#This Row],[Destination]],Airports!$A$1:$A$77,Airports!$D$1:$D$77,"Code not found")</f>
        <v>Denver</v>
      </c>
      <c r="I1409" t="str" cm="1">
        <f t="array" ref="I1409">_xlfn.XLOOKUP(Flights[[#This Row],[Destination]],_xlfn._TRO_TRAILING(Airports!A:A),_xlfn._TRO_TRAILING(Airports!E:E),"Code not found")</f>
        <v>CO</v>
      </c>
      <c r="J1409" s="1">
        <v>0.67361111111111116</v>
      </c>
      <c r="K1409">
        <f>HOUR(Flights[[#This Row],[Scheduled Departure]])</f>
        <v>16</v>
      </c>
      <c r="L1409" s="1">
        <v>0.67083333333333328</v>
      </c>
      <c r="M1409">
        <v>-4</v>
      </c>
      <c r="N1409">
        <v>132</v>
      </c>
      <c r="O1409" s="14">
        <f>Flights[[#This Row],[Length (min)]]/60</f>
        <v>2.2000000000000002</v>
      </c>
      <c r="P1409">
        <v>862</v>
      </c>
      <c r="Q1409" s="17">
        <f>IFERROR(Flights[[#This Row],[Distance]]/Flights[[#This Row],[Length (hr)]],"")</f>
        <v>391.81818181818181</v>
      </c>
      <c r="R1409" s="1">
        <v>0.8125</v>
      </c>
      <c r="S1409" s="1">
        <v>0.8041666666666667</v>
      </c>
      <c r="T1409">
        <v>-12</v>
      </c>
      <c r="U1409" t="str">
        <f>IF(Flights[[#This Row],[Arrival Delay]]="","Cancelled",IF(Flights[[#This Row],[Arrival Delay]]&gt;15,"Delayed","On time"))</f>
        <v>On time</v>
      </c>
      <c r="V1409" t="str">
        <f>IF(Flights[[#This Row],[Status]]&lt;&gt;"Delayed","",IF(Flights[[#This Row],[Arrival Delay]]&gt;120,"Severe",IF(Flights[[#This Row],[Arrival Delay]]&gt;60,"Major","Moderate")))</f>
        <v/>
      </c>
      <c r="X1409" t="str">
        <f>IF(OR(AND(Flights[[#This Row],[Status]]="Cancelled",Flights[[#This Row],[Cancellation Reason]]="Airline/Carrier"),Flights[[#This Row],[Delay Type]]="Severe"),"Yes","No")</f>
        <v>No</v>
      </c>
    </row>
    <row r="1410" spans="1:24" x14ac:dyDescent="0.25">
      <c r="A1410" s="3">
        <v>42115</v>
      </c>
      <c r="B1410">
        <f>WEEKNUM(Flights[[#This Row],[Date]],2)</f>
        <v>17</v>
      </c>
      <c r="C1410">
        <f>WEEKDAY(Flights[[#This Row],[Date]],2)</f>
        <v>2</v>
      </c>
      <c r="D1410" t="s">
        <v>683</v>
      </c>
      <c r="E1410" t="s">
        <v>1990</v>
      </c>
      <c r="F1410" t="s">
        <v>0</v>
      </c>
      <c r="G1410" t="s">
        <v>316</v>
      </c>
      <c r="H1410" t="str">
        <f>_xlfn.XLOOKUP(Flights[[#This Row],[Destination]],Airports!$A$1:$A$77,Airports!$D$1:$D$77,"Code not found")</f>
        <v>New Orleans</v>
      </c>
      <c r="I1410" t="str" cm="1">
        <f t="array" ref="I1410">_xlfn.XLOOKUP(Flights[[#This Row],[Destination]],_xlfn._TRO_TRAILING(Airports!A:A),_xlfn._TRO_TRAILING(Airports!E:E),"Code not found")</f>
        <v>LA</v>
      </c>
      <c r="J1410" s="1">
        <v>0.98750000000000004</v>
      </c>
      <c r="K1410">
        <f>HOUR(Flights[[#This Row],[Scheduled Departure]])</f>
        <v>23</v>
      </c>
      <c r="L1410" s="1">
        <v>0.9819444444444444</v>
      </c>
      <c r="M1410">
        <v>-8</v>
      </c>
      <c r="N1410">
        <v>192</v>
      </c>
      <c r="O1410" s="14">
        <f>Flights[[#This Row],[Length (min)]]/60</f>
        <v>3.2</v>
      </c>
      <c r="P1410">
        <v>1670</v>
      </c>
      <c r="Q1410" s="17">
        <f>IFERROR(Flights[[#This Row],[Distance]]/Flights[[#This Row],[Length (hr)]],"")</f>
        <v>521.875</v>
      </c>
      <c r="R1410" s="1">
        <v>0.22638888888888889</v>
      </c>
      <c r="S1410" s="1">
        <v>0.1986111111111111</v>
      </c>
      <c r="T1410">
        <v>-40</v>
      </c>
      <c r="U1410" t="str">
        <f>IF(Flights[[#This Row],[Arrival Delay]]="","Cancelled",IF(Flights[[#This Row],[Arrival Delay]]&gt;15,"Delayed","On time"))</f>
        <v>On time</v>
      </c>
      <c r="V1410" t="str">
        <f>IF(Flights[[#This Row],[Status]]&lt;&gt;"Delayed","",IF(Flights[[#This Row],[Arrival Delay]]&gt;120,"Severe",IF(Flights[[#This Row],[Arrival Delay]]&gt;60,"Major","Moderate")))</f>
        <v/>
      </c>
      <c r="X1410" t="str">
        <f>IF(OR(AND(Flights[[#This Row],[Status]]="Cancelled",Flights[[#This Row],[Cancellation Reason]]="Airline/Carrier"),Flights[[#This Row],[Delay Type]]="Severe"),"Yes","No")</f>
        <v>No</v>
      </c>
    </row>
    <row r="1411" spans="1:24" x14ac:dyDescent="0.25">
      <c r="A1411" s="3">
        <v>42116</v>
      </c>
      <c r="B1411">
        <f>WEEKNUM(Flights[[#This Row],[Date]],2)</f>
        <v>17</v>
      </c>
      <c r="C1411">
        <f>WEEKDAY(Flights[[#This Row],[Date]],2)</f>
        <v>3</v>
      </c>
      <c r="D1411" t="s">
        <v>1281</v>
      </c>
      <c r="E1411" t="s">
        <v>1995</v>
      </c>
      <c r="F1411" t="s">
        <v>0</v>
      </c>
      <c r="G1411" t="s">
        <v>306</v>
      </c>
      <c r="H1411" t="str">
        <f>_xlfn.XLOOKUP(Flights[[#This Row],[Destination]],Airports!$A$1:$A$77,Airports!$D$1:$D$77,"Code not found")</f>
        <v>Chicago</v>
      </c>
      <c r="I1411" t="str" cm="1">
        <f t="array" ref="I1411">_xlfn.XLOOKUP(Flights[[#This Row],[Destination]],_xlfn._TRO_TRAILING(Airports!A:A),_xlfn._TRO_TRAILING(Airports!E:E),"Code not found")</f>
        <v>IL</v>
      </c>
      <c r="J1411" s="1">
        <v>0.25694444444444442</v>
      </c>
      <c r="K1411">
        <f>HOUR(Flights[[#This Row],[Scheduled Departure]])</f>
        <v>6</v>
      </c>
      <c r="L1411" s="1">
        <v>0.2638888888888889</v>
      </c>
      <c r="M1411">
        <v>10</v>
      </c>
      <c r="N1411">
        <v>226</v>
      </c>
      <c r="O1411" s="14">
        <f>Flights[[#This Row],[Length (min)]]/60</f>
        <v>3.7666666666666666</v>
      </c>
      <c r="P1411">
        <v>1750</v>
      </c>
      <c r="Q1411" s="17">
        <f>IFERROR(Flights[[#This Row],[Distance]]/Flights[[#This Row],[Length (hr)]],"")</f>
        <v>464.60176991150445</v>
      </c>
      <c r="R1411" s="1">
        <v>0.51388888888888884</v>
      </c>
      <c r="S1411" s="1">
        <v>0.50416666666666665</v>
      </c>
      <c r="T1411">
        <v>-14</v>
      </c>
      <c r="U1411" t="str">
        <f>IF(Flights[[#This Row],[Arrival Delay]]="","Cancelled",IF(Flights[[#This Row],[Arrival Delay]]&gt;15,"Delayed","On time"))</f>
        <v>On time</v>
      </c>
      <c r="V1411" t="str">
        <f>IF(Flights[[#This Row],[Status]]&lt;&gt;"Delayed","",IF(Flights[[#This Row],[Arrival Delay]]&gt;120,"Severe",IF(Flights[[#This Row],[Arrival Delay]]&gt;60,"Major","Moderate")))</f>
        <v/>
      </c>
      <c r="X1411" t="str">
        <f>IF(OR(AND(Flights[[#This Row],[Status]]="Cancelled",Flights[[#This Row],[Cancellation Reason]]="Airline/Carrier"),Flights[[#This Row],[Delay Type]]="Severe"),"Yes","No")</f>
        <v>No</v>
      </c>
    </row>
    <row r="1412" spans="1:24" x14ac:dyDescent="0.25">
      <c r="A1412" s="3">
        <v>42116</v>
      </c>
      <c r="B1412">
        <f>WEEKNUM(Flights[[#This Row],[Date]],2)</f>
        <v>17</v>
      </c>
      <c r="C1412">
        <f>WEEKDAY(Flights[[#This Row],[Date]],2)</f>
        <v>3</v>
      </c>
      <c r="D1412" t="s">
        <v>38</v>
      </c>
      <c r="E1412" t="s">
        <v>1987</v>
      </c>
      <c r="F1412" t="s">
        <v>0</v>
      </c>
      <c r="G1412" t="s">
        <v>7</v>
      </c>
      <c r="H1412" t="str">
        <f>_xlfn.XLOOKUP(Flights[[#This Row],[Destination]],Airports!$A$1:$A$77,Airports!$D$1:$D$77,"Code not found")</f>
        <v>Austin</v>
      </c>
      <c r="I1412" t="str" cm="1">
        <f t="array" ref="I1412">_xlfn.XLOOKUP(Flights[[#This Row],[Destination]],_xlfn._TRO_TRAILING(Airports!A:A),_xlfn._TRO_TRAILING(Airports!E:E),"Code not found")</f>
        <v>TX</v>
      </c>
      <c r="J1412" s="1">
        <v>0.27083333333333331</v>
      </c>
      <c r="K1412">
        <f>HOUR(Flights[[#This Row],[Scheduled Departure]])</f>
        <v>6</v>
      </c>
      <c r="L1412" s="1">
        <v>0.26319444444444445</v>
      </c>
      <c r="M1412">
        <v>-11</v>
      </c>
      <c r="N1412">
        <v>162</v>
      </c>
      <c r="O1412" s="14">
        <f>Flights[[#This Row],[Length (min)]]/60</f>
        <v>2.7</v>
      </c>
      <c r="P1412">
        <v>1242</v>
      </c>
      <c r="Q1412" s="17">
        <f>IFERROR(Flights[[#This Row],[Distance]]/Flights[[#This Row],[Length (hr)]],"")</f>
        <v>459.99999999999994</v>
      </c>
      <c r="R1412" s="1">
        <v>0.47986111111111113</v>
      </c>
      <c r="S1412" s="1">
        <v>0.45902777777777776</v>
      </c>
      <c r="T1412">
        <v>-30</v>
      </c>
      <c r="U1412" t="str">
        <f>IF(Flights[[#This Row],[Arrival Delay]]="","Cancelled",IF(Flights[[#This Row],[Arrival Delay]]&gt;15,"Delayed","On time"))</f>
        <v>On time</v>
      </c>
      <c r="V1412" t="str">
        <f>IF(Flights[[#This Row],[Status]]&lt;&gt;"Delayed","",IF(Flights[[#This Row],[Arrival Delay]]&gt;120,"Severe",IF(Flights[[#This Row],[Arrival Delay]]&gt;60,"Major","Moderate")))</f>
        <v/>
      </c>
      <c r="X1412" t="str">
        <f>IF(OR(AND(Flights[[#This Row],[Status]]="Cancelled",Flights[[#This Row],[Cancellation Reason]]="Airline/Carrier"),Flights[[#This Row],[Delay Type]]="Severe"),"Yes","No")</f>
        <v>No</v>
      </c>
    </row>
    <row r="1413" spans="1:24" x14ac:dyDescent="0.25">
      <c r="A1413" s="3">
        <v>42116</v>
      </c>
      <c r="B1413">
        <f>WEEKNUM(Flights[[#This Row],[Date]],2)</f>
        <v>17</v>
      </c>
      <c r="C1413">
        <f>WEEKDAY(Flights[[#This Row],[Date]],2)</f>
        <v>3</v>
      </c>
      <c r="D1413" t="s">
        <v>796</v>
      </c>
      <c r="E1413" t="s">
        <v>1994</v>
      </c>
      <c r="F1413" t="s">
        <v>0</v>
      </c>
      <c r="G1413" t="s">
        <v>347</v>
      </c>
      <c r="H1413" t="str">
        <f>_xlfn.XLOOKUP(Flights[[#This Row],[Destination]],Airports!$A$1:$A$77,Airports!$D$1:$D$77,"Code not found")</f>
        <v>San Jose</v>
      </c>
      <c r="I1413" t="str" cm="1">
        <f t="array" ref="I1413">_xlfn.XLOOKUP(Flights[[#This Row],[Destination]],_xlfn._TRO_TRAILING(Airports!A:A),_xlfn._TRO_TRAILING(Airports!E:E),"Code not found")</f>
        <v>CA</v>
      </c>
      <c r="J1413" s="1">
        <v>0.28125</v>
      </c>
      <c r="K1413">
        <f>HOUR(Flights[[#This Row],[Scheduled Departure]])</f>
        <v>6</v>
      </c>
      <c r="L1413" s="1">
        <v>0.27708333333333335</v>
      </c>
      <c r="M1413">
        <v>-6</v>
      </c>
      <c r="N1413">
        <v>76</v>
      </c>
      <c r="O1413" s="14">
        <f>Flights[[#This Row],[Length (min)]]/60</f>
        <v>1.2666666666666666</v>
      </c>
      <c r="P1413">
        <v>308</v>
      </c>
      <c r="Q1413" s="17">
        <f>IFERROR(Flights[[#This Row],[Distance]]/Flights[[#This Row],[Length (hr)]],"")</f>
        <v>243.15789473684211</v>
      </c>
      <c r="R1413" s="1">
        <v>0.33888888888888891</v>
      </c>
      <c r="S1413" s="1">
        <v>0.3298611111111111</v>
      </c>
      <c r="T1413">
        <v>-13</v>
      </c>
      <c r="U1413" t="str">
        <f>IF(Flights[[#This Row],[Arrival Delay]]="","Cancelled",IF(Flights[[#This Row],[Arrival Delay]]&gt;15,"Delayed","On time"))</f>
        <v>On time</v>
      </c>
      <c r="V1413" t="str">
        <f>IF(Flights[[#This Row],[Status]]&lt;&gt;"Delayed","",IF(Flights[[#This Row],[Arrival Delay]]&gt;120,"Severe",IF(Flights[[#This Row],[Arrival Delay]]&gt;60,"Major","Moderate")))</f>
        <v/>
      </c>
      <c r="X1413" t="str">
        <f>IF(OR(AND(Flights[[#This Row],[Status]]="Cancelled",Flights[[#This Row],[Cancellation Reason]]="Airline/Carrier"),Flights[[#This Row],[Delay Type]]="Severe"),"Yes","No")</f>
        <v>No</v>
      </c>
    </row>
    <row r="1414" spans="1:24" x14ac:dyDescent="0.25">
      <c r="A1414" s="3">
        <v>42116</v>
      </c>
      <c r="B1414">
        <f>WEEKNUM(Flights[[#This Row],[Date]],2)</f>
        <v>17</v>
      </c>
      <c r="C1414">
        <f>WEEKDAY(Flights[[#This Row],[Date]],2)</f>
        <v>3</v>
      </c>
      <c r="D1414" t="s">
        <v>1293</v>
      </c>
      <c r="E1414" t="s">
        <v>1995</v>
      </c>
      <c r="F1414" t="s">
        <v>0</v>
      </c>
      <c r="G1414" t="s">
        <v>9</v>
      </c>
      <c r="H1414" t="str">
        <f>_xlfn.XLOOKUP(Flights[[#This Row],[Destination]],Airports!$A$1:$A$77,Airports!$D$1:$D$77,"Code not found")</f>
        <v>San Francisco</v>
      </c>
      <c r="I1414" t="str" cm="1">
        <f t="array" ref="I1414">_xlfn.XLOOKUP(Flights[[#This Row],[Destination]],_xlfn._TRO_TRAILING(Airports!A:A),_xlfn._TRO_TRAILING(Airports!E:E),"Code not found")</f>
        <v>CA</v>
      </c>
      <c r="J1414" s="1">
        <v>0.36805555555555558</v>
      </c>
      <c r="K1414">
        <f>HOUR(Flights[[#This Row],[Scheduled Departure]])</f>
        <v>8</v>
      </c>
      <c r="L1414" s="1">
        <v>0.36319444444444443</v>
      </c>
      <c r="M1414">
        <v>-7</v>
      </c>
      <c r="N1414">
        <v>71</v>
      </c>
      <c r="O1414" s="14">
        <f>Flights[[#This Row],[Length (min)]]/60</f>
        <v>1.1833333333333333</v>
      </c>
      <c r="P1414">
        <v>337</v>
      </c>
      <c r="Q1414" s="17">
        <f>IFERROR(Flights[[#This Row],[Distance]]/Flights[[#This Row],[Length (hr)]],"")</f>
        <v>284.78873239436621</v>
      </c>
      <c r="R1414" s="1">
        <v>0.4236111111111111</v>
      </c>
      <c r="S1414" s="1">
        <v>0.41249999999999998</v>
      </c>
      <c r="T1414">
        <v>-16</v>
      </c>
      <c r="U1414" t="str">
        <f>IF(Flights[[#This Row],[Arrival Delay]]="","Cancelled",IF(Flights[[#This Row],[Arrival Delay]]&gt;15,"Delayed","On time"))</f>
        <v>On time</v>
      </c>
      <c r="V1414" t="str">
        <f>IF(Flights[[#This Row],[Status]]&lt;&gt;"Delayed","",IF(Flights[[#This Row],[Arrival Delay]]&gt;120,"Severe",IF(Flights[[#This Row],[Arrival Delay]]&gt;60,"Major","Moderate")))</f>
        <v/>
      </c>
      <c r="X1414" t="str">
        <f>IF(OR(AND(Flights[[#This Row],[Status]]="Cancelled",Flights[[#This Row],[Cancellation Reason]]="Airline/Carrier"),Flights[[#This Row],[Delay Type]]="Severe"),"Yes","No")</f>
        <v>No</v>
      </c>
    </row>
    <row r="1415" spans="1:24" x14ac:dyDescent="0.25">
      <c r="A1415" s="3">
        <v>42116</v>
      </c>
      <c r="B1415">
        <f>WEEKNUM(Flights[[#This Row],[Date]],2)</f>
        <v>17</v>
      </c>
      <c r="C1415">
        <f>WEEKDAY(Flights[[#This Row],[Date]],2)</f>
        <v>3</v>
      </c>
      <c r="D1415" t="s">
        <v>389</v>
      </c>
      <c r="E1415" t="s">
        <v>1989</v>
      </c>
      <c r="F1415" t="s">
        <v>0</v>
      </c>
      <c r="G1415" t="s">
        <v>12</v>
      </c>
      <c r="H1415" t="str">
        <f>_xlfn.XLOOKUP(Flights[[#This Row],[Destination]],Airports!$A$1:$A$77,Airports!$D$1:$D$77,"Code not found")</f>
        <v>New York</v>
      </c>
      <c r="I1415" t="str" cm="1">
        <f t="array" ref="I1415">_xlfn.XLOOKUP(Flights[[#This Row],[Destination]],_xlfn._TRO_TRAILING(Airports!A:A),_xlfn._TRO_TRAILING(Airports!E:E),"Code not found")</f>
        <v>NY</v>
      </c>
      <c r="J1415" s="1">
        <v>0.375</v>
      </c>
      <c r="K1415">
        <f>HOUR(Flights[[#This Row],[Scheduled Departure]])</f>
        <v>9</v>
      </c>
      <c r="L1415" s="1">
        <v>0.37430555555555556</v>
      </c>
      <c r="M1415">
        <v>-1</v>
      </c>
      <c r="N1415">
        <v>322</v>
      </c>
      <c r="O1415" s="14">
        <f>Flights[[#This Row],[Length (min)]]/60</f>
        <v>5.3666666666666663</v>
      </c>
      <c r="P1415">
        <v>2475</v>
      </c>
      <c r="Q1415" s="17">
        <f>IFERROR(Flights[[#This Row],[Distance]]/Flights[[#This Row],[Length (hr)]],"")</f>
        <v>461.18012422360255</v>
      </c>
      <c r="R1415" s="1">
        <v>0.72916666666666663</v>
      </c>
      <c r="S1415" s="1">
        <v>0.72291666666666665</v>
      </c>
      <c r="T1415">
        <v>-9</v>
      </c>
      <c r="U1415" t="str">
        <f>IF(Flights[[#This Row],[Arrival Delay]]="","Cancelled",IF(Flights[[#This Row],[Arrival Delay]]&gt;15,"Delayed","On time"))</f>
        <v>On time</v>
      </c>
      <c r="V1415" t="str">
        <f>IF(Flights[[#This Row],[Status]]&lt;&gt;"Delayed","",IF(Flights[[#This Row],[Arrival Delay]]&gt;120,"Severe",IF(Flights[[#This Row],[Arrival Delay]]&gt;60,"Major","Moderate")))</f>
        <v/>
      </c>
      <c r="X1415" t="str">
        <f>IF(OR(AND(Flights[[#This Row],[Status]]="Cancelled",Flights[[#This Row],[Cancellation Reason]]="Airline/Carrier"),Flights[[#This Row],[Delay Type]]="Severe"),"Yes","No")</f>
        <v>No</v>
      </c>
    </row>
    <row r="1416" spans="1:24" x14ac:dyDescent="0.25">
      <c r="A1416" s="3">
        <v>42116</v>
      </c>
      <c r="B1416">
        <f>WEEKNUM(Flights[[#This Row],[Date]],2)</f>
        <v>17</v>
      </c>
      <c r="C1416">
        <f>WEEKDAY(Flights[[#This Row],[Date]],2)</f>
        <v>3</v>
      </c>
      <c r="D1416" t="s">
        <v>427</v>
      </c>
      <c r="E1416" t="s">
        <v>1990</v>
      </c>
      <c r="F1416" t="s">
        <v>0</v>
      </c>
      <c r="G1416" t="s">
        <v>20</v>
      </c>
      <c r="H1416" t="str">
        <f>_xlfn.XLOOKUP(Flights[[#This Row],[Destination]],Airports!$A$1:$A$77,Airports!$D$1:$D$77,"Code not found")</f>
        <v>Kahului</v>
      </c>
      <c r="I1416" t="str" cm="1">
        <f t="array" ref="I1416">_xlfn.XLOOKUP(Flights[[#This Row],[Destination]],_xlfn._TRO_TRAILING(Airports!A:A),_xlfn._TRO_TRAILING(Airports!E:E),"Code not found")</f>
        <v>HI</v>
      </c>
      <c r="J1416" s="1">
        <v>0.39583333333333331</v>
      </c>
      <c r="K1416">
        <f>HOUR(Flights[[#This Row],[Scheduled Departure]])</f>
        <v>9</v>
      </c>
      <c r="L1416" s="1">
        <v>0.39444444444444443</v>
      </c>
      <c r="M1416">
        <v>-2</v>
      </c>
      <c r="N1416">
        <v>331</v>
      </c>
      <c r="O1416" s="14">
        <f>Flights[[#This Row],[Length (min)]]/60</f>
        <v>5.5166666666666666</v>
      </c>
      <c r="P1416">
        <v>2486</v>
      </c>
      <c r="Q1416" s="17">
        <f>IFERROR(Flights[[#This Row],[Distance]]/Flights[[#This Row],[Length (hr)]],"")</f>
        <v>450.63444108761331</v>
      </c>
      <c r="R1416" s="1">
        <v>0.5083333333333333</v>
      </c>
      <c r="S1416" s="1">
        <v>0.49930555555555556</v>
      </c>
      <c r="T1416">
        <v>-13</v>
      </c>
      <c r="U1416" t="str">
        <f>IF(Flights[[#This Row],[Arrival Delay]]="","Cancelled",IF(Flights[[#This Row],[Arrival Delay]]&gt;15,"Delayed","On time"))</f>
        <v>On time</v>
      </c>
      <c r="V1416" t="str">
        <f>IF(Flights[[#This Row],[Status]]&lt;&gt;"Delayed","",IF(Flights[[#This Row],[Arrival Delay]]&gt;120,"Severe",IF(Flights[[#This Row],[Arrival Delay]]&gt;60,"Major","Moderate")))</f>
        <v/>
      </c>
      <c r="X1416" t="str">
        <f>IF(OR(AND(Flights[[#This Row],[Status]]="Cancelled",Flights[[#This Row],[Cancellation Reason]]="Airline/Carrier"),Flights[[#This Row],[Delay Type]]="Severe"),"Yes","No")</f>
        <v>No</v>
      </c>
    </row>
    <row r="1417" spans="1:24" x14ac:dyDescent="0.25">
      <c r="A1417" s="3">
        <v>42116</v>
      </c>
      <c r="B1417">
        <f>WEEKNUM(Flights[[#This Row],[Date]],2)</f>
        <v>17</v>
      </c>
      <c r="C1417">
        <f>WEEKDAY(Flights[[#This Row],[Date]],2)</f>
        <v>3</v>
      </c>
      <c r="D1417" t="s">
        <v>447</v>
      </c>
      <c r="E1417" t="s">
        <v>1994</v>
      </c>
      <c r="F1417" t="s">
        <v>0</v>
      </c>
      <c r="G1417" t="s">
        <v>331</v>
      </c>
      <c r="H1417" t="str">
        <f>_xlfn.XLOOKUP(Flights[[#This Row],[Destination]],Airports!$A$1:$A$77,Airports!$D$1:$D$77,"Code not found")</f>
        <v>Palm Springs</v>
      </c>
      <c r="I1417" t="str" cm="1">
        <f t="array" ref="I1417">_xlfn.XLOOKUP(Flights[[#This Row],[Destination]],_xlfn._TRO_TRAILING(Airports!A:A),_xlfn._TRO_TRAILING(Airports!E:E),"Code not found")</f>
        <v>CA</v>
      </c>
      <c r="J1417" s="1">
        <v>0.40763888888888888</v>
      </c>
      <c r="K1417">
        <f>HOUR(Flights[[#This Row],[Scheduled Departure]])</f>
        <v>9</v>
      </c>
      <c r="L1417" s="1">
        <v>0.40555555555555556</v>
      </c>
      <c r="M1417">
        <v>-3</v>
      </c>
      <c r="N1417">
        <v>58</v>
      </c>
      <c r="O1417" s="14">
        <f>Flights[[#This Row],[Length (min)]]/60</f>
        <v>0.96666666666666667</v>
      </c>
      <c r="P1417">
        <v>110</v>
      </c>
      <c r="Q1417" s="17">
        <f>IFERROR(Flights[[#This Row],[Distance]]/Flights[[#This Row],[Length (hr)]],"")</f>
        <v>113.79310344827586</v>
      </c>
      <c r="R1417" s="1">
        <v>0.44930555555555557</v>
      </c>
      <c r="S1417" s="1">
        <v>0.44583333333333336</v>
      </c>
      <c r="T1417">
        <v>-5</v>
      </c>
      <c r="U1417" t="str">
        <f>IF(Flights[[#This Row],[Arrival Delay]]="","Cancelled",IF(Flights[[#This Row],[Arrival Delay]]&gt;15,"Delayed","On time"))</f>
        <v>On time</v>
      </c>
      <c r="V1417" t="str">
        <f>IF(Flights[[#This Row],[Status]]&lt;&gt;"Delayed","",IF(Flights[[#This Row],[Arrival Delay]]&gt;120,"Severe",IF(Flights[[#This Row],[Arrival Delay]]&gt;60,"Major","Moderate")))</f>
        <v/>
      </c>
      <c r="X1417" t="str">
        <f>IF(OR(AND(Flights[[#This Row],[Status]]="Cancelled",Flights[[#This Row],[Cancellation Reason]]="Airline/Carrier"),Flights[[#This Row],[Delay Type]]="Severe"),"Yes","No")</f>
        <v>No</v>
      </c>
    </row>
    <row r="1418" spans="1:24" x14ac:dyDescent="0.25">
      <c r="A1418" s="3">
        <v>42116</v>
      </c>
      <c r="B1418">
        <f>WEEKNUM(Flights[[#This Row],[Date]],2)</f>
        <v>17</v>
      </c>
      <c r="C1418">
        <f>WEEKDAY(Flights[[#This Row],[Date]],2)</f>
        <v>3</v>
      </c>
      <c r="D1418" t="s">
        <v>487</v>
      </c>
      <c r="E1418" t="s">
        <v>1989</v>
      </c>
      <c r="F1418" t="s">
        <v>0</v>
      </c>
      <c r="G1418" t="s">
        <v>349</v>
      </c>
      <c r="H1418" t="str">
        <f>_xlfn.XLOOKUP(Flights[[#This Row],[Destination]],Airports!$A$1:$A$77,Airports!$D$1:$D$77,"Code not found")</f>
        <v>Salt Lake City</v>
      </c>
      <c r="I1418" t="str" cm="1">
        <f t="array" ref="I1418">_xlfn.XLOOKUP(Flights[[#This Row],[Destination]],_xlfn._TRO_TRAILING(Airports!A:A),_xlfn._TRO_TRAILING(Airports!E:E),"Code not found")</f>
        <v>UT</v>
      </c>
      <c r="J1418" s="1">
        <v>0.48958333333333331</v>
      </c>
      <c r="K1418">
        <f>HOUR(Flights[[#This Row],[Scheduled Departure]])</f>
        <v>11</v>
      </c>
      <c r="L1418" s="1">
        <v>0.48541666666666666</v>
      </c>
      <c r="M1418">
        <v>-6</v>
      </c>
      <c r="N1418">
        <v>105</v>
      </c>
      <c r="O1418" s="14">
        <f>Flights[[#This Row],[Length (min)]]/60</f>
        <v>1.75</v>
      </c>
      <c r="P1418">
        <v>590</v>
      </c>
      <c r="Q1418" s="17">
        <f>IFERROR(Flights[[#This Row],[Distance]]/Flights[[#This Row],[Length (hr)]],"")</f>
        <v>337.14285714285717</v>
      </c>
      <c r="R1418" s="1">
        <v>0.60416666666666663</v>
      </c>
      <c r="S1418" s="1">
        <v>0.6</v>
      </c>
      <c r="T1418">
        <v>-6</v>
      </c>
      <c r="U1418" t="str">
        <f>IF(Flights[[#This Row],[Arrival Delay]]="","Cancelled",IF(Flights[[#This Row],[Arrival Delay]]&gt;15,"Delayed","On time"))</f>
        <v>On time</v>
      </c>
      <c r="V1418" t="str">
        <f>IF(Flights[[#This Row],[Status]]&lt;&gt;"Delayed","",IF(Flights[[#This Row],[Arrival Delay]]&gt;120,"Severe",IF(Flights[[#This Row],[Arrival Delay]]&gt;60,"Major","Moderate")))</f>
        <v/>
      </c>
      <c r="X1418" t="str">
        <f>IF(OR(AND(Flights[[#This Row],[Status]]="Cancelled",Flights[[#This Row],[Cancellation Reason]]="Airline/Carrier"),Flights[[#This Row],[Delay Type]]="Severe"),"Yes","No")</f>
        <v>No</v>
      </c>
    </row>
    <row r="1419" spans="1:24" x14ac:dyDescent="0.25">
      <c r="A1419" s="3">
        <v>42116</v>
      </c>
      <c r="B1419">
        <f>WEEKNUM(Flights[[#This Row],[Date]],2)</f>
        <v>17</v>
      </c>
      <c r="C1419">
        <f>WEEKDAY(Flights[[#This Row],[Date]],2)</f>
        <v>3</v>
      </c>
      <c r="D1419" t="s">
        <v>140</v>
      </c>
      <c r="E1419" t="s">
        <v>1987</v>
      </c>
      <c r="F1419" t="s">
        <v>0</v>
      </c>
      <c r="G1419" t="s">
        <v>15</v>
      </c>
      <c r="H1419" t="str">
        <f>_xlfn.XLOOKUP(Flights[[#This Row],[Destination]],Airports!$A$1:$A$77,Airports!$D$1:$D$77,"Code not found")</f>
        <v>Las Vegas</v>
      </c>
      <c r="I1419" t="str" cm="1">
        <f t="array" ref="I1419">_xlfn.XLOOKUP(Flights[[#This Row],[Destination]],_xlfn._TRO_TRAILING(Airports!A:A),_xlfn._TRO_TRAILING(Airports!E:E),"Code not found")</f>
        <v>NV</v>
      </c>
      <c r="J1419" s="1">
        <v>0.5</v>
      </c>
      <c r="K1419">
        <f>HOUR(Flights[[#This Row],[Scheduled Departure]])</f>
        <v>12</v>
      </c>
      <c r="L1419" s="1">
        <v>0.49791666666666667</v>
      </c>
      <c r="M1419">
        <v>-3</v>
      </c>
      <c r="N1419">
        <v>70</v>
      </c>
      <c r="O1419" s="14">
        <f>Flights[[#This Row],[Length (min)]]/60</f>
        <v>1.1666666666666667</v>
      </c>
      <c r="P1419">
        <v>236</v>
      </c>
      <c r="Q1419" s="17">
        <f>IFERROR(Flights[[#This Row],[Distance]]/Flights[[#This Row],[Length (hr)]],"")</f>
        <v>202.28571428571428</v>
      </c>
      <c r="R1419" s="1">
        <v>0.55069444444444449</v>
      </c>
      <c r="S1419" s="1">
        <v>0.54652777777777772</v>
      </c>
      <c r="T1419">
        <v>-6</v>
      </c>
      <c r="U1419" t="str">
        <f>IF(Flights[[#This Row],[Arrival Delay]]="","Cancelled",IF(Flights[[#This Row],[Arrival Delay]]&gt;15,"Delayed","On time"))</f>
        <v>On time</v>
      </c>
      <c r="V1419" t="str">
        <f>IF(Flights[[#This Row],[Status]]&lt;&gt;"Delayed","",IF(Flights[[#This Row],[Arrival Delay]]&gt;120,"Severe",IF(Flights[[#This Row],[Arrival Delay]]&gt;60,"Major","Moderate")))</f>
        <v/>
      </c>
      <c r="X1419" t="str">
        <f>IF(OR(AND(Flights[[#This Row],[Status]]="Cancelled",Flights[[#This Row],[Cancellation Reason]]="Airline/Carrier"),Flights[[#This Row],[Delay Type]]="Severe"),"Yes","No")</f>
        <v>No</v>
      </c>
    </row>
    <row r="1420" spans="1:24" x14ac:dyDescent="0.25">
      <c r="A1420" s="3">
        <v>42116</v>
      </c>
      <c r="B1420">
        <f>WEEKNUM(Flights[[#This Row],[Date]],2)</f>
        <v>17</v>
      </c>
      <c r="C1420">
        <f>WEEKDAY(Flights[[#This Row],[Date]],2)</f>
        <v>3</v>
      </c>
      <c r="D1420" t="s">
        <v>1237</v>
      </c>
      <c r="E1420" t="s">
        <v>1994</v>
      </c>
      <c r="F1420" t="s">
        <v>0</v>
      </c>
      <c r="G1420" t="s">
        <v>347</v>
      </c>
      <c r="H1420" t="str">
        <f>_xlfn.XLOOKUP(Flights[[#This Row],[Destination]],Airports!$A$1:$A$77,Airports!$D$1:$D$77,"Code not found")</f>
        <v>San Jose</v>
      </c>
      <c r="I1420" t="str" cm="1">
        <f t="array" ref="I1420">_xlfn.XLOOKUP(Flights[[#This Row],[Destination]],_xlfn._TRO_TRAILING(Airports!A:A),_xlfn._TRO_TRAILING(Airports!E:E),"Code not found")</f>
        <v>CA</v>
      </c>
      <c r="J1420" s="1">
        <v>0.56597222222222221</v>
      </c>
      <c r="K1420">
        <f>HOUR(Flights[[#This Row],[Scheduled Departure]])</f>
        <v>13</v>
      </c>
      <c r="L1420" s="1">
        <v>0.60486111111111107</v>
      </c>
      <c r="M1420">
        <v>56</v>
      </c>
      <c r="N1420">
        <v>71</v>
      </c>
      <c r="O1420" s="14">
        <f>Flights[[#This Row],[Length (min)]]/60</f>
        <v>1.1833333333333333</v>
      </c>
      <c r="P1420">
        <v>308</v>
      </c>
      <c r="Q1420" s="17">
        <f>IFERROR(Flights[[#This Row],[Distance]]/Flights[[#This Row],[Length (hr)]],"")</f>
        <v>260.28169014084506</v>
      </c>
      <c r="R1420" s="1">
        <v>0.6166666666666667</v>
      </c>
      <c r="S1420" s="1">
        <v>0.65416666666666667</v>
      </c>
      <c r="T1420">
        <v>54</v>
      </c>
      <c r="U1420" t="str">
        <f>IF(Flights[[#This Row],[Arrival Delay]]="","Cancelled",IF(Flights[[#This Row],[Arrival Delay]]&gt;15,"Delayed","On time"))</f>
        <v>Delayed</v>
      </c>
      <c r="V1420" t="str">
        <f>IF(Flights[[#This Row],[Status]]&lt;&gt;"Delayed","",IF(Flights[[#This Row],[Arrival Delay]]&gt;120,"Severe",IF(Flights[[#This Row],[Arrival Delay]]&gt;60,"Major","Moderate")))</f>
        <v>Moderate</v>
      </c>
      <c r="X1420" t="str">
        <f>IF(OR(AND(Flights[[#This Row],[Status]]="Cancelled",Flights[[#This Row],[Cancellation Reason]]="Airline/Carrier"),Flights[[#This Row],[Delay Type]]="Severe"),"Yes","No")</f>
        <v>No</v>
      </c>
    </row>
    <row r="1421" spans="1:24" x14ac:dyDescent="0.25">
      <c r="A1421" s="3">
        <v>42116</v>
      </c>
      <c r="B1421">
        <f>WEEKNUM(Flights[[#This Row],[Date]],2)</f>
        <v>17</v>
      </c>
      <c r="C1421">
        <f>WEEKDAY(Flights[[#This Row],[Date]],2)</f>
        <v>3</v>
      </c>
      <c r="D1421" t="s">
        <v>504</v>
      </c>
      <c r="E1421" t="s">
        <v>1992</v>
      </c>
      <c r="F1421" t="s">
        <v>0</v>
      </c>
      <c r="G1421" t="s">
        <v>12</v>
      </c>
      <c r="H1421" t="str">
        <f>_xlfn.XLOOKUP(Flights[[#This Row],[Destination]],Airports!$A$1:$A$77,Airports!$D$1:$D$77,"Code not found")</f>
        <v>New York</v>
      </c>
      <c r="I1421" t="str" cm="1">
        <f t="array" ref="I1421">_xlfn.XLOOKUP(Flights[[#This Row],[Destination]],_xlfn._TRO_TRAILING(Airports!A:A),_xlfn._TRO_TRAILING(Airports!E:E),"Code not found")</f>
        <v>NY</v>
      </c>
      <c r="J1421" s="1">
        <v>0.56597222222222221</v>
      </c>
      <c r="K1421">
        <f>HOUR(Flights[[#This Row],[Scheduled Departure]])</f>
        <v>13</v>
      </c>
      <c r="L1421" s="1">
        <v>0.56388888888888888</v>
      </c>
      <c r="M1421">
        <v>-3</v>
      </c>
      <c r="N1421">
        <v>331</v>
      </c>
      <c r="O1421" s="14">
        <f>Flights[[#This Row],[Length (min)]]/60</f>
        <v>5.5166666666666666</v>
      </c>
      <c r="P1421">
        <v>2475</v>
      </c>
      <c r="Q1421" s="17">
        <f>IFERROR(Flights[[#This Row],[Distance]]/Flights[[#This Row],[Length (hr)]],"")</f>
        <v>448.64048338368582</v>
      </c>
      <c r="R1421" s="1">
        <v>0.91874999999999996</v>
      </c>
      <c r="S1421" s="1">
        <v>0.91874999999999996</v>
      </c>
      <c r="T1421">
        <v>0</v>
      </c>
      <c r="U1421" t="str">
        <f>IF(Flights[[#This Row],[Arrival Delay]]="","Cancelled",IF(Flights[[#This Row],[Arrival Delay]]&gt;15,"Delayed","On time"))</f>
        <v>On time</v>
      </c>
      <c r="V1421" t="str">
        <f>IF(Flights[[#This Row],[Status]]&lt;&gt;"Delayed","",IF(Flights[[#This Row],[Arrival Delay]]&gt;120,"Severe",IF(Flights[[#This Row],[Arrival Delay]]&gt;60,"Major","Moderate")))</f>
        <v/>
      </c>
      <c r="X1421" t="str">
        <f>IF(OR(AND(Flights[[#This Row],[Status]]="Cancelled",Flights[[#This Row],[Cancellation Reason]]="Airline/Carrier"),Flights[[#This Row],[Delay Type]]="Severe"),"Yes","No")</f>
        <v>No</v>
      </c>
    </row>
    <row r="1422" spans="1:24" x14ac:dyDescent="0.25">
      <c r="A1422" s="3">
        <v>42116</v>
      </c>
      <c r="B1422">
        <f>WEEKNUM(Flights[[#This Row],[Date]],2)</f>
        <v>17</v>
      </c>
      <c r="C1422">
        <f>WEEKDAY(Flights[[#This Row],[Date]],2)</f>
        <v>3</v>
      </c>
      <c r="D1422" t="s">
        <v>617</v>
      </c>
      <c r="E1422" t="s">
        <v>1990</v>
      </c>
      <c r="F1422" t="s">
        <v>0</v>
      </c>
      <c r="G1422" t="s">
        <v>20</v>
      </c>
      <c r="H1422" t="str">
        <f>_xlfn.XLOOKUP(Flights[[#This Row],[Destination]],Airports!$A$1:$A$77,Airports!$D$1:$D$77,"Code not found")</f>
        <v>Kahului</v>
      </c>
      <c r="I1422" t="str" cm="1">
        <f t="array" ref="I1422">_xlfn.XLOOKUP(Flights[[#This Row],[Destination]],_xlfn._TRO_TRAILING(Airports!A:A),_xlfn._TRO_TRAILING(Airports!E:E),"Code not found")</f>
        <v>HI</v>
      </c>
      <c r="J1422" s="1">
        <v>0.69444444444444442</v>
      </c>
      <c r="K1422">
        <f>HOUR(Flights[[#This Row],[Scheduled Departure]])</f>
        <v>16</v>
      </c>
      <c r="L1422" s="1">
        <v>0.72569444444444442</v>
      </c>
      <c r="M1422">
        <v>45</v>
      </c>
      <c r="N1422">
        <v>331</v>
      </c>
      <c r="O1422" s="14">
        <f>Flights[[#This Row],[Length (min)]]/60</f>
        <v>5.5166666666666666</v>
      </c>
      <c r="P1422">
        <v>2486</v>
      </c>
      <c r="Q1422" s="17">
        <f>IFERROR(Flights[[#This Row],[Distance]]/Flights[[#This Row],[Length (hr)]],"")</f>
        <v>450.63444108761331</v>
      </c>
      <c r="R1422" s="1">
        <v>0.80972222222222223</v>
      </c>
      <c r="S1422" s="1">
        <v>0.8305555555555556</v>
      </c>
      <c r="T1422">
        <v>30</v>
      </c>
      <c r="U1422" t="str">
        <f>IF(Flights[[#This Row],[Arrival Delay]]="","Cancelled",IF(Flights[[#This Row],[Arrival Delay]]&gt;15,"Delayed","On time"))</f>
        <v>Delayed</v>
      </c>
      <c r="V1422" t="str">
        <f>IF(Flights[[#This Row],[Status]]&lt;&gt;"Delayed","",IF(Flights[[#This Row],[Arrival Delay]]&gt;120,"Severe",IF(Flights[[#This Row],[Arrival Delay]]&gt;60,"Major","Moderate")))</f>
        <v>Moderate</v>
      </c>
      <c r="X1422" t="str">
        <f>IF(OR(AND(Flights[[#This Row],[Status]]="Cancelled",Flights[[#This Row],[Cancellation Reason]]="Airline/Carrier"),Flights[[#This Row],[Delay Type]]="Severe"),"Yes","No")</f>
        <v>No</v>
      </c>
    </row>
    <row r="1423" spans="1:24" x14ac:dyDescent="0.25">
      <c r="A1423" s="3">
        <v>42116</v>
      </c>
      <c r="B1423">
        <f>WEEKNUM(Flights[[#This Row],[Date]],2)</f>
        <v>17</v>
      </c>
      <c r="C1423">
        <f>WEEKDAY(Flights[[#This Row],[Date]],2)</f>
        <v>3</v>
      </c>
      <c r="D1423" t="s">
        <v>585</v>
      </c>
      <c r="E1423" t="s">
        <v>1996</v>
      </c>
      <c r="F1423" t="s">
        <v>0</v>
      </c>
      <c r="G1423" t="s">
        <v>344</v>
      </c>
      <c r="H1423" t="str">
        <f>_xlfn.XLOOKUP(Flights[[#This Row],[Destination]],Airports!$A$1:$A$77,Airports!$D$1:$D$77,"Code not found")</f>
        <v>Seattle</v>
      </c>
      <c r="I1423" t="str" cm="1">
        <f t="array" ref="I1423">_xlfn.XLOOKUP(Flights[[#This Row],[Destination]],_xlfn._TRO_TRAILING(Airports!A:A),_xlfn._TRO_TRAILING(Airports!E:E),"Code not found")</f>
        <v>WA</v>
      </c>
      <c r="J1423" s="1">
        <v>0.69791666666666663</v>
      </c>
      <c r="K1423">
        <f>HOUR(Flights[[#This Row],[Scheduled Departure]])</f>
        <v>16</v>
      </c>
      <c r="L1423" s="1">
        <v>0.69444444444444442</v>
      </c>
      <c r="M1423">
        <v>-5</v>
      </c>
      <c r="N1423">
        <v>154</v>
      </c>
      <c r="O1423" s="14">
        <f>Flights[[#This Row],[Length (min)]]/60</f>
        <v>2.5666666666666669</v>
      </c>
      <c r="P1423">
        <v>954</v>
      </c>
      <c r="Q1423" s="17">
        <f>IFERROR(Flights[[#This Row],[Distance]]/Flights[[#This Row],[Length (hr)]],"")</f>
        <v>371.68831168831167</v>
      </c>
      <c r="R1423" s="1">
        <v>0.80902777777777779</v>
      </c>
      <c r="S1423" s="1">
        <v>0.80138888888888893</v>
      </c>
      <c r="T1423">
        <v>-11</v>
      </c>
      <c r="U1423" t="str">
        <f>IF(Flights[[#This Row],[Arrival Delay]]="","Cancelled",IF(Flights[[#This Row],[Arrival Delay]]&gt;15,"Delayed","On time"))</f>
        <v>On time</v>
      </c>
      <c r="V1423" t="str">
        <f>IF(Flights[[#This Row],[Status]]&lt;&gt;"Delayed","",IF(Flights[[#This Row],[Arrival Delay]]&gt;120,"Severe",IF(Flights[[#This Row],[Arrival Delay]]&gt;60,"Major","Moderate")))</f>
        <v/>
      </c>
      <c r="X1423" t="str">
        <f>IF(OR(AND(Flights[[#This Row],[Status]]="Cancelled",Flights[[#This Row],[Cancellation Reason]]="Airline/Carrier"),Flights[[#This Row],[Delay Type]]="Severe"),"Yes","No")</f>
        <v>No</v>
      </c>
    </row>
    <row r="1424" spans="1:24" x14ac:dyDescent="0.25">
      <c r="A1424" s="3">
        <v>42116</v>
      </c>
      <c r="B1424">
        <f>WEEKNUM(Flights[[#This Row],[Date]],2)</f>
        <v>17</v>
      </c>
      <c r="C1424">
        <f>WEEKDAY(Flights[[#This Row],[Date]],2)</f>
        <v>3</v>
      </c>
      <c r="D1424" t="s">
        <v>1066</v>
      </c>
      <c r="E1424" t="s">
        <v>1994</v>
      </c>
      <c r="F1424" t="s">
        <v>0</v>
      </c>
      <c r="G1424" t="s">
        <v>351</v>
      </c>
      <c r="H1424" t="str">
        <f>_xlfn.XLOOKUP(Flights[[#This Row],[Destination]],Airports!$A$1:$A$77,Airports!$D$1:$D$77,"Code not found")</f>
        <v>Sacramento</v>
      </c>
      <c r="I1424" t="str" cm="1">
        <f t="array" ref="I1424">_xlfn.XLOOKUP(Flights[[#This Row],[Destination]],_xlfn._TRO_TRAILING(Airports!A:A),_xlfn._TRO_TRAILING(Airports!E:E),"Code not found")</f>
        <v>CA</v>
      </c>
      <c r="J1424" s="1">
        <v>0.70138888888888884</v>
      </c>
      <c r="K1424">
        <f>HOUR(Flights[[#This Row],[Scheduled Departure]])</f>
        <v>16</v>
      </c>
      <c r="L1424" s="1">
        <v>0.69861111111111107</v>
      </c>
      <c r="M1424">
        <v>-4</v>
      </c>
      <c r="N1424">
        <v>85</v>
      </c>
      <c r="O1424" s="14">
        <f>Flights[[#This Row],[Length (min)]]/60</f>
        <v>1.4166666666666667</v>
      </c>
      <c r="P1424">
        <v>373</v>
      </c>
      <c r="Q1424" s="17">
        <f>IFERROR(Flights[[#This Row],[Distance]]/Flights[[#This Row],[Length (hr)]],"")</f>
        <v>263.29411764705878</v>
      </c>
      <c r="R1424" s="1">
        <v>0.75972222222222219</v>
      </c>
      <c r="S1424" s="1">
        <v>0.75763888888888886</v>
      </c>
      <c r="T1424">
        <v>-3</v>
      </c>
      <c r="U1424" t="str">
        <f>IF(Flights[[#This Row],[Arrival Delay]]="","Cancelled",IF(Flights[[#This Row],[Arrival Delay]]&gt;15,"Delayed","On time"))</f>
        <v>On time</v>
      </c>
      <c r="V1424" t="str">
        <f>IF(Flights[[#This Row],[Status]]&lt;&gt;"Delayed","",IF(Flights[[#This Row],[Arrival Delay]]&gt;120,"Severe",IF(Flights[[#This Row],[Arrival Delay]]&gt;60,"Major","Moderate")))</f>
        <v/>
      </c>
      <c r="X1424" t="str">
        <f>IF(OR(AND(Flights[[#This Row],[Status]]="Cancelled",Flights[[#This Row],[Cancellation Reason]]="Airline/Carrier"),Flights[[#This Row],[Delay Type]]="Severe"),"Yes","No")</f>
        <v>No</v>
      </c>
    </row>
    <row r="1425" spans="1:24" x14ac:dyDescent="0.25">
      <c r="A1425" s="3">
        <v>42116</v>
      </c>
      <c r="B1425">
        <f>WEEKNUM(Flights[[#This Row],[Date]],2)</f>
        <v>17</v>
      </c>
      <c r="C1425">
        <f>WEEKDAY(Flights[[#This Row],[Date]],2)</f>
        <v>3</v>
      </c>
      <c r="D1425" t="s">
        <v>590</v>
      </c>
      <c r="E1425" t="s">
        <v>1996</v>
      </c>
      <c r="F1425" t="s">
        <v>0</v>
      </c>
      <c r="G1425" t="s">
        <v>9</v>
      </c>
      <c r="H1425" t="str">
        <f>_xlfn.XLOOKUP(Flights[[#This Row],[Destination]],Airports!$A$1:$A$77,Airports!$D$1:$D$77,"Code not found")</f>
        <v>San Francisco</v>
      </c>
      <c r="I1425" t="str" cm="1">
        <f t="array" ref="I1425">_xlfn.XLOOKUP(Flights[[#This Row],[Destination]],_xlfn._TRO_TRAILING(Airports!A:A),_xlfn._TRO_TRAILING(Airports!E:E),"Code not found")</f>
        <v>CA</v>
      </c>
      <c r="J1425" s="1">
        <v>0.72222222222222221</v>
      </c>
      <c r="K1425">
        <f>HOUR(Flights[[#This Row],[Scheduled Departure]])</f>
        <v>17</v>
      </c>
      <c r="L1425" s="1">
        <v>0.71805555555555556</v>
      </c>
      <c r="M1425">
        <v>-6</v>
      </c>
      <c r="N1425">
        <v>72</v>
      </c>
      <c r="O1425" s="14">
        <f>Flights[[#This Row],[Length (min)]]/60</f>
        <v>1.2</v>
      </c>
      <c r="P1425">
        <v>337</v>
      </c>
      <c r="Q1425" s="17">
        <f>IFERROR(Flights[[#This Row],[Distance]]/Flights[[#This Row],[Length (hr)]],"")</f>
        <v>280.83333333333337</v>
      </c>
      <c r="R1425" s="1">
        <v>0.77430555555555558</v>
      </c>
      <c r="S1425" s="1">
        <v>0.7680555555555556</v>
      </c>
      <c r="T1425">
        <v>-9</v>
      </c>
      <c r="U1425" t="str">
        <f>IF(Flights[[#This Row],[Arrival Delay]]="","Cancelled",IF(Flights[[#This Row],[Arrival Delay]]&gt;15,"Delayed","On time"))</f>
        <v>On time</v>
      </c>
      <c r="V1425" t="str">
        <f>IF(Flights[[#This Row],[Status]]&lt;&gt;"Delayed","",IF(Flights[[#This Row],[Arrival Delay]]&gt;120,"Severe",IF(Flights[[#This Row],[Arrival Delay]]&gt;60,"Major","Moderate")))</f>
        <v/>
      </c>
      <c r="X1425" t="str">
        <f>IF(OR(AND(Flights[[#This Row],[Status]]="Cancelled",Flights[[#This Row],[Cancellation Reason]]="Airline/Carrier"),Flights[[#This Row],[Delay Type]]="Severe"),"Yes","No")</f>
        <v>No</v>
      </c>
    </row>
    <row r="1426" spans="1:24" x14ac:dyDescent="0.25">
      <c r="A1426" s="3">
        <v>42116</v>
      </c>
      <c r="B1426">
        <f>WEEKNUM(Flights[[#This Row],[Date]],2)</f>
        <v>17</v>
      </c>
      <c r="C1426">
        <f>WEEKDAY(Flights[[#This Row],[Date]],2)</f>
        <v>3</v>
      </c>
      <c r="D1426" t="s">
        <v>780</v>
      </c>
      <c r="E1426" t="s">
        <v>1990</v>
      </c>
      <c r="F1426" t="s">
        <v>0</v>
      </c>
      <c r="G1426" t="s">
        <v>4</v>
      </c>
      <c r="H1426" t="str">
        <f>_xlfn.XLOOKUP(Flights[[#This Row],[Destination]],Airports!$A$1:$A$77,Airports!$D$1:$D$77,"Code not found")</f>
        <v>Chicago</v>
      </c>
      <c r="I1426" t="str" cm="1">
        <f t="array" ref="I1426">_xlfn.XLOOKUP(Flights[[#This Row],[Destination]],_xlfn._TRO_TRAILING(Airports!A:A),_xlfn._TRO_TRAILING(Airports!E:E),"Code not found")</f>
        <v>IL</v>
      </c>
      <c r="J1426" s="1">
        <v>0.75972222222222219</v>
      </c>
      <c r="K1426">
        <f>HOUR(Flights[[#This Row],[Scheduled Departure]])</f>
        <v>18</v>
      </c>
      <c r="L1426" s="1">
        <v>0.75555555555555554</v>
      </c>
      <c r="M1426">
        <v>-6</v>
      </c>
      <c r="N1426">
        <v>220</v>
      </c>
      <c r="O1426" s="14">
        <f>Flights[[#This Row],[Length (min)]]/60</f>
        <v>3.6666666666666665</v>
      </c>
      <c r="P1426">
        <v>1744</v>
      </c>
      <c r="Q1426" s="17">
        <f>IFERROR(Flights[[#This Row],[Distance]]/Flights[[#This Row],[Length (hr)]],"")</f>
        <v>475.63636363636368</v>
      </c>
      <c r="R1426" s="1">
        <v>1.0416666666666666E-2</v>
      </c>
      <c r="S1426" s="1">
        <v>0.9916666666666667</v>
      </c>
      <c r="T1426">
        <v>-27</v>
      </c>
      <c r="U1426" t="str">
        <f>IF(Flights[[#This Row],[Arrival Delay]]="","Cancelled",IF(Flights[[#This Row],[Arrival Delay]]&gt;15,"Delayed","On time"))</f>
        <v>On time</v>
      </c>
      <c r="V1426" t="str">
        <f>IF(Flights[[#This Row],[Status]]&lt;&gt;"Delayed","",IF(Flights[[#This Row],[Arrival Delay]]&gt;120,"Severe",IF(Flights[[#This Row],[Arrival Delay]]&gt;60,"Major","Moderate")))</f>
        <v/>
      </c>
      <c r="X1426" t="str">
        <f>IF(OR(AND(Flights[[#This Row],[Status]]="Cancelled",Flights[[#This Row],[Cancellation Reason]]="Airline/Carrier"),Flights[[#This Row],[Delay Type]]="Severe"),"Yes","No")</f>
        <v>No</v>
      </c>
    </row>
    <row r="1427" spans="1:24" x14ac:dyDescent="0.25">
      <c r="A1427" s="3">
        <v>42116</v>
      </c>
      <c r="B1427">
        <f>WEEKNUM(Flights[[#This Row],[Date]],2)</f>
        <v>17</v>
      </c>
      <c r="C1427">
        <f>WEEKDAY(Flights[[#This Row],[Date]],2)</f>
        <v>3</v>
      </c>
      <c r="D1427" t="s">
        <v>1332</v>
      </c>
      <c r="E1427" t="s">
        <v>1995</v>
      </c>
      <c r="F1427" t="s">
        <v>0</v>
      </c>
      <c r="G1427" t="s">
        <v>270</v>
      </c>
      <c r="H1427" t="str">
        <f>_xlfn.XLOOKUP(Flights[[#This Row],[Destination]],Airports!$A$1:$A$77,Airports!$D$1:$D$77,"Code not found")</f>
        <v>Dallas</v>
      </c>
      <c r="I1427" t="str" cm="1">
        <f t="array" ref="I1427">_xlfn.XLOOKUP(Flights[[#This Row],[Destination]],_xlfn._TRO_TRAILING(Airports!A:A),_xlfn._TRO_TRAILING(Airports!E:E),"Code not found")</f>
        <v>TX</v>
      </c>
      <c r="J1427" s="1">
        <v>0.79166666666666663</v>
      </c>
      <c r="K1427">
        <f>HOUR(Flights[[#This Row],[Scheduled Departure]])</f>
        <v>19</v>
      </c>
      <c r="L1427" s="1">
        <v>0.79791666666666672</v>
      </c>
      <c r="M1427">
        <v>9</v>
      </c>
      <c r="N1427">
        <v>156</v>
      </c>
      <c r="O1427" s="14">
        <f>Flights[[#This Row],[Length (min)]]/60</f>
        <v>2.6</v>
      </c>
      <c r="P1427">
        <v>1246</v>
      </c>
      <c r="Q1427" s="17">
        <f>IFERROR(Flights[[#This Row],[Distance]]/Flights[[#This Row],[Length (hr)]],"")</f>
        <v>479.23076923076923</v>
      </c>
      <c r="R1427" s="1">
        <v>0.99652777777777779</v>
      </c>
      <c r="S1427" s="1">
        <v>0.98958333333333337</v>
      </c>
      <c r="T1427">
        <v>-10</v>
      </c>
      <c r="U1427" t="str">
        <f>IF(Flights[[#This Row],[Arrival Delay]]="","Cancelled",IF(Flights[[#This Row],[Arrival Delay]]&gt;15,"Delayed","On time"))</f>
        <v>On time</v>
      </c>
      <c r="V1427" t="str">
        <f>IF(Flights[[#This Row],[Status]]&lt;&gt;"Delayed","",IF(Flights[[#This Row],[Arrival Delay]]&gt;120,"Severe",IF(Flights[[#This Row],[Arrival Delay]]&gt;60,"Major","Moderate")))</f>
        <v/>
      </c>
      <c r="X1427" t="str">
        <f>IF(OR(AND(Flights[[#This Row],[Status]]="Cancelled",Flights[[#This Row],[Cancellation Reason]]="Airline/Carrier"),Flights[[#This Row],[Delay Type]]="Severe"),"Yes","No")</f>
        <v>No</v>
      </c>
    </row>
    <row r="1428" spans="1:24" x14ac:dyDescent="0.25">
      <c r="A1428" s="3">
        <v>42116</v>
      </c>
      <c r="B1428">
        <f>WEEKNUM(Flights[[#This Row],[Date]],2)</f>
        <v>17</v>
      </c>
      <c r="C1428">
        <f>WEEKDAY(Flights[[#This Row],[Date]],2)</f>
        <v>3</v>
      </c>
      <c r="D1428" t="s">
        <v>99</v>
      </c>
      <c r="E1428" t="s">
        <v>1987</v>
      </c>
      <c r="F1428" t="s">
        <v>0</v>
      </c>
      <c r="G1428" t="s">
        <v>9</v>
      </c>
      <c r="H1428" t="str">
        <f>_xlfn.XLOOKUP(Flights[[#This Row],[Destination]],Airports!$A$1:$A$77,Airports!$D$1:$D$77,"Code not found")</f>
        <v>San Francisco</v>
      </c>
      <c r="I1428" t="str" cm="1">
        <f t="array" ref="I1428">_xlfn.XLOOKUP(Flights[[#This Row],[Destination]],_xlfn._TRO_TRAILING(Airports!A:A),_xlfn._TRO_TRAILING(Airports!E:E),"Code not found")</f>
        <v>CA</v>
      </c>
      <c r="J1428" s="1">
        <v>0.86805555555555558</v>
      </c>
      <c r="K1428">
        <f>HOUR(Flights[[#This Row],[Scheduled Departure]])</f>
        <v>20</v>
      </c>
      <c r="L1428" s="1">
        <v>0.86736111111111114</v>
      </c>
      <c r="M1428">
        <v>-1</v>
      </c>
      <c r="N1428">
        <v>79</v>
      </c>
      <c r="O1428" s="14">
        <f>Flights[[#This Row],[Length (min)]]/60</f>
        <v>1.3166666666666667</v>
      </c>
      <c r="P1428">
        <v>337</v>
      </c>
      <c r="Q1428" s="17">
        <f>IFERROR(Flights[[#This Row],[Distance]]/Flights[[#This Row],[Length (hr)]],"")</f>
        <v>255.9493670886076</v>
      </c>
      <c r="R1428" s="1">
        <v>0.92638888888888893</v>
      </c>
      <c r="S1428" s="1">
        <v>0.92222222222222228</v>
      </c>
      <c r="T1428">
        <v>-6</v>
      </c>
      <c r="U1428" t="str">
        <f>IF(Flights[[#This Row],[Arrival Delay]]="","Cancelled",IF(Flights[[#This Row],[Arrival Delay]]&gt;15,"Delayed","On time"))</f>
        <v>On time</v>
      </c>
      <c r="V1428" t="str">
        <f>IF(Flights[[#This Row],[Status]]&lt;&gt;"Delayed","",IF(Flights[[#This Row],[Arrival Delay]]&gt;120,"Severe",IF(Flights[[#This Row],[Arrival Delay]]&gt;60,"Major","Moderate")))</f>
        <v/>
      </c>
      <c r="X1428" t="str">
        <f>IF(OR(AND(Flights[[#This Row],[Status]]="Cancelled",Flights[[#This Row],[Cancellation Reason]]="Airline/Carrier"),Flights[[#This Row],[Delay Type]]="Severe"),"Yes","No")</f>
        <v>No</v>
      </c>
    </row>
    <row r="1429" spans="1:24" x14ac:dyDescent="0.25">
      <c r="A1429" s="3">
        <v>42116</v>
      </c>
      <c r="B1429">
        <f>WEEKNUM(Flights[[#This Row],[Date]],2)</f>
        <v>17</v>
      </c>
      <c r="C1429">
        <f>WEEKDAY(Flights[[#This Row],[Date]],2)</f>
        <v>3</v>
      </c>
      <c r="D1429" t="s">
        <v>1273</v>
      </c>
      <c r="E1429" t="s">
        <v>1994</v>
      </c>
      <c r="F1429" t="s">
        <v>0</v>
      </c>
      <c r="G1429" t="s">
        <v>347</v>
      </c>
      <c r="H1429" t="str">
        <f>_xlfn.XLOOKUP(Flights[[#This Row],[Destination]],Airports!$A$1:$A$77,Airports!$D$1:$D$77,"Code not found")</f>
        <v>San Jose</v>
      </c>
      <c r="I1429" t="str" cm="1">
        <f t="array" ref="I1429">_xlfn.XLOOKUP(Flights[[#This Row],[Destination]],_xlfn._TRO_TRAILING(Airports!A:A),_xlfn._TRO_TRAILING(Airports!E:E),"Code not found")</f>
        <v>CA</v>
      </c>
      <c r="J1429" s="1">
        <v>0.87152777777777779</v>
      </c>
      <c r="K1429">
        <f>HOUR(Flights[[#This Row],[Scheduled Departure]])</f>
        <v>20</v>
      </c>
      <c r="L1429" s="1">
        <v>0.87152777777777779</v>
      </c>
      <c r="M1429">
        <v>0</v>
      </c>
      <c r="N1429">
        <v>79</v>
      </c>
      <c r="O1429" s="14">
        <f>Flights[[#This Row],[Length (min)]]/60</f>
        <v>1.3166666666666667</v>
      </c>
      <c r="P1429">
        <v>308</v>
      </c>
      <c r="Q1429" s="17">
        <f>IFERROR(Flights[[#This Row],[Distance]]/Flights[[#This Row],[Length (hr)]],"")</f>
        <v>233.92405063291139</v>
      </c>
      <c r="R1429" s="1">
        <v>0.92708333333333337</v>
      </c>
      <c r="S1429" s="1">
        <v>0.92638888888888893</v>
      </c>
      <c r="T1429">
        <v>-1</v>
      </c>
      <c r="U1429" t="str">
        <f>IF(Flights[[#This Row],[Arrival Delay]]="","Cancelled",IF(Flights[[#This Row],[Arrival Delay]]&gt;15,"Delayed","On time"))</f>
        <v>On time</v>
      </c>
      <c r="V1429" t="str">
        <f>IF(Flights[[#This Row],[Status]]&lt;&gt;"Delayed","",IF(Flights[[#This Row],[Arrival Delay]]&gt;120,"Severe",IF(Flights[[#This Row],[Arrival Delay]]&gt;60,"Major","Moderate")))</f>
        <v/>
      </c>
      <c r="X1429" t="str">
        <f>IF(OR(AND(Flights[[#This Row],[Status]]="Cancelled",Flights[[#This Row],[Cancellation Reason]]="Airline/Carrier"),Flights[[#This Row],[Delay Type]]="Severe"),"Yes","No")</f>
        <v>No</v>
      </c>
    </row>
    <row r="1430" spans="1:24" x14ac:dyDescent="0.25">
      <c r="A1430" s="3">
        <v>42116</v>
      </c>
      <c r="B1430">
        <f>WEEKNUM(Flights[[#This Row],[Date]],2)</f>
        <v>17</v>
      </c>
      <c r="C1430">
        <f>WEEKDAY(Flights[[#This Row],[Date]],2)</f>
        <v>3</v>
      </c>
      <c r="D1430" t="s">
        <v>1075</v>
      </c>
      <c r="E1430" t="s">
        <v>1994</v>
      </c>
      <c r="F1430" t="s">
        <v>0</v>
      </c>
      <c r="G1430" t="s">
        <v>339</v>
      </c>
      <c r="H1430" t="str">
        <f>_xlfn.XLOOKUP(Flights[[#This Row],[Destination]],Airports!$A$1:$A$77,Airports!$D$1:$D$77,"Code not found")</f>
        <v>San Diego</v>
      </c>
      <c r="I1430" t="str" cm="1">
        <f t="array" ref="I1430">_xlfn.XLOOKUP(Flights[[#This Row],[Destination]],_xlfn._TRO_TRAILING(Airports!A:A),_xlfn._TRO_TRAILING(Airports!E:E),"Code not found")</f>
        <v>CA</v>
      </c>
      <c r="J1430" s="1">
        <v>0.875</v>
      </c>
      <c r="K1430">
        <f>HOUR(Flights[[#This Row],[Scheduled Departure]])</f>
        <v>21</v>
      </c>
      <c r="L1430" s="1">
        <v>0.87361111111111112</v>
      </c>
      <c r="M1430">
        <v>-2</v>
      </c>
      <c r="N1430">
        <v>49</v>
      </c>
      <c r="O1430" s="14">
        <f>Flights[[#This Row],[Length (min)]]/60</f>
        <v>0.81666666666666665</v>
      </c>
      <c r="P1430">
        <v>109</v>
      </c>
      <c r="Q1430" s="17">
        <f>IFERROR(Flights[[#This Row],[Distance]]/Flights[[#This Row],[Length (hr)]],"")</f>
        <v>133.46938775510205</v>
      </c>
      <c r="R1430" s="1">
        <v>0.90833333333333333</v>
      </c>
      <c r="S1430" s="1">
        <v>0.90763888888888888</v>
      </c>
      <c r="T1430">
        <v>-1</v>
      </c>
      <c r="U1430" t="str">
        <f>IF(Flights[[#This Row],[Arrival Delay]]="","Cancelled",IF(Flights[[#This Row],[Arrival Delay]]&gt;15,"Delayed","On time"))</f>
        <v>On time</v>
      </c>
      <c r="V1430" t="str">
        <f>IF(Flights[[#This Row],[Status]]&lt;&gt;"Delayed","",IF(Flights[[#This Row],[Arrival Delay]]&gt;120,"Severe",IF(Flights[[#This Row],[Arrival Delay]]&gt;60,"Major","Moderate")))</f>
        <v/>
      </c>
      <c r="X1430" t="str">
        <f>IF(OR(AND(Flights[[#This Row],[Status]]="Cancelled",Flights[[#This Row],[Cancellation Reason]]="Airline/Carrier"),Flights[[#This Row],[Delay Type]]="Severe"),"Yes","No")</f>
        <v>No</v>
      </c>
    </row>
    <row r="1431" spans="1:24" x14ac:dyDescent="0.25">
      <c r="A1431" s="3">
        <v>42116</v>
      </c>
      <c r="B1431">
        <f>WEEKNUM(Flights[[#This Row],[Date]],2)</f>
        <v>17</v>
      </c>
      <c r="C1431">
        <f>WEEKDAY(Flights[[#This Row],[Date]],2)</f>
        <v>3</v>
      </c>
      <c r="D1431" t="s">
        <v>107</v>
      </c>
      <c r="E1431" t="s">
        <v>1987</v>
      </c>
      <c r="F1431" t="s">
        <v>0</v>
      </c>
      <c r="G1431" t="s">
        <v>12</v>
      </c>
      <c r="H1431" t="str">
        <f>_xlfn.XLOOKUP(Flights[[#This Row],[Destination]],Airports!$A$1:$A$77,Airports!$D$1:$D$77,"Code not found")</f>
        <v>New York</v>
      </c>
      <c r="I1431" t="str" cm="1">
        <f t="array" ref="I1431">_xlfn.XLOOKUP(Flights[[#This Row],[Destination]],_xlfn._TRO_TRAILING(Airports!A:A),_xlfn._TRO_TRAILING(Airports!E:E),"Code not found")</f>
        <v>NY</v>
      </c>
      <c r="J1431" s="1">
        <v>0.97569444444444442</v>
      </c>
      <c r="K1431">
        <f>HOUR(Flights[[#This Row],[Scheduled Departure]])</f>
        <v>23</v>
      </c>
      <c r="L1431" s="1">
        <v>0.97569444444444442</v>
      </c>
      <c r="M1431">
        <v>0</v>
      </c>
      <c r="N1431">
        <v>317</v>
      </c>
      <c r="O1431" s="14">
        <f>Flights[[#This Row],[Length (min)]]/60</f>
        <v>5.2833333333333332</v>
      </c>
      <c r="P1431">
        <v>2475</v>
      </c>
      <c r="Q1431" s="17">
        <f>IFERROR(Flights[[#This Row],[Distance]]/Flights[[#This Row],[Length (hr)]],"")</f>
        <v>468.45425867507885</v>
      </c>
      <c r="R1431" s="1">
        <v>0.3298611111111111</v>
      </c>
      <c r="S1431" s="1">
        <v>0.32083333333333336</v>
      </c>
      <c r="T1431">
        <v>-13</v>
      </c>
      <c r="U1431" t="str">
        <f>IF(Flights[[#This Row],[Arrival Delay]]="","Cancelled",IF(Flights[[#This Row],[Arrival Delay]]&gt;15,"Delayed","On time"))</f>
        <v>On time</v>
      </c>
      <c r="V1431" t="str">
        <f>IF(Flights[[#This Row],[Status]]&lt;&gt;"Delayed","",IF(Flights[[#This Row],[Arrival Delay]]&gt;120,"Severe",IF(Flights[[#This Row],[Arrival Delay]]&gt;60,"Major","Moderate")))</f>
        <v/>
      </c>
      <c r="X1431" t="str">
        <f>IF(OR(AND(Flights[[#This Row],[Status]]="Cancelled",Flights[[#This Row],[Cancellation Reason]]="Airline/Carrier"),Flights[[#This Row],[Delay Type]]="Severe"),"Yes","No")</f>
        <v>No</v>
      </c>
    </row>
    <row r="1432" spans="1:24" x14ac:dyDescent="0.25">
      <c r="A1432" s="3">
        <v>42117</v>
      </c>
      <c r="B1432">
        <f>WEEKNUM(Flights[[#This Row],[Date]],2)</f>
        <v>17</v>
      </c>
      <c r="C1432">
        <f>WEEKDAY(Flights[[#This Row],[Date]],2)</f>
        <v>4</v>
      </c>
      <c r="D1432" t="s">
        <v>380</v>
      </c>
      <c r="E1432" t="s">
        <v>1991</v>
      </c>
      <c r="F1432" t="s">
        <v>0</v>
      </c>
      <c r="G1432" t="s">
        <v>344</v>
      </c>
      <c r="H1432" t="str">
        <f>_xlfn.XLOOKUP(Flights[[#This Row],[Destination]],Airports!$A$1:$A$77,Airports!$D$1:$D$77,"Code not found")</f>
        <v>Seattle</v>
      </c>
      <c r="I1432" t="str" cm="1">
        <f t="array" ref="I1432">_xlfn.XLOOKUP(Flights[[#This Row],[Destination]],_xlfn._TRO_TRAILING(Airports!A:A),_xlfn._TRO_TRAILING(Airports!E:E),"Code not found")</f>
        <v>WA</v>
      </c>
      <c r="J1432" s="1">
        <v>0.25</v>
      </c>
      <c r="K1432">
        <f>HOUR(Flights[[#This Row],[Scheduled Departure]])</f>
        <v>6</v>
      </c>
      <c r="L1432" s="1">
        <v>0.24652777777777779</v>
      </c>
      <c r="M1432">
        <v>-5</v>
      </c>
      <c r="N1432">
        <v>172</v>
      </c>
      <c r="O1432" s="14">
        <f>Flights[[#This Row],[Length (min)]]/60</f>
        <v>2.8666666666666667</v>
      </c>
      <c r="P1432">
        <v>954</v>
      </c>
      <c r="Q1432" s="17">
        <f>IFERROR(Flights[[#This Row],[Distance]]/Flights[[#This Row],[Length (hr)]],"")</f>
        <v>332.7906976744186</v>
      </c>
      <c r="R1432" s="1">
        <v>0.37013888888888891</v>
      </c>
      <c r="S1432" s="1">
        <v>0.3659722222222222</v>
      </c>
      <c r="T1432">
        <v>-6</v>
      </c>
      <c r="U1432" t="str">
        <f>IF(Flights[[#This Row],[Arrival Delay]]="","Cancelled",IF(Flights[[#This Row],[Arrival Delay]]&gt;15,"Delayed","On time"))</f>
        <v>On time</v>
      </c>
      <c r="V1432" t="str">
        <f>IF(Flights[[#This Row],[Status]]&lt;&gt;"Delayed","",IF(Flights[[#This Row],[Arrival Delay]]&gt;120,"Severe",IF(Flights[[#This Row],[Arrival Delay]]&gt;60,"Major","Moderate")))</f>
        <v/>
      </c>
      <c r="X1432" t="str">
        <f>IF(OR(AND(Flights[[#This Row],[Status]]="Cancelled",Flights[[#This Row],[Cancellation Reason]]="Airline/Carrier"),Flights[[#This Row],[Delay Type]]="Severe"),"Yes","No")</f>
        <v>No</v>
      </c>
    </row>
    <row r="1433" spans="1:24" x14ac:dyDescent="0.25">
      <c r="A1433" s="3">
        <v>42117</v>
      </c>
      <c r="B1433">
        <f>WEEKNUM(Flights[[#This Row],[Date]],2)</f>
        <v>17</v>
      </c>
      <c r="C1433">
        <f>WEEKDAY(Flights[[#This Row],[Date]],2)</f>
        <v>4</v>
      </c>
      <c r="D1433" t="s">
        <v>1282</v>
      </c>
      <c r="E1433" t="s">
        <v>1995</v>
      </c>
      <c r="F1433" t="s">
        <v>0</v>
      </c>
      <c r="G1433" t="s">
        <v>9</v>
      </c>
      <c r="H1433" t="str">
        <f>_xlfn.XLOOKUP(Flights[[#This Row],[Destination]],Airports!$A$1:$A$77,Airports!$D$1:$D$77,"Code not found")</f>
        <v>San Francisco</v>
      </c>
      <c r="I1433" t="str" cm="1">
        <f t="array" ref="I1433">_xlfn.XLOOKUP(Flights[[#This Row],[Destination]],_xlfn._TRO_TRAILING(Airports!A:A),_xlfn._TRO_TRAILING(Airports!E:E),"Code not found")</f>
        <v>CA</v>
      </c>
      <c r="J1433" s="1">
        <v>0.26041666666666669</v>
      </c>
      <c r="K1433">
        <f>HOUR(Flights[[#This Row],[Scheduled Departure]])</f>
        <v>6</v>
      </c>
      <c r="L1433" s="1">
        <v>0</v>
      </c>
      <c r="O1433" s="14">
        <f>Flights[[#This Row],[Length (min)]]/60</f>
        <v>0</v>
      </c>
      <c r="P1433">
        <v>337</v>
      </c>
      <c r="Q1433" s="17" t="str">
        <f>IFERROR(Flights[[#This Row],[Distance]]/Flights[[#This Row],[Length (hr)]],"")</f>
        <v/>
      </c>
      <c r="R1433" s="1">
        <v>0.31944444444444442</v>
      </c>
      <c r="S1433" s="1">
        <v>0</v>
      </c>
      <c r="U1433" t="str">
        <f>IF(Flights[[#This Row],[Arrival Delay]]="","Cancelled",IF(Flights[[#This Row],[Arrival Delay]]&gt;15,"Delayed","On time"))</f>
        <v>Cancelled</v>
      </c>
      <c r="V1433" t="str">
        <f>IF(Flights[[#This Row],[Status]]&lt;&gt;"Delayed","",IF(Flights[[#This Row],[Arrival Delay]]&gt;120,"Severe",IF(Flights[[#This Row],[Arrival Delay]]&gt;60,"Major","Moderate")))</f>
        <v/>
      </c>
      <c r="W1433" t="s">
        <v>8</v>
      </c>
      <c r="X1433" t="str">
        <f>IF(OR(AND(Flights[[#This Row],[Status]]="Cancelled",Flights[[#This Row],[Cancellation Reason]]="Airline/Carrier"),Flights[[#This Row],[Delay Type]]="Severe"),"Yes","No")</f>
        <v>Yes</v>
      </c>
    </row>
    <row r="1434" spans="1:24" x14ac:dyDescent="0.25">
      <c r="A1434" s="3">
        <v>42117</v>
      </c>
      <c r="B1434">
        <f>WEEKNUM(Flights[[#This Row],[Date]],2)</f>
        <v>17</v>
      </c>
      <c r="C1434">
        <f>WEEKDAY(Flights[[#This Row],[Date]],2)</f>
        <v>4</v>
      </c>
      <c r="D1434" t="s">
        <v>381</v>
      </c>
      <c r="E1434" t="s">
        <v>1989</v>
      </c>
      <c r="F1434" t="s">
        <v>0</v>
      </c>
      <c r="G1434" t="s">
        <v>26</v>
      </c>
      <c r="H1434" t="str">
        <f>_xlfn.XLOOKUP(Flights[[#This Row],[Destination]],Airports!$A$1:$A$77,Airports!$D$1:$D$77,"Code not found")</f>
        <v>Atlanta</v>
      </c>
      <c r="I1434" t="str" cm="1">
        <f t="array" ref="I1434">_xlfn.XLOOKUP(Flights[[#This Row],[Destination]],_xlfn._TRO_TRAILING(Airports!A:A),_xlfn._TRO_TRAILING(Airports!E:E),"Code not found")</f>
        <v>GA</v>
      </c>
      <c r="J1434" s="1">
        <v>0.27430555555555558</v>
      </c>
      <c r="K1434">
        <f>HOUR(Flights[[#This Row],[Scheduled Departure]])</f>
        <v>6</v>
      </c>
      <c r="L1434" s="1">
        <v>0.27430555555555558</v>
      </c>
      <c r="M1434">
        <v>0</v>
      </c>
      <c r="N1434">
        <v>230</v>
      </c>
      <c r="O1434" s="14">
        <f>Flights[[#This Row],[Length (min)]]/60</f>
        <v>3.8333333333333335</v>
      </c>
      <c r="P1434">
        <v>1947</v>
      </c>
      <c r="Q1434" s="17">
        <f>IFERROR(Flights[[#This Row],[Distance]]/Flights[[#This Row],[Length (hr)]],"")</f>
        <v>507.91304347826087</v>
      </c>
      <c r="R1434" s="1">
        <v>0.57708333333333328</v>
      </c>
      <c r="S1434" s="1">
        <v>0.55902777777777779</v>
      </c>
      <c r="T1434">
        <v>-26</v>
      </c>
      <c r="U1434" t="str">
        <f>IF(Flights[[#This Row],[Arrival Delay]]="","Cancelled",IF(Flights[[#This Row],[Arrival Delay]]&gt;15,"Delayed","On time"))</f>
        <v>On time</v>
      </c>
      <c r="V1434" t="str">
        <f>IF(Flights[[#This Row],[Status]]&lt;&gt;"Delayed","",IF(Flights[[#This Row],[Arrival Delay]]&gt;120,"Severe",IF(Flights[[#This Row],[Arrival Delay]]&gt;60,"Major","Moderate")))</f>
        <v/>
      </c>
      <c r="X1434" t="str">
        <f>IF(OR(AND(Flights[[#This Row],[Status]]="Cancelled",Flights[[#This Row],[Cancellation Reason]]="Airline/Carrier"),Flights[[#This Row],[Delay Type]]="Severe"),"Yes","No")</f>
        <v>No</v>
      </c>
    </row>
    <row r="1435" spans="1:24" x14ac:dyDescent="0.25">
      <c r="A1435" s="3">
        <v>42117</v>
      </c>
      <c r="B1435">
        <f>WEEKNUM(Flights[[#This Row],[Date]],2)</f>
        <v>17</v>
      </c>
      <c r="C1435">
        <f>WEEKDAY(Flights[[#This Row],[Date]],2)</f>
        <v>4</v>
      </c>
      <c r="D1435" t="s">
        <v>383</v>
      </c>
      <c r="E1435" t="s">
        <v>1992</v>
      </c>
      <c r="F1435" t="s">
        <v>0</v>
      </c>
      <c r="G1435" t="s">
        <v>12</v>
      </c>
      <c r="H1435" t="str">
        <f>_xlfn.XLOOKUP(Flights[[#This Row],[Destination]],Airports!$A$1:$A$77,Airports!$D$1:$D$77,"Code not found")</f>
        <v>New York</v>
      </c>
      <c r="I1435" t="str" cm="1">
        <f t="array" ref="I1435">_xlfn.XLOOKUP(Flights[[#This Row],[Destination]],_xlfn._TRO_TRAILING(Airports!A:A),_xlfn._TRO_TRAILING(Airports!E:E),"Code not found")</f>
        <v>NY</v>
      </c>
      <c r="J1435" s="1">
        <v>0.28125</v>
      </c>
      <c r="K1435">
        <f>HOUR(Flights[[#This Row],[Scheduled Departure]])</f>
        <v>6</v>
      </c>
      <c r="L1435" s="1">
        <v>0.27986111111111112</v>
      </c>
      <c r="M1435">
        <v>-2</v>
      </c>
      <c r="N1435">
        <v>305</v>
      </c>
      <c r="O1435" s="14">
        <f>Flights[[#This Row],[Length (min)]]/60</f>
        <v>5.083333333333333</v>
      </c>
      <c r="P1435">
        <v>2475</v>
      </c>
      <c r="Q1435" s="17">
        <f>IFERROR(Flights[[#This Row],[Distance]]/Flights[[#This Row],[Length (hr)]],"")</f>
        <v>486.88524590163939</v>
      </c>
      <c r="R1435" s="1">
        <v>0.63402777777777775</v>
      </c>
      <c r="S1435" s="1">
        <v>0.6166666666666667</v>
      </c>
      <c r="T1435">
        <v>-25</v>
      </c>
      <c r="U1435" t="str">
        <f>IF(Flights[[#This Row],[Arrival Delay]]="","Cancelled",IF(Flights[[#This Row],[Arrival Delay]]&gt;15,"Delayed","On time"))</f>
        <v>On time</v>
      </c>
      <c r="V1435" t="str">
        <f>IF(Flights[[#This Row],[Status]]&lt;&gt;"Delayed","",IF(Flights[[#This Row],[Arrival Delay]]&gt;120,"Severe",IF(Flights[[#This Row],[Arrival Delay]]&gt;60,"Major","Moderate")))</f>
        <v/>
      </c>
      <c r="X1435" t="str">
        <f>IF(OR(AND(Flights[[#This Row],[Status]]="Cancelled",Flights[[#This Row],[Cancellation Reason]]="Airline/Carrier"),Flights[[#This Row],[Delay Type]]="Severe"),"Yes","No")</f>
        <v>No</v>
      </c>
    </row>
    <row r="1436" spans="1:24" x14ac:dyDescent="0.25">
      <c r="A1436" s="3">
        <v>42117</v>
      </c>
      <c r="B1436">
        <f>WEEKNUM(Flights[[#This Row],[Date]],2)</f>
        <v>17</v>
      </c>
      <c r="C1436">
        <f>WEEKDAY(Flights[[#This Row],[Date]],2)</f>
        <v>4</v>
      </c>
      <c r="D1436" t="s">
        <v>53</v>
      </c>
      <c r="E1436" t="s">
        <v>1987</v>
      </c>
      <c r="F1436" t="s">
        <v>0</v>
      </c>
      <c r="G1436" t="s">
        <v>20</v>
      </c>
      <c r="H1436" t="str">
        <f>_xlfn.XLOOKUP(Flights[[#This Row],[Destination]],Airports!$A$1:$A$77,Airports!$D$1:$D$77,"Code not found")</f>
        <v>Kahului</v>
      </c>
      <c r="I1436" t="str" cm="1">
        <f t="array" ref="I1436">_xlfn.XLOOKUP(Flights[[#This Row],[Destination]],_xlfn._TRO_TRAILING(Airports!A:A),_xlfn._TRO_TRAILING(Airports!E:E),"Code not found")</f>
        <v>HI</v>
      </c>
      <c r="J1436" s="1">
        <v>0.375</v>
      </c>
      <c r="K1436">
        <f>HOUR(Flights[[#This Row],[Scheduled Departure]])</f>
        <v>9</v>
      </c>
      <c r="L1436" s="1">
        <v>0.36875000000000002</v>
      </c>
      <c r="M1436">
        <v>-9</v>
      </c>
      <c r="N1436">
        <v>344</v>
      </c>
      <c r="O1436" s="14">
        <f>Flights[[#This Row],[Length (min)]]/60</f>
        <v>5.7333333333333334</v>
      </c>
      <c r="P1436">
        <v>2486</v>
      </c>
      <c r="Q1436" s="17">
        <f>IFERROR(Flights[[#This Row],[Distance]]/Flights[[#This Row],[Length (hr)]],"")</f>
        <v>433.60465116279067</v>
      </c>
      <c r="R1436" s="1">
        <v>0.49166666666666664</v>
      </c>
      <c r="S1436" s="1">
        <v>0.4826388888888889</v>
      </c>
      <c r="T1436">
        <v>-13</v>
      </c>
      <c r="U1436" t="str">
        <f>IF(Flights[[#This Row],[Arrival Delay]]="","Cancelled",IF(Flights[[#This Row],[Arrival Delay]]&gt;15,"Delayed","On time"))</f>
        <v>On time</v>
      </c>
      <c r="V1436" t="str">
        <f>IF(Flights[[#This Row],[Status]]&lt;&gt;"Delayed","",IF(Flights[[#This Row],[Arrival Delay]]&gt;120,"Severe",IF(Flights[[#This Row],[Arrival Delay]]&gt;60,"Major","Moderate")))</f>
        <v/>
      </c>
      <c r="X1436" t="str">
        <f>IF(OR(AND(Flights[[#This Row],[Status]]="Cancelled",Flights[[#This Row],[Cancellation Reason]]="Airline/Carrier"),Flights[[#This Row],[Delay Type]]="Severe"),"Yes","No")</f>
        <v>No</v>
      </c>
    </row>
    <row r="1437" spans="1:24" x14ac:dyDescent="0.25">
      <c r="A1437" s="3">
        <v>42117</v>
      </c>
      <c r="B1437">
        <f>WEEKNUM(Flights[[#This Row],[Date]],2)</f>
        <v>17</v>
      </c>
      <c r="C1437">
        <f>WEEKDAY(Flights[[#This Row],[Date]],2)</f>
        <v>4</v>
      </c>
      <c r="D1437" t="s">
        <v>1296</v>
      </c>
      <c r="E1437" t="s">
        <v>1995</v>
      </c>
      <c r="F1437" t="s">
        <v>0</v>
      </c>
      <c r="G1437" t="s">
        <v>318</v>
      </c>
      <c r="H1437" t="str">
        <f>_xlfn.XLOOKUP(Flights[[#This Row],[Destination]],Airports!$A$1:$A$77,Airports!$D$1:$D$77,"Code not found")</f>
        <v>Oakland</v>
      </c>
      <c r="I1437" t="str" cm="1">
        <f t="array" ref="I1437">_xlfn.XLOOKUP(Flights[[#This Row],[Destination]],_xlfn._TRO_TRAILING(Airports!A:A),_xlfn._TRO_TRAILING(Airports!E:E),"Code not found")</f>
        <v>CA</v>
      </c>
      <c r="J1437" s="1">
        <v>0.3923611111111111</v>
      </c>
      <c r="K1437">
        <f>HOUR(Flights[[#This Row],[Scheduled Departure]])</f>
        <v>9</v>
      </c>
      <c r="L1437" s="1">
        <v>0.39166666666666666</v>
      </c>
      <c r="M1437">
        <v>-1</v>
      </c>
      <c r="N1437">
        <v>68</v>
      </c>
      <c r="O1437" s="14">
        <f>Flights[[#This Row],[Length (min)]]/60</f>
        <v>1.1333333333333333</v>
      </c>
      <c r="P1437">
        <v>337</v>
      </c>
      <c r="Q1437" s="17">
        <f>IFERROR(Flights[[#This Row],[Distance]]/Flights[[#This Row],[Length (hr)]],"")</f>
        <v>297.35294117647061</v>
      </c>
      <c r="R1437" s="1">
        <v>0.44444444444444442</v>
      </c>
      <c r="S1437" s="1">
        <v>0.43888888888888888</v>
      </c>
      <c r="T1437">
        <v>-8</v>
      </c>
      <c r="U1437" t="str">
        <f>IF(Flights[[#This Row],[Arrival Delay]]="","Cancelled",IF(Flights[[#This Row],[Arrival Delay]]&gt;15,"Delayed","On time"))</f>
        <v>On time</v>
      </c>
      <c r="V1437" t="str">
        <f>IF(Flights[[#This Row],[Status]]&lt;&gt;"Delayed","",IF(Flights[[#This Row],[Arrival Delay]]&gt;120,"Severe",IF(Flights[[#This Row],[Arrival Delay]]&gt;60,"Major","Moderate")))</f>
        <v/>
      </c>
      <c r="X1437" t="str">
        <f>IF(OR(AND(Flights[[#This Row],[Status]]="Cancelled",Flights[[#This Row],[Cancellation Reason]]="Airline/Carrier"),Flights[[#This Row],[Delay Type]]="Severe"),"Yes","No")</f>
        <v>No</v>
      </c>
    </row>
    <row r="1438" spans="1:24" x14ac:dyDescent="0.25">
      <c r="A1438" s="3">
        <v>42117</v>
      </c>
      <c r="B1438">
        <f>WEEKNUM(Flights[[#This Row],[Date]],2)</f>
        <v>17</v>
      </c>
      <c r="C1438">
        <f>WEEKDAY(Flights[[#This Row],[Date]],2)</f>
        <v>4</v>
      </c>
      <c r="D1438" t="s">
        <v>430</v>
      </c>
      <c r="E1438" t="s">
        <v>1989</v>
      </c>
      <c r="F1438" t="s">
        <v>0</v>
      </c>
      <c r="G1438" t="s">
        <v>26</v>
      </c>
      <c r="H1438" t="str">
        <f>_xlfn.XLOOKUP(Flights[[#This Row],[Destination]],Airports!$A$1:$A$77,Airports!$D$1:$D$77,"Code not found")</f>
        <v>Atlanta</v>
      </c>
      <c r="I1438" t="str" cm="1">
        <f t="array" ref="I1438">_xlfn.XLOOKUP(Flights[[#This Row],[Destination]],_xlfn._TRO_TRAILING(Airports!A:A),_xlfn._TRO_TRAILING(Airports!E:E),"Code not found")</f>
        <v>GA</v>
      </c>
      <c r="J1438" s="1">
        <v>0.3923611111111111</v>
      </c>
      <c r="K1438">
        <f>HOUR(Flights[[#This Row],[Scheduled Departure]])</f>
        <v>9</v>
      </c>
      <c r="L1438" s="1">
        <v>0.3923611111111111</v>
      </c>
      <c r="M1438">
        <v>0</v>
      </c>
      <c r="N1438">
        <v>233</v>
      </c>
      <c r="O1438" s="14">
        <f>Flights[[#This Row],[Length (min)]]/60</f>
        <v>3.8833333333333333</v>
      </c>
      <c r="P1438">
        <v>1947</v>
      </c>
      <c r="Q1438" s="17">
        <f>IFERROR(Flights[[#This Row],[Distance]]/Flights[[#This Row],[Length (hr)]],"")</f>
        <v>501.3733905579399</v>
      </c>
      <c r="R1438" s="1">
        <v>0.70138888888888884</v>
      </c>
      <c r="S1438" s="1">
        <v>0.6791666666666667</v>
      </c>
      <c r="T1438">
        <v>-32</v>
      </c>
      <c r="U1438" t="str">
        <f>IF(Flights[[#This Row],[Arrival Delay]]="","Cancelled",IF(Flights[[#This Row],[Arrival Delay]]&gt;15,"Delayed","On time"))</f>
        <v>On time</v>
      </c>
      <c r="V1438" t="str">
        <f>IF(Flights[[#This Row],[Status]]&lt;&gt;"Delayed","",IF(Flights[[#This Row],[Arrival Delay]]&gt;120,"Severe",IF(Flights[[#This Row],[Arrival Delay]]&gt;60,"Major","Moderate")))</f>
        <v/>
      </c>
      <c r="X1438" t="str">
        <f>IF(OR(AND(Flights[[#This Row],[Status]]="Cancelled",Flights[[#This Row],[Cancellation Reason]]="Airline/Carrier"),Flights[[#This Row],[Delay Type]]="Severe"),"Yes","No")</f>
        <v>No</v>
      </c>
    </row>
    <row r="1439" spans="1:24" x14ac:dyDescent="0.25">
      <c r="A1439" s="3">
        <v>42117</v>
      </c>
      <c r="B1439">
        <f>WEEKNUM(Flights[[#This Row],[Date]],2)</f>
        <v>17</v>
      </c>
      <c r="C1439">
        <f>WEEKDAY(Flights[[#This Row],[Date]],2)</f>
        <v>4</v>
      </c>
      <c r="D1439" t="s">
        <v>516</v>
      </c>
      <c r="E1439" t="s">
        <v>1994</v>
      </c>
      <c r="F1439" t="s">
        <v>0</v>
      </c>
      <c r="G1439" t="s">
        <v>339</v>
      </c>
      <c r="H1439" t="str">
        <f>_xlfn.XLOOKUP(Flights[[#This Row],[Destination]],Airports!$A$1:$A$77,Airports!$D$1:$D$77,"Code not found")</f>
        <v>San Diego</v>
      </c>
      <c r="I1439" t="str" cm="1">
        <f t="array" ref="I1439">_xlfn.XLOOKUP(Flights[[#This Row],[Destination]],_xlfn._TRO_TRAILING(Airports!A:A),_xlfn._TRO_TRAILING(Airports!E:E),"Code not found")</f>
        <v>CA</v>
      </c>
      <c r="J1439" s="1">
        <v>0.53472222222222221</v>
      </c>
      <c r="K1439">
        <f>HOUR(Flights[[#This Row],[Scheduled Departure]])</f>
        <v>12</v>
      </c>
      <c r="L1439" s="1">
        <v>0.53194444444444444</v>
      </c>
      <c r="M1439">
        <v>-4</v>
      </c>
      <c r="N1439">
        <v>57</v>
      </c>
      <c r="O1439" s="14">
        <f>Flights[[#This Row],[Length (min)]]/60</f>
        <v>0.95</v>
      </c>
      <c r="P1439">
        <v>109</v>
      </c>
      <c r="Q1439" s="17">
        <f>IFERROR(Flights[[#This Row],[Distance]]/Flights[[#This Row],[Length (hr)]],"")</f>
        <v>114.73684210526316</v>
      </c>
      <c r="R1439" s="1">
        <v>0.57430555555555551</v>
      </c>
      <c r="S1439" s="1">
        <v>0.57152777777777775</v>
      </c>
      <c r="T1439">
        <v>-4</v>
      </c>
      <c r="U1439" t="str">
        <f>IF(Flights[[#This Row],[Arrival Delay]]="","Cancelled",IF(Flights[[#This Row],[Arrival Delay]]&gt;15,"Delayed","On time"))</f>
        <v>On time</v>
      </c>
      <c r="V1439" t="str">
        <f>IF(Flights[[#This Row],[Status]]&lt;&gt;"Delayed","",IF(Flights[[#This Row],[Arrival Delay]]&gt;120,"Severe",IF(Flights[[#This Row],[Arrival Delay]]&gt;60,"Major","Moderate")))</f>
        <v/>
      </c>
      <c r="X1439" t="str">
        <f>IF(OR(AND(Flights[[#This Row],[Status]]="Cancelled",Flights[[#This Row],[Cancellation Reason]]="Airline/Carrier"),Flights[[#This Row],[Delay Type]]="Severe"),"Yes","No")</f>
        <v>No</v>
      </c>
    </row>
    <row r="1440" spans="1:24" x14ac:dyDescent="0.25">
      <c r="A1440" s="3">
        <v>42117</v>
      </c>
      <c r="B1440">
        <f>WEEKNUM(Flights[[#This Row],[Date]],2)</f>
        <v>17</v>
      </c>
      <c r="C1440">
        <f>WEEKDAY(Flights[[#This Row],[Date]],2)</f>
        <v>4</v>
      </c>
      <c r="D1440" t="s">
        <v>485</v>
      </c>
      <c r="E1440" t="s">
        <v>1996</v>
      </c>
      <c r="F1440" t="s">
        <v>0</v>
      </c>
      <c r="G1440" t="s">
        <v>344</v>
      </c>
      <c r="H1440" t="str">
        <f>_xlfn.XLOOKUP(Flights[[#This Row],[Destination]],Airports!$A$1:$A$77,Airports!$D$1:$D$77,"Code not found")</f>
        <v>Seattle</v>
      </c>
      <c r="I1440" t="str" cm="1">
        <f t="array" ref="I1440">_xlfn.XLOOKUP(Flights[[#This Row],[Destination]],_xlfn._TRO_TRAILING(Airports!A:A),_xlfn._TRO_TRAILING(Airports!E:E),"Code not found")</f>
        <v>WA</v>
      </c>
      <c r="J1440" s="1">
        <v>0.55208333333333337</v>
      </c>
      <c r="K1440">
        <f>HOUR(Flights[[#This Row],[Scheduled Departure]])</f>
        <v>13</v>
      </c>
      <c r="L1440" s="1">
        <v>0.54861111111111116</v>
      </c>
      <c r="M1440">
        <v>-5</v>
      </c>
      <c r="N1440">
        <v>154</v>
      </c>
      <c r="O1440" s="14">
        <f>Flights[[#This Row],[Length (min)]]/60</f>
        <v>2.5666666666666669</v>
      </c>
      <c r="P1440">
        <v>954</v>
      </c>
      <c r="Q1440" s="17">
        <f>IFERROR(Flights[[#This Row],[Distance]]/Flights[[#This Row],[Length (hr)]],"")</f>
        <v>371.68831168831167</v>
      </c>
      <c r="R1440" s="1">
        <v>0.65972222222222221</v>
      </c>
      <c r="S1440" s="1">
        <v>0.65555555555555556</v>
      </c>
      <c r="T1440">
        <v>-6</v>
      </c>
      <c r="U1440" t="str">
        <f>IF(Flights[[#This Row],[Arrival Delay]]="","Cancelled",IF(Flights[[#This Row],[Arrival Delay]]&gt;15,"Delayed","On time"))</f>
        <v>On time</v>
      </c>
      <c r="V1440" t="str">
        <f>IF(Flights[[#This Row],[Status]]&lt;&gt;"Delayed","",IF(Flights[[#This Row],[Arrival Delay]]&gt;120,"Severe",IF(Flights[[#This Row],[Arrival Delay]]&gt;60,"Major","Moderate")))</f>
        <v/>
      </c>
      <c r="X1440" t="str">
        <f>IF(OR(AND(Flights[[#This Row],[Status]]="Cancelled",Flights[[#This Row],[Cancellation Reason]]="Airline/Carrier"),Flights[[#This Row],[Delay Type]]="Severe"),"Yes","No")</f>
        <v>No</v>
      </c>
    </row>
    <row r="1441" spans="1:24" x14ac:dyDescent="0.25">
      <c r="A1441" s="3">
        <v>42117</v>
      </c>
      <c r="B1441">
        <f>WEEKNUM(Flights[[#This Row],[Date]],2)</f>
        <v>17</v>
      </c>
      <c r="C1441">
        <f>WEEKDAY(Flights[[#This Row],[Date]],2)</f>
        <v>4</v>
      </c>
      <c r="D1441" t="s">
        <v>529</v>
      </c>
      <c r="E1441" t="s">
        <v>1996</v>
      </c>
      <c r="F1441" t="s">
        <v>0</v>
      </c>
      <c r="G1441" t="s">
        <v>12</v>
      </c>
      <c r="H1441" t="str">
        <f>_xlfn.XLOOKUP(Flights[[#This Row],[Destination]],Airports!$A$1:$A$77,Airports!$D$1:$D$77,"Code not found")</f>
        <v>New York</v>
      </c>
      <c r="I1441" t="str" cm="1">
        <f t="array" ref="I1441">_xlfn.XLOOKUP(Flights[[#This Row],[Destination]],_xlfn._TRO_TRAILING(Airports!A:A),_xlfn._TRO_TRAILING(Airports!E:E),"Code not found")</f>
        <v>NY</v>
      </c>
      <c r="J1441" s="1">
        <v>0.56944444444444442</v>
      </c>
      <c r="K1441">
        <f>HOUR(Flights[[#This Row],[Scheduled Departure]])</f>
        <v>13</v>
      </c>
      <c r="L1441" s="1">
        <v>0.71458333333333335</v>
      </c>
      <c r="M1441">
        <v>209</v>
      </c>
      <c r="N1441">
        <v>283</v>
      </c>
      <c r="O1441" s="14">
        <f>Flights[[#This Row],[Length (min)]]/60</f>
        <v>4.7166666666666668</v>
      </c>
      <c r="P1441">
        <v>2475</v>
      </c>
      <c r="Q1441" s="17">
        <f>IFERROR(Flights[[#This Row],[Distance]]/Flights[[#This Row],[Length (hr)]],"")</f>
        <v>524.73498233215548</v>
      </c>
      <c r="R1441" s="1">
        <v>0.92013888888888884</v>
      </c>
      <c r="S1441" s="1">
        <v>3.6111111111111108E-2</v>
      </c>
      <c r="T1441">
        <v>167</v>
      </c>
      <c r="U1441" t="str">
        <f>IF(Flights[[#This Row],[Arrival Delay]]="","Cancelled",IF(Flights[[#This Row],[Arrival Delay]]&gt;15,"Delayed","On time"))</f>
        <v>Delayed</v>
      </c>
      <c r="V1441" t="str">
        <f>IF(Flights[[#This Row],[Status]]&lt;&gt;"Delayed","",IF(Flights[[#This Row],[Arrival Delay]]&gt;120,"Severe",IF(Flights[[#This Row],[Arrival Delay]]&gt;60,"Major","Moderate")))</f>
        <v>Severe</v>
      </c>
      <c r="X1441" t="str">
        <f>IF(OR(AND(Flights[[#This Row],[Status]]="Cancelled",Flights[[#This Row],[Cancellation Reason]]="Airline/Carrier"),Flights[[#This Row],[Delay Type]]="Severe"),"Yes","No")</f>
        <v>Yes</v>
      </c>
    </row>
    <row r="1442" spans="1:24" x14ac:dyDescent="0.25">
      <c r="A1442" s="3">
        <v>42117</v>
      </c>
      <c r="B1442">
        <f>WEEKNUM(Flights[[#This Row],[Date]],2)</f>
        <v>17</v>
      </c>
      <c r="C1442">
        <f>WEEKDAY(Flights[[#This Row],[Date]],2)</f>
        <v>4</v>
      </c>
      <c r="D1442" t="s">
        <v>556</v>
      </c>
      <c r="E1442" t="s">
        <v>1994</v>
      </c>
      <c r="F1442" t="s">
        <v>0</v>
      </c>
      <c r="G1442" t="s">
        <v>342</v>
      </c>
      <c r="H1442" t="str">
        <f>_xlfn.XLOOKUP(Flights[[#This Row],[Destination]],Airports!$A$1:$A$77,Airports!$D$1:$D$77,"Code not found")</f>
        <v>Santa Barbara</v>
      </c>
      <c r="I1442" t="str" cm="1">
        <f t="array" ref="I1442">_xlfn.XLOOKUP(Flights[[#This Row],[Destination]],_xlfn._TRO_TRAILING(Airports!A:A),_xlfn._TRO_TRAILING(Airports!E:E),"Code not found")</f>
        <v>CA</v>
      </c>
      <c r="J1442" s="1">
        <v>0.61527777777777781</v>
      </c>
      <c r="K1442">
        <f>HOUR(Flights[[#This Row],[Scheduled Departure]])</f>
        <v>14</v>
      </c>
      <c r="L1442" s="1">
        <v>0.61111111111111116</v>
      </c>
      <c r="M1442">
        <v>-6</v>
      </c>
      <c r="N1442">
        <v>45</v>
      </c>
      <c r="O1442" s="14">
        <f>Flights[[#This Row],[Length (min)]]/60</f>
        <v>0.75</v>
      </c>
      <c r="P1442">
        <v>89</v>
      </c>
      <c r="Q1442" s="17">
        <f>IFERROR(Flights[[#This Row],[Distance]]/Flights[[#This Row],[Length (hr)]],"")</f>
        <v>118.66666666666667</v>
      </c>
      <c r="R1442" s="1">
        <v>0.65069444444444446</v>
      </c>
      <c r="S1442" s="1">
        <v>0.64236111111111116</v>
      </c>
      <c r="T1442">
        <v>-12</v>
      </c>
      <c r="U1442" t="str">
        <f>IF(Flights[[#This Row],[Arrival Delay]]="","Cancelled",IF(Flights[[#This Row],[Arrival Delay]]&gt;15,"Delayed","On time"))</f>
        <v>On time</v>
      </c>
      <c r="V1442" t="str">
        <f>IF(Flights[[#This Row],[Status]]&lt;&gt;"Delayed","",IF(Flights[[#This Row],[Arrival Delay]]&gt;120,"Severe",IF(Flights[[#This Row],[Arrival Delay]]&gt;60,"Major","Moderate")))</f>
        <v/>
      </c>
      <c r="X1442" t="str">
        <f>IF(OR(AND(Flights[[#This Row],[Status]]="Cancelled",Flights[[#This Row],[Cancellation Reason]]="Airline/Carrier"),Flights[[#This Row],[Delay Type]]="Severe"),"Yes","No")</f>
        <v>No</v>
      </c>
    </row>
    <row r="1443" spans="1:24" x14ac:dyDescent="0.25">
      <c r="A1443" s="3">
        <v>42117</v>
      </c>
      <c r="B1443">
        <f>WEEKNUM(Flights[[#This Row],[Date]],2)</f>
        <v>17</v>
      </c>
      <c r="C1443">
        <f>WEEKDAY(Flights[[#This Row],[Date]],2)</f>
        <v>4</v>
      </c>
      <c r="D1443" t="s">
        <v>528</v>
      </c>
      <c r="E1443" t="s">
        <v>1994</v>
      </c>
      <c r="F1443" t="s">
        <v>0</v>
      </c>
      <c r="G1443" t="s">
        <v>331</v>
      </c>
      <c r="H1443" t="str">
        <f>_xlfn.XLOOKUP(Flights[[#This Row],[Destination]],Airports!$A$1:$A$77,Airports!$D$1:$D$77,"Code not found")</f>
        <v>Palm Springs</v>
      </c>
      <c r="I1443" t="str" cm="1">
        <f t="array" ref="I1443">_xlfn.XLOOKUP(Flights[[#This Row],[Destination]],_xlfn._TRO_TRAILING(Airports!A:A),_xlfn._TRO_TRAILING(Airports!E:E),"Code not found")</f>
        <v>CA</v>
      </c>
      <c r="J1443" s="1">
        <v>0.65208333333333335</v>
      </c>
      <c r="K1443">
        <f>HOUR(Flights[[#This Row],[Scheduled Departure]])</f>
        <v>15</v>
      </c>
      <c r="L1443" s="1">
        <v>0.64652777777777781</v>
      </c>
      <c r="M1443">
        <v>-8</v>
      </c>
      <c r="N1443">
        <v>51</v>
      </c>
      <c r="O1443" s="14">
        <f>Flights[[#This Row],[Length (min)]]/60</f>
        <v>0.85</v>
      </c>
      <c r="P1443">
        <v>110</v>
      </c>
      <c r="Q1443" s="17">
        <f>IFERROR(Flights[[#This Row],[Distance]]/Flights[[#This Row],[Length (hr)]],"")</f>
        <v>129.41176470588235</v>
      </c>
      <c r="R1443" s="1">
        <v>0.69097222222222221</v>
      </c>
      <c r="S1443" s="1">
        <v>0.68194444444444446</v>
      </c>
      <c r="T1443">
        <v>-13</v>
      </c>
      <c r="U1443" t="str">
        <f>IF(Flights[[#This Row],[Arrival Delay]]="","Cancelled",IF(Flights[[#This Row],[Arrival Delay]]&gt;15,"Delayed","On time"))</f>
        <v>On time</v>
      </c>
      <c r="V1443" t="str">
        <f>IF(Flights[[#This Row],[Status]]&lt;&gt;"Delayed","",IF(Flights[[#This Row],[Arrival Delay]]&gt;120,"Severe",IF(Flights[[#This Row],[Arrival Delay]]&gt;60,"Major","Moderate")))</f>
        <v/>
      </c>
      <c r="X1443" t="str">
        <f>IF(OR(AND(Flights[[#This Row],[Status]]="Cancelled",Flights[[#This Row],[Cancellation Reason]]="Airline/Carrier"),Flights[[#This Row],[Delay Type]]="Severe"),"Yes","No")</f>
        <v>No</v>
      </c>
    </row>
    <row r="1444" spans="1:24" x14ac:dyDescent="0.25">
      <c r="A1444" s="3">
        <v>42117</v>
      </c>
      <c r="B1444">
        <f>WEEKNUM(Flights[[#This Row],[Date]],2)</f>
        <v>17</v>
      </c>
      <c r="C1444">
        <f>WEEKDAY(Flights[[#This Row],[Date]],2)</f>
        <v>4</v>
      </c>
      <c r="D1444" t="s">
        <v>1241</v>
      </c>
      <c r="E1444" t="s">
        <v>1988</v>
      </c>
      <c r="F1444" t="s">
        <v>0</v>
      </c>
      <c r="G1444" t="s">
        <v>29</v>
      </c>
      <c r="H1444" t="str">
        <f>_xlfn.XLOOKUP(Flights[[#This Row],[Destination]],Airports!$A$1:$A$77,Airports!$D$1:$D$77,"Code not found")</f>
        <v>Phoenix</v>
      </c>
      <c r="I1444" t="str" cm="1">
        <f t="array" ref="I1444">_xlfn.XLOOKUP(Flights[[#This Row],[Destination]],_xlfn._TRO_TRAILING(Airports!A:A),_xlfn._TRO_TRAILING(Airports!E:E),"Code not found")</f>
        <v>AZ</v>
      </c>
      <c r="J1444" s="1">
        <v>0.74027777777777781</v>
      </c>
      <c r="K1444">
        <f>HOUR(Flights[[#This Row],[Scheduled Departure]])</f>
        <v>17</v>
      </c>
      <c r="L1444" s="1">
        <v>0.74027777777777781</v>
      </c>
      <c r="M1444">
        <v>0</v>
      </c>
      <c r="N1444">
        <v>84</v>
      </c>
      <c r="O1444" s="14">
        <f>Flights[[#This Row],[Length (min)]]/60</f>
        <v>1.4</v>
      </c>
      <c r="P1444">
        <v>370</v>
      </c>
      <c r="Q1444" s="17">
        <f>IFERROR(Flights[[#This Row],[Distance]]/Flights[[#This Row],[Length (hr)]],"")</f>
        <v>264.28571428571428</v>
      </c>
      <c r="R1444" s="1">
        <v>0.8</v>
      </c>
      <c r="S1444" s="1">
        <v>0.79861111111111116</v>
      </c>
      <c r="T1444">
        <v>-2</v>
      </c>
      <c r="U1444" t="str">
        <f>IF(Flights[[#This Row],[Arrival Delay]]="","Cancelled",IF(Flights[[#This Row],[Arrival Delay]]&gt;15,"Delayed","On time"))</f>
        <v>On time</v>
      </c>
      <c r="V1444" t="str">
        <f>IF(Flights[[#This Row],[Status]]&lt;&gt;"Delayed","",IF(Flights[[#This Row],[Arrival Delay]]&gt;120,"Severe",IF(Flights[[#This Row],[Arrival Delay]]&gt;60,"Major","Moderate")))</f>
        <v/>
      </c>
      <c r="X1444" t="str">
        <f>IF(OR(AND(Flights[[#This Row],[Status]]="Cancelled",Flights[[#This Row],[Cancellation Reason]]="Airline/Carrier"),Flights[[#This Row],[Delay Type]]="Severe"),"Yes","No")</f>
        <v>No</v>
      </c>
    </row>
    <row r="1445" spans="1:24" x14ac:dyDescent="0.25">
      <c r="A1445" s="3">
        <v>42117</v>
      </c>
      <c r="B1445">
        <f>WEEKNUM(Flights[[#This Row],[Date]],2)</f>
        <v>17</v>
      </c>
      <c r="C1445">
        <f>WEEKDAY(Flights[[#This Row],[Date]],2)</f>
        <v>4</v>
      </c>
      <c r="D1445" t="s">
        <v>1331</v>
      </c>
      <c r="E1445" t="s">
        <v>1995</v>
      </c>
      <c r="F1445" t="s">
        <v>0</v>
      </c>
      <c r="G1445" t="s">
        <v>9</v>
      </c>
      <c r="H1445" t="str">
        <f>_xlfn.XLOOKUP(Flights[[#This Row],[Destination]],Airports!$A$1:$A$77,Airports!$D$1:$D$77,"Code not found")</f>
        <v>San Francisco</v>
      </c>
      <c r="I1445" t="str" cm="1">
        <f t="array" ref="I1445">_xlfn.XLOOKUP(Flights[[#This Row],[Destination]],_xlfn._TRO_TRAILING(Airports!A:A),_xlfn._TRO_TRAILING(Airports!E:E),"Code not found")</f>
        <v>CA</v>
      </c>
      <c r="J1445" s="1">
        <v>0.78819444444444442</v>
      </c>
      <c r="K1445">
        <f>HOUR(Flights[[#This Row],[Scheduled Departure]])</f>
        <v>18</v>
      </c>
      <c r="L1445" s="1">
        <v>0.78888888888888886</v>
      </c>
      <c r="M1445">
        <v>1</v>
      </c>
      <c r="N1445">
        <v>68</v>
      </c>
      <c r="O1445" s="14">
        <f>Flights[[#This Row],[Length (min)]]/60</f>
        <v>1.1333333333333333</v>
      </c>
      <c r="P1445">
        <v>337</v>
      </c>
      <c r="Q1445" s="17">
        <f>IFERROR(Flights[[#This Row],[Distance]]/Flights[[#This Row],[Length (hr)]],"")</f>
        <v>297.35294117647061</v>
      </c>
      <c r="R1445" s="1">
        <v>0.84027777777777779</v>
      </c>
      <c r="S1445" s="1">
        <v>0.83611111111111114</v>
      </c>
      <c r="T1445">
        <v>-6</v>
      </c>
      <c r="U1445" t="str">
        <f>IF(Flights[[#This Row],[Arrival Delay]]="","Cancelled",IF(Flights[[#This Row],[Arrival Delay]]&gt;15,"Delayed","On time"))</f>
        <v>On time</v>
      </c>
      <c r="V1445" t="str">
        <f>IF(Flights[[#This Row],[Status]]&lt;&gt;"Delayed","",IF(Flights[[#This Row],[Arrival Delay]]&gt;120,"Severe",IF(Flights[[#This Row],[Arrival Delay]]&gt;60,"Major","Moderate")))</f>
        <v/>
      </c>
      <c r="X1445" t="str">
        <f>IF(OR(AND(Flights[[#This Row],[Status]]="Cancelled",Flights[[#This Row],[Cancellation Reason]]="Airline/Carrier"),Flights[[#This Row],[Delay Type]]="Severe"),"Yes","No")</f>
        <v>No</v>
      </c>
    </row>
    <row r="1446" spans="1:24" x14ac:dyDescent="0.25">
      <c r="A1446" s="3">
        <v>42117</v>
      </c>
      <c r="B1446">
        <f>WEEKNUM(Flights[[#This Row],[Date]],2)</f>
        <v>17</v>
      </c>
      <c r="C1446">
        <f>WEEKDAY(Flights[[#This Row],[Date]],2)</f>
        <v>4</v>
      </c>
      <c r="D1446" t="s">
        <v>994</v>
      </c>
      <c r="E1446" t="s">
        <v>1995</v>
      </c>
      <c r="F1446" t="s">
        <v>0</v>
      </c>
      <c r="G1446" t="s">
        <v>29</v>
      </c>
      <c r="H1446" t="str">
        <f>_xlfn.XLOOKUP(Flights[[#This Row],[Destination]],Airports!$A$1:$A$77,Airports!$D$1:$D$77,"Code not found")</f>
        <v>Phoenix</v>
      </c>
      <c r="I1446" t="str" cm="1">
        <f t="array" ref="I1446">_xlfn.XLOOKUP(Flights[[#This Row],[Destination]],_xlfn._TRO_TRAILING(Airports!A:A),_xlfn._TRO_TRAILING(Airports!E:E),"Code not found")</f>
        <v>AZ</v>
      </c>
      <c r="J1446" s="1">
        <v>0.85069444444444442</v>
      </c>
      <c r="K1446">
        <f>HOUR(Flights[[#This Row],[Scheduled Departure]])</f>
        <v>20</v>
      </c>
      <c r="L1446" s="1">
        <v>0.86805555555555558</v>
      </c>
      <c r="M1446">
        <v>25</v>
      </c>
      <c r="N1446">
        <v>86</v>
      </c>
      <c r="O1446" s="14">
        <f>Flights[[#This Row],[Length (min)]]/60</f>
        <v>1.4333333333333333</v>
      </c>
      <c r="P1446">
        <v>370</v>
      </c>
      <c r="Q1446" s="17">
        <f>IFERROR(Flights[[#This Row],[Distance]]/Flights[[#This Row],[Length (hr)]],"")</f>
        <v>258.13953488372096</v>
      </c>
      <c r="R1446" s="1">
        <v>0.90625</v>
      </c>
      <c r="S1446" s="1">
        <v>0.92777777777777781</v>
      </c>
      <c r="T1446">
        <v>31</v>
      </c>
      <c r="U1446" t="str">
        <f>IF(Flights[[#This Row],[Arrival Delay]]="","Cancelled",IF(Flights[[#This Row],[Arrival Delay]]&gt;15,"Delayed","On time"))</f>
        <v>Delayed</v>
      </c>
      <c r="V1446" t="str">
        <f>IF(Flights[[#This Row],[Status]]&lt;&gt;"Delayed","",IF(Flights[[#This Row],[Arrival Delay]]&gt;120,"Severe",IF(Flights[[#This Row],[Arrival Delay]]&gt;60,"Major","Moderate")))</f>
        <v>Moderate</v>
      </c>
      <c r="X1446" t="str">
        <f>IF(OR(AND(Flights[[#This Row],[Status]]="Cancelled",Flights[[#This Row],[Cancellation Reason]]="Airline/Carrier"),Flights[[#This Row],[Delay Type]]="Severe"),"Yes","No")</f>
        <v>No</v>
      </c>
    </row>
    <row r="1447" spans="1:24" x14ac:dyDescent="0.25">
      <c r="A1447" s="3">
        <v>42117</v>
      </c>
      <c r="B1447">
        <f>WEEKNUM(Flights[[#This Row],[Date]],2)</f>
        <v>17</v>
      </c>
      <c r="C1447">
        <f>WEEKDAY(Flights[[#This Row],[Date]],2)</f>
        <v>4</v>
      </c>
      <c r="D1447" t="s">
        <v>99</v>
      </c>
      <c r="E1447" t="s">
        <v>1987</v>
      </c>
      <c r="F1447" t="s">
        <v>0</v>
      </c>
      <c r="G1447" t="s">
        <v>9</v>
      </c>
      <c r="H1447" t="str">
        <f>_xlfn.XLOOKUP(Flights[[#This Row],[Destination]],Airports!$A$1:$A$77,Airports!$D$1:$D$77,"Code not found")</f>
        <v>San Francisco</v>
      </c>
      <c r="I1447" t="str" cm="1">
        <f t="array" ref="I1447">_xlfn.XLOOKUP(Flights[[#This Row],[Destination]],_xlfn._TRO_TRAILING(Airports!A:A),_xlfn._TRO_TRAILING(Airports!E:E),"Code not found")</f>
        <v>CA</v>
      </c>
      <c r="J1447" s="1">
        <v>0.86805555555555558</v>
      </c>
      <c r="K1447">
        <f>HOUR(Flights[[#This Row],[Scheduled Departure]])</f>
        <v>20</v>
      </c>
      <c r="L1447" s="1">
        <v>0.86458333333333337</v>
      </c>
      <c r="M1447">
        <v>-5</v>
      </c>
      <c r="N1447">
        <v>82</v>
      </c>
      <c r="O1447" s="14">
        <f>Flights[[#This Row],[Length (min)]]/60</f>
        <v>1.3666666666666667</v>
      </c>
      <c r="P1447">
        <v>337</v>
      </c>
      <c r="Q1447" s="17">
        <f>IFERROR(Flights[[#This Row],[Distance]]/Flights[[#This Row],[Length (hr)]],"")</f>
        <v>246.58536585365854</v>
      </c>
      <c r="R1447" s="1">
        <v>0.92638888888888893</v>
      </c>
      <c r="S1447" s="1">
        <v>0.92152777777777772</v>
      </c>
      <c r="T1447">
        <v>-7</v>
      </c>
      <c r="U1447" t="str">
        <f>IF(Flights[[#This Row],[Arrival Delay]]="","Cancelled",IF(Flights[[#This Row],[Arrival Delay]]&gt;15,"Delayed","On time"))</f>
        <v>On time</v>
      </c>
      <c r="V1447" t="str">
        <f>IF(Flights[[#This Row],[Status]]&lt;&gt;"Delayed","",IF(Flights[[#This Row],[Arrival Delay]]&gt;120,"Severe",IF(Flights[[#This Row],[Arrival Delay]]&gt;60,"Major","Moderate")))</f>
        <v/>
      </c>
      <c r="X1447" t="str">
        <f>IF(OR(AND(Flights[[#This Row],[Status]]="Cancelled",Flights[[#This Row],[Cancellation Reason]]="Airline/Carrier"),Flights[[#This Row],[Delay Type]]="Severe"),"Yes","No")</f>
        <v>No</v>
      </c>
    </row>
    <row r="1448" spans="1:24" x14ac:dyDescent="0.25">
      <c r="A1448" s="3">
        <v>42118</v>
      </c>
      <c r="B1448">
        <f>WEEKNUM(Flights[[#This Row],[Date]],2)</f>
        <v>17</v>
      </c>
      <c r="C1448">
        <f>WEEKDAY(Flights[[#This Row],[Date]],2)</f>
        <v>5</v>
      </c>
      <c r="D1448" t="s">
        <v>109</v>
      </c>
      <c r="E1448" t="s">
        <v>1987</v>
      </c>
      <c r="F1448" t="s">
        <v>0</v>
      </c>
      <c r="G1448" t="s">
        <v>3</v>
      </c>
      <c r="H1448" t="str">
        <f>_xlfn.XLOOKUP(Flights[[#This Row],[Destination]],Airports!$A$1:$A$77,Airports!$D$1:$D$77,"Code not found")</f>
        <v>Dallas</v>
      </c>
      <c r="I1448" t="str" cm="1">
        <f t="array" ref="I1448">_xlfn.XLOOKUP(Flights[[#This Row],[Destination]],_xlfn._TRO_TRAILING(Airports!A:A),_xlfn._TRO_TRAILING(Airports!E:E),"Code not found")</f>
        <v>TX</v>
      </c>
      <c r="J1448" s="1">
        <v>5.2083333333333336E-2</v>
      </c>
      <c r="K1448">
        <f>HOUR(Flights[[#This Row],[Scheduled Departure]])</f>
        <v>1</v>
      </c>
      <c r="L1448" s="1">
        <v>5.2083333333333336E-2</v>
      </c>
      <c r="M1448">
        <v>0</v>
      </c>
      <c r="N1448">
        <v>193</v>
      </c>
      <c r="O1448" s="14">
        <f>Flights[[#This Row],[Length (min)]]/60</f>
        <v>3.2166666666666668</v>
      </c>
      <c r="P1448">
        <v>1235</v>
      </c>
      <c r="Q1448" s="17">
        <f>IFERROR(Flights[[#This Row],[Distance]]/Flights[[#This Row],[Length (hr)]],"")</f>
        <v>383.93782383419688</v>
      </c>
      <c r="R1448" s="1">
        <v>0.25555555555555554</v>
      </c>
      <c r="S1448" s="1">
        <v>0.26944444444444443</v>
      </c>
      <c r="T1448">
        <v>20</v>
      </c>
      <c r="U1448" t="str">
        <f>IF(Flights[[#This Row],[Arrival Delay]]="","Cancelled",IF(Flights[[#This Row],[Arrival Delay]]&gt;15,"Delayed","On time"))</f>
        <v>Delayed</v>
      </c>
      <c r="V1448" t="str">
        <f>IF(Flights[[#This Row],[Status]]&lt;&gt;"Delayed","",IF(Flights[[#This Row],[Arrival Delay]]&gt;120,"Severe",IF(Flights[[#This Row],[Arrival Delay]]&gt;60,"Major","Moderate")))</f>
        <v>Moderate</v>
      </c>
      <c r="X1448" t="str">
        <f>IF(OR(AND(Flights[[#This Row],[Status]]="Cancelled",Flights[[#This Row],[Cancellation Reason]]="Airline/Carrier"),Flights[[#This Row],[Delay Type]]="Severe"),"Yes","No")</f>
        <v>No</v>
      </c>
    </row>
    <row r="1449" spans="1:24" x14ac:dyDescent="0.25">
      <c r="A1449" s="3">
        <v>42118</v>
      </c>
      <c r="B1449">
        <f>WEEKNUM(Flights[[#This Row],[Date]],2)</f>
        <v>17</v>
      </c>
      <c r="C1449">
        <f>WEEKDAY(Flights[[#This Row],[Date]],2)</f>
        <v>5</v>
      </c>
      <c r="D1449" t="s">
        <v>130</v>
      </c>
      <c r="E1449" t="s">
        <v>1987</v>
      </c>
      <c r="F1449" t="s">
        <v>0</v>
      </c>
      <c r="G1449" t="s">
        <v>4</v>
      </c>
      <c r="H1449" t="str">
        <f>_xlfn.XLOOKUP(Flights[[#This Row],[Destination]],Airports!$A$1:$A$77,Airports!$D$1:$D$77,"Code not found")</f>
        <v>Chicago</v>
      </c>
      <c r="I1449" t="str" cm="1">
        <f t="array" ref="I1449">_xlfn.XLOOKUP(Flights[[#This Row],[Destination]],_xlfn._TRO_TRAILING(Airports!A:A),_xlfn._TRO_TRAILING(Airports!E:E),"Code not found")</f>
        <v>IL</v>
      </c>
      <c r="J1449" s="1">
        <v>0.28819444444444442</v>
      </c>
      <c r="K1449">
        <f>HOUR(Flights[[#This Row],[Scheduled Departure]])</f>
        <v>6</v>
      </c>
      <c r="L1449" s="1">
        <v>0.28819444444444442</v>
      </c>
      <c r="M1449">
        <v>0</v>
      </c>
      <c r="N1449">
        <v>215</v>
      </c>
      <c r="O1449" s="14">
        <f>Flights[[#This Row],[Length (min)]]/60</f>
        <v>3.5833333333333335</v>
      </c>
      <c r="P1449">
        <v>1744</v>
      </c>
      <c r="Q1449" s="17">
        <f>IFERROR(Flights[[#This Row],[Distance]]/Flights[[#This Row],[Length (hr)]],"")</f>
        <v>486.69767441860461</v>
      </c>
      <c r="R1449" s="1">
        <v>0.54374999999999996</v>
      </c>
      <c r="S1449" s="1">
        <v>0.52083333333333337</v>
      </c>
      <c r="T1449">
        <v>-33</v>
      </c>
      <c r="U1449" t="str">
        <f>IF(Flights[[#This Row],[Arrival Delay]]="","Cancelled",IF(Flights[[#This Row],[Arrival Delay]]&gt;15,"Delayed","On time"))</f>
        <v>On time</v>
      </c>
      <c r="V1449" t="str">
        <f>IF(Flights[[#This Row],[Status]]&lt;&gt;"Delayed","",IF(Flights[[#This Row],[Arrival Delay]]&gt;120,"Severe",IF(Flights[[#This Row],[Arrival Delay]]&gt;60,"Major","Moderate")))</f>
        <v/>
      </c>
      <c r="X1449" t="str">
        <f>IF(OR(AND(Flights[[#This Row],[Status]]="Cancelled",Flights[[#This Row],[Cancellation Reason]]="Airline/Carrier"),Flights[[#This Row],[Delay Type]]="Severe"),"Yes","No")</f>
        <v>No</v>
      </c>
    </row>
    <row r="1450" spans="1:24" x14ac:dyDescent="0.25">
      <c r="A1450" s="3">
        <v>42118</v>
      </c>
      <c r="B1450">
        <f>WEEKNUM(Flights[[#This Row],[Date]],2)</f>
        <v>17</v>
      </c>
      <c r="C1450">
        <f>WEEKDAY(Flights[[#This Row],[Date]],2)</f>
        <v>5</v>
      </c>
      <c r="D1450" t="s">
        <v>48</v>
      </c>
      <c r="E1450" t="s">
        <v>1987</v>
      </c>
      <c r="F1450" t="s">
        <v>0</v>
      </c>
      <c r="G1450" t="s">
        <v>18</v>
      </c>
      <c r="H1450" t="str">
        <f>_xlfn.XLOOKUP(Flights[[#This Row],[Destination]],Airports!$A$1:$A$77,Airports!$D$1:$D$77,"Code not found")</f>
        <v>Arlington</v>
      </c>
      <c r="I1450" t="str" cm="1">
        <f t="array" ref="I1450">_xlfn.XLOOKUP(Flights[[#This Row],[Destination]],_xlfn._TRO_TRAILING(Airports!A:A),_xlfn._TRO_TRAILING(Airports!E:E),"Code not found")</f>
        <v>VA</v>
      </c>
      <c r="J1450" s="1">
        <v>0.33263888888888887</v>
      </c>
      <c r="K1450">
        <f>HOUR(Flights[[#This Row],[Scheduled Departure]])</f>
        <v>7</v>
      </c>
      <c r="L1450" s="1">
        <v>0.3298611111111111</v>
      </c>
      <c r="M1450">
        <v>-4</v>
      </c>
      <c r="N1450">
        <v>290</v>
      </c>
      <c r="O1450" s="14">
        <f>Flights[[#This Row],[Length (min)]]/60</f>
        <v>4.833333333333333</v>
      </c>
      <c r="P1450">
        <v>2311</v>
      </c>
      <c r="Q1450" s="17">
        <f>IFERROR(Flights[[#This Row],[Distance]]/Flights[[#This Row],[Length (hr)]],"")</f>
        <v>478.13793103448279</v>
      </c>
      <c r="R1450" s="1">
        <v>0.66805555555555551</v>
      </c>
      <c r="S1450" s="1">
        <v>0.65625</v>
      </c>
      <c r="T1450">
        <v>-17</v>
      </c>
      <c r="U1450" t="str">
        <f>IF(Flights[[#This Row],[Arrival Delay]]="","Cancelled",IF(Flights[[#This Row],[Arrival Delay]]&gt;15,"Delayed","On time"))</f>
        <v>On time</v>
      </c>
      <c r="V1450" t="str">
        <f>IF(Flights[[#This Row],[Status]]&lt;&gt;"Delayed","",IF(Flights[[#This Row],[Arrival Delay]]&gt;120,"Severe",IF(Flights[[#This Row],[Arrival Delay]]&gt;60,"Major","Moderate")))</f>
        <v/>
      </c>
      <c r="X1450" t="str">
        <f>IF(OR(AND(Flights[[#This Row],[Status]]="Cancelled",Flights[[#This Row],[Cancellation Reason]]="Airline/Carrier"),Flights[[#This Row],[Delay Type]]="Severe"),"Yes","No")</f>
        <v>No</v>
      </c>
    </row>
    <row r="1451" spans="1:24" x14ac:dyDescent="0.25">
      <c r="A1451" s="3">
        <v>42118</v>
      </c>
      <c r="B1451">
        <f>WEEKNUM(Flights[[#This Row],[Date]],2)</f>
        <v>17</v>
      </c>
      <c r="C1451">
        <f>WEEKDAY(Flights[[#This Row],[Date]],2)</f>
        <v>5</v>
      </c>
      <c r="D1451" t="s">
        <v>423</v>
      </c>
      <c r="E1451" t="s">
        <v>1997</v>
      </c>
      <c r="F1451" t="s">
        <v>0</v>
      </c>
      <c r="G1451" t="s">
        <v>17</v>
      </c>
      <c r="H1451" t="str">
        <f>_xlfn.XLOOKUP(Flights[[#This Row],[Destination]],Airports!$A$1:$A$77,Airports!$D$1:$D$77,"Code not found")</f>
        <v>Honolulu</v>
      </c>
      <c r="I1451" t="str" cm="1">
        <f t="array" ref="I1451">_xlfn.XLOOKUP(Flights[[#This Row],[Destination]],_xlfn._TRO_TRAILING(Airports!A:A),_xlfn._TRO_TRAILING(Airports!E:E),"Code not found")</f>
        <v>HI</v>
      </c>
      <c r="J1451" s="1">
        <v>0.3611111111111111</v>
      </c>
      <c r="K1451">
        <f>HOUR(Flights[[#This Row],[Scheduled Departure]])</f>
        <v>8</v>
      </c>
      <c r="L1451" s="1">
        <v>0.3527777777777778</v>
      </c>
      <c r="M1451">
        <v>-12</v>
      </c>
      <c r="N1451">
        <v>376</v>
      </c>
      <c r="O1451" s="14">
        <f>Flights[[#This Row],[Length (min)]]/60</f>
        <v>6.2666666666666666</v>
      </c>
      <c r="P1451">
        <v>2556</v>
      </c>
      <c r="Q1451" s="17">
        <f>IFERROR(Flights[[#This Row],[Distance]]/Flights[[#This Row],[Length (hr)]],"")</f>
        <v>407.87234042553195</v>
      </c>
      <c r="R1451" s="1">
        <v>0.47569444444444442</v>
      </c>
      <c r="S1451" s="1">
        <v>0.48888888888888887</v>
      </c>
      <c r="T1451">
        <v>19</v>
      </c>
      <c r="U1451" t="str">
        <f>IF(Flights[[#This Row],[Arrival Delay]]="","Cancelled",IF(Flights[[#This Row],[Arrival Delay]]&gt;15,"Delayed","On time"))</f>
        <v>Delayed</v>
      </c>
      <c r="V1451" t="str">
        <f>IF(Flights[[#This Row],[Status]]&lt;&gt;"Delayed","",IF(Flights[[#This Row],[Arrival Delay]]&gt;120,"Severe",IF(Flights[[#This Row],[Arrival Delay]]&gt;60,"Major","Moderate")))</f>
        <v>Moderate</v>
      </c>
      <c r="X1451" t="str">
        <f>IF(OR(AND(Flights[[#This Row],[Status]]="Cancelled",Flights[[#This Row],[Cancellation Reason]]="Airline/Carrier"),Flights[[#This Row],[Delay Type]]="Severe"),"Yes","No")</f>
        <v>No</v>
      </c>
    </row>
    <row r="1452" spans="1:24" x14ac:dyDescent="0.25">
      <c r="A1452" s="3">
        <v>42118</v>
      </c>
      <c r="B1452">
        <f>WEEKNUM(Flights[[#This Row],[Date]],2)</f>
        <v>17</v>
      </c>
      <c r="C1452">
        <f>WEEKDAY(Flights[[#This Row],[Date]],2)</f>
        <v>5</v>
      </c>
      <c r="D1452" t="s">
        <v>161</v>
      </c>
      <c r="E1452" t="s">
        <v>1987</v>
      </c>
      <c r="F1452" t="s">
        <v>0</v>
      </c>
      <c r="G1452" t="s">
        <v>15</v>
      </c>
      <c r="H1452" t="str">
        <f>_xlfn.XLOOKUP(Flights[[#This Row],[Destination]],Airports!$A$1:$A$77,Airports!$D$1:$D$77,"Code not found")</f>
        <v>Las Vegas</v>
      </c>
      <c r="I1452" t="str" cm="1">
        <f t="array" ref="I1452">_xlfn.XLOOKUP(Flights[[#This Row],[Destination]],_xlfn._TRO_TRAILING(Airports!A:A),_xlfn._TRO_TRAILING(Airports!E:E),"Code not found")</f>
        <v>NV</v>
      </c>
      <c r="J1452" s="1">
        <v>0.3888888888888889</v>
      </c>
      <c r="K1452">
        <f>HOUR(Flights[[#This Row],[Scheduled Departure]])</f>
        <v>9</v>
      </c>
      <c r="L1452" s="1">
        <v>0</v>
      </c>
      <c r="O1452" s="14">
        <f>Flights[[#This Row],[Length (min)]]/60</f>
        <v>0</v>
      </c>
      <c r="P1452">
        <v>236</v>
      </c>
      <c r="Q1452" s="17" t="str">
        <f>IFERROR(Flights[[#This Row],[Distance]]/Flights[[#This Row],[Length (hr)]],"")</f>
        <v/>
      </c>
      <c r="R1452" s="1">
        <v>0.43819444444444444</v>
      </c>
      <c r="S1452" s="1">
        <v>0</v>
      </c>
      <c r="U1452" t="str">
        <f>IF(Flights[[#This Row],[Arrival Delay]]="","Cancelled",IF(Flights[[#This Row],[Arrival Delay]]&gt;15,"Delayed","On time"))</f>
        <v>Cancelled</v>
      </c>
      <c r="V1452" t="str">
        <f>IF(Flights[[#This Row],[Status]]&lt;&gt;"Delayed","",IF(Flights[[#This Row],[Arrival Delay]]&gt;120,"Severe",IF(Flights[[#This Row],[Arrival Delay]]&gt;60,"Major","Moderate")))</f>
        <v/>
      </c>
      <c r="W1452" t="s">
        <v>8</v>
      </c>
      <c r="X1452" t="str">
        <f>IF(OR(AND(Flights[[#This Row],[Status]]="Cancelled",Flights[[#This Row],[Cancellation Reason]]="Airline/Carrier"),Flights[[#This Row],[Delay Type]]="Severe"),"Yes","No")</f>
        <v>Yes</v>
      </c>
    </row>
    <row r="1453" spans="1:24" x14ac:dyDescent="0.25">
      <c r="A1453" s="3">
        <v>42118</v>
      </c>
      <c r="B1453">
        <f>WEEKNUM(Flights[[#This Row],[Date]],2)</f>
        <v>17</v>
      </c>
      <c r="C1453">
        <f>WEEKDAY(Flights[[#This Row],[Date]],2)</f>
        <v>5</v>
      </c>
      <c r="D1453" t="s">
        <v>1172</v>
      </c>
      <c r="E1453" t="s">
        <v>1995</v>
      </c>
      <c r="F1453" t="s">
        <v>0</v>
      </c>
      <c r="G1453" t="s">
        <v>340</v>
      </c>
      <c r="H1453" t="str">
        <f>_xlfn.XLOOKUP(Flights[[#This Row],[Destination]],Airports!$A$1:$A$77,Airports!$D$1:$D$77,"Code not found")</f>
        <v>San Antonio</v>
      </c>
      <c r="I1453" t="str" cm="1">
        <f t="array" ref="I1453">_xlfn.XLOOKUP(Flights[[#This Row],[Destination]],_xlfn._TRO_TRAILING(Airports!A:A),_xlfn._TRO_TRAILING(Airports!E:E),"Code not found")</f>
        <v>TX</v>
      </c>
      <c r="J1453" s="1">
        <v>0.53819444444444442</v>
      </c>
      <c r="K1453">
        <f>HOUR(Flights[[#This Row],[Scheduled Departure]])</f>
        <v>12</v>
      </c>
      <c r="L1453" s="1">
        <v>0.55763888888888891</v>
      </c>
      <c r="M1453">
        <v>28</v>
      </c>
      <c r="N1453">
        <v>159</v>
      </c>
      <c r="O1453" s="14">
        <f>Flights[[#This Row],[Length (min)]]/60</f>
        <v>2.65</v>
      </c>
      <c r="P1453">
        <v>1211</v>
      </c>
      <c r="Q1453" s="17">
        <f>IFERROR(Flights[[#This Row],[Distance]]/Flights[[#This Row],[Length (hr)]],"")</f>
        <v>456.98113207547169</v>
      </c>
      <c r="R1453" s="1">
        <v>0.73611111111111116</v>
      </c>
      <c r="S1453" s="1">
        <v>0.75138888888888888</v>
      </c>
      <c r="T1453">
        <v>22</v>
      </c>
      <c r="U1453" t="str">
        <f>IF(Flights[[#This Row],[Arrival Delay]]="","Cancelled",IF(Flights[[#This Row],[Arrival Delay]]&gt;15,"Delayed","On time"))</f>
        <v>Delayed</v>
      </c>
      <c r="V1453" t="str">
        <f>IF(Flights[[#This Row],[Status]]&lt;&gt;"Delayed","",IF(Flights[[#This Row],[Arrival Delay]]&gt;120,"Severe",IF(Flights[[#This Row],[Arrival Delay]]&gt;60,"Major","Moderate")))</f>
        <v>Moderate</v>
      </c>
      <c r="X1453" t="str">
        <f>IF(OR(AND(Flights[[#This Row],[Status]]="Cancelled",Flights[[#This Row],[Cancellation Reason]]="Airline/Carrier"),Flights[[#This Row],[Delay Type]]="Severe"),"Yes","No")</f>
        <v>No</v>
      </c>
    </row>
    <row r="1454" spans="1:24" x14ac:dyDescent="0.25">
      <c r="A1454" s="3">
        <v>42118</v>
      </c>
      <c r="B1454">
        <f>WEEKNUM(Flights[[#This Row],[Date]],2)</f>
        <v>17</v>
      </c>
      <c r="C1454">
        <f>WEEKDAY(Flights[[#This Row],[Date]],2)</f>
        <v>5</v>
      </c>
      <c r="D1454" t="s">
        <v>1119</v>
      </c>
      <c r="E1454" t="s">
        <v>1995</v>
      </c>
      <c r="F1454" t="s">
        <v>0</v>
      </c>
      <c r="G1454" t="s">
        <v>351</v>
      </c>
      <c r="H1454" t="str">
        <f>_xlfn.XLOOKUP(Flights[[#This Row],[Destination]],Airports!$A$1:$A$77,Airports!$D$1:$D$77,"Code not found")</f>
        <v>Sacramento</v>
      </c>
      <c r="I1454" t="str" cm="1">
        <f t="array" ref="I1454">_xlfn.XLOOKUP(Flights[[#This Row],[Destination]],_xlfn._TRO_TRAILING(Airports!A:A),_xlfn._TRO_TRAILING(Airports!E:E),"Code not found")</f>
        <v>CA</v>
      </c>
      <c r="J1454" s="1">
        <v>0.625</v>
      </c>
      <c r="K1454">
        <f>HOUR(Flights[[#This Row],[Scheduled Departure]])</f>
        <v>15</v>
      </c>
      <c r="L1454" s="1">
        <v>0.64861111111111114</v>
      </c>
      <c r="M1454">
        <v>34</v>
      </c>
      <c r="N1454">
        <v>71</v>
      </c>
      <c r="O1454" s="14">
        <f>Flights[[#This Row],[Length (min)]]/60</f>
        <v>1.1833333333333333</v>
      </c>
      <c r="P1454">
        <v>373</v>
      </c>
      <c r="Q1454" s="17">
        <f>IFERROR(Flights[[#This Row],[Distance]]/Flights[[#This Row],[Length (hr)]],"")</f>
        <v>315.21126760563379</v>
      </c>
      <c r="R1454" s="1">
        <v>0.67708333333333337</v>
      </c>
      <c r="S1454" s="1">
        <v>0.69791666666666663</v>
      </c>
      <c r="T1454">
        <v>30</v>
      </c>
      <c r="U1454" t="str">
        <f>IF(Flights[[#This Row],[Arrival Delay]]="","Cancelled",IF(Flights[[#This Row],[Arrival Delay]]&gt;15,"Delayed","On time"))</f>
        <v>Delayed</v>
      </c>
      <c r="V1454" t="str">
        <f>IF(Flights[[#This Row],[Status]]&lt;&gt;"Delayed","",IF(Flights[[#This Row],[Arrival Delay]]&gt;120,"Severe",IF(Flights[[#This Row],[Arrival Delay]]&gt;60,"Major","Moderate")))</f>
        <v>Moderate</v>
      </c>
      <c r="X1454" t="str">
        <f>IF(OR(AND(Flights[[#This Row],[Status]]="Cancelled",Flights[[#This Row],[Cancellation Reason]]="Airline/Carrier"),Flights[[#This Row],[Delay Type]]="Severe"),"Yes","No")</f>
        <v>No</v>
      </c>
    </row>
    <row r="1455" spans="1:24" x14ac:dyDescent="0.25">
      <c r="A1455" s="3">
        <v>42118</v>
      </c>
      <c r="B1455">
        <f>WEEKNUM(Flights[[#This Row],[Date]],2)</f>
        <v>17</v>
      </c>
      <c r="C1455">
        <f>WEEKDAY(Flights[[#This Row],[Date]],2)</f>
        <v>5</v>
      </c>
      <c r="D1455" t="s">
        <v>535</v>
      </c>
      <c r="E1455" t="s">
        <v>1992</v>
      </c>
      <c r="F1455" t="s">
        <v>0</v>
      </c>
      <c r="G1455" t="s">
        <v>12</v>
      </c>
      <c r="H1455" t="str">
        <f>_xlfn.XLOOKUP(Flights[[#This Row],[Destination]],Airports!$A$1:$A$77,Airports!$D$1:$D$77,"Code not found")</f>
        <v>New York</v>
      </c>
      <c r="I1455" t="str" cm="1">
        <f t="array" ref="I1455">_xlfn.XLOOKUP(Flights[[#This Row],[Destination]],_xlfn._TRO_TRAILING(Airports!A:A),_xlfn._TRO_TRAILING(Airports!E:E),"Code not found")</f>
        <v>NY</v>
      </c>
      <c r="J1455" s="1">
        <v>0.63958333333333328</v>
      </c>
      <c r="K1455">
        <f>HOUR(Flights[[#This Row],[Scheduled Departure]])</f>
        <v>15</v>
      </c>
      <c r="L1455" s="1">
        <v>0.64375000000000004</v>
      </c>
      <c r="M1455">
        <v>6</v>
      </c>
      <c r="N1455">
        <v>297</v>
      </c>
      <c r="O1455" s="14">
        <f>Flights[[#This Row],[Length (min)]]/60</f>
        <v>4.95</v>
      </c>
      <c r="P1455">
        <v>2475</v>
      </c>
      <c r="Q1455" s="17">
        <f>IFERROR(Flights[[#This Row],[Distance]]/Flights[[#This Row],[Length (hr)]],"")</f>
        <v>500</v>
      </c>
      <c r="R1455" s="1">
        <v>0.9868055555555556</v>
      </c>
      <c r="S1455" s="1">
        <v>0.97499999999999998</v>
      </c>
      <c r="T1455">
        <v>-17</v>
      </c>
      <c r="U1455" t="str">
        <f>IF(Flights[[#This Row],[Arrival Delay]]="","Cancelled",IF(Flights[[#This Row],[Arrival Delay]]&gt;15,"Delayed","On time"))</f>
        <v>On time</v>
      </c>
      <c r="V1455" t="str">
        <f>IF(Flights[[#This Row],[Status]]&lt;&gt;"Delayed","",IF(Flights[[#This Row],[Arrival Delay]]&gt;120,"Severe",IF(Flights[[#This Row],[Arrival Delay]]&gt;60,"Major","Moderate")))</f>
        <v/>
      </c>
      <c r="X1455" t="str">
        <f>IF(OR(AND(Flights[[#This Row],[Status]]="Cancelled",Flights[[#This Row],[Cancellation Reason]]="Airline/Carrier"),Flights[[#This Row],[Delay Type]]="Severe"),"Yes","No")</f>
        <v>No</v>
      </c>
    </row>
    <row r="1456" spans="1:24" x14ac:dyDescent="0.25">
      <c r="A1456" s="3">
        <v>42118</v>
      </c>
      <c r="B1456">
        <f>WEEKNUM(Flights[[#This Row],[Date]],2)</f>
        <v>17</v>
      </c>
      <c r="C1456">
        <f>WEEKDAY(Flights[[#This Row],[Date]],2)</f>
        <v>5</v>
      </c>
      <c r="D1456" t="s">
        <v>613</v>
      </c>
      <c r="E1456" t="s">
        <v>1995</v>
      </c>
      <c r="F1456" t="s">
        <v>0</v>
      </c>
      <c r="G1456" t="s">
        <v>356</v>
      </c>
      <c r="H1456" t="str">
        <f>_xlfn.XLOOKUP(Flights[[#This Row],[Destination]],Airports!$A$1:$A$77,Airports!$D$1:$D$77,"Code not found")</f>
        <v>Tucson</v>
      </c>
      <c r="I1456" t="str" cm="1">
        <f t="array" ref="I1456">_xlfn.XLOOKUP(Flights[[#This Row],[Destination]],_xlfn._TRO_TRAILING(Airports!A:A),_xlfn._TRO_TRAILING(Airports!E:E),"Code not found")</f>
        <v>AZ</v>
      </c>
      <c r="J1456" s="1">
        <v>0.875</v>
      </c>
      <c r="K1456">
        <f>HOUR(Flights[[#This Row],[Scheduled Departure]])</f>
        <v>21</v>
      </c>
      <c r="L1456" s="1">
        <v>0.88472222222222219</v>
      </c>
      <c r="M1456">
        <v>14</v>
      </c>
      <c r="N1456">
        <v>73</v>
      </c>
      <c r="O1456" s="14">
        <f>Flights[[#This Row],[Length (min)]]/60</f>
        <v>1.2166666666666666</v>
      </c>
      <c r="P1456">
        <v>451</v>
      </c>
      <c r="Q1456" s="17">
        <f>IFERROR(Flights[[#This Row],[Distance]]/Flights[[#This Row],[Length (hr)]],"")</f>
        <v>370.68493150684935</v>
      </c>
      <c r="R1456" s="1">
        <v>0.93055555555555558</v>
      </c>
      <c r="S1456" s="1">
        <v>0.93541666666666667</v>
      </c>
      <c r="T1456">
        <v>7</v>
      </c>
      <c r="U1456" t="str">
        <f>IF(Flights[[#This Row],[Arrival Delay]]="","Cancelled",IF(Flights[[#This Row],[Arrival Delay]]&gt;15,"Delayed","On time"))</f>
        <v>On time</v>
      </c>
      <c r="V1456" t="str">
        <f>IF(Flights[[#This Row],[Status]]&lt;&gt;"Delayed","",IF(Flights[[#This Row],[Arrival Delay]]&gt;120,"Severe",IF(Flights[[#This Row],[Arrival Delay]]&gt;60,"Major","Moderate")))</f>
        <v/>
      </c>
      <c r="X1456" t="str">
        <f>IF(OR(AND(Flights[[#This Row],[Status]]="Cancelled",Flights[[#This Row],[Cancellation Reason]]="Airline/Carrier"),Flights[[#This Row],[Delay Type]]="Severe"),"Yes","No")</f>
        <v>No</v>
      </c>
    </row>
    <row r="1457" spans="1:24" x14ac:dyDescent="0.25">
      <c r="A1457" s="3">
        <v>42119</v>
      </c>
      <c r="B1457">
        <f>WEEKNUM(Flights[[#This Row],[Date]],2)</f>
        <v>17</v>
      </c>
      <c r="C1457">
        <f>WEEKDAY(Flights[[#This Row],[Date]],2)</f>
        <v>6</v>
      </c>
      <c r="D1457" t="s">
        <v>1076</v>
      </c>
      <c r="E1457" t="s">
        <v>1994</v>
      </c>
      <c r="F1457" t="s">
        <v>0</v>
      </c>
      <c r="G1457" t="s">
        <v>278</v>
      </c>
      <c r="H1457" t="str">
        <f>_xlfn.XLOOKUP(Flights[[#This Row],[Destination]],Airports!$A$1:$A$77,Airports!$D$1:$D$77,"Code not found")</f>
        <v>El Paso</v>
      </c>
      <c r="I1457" t="str" cm="1">
        <f t="array" ref="I1457">_xlfn.XLOOKUP(Flights[[#This Row],[Destination]],_xlfn._TRO_TRAILING(Airports!A:A),_xlfn._TRO_TRAILING(Airports!E:E),"Code not found")</f>
        <v>TX</v>
      </c>
      <c r="J1457" s="1">
        <v>0.3576388888888889</v>
      </c>
      <c r="K1457">
        <f>HOUR(Flights[[#This Row],[Scheduled Departure]])</f>
        <v>8</v>
      </c>
      <c r="L1457" s="1">
        <v>0.35972222222222222</v>
      </c>
      <c r="M1457">
        <v>3</v>
      </c>
      <c r="N1457">
        <v>113</v>
      </c>
      <c r="O1457" s="14">
        <f>Flights[[#This Row],[Length (min)]]/60</f>
        <v>1.8833333333333333</v>
      </c>
      <c r="P1457">
        <v>715</v>
      </c>
      <c r="Q1457" s="17">
        <f>IFERROR(Flights[[#This Row],[Distance]]/Flights[[#This Row],[Length (hr)]],"")</f>
        <v>379.64601769911508</v>
      </c>
      <c r="R1457" s="1">
        <v>0.47847222222222224</v>
      </c>
      <c r="S1457" s="1">
        <v>0.47986111111111113</v>
      </c>
      <c r="T1457">
        <v>2</v>
      </c>
      <c r="U1457" t="str">
        <f>IF(Flights[[#This Row],[Arrival Delay]]="","Cancelled",IF(Flights[[#This Row],[Arrival Delay]]&gt;15,"Delayed","On time"))</f>
        <v>On time</v>
      </c>
      <c r="V1457" t="str">
        <f>IF(Flights[[#This Row],[Status]]&lt;&gt;"Delayed","",IF(Flights[[#This Row],[Arrival Delay]]&gt;120,"Severe",IF(Flights[[#This Row],[Arrival Delay]]&gt;60,"Major","Moderate")))</f>
        <v/>
      </c>
      <c r="X1457" t="str">
        <f>IF(OR(AND(Flights[[#This Row],[Status]]="Cancelled",Flights[[#This Row],[Cancellation Reason]]="Airline/Carrier"),Flights[[#This Row],[Delay Type]]="Severe"),"Yes","No")</f>
        <v>No</v>
      </c>
    </row>
    <row r="1458" spans="1:24" x14ac:dyDescent="0.25">
      <c r="A1458" s="3">
        <v>42119</v>
      </c>
      <c r="B1458">
        <f>WEEKNUM(Flights[[#This Row],[Date]],2)</f>
        <v>17</v>
      </c>
      <c r="C1458">
        <f>WEEKDAY(Flights[[#This Row],[Date]],2)</f>
        <v>6</v>
      </c>
      <c r="D1458" t="s">
        <v>1348</v>
      </c>
      <c r="E1458" t="s">
        <v>1995</v>
      </c>
      <c r="F1458" t="s">
        <v>0</v>
      </c>
      <c r="G1458" t="s">
        <v>273</v>
      </c>
      <c r="H1458" t="str">
        <f>_xlfn.XLOOKUP(Flights[[#This Row],[Destination]],Airports!$A$1:$A$77,Airports!$D$1:$D$77,"Code not found")</f>
        <v>Denver</v>
      </c>
      <c r="I1458" t="str" cm="1">
        <f t="array" ref="I1458">_xlfn.XLOOKUP(Flights[[#This Row],[Destination]],_xlfn._TRO_TRAILING(Airports!A:A),_xlfn._TRO_TRAILING(Airports!E:E),"Code not found")</f>
        <v>CO</v>
      </c>
      <c r="J1458" s="1">
        <v>0.36805555555555558</v>
      </c>
      <c r="K1458">
        <f>HOUR(Flights[[#This Row],[Scheduled Departure]])</f>
        <v>8</v>
      </c>
      <c r="L1458" s="1">
        <v>0.3659722222222222</v>
      </c>
      <c r="M1458">
        <v>-3</v>
      </c>
      <c r="N1458">
        <v>137</v>
      </c>
      <c r="O1458" s="14">
        <f>Flights[[#This Row],[Length (min)]]/60</f>
        <v>2.2833333333333332</v>
      </c>
      <c r="P1458">
        <v>862</v>
      </c>
      <c r="Q1458" s="17">
        <f>IFERROR(Flights[[#This Row],[Distance]]/Flights[[#This Row],[Length (hr)]],"")</f>
        <v>377.51824817518252</v>
      </c>
      <c r="R1458" s="1">
        <v>0.51041666666666663</v>
      </c>
      <c r="S1458" s="1">
        <v>0.50277777777777777</v>
      </c>
      <c r="T1458">
        <v>-11</v>
      </c>
      <c r="U1458" t="str">
        <f>IF(Flights[[#This Row],[Arrival Delay]]="","Cancelled",IF(Flights[[#This Row],[Arrival Delay]]&gt;15,"Delayed","On time"))</f>
        <v>On time</v>
      </c>
      <c r="V1458" t="str">
        <f>IF(Flights[[#This Row],[Status]]&lt;&gt;"Delayed","",IF(Flights[[#This Row],[Arrival Delay]]&gt;120,"Severe",IF(Flights[[#This Row],[Arrival Delay]]&gt;60,"Major","Moderate")))</f>
        <v/>
      </c>
      <c r="X1458" t="str">
        <f>IF(OR(AND(Flights[[#This Row],[Status]]="Cancelled",Flights[[#This Row],[Cancellation Reason]]="Airline/Carrier"),Flights[[#This Row],[Delay Type]]="Severe"),"Yes","No")</f>
        <v>No</v>
      </c>
    </row>
    <row r="1459" spans="1:24" x14ac:dyDescent="0.25">
      <c r="A1459" s="3">
        <v>42119</v>
      </c>
      <c r="B1459">
        <f>WEEKNUM(Flights[[#This Row],[Date]],2)</f>
        <v>17</v>
      </c>
      <c r="C1459">
        <f>WEEKDAY(Flights[[#This Row],[Date]],2)</f>
        <v>6</v>
      </c>
      <c r="D1459" t="s">
        <v>439</v>
      </c>
      <c r="E1459" t="s">
        <v>1990</v>
      </c>
      <c r="F1459" t="s">
        <v>0</v>
      </c>
      <c r="G1459" t="s">
        <v>9</v>
      </c>
      <c r="H1459" t="str">
        <f>_xlfn.XLOOKUP(Flights[[#This Row],[Destination]],Airports!$A$1:$A$77,Airports!$D$1:$D$77,"Code not found")</f>
        <v>San Francisco</v>
      </c>
      <c r="I1459" t="str" cm="1">
        <f t="array" ref="I1459">_xlfn.XLOOKUP(Flights[[#This Row],[Destination]],_xlfn._TRO_TRAILING(Airports!A:A),_xlfn._TRO_TRAILING(Airports!E:E),"Code not found")</f>
        <v>CA</v>
      </c>
      <c r="J1459" s="1">
        <v>0.4826388888888889</v>
      </c>
      <c r="K1459">
        <f>HOUR(Flights[[#This Row],[Scheduled Departure]])</f>
        <v>11</v>
      </c>
      <c r="L1459" s="1">
        <v>0.50694444444444442</v>
      </c>
      <c r="M1459">
        <v>35</v>
      </c>
      <c r="N1459">
        <v>151</v>
      </c>
      <c r="O1459" s="14">
        <f>Flights[[#This Row],[Length (min)]]/60</f>
        <v>2.5166666666666666</v>
      </c>
      <c r="P1459">
        <v>337</v>
      </c>
      <c r="Q1459" s="17">
        <f>IFERROR(Flights[[#This Row],[Distance]]/Flights[[#This Row],[Length (hr)]],"")</f>
        <v>133.90728476821192</v>
      </c>
      <c r="R1459" s="1">
        <v>0.54861111111111116</v>
      </c>
      <c r="S1459" s="1">
        <v>0.6118055555555556</v>
      </c>
      <c r="T1459">
        <v>91</v>
      </c>
      <c r="U1459" t="str">
        <f>IF(Flights[[#This Row],[Arrival Delay]]="","Cancelled",IF(Flights[[#This Row],[Arrival Delay]]&gt;15,"Delayed","On time"))</f>
        <v>Delayed</v>
      </c>
      <c r="V1459" t="str">
        <f>IF(Flights[[#This Row],[Status]]&lt;&gt;"Delayed","",IF(Flights[[#This Row],[Arrival Delay]]&gt;120,"Severe",IF(Flights[[#This Row],[Arrival Delay]]&gt;60,"Major","Moderate")))</f>
        <v>Major</v>
      </c>
      <c r="X1459" t="str">
        <f>IF(OR(AND(Flights[[#This Row],[Status]]="Cancelled",Flights[[#This Row],[Cancellation Reason]]="Airline/Carrier"),Flights[[#This Row],[Delay Type]]="Severe"),"Yes","No")</f>
        <v>No</v>
      </c>
    </row>
    <row r="1460" spans="1:24" x14ac:dyDescent="0.25">
      <c r="A1460" s="3">
        <v>42119</v>
      </c>
      <c r="B1460">
        <f>WEEKNUM(Flights[[#This Row],[Date]],2)</f>
        <v>17</v>
      </c>
      <c r="C1460">
        <f>WEEKDAY(Flights[[#This Row],[Date]],2)</f>
        <v>6</v>
      </c>
      <c r="D1460" t="s">
        <v>1359</v>
      </c>
      <c r="E1460" t="s">
        <v>1989</v>
      </c>
      <c r="F1460" t="s">
        <v>0</v>
      </c>
      <c r="G1460" t="s">
        <v>24</v>
      </c>
      <c r="H1460" t="str">
        <f>_xlfn.XLOOKUP(Flights[[#This Row],[Destination]],Airports!$A$1:$A$77,Airports!$D$1:$D$77,"Code not found")</f>
        <v>Portland</v>
      </c>
      <c r="I1460" t="str" cm="1">
        <f t="array" ref="I1460">_xlfn.XLOOKUP(Flights[[#This Row],[Destination]],_xlfn._TRO_TRAILING(Airports!A:A),_xlfn._TRO_TRAILING(Airports!E:E),"Code not found")</f>
        <v>OR</v>
      </c>
      <c r="J1460" s="1">
        <v>0.625</v>
      </c>
      <c r="K1460">
        <f>HOUR(Flights[[#This Row],[Scheduled Departure]])</f>
        <v>15</v>
      </c>
      <c r="L1460" s="1">
        <v>0.62152777777777779</v>
      </c>
      <c r="M1460">
        <v>-5</v>
      </c>
      <c r="N1460">
        <v>167</v>
      </c>
      <c r="O1460" s="14">
        <f>Flights[[#This Row],[Length (min)]]/60</f>
        <v>2.7833333333333332</v>
      </c>
      <c r="P1460">
        <v>834</v>
      </c>
      <c r="Q1460" s="17">
        <f>IFERROR(Flights[[#This Row],[Distance]]/Flights[[#This Row],[Length (hr)]],"")</f>
        <v>299.64071856287427</v>
      </c>
      <c r="R1460" s="1">
        <v>0.72430555555555554</v>
      </c>
      <c r="S1460" s="1">
        <v>0.73750000000000004</v>
      </c>
      <c r="T1460">
        <v>19</v>
      </c>
      <c r="U1460" t="str">
        <f>IF(Flights[[#This Row],[Arrival Delay]]="","Cancelled",IF(Flights[[#This Row],[Arrival Delay]]&gt;15,"Delayed","On time"))</f>
        <v>Delayed</v>
      </c>
      <c r="V1460" t="str">
        <f>IF(Flights[[#This Row],[Status]]&lt;&gt;"Delayed","",IF(Flights[[#This Row],[Arrival Delay]]&gt;120,"Severe",IF(Flights[[#This Row],[Arrival Delay]]&gt;60,"Major","Moderate")))</f>
        <v>Moderate</v>
      </c>
      <c r="X1460" t="str">
        <f>IF(OR(AND(Flights[[#This Row],[Status]]="Cancelled",Flights[[#This Row],[Cancellation Reason]]="Airline/Carrier"),Flights[[#This Row],[Delay Type]]="Severe"),"Yes","No")</f>
        <v>No</v>
      </c>
    </row>
    <row r="1461" spans="1:24" x14ac:dyDescent="0.25">
      <c r="A1461" s="3">
        <v>42119</v>
      </c>
      <c r="B1461">
        <f>WEEKNUM(Flights[[#This Row],[Date]],2)</f>
        <v>17</v>
      </c>
      <c r="C1461">
        <f>WEEKDAY(Flights[[#This Row],[Date]],2)</f>
        <v>6</v>
      </c>
      <c r="D1461" t="s">
        <v>901</v>
      </c>
      <c r="E1461" t="s">
        <v>1990</v>
      </c>
      <c r="F1461" t="s">
        <v>0</v>
      </c>
      <c r="G1461" t="s">
        <v>281</v>
      </c>
      <c r="H1461" t="str">
        <f>_xlfn.XLOOKUP(Flights[[#This Row],[Destination]],Airports!$A$1:$A$77,Airports!$D$1:$D$77,"Code not found")</f>
        <v>Newark</v>
      </c>
      <c r="I1461" t="str" cm="1">
        <f t="array" ref="I1461">_xlfn.XLOOKUP(Flights[[#This Row],[Destination]],_xlfn._TRO_TRAILING(Airports!A:A),_xlfn._TRO_TRAILING(Airports!E:E),"Code not found")</f>
        <v>NJ</v>
      </c>
      <c r="J1461" s="1">
        <v>0.66319444444444442</v>
      </c>
      <c r="K1461">
        <f>HOUR(Flights[[#This Row],[Scheduled Departure]])</f>
        <v>15</v>
      </c>
      <c r="L1461" s="1">
        <v>0.73611111111111116</v>
      </c>
      <c r="M1461">
        <v>105</v>
      </c>
      <c r="N1461">
        <v>301</v>
      </c>
      <c r="O1461" s="14">
        <f>Flights[[#This Row],[Length (min)]]/60</f>
        <v>5.0166666666666666</v>
      </c>
      <c r="P1461">
        <v>2454</v>
      </c>
      <c r="Q1461" s="17">
        <f>IFERROR(Flights[[#This Row],[Distance]]/Flights[[#This Row],[Length (hr)]],"")</f>
        <v>489.16943521594686</v>
      </c>
      <c r="R1461" s="1">
        <v>9.0277777777777769E-3</v>
      </c>
      <c r="S1461" s="1">
        <v>7.013888888888889E-2</v>
      </c>
      <c r="T1461">
        <v>88</v>
      </c>
      <c r="U1461" t="str">
        <f>IF(Flights[[#This Row],[Arrival Delay]]="","Cancelled",IF(Flights[[#This Row],[Arrival Delay]]&gt;15,"Delayed","On time"))</f>
        <v>Delayed</v>
      </c>
      <c r="V1461" t="str">
        <f>IF(Flights[[#This Row],[Status]]&lt;&gt;"Delayed","",IF(Flights[[#This Row],[Arrival Delay]]&gt;120,"Severe",IF(Flights[[#This Row],[Arrival Delay]]&gt;60,"Major","Moderate")))</f>
        <v>Major</v>
      </c>
      <c r="X1461" t="str">
        <f>IF(OR(AND(Flights[[#This Row],[Status]]="Cancelled",Flights[[#This Row],[Cancellation Reason]]="Airline/Carrier"),Flights[[#This Row],[Delay Type]]="Severe"),"Yes","No")</f>
        <v>No</v>
      </c>
    </row>
    <row r="1462" spans="1:24" x14ac:dyDescent="0.25">
      <c r="A1462" s="3">
        <v>42119</v>
      </c>
      <c r="B1462">
        <f>WEEKNUM(Flights[[#This Row],[Date]],2)</f>
        <v>17</v>
      </c>
      <c r="C1462">
        <f>WEEKDAY(Flights[[#This Row],[Date]],2)</f>
        <v>6</v>
      </c>
      <c r="D1462" t="s">
        <v>1162</v>
      </c>
      <c r="E1462" t="s">
        <v>1991</v>
      </c>
      <c r="F1462" t="s">
        <v>0</v>
      </c>
      <c r="G1462" t="s">
        <v>344</v>
      </c>
      <c r="H1462" t="str">
        <f>_xlfn.XLOOKUP(Flights[[#This Row],[Destination]],Airports!$A$1:$A$77,Airports!$D$1:$D$77,"Code not found")</f>
        <v>Seattle</v>
      </c>
      <c r="I1462" t="str" cm="1">
        <f t="array" ref="I1462">_xlfn.XLOOKUP(Flights[[#This Row],[Destination]],_xlfn._TRO_TRAILING(Airports!A:A),_xlfn._TRO_TRAILING(Airports!E:E),"Code not found")</f>
        <v>WA</v>
      </c>
      <c r="J1462" s="1">
        <v>0.68055555555555558</v>
      </c>
      <c r="K1462">
        <f>HOUR(Flights[[#This Row],[Scheduled Departure]])</f>
        <v>16</v>
      </c>
      <c r="L1462" s="1">
        <v>0.67708333333333337</v>
      </c>
      <c r="M1462">
        <v>-5</v>
      </c>
      <c r="N1462">
        <v>180</v>
      </c>
      <c r="O1462" s="14">
        <f>Flights[[#This Row],[Length (min)]]/60</f>
        <v>3</v>
      </c>
      <c r="P1462">
        <v>954</v>
      </c>
      <c r="Q1462" s="17">
        <f>IFERROR(Flights[[#This Row],[Distance]]/Flights[[#This Row],[Length (hr)]],"")</f>
        <v>318</v>
      </c>
      <c r="R1462" s="1">
        <v>0.79166666666666663</v>
      </c>
      <c r="S1462" s="1">
        <v>0.80208333333333337</v>
      </c>
      <c r="T1462">
        <v>15</v>
      </c>
      <c r="U1462" t="str">
        <f>IF(Flights[[#This Row],[Arrival Delay]]="","Cancelled",IF(Flights[[#This Row],[Arrival Delay]]&gt;15,"Delayed","On time"))</f>
        <v>On time</v>
      </c>
      <c r="V1462" t="str">
        <f>IF(Flights[[#This Row],[Status]]&lt;&gt;"Delayed","",IF(Flights[[#This Row],[Arrival Delay]]&gt;120,"Severe",IF(Flights[[#This Row],[Arrival Delay]]&gt;60,"Major","Moderate")))</f>
        <v/>
      </c>
      <c r="X1462" t="str">
        <f>IF(OR(AND(Flights[[#This Row],[Status]]="Cancelled",Flights[[#This Row],[Cancellation Reason]]="Airline/Carrier"),Flights[[#This Row],[Delay Type]]="Severe"),"Yes","No")</f>
        <v>No</v>
      </c>
    </row>
    <row r="1463" spans="1:24" x14ac:dyDescent="0.25">
      <c r="A1463" s="3">
        <v>42119</v>
      </c>
      <c r="B1463">
        <f>WEEKNUM(Flights[[#This Row],[Date]],2)</f>
        <v>17</v>
      </c>
      <c r="C1463">
        <f>WEEKDAY(Flights[[#This Row],[Date]],2)</f>
        <v>6</v>
      </c>
      <c r="D1463" t="s">
        <v>1014</v>
      </c>
      <c r="E1463" t="s">
        <v>1988</v>
      </c>
      <c r="F1463" t="s">
        <v>0</v>
      </c>
      <c r="G1463" t="s">
        <v>29</v>
      </c>
      <c r="H1463" t="str">
        <f>_xlfn.XLOOKUP(Flights[[#This Row],[Destination]],Airports!$A$1:$A$77,Airports!$D$1:$D$77,"Code not found")</f>
        <v>Phoenix</v>
      </c>
      <c r="I1463" t="str" cm="1">
        <f t="array" ref="I1463">_xlfn.XLOOKUP(Flights[[#This Row],[Destination]],_xlfn._TRO_TRAILING(Airports!A:A),_xlfn._TRO_TRAILING(Airports!E:E),"Code not found")</f>
        <v>AZ</v>
      </c>
      <c r="J1463" s="1">
        <v>0.68194444444444446</v>
      </c>
      <c r="K1463">
        <f>HOUR(Flights[[#This Row],[Scheduled Departure]])</f>
        <v>16</v>
      </c>
      <c r="L1463" s="1">
        <v>0.68541666666666667</v>
      </c>
      <c r="M1463">
        <v>5</v>
      </c>
      <c r="N1463">
        <v>94</v>
      </c>
      <c r="O1463" s="14">
        <f>Flights[[#This Row],[Length (min)]]/60</f>
        <v>1.5666666666666667</v>
      </c>
      <c r="P1463">
        <v>370</v>
      </c>
      <c r="Q1463" s="17">
        <f>IFERROR(Flights[[#This Row],[Distance]]/Flights[[#This Row],[Length (hr)]],"")</f>
        <v>236.17021276595744</v>
      </c>
      <c r="R1463" s="1">
        <v>0.74305555555555558</v>
      </c>
      <c r="S1463" s="1">
        <v>0.75069444444444444</v>
      </c>
      <c r="T1463">
        <v>11</v>
      </c>
      <c r="U1463" t="str">
        <f>IF(Flights[[#This Row],[Arrival Delay]]="","Cancelled",IF(Flights[[#This Row],[Arrival Delay]]&gt;15,"Delayed","On time"))</f>
        <v>On time</v>
      </c>
      <c r="V1463" t="str">
        <f>IF(Flights[[#This Row],[Status]]&lt;&gt;"Delayed","",IF(Flights[[#This Row],[Arrival Delay]]&gt;120,"Severe",IF(Flights[[#This Row],[Arrival Delay]]&gt;60,"Major","Moderate")))</f>
        <v/>
      </c>
      <c r="X1463" t="str">
        <f>IF(OR(AND(Flights[[#This Row],[Status]]="Cancelled",Flights[[#This Row],[Cancellation Reason]]="Airline/Carrier"),Flights[[#This Row],[Delay Type]]="Severe"),"Yes","No")</f>
        <v>No</v>
      </c>
    </row>
    <row r="1464" spans="1:24" x14ac:dyDescent="0.25">
      <c r="A1464" s="3">
        <v>42119</v>
      </c>
      <c r="B1464">
        <f>WEEKNUM(Flights[[#This Row],[Date]],2)</f>
        <v>17</v>
      </c>
      <c r="C1464">
        <f>WEEKDAY(Flights[[#This Row],[Date]],2)</f>
        <v>6</v>
      </c>
      <c r="D1464" t="s">
        <v>614</v>
      </c>
      <c r="E1464" t="s">
        <v>1994</v>
      </c>
      <c r="F1464" t="s">
        <v>0</v>
      </c>
      <c r="G1464" t="s">
        <v>344</v>
      </c>
      <c r="H1464" t="str">
        <f>_xlfn.XLOOKUP(Flights[[#This Row],[Destination]],Airports!$A$1:$A$77,Airports!$D$1:$D$77,"Code not found")</f>
        <v>Seattle</v>
      </c>
      <c r="I1464" t="str" cm="1">
        <f t="array" ref="I1464">_xlfn.XLOOKUP(Flights[[#This Row],[Destination]],_xlfn._TRO_TRAILING(Airports!A:A),_xlfn._TRO_TRAILING(Airports!E:E),"Code not found")</f>
        <v>WA</v>
      </c>
      <c r="J1464" s="1">
        <v>0.73611111111111116</v>
      </c>
      <c r="K1464">
        <f>HOUR(Flights[[#This Row],[Scheduled Departure]])</f>
        <v>17</v>
      </c>
      <c r="L1464" s="1">
        <v>0.74444444444444446</v>
      </c>
      <c r="M1464">
        <v>12</v>
      </c>
      <c r="N1464">
        <v>184</v>
      </c>
      <c r="O1464" s="14">
        <f>Flights[[#This Row],[Length (min)]]/60</f>
        <v>3.0666666666666669</v>
      </c>
      <c r="P1464">
        <v>954</v>
      </c>
      <c r="Q1464" s="17">
        <f>IFERROR(Flights[[#This Row],[Distance]]/Flights[[#This Row],[Length (hr)]],"")</f>
        <v>311.08695652173913</v>
      </c>
      <c r="R1464" s="1">
        <v>0.85902777777777772</v>
      </c>
      <c r="S1464" s="1">
        <v>0.87222222222222223</v>
      </c>
      <c r="T1464">
        <v>19</v>
      </c>
      <c r="U1464" t="str">
        <f>IF(Flights[[#This Row],[Arrival Delay]]="","Cancelled",IF(Flights[[#This Row],[Arrival Delay]]&gt;15,"Delayed","On time"))</f>
        <v>Delayed</v>
      </c>
      <c r="V1464" t="str">
        <f>IF(Flights[[#This Row],[Status]]&lt;&gt;"Delayed","",IF(Flights[[#This Row],[Arrival Delay]]&gt;120,"Severe",IF(Flights[[#This Row],[Arrival Delay]]&gt;60,"Major","Moderate")))</f>
        <v>Moderate</v>
      </c>
      <c r="X1464" t="str">
        <f>IF(OR(AND(Flights[[#This Row],[Status]]="Cancelled",Flights[[#This Row],[Cancellation Reason]]="Airline/Carrier"),Flights[[#This Row],[Delay Type]]="Severe"),"Yes","No")</f>
        <v>No</v>
      </c>
    </row>
    <row r="1465" spans="1:24" x14ac:dyDescent="0.25">
      <c r="A1465" s="3">
        <v>42119</v>
      </c>
      <c r="B1465">
        <f>WEEKNUM(Flights[[#This Row],[Date]],2)</f>
        <v>17</v>
      </c>
      <c r="C1465">
        <f>WEEKDAY(Flights[[#This Row],[Date]],2)</f>
        <v>6</v>
      </c>
      <c r="D1465" t="s">
        <v>1367</v>
      </c>
      <c r="E1465" t="s">
        <v>1995</v>
      </c>
      <c r="F1465" t="s">
        <v>0</v>
      </c>
      <c r="G1465" t="s">
        <v>351</v>
      </c>
      <c r="H1465" t="str">
        <f>_xlfn.XLOOKUP(Flights[[#This Row],[Destination]],Airports!$A$1:$A$77,Airports!$D$1:$D$77,"Code not found")</f>
        <v>Sacramento</v>
      </c>
      <c r="I1465" t="str" cm="1">
        <f t="array" ref="I1465">_xlfn.XLOOKUP(Flights[[#This Row],[Destination]],_xlfn._TRO_TRAILING(Airports!A:A),_xlfn._TRO_TRAILING(Airports!E:E),"Code not found")</f>
        <v>CA</v>
      </c>
      <c r="J1465" s="1">
        <v>0.79166666666666663</v>
      </c>
      <c r="K1465">
        <f>HOUR(Flights[[#This Row],[Scheduled Departure]])</f>
        <v>19</v>
      </c>
      <c r="L1465" s="1">
        <v>0.80069444444444449</v>
      </c>
      <c r="M1465">
        <v>13</v>
      </c>
      <c r="N1465">
        <v>85</v>
      </c>
      <c r="O1465" s="14">
        <f>Flights[[#This Row],[Length (min)]]/60</f>
        <v>1.4166666666666667</v>
      </c>
      <c r="P1465">
        <v>373</v>
      </c>
      <c r="Q1465" s="17">
        <f>IFERROR(Flights[[#This Row],[Distance]]/Flights[[#This Row],[Length (hr)]],"")</f>
        <v>263.29411764705878</v>
      </c>
      <c r="R1465" s="1">
        <v>0.84375</v>
      </c>
      <c r="S1465" s="1">
        <v>0.85972222222222228</v>
      </c>
      <c r="T1465">
        <v>23</v>
      </c>
      <c r="U1465" t="str">
        <f>IF(Flights[[#This Row],[Arrival Delay]]="","Cancelled",IF(Flights[[#This Row],[Arrival Delay]]&gt;15,"Delayed","On time"))</f>
        <v>Delayed</v>
      </c>
      <c r="V1465" t="str">
        <f>IF(Flights[[#This Row],[Status]]&lt;&gt;"Delayed","",IF(Flights[[#This Row],[Arrival Delay]]&gt;120,"Severe",IF(Flights[[#This Row],[Arrival Delay]]&gt;60,"Major","Moderate")))</f>
        <v>Moderate</v>
      </c>
      <c r="X1465" t="str">
        <f>IF(OR(AND(Flights[[#This Row],[Status]]="Cancelled",Flights[[#This Row],[Cancellation Reason]]="Airline/Carrier"),Flights[[#This Row],[Delay Type]]="Severe"),"Yes","No")</f>
        <v>No</v>
      </c>
    </row>
    <row r="1466" spans="1:24" x14ac:dyDescent="0.25">
      <c r="A1466" s="3">
        <v>42119</v>
      </c>
      <c r="B1466">
        <f>WEEKNUM(Flights[[#This Row],[Date]],2)</f>
        <v>17</v>
      </c>
      <c r="C1466">
        <f>WEEKDAY(Flights[[#This Row],[Date]],2)</f>
        <v>6</v>
      </c>
      <c r="D1466" t="s">
        <v>618</v>
      </c>
      <c r="E1466" t="s">
        <v>1991</v>
      </c>
      <c r="F1466" t="s">
        <v>0</v>
      </c>
      <c r="G1466" t="s">
        <v>344</v>
      </c>
      <c r="H1466" t="str">
        <f>_xlfn.XLOOKUP(Flights[[#This Row],[Destination]],Airports!$A$1:$A$77,Airports!$D$1:$D$77,"Code not found")</f>
        <v>Seattle</v>
      </c>
      <c r="I1466" t="str" cm="1">
        <f t="array" ref="I1466">_xlfn.XLOOKUP(Flights[[#This Row],[Destination]],_xlfn._TRO_TRAILING(Airports!A:A),_xlfn._TRO_TRAILING(Airports!E:E),"Code not found")</f>
        <v>WA</v>
      </c>
      <c r="J1466" s="1">
        <v>0.81597222222222221</v>
      </c>
      <c r="K1466">
        <f>HOUR(Flights[[#This Row],[Scheduled Departure]])</f>
        <v>19</v>
      </c>
      <c r="L1466" s="1">
        <v>0.81041666666666667</v>
      </c>
      <c r="M1466">
        <v>-8</v>
      </c>
      <c r="N1466">
        <v>184</v>
      </c>
      <c r="O1466" s="14">
        <f>Flights[[#This Row],[Length (min)]]/60</f>
        <v>3.0666666666666669</v>
      </c>
      <c r="P1466">
        <v>954</v>
      </c>
      <c r="Q1466" s="17">
        <f>IFERROR(Flights[[#This Row],[Distance]]/Flights[[#This Row],[Length (hr)]],"")</f>
        <v>311.08695652173913</v>
      </c>
      <c r="R1466" s="1">
        <v>0.93055555555555558</v>
      </c>
      <c r="S1466" s="1">
        <v>0.93819444444444444</v>
      </c>
      <c r="T1466">
        <v>11</v>
      </c>
      <c r="U1466" t="str">
        <f>IF(Flights[[#This Row],[Arrival Delay]]="","Cancelled",IF(Flights[[#This Row],[Arrival Delay]]&gt;15,"Delayed","On time"))</f>
        <v>On time</v>
      </c>
      <c r="V1466" t="str">
        <f>IF(Flights[[#This Row],[Status]]&lt;&gt;"Delayed","",IF(Flights[[#This Row],[Arrival Delay]]&gt;120,"Severe",IF(Flights[[#This Row],[Arrival Delay]]&gt;60,"Major","Moderate")))</f>
        <v/>
      </c>
      <c r="X1466" t="str">
        <f>IF(OR(AND(Flights[[#This Row],[Status]]="Cancelled",Flights[[#This Row],[Cancellation Reason]]="Airline/Carrier"),Flights[[#This Row],[Delay Type]]="Severe"),"Yes","No")</f>
        <v>No</v>
      </c>
    </row>
    <row r="1467" spans="1:24" x14ac:dyDescent="0.25">
      <c r="A1467" s="3">
        <v>42119</v>
      </c>
      <c r="B1467">
        <f>WEEKNUM(Flights[[#This Row],[Date]],2)</f>
        <v>17</v>
      </c>
      <c r="C1467">
        <f>WEEKDAY(Flights[[#This Row],[Date]],2)</f>
        <v>6</v>
      </c>
      <c r="D1467" t="s">
        <v>1243</v>
      </c>
      <c r="E1467" t="s">
        <v>1994</v>
      </c>
      <c r="F1467" t="s">
        <v>0</v>
      </c>
      <c r="G1467" t="s">
        <v>246</v>
      </c>
      <c r="H1467" t="str">
        <f>_xlfn.XLOOKUP(Flights[[#This Row],[Destination]],Airports!$A$1:$A$77,Airports!$D$1:$D$77,"Code not found")</f>
        <v>Albuquerque</v>
      </c>
      <c r="I1467" t="str" cm="1">
        <f t="array" ref="I1467">_xlfn.XLOOKUP(Flights[[#This Row],[Destination]],_xlfn._TRO_TRAILING(Airports!A:A),_xlfn._TRO_TRAILING(Airports!E:E),"Code not found")</f>
        <v>NM</v>
      </c>
      <c r="J1467" s="1">
        <v>0.84722222222222221</v>
      </c>
      <c r="K1467">
        <f>HOUR(Flights[[#This Row],[Scheduled Departure]])</f>
        <v>20</v>
      </c>
      <c r="L1467" s="1">
        <v>0.85902777777777772</v>
      </c>
      <c r="M1467">
        <v>17</v>
      </c>
      <c r="N1467">
        <v>101</v>
      </c>
      <c r="O1467" s="14">
        <f>Flights[[#This Row],[Length (min)]]/60</f>
        <v>1.6833333333333333</v>
      </c>
      <c r="P1467">
        <v>677</v>
      </c>
      <c r="Q1467" s="17">
        <f>IFERROR(Flights[[#This Row],[Distance]]/Flights[[#This Row],[Length (hr)]],"")</f>
        <v>402.1782178217822</v>
      </c>
      <c r="R1467" s="1">
        <v>0.96527777777777779</v>
      </c>
      <c r="S1467" s="1">
        <v>0.97083333333333333</v>
      </c>
      <c r="T1467">
        <v>8</v>
      </c>
      <c r="U1467" t="str">
        <f>IF(Flights[[#This Row],[Arrival Delay]]="","Cancelled",IF(Flights[[#This Row],[Arrival Delay]]&gt;15,"Delayed","On time"))</f>
        <v>On time</v>
      </c>
      <c r="V1467" t="str">
        <f>IF(Flights[[#This Row],[Status]]&lt;&gt;"Delayed","",IF(Flights[[#This Row],[Arrival Delay]]&gt;120,"Severe",IF(Flights[[#This Row],[Arrival Delay]]&gt;60,"Major","Moderate")))</f>
        <v/>
      </c>
      <c r="X1467" t="str">
        <f>IF(OR(AND(Flights[[#This Row],[Status]]="Cancelled",Flights[[#This Row],[Cancellation Reason]]="Airline/Carrier"),Flights[[#This Row],[Delay Type]]="Severe"),"Yes","No")</f>
        <v>No</v>
      </c>
    </row>
    <row r="1468" spans="1:24" x14ac:dyDescent="0.25">
      <c r="A1468" s="3">
        <v>42119</v>
      </c>
      <c r="B1468">
        <f>WEEKNUM(Flights[[#This Row],[Date]],2)</f>
        <v>17</v>
      </c>
      <c r="C1468">
        <f>WEEKDAY(Flights[[#This Row],[Date]],2)</f>
        <v>6</v>
      </c>
      <c r="D1468" t="s">
        <v>1101</v>
      </c>
      <c r="E1468" t="s">
        <v>1994</v>
      </c>
      <c r="F1468" t="s">
        <v>0</v>
      </c>
      <c r="G1468" t="s">
        <v>347</v>
      </c>
      <c r="H1468" t="str">
        <f>_xlfn.XLOOKUP(Flights[[#This Row],[Destination]],Airports!$A$1:$A$77,Airports!$D$1:$D$77,"Code not found")</f>
        <v>San Jose</v>
      </c>
      <c r="I1468" t="str" cm="1">
        <f t="array" ref="I1468">_xlfn.XLOOKUP(Flights[[#This Row],[Destination]],_xlfn._TRO_TRAILING(Airports!A:A),_xlfn._TRO_TRAILING(Airports!E:E),"Code not found")</f>
        <v>CA</v>
      </c>
      <c r="J1468" s="1">
        <v>0.89236111111111116</v>
      </c>
      <c r="K1468">
        <f>HOUR(Flights[[#This Row],[Scheduled Departure]])</f>
        <v>21</v>
      </c>
      <c r="L1468" s="1">
        <v>0.88888888888888884</v>
      </c>
      <c r="M1468">
        <v>-5</v>
      </c>
      <c r="N1468">
        <v>74</v>
      </c>
      <c r="O1468" s="14">
        <f>Flights[[#This Row],[Length (min)]]/60</f>
        <v>1.2333333333333334</v>
      </c>
      <c r="P1468">
        <v>308</v>
      </c>
      <c r="Q1468" s="17">
        <f>IFERROR(Flights[[#This Row],[Distance]]/Flights[[#This Row],[Length (hr)]],"")</f>
        <v>249.72972972972971</v>
      </c>
      <c r="R1468" s="1">
        <v>0.94027777777777777</v>
      </c>
      <c r="S1468" s="1">
        <v>0.94027777777777777</v>
      </c>
      <c r="T1468">
        <v>0</v>
      </c>
      <c r="U1468" t="str">
        <f>IF(Flights[[#This Row],[Arrival Delay]]="","Cancelled",IF(Flights[[#This Row],[Arrival Delay]]&gt;15,"Delayed","On time"))</f>
        <v>On time</v>
      </c>
      <c r="V1468" t="str">
        <f>IF(Flights[[#This Row],[Status]]&lt;&gt;"Delayed","",IF(Flights[[#This Row],[Arrival Delay]]&gt;120,"Severe",IF(Flights[[#This Row],[Arrival Delay]]&gt;60,"Major","Moderate")))</f>
        <v/>
      </c>
      <c r="X1468" t="str">
        <f>IF(OR(AND(Flights[[#This Row],[Status]]="Cancelled",Flights[[#This Row],[Cancellation Reason]]="Airline/Carrier"),Flights[[#This Row],[Delay Type]]="Severe"),"Yes","No")</f>
        <v>No</v>
      </c>
    </row>
    <row r="1469" spans="1:24" x14ac:dyDescent="0.25">
      <c r="A1469" s="3">
        <v>42119</v>
      </c>
      <c r="B1469">
        <f>WEEKNUM(Flights[[#This Row],[Date]],2)</f>
        <v>17</v>
      </c>
      <c r="C1469">
        <f>WEEKDAY(Flights[[#This Row],[Date]],2)</f>
        <v>6</v>
      </c>
      <c r="D1469" t="s">
        <v>824</v>
      </c>
      <c r="E1469" t="s">
        <v>1994</v>
      </c>
      <c r="F1469" t="s">
        <v>0</v>
      </c>
      <c r="G1469" t="s">
        <v>29</v>
      </c>
      <c r="H1469" t="str">
        <f>_xlfn.XLOOKUP(Flights[[#This Row],[Destination]],Airports!$A$1:$A$77,Airports!$D$1:$D$77,"Code not found")</f>
        <v>Phoenix</v>
      </c>
      <c r="I1469" t="str" cm="1">
        <f t="array" ref="I1469">_xlfn.XLOOKUP(Flights[[#This Row],[Destination]],_xlfn._TRO_TRAILING(Airports!A:A),_xlfn._TRO_TRAILING(Airports!E:E),"Code not found")</f>
        <v>AZ</v>
      </c>
      <c r="J1469" s="1">
        <v>0.89930555555555558</v>
      </c>
      <c r="K1469">
        <f>HOUR(Flights[[#This Row],[Scheduled Departure]])</f>
        <v>21</v>
      </c>
      <c r="L1469" s="1">
        <v>0.89930555555555558</v>
      </c>
      <c r="M1469">
        <v>0</v>
      </c>
      <c r="N1469">
        <v>87</v>
      </c>
      <c r="O1469" s="14">
        <f>Flights[[#This Row],[Length (min)]]/60</f>
        <v>1.45</v>
      </c>
      <c r="P1469">
        <v>370</v>
      </c>
      <c r="Q1469" s="17">
        <f>IFERROR(Flights[[#This Row],[Distance]]/Flights[[#This Row],[Length (hr)]],"")</f>
        <v>255.17241379310346</v>
      </c>
      <c r="R1469" s="1">
        <v>0.9555555555555556</v>
      </c>
      <c r="S1469" s="1">
        <v>0.95972222222222225</v>
      </c>
      <c r="T1469">
        <v>6</v>
      </c>
      <c r="U1469" t="str">
        <f>IF(Flights[[#This Row],[Arrival Delay]]="","Cancelled",IF(Flights[[#This Row],[Arrival Delay]]&gt;15,"Delayed","On time"))</f>
        <v>On time</v>
      </c>
      <c r="V1469" t="str">
        <f>IF(Flights[[#This Row],[Status]]&lt;&gt;"Delayed","",IF(Flights[[#This Row],[Arrival Delay]]&gt;120,"Severe",IF(Flights[[#This Row],[Arrival Delay]]&gt;60,"Major","Moderate")))</f>
        <v/>
      </c>
      <c r="X1469" t="str">
        <f>IF(OR(AND(Flights[[#This Row],[Status]]="Cancelled",Flights[[#This Row],[Cancellation Reason]]="Airline/Carrier"),Flights[[#This Row],[Delay Type]]="Severe"),"Yes","No")</f>
        <v>No</v>
      </c>
    </row>
    <row r="1470" spans="1:24" x14ac:dyDescent="0.25">
      <c r="A1470" s="3">
        <v>42120</v>
      </c>
      <c r="B1470">
        <f>WEEKNUM(Flights[[#This Row],[Date]],2)</f>
        <v>17</v>
      </c>
      <c r="C1470">
        <f>WEEKDAY(Flights[[#This Row],[Date]],2)</f>
        <v>7</v>
      </c>
      <c r="D1470" t="s">
        <v>689</v>
      </c>
      <c r="E1470" t="s">
        <v>1990</v>
      </c>
      <c r="F1470" t="s">
        <v>0</v>
      </c>
      <c r="G1470" t="s">
        <v>9</v>
      </c>
      <c r="H1470" t="str">
        <f>_xlfn.XLOOKUP(Flights[[#This Row],[Destination]],Airports!$A$1:$A$77,Airports!$D$1:$D$77,"Code not found")</f>
        <v>San Francisco</v>
      </c>
      <c r="I1470" t="str" cm="1">
        <f t="array" ref="I1470">_xlfn.XLOOKUP(Flights[[#This Row],[Destination]],_xlfn._TRO_TRAILING(Airports!A:A),_xlfn._TRO_TRAILING(Airports!E:E),"Code not found")</f>
        <v>CA</v>
      </c>
      <c r="J1470" s="1">
        <v>0.25347222222222221</v>
      </c>
      <c r="K1470">
        <f>HOUR(Flights[[#This Row],[Scheduled Departure]])</f>
        <v>6</v>
      </c>
      <c r="L1470" s="1">
        <v>0.25</v>
      </c>
      <c r="M1470">
        <v>-5</v>
      </c>
      <c r="N1470">
        <v>82</v>
      </c>
      <c r="O1470" s="14">
        <f>Flights[[#This Row],[Length (min)]]/60</f>
        <v>1.3666666666666667</v>
      </c>
      <c r="P1470">
        <v>337</v>
      </c>
      <c r="Q1470" s="17">
        <f>IFERROR(Flights[[#This Row],[Distance]]/Flights[[#This Row],[Length (hr)]],"")</f>
        <v>246.58536585365854</v>
      </c>
      <c r="R1470" s="1">
        <v>0.31388888888888888</v>
      </c>
      <c r="S1470" s="1">
        <v>0.30694444444444446</v>
      </c>
      <c r="T1470">
        <v>-10</v>
      </c>
      <c r="U1470" t="str">
        <f>IF(Flights[[#This Row],[Arrival Delay]]="","Cancelled",IF(Flights[[#This Row],[Arrival Delay]]&gt;15,"Delayed","On time"))</f>
        <v>On time</v>
      </c>
      <c r="V1470" t="str">
        <f>IF(Flights[[#This Row],[Status]]&lt;&gt;"Delayed","",IF(Flights[[#This Row],[Arrival Delay]]&gt;120,"Severe",IF(Flights[[#This Row],[Arrival Delay]]&gt;60,"Major","Moderate")))</f>
        <v/>
      </c>
      <c r="X1470" t="str">
        <f>IF(OR(AND(Flights[[#This Row],[Status]]="Cancelled",Flights[[#This Row],[Cancellation Reason]]="Airline/Carrier"),Flights[[#This Row],[Delay Type]]="Severe"),"Yes","No")</f>
        <v>No</v>
      </c>
    </row>
    <row r="1471" spans="1:24" x14ac:dyDescent="0.25">
      <c r="A1471" s="3">
        <v>42120</v>
      </c>
      <c r="B1471">
        <f>WEEKNUM(Flights[[#This Row],[Date]],2)</f>
        <v>17</v>
      </c>
      <c r="C1471">
        <f>WEEKDAY(Flights[[#This Row],[Date]],2)</f>
        <v>7</v>
      </c>
      <c r="D1471" t="s">
        <v>723</v>
      </c>
      <c r="E1471" t="s">
        <v>1990</v>
      </c>
      <c r="F1471" t="s">
        <v>0</v>
      </c>
      <c r="G1471" t="s">
        <v>9</v>
      </c>
      <c r="H1471" t="str">
        <f>_xlfn.XLOOKUP(Flights[[#This Row],[Destination]],Airports!$A$1:$A$77,Airports!$D$1:$D$77,"Code not found")</f>
        <v>San Francisco</v>
      </c>
      <c r="I1471" t="str" cm="1">
        <f t="array" ref="I1471">_xlfn.XLOOKUP(Flights[[#This Row],[Destination]],_xlfn._TRO_TRAILING(Airports!A:A),_xlfn._TRO_TRAILING(Airports!E:E),"Code not found")</f>
        <v>CA</v>
      </c>
      <c r="J1471" s="1">
        <v>0.45347222222222222</v>
      </c>
      <c r="K1471">
        <f>HOUR(Flights[[#This Row],[Scheduled Departure]])</f>
        <v>10</v>
      </c>
      <c r="L1471" s="1">
        <v>0.45208333333333334</v>
      </c>
      <c r="M1471">
        <v>-2</v>
      </c>
      <c r="N1471">
        <v>80</v>
      </c>
      <c r="O1471" s="14">
        <f>Flights[[#This Row],[Length (min)]]/60</f>
        <v>1.3333333333333333</v>
      </c>
      <c r="P1471">
        <v>337</v>
      </c>
      <c r="Q1471" s="17">
        <f>IFERROR(Flights[[#This Row],[Distance]]/Flights[[#This Row],[Length (hr)]],"")</f>
        <v>252.75</v>
      </c>
      <c r="R1471" s="1">
        <v>0.52083333333333337</v>
      </c>
      <c r="S1471" s="1">
        <v>0.50763888888888886</v>
      </c>
      <c r="T1471">
        <v>-19</v>
      </c>
      <c r="U1471" t="str">
        <f>IF(Flights[[#This Row],[Arrival Delay]]="","Cancelled",IF(Flights[[#This Row],[Arrival Delay]]&gt;15,"Delayed","On time"))</f>
        <v>On time</v>
      </c>
      <c r="V1471" t="str">
        <f>IF(Flights[[#This Row],[Status]]&lt;&gt;"Delayed","",IF(Flights[[#This Row],[Arrival Delay]]&gt;120,"Severe",IF(Flights[[#This Row],[Arrival Delay]]&gt;60,"Major","Moderate")))</f>
        <v/>
      </c>
      <c r="X1471" t="str">
        <f>IF(OR(AND(Flights[[#This Row],[Status]]="Cancelled",Flights[[#This Row],[Cancellation Reason]]="Airline/Carrier"),Flights[[#This Row],[Delay Type]]="Severe"),"Yes","No")</f>
        <v>No</v>
      </c>
    </row>
    <row r="1472" spans="1:24" x14ac:dyDescent="0.25">
      <c r="A1472" s="3">
        <v>42120</v>
      </c>
      <c r="B1472">
        <f>WEEKNUM(Flights[[#This Row],[Date]],2)</f>
        <v>17</v>
      </c>
      <c r="C1472">
        <f>WEEKDAY(Flights[[#This Row],[Date]],2)</f>
        <v>7</v>
      </c>
      <c r="D1472" t="s">
        <v>1303</v>
      </c>
      <c r="E1472" t="s">
        <v>1995</v>
      </c>
      <c r="F1472" t="s">
        <v>0</v>
      </c>
      <c r="G1472" t="s">
        <v>29</v>
      </c>
      <c r="H1472" t="str">
        <f>_xlfn.XLOOKUP(Flights[[#This Row],[Destination]],Airports!$A$1:$A$77,Airports!$D$1:$D$77,"Code not found")</f>
        <v>Phoenix</v>
      </c>
      <c r="I1472" t="str" cm="1">
        <f t="array" ref="I1472">_xlfn.XLOOKUP(Flights[[#This Row],[Destination]],_xlfn._TRO_TRAILING(Airports!A:A),_xlfn._TRO_TRAILING(Airports!E:E),"Code not found")</f>
        <v>AZ</v>
      </c>
      <c r="J1472" s="1">
        <v>0.4826388888888889</v>
      </c>
      <c r="K1472">
        <f>HOUR(Flights[[#This Row],[Scheduled Departure]])</f>
        <v>11</v>
      </c>
      <c r="L1472" s="1">
        <v>0.4777777777777778</v>
      </c>
      <c r="M1472">
        <v>-7</v>
      </c>
      <c r="N1472">
        <v>69</v>
      </c>
      <c r="O1472" s="14">
        <f>Flights[[#This Row],[Length (min)]]/60</f>
        <v>1.1499999999999999</v>
      </c>
      <c r="P1472">
        <v>370</v>
      </c>
      <c r="Q1472" s="17">
        <f>IFERROR(Flights[[#This Row],[Distance]]/Flights[[#This Row],[Length (hr)]],"")</f>
        <v>321.73913043478262</v>
      </c>
      <c r="R1472" s="1">
        <v>0.53472222222222221</v>
      </c>
      <c r="S1472" s="1">
        <v>0.52569444444444446</v>
      </c>
      <c r="T1472">
        <v>-13</v>
      </c>
      <c r="U1472" t="str">
        <f>IF(Flights[[#This Row],[Arrival Delay]]="","Cancelled",IF(Flights[[#This Row],[Arrival Delay]]&gt;15,"Delayed","On time"))</f>
        <v>On time</v>
      </c>
      <c r="V1472" t="str">
        <f>IF(Flights[[#This Row],[Status]]&lt;&gt;"Delayed","",IF(Flights[[#This Row],[Arrival Delay]]&gt;120,"Severe",IF(Flights[[#This Row],[Arrival Delay]]&gt;60,"Major","Moderate")))</f>
        <v/>
      </c>
      <c r="X1472" t="str">
        <f>IF(OR(AND(Flights[[#This Row],[Status]]="Cancelled",Flights[[#This Row],[Cancellation Reason]]="Airline/Carrier"),Flights[[#This Row],[Delay Type]]="Severe"),"Yes","No")</f>
        <v>No</v>
      </c>
    </row>
    <row r="1473" spans="1:24" x14ac:dyDescent="0.25">
      <c r="A1473" s="3">
        <v>42120</v>
      </c>
      <c r="B1473">
        <f>WEEKNUM(Flights[[#This Row],[Date]],2)</f>
        <v>17</v>
      </c>
      <c r="C1473">
        <f>WEEKDAY(Flights[[#This Row],[Date]],2)</f>
        <v>7</v>
      </c>
      <c r="D1473" t="s">
        <v>1037</v>
      </c>
      <c r="E1473" t="s">
        <v>1990</v>
      </c>
      <c r="F1473" t="s">
        <v>0</v>
      </c>
      <c r="G1473" t="s">
        <v>273</v>
      </c>
      <c r="H1473" t="str">
        <f>_xlfn.XLOOKUP(Flights[[#This Row],[Destination]],Airports!$A$1:$A$77,Airports!$D$1:$D$77,"Code not found")</f>
        <v>Denver</v>
      </c>
      <c r="I1473" t="str" cm="1">
        <f t="array" ref="I1473">_xlfn.XLOOKUP(Flights[[#This Row],[Destination]],_xlfn._TRO_TRAILING(Airports!A:A),_xlfn._TRO_TRAILING(Airports!E:E),"Code not found")</f>
        <v>CO</v>
      </c>
      <c r="J1473" s="1">
        <v>0.53819444444444442</v>
      </c>
      <c r="K1473">
        <f>HOUR(Flights[[#This Row],[Scheduled Departure]])</f>
        <v>12</v>
      </c>
      <c r="L1473" s="1">
        <v>0.53333333333333333</v>
      </c>
      <c r="M1473">
        <v>-7</v>
      </c>
      <c r="N1473">
        <v>157</v>
      </c>
      <c r="O1473" s="14">
        <f>Flights[[#This Row],[Length (min)]]/60</f>
        <v>2.6166666666666667</v>
      </c>
      <c r="P1473">
        <v>862</v>
      </c>
      <c r="Q1473" s="17">
        <f>IFERROR(Flights[[#This Row],[Distance]]/Flights[[#This Row],[Length (hr)]],"")</f>
        <v>329.42675159235671</v>
      </c>
      <c r="R1473" s="1">
        <v>0.67569444444444449</v>
      </c>
      <c r="S1473" s="1">
        <v>0.68402777777777779</v>
      </c>
      <c r="T1473">
        <v>12</v>
      </c>
      <c r="U1473" t="str">
        <f>IF(Flights[[#This Row],[Arrival Delay]]="","Cancelled",IF(Flights[[#This Row],[Arrival Delay]]&gt;15,"Delayed","On time"))</f>
        <v>On time</v>
      </c>
      <c r="V1473" t="str">
        <f>IF(Flights[[#This Row],[Status]]&lt;&gt;"Delayed","",IF(Flights[[#This Row],[Arrival Delay]]&gt;120,"Severe",IF(Flights[[#This Row],[Arrival Delay]]&gt;60,"Major","Moderate")))</f>
        <v/>
      </c>
      <c r="X1473" t="str">
        <f>IF(OR(AND(Flights[[#This Row],[Status]]="Cancelled",Flights[[#This Row],[Cancellation Reason]]="Airline/Carrier"),Flights[[#This Row],[Delay Type]]="Severe"),"Yes","No")</f>
        <v>No</v>
      </c>
    </row>
    <row r="1474" spans="1:24" x14ac:dyDescent="0.25">
      <c r="A1474" s="3">
        <v>42120</v>
      </c>
      <c r="B1474">
        <f>WEEKNUM(Flights[[#This Row],[Date]],2)</f>
        <v>17</v>
      </c>
      <c r="C1474">
        <f>WEEKDAY(Flights[[#This Row],[Date]],2)</f>
        <v>7</v>
      </c>
      <c r="D1474" t="s">
        <v>526</v>
      </c>
      <c r="E1474" t="s">
        <v>1996</v>
      </c>
      <c r="F1474" t="s">
        <v>0</v>
      </c>
      <c r="G1474" t="s">
        <v>9</v>
      </c>
      <c r="H1474" t="str">
        <f>_xlfn.XLOOKUP(Flights[[#This Row],[Destination]],Airports!$A$1:$A$77,Airports!$D$1:$D$77,"Code not found")</f>
        <v>San Francisco</v>
      </c>
      <c r="I1474" t="str" cm="1">
        <f t="array" ref="I1474">_xlfn.XLOOKUP(Flights[[#This Row],[Destination]],_xlfn._TRO_TRAILING(Airports!A:A),_xlfn._TRO_TRAILING(Airports!E:E),"Code not found")</f>
        <v>CA</v>
      </c>
      <c r="J1474" s="1">
        <v>0.5625</v>
      </c>
      <c r="K1474">
        <f>HOUR(Flights[[#This Row],[Scheduled Departure]])</f>
        <v>13</v>
      </c>
      <c r="L1474" s="1">
        <v>0.56041666666666667</v>
      </c>
      <c r="M1474">
        <v>-3</v>
      </c>
      <c r="N1474">
        <v>72</v>
      </c>
      <c r="O1474" s="14">
        <f>Flights[[#This Row],[Length (min)]]/60</f>
        <v>1.2</v>
      </c>
      <c r="P1474">
        <v>337</v>
      </c>
      <c r="Q1474" s="17">
        <f>IFERROR(Flights[[#This Row],[Distance]]/Flights[[#This Row],[Length (hr)]],"")</f>
        <v>280.83333333333337</v>
      </c>
      <c r="R1474" s="1">
        <v>0.61458333333333337</v>
      </c>
      <c r="S1474" s="1">
        <v>0.61041666666666672</v>
      </c>
      <c r="T1474">
        <v>-6</v>
      </c>
      <c r="U1474" t="str">
        <f>IF(Flights[[#This Row],[Arrival Delay]]="","Cancelled",IF(Flights[[#This Row],[Arrival Delay]]&gt;15,"Delayed","On time"))</f>
        <v>On time</v>
      </c>
      <c r="V1474" t="str">
        <f>IF(Flights[[#This Row],[Status]]&lt;&gt;"Delayed","",IF(Flights[[#This Row],[Arrival Delay]]&gt;120,"Severe",IF(Flights[[#This Row],[Arrival Delay]]&gt;60,"Major","Moderate")))</f>
        <v/>
      </c>
      <c r="X1474" t="str">
        <f>IF(OR(AND(Flights[[#This Row],[Status]]="Cancelled",Flights[[#This Row],[Cancellation Reason]]="Airline/Carrier"),Flights[[#This Row],[Delay Type]]="Severe"),"Yes","No")</f>
        <v>No</v>
      </c>
    </row>
    <row r="1475" spans="1:24" x14ac:dyDescent="0.25">
      <c r="A1475" s="3">
        <v>42120</v>
      </c>
      <c r="B1475">
        <f>WEEKNUM(Flights[[#This Row],[Date]],2)</f>
        <v>17</v>
      </c>
      <c r="C1475">
        <f>WEEKDAY(Flights[[#This Row],[Date]],2)</f>
        <v>7</v>
      </c>
      <c r="D1475" t="s">
        <v>1313</v>
      </c>
      <c r="E1475" t="s">
        <v>1995</v>
      </c>
      <c r="F1475" t="s">
        <v>0</v>
      </c>
      <c r="G1475" t="s">
        <v>15</v>
      </c>
      <c r="H1475" t="str">
        <f>_xlfn.XLOOKUP(Flights[[#This Row],[Destination]],Airports!$A$1:$A$77,Airports!$D$1:$D$77,"Code not found")</f>
        <v>Las Vegas</v>
      </c>
      <c r="I1475" t="str" cm="1">
        <f t="array" ref="I1475">_xlfn.XLOOKUP(Flights[[#This Row],[Destination]],_xlfn._TRO_TRAILING(Airports!A:A),_xlfn._TRO_TRAILING(Airports!E:E),"Code not found")</f>
        <v>NV</v>
      </c>
      <c r="J1475" s="1">
        <v>0.60763888888888884</v>
      </c>
      <c r="K1475">
        <f>HOUR(Flights[[#This Row],[Scheduled Departure]])</f>
        <v>14</v>
      </c>
      <c r="L1475" s="1">
        <v>0.60624999999999996</v>
      </c>
      <c r="M1475">
        <v>-2</v>
      </c>
      <c r="N1475">
        <v>63</v>
      </c>
      <c r="O1475" s="14">
        <f>Flights[[#This Row],[Length (min)]]/60</f>
        <v>1.05</v>
      </c>
      <c r="P1475">
        <v>236</v>
      </c>
      <c r="Q1475" s="17">
        <f>IFERROR(Flights[[#This Row],[Distance]]/Flights[[#This Row],[Length (hr)]],"")</f>
        <v>224.76190476190476</v>
      </c>
      <c r="R1475" s="1">
        <v>0.65277777777777779</v>
      </c>
      <c r="S1475" s="1">
        <v>0.65</v>
      </c>
      <c r="T1475">
        <v>-4</v>
      </c>
      <c r="U1475" t="str">
        <f>IF(Flights[[#This Row],[Arrival Delay]]="","Cancelled",IF(Flights[[#This Row],[Arrival Delay]]&gt;15,"Delayed","On time"))</f>
        <v>On time</v>
      </c>
      <c r="V1475" t="str">
        <f>IF(Flights[[#This Row],[Status]]&lt;&gt;"Delayed","",IF(Flights[[#This Row],[Arrival Delay]]&gt;120,"Severe",IF(Flights[[#This Row],[Arrival Delay]]&gt;60,"Major","Moderate")))</f>
        <v/>
      </c>
      <c r="X1475" t="str">
        <f>IF(OR(AND(Flights[[#This Row],[Status]]="Cancelled",Flights[[#This Row],[Cancellation Reason]]="Airline/Carrier"),Flights[[#This Row],[Delay Type]]="Severe"),"Yes","No")</f>
        <v>No</v>
      </c>
    </row>
    <row r="1476" spans="1:24" x14ac:dyDescent="0.25">
      <c r="A1476" s="3">
        <v>42120</v>
      </c>
      <c r="B1476">
        <f>WEEKNUM(Flights[[#This Row],[Date]],2)</f>
        <v>17</v>
      </c>
      <c r="C1476">
        <f>WEEKDAY(Flights[[#This Row],[Date]],2)</f>
        <v>7</v>
      </c>
      <c r="D1476" t="s">
        <v>610</v>
      </c>
      <c r="E1476" t="s">
        <v>1996</v>
      </c>
      <c r="F1476" t="s">
        <v>0</v>
      </c>
      <c r="G1476" t="s">
        <v>9</v>
      </c>
      <c r="H1476" t="str">
        <f>_xlfn.XLOOKUP(Flights[[#This Row],[Destination]],Airports!$A$1:$A$77,Airports!$D$1:$D$77,"Code not found")</f>
        <v>San Francisco</v>
      </c>
      <c r="I1476" t="str" cm="1">
        <f t="array" ref="I1476">_xlfn.XLOOKUP(Flights[[#This Row],[Destination]],_xlfn._TRO_TRAILING(Airports!A:A),_xlfn._TRO_TRAILING(Airports!E:E),"Code not found")</f>
        <v>CA</v>
      </c>
      <c r="J1476" s="1">
        <v>0.76736111111111116</v>
      </c>
      <c r="K1476">
        <f>HOUR(Flights[[#This Row],[Scheduled Departure]])</f>
        <v>18</v>
      </c>
      <c r="L1476" s="1">
        <v>0.76944444444444449</v>
      </c>
      <c r="M1476">
        <v>3</v>
      </c>
      <c r="N1476">
        <v>75</v>
      </c>
      <c r="O1476" s="14">
        <f>Flights[[#This Row],[Length (min)]]/60</f>
        <v>1.25</v>
      </c>
      <c r="P1476">
        <v>337</v>
      </c>
      <c r="Q1476" s="17">
        <f>IFERROR(Flights[[#This Row],[Distance]]/Flights[[#This Row],[Length (hr)]],"")</f>
        <v>269.60000000000002</v>
      </c>
      <c r="R1476" s="1">
        <v>0.81944444444444442</v>
      </c>
      <c r="S1476" s="1">
        <v>0.82152777777777775</v>
      </c>
      <c r="T1476">
        <v>3</v>
      </c>
      <c r="U1476" t="str">
        <f>IF(Flights[[#This Row],[Arrival Delay]]="","Cancelled",IF(Flights[[#This Row],[Arrival Delay]]&gt;15,"Delayed","On time"))</f>
        <v>On time</v>
      </c>
      <c r="V1476" t="str">
        <f>IF(Flights[[#This Row],[Status]]&lt;&gt;"Delayed","",IF(Flights[[#This Row],[Arrival Delay]]&gt;120,"Severe",IF(Flights[[#This Row],[Arrival Delay]]&gt;60,"Major","Moderate")))</f>
        <v/>
      </c>
      <c r="X1476" t="str">
        <f>IF(OR(AND(Flights[[#This Row],[Status]]="Cancelled",Flights[[#This Row],[Cancellation Reason]]="Airline/Carrier"),Flights[[#This Row],[Delay Type]]="Severe"),"Yes","No")</f>
        <v>No</v>
      </c>
    </row>
    <row r="1477" spans="1:24" x14ac:dyDescent="0.25">
      <c r="A1477" s="3">
        <v>42120</v>
      </c>
      <c r="B1477">
        <f>WEEKNUM(Flights[[#This Row],[Date]],2)</f>
        <v>17</v>
      </c>
      <c r="C1477">
        <f>WEEKDAY(Flights[[#This Row],[Date]],2)</f>
        <v>7</v>
      </c>
      <c r="D1477" t="s">
        <v>653</v>
      </c>
      <c r="E1477" t="s">
        <v>1994</v>
      </c>
      <c r="F1477" t="s">
        <v>0</v>
      </c>
      <c r="G1477" t="s">
        <v>353</v>
      </c>
      <c r="H1477" t="str">
        <f>_xlfn.XLOOKUP(Flights[[#This Row],[Destination]],Airports!$A$1:$A$77,Airports!$D$1:$D$77,"Code not found")</f>
        <v>Santa Maria</v>
      </c>
      <c r="I1477" t="str" cm="1">
        <f t="array" ref="I1477">_xlfn.XLOOKUP(Flights[[#This Row],[Destination]],_xlfn._TRO_TRAILING(Airports!A:A),_xlfn._TRO_TRAILING(Airports!E:E),"Code not found")</f>
        <v>CA</v>
      </c>
      <c r="J1477" s="1">
        <v>0.79305555555555551</v>
      </c>
      <c r="K1477">
        <f>HOUR(Flights[[#This Row],[Scheduled Departure]])</f>
        <v>19</v>
      </c>
      <c r="L1477" s="1">
        <v>0.78888888888888886</v>
      </c>
      <c r="M1477">
        <v>-6</v>
      </c>
      <c r="N1477">
        <v>54</v>
      </c>
      <c r="O1477" s="14">
        <f>Flights[[#This Row],[Length (min)]]/60</f>
        <v>0.9</v>
      </c>
      <c r="P1477">
        <v>134</v>
      </c>
      <c r="Q1477" s="17">
        <f>IFERROR(Flights[[#This Row],[Distance]]/Flights[[#This Row],[Length (hr)]],"")</f>
        <v>148.88888888888889</v>
      </c>
      <c r="R1477" s="1">
        <v>0.83263888888888893</v>
      </c>
      <c r="S1477" s="1">
        <v>0.82638888888888884</v>
      </c>
      <c r="T1477">
        <v>-9</v>
      </c>
      <c r="U1477" t="str">
        <f>IF(Flights[[#This Row],[Arrival Delay]]="","Cancelled",IF(Flights[[#This Row],[Arrival Delay]]&gt;15,"Delayed","On time"))</f>
        <v>On time</v>
      </c>
      <c r="V1477" t="str">
        <f>IF(Flights[[#This Row],[Status]]&lt;&gt;"Delayed","",IF(Flights[[#This Row],[Arrival Delay]]&gt;120,"Severe",IF(Flights[[#This Row],[Arrival Delay]]&gt;60,"Major","Moderate")))</f>
        <v/>
      </c>
      <c r="X1477" t="str">
        <f>IF(OR(AND(Flights[[#This Row],[Status]]="Cancelled",Flights[[#This Row],[Cancellation Reason]]="Airline/Carrier"),Flights[[#This Row],[Delay Type]]="Severe"),"Yes","No")</f>
        <v>No</v>
      </c>
    </row>
    <row r="1478" spans="1:24" x14ac:dyDescent="0.25">
      <c r="A1478" s="3">
        <v>42120</v>
      </c>
      <c r="B1478">
        <f>WEEKNUM(Flights[[#This Row],[Date]],2)</f>
        <v>17</v>
      </c>
      <c r="C1478">
        <f>WEEKDAY(Flights[[#This Row],[Date]],2)</f>
        <v>7</v>
      </c>
      <c r="D1478" t="s">
        <v>580</v>
      </c>
      <c r="E1478" t="s">
        <v>1991</v>
      </c>
      <c r="F1478" t="s">
        <v>0</v>
      </c>
      <c r="G1478" t="s">
        <v>344</v>
      </c>
      <c r="H1478" t="str">
        <f>_xlfn.XLOOKUP(Flights[[#This Row],[Destination]],Airports!$A$1:$A$77,Airports!$D$1:$D$77,"Code not found")</f>
        <v>Seattle</v>
      </c>
      <c r="I1478" t="str" cm="1">
        <f t="array" ref="I1478">_xlfn.XLOOKUP(Flights[[#This Row],[Destination]],_xlfn._TRO_TRAILING(Airports!A:A),_xlfn._TRO_TRAILING(Airports!E:E),"Code not found")</f>
        <v>WA</v>
      </c>
      <c r="J1478" s="1">
        <v>0.85069444444444442</v>
      </c>
      <c r="K1478">
        <f>HOUR(Flights[[#This Row],[Scheduled Departure]])</f>
        <v>20</v>
      </c>
      <c r="L1478" s="1">
        <v>0.84444444444444444</v>
      </c>
      <c r="M1478">
        <v>-9</v>
      </c>
      <c r="N1478">
        <v>163</v>
      </c>
      <c r="O1478" s="14">
        <f>Flights[[#This Row],[Length (min)]]/60</f>
        <v>2.7166666666666668</v>
      </c>
      <c r="P1478">
        <v>954</v>
      </c>
      <c r="Q1478" s="17">
        <f>IFERROR(Flights[[#This Row],[Distance]]/Flights[[#This Row],[Length (hr)]],"")</f>
        <v>351.16564417177915</v>
      </c>
      <c r="R1478" s="1">
        <v>0.96180555555555558</v>
      </c>
      <c r="S1478" s="1">
        <v>0.95763888888888893</v>
      </c>
      <c r="T1478">
        <v>-6</v>
      </c>
      <c r="U1478" t="str">
        <f>IF(Flights[[#This Row],[Arrival Delay]]="","Cancelled",IF(Flights[[#This Row],[Arrival Delay]]&gt;15,"Delayed","On time"))</f>
        <v>On time</v>
      </c>
      <c r="V1478" t="str">
        <f>IF(Flights[[#This Row],[Status]]&lt;&gt;"Delayed","",IF(Flights[[#This Row],[Arrival Delay]]&gt;120,"Severe",IF(Flights[[#This Row],[Arrival Delay]]&gt;60,"Major","Moderate")))</f>
        <v/>
      </c>
      <c r="X1478" t="str">
        <f>IF(OR(AND(Flights[[#This Row],[Status]]="Cancelled",Flights[[#This Row],[Cancellation Reason]]="Airline/Carrier"),Flights[[#This Row],[Delay Type]]="Severe"),"Yes","No")</f>
        <v>No</v>
      </c>
    </row>
    <row r="1479" spans="1:24" x14ac:dyDescent="0.25">
      <c r="A1479" s="3">
        <v>42120</v>
      </c>
      <c r="B1479">
        <f>WEEKNUM(Flights[[#This Row],[Date]],2)</f>
        <v>17</v>
      </c>
      <c r="C1479">
        <f>WEEKDAY(Flights[[#This Row],[Date]],2)</f>
        <v>7</v>
      </c>
      <c r="D1479" t="s">
        <v>156</v>
      </c>
      <c r="E1479" t="s">
        <v>1987</v>
      </c>
      <c r="F1479" t="s">
        <v>0</v>
      </c>
      <c r="G1479" t="s">
        <v>13</v>
      </c>
      <c r="H1479" t="str">
        <f>_xlfn.XLOOKUP(Flights[[#This Row],[Destination]],Airports!$A$1:$A$77,Airports!$D$1:$D$77,"Code not found")</f>
        <v>Orlando</v>
      </c>
      <c r="I1479" t="str" cm="1">
        <f t="array" ref="I1479">_xlfn.XLOOKUP(Flights[[#This Row],[Destination]],_xlfn._TRO_TRAILING(Airports!A:A),_xlfn._TRO_TRAILING(Airports!E:E),"Code not found")</f>
        <v>FL</v>
      </c>
      <c r="J1479" s="1">
        <v>0.93055555555555558</v>
      </c>
      <c r="K1479">
        <f>HOUR(Flights[[#This Row],[Scheduled Departure]])</f>
        <v>22</v>
      </c>
      <c r="L1479" s="1">
        <v>0.93402777777777779</v>
      </c>
      <c r="M1479">
        <v>5</v>
      </c>
      <c r="N1479">
        <v>302</v>
      </c>
      <c r="O1479" s="14">
        <f>Flights[[#This Row],[Length (min)]]/60</f>
        <v>5.0333333333333332</v>
      </c>
      <c r="P1479">
        <v>2218</v>
      </c>
      <c r="Q1479" s="17">
        <f>IFERROR(Flights[[#This Row],[Distance]]/Flights[[#This Row],[Length (hr)]],"")</f>
        <v>440.66225165562918</v>
      </c>
      <c r="R1479" s="1">
        <v>0.25624999999999998</v>
      </c>
      <c r="S1479" s="1">
        <v>0.26874999999999999</v>
      </c>
      <c r="T1479">
        <v>18</v>
      </c>
      <c r="U1479" t="str">
        <f>IF(Flights[[#This Row],[Arrival Delay]]="","Cancelled",IF(Flights[[#This Row],[Arrival Delay]]&gt;15,"Delayed","On time"))</f>
        <v>Delayed</v>
      </c>
      <c r="V1479" t="str">
        <f>IF(Flights[[#This Row],[Status]]&lt;&gt;"Delayed","",IF(Flights[[#This Row],[Arrival Delay]]&gt;120,"Severe",IF(Flights[[#This Row],[Arrival Delay]]&gt;60,"Major","Moderate")))</f>
        <v>Moderate</v>
      </c>
      <c r="X1479" t="str">
        <f>IF(OR(AND(Flights[[#This Row],[Status]]="Cancelled",Flights[[#This Row],[Cancellation Reason]]="Airline/Carrier"),Flights[[#This Row],[Delay Type]]="Severe"),"Yes","No")</f>
        <v>No</v>
      </c>
    </row>
    <row r="1480" spans="1:24" x14ac:dyDescent="0.25">
      <c r="A1480" s="3">
        <v>42121</v>
      </c>
      <c r="B1480">
        <f>WEEKNUM(Flights[[#This Row],[Date]],2)</f>
        <v>18</v>
      </c>
      <c r="C1480">
        <f>WEEKDAY(Flights[[#This Row],[Date]],2)</f>
        <v>1</v>
      </c>
      <c r="D1480" t="s">
        <v>1280</v>
      </c>
      <c r="E1480" t="s">
        <v>1995</v>
      </c>
      <c r="F1480" t="s">
        <v>0</v>
      </c>
      <c r="G1480" t="s">
        <v>351</v>
      </c>
      <c r="H1480" t="str">
        <f>_xlfn.XLOOKUP(Flights[[#This Row],[Destination]],Airports!$A$1:$A$77,Airports!$D$1:$D$77,"Code not found")</f>
        <v>Sacramento</v>
      </c>
      <c r="I1480" t="str" cm="1">
        <f t="array" ref="I1480">_xlfn.XLOOKUP(Flights[[#This Row],[Destination]],_xlfn._TRO_TRAILING(Airports!A:A),_xlfn._TRO_TRAILING(Airports!E:E),"Code not found")</f>
        <v>CA</v>
      </c>
      <c r="J1480" s="1">
        <v>0.25347222222222221</v>
      </c>
      <c r="K1480">
        <f>HOUR(Flights[[#This Row],[Scheduled Departure]])</f>
        <v>6</v>
      </c>
      <c r="L1480" s="1">
        <v>0.24930555555555556</v>
      </c>
      <c r="M1480">
        <v>-6</v>
      </c>
      <c r="N1480">
        <v>82</v>
      </c>
      <c r="O1480" s="14">
        <f>Flights[[#This Row],[Length (min)]]/60</f>
        <v>1.3666666666666667</v>
      </c>
      <c r="P1480">
        <v>373</v>
      </c>
      <c r="Q1480" s="17">
        <f>IFERROR(Flights[[#This Row],[Distance]]/Flights[[#This Row],[Length (hr)]],"")</f>
        <v>272.92682926829269</v>
      </c>
      <c r="R1480" s="1">
        <v>0.31597222222222221</v>
      </c>
      <c r="S1480" s="1">
        <v>0.30625000000000002</v>
      </c>
      <c r="T1480">
        <v>-14</v>
      </c>
      <c r="U1480" t="str">
        <f>IF(Flights[[#This Row],[Arrival Delay]]="","Cancelled",IF(Flights[[#This Row],[Arrival Delay]]&gt;15,"Delayed","On time"))</f>
        <v>On time</v>
      </c>
      <c r="V1480" t="str">
        <f>IF(Flights[[#This Row],[Status]]&lt;&gt;"Delayed","",IF(Flights[[#This Row],[Arrival Delay]]&gt;120,"Severe",IF(Flights[[#This Row],[Arrival Delay]]&gt;60,"Major","Moderate")))</f>
        <v/>
      </c>
      <c r="X1480" t="str">
        <f>IF(OR(AND(Flights[[#This Row],[Status]]="Cancelled",Flights[[#This Row],[Cancellation Reason]]="Airline/Carrier"),Flights[[#This Row],[Delay Type]]="Severe"),"Yes","No")</f>
        <v>No</v>
      </c>
    </row>
    <row r="1481" spans="1:24" x14ac:dyDescent="0.25">
      <c r="A1481" s="3">
        <v>42121</v>
      </c>
      <c r="B1481">
        <f>WEEKNUM(Flights[[#This Row],[Date]],2)</f>
        <v>18</v>
      </c>
      <c r="C1481">
        <f>WEEKDAY(Flights[[#This Row],[Date]],2)</f>
        <v>1</v>
      </c>
      <c r="D1481" t="s">
        <v>441</v>
      </c>
      <c r="E1481" t="s">
        <v>1989</v>
      </c>
      <c r="F1481" t="s">
        <v>0</v>
      </c>
      <c r="G1481" t="s">
        <v>13</v>
      </c>
      <c r="H1481" t="str">
        <f>_xlfn.XLOOKUP(Flights[[#This Row],[Destination]],Airports!$A$1:$A$77,Airports!$D$1:$D$77,"Code not found")</f>
        <v>Orlando</v>
      </c>
      <c r="I1481" t="str" cm="1">
        <f t="array" ref="I1481">_xlfn.XLOOKUP(Flights[[#This Row],[Destination]],_xlfn._TRO_TRAILING(Airports!A:A),_xlfn._TRO_TRAILING(Airports!E:E),"Code not found")</f>
        <v>FL</v>
      </c>
      <c r="J1481" s="1">
        <v>0.43402777777777779</v>
      </c>
      <c r="K1481">
        <f>HOUR(Flights[[#This Row],[Scheduled Departure]])</f>
        <v>10</v>
      </c>
      <c r="L1481" s="1">
        <v>0.43402777777777779</v>
      </c>
      <c r="M1481">
        <v>0</v>
      </c>
      <c r="N1481">
        <v>298</v>
      </c>
      <c r="O1481" s="14">
        <f>Flights[[#This Row],[Length (min)]]/60</f>
        <v>4.9666666666666668</v>
      </c>
      <c r="P1481">
        <v>2218</v>
      </c>
      <c r="Q1481" s="17">
        <f>IFERROR(Flights[[#This Row],[Distance]]/Flights[[#This Row],[Length (hr)]],"")</f>
        <v>446.57718120805367</v>
      </c>
      <c r="R1481" s="1">
        <v>0.75208333333333333</v>
      </c>
      <c r="S1481" s="1">
        <v>0.76597222222222228</v>
      </c>
      <c r="T1481">
        <v>20</v>
      </c>
      <c r="U1481" t="str">
        <f>IF(Flights[[#This Row],[Arrival Delay]]="","Cancelled",IF(Flights[[#This Row],[Arrival Delay]]&gt;15,"Delayed","On time"))</f>
        <v>Delayed</v>
      </c>
      <c r="V1481" t="str">
        <f>IF(Flights[[#This Row],[Status]]&lt;&gt;"Delayed","",IF(Flights[[#This Row],[Arrival Delay]]&gt;120,"Severe",IF(Flights[[#This Row],[Arrival Delay]]&gt;60,"Major","Moderate")))</f>
        <v>Moderate</v>
      </c>
      <c r="X1481" t="str">
        <f>IF(OR(AND(Flights[[#This Row],[Status]]="Cancelled",Flights[[#This Row],[Cancellation Reason]]="Airline/Carrier"),Flights[[#This Row],[Delay Type]]="Severe"),"Yes","No")</f>
        <v>No</v>
      </c>
    </row>
    <row r="1482" spans="1:24" x14ac:dyDescent="0.25">
      <c r="A1482" s="3">
        <v>42121</v>
      </c>
      <c r="B1482">
        <f>WEEKNUM(Flights[[#This Row],[Date]],2)</f>
        <v>18</v>
      </c>
      <c r="C1482">
        <f>WEEKDAY(Flights[[#This Row],[Date]],2)</f>
        <v>1</v>
      </c>
      <c r="D1482" t="s">
        <v>797</v>
      </c>
      <c r="E1482" t="s">
        <v>1989</v>
      </c>
      <c r="F1482" t="s">
        <v>0</v>
      </c>
      <c r="G1482" t="s">
        <v>12</v>
      </c>
      <c r="H1482" t="str">
        <f>_xlfn.XLOOKUP(Flights[[#This Row],[Destination]],Airports!$A$1:$A$77,Airports!$D$1:$D$77,"Code not found")</f>
        <v>New York</v>
      </c>
      <c r="I1482" t="str" cm="1">
        <f t="array" ref="I1482">_xlfn.XLOOKUP(Flights[[#This Row],[Destination]],_xlfn._TRO_TRAILING(Airports!A:A),_xlfn._TRO_TRAILING(Airports!E:E),"Code not found")</f>
        <v>NY</v>
      </c>
      <c r="J1482" s="1">
        <v>0.47916666666666669</v>
      </c>
      <c r="K1482">
        <f>HOUR(Flights[[#This Row],[Scheduled Departure]])</f>
        <v>11</v>
      </c>
      <c r="L1482" s="1">
        <v>0.47638888888888886</v>
      </c>
      <c r="M1482">
        <v>-4</v>
      </c>
      <c r="N1482">
        <v>356</v>
      </c>
      <c r="O1482" s="14">
        <f>Flights[[#This Row],[Length (min)]]/60</f>
        <v>5.9333333333333336</v>
      </c>
      <c r="P1482">
        <v>2475</v>
      </c>
      <c r="Q1482" s="17">
        <f>IFERROR(Flights[[#This Row],[Distance]]/Flights[[#This Row],[Length (hr)]],"")</f>
        <v>417.13483146067415</v>
      </c>
      <c r="R1482" s="1">
        <v>0.83402777777777781</v>
      </c>
      <c r="S1482" s="1">
        <v>0.84861111111111109</v>
      </c>
      <c r="T1482">
        <v>21</v>
      </c>
      <c r="U1482" t="str">
        <f>IF(Flights[[#This Row],[Arrival Delay]]="","Cancelled",IF(Flights[[#This Row],[Arrival Delay]]&gt;15,"Delayed","On time"))</f>
        <v>Delayed</v>
      </c>
      <c r="V1482" t="str">
        <f>IF(Flights[[#This Row],[Status]]&lt;&gt;"Delayed","",IF(Flights[[#This Row],[Arrival Delay]]&gt;120,"Severe",IF(Flights[[#This Row],[Arrival Delay]]&gt;60,"Major","Moderate")))</f>
        <v>Moderate</v>
      </c>
      <c r="X1482" t="str">
        <f>IF(OR(AND(Flights[[#This Row],[Status]]="Cancelled",Flights[[#This Row],[Cancellation Reason]]="Airline/Carrier"),Flights[[#This Row],[Delay Type]]="Severe"),"Yes","No")</f>
        <v>No</v>
      </c>
    </row>
    <row r="1483" spans="1:24" x14ac:dyDescent="0.25">
      <c r="A1483" s="3">
        <v>42121</v>
      </c>
      <c r="B1483">
        <f>WEEKNUM(Flights[[#This Row],[Date]],2)</f>
        <v>18</v>
      </c>
      <c r="C1483">
        <f>WEEKDAY(Flights[[#This Row],[Date]],2)</f>
        <v>1</v>
      </c>
      <c r="D1483" t="s">
        <v>1302</v>
      </c>
      <c r="E1483" t="s">
        <v>1995</v>
      </c>
      <c r="F1483" t="s">
        <v>0</v>
      </c>
      <c r="G1483" t="s">
        <v>278</v>
      </c>
      <c r="H1483" t="str">
        <f>_xlfn.XLOOKUP(Flights[[#This Row],[Destination]],Airports!$A$1:$A$77,Airports!$D$1:$D$77,"Code not found")</f>
        <v>El Paso</v>
      </c>
      <c r="I1483" t="str" cm="1">
        <f t="array" ref="I1483">_xlfn.XLOOKUP(Flights[[#This Row],[Destination]],_xlfn._TRO_TRAILING(Airports!A:A),_xlfn._TRO_TRAILING(Airports!E:E),"Code not found")</f>
        <v>TX</v>
      </c>
      <c r="J1483" s="1">
        <v>0.4826388888888889</v>
      </c>
      <c r="K1483">
        <f>HOUR(Flights[[#This Row],[Scheduled Departure]])</f>
        <v>11</v>
      </c>
      <c r="L1483" s="1">
        <v>0.48680555555555555</v>
      </c>
      <c r="M1483">
        <v>6</v>
      </c>
      <c r="N1483">
        <v>111</v>
      </c>
      <c r="O1483" s="14">
        <f>Flights[[#This Row],[Length (min)]]/60</f>
        <v>1.85</v>
      </c>
      <c r="P1483">
        <v>715</v>
      </c>
      <c r="Q1483" s="17">
        <f>IFERROR(Flights[[#This Row],[Distance]]/Flights[[#This Row],[Length (hr)]],"")</f>
        <v>386.48648648648646</v>
      </c>
      <c r="R1483" s="1">
        <v>0.60069444444444442</v>
      </c>
      <c r="S1483" s="1">
        <v>0.60555555555555551</v>
      </c>
      <c r="T1483">
        <v>7</v>
      </c>
      <c r="U1483" t="str">
        <f>IF(Flights[[#This Row],[Arrival Delay]]="","Cancelled",IF(Flights[[#This Row],[Arrival Delay]]&gt;15,"Delayed","On time"))</f>
        <v>On time</v>
      </c>
      <c r="V1483" t="str">
        <f>IF(Flights[[#This Row],[Status]]&lt;&gt;"Delayed","",IF(Flights[[#This Row],[Arrival Delay]]&gt;120,"Severe",IF(Flights[[#This Row],[Arrival Delay]]&gt;60,"Major","Moderate")))</f>
        <v/>
      </c>
      <c r="X1483" t="str">
        <f>IF(OR(AND(Flights[[#This Row],[Status]]="Cancelled",Flights[[#This Row],[Cancellation Reason]]="Airline/Carrier"),Flights[[#This Row],[Delay Type]]="Severe"),"Yes","No")</f>
        <v>No</v>
      </c>
    </row>
    <row r="1484" spans="1:24" x14ac:dyDescent="0.25">
      <c r="A1484" s="3">
        <v>42121</v>
      </c>
      <c r="B1484">
        <f>WEEKNUM(Flights[[#This Row],[Date]],2)</f>
        <v>18</v>
      </c>
      <c r="C1484">
        <f>WEEKDAY(Flights[[#This Row],[Date]],2)</f>
        <v>1</v>
      </c>
      <c r="D1484" t="s">
        <v>508</v>
      </c>
      <c r="E1484" t="s">
        <v>1990</v>
      </c>
      <c r="F1484" t="s">
        <v>0</v>
      </c>
      <c r="G1484" t="s">
        <v>17</v>
      </c>
      <c r="H1484" t="str">
        <f>_xlfn.XLOOKUP(Flights[[#This Row],[Destination]],Airports!$A$1:$A$77,Airports!$D$1:$D$77,"Code not found")</f>
        <v>Honolulu</v>
      </c>
      <c r="I1484" t="str" cm="1">
        <f t="array" ref="I1484">_xlfn.XLOOKUP(Flights[[#This Row],[Destination]],_xlfn._TRO_TRAILING(Airports!A:A),_xlfn._TRO_TRAILING(Airports!E:E),"Code not found")</f>
        <v>HI</v>
      </c>
      <c r="J1484" s="1">
        <v>0.5625</v>
      </c>
      <c r="K1484">
        <f>HOUR(Flights[[#This Row],[Scheduled Departure]])</f>
        <v>13</v>
      </c>
      <c r="L1484" s="1">
        <v>0.55833333333333335</v>
      </c>
      <c r="M1484">
        <v>-6</v>
      </c>
      <c r="N1484">
        <v>351</v>
      </c>
      <c r="O1484" s="14">
        <f>Flights[[#This Row],[Length (min)]]/60</f>
        <v>5.85</v>
      </c>
      <c r="P1484">
        <v>2556</v>
      </c>
      <c r="Q1484" s="17">
        <f>IFERROR(Flights[[#This Row],[Distance]]/Flights[[#This Row],[Length (hr)]],"")</f>
        <v>436.92307692307696</v>
      </c>
      <c r="R1484" s="1">
        <v>0.6791666666666667</v>
      </c>
      <c r="S1484" s="1">
        <v>0.67708333333333337</v>
      </c>
      <c r="T1484">
        <v>-3</v>
      </c>
      <c r="U1484" t="str">
        <f>IF(Flights[[#This Row],[Arrival Delay]]="","Cancelled",IF(Flights[[#This Row],[Arrival Delay]]&gt;15,"Delayed","On time"))</f>
        <v>On time</v>
      </c>
      <c r="V1484" t="str">
        <f>IF(Flights[[#This Row],[Status]]&lt;&gt;"Delayed","",IF(Flights[[#This Row],[Arrival Delay]]&gt;120,"Severe",IF(Flights[[#This Row],[Arrival Delay]]&gt;60,"Major","Moderate")))</f>
        <v/>
      </c>
      <c r="X1484" t="str">
        <f>IF(OR(AND(Flights[[#This Row],[Status]]="Cancelled",Flights[[#This Row],[Cancellation Reason]]="Airline/Carrier"),Flights[[#This Row],[Delay Type]]="Severe"),"Yes","No")</f>
        <v>No</v>
      </c>
    </row>
    <row r="1485" spans="1:24" x14ac:dyDescent="0.25">
      <c r="A1485" s="3">
        <v>42121</v>
      </c>
      <c r="B1485">
        <f>WEEKNUM(Flights[[#This Row],[Date]],2)</f>
        <v>18</v>
      </c>
      <c r="C1485">
        <f>WEEKDAY(Flights[[#This Row],[Date]],2)</f>
        <v>1</v>
      </c>
      <c r="D1485" t="s">
        <v>1074</v>
      </c>
      <c r="E1485" t="s">
        <v>1994</v>
      </c>
      <c r="F1485" t="s">
        <v>0</v>
      </c>
      <c r="G1485" t="s">
        <v>339</v>
      </c>
      <c r="H1485" t="str">
        <f>_xlfn.XLOOKUP(Flights[[#This Row],[Destination]],Airports!$A$1:$A$77,Airports!$D$1:$D$77,"Code not found")</f>
        <v>San Diego</v>
      </c>
      <c r="I1485" t="str" cm="1">
        <f t="array" ref="I1485">_xlfn.XLOOKUP(Flights[[#This Row],[Destination]],_xlfn._TRO_TRAILING(Airports!A:A),_xlfn._TRO_TRAILING(Airports!E:E),"Code not found")</f>
        <v>CA</v>
      </c>
      <c r="J1485" s="1">
        <v>0.65277777777777779</v>
      </c>
      <c r="K1485">
        <f>HOUR(Flights[[#This Row],[Scheduled Departure]])</f>
        <v>15</v>
      </c>
      <c r="L1485" s="1">
        <v>0.64861111111111114</v>
      </c>
      <c r="M1485">
        <v>-6</v>
      </c>
      <c r="N1485">
        <v>57</v>
      </c>
      <c r="O1485" s="14">
        <f>Flights[[#This Row],[Length (min)]]/60</f>
        <v>0.95</v>
      </c>
      <c r="P1485">
        <v>109</v>
      </c>
      <c r="Q1485" s="17">
        <f>IFERROR(Flights[[#This Row],[Distance]]/Flights[[#This Row],[Length (hr)]],"")</f>
        <v>114.73684210526316</v>
      </c>
      <c r="R1485" s="1">
        <v>0.68472222222222223</v>
      </c>
      <c r="S1485" s="1">
        <v>0.68819444444444444</v>
      </c>
      <c r="T1485">
        <v>5</v>
      </c>
      <c r="U1485" t="str">
        <f>IF(Flights[[#This Row],[Arrival Delay]]="","Cancelled",IF(Flights[[#This Row],[Arrival Delay]]&gt;15,"Delayed","On time"))</f>
        <v>On time</v>
      </c>
      <c r="V1485" t="str">
        <f>IF(Flights[[#This Row],[Status]]&lt;&gt;"Delayed","",IF(Flights[[#This Row],[Arrival Delay]]&gt;120,"Severe",IF(Flights[[#This Row],[Arrival Delay]]&gt;60,"Major","Moderate")))</f>
        <v/>
      </c>
      <c r="X1485" t="str">
        <f>IF(OR(AND(Flights[[#This Row],[Status]]="Cancelled",Flights[[#This Row],[Cancellation Reason]]="Airline/Carrier"),Flights[[#This Row],[Delay Type]]="Severe"),"Yes","No")</f>
        <v>No</v>
      </c>
    </row>
    <row r="1486" spans="1:24" x14ac:dyDescent="0.25">
      <c r="A1486" s="3">
        <v>42121</v>
      </c>
      <c r="B1486">
        <f>WEEKNUM(Flights[[#This Row],[Date]],2)</f>
        <v>18</v>
      </c>
      <c r="C1486">
        <f>WEEKDAY(Flights[[#This Row],[Date]],2)</f>
        <v>1</v>
      </c>
      <c r="D1486" t="s">
        <v>549</v>
      </c>
      <c r="E1486" t="s">
        <v>1989</v>
      </c>
      <c r="F1486" t="s">
        <v>0</v>
      </c>
      <c r="G1486" t="s">
        <v>13</v>
      </c>
      <c r="H1486" t="str">
        <f>_xlfn.XLOOKUP(Flights[[#This Row],[Destination]],Airports!$A$1:$A$77,Airports!$D$1:$D$77,"Code not found")</f>
        <v>Orlando</v>
      </c>
      <c r="I1486" t="str" cm="1">
        <f t="array" ref="I1486">_xlfn.XLOOKUP(Flights[[#This Row],[Destination]],_xlfn._TRO_TRAILING(Airports!A:A),_xlfn._TRO_TRAILING(Airports!E:E),"Code not found")</f>
        <v>FL</v>
      </c>
      <c r="J1486" s="1">
        <v>0.67708333333333337</v>
      </c>
      <c r="K1486">
        <f>HOUR(Flights[[#This Row],[Scheduled Departure]])</f>
        <v>16</v>
      </c>
      <c r="L1486" s="1">
        <v>0.67569444444444449</v>
      </c>
      <c r="M1486">
        <v>-2</v>
      </c>
      <c r="N1486">
        <v>277</v>
      </c>
      <c r="O1486" s="14">
        <f>Flights[[#This Row],[Length (min)]]/60</f>
        <v>4.6166666666666663</v>
      </c>
      <c r="P1486">
        <v>2218</v>
      </c>
      <c r="Q1486" s="17">
        <f>IFERROR(Flights[[#This Row],[Distance]]/Flights[[#This Row],[Length (hr)]],"")</f>
        <v>480.43321299638995</v>
      </c>
      <c r="R1486" s="1">
        <v>0.99444444444444446</v>
      </c>
      <c r="S1486" s="1">
        <v>0.99305555555555558</v>
      </c>
      <c r="T1486">
        <v>-2</v>
      </c>
      <c r="U1486" t="str">
        <f>IF(Flights[[#This Row],[Arrival Delay]]="","Cancelled",IF(Flights[[#This Row],[Arrival Delay]]&gt;15,"Delayed","On time"))</f>
        <v>On time</v>
      </c>
      <c r="V1486" t="str">
        <f>IF(Flights[[#This Row],[Status]]&lt;&gt;"Delayed","",IF(Flights[[#This Row],[Arrival Delay]]&gt;120,"Severe",IF(Flights[[#This Row],[Arrival Delay]]&gt;60,"Major","Moderate")))</f>
        <v/>
      </c>
      <c r="X1486" t="str">
        <f>IF(OR(AND(Flights[[#This Row],[Status]]="Cancelled",Flights[[#This Row],[Cancellation Reason]]="Airline/Carrier"),Flights[[#This Row],[Delay Type]]="Severe"),"Yes","No")</f>
        <v>No</v>
      </c>
    </row>
    <row r="1487" spans="1:24" x14ac:dyDescent="0.25">
      <c r="A1487" s="3">
        <v>42121</v>
      </c>
      <c r="B1487">
        <f>WEEKNUM(Flights[[#This Row],[Date]],2)</f>
        <v>18</v>
      </c>
      <c r="C1487">
        <f>WEEKDAY(Flights[[#This Row],[Date]],2)</f>
        <v>1</v>
      </c>
      <c r="D1487" t="s">
        <v>87</v>
      </c>
      <c r="E1487" t="s">
        <v>1987</v>
      </c>
      <c r="F1487" t="s">
        <v>0</v>
      </c>
      <c r="G1487" t="s">
        <v>12</v>
      </c>
      <c r="H1487" t="str">
        <f>_xlfn.XLOOKUP(Flights[[#This Row],[Destination]],Airports!$A$1:$A$77,Airports!$D$1:$D$77,"Code not found")</f>
        <v>New York</v>
      </c>
      <c r="I1487" t="str" cm="1">
        <f t="array" ref="I1487">_xlfn.XLOOKUP(Flights[[#This Row],[Destination]],_xlfn._TRO_TRAILING(Airports!A:A),_xlfn._TRO_TRAILING(Airports!E:E),"Code not found")</f>
        <v>NY</v>
      </c>
      <c r="J1487" s="1">
        <v>0.70138888888888884</v>
      </c>
      <c r="K1487">
        <f>HOUR(Flights[[#This Row],[Scheduled Departure]])</f>
        <v>16</v>
      </c>
      <c r="L1487" s="1">
        <v>0.69861111111111107</v>
      </c>
      <c r="M1487">
        <v>-4</v>
      </c>
      <c r="N1487">
        <v>357</v>
      </c>
      <c r="O1487" s="14">
        <f>Flights[[#This Row],[Length (min)]]/60</f>
        <v>5.95</v>
      </c>
      <c r="P1487">
        <v>2475</v>
      </c>
      <c r="Q1487" s="17">
        <f>IFERROR(Flights[[#This Row],[Distance]]/Flights[[#This Row],[Length (hr)]],"")</f>
        <v>415.96638655462186</v>
      </c>
      <c r="R1487" s="1">
        <v>5.347222222222222E-2</v>
      </c>
      <c r="S1487" s="1">
        <v>7.1527777777777773E-2</v>
      </c>
      <c r="T1487">
        <v>26</v>
      </c>
      <c r="U1487" t="str">
        <f>IF(Flights[[#This Row],[Arrival Delay]]="","Cancelled",IF(Flights[[#This Row],[Arrival Delay]]&gt;15,"Delayed","On time"))</f>
        <v>Delayed</v>
      </c>
      <c r="V1487" t="str">
        <f>IF(Flights[[#This Row],[Status]]&lt;&gt;"Delayed","",IF(Flights[[#This Row],[Arrival Delay]]&gt;120,"Severe",IF(Flights[[#This Row],[Arrival Delay]]&gt;60,"Major","Moderate")))</f>
        <v>Moderate</v>
      </c>
      <c r="X1487" t="str">
        <f>IF(OR(AND(Flights[[#This Row],[Status]]="Cancelled",Flights[[#This Row],[Cancellation Reason]]="Airline/Carrier"),Flights[[#This Row],[Delay Type]]="Severe"),"Yes","No")</f>
        <v>No</v>
      </c>
    </row>
    <row r="1488" spans="1:24" x14ac:dyDescent="0.25">
      <c r="A1488" s="3">
        <v>42121</v>
      </c>
      <c r="B1488">
        <f>WEEKNUM(Flights[[#This Row],[Date]],2)</f>
        <v>18</v>
      </c>
      <c r="C1488">
        <f>WEEKDAY(Flights[[#This Row],[Date]],2)</f>
        <v>1</v>
      </c>
      <c r="D1488" t="s">
        <v>633</v>
      </c>
      <c r="E1488" t="s">
        <v>1990</v>
      </c>
      <c r="F1488" t="s">
        <v>0</v>
      </c>
      <c r="G1488" t="s">
        <v>273</v>
      </c>
      <c r="H1488" t="str">
        <f>_xlfn.XLOOKUP(Flights[[#This Row],[Destination]],Airports!$A$1:$A$77,Airports!$D$1:$D$77,"Code not found")</f>
        <v>Denver</v>
      </c>
      <c r="I1488" t="str" cm="1">
        <f t="array" ref="I1488">_xlfn.XLOOKUP(Flights[[#This Row],[Destination]],_xlfn._TRO_TRAILING(Airports!A:A),_xlfn._TRO_TRAILING(Airports!E:E),"Code not found")</f>
        <v>CO</v>
      </c>
      <c r="J1488" s="1">
        <v>0.74305555555555558</v>
      </c>
      <c r="K1488">
        <f>HOUR(Flights[[#This Row],[Scheduled Departure]])</f>
        <v>17</v>
      </c>
      <c r="L1488" s="1">
        <v>0.75972222222222219</v>
      </c>
      <c r="M1488">
        <v>24</v>
      </c>
      <c r="N1488">
        <v>134</v>
      </c>
      <c r="O1488" s="14">
        <f>Flights[[#This Row],[Length (min)]]/60</f>
        <v>2.2333333333333334</v>
      </c>
      <c r="P1488">
        <v>862</v>
      </c>
      <c r="Q1488" s="17">
        <f>IFERROR(Flights[[#This Row],[Distance]]/Flights[[#This Row],[Length (hr)]],"")</f>
        <v>385.97014925373134</v>
      </c>
      <c r="R1488" s="1">
        <v>0.88055555555555554</v>
      </c>
      <c r="S1488" s="1">
        <v>0.89444444444444449</v>
      </c>
      <c r="T1488">
        <v>20</v>
      </c>
      <c r="U1488" t="str">
        <f>IF(Flights[[#This Row],[Arrival Delay]]="","Cancelled",IF(Flights[[#This Row],[Arrival Delay]]&gt;15,"Delayed","On time"))</f>
        <v>Delayed</v>
      </c>
      <c r="V1488" t="str">
        <f>IF(Flights[[#This Row],[Status]]&lt;&gt;"Delayed","",IF(Flights[[#This Row],[Arrival Delay]]&gt;120,"Severe",IF(Flights[[#This Row],[Arrival Delay]]&gt;60,"Major","Moderate")))</f>
        <v>Moderate</v>
      </c>
      <c r="X1488" t="str">
        <f>IF(OR(AND(Flights[[#This Row],[Status]]="Cancelled",Flights[[#This Row],[Cancellation Reason]]="Airline/Carrier"),Flights[[#This Row],[Delay Type]]="Severe"),"Yes","No")</f>
        <v>No</v>
      </c>
    </row>
    <row r="1489" spans="1:24" x14ac:dyDescent="0.25">
      <c r="A1489" s="3">
        <v>42121</v>
      </c>
      <c r="B1489">
        <f>WEEKNUM(Flights[[#This Row],[Date]],2)</f>
        <v>18</v>
      </c>
      <c r="C1489">
        <f>WEEKDAY(Flights[[#This Row],[Date]],2)</f>
        <v>1</v>
      </c>
      <c r="D1489" t="s">
        <v>566</v>
      </c>
      <c r="E1489" t="s">
        <v>1994</v>
      </c>
      <c r="F1489" t="s">
        <v>0</v>
      </c>
      <c r="G1489" t="s">
        <v>339</v>
      </c>
      <c r="H1489" t="str">
        <f>_xlfn.XLOOKUP(Flights[[#This Row],[Destination]],Airports!$A$1:$A$77,Airports!$D$1:$D$77,"Code not found")</f>
        <v>San Diego</v>
      </c>
      <c r="I1489" t="str" cm="1">
        <f t="array" ref="I1489">_xlfn.XLOOKUP(Flights[[#This Row],[Destination]],_xlfn._TRO_TRAILING(Airports!A:A),_xlfn._TRO_TRAILING(Airports!E:E),"Code not found")</f>
        <v>CA</v>
      </c>
      <c r="J1489" s="1">
        <v>0.8618055555555556</v>
      </c>
      <c r="K1489">
        <f>HOUR(Flights[[#This Row],[Scheduled Departure]])</f>
        <v>20</v>
      </c>
      <c r="L1489" s="1">
        <v>0.86527777777777781</v>
      </c>
      <c r="M1489">
        <v>5</v>
      </c>
      <c r="N1489">
        <v>43</v>
      </c>
      <c r="O1489" s="14">
        <f>Flights[[#This Row],[Length (min)]]/60</f>
        <v>0.71666666666666667</v>
      </c>
      <c r="P1489">
        <v>109</v>
      </c>
      <c r="Q1489" s="17">
        <f>IFERROR(Flights[[#This Row],[Distance]]/Flights[[#This Row],[Length (hr)]],"")</f>
        <v>152.09302325581396</v>
      </c>
      <c r="R1489" s="1">
        <v>0.89861111111111114</v>
      </c>
      <c r="S1489" s="1">
        <v>0.89513888888888893</v>
      </c>
      <c r="T1489">
        <v>-5</v>
      </c>
      <c r="U1489" t="str">
        <f>IF(Flights[[#This Row],[Arrival Delay]]="","Cancelled",IF(Flights[[#This Row],[Arrival Delay]]&gt;15,"Delayed","On time"))</f>
        <v>On time</v>
      </c>
      <c r="V1489" t="str">
        <f>IF(Flights[[#This Row],[Status]]&lt;&gt;"Delayed","",IF(Flights[[#This Row],[Arrival Delay]]&gt;120,"Severe",IF(Flights[[#This Row],[Arrival Delay]]&gt;60,"Major","Moderate")))</f>
        <v/>
      </c>
      <c r="X1489" t="str">
        <f>IF(OR(AND(Flights[[#This Row],[Status]]="Cancelled",Flights[[#This Row],[Cancellation Reason]]="Airline/Carrier"),Flights[[#This Row],[Delay Type]]="Severe"),"Yes","No")</f>
        <v>No</v>
      </c>
    </row>
    <row r="1490" spans="1:24" x14ac:dyDescent="0.25">
      <c r="A1490" s="3">
        <v>42121</v>
      </c>
      <c r="B1490">
        <f>WEEKNUM(Flights[[#This Row],[Date]],2)</f>
        <v>18</v>
      </c>
      <c r="C1490">
        <f>WEEKDAY(Flights[[#This Row],[Date]],2)</f>
        <v>1</v>
      </c>
      <c r="D1490" t="s">
        <v>557</v>
      </c>
      <c r="E1490" t="s">
        <v>1992</v>
      </c>
      <c r="F1490" t="s">
        <v>0</v>
      </c>
      <c r="G1490" t="s">
        <v>12</v>
      </c>
      <c r="H1490" t="str">
        <f>_xlfn.XLOOKUP(Flights[[#This Row],[Destination]],Airports!$A$1:$A$77,Airports!$D$1:$D$77,"Code not found")</f>
        <v>New York</v>
      </c>
      <c r="I1490" t="str" cm="1">
        <f t="array" ref="I1490">_xlfn.XLOOKUP(Flights[[#This Row],[Destination]],_xlfn._TRO_TRAILING(Airports!A:A),_xlfn._TRO_TRAILING(Airports!E:E),"Code not found")</f>
        <v>NY</v>
      </c>
      <c r="J1490" s="1">
        <v>0.88888888888888884</v>
      </c>
      <c r="K1490">
        <f>HOUR(Flights[[#This Row],[Scheduled Departure]])</f>
        <v>21</v>
      </c>
      <c r="L1490" s="1">
        <v>0.88402777777777775</v>
      </c>
      <c r="M1490">
        <v>-7</v>
      </c>
      <c r="N1490">
        <v>336</v>
      </c>
      <c r="O1490" s="14">
        <f>Flights[[#This Row],[Length (min)]]/60</f>
        <v>5.6</v>
      </c>
      <c r="P1490">
        <v>2475</v>
      </c>
      <c r="Q1490" s="17">
        <f>IFERROR(Flights[[#This Row],[Distance]]/Flights[[#This Row],[Length (hr)]],"")</f>
        <v>441.96428571428572</v>
      </c>
      <c r="R1490" s="1">
        <v>0.23125000000000001</v>
      </c>
      <c r="S1490" s="1">
        <v>0.24236111111111111</v>
      </c>
      <c r="T1490">
        <v>16</v>
      </c>
      <c r="U1490" t="str">
        <f>IF(Flights[[#This Row],[Arrival Delay]]="","Cancelled",IF(Flights[[#This Row],[Arrival Delay]]&gt;15,"Delayed","On time"))</f>
        <v>Delayed</v>
      </c>
      <c r="V1490" t="str">
        <f>IF(Flights[[#This Row],[Status]]&lt;&gt;"Delayed","",IF(Flights[[#This Row],[Arrival Delay]]&gt;120,"Severe",IF(Flights[[#This Row],[Arrival Delay]]&gt;60,"Major","Moderate")))</f>
        <v>Moderate</v>
      </c>
      <c r="X1490" t="str">
        <f>IF(OR(AND(Flights[[#This Row],[Status]]="Cancelled",Flights[[#This Row],[Cancellation Reason]]="Airline/Carrier"),Flights[[#This Row],[Delay Type]]="Severe"),"Yes","No")</f>
        <v>No</v>
      </c>
    </row>
    <row r="1491" spans="1:24" x14ac:dyDescent="0.25">
      <c r="A1491" s="3">
        <v>42121</v>
      </c>
      <c r="B1491">
        <f>WEEKNUM(Flights[[#This Row],[Date]],2)</f>
        <v>18</v>
      </c>
      <c r="C1491">
        <f>WEEKDAY(Flights[[#This Row],[Date]],2)</f>
        <v>1</v>
      </c>
      <c r="D1491" t="s">
        <v>664</v>
      </c>
      <c r="E1491" t="s">
        <v>1989</v>
      </c>
      <c r="F1491" t="s">
        <v>0</v>
      </c>
      <c r="G1491" t="s">
        <v>10</v>
      </c>
      <c r="H1491" t="str">
        <f>_xlfn.XLOOKUP(Flights[[#This Row],[Destination]],Airports!$A$1:$A$77,Airports!$D$1:$D$77,"Code not found")</f>
        <v>Boston</v>
      </c>
      <c r="I1491" t="str" cm="1">
        <f t="array" ref="I1491">_xlfn.XLOOKUP(Flights[[#This Row],[Destination]],_xlfn._TRO_TRAILING(Airports!A:A),_xlfn._TRO_TRAILING(Airports!E:E),"Code not found")</f>
        <v>MA</v>
      </c>
      <c r="J1491" s="1">
        <v>0.89861111111111114</v>
      </c>
      <c r="K1491">
        <f>HOUR(Flights[[#This Row],[Scheduled Departure]])</f>
        <v>21</v>
      </c>
      <c r="L1491" s="1">
        <v>0.89375000000000004</v>
      </c>
      <c r="M1491">
        <v>-7</v>
      </c>
      <c r="N1491">
        <v>338</v>
      </c>
      <c r="O1491" s="14">
        <f>Flights[[#This Row],[Length (min)]]/60</f>
        <v>5.6333333333333337</v>
      </c>
      <c r="P1491">
        <v>2611</v>
      </c>
      <c r="Q1491" s="17">
        <f>IFERROR(Flights[[#This Row],[Distance]]/Flights[[#This Row],[Length (hr)]],"")</f>
        <v>463.49112426035498</v>
      </c>
      <c r="R1491" s="1">
        <v>0.25</v>
      </c>
      <c r="S1491" s="1">
        <v>0.25347222222222221</v>
      </c>
      <c r="T1491">
        <v>5</v>
      </c>
      <c r="U1491" t="str">
        <f>IF(Flights[[#This Row],[Arrival Delay]]="","Cancelled",IF(Flights[[#This Row],[Arrival Delay]]&gt;15,"Delayed","On time"))</f>
        <v>On time</v>
      </c>
      <c r="V1491" t="str">
        <f>IF(Flights[[#This Row],[Status]]&lt;&gt;"Delayed","",IF(Flights[[#This Row],[Arrival Delay]]&gt;120,"Severe",IF(Flights[[#This Row],[Arrival Delay]]&gt;60,"Major","Moderate")))</f>
        <v/>
      </c>
      <c r="X1491" t="str">
        <f>IF(OR(AND(Flights[[#This Row],[Status]]="Cancelled",Flights[[#This Row],[Cancellation Reason]]="Airline/Carrier"),Flights[[#This Row],[Delay Type]]="Severe"),"Yes","No")</f>
        <v>No</v>
      </c>
    </row>
    <row r="1492" spans="1:24" x14ac:dyDescent="0.25">
      <c r="A1492" s="3">
        <v>42121</v>
      </c>
      <c r="B1492">
        <f>WEEKNUM(Flights[[#This Row],[Date]],2)</f>
        <v>18</v>
      </c>
      <c r="C1492">
        <f>WEEKDAY(Flights[[#This Row],[Date]],2)</f>
        <v>1</v>
      </c>
      <c r="D1492" t="s">
        <v>662</v>
      </c>
      <c r="E1492" t="s">
        <v>1994</v>
      </c>
      <c r="F1492" t="s">
        <v>0</v>
      </c>
      <c r="G1492" t="s">
        <v>331</v>
      </c>
      <c r="H1492" t="str">
        <f>_xlfn.XLOOKUP(Flights[[#This Row],[Destination]],Airports!$A$1:$A$77,Airports!$D$1:$D$77,"Code not found")</f>
        <v>Palm Springs</v>
      </c>
      <c r="I1492" t="str" cm="1">
        <f t="array" ref="I1492">_xlfn.XLOOKUP(Flights[[#This Row],[Destination]],_xlfn._TRO_TRAILING(Airports!A:A),_xlfn._TRO_TRAILING(Airports!E:E),"Code not found")</f>
        <v>CA</v>
      </c>
      <c r="J1492" s="1">
        <v>0.92291666666666672</v>
      </c>
      <c r="K1492">
        <f>HOUR(Flights[[#This Row],[Scheduled Departure]])</f>
        <v>22</v>
      </c>
      <c r="L1492" s="1">
        <v>0.9194444444444444</v>
      </c>
      <c r="M1492">
        <v>-5</v>
      </c>
      <c r="N1492">
        <v>45</v>
      </c>
      <c r="O1492" s="14">
        <f>Flights[[#This Row],[Length (min)]]/60</f>
        <v>0.75</v>
      </c>
      <c r="P1492">
        <v>110</v>
      </c>
      <c r="Q1492" s="17">
        <f>IFERROR(Flights[[#This Row],[Distance]]/Flights[[#This Row],[Length (hr)]],"")</f>
        <v>146.66666666666666</v>
      </c>
      <c r="R1492" s="1">
        <v>0.95902777777777781</v>
      </c>
      <c r="S1492" s="1">
        <v>0.9506944444444444</v>
      </c>
      <c r="T1492">
        <v>-12</v>
      </c>
      <c r="U1492" t="str">
        <f>IF(Flights[[#This Row],[Arrival Delay]]="","Cancelled",IF(Flights[[#This Row],[Arrival Delay]]&gt;15,"Delayed","On time"))</f>
        <v>On time</v>
      </c>
      <c r="V1492" t="str">
        <f>IF(Flights[[#This Row],[Status]]&lt;&gt;"Delayed","",IF(Flights[[#This Row],[Arrival Delay]]&gt;120,"Severe",IF(Flights[[#This Row],[Arrival Delay]]&gt;60,"Major","Moderate")))</f>
        <v/>
      </c>
      <c r="X1492" t="str">
        <f>IF(OR(AND(Flights[[#This Row],[Status]]="Cancelled",Flights[[#This Row],[Cancellation Reason]]="Airline/Carrier"),Flights[[#This Row],[Delay Type]]="Severe"),"Yes","No")</f>
        <v>No</v>
      </c>
    </row>
    <row r="1493" spans="1:24" x14ac:dyDescent="0.25">
      <c r="A1493" s="3">
        <v>42121</v>
      </c>
      <c r="B1493">
        <f>WEEKNUM(Flights[[#This Row],[Date]],2)</f>
        <v>18</v>
      </c>
      <c r="C1493">
        <f>WEEKDAY(Flights[[#This Row],[Date]],2)</f>
        <v>1</v>
      </c>
      <c r="D1493" t="s">
        <v>665</v>
      </c>
      <c r="E1493" t="s">
        <v>1989</v>
      </c>
      <c r="F1493" t="s">
        <v>0</v>
      </c>
      <c r="G1493" t="s">
        <v>13</v>
      </c>
      <c r="H1493" t="str">
        <f>_xlfn.XLOOKUP(Flights[[#This Row],[Destination]],Airports!$A$1:$A$77,Airports!$D$1:$D$77,"Code not found")</f>
        <v>Orlando</v>
      </c>
      <c r="I1493" t="str" cm="1">
        <f t="array" ref="I1493">_xlfn.XLOOKUP(Flights[[#This Row],[Destination]],_xlfn._TRO_TRAILING(Airports!A:A),_xlfn._TRO_TRAILING(Airports!E:E),"Code not found")</f>
        <v>FL</v>
      </c>
      <c r="J1493" s="1">
        <v>0.92708333333333337</v>
      </c>
      <c r="K1493">
        <f>HOUR(Flights[[#This Row],[Scheduled Departure]])</f>
        <v>22</v>
      </c>
      <c r="L1493" s="1">
        <v>0.93402777777777779</v>
      </c>
      <c r="M1493">
        <v>10</v>
      </c>
      <c r="N1493">
        <v>270</v>
      </c>
      <c r="O1493" s="14">
        <f>Flights[[#This Row],[Length (min)]]/60</f>
        <v>4.5</v>
      </c>
      <c r="P1493">
        <v>2218</v>
      </c>
      <c r="Q1493" s="17">
        <f>IFERROR(Flights[[#This Row],[Distance]]/Flights[[#This Row],[Length (hr)]],"")</f>
        <v>492.88888888888891</v>
      </c>
      <c r="R1493" s="1">
        <v>0.24166666666666667</v>
      </c>
      <c r="S1493" s="1">
        <v>0.24652777777777779</v>
      </c>
      <c r="T1493">
        <v>7</v>
      </c>
      <c r="U1493" t="str">
        <f>IF(Flights[[#This Row],[Arrival Delay]]="","Cancelled",IF(Flights[[#This Row],[Arrival Delay]]&gt;15,"Delayed","On time"))</f>
        <v>On time</v>
      </c>
      <c r="V1493" t="str">
        <f>IF(Flights[[#This Row],[Status]]&lt;&gt;"Delayed","",IF(Flights[[#This Row],[Arrival Delay]]&gt;120,"Severe",IF(Flights[[#This Row],[Arrival Delay]]&gt;60,"Major","Moderate")))</f>
        <v/>
      </c>
      <c r="X1493" t="str">
        <f>IF(OR(AND(Flights[[#This Row],[Status]]="Cancelled",Flights[[#This Row],[Cancellation Reason]]="Airline/Carrier"),Flights[[#This Row],[Delay Type]]="Severe"),"Yes","No")</f>
        <v>No</v>
      </c>
    </row>
    <row r="1494" spans="1:24" x14ac:dyDescent="0.25">
      <c r="A1494" s="3">
        <v>42122</v>
      </c>
      <c r="B1494">
        <f>WEEKNUM(Flights[[#This Row],[Date]],2)</f>
        <v>18</v>
      </c>
      <c r="C1494">
        <f>WEEKDAY(Flights[[#This Row],[Date]],2)</f>
        <v>2</v>
      </c>
      <c r="D1494" t="s">
        <v>714</v>
      </c>
      <c r="E1494" t="s">
        <v>1995</v>
      </c>
      <c r="F1494" t="s">
        <v>0</v>
      </c>
      <c r="G1494" t="s">
        <v>340</v>
      </c>
      <c r="H1494" t="str">
        <f>_xlfn.XLOOKUP(Flights[[#This Row],[Destination]],Airports!$A$1:$A$77,Airports!$D$1:$D$77,"Code not found")</f>
        <v>San Antonio</v>
      </c>
      <c r="I1494" t="str" cm="1">
        <f t="array" ref="I1494">_xlfn.XLOOKUP(Flights[[#This Row],[Destination]],_xlfn._TRO_TRAILING(Airports!A:A),_xlfn._TRO_TRAILING(Airports!E:E),"Code not found")</f>
        <v>TX</v>
      </c>
      <c r="J1494" s="1">
        <v>0.30902777777777779</v>
      </c>
      <c r="K1494">
        <f>HOUR(Flights[[#This Row],[Scheduled Departure]])</f>
        <v>7</v>
      </c>
      <c r="L1494" s="1">
        <v>0.30486111111111114</v>
      </c>
      <c r="M1494">
        <v>-6</v>
      </c>
      <c r="N1494">
        <v>160</v>
      </c>
      <c r="O1494" s="14">
        <f>Flights[[#This Row],[Length (min)]]/60</f>
        <v>2.6666666666666665</v>
      </c>
      <c r="P1494">
        <v>1211</v>
      </c>
      <c r="Q1494" s="17">
        <f>IFERROR(Flights[[#This Row],[Distance]]/Flights[[#This Row],[Length (hr)]],"")</f>
        <v>454.125</v>
      </c>
      <c r="R1494" s="1">
        <v>0.50347222222222221</v>
      </c>
      <c r="S1494" s="1">
        <v>0.49930555555555556</v>
      </c>
      <c r="T1494">
        <v>-6</v>
      </c>
      <c r="U1494" t="str">
        <f>IF(Flights[[#This Row],[Arrival Delay]]="","Cancelled",IF(Flights[[#This Row],[Arrival Delay]]&gt;15,"Delayed","On time"))</f>
        <v>On time</v>
      </c>
      <c r="V1494" t="str">
        <f>IF(Flights[[#This Row],[Status]]&lt;&gt;"Delayed","",IF(Flights[[#This Row],[Arrival Delay]]&gt;120,"Severe",IF(Flights[[#This Row],[Arrival Delay]]&gt;60,"Major","Moderate")))</f>
        <v/>
      </c>
      <c r="X1494" t="str">
        <f>IF(OR(AND(Flights[[#This Row],[Status]]="Cancelled",Flights[[#This Row],[Cancellation Reason]]="Airline/Carrier"),Flights[[#This Row],[Delay Type]]="Severe"),"Yes","No")</f>
        <v>No</v>
      </c>
    </row>
    <row r="1495" spans="1:24" x14ac:dyDescent="0.25">
      <c r="A1495" s="3">
        <v>42122</v>
      </c>
      <c r="B1495">
        <f>WEEKNUM(Flights[[#This Row],[Date]],2)</f>
        <v>18</v>
      </c>
      <c r="C1495">
        <f>WEEKDAY(Flights[[#This Row],[Date]],2)</f>
        <v>2</v>
      </c>
      <c r="D1495" t="s">
        <v>389</v>
      </c>
      <c r="E1495" t="s">
        <v>1989</v>
      </c>
      <c r="F1495" t="s">
        <v>0</v>
      </c>
      <c r="G1495" t="s">
        <v>12</v>
      </c>
      <c r="H1495" t="str">
        <f>_xlfn.XLOOKUP(Flights[[#This Row],[Destination]],Airports!$A$1:$A$77,Airports!$D$1:$D$77,"Code not found")</f>
        <v>New York</v>
      </c>
      <c r="I1495" t="str" cm="1">
        <f t="array" ref="I1495">_xlfn.XLOOKUP(Flights[[#This Row],[Destination]],_xlfn._TRO_TRAILING(Airports!A:A),_xlfn._TRO_TRAILING(Airports!E:E),"Code not found")</f>
        <v>NY</v>
      </c>
      <c r="J1495" s="1">
        <v>0.375</v>
      </c>
      <c r="K1495">
        <f>HOUR(Flights[[#This Row],[Scheduled Departure]])</f>
        <v>9</v>
      </c>
      <c r="L1495" s="1">
        <v>0.90555555555555556</v>
      </c>
      <c r="M1495">
        <v>764</v>
      </c>
      <c r="N1495">
        <v>342</v>
      </c>
      <c r="O1495" s="14">
        <f>Flights[[#This Row],[Length (min)]]/60</f>
        <v>5.7</v>
      </c>
      <c r="P1495">
        <v>2475</v>
      </c>
      <c r="Q1495" s="17">
        <f>IFERROR(Flights[[#This Row],[Distance]]/Flights[[#This Row],[Length (hr)]],"")</f>
        <v>434.21052631578948</v>
      </c>
      <c r="R1495" s="1">
        <v>0.73333333333333328</v>
      </c>
      <c r="S1495" s="1">
        <v>0.26805555555555555</v>
      </c>
      <c r="T1495">
        <v>770</v>
      </c>
      <c r="U1495" t="str">
        <f>IF(Flights[[#This Row],[Arrival Delay]]="","Cancelled",IF(Flights[[#This Row],[Arrival Delay]]&gt;15,"Delayed","On time"))</f>
        <v>Delayed</v>
      </c>
      <c r="V1495" t="str">
        <f>IF(Flights[[#This Row],[Status]]&lt;&gt;"Delayed","",IF(Flights[[#This Row],[Arrival Delay]]&gt;120,"Severe",IF(Flights[[#This Row],[Arrival Delay]]&gt;60,"Major","Moderate")))</f>
        <v>Severe</v>
      </c>
      <c r="X1495" t="str">
        <f>IF(OR(AND(Flights[[#This Row],[Status]]="Cancelled",Flights[[#This Row],[Cancellation Reason]]="Airline/Carrier"),Flights[[#This Row],[Delay Type]]="Severe"),"Yes","No")</f>
        <v>Yes</v>
      </c>
    </row>
    <row r="1496" spans="1:24" x14ac:dyDescent="0.25">
      <c r="A1496" s="3">
        <v>42122</v>
      </c>
      <c r="B1496">
        <f>WEEKNUM(Flights[[#This Row],[Date]],2)</f>
        <v>18</v>
      </c>
      <c r="C1496">
        <f>WEEKDAY(Flights[[#This Row],[Date]],2)</f>
        <v>2</v>
      </c>
      <c r="D1496" t="s">
        <v>1372</v>
      </c>
      <c r="E1496" t="s">
        <v>1993</v>
      </c>
      <c r="F1496" t="s">
        <v>0</v>
      </c>
      <c r="G1496" t="s">
        <v>273</v>
      </c>
      <c r="H1496" t="str">
        <f>_xlfn.XLOOKUP(Flights[[#This Row],[Destination]],Airports!$A$1:$A$77,Airports!$D$1:$D$77,"Code not found")</f>
        <v>Denver</v>
      </c>
      <c r="I1496" t="str" cm="1">
        <f t="array" ref="I1496">_xlfn.XLOOKUP(Flights[[#This Row],[Destination]],_xlfn._TRO_TRAILING(Airports!A:A),_xlfn._TRO_TRAILING(Airports!E:E),"Code not found")</f>
        <v>CO</v>
      </c>
      <c r="J1496" s="1">
        <v>0.39930555555555558</v>
      </c>
      <c r="K1496">
        <f>HOUR(Flights[[#This Row],[Scheduled Departure]])</f>
        <v>9</v>
      </c>
      <c r="L1496" s="1">
        <v>0.39513888888888887</v>
      </c>
      <c r="M1496">
        <v>-6</v>
      </c>
      <c r="N1496">
        <v>144</v>
      </c>
      <c r="O1496" s="14">
        <f>Flights[[#This Row],[Length (min)]]/60</f>
        <v>2.4</v>
      </c>
      <c r="P1496">
        <v>862</v>
      </c>
      <c r="Q1496" s="17">
        <f>IFERROR(Flights[[#This Row],[Distance]]/Flights[[#This Row],[Length (hr)]],"")</f>
        <v>359.16666666666669</v>
      </c>
      <c r="R1496" s="1">
        <v>0.53888888888888886</v>
      </c>
      <c r="S1496" s="1">
        <v>0.53680555555555554</v>
      </c>
      <c r="T1496">
        <v>-3</v>
      </c>
      <c r="U1496" t="str">
        <f>IF(Flights[[#This Row],[Arrival Delay]]="","Cancelled",IF(Flights[[#This Row],[Arrival Delay]]&gt;15,"Delayed","On time"))</f>
        <v>On time</v>
      </c>
      <c r="V1496" t="str">
        <f>IF(Flights[[#This Row],[Status]]&lt;&gt;"Delayed","",IF(Flights[[#This Row],[Arrival Delay]]&gt;120,"Severe",IF(Flights[[#This Row],[Arrival Delay]]&gt;60,"Major","Moderate")))</f>
        <v/>
      </c>
      <c r="X1496" t="str">
        <f>IF(OR(AND(Flights[[#This Row],[Status]]="Cancelled",Flights[[#This Row],[Cancellation Reason]]="Airline/Carrier"),Flights[[#This Row],[Delay Type]]="Severe"),"Yes","No")</f>
        <v>No</v>
      </c>
    </row>
    <row r="1497" spans="1:24" x14ac:dyDescent="0.25">
      <c r="A1497" s="3">
        <v>42122</v>
      </c>
      <c r="B1497">
        <f>WEEKNUM(Flights[[#This Row],[Date]],2)</f>
        <v>18</v>
      </c>
      <c r="C1497">
        <f>WEEKDAY(Flights[[#This Row],[Date]],2)</f>
        <v>2</v>
      </c>
      <c r="D1497" t="s">
        <v>1373</v>
      </c>
      <c r="E1497" t="s">
        <v>1993</v>
      </c>
      <c r="F1497" t="s">
        <v>0</v>
      </c>
      <c r="G1497" t="s">
        <v>3</v>
      </c>
      <c r="H1497" t="str">
        <f>_xlfn.XLOOKUP(Flights[[#This Row],[Destination]],Airports!$A$1:$A$77,Airports!$D$1:$D$77,"Code not found")</f>
        <v>Dallas</v>
      </c>
      <c r="I1497" t="str" cm="1">
        <f t="array" ref="I1497">_xlfn.XLOOKUP(Flights[[#This Row],[Destination]],_xlfn._TRO_TRAILING(Airports!A:A),_xlfn._TRO_TRAILING(Airports!E:E),"Code not found")</f>
        <v>TX</v>
      </c>
      <c r="J1497" s="1">
        <v>0.40625</v>
      </c>
      <c r="K1497">
        <f>HOUR(Flights[[#This Row],[Scheduled Departure]])</f>
        <v>9</v>
      </c>
      <c r="L1497" s="1">
        <v>0.42499999999999999</v>
      </c>
      <c r="M1497">
        <v>27</v>
      </c>
      <c r="N1497">
        <v>176</v>
      </c>
      <c r="O1497" s="14">
        <f>Flights[[#This Row],[Length (min)]]/60</f>
        <v>2.9333333333333331</v>
      </c>
      <c r="P1497">
        <v>1235</v>
      </c>
      <c r="Q1497" s="17">
        <f>IFERROR(Flights[[#This Row],[Distance]]/Flights[[#This Row],[Length (hr)]],"")</f>
        <v>421.02272727272731</v>
      </c>
      <c r="R1497" s="1">
        <v>0.60972222222222228</v>
      </c>
      <c r="S1497" s="1">
        <v>0.63055555555555554</v>
      </c>
      <c r="T1497">
        <v>30</v>
      </c>
      <c r="U1497" t="str">
        <f>IF(Flights[[#This Row],[Arrival Delay]]="","Cancelled",IF(Flights[[#This Row],[Arrival Delay]]&gt;15,"Delayed","On time"))</f>
        <v>Delayed</v>
      </c>
      <c r="V1497" t="str">
        <f>IF(Flights[[#This Row],[Status]]&lt;&gt;"Delayed","",IF(Flights[[#This Row],[Arrival Delay]]&gt;120,"Severe",IF(Flights[[#This Row],[Arrival Delay]]&gt;60,"Major","Moderate")))</f>
        <v>Moderate</v>
      </c>
      <c r="X1497" t="str">
        <f>IF(OR(AND(Flights[[#This Row],[Status]]="Cancelled",Flights[[#This Row],[Cancellation Reason]]="Airline/Carrier"),Flights[[#This Row],[Delay Type]]="Severe"),"Yes","No")</f>
        <v>No</v>
      </c>
    </row>
    <row r="1498" spans="1:24" x14ac:dyDescent="0.25">
      <c r="A1498" s="3">
        <v>42122</v>
      </c>
      <c r="B1498">
        <f>WEEKNUM(Flights[[#This Row],[Date]],2)</f>
        <v>18</v>
      </c>
      <c r="C1498">
        <f>WEEKDAY(Flights[[#This Row],[Date]],2)</f>
        <v>2</v>
      </c>
      <c r="D1498" t="s">
        <v>136</v>
      </c>
      <c r="E1498" t="s">
        <v>1987</v>
      </c>
      <c r="F1498" t="s">
        <v>0</v>
      </c>
      <c r="G1498" t="s">
        <v>26</v>
      </c>
      <c r="H1498" t="str">
        <f>_xlfn.XLOOKUP(Flights[[#This Row],[Destination]],Airports!$A$1:$A$77,Airports!$D$1:$D$77,"Code not found")</f>
        <v>Atlanta</v>
      </c>
      <c r="I1498" t="str" cm="1">
        <f t="array" ref="I1498">_xlfn.XLOOKUP(Flights[[#This Row],[Destination]],_xlfn._TRO_TRAILING(Airports!A:A),_xlfn._TRO_TRAILING(Airports!E:E),"Code not found")</f>
        <v>GA</v>
      </c>
      <c r="J1498" s="1">
        <v>0.43402777777777779</v>
      </c>
      <c r="K1498">
        <f>HOUR(Flights[[#This Row],[Scheduled Departure]])</f>
        <v>10</v>
      </c>
      <c r="L1498" s="1">
        <v>0.43125000000000002</v>
      </c>
      <c r="M1498">
        <v>-4</v>
      </c>
      <c r="N1498">
        <v>246</v>
      </c>
      <c r="O1498" s="14">
        <f>Flights[[#This Row],[Length (min)]]/60</f>
        <v>4.0999999999999996</v>
      </c>
      <c r="P1498">
        <v>1947</v>
      </c>
      <c r="Q1498" s="17">
        <f>IFERROR(Flights[[#This Row],[Distance]]/Flights[[#This Row],[Length (hr)]],"")</f>
        <v>474.87804878048786</v>
      </c>
      <c r="R1498" s="1">
        <v>0.74097222222222225</v>
      </c>
      <c r="S1498" s="1">
        <v>0.7270833333333333</v>
      </c>
      <c r="T1498">
        <v>-20</v>
      </c>
      <c r="U1498" t="str">
        <f>IF(Flights[[#This Row],[Arrival Delay]]="","Cancelled",IF(Flights[[#This Row],[Arrival Delay]]&gt;15,"Delayed","On time"))</f>
        <v>On time</v>
      </c>
      <c r="V1498" t="str">
        <f>IF(Flights[[#This Row],[Status]]&lt;&gt;"Delayed","",IF(Flights[[#This Row],[Arrival Delay]]&gt;120,"Severe",IF(Flights[[#This Row],[Arrival Delay]]&gt;60,"Major","Moderate")))</f>
        <v/>
      </c>
      <c r="X1498" t="str">
        <f>IF(OR(AND(Flights[[#This Row],[Status]]="Cancelled",Flights[[#This Row],[Cancellation Reason]]="Airline/Carrier"),Flights[[#This Row],[Delay Type]]="Severe"),"Yes","No")</f>
        <v>No</v>
      </c>
    </row>
    <row r="1499" spans="1:24" x14ac:dyDescent="0.25">
      <c r="A1499" s="3">
        <v>42122</v>
      </c>
      <c r="B1499">
        <f>WEEKNUM(Flights[[#This Row],[Date]],2)</f>
        <v>18</v>
      </c>
      <c r="C1499">
        <f>WEEKDAY(Flights[[#This Row],[Date]],2)</f>
        <v>2</v>
      </c>
      <c r="D1499" t="s">
        <v>1307</v>
      </c>
      <c r="E1499" t="s">
        <v>1995</v>
      </c>
      <c r="F1499" t="s">
        <v>0</v>
      </c>
      <c r="G1499" t="s">
        <v>9</v>
      </c>
      <c r="H1499" t="str">
        <f>_xlfn.XLOOKUP(Flights[[#This Row],[Destination]],Airports!$A$1:$A$77,Airports!$D$1:$D$77,"Code not found")</f>
        <v>San Francisco</v>
      </c>
      <c r="I1499" t="str" cm="1">
        <f t="array" ref="I1499">_xlfn.XLOOKUP(Flights[[#This Row],[Destination]],_xlfn._TRO_TRAILING(Airports!A:A),_xlfn._TRO_TRAILING(Airports!E:E),"Code not found")</f>
        <v>CA</v>
      </c>
      <c r="J1499" s="1">
        <v>0.52430555555555558</v>
      </c>
      <c r="K1499">
        <f>HOUR(Flights[[#This Row],[Scheduled Departure]])</f>
        <v>12</v>
      </c>
      <c r="L1499" s="1">
        <v>0.53472222222222221</v>
      </c>
      <c r="M1499">
        <v>15</v>
      </c>
      <c r="N1499">
        <v>84</v>
      </c>
      <c r="O1499" s="14">
        <f>Flights[[#This Row],[Length (min)]]/60</f>
        <v>1.4</v>
      </c>
      <c r="P1499">
        <v>337</v>
      </c>
      <c r="Q1499" s="17">
        <f>IFERROR(Flights[[#This Row],[Distance]]/Flights[[#This Row],[Length (hr)]],"")</f>
        <v>240.71428571428572</v>
      </c>
      <c r="R1499" s="1">
        <v>0.57986111111111116</v>
      </c>
      <c r="S1499" s="1">
        <v>0.59305555555555556</v>
      </c>
      <c r="T1499">
        <v>19</v>
      </c>
      <c r="U1499" t="str">
        <f>IF(Flights[[#This Row],[Arrival Delay]]="","Cancelled",IF(Flights[[#This Row],[Arrival Delay]]&gt;15,"Delayed","On time"))</f>
        <v>Delayed</v>
      </c>
      <c r="V1499" t="str">
        <f>IF(Flights[[#This Row],[Status]]&lt;&gt;"Delayed","",IF(Flights[[#This Row],[Arrival Delay]]&gt;120,"Severe",IF(Flights[[#This Row],[Arrival Delay]]&gt;60,"Major","Moderate")))</f>
        <v>Moderate</v>
      </c>
      <c r="X1499" t="str">
        <f>IF(OR(AND(Flights[[#This Row],[Status]]="Cancelled",Flights[[#This Row],[Cancellation Reason]]="Airline/Carrier"),Flights[[#This Row],[Delay Type]]="Severe"),"Yes","No")</f>
        <v>No</v>
      </c>
    </row>
    <row r="1500" spans="1:24" x14ac:dyDescent="0.25">
      <c r="A1500" s="3">
        <v>42122</v>
      </c>
      <c r="B1500">
        <f>WEEKNUM(Flights[[#This Row],[Date]],2)</f>
        <v>18</v>
      </c>
      <c r="C1500">
        <f>WEEKDAY(Flights[[#This Row],[Date]],2)</f>
        <v>2</v>
      </c>
      <c r="D1500" t="s">
        <v>1081</v>
      </c>
      <c r="E1500" t="s">
        <v>1994</v>
      </c>
      <c r="F1500" t="s">
        <v>0</v>
      </c>
      <c r="G1500" t="s">
        <v>339</v>
      </c>
      <c r="H1500" t="str">
        <f>_xlfn.XLOOKUP(Flights[[#This Row],[Destination]],Airports!$A$1:$A$77,Airports!$D$1:$D$77,"Code not found")</f>
        <v>San Diego</v>
      </c>
      <c r="I1500" t="str" cm="1">
        <f t="array" ref="I1500">_xlfn.XLOOKUP(Flights[[#This Row],[Destination]],_xlfn._TRO_TRAILING(Airports!A:A),_xlfn._TRO_TRAILING(Airports!E:E),"Code not found")</f>
        <v>CA</v>
      </c>
      <c r="J1500" s="1">
        <v>0.53819444444444442</v>
      </c>
      <c r="K1500">
        <f>HOUR(Flights[[#This Row],[Scheduled Departure]])</f>
        <v>12</v>
      </c>
      <c r="L1500" s="1">
        <v>0.53541666666666665</v>
      </c>
      <c r="M1500">
        <v>-4</v>
      </c>
      <c r="N1500">
        <v>54</v>
      </c>
      <c r="O1500" s="14">
        <f>Flights[[#This Row],[Length (min)]]/60</f>
        <v>0.9</v>
      </c>
      <c r="P1500">
        <v>109</v>
      </c>
      <c r="Q1500" s="17">
        <f>IFERROR(Flights[[#This Row],[Distance]]/Flights[[#This Row],[Length (hr)]],"")</f>
        <v>121.11111111111111</v>
      </c>
      <c r="R1500" s="1">
        <v>0.57013888888888886</v>
      </c>
      <c r="S1500" s="1">
        <v>0.57291666666666663</v>
      </c>
      <c r="T1500">
        <v>4</v>
      </c>
      <c r="U1500" t="str">
        <f>IF(Flights[[#This Row],[Arrival Delay]]="","Cancelled",IF(Flights[[#This Row],[Arrival Delay]]&gt;15,"Delayed","On time"))</f>
        <v>On time</v>
      </c>
      <c r="V1500" t="str">
        <f>IF(Flights[[#This Row],[Status]]&lt;&gt;"Delayed","",IF(Flights[[#This Row],[Arrival Delay]]&gt;120,"Severe",IF(Flights[[#This Row],[Arrival Delay]]&gt;60,"Major","Moderate")))</f>
        <v/>
      </c>
      <c r="X1500" t="str">
        <f>IF(OR(AND(Flights[[#This Row],[Status]]="Cancelled",Flights[[#This Row],[Cancellation Reason]]="Airline/Carrier"),Flights[[#This Row],[Delay Type]]="Severe"),"Yes","No")</f>
        <v>No</v>
      </c>
    </row>
    <row r="1501" spans="1:24" x14ac:dyDescent="0.25">
      <c r="A1501" s="3">
        <v>42122</v>
      </c>
      <c r="B1501">
        <f>WEEKNUM(Flights[[#This Row],[Date]],2)</f>
        <v>18</v>
      </c>
      <c r="C1501">
        <f>WEEKDAY(Flights[[#This Row],[Date]],2)</f>
        <v>2</v>
      </c>
      <c r="D1501" t="s">
        <v>937</v>
      </c>
      <c r="E1501" t="s">
        <v>1988</v>
      </c>
      <c r="F1501" t="s">
        <v>0</v>
      </c>
      <c r="G1501" t="s">
        <v>27</v>
      </c>
      <c r="H1501" t="str">
        <f>_xlfn.XLOOKUP(Flights[[#This Row],[Destination]],Airports!$A$1:$A$77,Airports!$D$1:$D$77,"Code not found")</f>
        <v>Charlotte</v>
      </c>
      <c r="I1501" t="str" cm="1">
        <f t="array" ref="I1501">_xlfn.XLOOKUP(Flights[[#This Row],[Destination]],_xlfn._TRO_TRAILING(Airports!A:A),_xlfn._TRO_TRAILING(Airports!E:E),"Code not found")</f>
        <v>NC</v>
      </c>
      <c r="J1501" s="1">
        <v>0.55277777777777781</v>
      </c>
      <c r="K1501">
        <f>HOUR(Flights[[#This Row],[Scheduled Departure]])</f>
        <v>13</v>
      </c>
      <c r="L1501" s="1">
        <v>0.59791666666666665</v>
      </c>
      <c r="M1501">
        <v>65</v>
      </c>
      <c r="N1501">
        <v>268</v>
      </c>
      <c r="O1501" s="14">
        <f>Flights[[#This Row],[Length (min)]]/60</f>
        <v>4.4666666666666668</v>
      </c>
      <c r="P1501">
        <v>2125</v>
      </c>
      <c r="Q1501" s="17">
        <f>IFERROR(Flights[[#This Row],[Distance]]/Flights[[#This Row],[Length (hr)]],"")</f>
        <v>475.74626865671638</v>
      </c>
      <c r="R1501" s="1">
        <v>0.87708333333333333</v>
      </c>
      <c r="S1501" s="1">
        <v>0.90902777777777777</v>
      </c>
      <c r="T1501">
        <v>46</v>
      </c>
      <c r="U1501" t="str">
        <f>IF(Flights[[#This Row],[Arrival Delay]]="","Cancelled",IF(Flights[[#This Row],[Arrival Delay]]&gt;15,"Delayed","On time"))</f>
        <v>Delayed</v>
      </c>
      <c r="V1501" t="str">
        <f>IF(Flights[[#This Row],[Status]]&lt;&gt;"Delayed","",IF(Flights[[#This Row],[Arrival Delay]]&gt;120,"Severe",IF(Flights[[#This Row],[Arrival Delay]]&gt;60,"Major","Moderate")))</f>
        <v>Moderate</v>
      </c>
      <c r="X1501" t="str">
        <f>IF(OR(AND(Flights[[#This Row],[Status]]="Cancelled",Flights[[#This Row],[Cancellation Reason]]="Airline/Carrier"),Flights[[#This Row],[Delay Type]]="Severe"),"Yes","No")</f>
        <v>No</v>
      </c>
    </row>
    <row r="1502" spans="1:24" x14ac:dyDescent="0.25">
      <c r="A1502" s="3">
        <v>42122</v>
      </c>
      <c r="B1502">
        <f>WEEKNUM(Flights[[#This Row],[Date]],2)</f>
        <v>18</v>
      </c>
      <c r="C1502">
        <f>WEEKDAY(Flights[[#This Row],[Date]],2)</f>
        <v>2</v>
      </c>
      <c r="D1502" t="s">
        <v>1093</v>
      </c>
      <c r="E1502" t="s">
        <v>1994</v>
      </c>
      <c r="F1502" t="s">
        <v>0</v>
      </c>
      <c r="G1502" t="s">
        <v>313</v>
      </c>
      <c r="H1502" t="str">
        <f>_xlfn.XLOOKUP(Flights[[#This Row],[Destination]],Airports!$A$1:$A$77,Airports!$D$1:$D$77,"Code not found")</f>
        <v>Monterey</v>
      </c>
      <c r="I1502" t="str" cm="1">
        <f t="array" ref="I1502">_xlfn.XLOOKUP(Flights[[#This Row],[Destination]],_xlfn._TRO_TRAILING(Airports!A:A),_xlfn._TRO_TRAILING(Airports!E:E),"Code not found")</f>
        <v>CA</v>
      </c>
      <c r="J1502" s="1">
        <v>0.68055555555555558</v>
      </c>
      <c r="K1502">
        <f>HOUR(Flights[[#This Row],[Scheduled Departure]])</f>
        <v>16</v>
      </c>
      <c r="L1502" s="1">
        <v>0.67708333333333337</v>
      </c>
      <c r="M1502">
        <v>-5</v>
      </c>
      <c r="N1502">
        <v>62</v>
      </c>
      <c r="O1502" s="14">
        <f>Flights[[#This Row],[Length (min)]]/60</f>
        <v>1.0333333333333334</v>
      </c>
      <c r="P1502">
        <v>266</v>
      </c>
      <c r="Q1502" s="17">
        <f>IFERROR(Flights[[#This Row],[Distance]]/Flights[[#This Row],[Length (hr)]],"")</f>
        <v>257.41935483870964</v>
      </c>
      <c r="R1502" s="1">
        <v>0.72638888888888886</v>
      </c>
      <c r="S1502" s="1">
        <v>0.72013888888888888</v>
      </c>
      <c r="T1502">
        <v>-9</v>
      </c>
      <c r="U1502" t="str">
        <f>IF(Flights[[#This Row],[Arrival Delay]]="","Cancelled",IF(Flights[[#This Row],[Arrival Delay]]&gt;15,"Delayed","On time"))</f>
        <v>On time</v>
      </c>
      <c r="V1502" t="str">
        <f>IF(Flights[[#This Row],[Status]]&lt;&gt;"Delayed","",IF(Flights[[#This Row],[Arrival Delay]]&gt;120,"Severe",IF(Flights[[#This Row],[Arrival Delay]]&gt;60,"Major","Moderate")))</f>
        <v/>
      </c>
      <c r="X1502" t="str">
        <f>IF(OR(AND(Flights[[#This Row],[Status]]="Cancelled",Flights[[#This Row],[Cancellation Reason]]="Airline/Carrier"),Flights[[#This Row],[Delay Type]]="Severe"),"Yes","No")</f>
        <v>No</v>
      </c>
    </row>
    <row r="1503" spans="1:24" x14ac:dyDescent="0.25">
      <c r="A1503" s="3">
        <v>42122</v>
      </c>
      <c r="B1503">
        <f>WEEKNUM(Flights[[#This Row],[Date]],2)</f>
        <v>18</v>
      </c>
      <c r="C1503">
        <f>WEEKDAY(Flights[[#This Row],[Date]],2)</f>
        <v>2</v>
      </c>
      <c r="D1503" t="s">
        <v>152</v>
      </c>
      <c r="E1503" t="s">
        <v>1987</v>
      </c>
      <c r="F1503" t="s">
        <v>0</v>
      </c>
      <c r="G1503" t="s">
        <v>4</v>
      </c>
      <c r="H1503" t="str">
        <f>_xlfn.XLOOKUP(Flights[[#This Row],[Destination]],Airports!$A$1:$A$77,Airports!$D$1:$D$77,"Code not found")</f>
        <v>Chicago</v>
      </c>
      <c r="I1503" t="str" cm="1">
        <f t="array" ref="I1503">_xlfn.XLOOKUP(Flights[[#This Row],[Destination]],_xlfn._TRO_TRAILING(Airports!A:A),_xlfn._TRO_TRAILING(Airports!E:E),"Code not found")</f>
        <v>IL</v>
      </c>
      <c r="J1503" s="1">
        <v>0.73958333333333337</v>
      </c>
      <c r="K1503">
        <f>HOUR(Flights[[#This Row],[Scheduled Departure]])</f>
        <v>17</v>
      </c>
      <c r="L1503" s="1">
        <v>0.73541666666666672</v>
      </c>
      <c r="M1503">
        <v>-6</v>
      </c>
      <c r="N1503">
        <v>245</v>
      </c>
      <c r="O1503" s="14">
        <f>Flights[[#This Row],[Length (min)]]/60</f>
        <v>4.083333333333333</v>
      </c>
      <c r="P1503">
        <v>1744</v>
      </c>
      <c r="Q1503" s="17">
        <f>IFERROR(Flights[[#This Row],[Distance]]/Flights[[#This Row],[Length (hr)]],"")</f>
        <v>427.10204081632656</v>
      </c>
      <c r="R1503" s="1">
        <v>0.99097222222222225</v>
      </c>
      <c r="S1503" s="1">
        <v>0.98888888888888893</v>
      </c>
      <c r="T1503">
        <v>-3</v>
      </c>
      <c r="U1503" t="str">
        <f>IF(Flights[[#This Row],[Arrival Delay]]="","Cancelled",IF(Flights[[#This Row],[Arrival Delay]]&gt;15,"Delayed","On time"))</f>
        <v>On time</v>
      </c>
      <c r="V1503" t="str">
        <f>IF(Flights[[#This Row],[Status]]&lt;&gt;"Delayed","",IF(Flights[[#This Row],[Arrival Delay]]&gt;120,"Severe",IF(Flights[[#This Row],[Arrival Delay]]&gt;60,"Major","Moderate")))</f>
        <v/>
      </c>
      <c r="X1503" t="str">
        <f>IF(OR(AND(Flights[[#This Row],[Status]]="Cancelled",Flights[[#This Row],[Cancellation Reason]]="Airline/Carrier"),Flights[[#This Row],[Delay Type]]="Severe"),"Yes","No")</f>
        <v>No</v>
      </c>
    </row>
    <row r="1504" spans="1:24" x14ac:dyDescent="0.25">
      <c r="A1504" s="3">
        <v>42122</v>
      </c>
      <c r="B1504">
        <f>WEEKNUM(Flights[[#This Row],[Date]],2)</f>
        <v>18</v>
      </c>
      <c r="C1504">
        <f>WEEKDAY(Flights[[#This Row],[Date]],2)</f>
        <v>2</v>
      </c>
      <c r="D1504" t="s">
        <v>1057</v>
      </c>
      <c r="E1504" t="s">
        <v>1994</v>
      </c>
      <c r="F1504" t="s">
        <v>0</v>
      </c>
      <c r="G1504" t="s">
        <v>313</v>
      </c>
      <c r="H1504" t="str">
        <f>_xlfn.XLOOKUP(Flights[[#This Row],[Destination]],Airports!$A$1:$A$77,Airports!$D$1:$D$77,"Code not found")</f>
        <v>Monterey</v>
      </c>
      <c r="I1504" t="str" cm="1">
        <f t="array" ref="I1504">_xlfn.XLOOKUP(Flights[[#This Row],[Destination]],_xlfn._TRO_TRAILING(Airports!A:A),_xlfn._TRO_TRAILING(Airports!E:E),"Code not found")</f>
        <v>CA</v>
      </c>
      <c r="J1504" s="1">
        <v>0.86805555555555558</v>
      </c>
      <c r="K1504">
        <f>HOUR(Flights[[#This Row],[Scheduled Departure]])</f>
        <v>20</v>
      </c>
      <c r="L1504" s="1">
        <v>0.87222222222222223</v>
      </c>
      <c r="M1504">
        <v>6</v>
      </c>
      <c r="N1504">
        <v>73</v>
      </c>
      <c r="O1504" s="14">
        <f>Flights[[#This Row],[Length (min)]]/60</f>
        <v>1.2166666666666666</v>
      </c>
      <c r="P1504">
        <v>266</v>
      </c>
      <c r="Q1504" s="17">
        <f>IFERROR(Flights[[#This Row],[Distance]]/Flights[[#This Row],[Length (hr)]],"")</f>
        <v>218.63013698630138</v>
      </c>
      <c r="R1504" s="1">
        <v>0.9145833333333333</v>
      </c>
      <c r="S1504" s="1">
        <v>0.92291666666666672</v>
      </c>
      <c r="T1504">
        <v>12</v>
      </c>
      <c r="U1504" t="str">
        <f>IF(Flights[[#This Row],[Arrival Delay]]="","Cancelled",IF(Flights[[#This Row],[Arrival Delay]]&gt;15,"Delayed","On time"))</f>
        <v>On time</v>
      </c>
      <c r="V1504" t="str">
        <f>IF(Flights[[#This Row],[Status]]&lt;&gt;"Delayed","",IF(Flights[[#This Row],[Arrival Delay]]&gt;120,"Severe",IF(Flights[[#This Row],[Arrival Delay]]&gt;60,"Major","Moderate")))</f>
        <v/>
      </c>
      <c r="X1504" t="str">
        <f>IF(OR(AND(Flights[[#This Row],[Status]]="Cancelled",Flights[[#This Row],[Cancellation Reason]]="Airline/Carrier"),Flights[[#This Row],[Delay Type]]="Severe"),"Yes","No")</f>
        <v>No</v>
      </c>
    </row>
    <row r="1505" spans="1:24" x14ac:dyDescent="0.25">
      <c r="A1505" s="3">
        <v>42122</v>
      </c>
      <c r="B1505">
        <f>WEEKNUM(Flights[[#This Row],[Date]],2)</f>
        <v>18</v>
      </c>
      <c r="C1505">
        <f>WEEKDAY(Flights[[#This Row],[Date]],2)</f>
        <v>2</v>
      </c>
      <c r="D1505" t="s">
        <v>619</v>
      </c>
      <c r="E1505" t="s">
        <v>1996</v>
      </c>
      <c r="F1505" t="s">
        <v>0</v>
      </c>
      <c r="G1505" t="s">
        <v>15</v>
      </c>
      <c r="H1505" t="str">
        <f>_xlfn.XLOOKUP(Flights[[#This Row],[Destination]],Airports!$A$1:$A$77,Airports!$D$1:$D$77,"Code not found")</f>
        <v>Las Vegas</v>
      </c>
      <c r="I1505" t="str" cm="1">
        <f t="array" ref="I1505">_xlfn.XLOOKUP(Flights[[#This Row],[Destination]],_xlfn._TRO_TRAILING(Airports!A:A),_xlfn._TRO_TRAILING(Airports!E:E),"Code not found")</f>
        <v>NV</v>
      </c>
      <c r="J1505" s="1">
        <v>0.86805555555555558</v>
      </c>
      <c r="K1505">
        <f>HOUR(Flights[[#This Row],[Scheduled Departure]])</f>
        <v>20</v>
      </c>
      <c r="L1505" s="1">
        <v>0.86250000000000004</v>
      </c>
      <c r="M1505">
        <v>-8</v>
      </c>
      <c r="N1505">
        <v>64</v>
      </c>
      <c r="O1505" s="14">
        <f>Flights[[#This Row],[Length (min)]]/60</f>
        <v>1.0666666666666667</v>
      </c>
      <c r="P1505">
        <v>236</v>
      </c>
      <c r="Q1505" s="17">
        <f>IFERROR(Flights[[#This Row],[Distance]]/Flights[[#This Row],[Length (hr)]],"")</f>
        <v>221.25</v>
      </c>
      <c r="R1505" s="1">
        <v>0.91319444444444442</v>
      </c>
      <c r="S1505" s="1">
        <v>0.90694444444444444</v>
      </c>
      <c r="T1505">
        <v>-9</v>
      </c>
      <c r="U1505" t="str">
        <f>IF(Flights[[#This Row],[Arrival Delay]]="","Cancelled",IF(Flights[[#This Row],[Arrival Delay]]&gt;15,"Delayed","On time"))</f>
        <v>On time</v>
      </c>
      <c r="V1505" t="str">
        <f>IF(Flights[[#This Row],[Status]]&lt;&gt;"Delayed","",IF(Flights[[#This Row],[Arrival Delay]]&gt;120,"Severe",IF(Flights[[#This Row],[Arrival Delay]]&gt;60,"Major","Moderate")))</f>
        <v/>
      </c>
      <c r="X1505" t="str">
        <f>IF(OR(AND(Flights[[#This Row],[Status]]="Cancelled",Flights[[#This Row],[Cancellation Reason]]="Airline/Carrier"),Flights[[#This Row],[Delay Type]]="Severe"),"Yes","No")</f>
        <v>No</v>
      </c>
    </row>
    <row r="1506" spans="1:24" x14ac:dyDescent="0.25">
      <c r="A1506" s="3">
        <v>42122</v>
      </c>
      <c r="B1506">
        <f>WEEKNUM(Flights[[#This Row],[Date]],2)</f>
        <v>18</v>
      </c>
      <c r="C1506">
        <f>WEEKDAY(Flights[[#This Row],[Date]],2)</f>
        <v>2</v>
      </c>
      <c r="D1506" t="s">
        <v>656</v>
      </c>
      <c r="E1506" t="s">
        <v>1994</v>
      </c>
      <c r="F1506" t="s">
        <v>0</v>
      </c>
      <c r="G1506" t="s">
        <v>283</v>
      </c>
      <c r="H1506" t="str">
        <f>_xlfn.XLOOKUP(Flights[[#This Row],[Destination]],Airports!$A$1:$A$77,Airports!$D$1:$D$77,"Code not found")</f>
        <v>Fresno</v>
      </c>
      <c r="I1506" t="str" cm="1">
        <f t="array" ref="I1506">_xlfn.XLOOKUP(Flights[[#This Row],[Destination]],_xlfn._TRO_TRAILING(Airports!A:A),_xlfn._TRO_TRAILING(Airports!E:E),"Code not found")</f>
        <v>CA</v>
      </c>
      <c r="J1506" s="1">
        <v>0.95486111111111116</v>
      </c>
      <c r="K1506">
        <f>HOUR(Flights[[#This Row],[Scheduled Departure]])</f>
        <v>22</v>
      </c>
      <c r="L1506" s="1">
        <v>0.97777777777777775</v>
      </c>
      <c r="M1506">
        <v>33</v>
      </c>
      <c r="N1506">
        <v>55</v>
      </c>
      <c r="O1506" s="14">
        <f>Flights[[#This Row],[Length (min)]]/60</f>
        <v>0.91666666666666663</v>
      </c>
      <c r="P1506">
        <v>209</v>
      </c>
      <c r="Q1506" s="17">
        <f>IFERROR(Flights[[#This Row],[Distance]]/Flights[[#This Row],[Length (hr)]],"")</f>
        <v>228</v>
      </c>
      <c r="R1506" s="1">
        <v>0.99930555555555556</v>
      </c>
      <c r="S1506" s="1">
        <v>1.5972222222222221E-2</v>
      </c>
      <c r="T1506">
        <v>24</v>
      </c>
      <c r="U1506" t="str">
        <f>IF(Flights[[#This Row],[Arrival Delay]]="","Cancelled",IF(Flights[[#This Row],[Arrival Delay]]&gt;15,"Delayed","On time"))</f>
        <v>Delayed</v>
      </c>
      <c r="V1506" t="str">
        <f>IF(Flights[[#This Row],[Status]]&lt;&gt;"Delayed","",IF(Flights[[#This Row],[Arrival Delay]]&gt;120,"Severe",IF(Flights[[#This Row],[Arrival Delay]]&gt;60,"Major","Moderate")))</f>
        <v>Moderate</v>
      </c>
      <c r="X1506" t="str">
        <f>IF(OR(AND(Flights[[#This Row],[Status]]="Cancelled",Flights[[#This Row],[Cancellation Reason]]="Airline/Carrier"),Flights[[#This Row],[Delay Type]]="Severe"),"Yes","No")</f>
        <v>No</v>
      </c>
    </row>
    <row r="1507" spans="1:24" x14ac:dyDescent="0.25">
      <c r="A1507" s="3">
        <v>42122</v>
      </c>
      <c r="B1507">
        <f>WEEKNUM(Flights[[#This Row],[Date]],2)</f>
        <v>18</v>
      </c>
      <c r="C1507">
        <f>WEEKDAY(Flights[[#This Row],[Date]],2)</f>
        <v>2</v>
      </c>
      <c r="D1507" t="s">
        <v>160</v>
      </c>
      <c r="E1507" t="s">
        <v>1987</v>
      </c>
      <c r="F1507" t="s">
        <v>0</v>
      </c>
      <c r="G1507" t="s">
        <v>2</v>
      </c>
      <c r="H1507" t="str">
        <f>_xlfn.XLOOKUP(Flights[[#This Row],[Destination]],Airports!$A$1:$A$77,Airports!$D$1:$D$77,"Code not found")</f>
        <v>Miami</v>
      </c>
      <c r="I1507" t="str" cm="1">
        <f t="array" ref="I1507">_xlfn.XLOOKUP(Flights[[#This Row],[Destination]],_xlfn._TRO_TRAILING(Airports!A:A),_xlfn._TRO_TRAILING(Airports!E:E),"Code not found")</f>
        <v>FL</v>
      </c>
      <c r="J1507" s="1">
        <v>0.98958333333333337</v>
      </c>
      <c r="K1507">
        <f>HOUR(Flights[[#This Row],[Scheduled Departure]])</f>
        <v>23</v>
      </c>
      <c r="L1507" s="1">
        <v>1.3888888888888889E-3</v>
      </c>
      <c r="M1507">
        <v>17</v>
      </c>
      <c r="N1507">
        <v>291</v>
      </c>
      <c r="O1507" s="14">
        <f>Flights[[#This Row],[Length (min)]]/60</f>
        <v>4.8499999999999996</v>
      </c>
      <c r="P1507">
        <v>2342</v>
      </c>
      <c r="Q1507" s="17">
        <f>IFERROR(Flights[[#This Row],[Distance]]/Flights[[#This Row],[Length (hr)]],"")</f>
        <v>482.88659793814435</v>
      </c>
      <c r="R1507" s="1">
        <v>0.31944444444444442</v>
      </c>
      <c r="S1507" s="1">
        <v>0.32847222222222222</v>
      </c>
      <c r="T1507">
        <v>13</v>
      </c>
      <c r="U1507" t="str">
        <f>IF(Flights[[#This Row],[Arrival Delay]]="","Cancelled",IF(Flights[[#This Row],[Arrival Delay]]&gt;15,"Delayed","On time"))</f>
        <v>On time</v>
      </c>
      <c r="V1507" t="str">
        <f>IF(Flights[[#This Row],[Status]]&lt;&gt;"Delayed","",IF(Flights[[#This Row],[Arrival Delay]]&gt;120,"Severe",IF(Flights[[#This Row],[Arrival Delay]]&gt;60,"Major","Moderate")))</f>
        <v/>
      </c>
      <c r="X1507" t="str">
        <f>IF(OR(AND(Flights[[#This Row],[Status]]="Cancelled",Flights[[#This Row],[Cancellation Reason]]="Airline/Carrier"),Flights[[#This Row],[Delay Type]]="Severe"),"Yes","No")</f>
        <v>No</v>
      </c>
    </row>
    <row r="1508" spans="1:24" x14ac:dyDescent="0.25">
      <c r="A1508" s="3">
        <v>42123</v>
      </c>
      <c r="B1508">
        <f>WEEKNUM(Flights[[#This Row],[Date]],2)</f>
        <v>18</v>
      </c>
      <c r="C1508">
        <f>WEEKDAY(Flights[[#This Row],[Date]],2)</f>
        <v>3</v>
      </c>
      <c r="D1508" t="s">
        <v>1061</v>
      </c>
      <c r="E1508" t="s">
        <v>1994</v>
      </c>
      <c r="F1508" t="s">
        <v>0</v>
      </c>
      <c r="G1508" t="s">
        <v>339</v>
      </c>
      <c r="H1508" t="str">
        <f>_xlfn.XLOOKUP(Flights[[#This Row],[Destination]],Airports!$A$1:$A$77,Airports!$D$1:$D$77,"Code not found")</f>
        <v>San Diego</v>
      </c>
      <c r="I1508" t="str" cm="1">
        <f t="array" ref="I1508">_xlfn.XLOOKUP(Flights[[#This Row],[Destination]],_xlfn._TRO_TRAILING(Airports!A:A),_xlfn._TRO_TRAILING(Airports!E:E),"Code not found")</f>
        <v>CA</v>
      </c>
      <c r="J1508" s="1">
        <v>0.32291666666666669</v>
      </c>
      <c r="K1508">
        <f>HOUR(Flights[[#This Row],[Scheduled Departure]])</f>
        <v>7</v>
      </c>
      <c r="L1508" s="1">
        <v>0.32291666666666669</v>
      </c>
      <c r="M1508">
        <v>0</v>
      </c>
      <c r="N1508">
        <v>41</v>
      </c>
      <c r="O1508" s="14">
        <f>Flights[[#This Row],[Length (min)]]/60</f>
        <v>0.68333333333333335</v>
      </c>
      <c r="P1508">
        <v>109</v>
      </c>
      <c r="Q1508" s="17">
        <f>IFERROR(Flights[[#This Row],[Distance]]/Flights[[#This Row],[Length (hr)]],"")</f>
        <v>159.51219512195121</v>
      </c>
      <c r="R1508" s="1">
        <v>0.35625000000000001</v>
      </c>
      <c r="S1508" s="1">
        <v>0.35138888888888886</v>
      </c>
      <c r="T1508">
        <v>-7</v>
      </c>
      <c r="U1508" t="str">
        <f>IF(Flights[[#This Row],[Arrival Delay]]="","Cancelled",IF(Flights[[#This Row],[Arrival Delay]]&gt;15,"Delayed","On time"))</f>
        <v>On time</v>
      </c>
      <c r="V1508" t="str">
        <f>IF(Flights[[#This Row],[Status]]&lt;&gt;"Delayed","",IF(Flights[[#This Row],[Arrival Delay]]&gt;120,"Severe",IF(Flights[[#This Row],[Arrival Delay]]&gt;60,"Major","Moderate")))</f>
        <v/>
      </c>
      <c r="X1508" t="str">
        <f>IF(OR(AND(Flights[[#This Row],[Status]]="Cancelled",Flights[[#This Row],[Cancellation Reason]]="Airline/Carrier"),Flights[[#This Row],[Delay Type]]="Severe"),"Yes","No")</f>
        <v>No</v>
      </c>
    </row>
    <row r="1509" spans="1:24" x14ac:dyDescent="0.25">
      <c r="A1509" s="3">
        <v>42123</v>
      </c>
      <c r="B1509">
        <f>WEEKNUM(Flights[[#This Row],[Date]],2)</f>
        <v>18</v>
      </c>
      <c r="C1509">
        <f>WEEKDAY(Flights[[#This Row],[Date]],2)</f>
        <v>3</v>
      </c>
      <c r="D1509" t="s">
        <v>429</v>
      </c>
      <c r="E1509" t="s">
        <v>1994</v>
      </c>
      <c r="F1509" t="s">
        <v>0</v>
      </c>
      <c r="G1509" t="s">
        <v>335</v>
      </c>
      <c r="H1509" t="str">
        <f>_xlfn.XLOOKUP(Flights[[#This Row],[Destination]],Airports!$A$1:$A$77,Airports!$D$1:$D$77,"Code not found")</f>
        <v>Reno</v>
      </c>
      <c r="I1509" t="str" cm="1">
        <f t="array" ref="I1509">_xlfn.XLOOKUP(Flights[[#This Row],[Destination]],_xlfn._TRO_TRAILING(Airports!A:A),_xlfn._TRO_TRAILING(Airports!E:E),"Code not found")</f>
        <v>NV</v>
      </c>
      <c r="J1509" s="1">
        <v>0.35416666666666669</v>
      </c>
      <c r="K1509">
        <f>HOUR(Flights[[#This Row],[Scheduled Departure]])</f>
        <v>8</v>
      </c>
      <c r="L1509" s="1">
        <v>0.35</v>
      </c>
      <c r="M1509">
        <v>-6</v>
      </c>
      <c r="N1509">
        <v>94</v>
      </c>
      <c r="O1509" s="14">
        <f>Flights[[#This Row],[Length (min)]]/60</f>
        <v>1.5666666666666667</v>
      </c>
      <c r="P1509">
        <v>391</v>
      </c>
      <c r="Q1509" s="17">
        <f>IFERROR(Flights[[#This Row],[Distance]]/Flights[[#This Row],[Length (hr)]],"")</f>
        <v>249.57446808510639</v>
      </c>
      <c r="R1509" s="1">
        <v>0.4201388888888889</v>
      </c>
      <c r="S1509" s="1">
        <v>0.4152777777777778</v>
      </c>
      <c r="T1509">
        <v>-7</v>
      </c>
      <c r="U1509" t="str">
        <f>IF(Flights[[#This Row],[Arrival Delay]]="","Cancelled",IF(Flights[[#This Row],[Arrival Delay]]&gt;15,"Delayed","On time"))</f>
        <v>On time</v>
      </c>
      <c r="V1509" t="str">
        <f>IF(Flights[[#This Row],[Status]]&lt;&gt;"Delayed","",IF(Flights[[#This Row],[Arrival Delay]]&gt;120,"Severe",IF(Flights[[#This Row],[Arrival Delay]]&gt;60,"Major","Moderate")))</f>
        <v/>
      </c>
      <c r="X1509" t="str">
        <f>IF(OR(AND(Flights[[#This Row],[Status]]="Cancelled",Flights[[#This Row],[Cancellation Reason]]="Airline/Carrier"),Flights[[#This Row],[Delay Type]]="Severe"),"Yes","No")</f>
        <v>No</v>
      </c>
    </row>
    <row r="1510" spans="1:24" x14ac:dyDescent="0.25">
      <c r="A1510" s="3">
        <v>42123</v>
      </c>
      <c r="B1510">
        <f>WEEKNUM(Flights[[#This Row],[Date]],2)</f>
        <v>18</v>
      </c>
      <c r="C1510">
        <f>WEEKDAY(Flights[[#This Row],[Date]],2)</f>
        <v>3</v>
      </c>
      <c r="D1510" t="s">
        <v>423</v>
      </c>
      <c r="E1510" t="s">
        <v>1997</v>
      </c>
      <c r="F1510" t="s">
        <v>0</v>
      </c>
      <c r="G1510" t="s">
        <v>17</v>
      </c>
      <c r="H1510" t="str">
        <f>_xlfn.XLOOKUP(Flights[[#This Row],[Destination]],Airports!$A$1:$A$77,Airports!$D$1:$D$77,"Code not found")</f>
        <v>Honolulu</v>
      </c>
      <c r="I1510" t="str" cm="1">
        <f t="array" ref="I1510">_xlfn.XLOOKUP(Flights[[#This Row],[Destination]],_xlfn._TRO_TRAILING(Airports!A:A),_xlfn._TRO_TRAILING(Airports!E:E),"Code not found")</f>
        <v>HI</v>
      </c>
      <c r="J1510" s="1">
        <v>0.3611111111111111</v>
      </c>
      <c r="K1510">
        <f>HOUR(Flights[[#This Row],[Scheduled Departure]])</f>
        <v>8</v>
      </c>
      <c r="L1510" s="1">
        <v>0.35486111111111113</v>
      </c>
      <c r="M1510">
        <v>-9</v>
      </c>
      <c r="N1510">
        <v>341</v>
      </c>
      <c r="O1510" s="14">
        <f>Flights[[#This Row],[Length (min)]]/60</f>
        <v>5.6833333333333336</v>
      </c>
      <c r="P1510">
        <v>2556</v>
      </c>
      <c r="Q1510" s="17">
        <f>IFERROR(Flights[[#This Row],[Distance]]/Flights[[#This Row],[Length (hr)]],"")</f>
        <v>449.73607038123163</v>
      </c>
      <c r="R1510" s="1">
        <v>0.47569444444444442</v>
      </c>
      <c r="S1510" s="1">
        <v>0.46666666666666667</v>
      </c>
      <c r="T1510">
        <v>-13</v>
      </c>
      <c r="U1510" t="str">
        <f>IF(Flights[[#This Row],[Arrival Delay]]="","Cancelled",IF(Flights[[#This Row],[Arrival Delay]]&gt;15,"Delayed","On time"))</f>
        <v>On time</v>
      </c>
      <c r="V1510" t="str">
        <f>IF(Flights[[#This Row],[Status]]&lt;&gt;"Delayed","",IF(Flights[[#This Row],[Arrival Delay]]&gt;120,"Severe",IF(Flights[[#This Row],[Arrival Delay]]&gt;60,"Major","Moderate")))</f>
        <v/>
      </c>
      <c r="X1510" t="str">
        <f>IF(OR(AND(Flights[[#This Row],[Status]]="Cancelled",Flights[[#This Row],[Cancellation Reason]]="Airline/Carrier"),Flights[[#This Row],[Delay Type]]="Severe"),"Yes","No")</f>
        <v>No</v>
      </c>
    </row>
    <row r="1511" spans="1:24" x14ac:dyDescent="0.25">
      <c r="A1511" s="3">
        <v>42123</v>
      </c>
      <c r="B1511">
        <f>WEEKNUM(Flights[[#This Row],[Date]],2)</f>
        <v>18</v>
      </c>
      <c r="C1511">
        <f>WEEKDAY(Flights[[#This Row],[Date]],2)</f>
        <v>3</v>
      </c>
      <c r="D1511" t="s">
        <v>53</v>
      </c>
      <c r="E1511" t="s">
        <v>1987</v>
      </c>
      <c r="F1511" t="s">
        <v>0</v>
      </c>
      <c r="G1511" t="s">
        <v>20</v>
      </c>
      <c r="H1511" t="str">
        <f>_xlfn.XLOOKUP(Flights[[#This Row],[Destination]],Airports!$A$1:$A$77,Airports!$D$1:$D$77,"Code not found")</f>
        <v>Kahului</v>
      </c>
      <c r="I1511" t="str" cm="1">
        <f t="array" ref="I1511">_xlfn.XLOOKUP(Flights[[#This Row],[Destination]],_xlfn._TRO_TRAILING(Airports!A:A),_xlfn._TRO_TRAILING(Airports!E:E),"Code not found")</f>
        <v>HI</v>
      </c>
      <c r="J1511" s="1">
        <v>0.375</v>
      </c>
      <c r="K1511">
        <f>HOUR(Flights[[#This Row],[Scheduled Departure]])</f>
        <v>9</v>
      </c>
      <c r="L1511" s="1">
        <v>0.36805555555555558</v>
      </c>
      <c r="M1511">
        <v>-10</v>
      </c>
      <c r="N1511">
        <v>346</v>
      </c>
      <c r="O1511" s="14">
        <f>Flights[[#This Row],[Length (min)]]/60</f>
        <v>5.7666666666666666</v>
      </c>
      <c r="P1511">
        <v>2486</v>
      </c>
      <c r="Q1511" s="17">
        <f>IFERROR(Flights[[#This Row],[Distance]]/Flights[[#This Row],[Length (hr)]],"")</f>
        <v>431.09826589595377</v>
      </c>
      <c r="R1511" s="1">
        <v>0.49166666666666664</v>
      </c>
      <c r="S1511" s="1">
        <v>0.48333333333333334</v>
      </c>
      <c r="T1511">
        <v>-12</v>
      </c>
      <c r="U1511" t="str">
        <f>IF(Flights[[#This Row],[Arrival Delay]]="","Cancelled",IF(Flights[[#This Row],[Arrival Delay]]&gt;15,"Delayed","On time"))</f>
        <v>On time</v>
      </c>
      <c r="V1511" t="str">
        <f>IF(Flights[[#This Row],[Status]]&lt;&gt;"Delayed","",IF(Flights[[#This Row],[Arrival Delay]]&gt;120,"Severe",IF(Flights[[#This Row],[Arrival Delay]]&gt;60,"Major","Moderate")))</f>
        <v/>
      </c>
      <c r="X1511" t="str">
        <f>IF(OR(AND(Flights[[#This Row],[Status]]="Cancelled",Flights[[#This Row],[Cancellation Reason]]="Airline/Carrier"),Flights[[#This Row],[Delay Type]]="Severe"),"Yes","No")</f>
        <v>No</v>
      </c>
    </row>
    <row r="1512" spans="1:24" x14ac:dyDescent="0.25">
      <c r="A1512" s="3">
        <v>42123</v>
      </c>
      <c r="B1512">
        <f>WEEKNUM(Flights[[#This Row],[Date]],2)</f>
        <v>18</v>
      </c>
      <c r="C1512">
        <f>WEEKDAY(Flights[[#This Row],[Date]],2)</f>
        <v>3</v>
      </c>
      <c r="D1512" t="s">
        <v>161</v>
      </c>
      <c r="E1512" t="s">
        <v>1987</v>
      </c>
      <c r="F1512" t="s">
        <v>0</v>
      </c>
      <c r="G1512" t="s">
        <v>15</v>
      </c>
      <c r="H1512" t="str">
        <f>_xlfn.XLOOKUP(Flights[[#This Row],[Destination]],Airports!$A$1:$A$77,Airports!$D$1:$D$77,"Code not found")</f>
        <v>Las Vegas</v>
      </c>
      <c r="I1512" t="str" cm="1">
        <f t="array" ref="I1512">_xlfn.XLOOKUP(Flights[[#This Row],[Destination]],_xlfn._TRO_TRAILING(Airports!A:A),_xlfn._TRO_TRAILING(Airports!E:E),"Code not found")</f>
        <v>NV</v>
      </c>
      <c r="J1512" s="1">
        <v>0.3888888888888889</v>
      </c>
      <c r="K1512">
        <f>HOUR(Flights[[#This Row],[Scheduled Departure]])</f>
        <v>9</v>
      </c>
      <c r="L1512" s="1">
        <v>0.38611111111111113</v>
      </c>
      <c r="M1512">
        <v>-4</v>
      </c>
      <c r="N1512">
        <v>71</v>
      </c>
      <c r="O1512" s="14">
        <f>Flights[[#This Row],[Length (min)]]/60</f>
        <v>1.1833333333333333</v>
      </c>
      <c r="P1512">
        <v>236</v>
      </c>
      <c r="Q1512" s="17">
        <f>IFERROR(Flights[[#This Row],[Distance]]/Flights[[#This Row],[Length (hr)]],"")</f>
        <v>199.43661971830986</v>
      </c>
      <c r="R1512" s="1">
        <v>0.43819444444444444</v>
      </c>
      <c r="S1512" s="1">
        <v>0.43541666666666667</v>
      </c>
      <c r="T1512">
        <v>-4</v>
      </c>
      <c r="U1512" t="str">
        <f>IF(Flights[[#This Row],[Arrival Delay]]="","Cancelled",IF(Flights[[#This Row],[Arrival Delay]]&gt;15,"Delayed","On time"))</f>
        <v>On time</v>
      </c>
      <c r="V1512" t="str">
        <f>IF(Flights[[#This Row],[Status]]&lt;&gt;"Delayed","",IF(Flights[[#This Row],[Arrival Delay]]&gt;120,"Severe",IF(Flights[[#This Row],[Arrival Delay]]&gt;60,"Major","Moderate")))</f>
        <v/>
      </c>
      <c r="X1512" t="str">
        <f>IF(OR(AND(Flights[[#This Row],[Status]]="Cancelled",Flights[[#This Row],[Cancellation Reason]]="Airline/Carrier"),Flights[[#This Row],[Delay Type]]="Severe"),"Yes","No")</f>
        <v>No</v>
      </c>
    </row>
    <row r="1513" spans="1:24" x14ac:dyDescent="0.25">
      <c r="A1513" s="3">
        <v>42123</v>
      </c>
      <c r="B1513">
        <f>WEEKNUM(Flights[[#This Row],[Date]],2)</f>
        <v>18</v>
      </c>
      <c r="C1513">
        <f>WEEKDAY(Flights[[#This Row],[Date]],2)</f>
        <v>3</v>
      </c>
      <c r="D1513" t="s">
        <v>1259</v>
      </c>
      <c r="E1513" t="s">
        <v>1989</v>
      </c>
      <c r="F1513" t="s">
        <v>0</v>
      </c>
      <c r="G1513" t="s">
        <v>31</v>
      </c>
      <c r="H1513" t="str">
        <f>_xlfn.XLOOKUP(Flights[[#This Row],[Destination]],Airports!$A$1:$A$77,Airports!$D$1:$D$77,"Code not found")</f>
        <v>Raleigh</v>
      </c>
      <c r="I1513" t="str" cm="1">
        <f t="array" ref="I1513">_xlfn.XLOOKUP(Flights[[#This Row],[Destination]],_xlfn._TRO_TRAILING(Airports!A:A),_xlfn._TRO_TRAILING(Airports!E:E),"Code not found")</f>
        <v>NC</v>
      </c>
      <c r="J1513" s="1">
        <v>0.43055555555555558</v>
      </c>
      <c r="K1513">
        <f>HOUR(Flights[[#This Row],[Scheduled Departure]])</f>
        <v>10</v>
      </c>
      <c r="L1513" s="1">
        <v>0.42916666666666664</v>
      </c>
      <c r="M1513">
        <v>-2</v>
      </c>
      <c r="N1513">
        <v>285</v>
      </c>
      <c r="O1513" s="14">
        <f>Flights[[#This Row],[Length (min)]]/60</f>
        <v>4.75</v>
      </c>
      <c r="P1513">
        <v>2239</v>
      </c>
      <c r="Q1513" s="17">
        <f>IFERROR(Flights[[#This Row],[Distance]]/Flights[[#This Row],[Length (hr)]],"")</f>
        <v>471.36842105263156</v>
      </c>
      <c r="R1513" s="1">
        <v>0.75208333333333333</v>
      </c>
      <c r="S1513" s="1">
        <v>0.75208333333333333</v>
      </c>
      <c r="T1513">
        <v>0</v>
      </c>
      <c r="U1513" t="str">
        <f>IF(Flights[[#This Row],[Arrival Delay]]="","Cancelled",IF(Flights[[#This Row],[Arrival Delay]]&gt;15,"Delayed","On time"))</f>
        <v>On time</v>
      </c>
      <c r="V1513" t="str">
        <f>IF(Flights[[#This Row],[Status]]&lt;&gt;"Delayed","",IF(Flights[[#This Row],[Arrival Delay]]&gt;120,"Severe",IF(Flights[[#This Row],[Arrival Delay]]&gt;60,"Major","Moderate")))</f>
        <v/>
      </c>
      <c r="X1513" t="str">
        <f>IF(OR(AND(Flights[[#This Row],[Status]]="Cancelled",Flights[[#This Row],[Cancellation Reason]]="Airline/Carrier"),Flights[[#This Row],[Delay Type]]="Severe"),"Yes","No")</f>
        <v>No</v>
      </c>
    </row>
    <row r="1514" spans="1:24" x14ac:dyDescent="0.25">
      <c r="A1514" s="3">
        <v>42123</v>
      </c>
      <c r="B1514">
        <f>WEEKNUM(Flights[[#This Row],[Date]],2)</f>
        <v>18</v>
      </c>
      <c r="C1514">
        <f>WEEKDAY(Flights[[#This Row],[Date]],2)</f>
        <v>3</v>
      </c>
      <c r="D1514" t="s">
        <v>1301</v>
      </c>
      <c r="E1514" t="s">
        <v>1995</v>
      </c>
      <c r="F1514" t="s">
        <v>0</v>
      </c>
      <c r="G1514" t="s">
        <v>318</v>
      </c>
      <c r="H1514" t="str">
        <f>_xlfn.XLOOKUP(Flights[[#This Row],[Destination]],Airports!$A$1:$A$77,Airports!$D$1:$D$77,"Code not found")</f>
        <v>Oakland</v>
      </c>
      <c r="I1514" t="str" cm="1">
        <f t="array" ref="I1514">_xlfn.XLOOKUP(Flights[[#This Row],[Destination]],_xlfn._TRO_TRAILING(Airports!A:A),_xlfn._TRO_TRAILING(Airports!E:E),"Code not found")</f>
        <v>CA</v>
      </c>
      <c r="J1514" s="1">
        <v>0.46875</v>
      </c>
      <c r="K1514">
        <f>HOUR(Flights[[#This Row],[Scheduled Departure]])</f>
        <v>11</v>
      </c>
      <c r="L1514" s="1">
        <v>0.46944444444444444</v>
      </c>
      <c r="M1514">
        <v>1</v>
      </c>
      <c r="N1514">
        <v>64</v>
      </c>
      <c r="O1514" s="14">
        <f>Flights[[#This Row],[Length (min)]]/60</f>
        <v>1.0666666666666667</v>
      </c>
      <c r="P1514">
        <v>337</v>
      </c>
      <c r="Q1514" s="17">
        <f>IFERROR(Flights[[#This Row],[Distance]]/Flights[[#This Row],[Length (hr)]],"")</f>
        <v>315.9375</v>
      </c>
      <c r="R1514" s="1">
        <v>0.52083333333333337</v>
      </c>
      <c r="S1514" s="1">
        <v>0.51388888888888884</v>
      </c>
      <c r="T1514">
        <v>-10</v>
      </c>
      <c r="U1514" t="str">
        <f>IF(Flights[[#This Row],[Arrival Delay]]="","Cancelled",IF(Flights[[#This Row],[Arrival Delay]]&gt;15,"Delayed","On time"))</f>
        <v>On time</v>
      </c>
      <c r="V1514" t="str">
        <f>IF(Flights[[#This Row],[Status]]&lt;&gt;"Delayed","",IF(Flights[[#This Row],[Arrival Delay]]&gt;120,"Severe",IF(Flights[[#This Row],[Arrival Delay]]&gt;60,"Major","Moderate")))</f>
        <v/>
      </c>
      <c r="X1514" t="str">
        <f>IF(OR(AND(Flights[[#This Row],[Status]]="Cancelled",Flights[[#This Row],[Cancellation Reason]]="Airline/Carrier"),Flights[[#This Row],[Delay Type]]="Severe"),"Yes","No")</f>
        <v>No</v>
      </c>
    </row>
    <row r="1515" spans="1:24" x14ac:dyDescent="0.25">
      <c r="A1515" s="3">
        <v>42123</v>
      </c>
      <c r="B1515">
        <f>WEEKNUM(Flights[[#This Row],[Date]],2)</f>
        <v>18</v>
      </c>
      <c r="C1515">
        <f>WEEKDAY(Flights[[#This Row],[Date]],2)</f>
        <v>3</v>
      </c>
      <c r="D1515" t="s">
        <v>1037</v>
      </c>
      <c r="E1515" t="s">
        <v>1990</v>
      </c>
      <c r="F1515" t="s">
        <v>0</v>
      </c>
      <c r="G1515" t="s">
        <v>273</v>
      </c>
      <c r="H1515" t="str">
        <f>_xlfn.XLOOKUP(Flights[[#This Row],[Destination]],Airports!$A$1:$A$77,Airports!$D$1:$D$77,"Code not found")</f>
        <v>Denver</v>
      </c>
      <c r="I1515" t="str" cm="1">
        <f t="array" ref="I1515">_xlfn.XLOOKUP(Flights[[#This Row],[Destination]],_xlfn._TRO_TRAILING(Airports!A:A),_xlfn._TRO_TRAILING(Airports!E:E),"Code not found")</f>
        <v>CO</v>
      </c>
      <c r="J1515" s="1">
        <v>0.53194444444444444</v>
      </c>
      <c r="K1515">
        <f>HOUR(Flights[[#This Row],[Scheduled Departure]])</f>
        <v>12</v>
      </c>
      <c r="L1515" s="1">
        <v>0.52847222222222223</v>
      </c>
      <c r="M1515">
        <v>-5</v>
      </c>
      <c r="N1515">
        <v>135</v>
      </c>
      <c r="O1515" s="14">
        <f>Flights[[#This Row],[Length (min)]]/60</f>
        <v>2.25</v>
      </c>
      <c r="P1515">
        <v>862</v>
      </c>
      <c r="Q1515" s="17">
        <f>IFERROR(Flights[[#This Row],[Distance]]/Flights[[#This Row],[Length (hr)]],"")</f>
        <v>383.11111111111109</v>
      </c>
      <c r="R1515" s="1">
        <v>0.66874999999999996</v>
      </c>
      <c r="S1515" s="1">
        <v>0.66388888888888886</v>
      </c>
      <c r="T1515">
        <v>-7</v>
      </c>
      <c r="U1515" t="str">
        <f>IF(Flights[[#This Row],[Arrival Delay]]="","Cancelled",IF(Flights[[#This Row],[Arrival Delay]]&gt;15,"Delayed","On time"))</f>
        <v>On time</v>
      </c>
      <c r="V1515" t="str">
        <f>IF(Flights[[#This Row],[Status]]&lt;&gt;"Delayed","",IF(Flights[[#This Row],[Arrival Delay]]&gt;120,"Severe",IF(Flights[[#This Row],[Arrival Delay]]&gt;60,"Major","Moderate")))</f>
        <v/>
      </c>
      <c r="X1515" t="str">
        <f>IF(OR(AND(Flights[[#This Row],[Status]]="Cancelled",Flights[[#This Row],[Cancellation Reason]]="Airline/Carrier"),Flights[[#This Row],[Delay Type]]="Severe"),"Yes","No")</f>
        <v>No</v>
      </c>
    </row>
    <row r="1516" spans="1:24" x14ac:dyDescent="0.25">
      <c r="A1516" s="3">
        <v>42123</v>
      </c>
      <c r="B1516">
        <f>WEEKNUM(Flights[[#This Row],[Date]],2)</f>
        <v>18</v>
      </c>
      <c r="C1516">
        <f>WEEKDAY(Flights[[#This Row],[Date]],2)</f>
        <v>3</v>
      </c>
      <c r="D1516" t="s">
        <v>67</v>
      </c>
      <c r="E1516" t="s">
        <v>1987</v>
      </c>
      <c r="F1516" t="s">
        <v>0</v>
      </c>
      <c r="G1516" t="s">
        <v>6</v>
      </c>
      <c r="H1516" t="str">
        <f>_xlfn.XLOOKUP(Flights[[#This Row],[Destination]],Airports!$A$1:$A$77,Airports!$D$1:$D$77,"Code not found")</f>
        <v>Nashville</v>
      </c>
      <c r="I1516" t="str" cm="1">
        <f t="array" ref="I1516">_xlfn.XLOOKUP(Flights[[#This Row],[Destination]],_xlfn._TRO_TRAILING(Airports!A:A),_xlfn._TRO_TRAILING(Airports!E:E),"Code not found")</f>
        <v>TN</v>
      </c>
      <c r="J1516" s="1">
        <v>0.55902777777777779</v>
      </c>
      <c r="K1516">
        <f>HOUR(Flights[[#This Row],[Scheduled Departure]])</f>
        <v>13</v>
      </c>
      <c r="L1516" s="1">
        <v>0.55555555555555558</v>
      </c>
      <c r="M1516">
        <v>-5</v>
      </c>
      <c r="N1516">
        <v>244</v>
      </c>
      <c r="O1516" s="14">
        <f>Flights[[#This Row],[Length (min)]]/60</f>
        <v>4.0666666666666664</v>
      </c>
      <c r="P1516">
        <v>1797</v>
      </c>
      <c r="Q1516" s="17">
        <f>IFERROR(Flights[[#This Row],[Distance]]/Flights[[#This Row],[Length (hr)]],"")</f>
        <v>441.88524590163939</v>
      </c>
      <c r="R1516" s="1">
        <v>0.80972222222222223</v>
      </c>
      <c r="S1516" s="1">
        <v>0.80833333333333335</v>
      </c>
      <c r="T1516">
        <v>-2</v>
      </c>
      <c r="U1516" t="str">
        <f>IF(Flights[[#This Row],[Arrival Delay]]="","Cancelled",IF(Flights[[#This Row],[Arrival Delay]]&gt;15,"Delayed","On time"))</f>
        <v>On time</v>
      </c>
      <c r="V1516" t="str">
        <f>IF(Flights[[#This Row],[Status]]&lt;&gt;"Delayed","",IF(Flights[[#This Row],[Arrival Delay]]&gt;120,"Severe",IF(Flights[[#This Row],[Arrival Delay]]&gt;60,"Major","Moderate")))</f>
        <v/>
      </c>
      <c r="X1516" t="str">
        <f>IF(OR(AND(Flights[[#This Row],[Status]]="Cancelled",Flights[[#This Row],[Cancellation Reason]]="Airline/Carrier"),Flights[[#This Row],[Delay Type]]="Severe"),"Yes","No")</f>
        <v>No</v>
      </c>
    </row>
    <row r="1517" spans="1:24" x14ac:dyDescent="0.25">
      <c r="A1517" s="3">
        <v>42123</v>
      </c>
      <c r="B1517">
        <f>WEEKNUM(Flights[[#This Row],[Date]],2)</f>
        <v>18</v>
      </c>
      <c r="C1517">
        <f>WEEKDAY(Flights[[#This Row],[Date]],2)</f>
        <v>3</v>
      </c>
      <c r="D1517" t="s">
        <v>563</v>
      </c>
      <c r="E1517" t="s">
        <v>1990</v>
      </c>
      <c r="F1517" t="s">
        <v>0</v>
      </c>
      <c r="G1517" t="s">
        <v>4</v>
      </c>
      <c r="H1517" t="str">
        <f>_xlfn.XLOOKUP(Flights[[#This Row],[Destination]],Airports!$A$1:$A$77,Airports!$D$1:$D$77,"Code not found")</f>
        <v>Chicago</v>
      </c>
      <c r="I1517" t="str" cm="1">
        <f t="array" ref="I1517">_xlfn.XLOOKUP(Flights[[#This Row],[Destination]],_xlfn._TRO_TRAILING(Airports!A:A),_xlfn._TRO_TRAILING(Airports!E:E),"Code not found")</f>
        <v>IL</v>
      </c>
      <c r="J1517" s="1">
        <v>0.70625000000000004</v>
      </c>
      <c r="K1517">
        <f>HOUR(Flights[[#This Row],[Scheduled Departure]])</f>
        <v>16</v>
      </c>
      <c r="L1517" s="1">
        <v>0.7</v>
      </c>
      <c r="M1517">
        <v>-9</v>
      </c>
      <c r="N1517">
        <v>255</v>
      </c>
      <c r="O1517" s="14">
        <f>Flights[[#This Row],[Length (min)]]/60</f>
        <v>4.25</v>
      </c>
      <c r="P1517">
        <v>1744</v>
      </c>
      <c r="Q1517" s="17">
        <f>IFERROR(Flights[[#This Row],[Distance]]/Flights[[#This Row],[Length (hr)]],"")</f>
        <v>410.35294117647061</v>
      </c>
      <c r="R1517" s="1">
        <v>0.96527777777777779</v>
      </c>
      <c r="S1517" s="1">
        <v>0.9604166666666667</v>
      </c>
      <c r="T1517">
        <v>-7</v>
      </c>
      <c r="U1517" t="str">
        <f>IF(Flights[[#This Row],[Arrival Delay]]="","Cancelled",IF(Flights[[#This Row],[Arrival Delay]]&gt;15,"Delayed","On time"))</f>
        <v>On time</v>
      </c>
      <c r="V1517" t="str">
        <f>IF(Flights[[#This Row],[Status]]&lt;&gt;"Delayed","",IF(Flights[[#This Row],[Arrival Delay]]&gt;120,"Severe",IF(Flights[[#This Row],[Arrival Delay]]&gt;60,"Major","Moderate")))</f>
        <v/>
      </c>
      <c r="X1517" t="str">
        <f>IF(OR(AND(Flights[[#This Row],[Status]]="Cancelled",Flights[[#This Row],[Cancellation Reason]]="Airline/Carrier"),Flights[[#This Row],[Delay Type]]="Severe"),"Yes","No")</f>
        <v>No</v>
      </c>
    </row>
    <row r="1518" spans="1:24" x14ac:dyDescent="0.25">
      <c r="A1518" s="3">
        <v>42123</v>
      </c>
      <c r="B1518">
        <f>WEEKNUM(Flights[[#This Row],[Date]],2)</f>
        <v>18</v>
      </c>
      <c r="C1518">
        <f>WEEKDAY(Flights[[#This Row],[Date]],2)</f>
        <v>3</v>
      </c>
      <c r="D1518" t="s">
        <v>1323</v>
      </c>
      <c r="E1518" t="s">
        <v>1995</v>
      </c>
      <c r="F1518" t="s">
        <v>0</v>
      </c>
      <c r="G1518" t="s">
        <v>9</v>
      </c>
      <c r="H1518" t="str">
        <f>_xlfn.XLOOKUP(Flights[[#This Row],[Destination]],Airports!$A$1:$A$77,Airports!$D$1:$D$77,"Code not found")</f>
        <v>San Francisco</v>
      </c>
      <c r="I1518" t="str" cm="1">
        <f t="array" ref="I1518">_xlfn.XLOOKUP(Flights[[#This Row],[Destination]],_xlfn._TRO_TRAILING(Airports!A:A),_xlfn._TRO_TRAILING(Airports!E:E),"Code not found")</f>
        <v>CA</v>
      </c>
      <c r="J1518" s="1">
        <v>0.71180555555555558</v>
      </c>
      <c r="K1518">
        <f>HOUR(Flights[[#This Row],[Scheduled Departure]])</f>
        <v>17</v>
      </c>
      <c r="L1518" s="1">
        <v>0.70972222222222225</v>
      </c>
      <c r="M1518">
        <v>-3</v>
      </c>
      <c r="N1518">
        <v>62</v>
      </c>
      <c r="O1518" s="14">
        <f>Flights[[#This Row],[Length (min)]]/60</f>
        <v>1.0333333333333334</v>
      </c>
      <c r="P1518">
        <v>337</v>
      </c>
      <c r="Q1518" s="17">
        <f>IFERROR(Flights[[#This Row],[Distance]]/Flights[[#This Row],[Length (hr)]],"")</f>
        <v>326.12903225806446</v>
      </c>
      <c r="R1518" s="1">
        <v>0.76388888888888884</v>
      </c>
      <c r="S1518" s="1">
        <v>0.75277777777777777</v>
      </c>
      <c r="T1518">
        <v>-16</v>
      </c>
      <c r="U1518" t="str">
        <f>IF(Flights[[#This Row],[Arrival Delay]]="","Cancelled",IF(Flights[[#This Row],[Arrival Delay]]&gt;15,"Delayed","On time"))</f>
        <v>On time</v>
      </c>
      <c r="V1518" t="str">
        <f>IF(Flights[[#This Row],[Status]]&lt;&gt;"Delayed","",IF(Flights[[#This Row],[Arrival Delay]]&gt;120,"Severe",IF(Flights[[#This Row],[Arrival Delay]]&gt;60,"Major","Moderate")))</f>
        <v/>
      </c>
      <c r="X1518" t="str">
        <f>IF(OR(AND(Flights[[#This Row],[Status]]="Cancelled",Flights[[#This Row],[Cancellation Reason]]="Airline/Carrier"),Flights[[#This Row],[Delay Type]]="Severe"),"Yes","No")</f>
        <v>No</v>
      </c>
    </row>
    <row r="1519" spans="1:24" x14ac:dyDescent="0.25">
      <c r="A1519" s="3">
        <v>42123</v>
      </c>
      <c r="B1519">
        <f>WEEKNUM(Flights[[#This Row],[Date]],2)</f>
        <v>18</v>
      </c>
      <c r="C1519">
        <f>WEEKDAY(Flights[[#This Row],[Date]],2)</f>
        <v>3</v>
      </c>
      <c r="D1519" t="s">
        <v>753</v>
      </c>
      <c r="E1519" t="s">
        <v>1995</v>
      </c>
      <c r="F1519" t="s">
        <v>0</v>
      </c>
      <c r="G1519" t="s">
        <v>278</v>
      </c>
      <c r="H1519" t="str">
        <f>_xlfn.XLOOKUP(Flights[[#This Row],[Destination]],Airports!$A$1:$A$77,Airports!$D$1:$D$77,"Code not found")</f>
        <v>El Paso</v>
      </c>
      <c r="I1519" t="str" cm="1">
        <f t="array" ref="I1519">_xlfn.XLOOKUP(Flights[[#This Row],[Destination]],_xlfn._TRO_TRAILING(Airports!A:A),_xlfn._TRO_TRAILING(Airports!E:E),"Code not found")</f>
        <v>TX</v>
      </c>
      <c r="J1519" s="1">
        <v>0.84027777777777779</v>
      </c>
      <c r="K1519">
        <f>HOUR(Flights[[#This Row],[Scheduled Departure]])</f>
        <v>20</v>
      </c>
      <c r="L1519" s="1">
        <v>0.85486111111111107</v>
      </c>
      <c r="M1519">
        <v>21</v>
      </c>
      <c r="N1519">
        <v>107</v>
      </c>
      <c r="O1519" s="14">
        <f>Flights[[#This Row],[Length (min)]]/60</f>
        <v>1.7833333333333334</v>
      </c>
      <c r="P1519">
        <v>715</v>
      </c>
      <c r="Q1519" s="17">
        <f>IFERROR(Flights[[#This Row],[Distance]]/Flights[[#This Row],[Length (hr)]],"")</f>
        <v>400.93457943925233</v>
      </c>
      <c r="R1519" s="1">
        <v>0.95833333333333337</v>
      </c>
      <c r="S1519" s="1">
        <v>0.97083333333333333</v>
      </c>
      <c r="T1519">
        <v>18</v>
      </c>
      <c r="U1519" t="str">
        <f>IF(Flights[[#This Row],[Arrival Delay]]="","Cancelled",IF(Flights[[#This Row],[Arrival Delay]]&gt;15,"Delayed","On time"))</f>
        <v>Delayed</v>
      </c>
      <c r="V1519" t="str">
        <f>IF(Flights[[#This Row],[Status]]&lt;&gt;"Delayed","",IF(Flights[[#This Row],[Arrival Delay]]&gt;120,"Severe",IF(Flights[[#This Row],[Arrival Delay]]&gt;60,"Major","Moderate")))</f>
        <v>Moderate</v>
      </c>
      <c r="X1519" t="str">
        <f>IF(OR(AND(Flights[[#This Row],[Status]]="Cancelled",Flights[[#This Row],[Cancellation Reason]]="Airline/Carrier"),Flights[[#This Row],[Delay Type]]="Severe"),"Yes","No")</f>
        <v>No</v>
      </c>
    </row>
    <row r="1520" spans="1:24" x14ac:dyDescent="0.25">
      <c r="A1520" s="3">
        <v>42123</v>
      </c>
      <c r="B1520">
        <f>WEEKNUM(Flights[[#This Row],[Date]],2)</f>
        <v>18</v>
      </c>
      <c r="C1520">
        <f>WEEKDAY(Flights[[#This Row],[Date]],2)</f>
        <v>3</v>
      </c>
      <c r="D1520" t="s">
        <v>1275</v>
      </c>
      <c r="E1520" t="s">
        <v>1989</v>
      </c>
      <c r="F1520" t="s">
        <v>0</v>
      </c>
      <c r="G1520" t="s">
        <v>22</v>
      </c>
      <c r="H1520" t="str">
        <f>_xlfn.XLOOKUP(Flights[[#This Row],[Destination]],Airports!$A$1:$A$77,Airports!$D$1:$D$77,"Code not found")</f>
        <v>Columbus</v>
      </c>
      <c r="I1520" t="str" cm="1">
        <f t="array" ref="I1520">_xlfn.XLOOKUP(Flights[[#This Row],[Destination]],_xlfn._TRO_TRAILING(Airports!A:A),_xlfn._TRO_TRAILING(Airports!E:E),"Code not found")</f>
        <v>OH</v>
      </c>
      <c r="J1520" s="1">
        <v>0.92708333333333337</v>
      </c>
      <c r="K1520">
        <f>HOUR(Flights[[#This Row],[Scheduled Departure]])</f>
        <v>22</v>
      </c>
      <c r="L1520" s="1">
        <v>0.92708333333333337</v>
      </c>
      <c r="M1520">
        <v>0</v>
      </c>
      <c r="N1520">
        <v>259</v>
      </c>
      <c r="O1520" s="14">
        <f>Flights[[#This Row],[Length (min)]]/60</f>
        <v>4.3166666666666664</v>
      </c>
      <c r="P1520">
        <v>1995</v>
      </c>
      <c r="Q1520" s="17">
        <f>IFERROR(Flights[[#This Row],[Distance]]/Flights[[#This Row],[Length (hr)]],"")</f>
        <v>462.16216216216219</v>
      </c>
      <c r="R1520" s="1">
        <v>0.22916666666666666</v>
      </c>
      <c r="S1520" s="1">
        <v>0.23194444444444445</v>
      </c>
      <c r="T1520">
        <v>4</v>
      </c>
      <c r="U1520" t="str">
        <f>IF(Flights[[#This Row],[Arrival Delay]]="","Cancelled",IF(Flights[[#This Row],[Arrival Delay]]&gt;15,"Delayed","On time"))</f>
        <v>On time</v>
      </c>
      <c r="V1520" t="str">
        <f>IF(Flights[[#This Row],[Status]]&lt;&gt;"Delayed","",IF(Flights[[#This Row],[Arrival Delay]]&gt;120,"Severe",IF(Flights[[#This Row],[Arrival Delay]]&gt;60,"Major","Moderate")))</f>
        <v/>
      </c>
      <c r="X1520" t="str">
        <f>IF(OR(AND(Flights[[#This Row],[Status]]="Cancelled",Flights[[#This Row],[Cancellation Reason]]="Airline/Carrier"),Flights[[#This Row],[Delay Type]]="Severe"),"Yes","No")</f>
        <v>No</v>
      </c>
    </row>
    <row r="1521" spans="1:24" x14ac:dyDescent="0.25">
      <c r="A1521" s="3">
        <v>42124</v>
      </c>
      <c r="B1521">
        <f>WEEKNUM(Flights[[#This Row],[Date]],2)</f>
        <v>18</v>
      </c>
      <c r="C1521">
        <f>WEEKDAY(Flights[[#This Row],[Date]],2)</f>
        <v>4</v>
      </c>
      <c r="D1521" t="s">
        <v>841</v>
      </c>
      <c r="E1521" t="s">
        <v>1994</v>
      </c>
      <c r="F1521" t="s">
        <v>0</v>
      </c>
      <c r="G1521" t="s">
        <v>29</v>
      </c>
      <c r="H1521" t="str">
        <f>_xlfn.XLOOKUP(Flights[[#This Row],[Destination]],Airports!$A$1:$A$77,Airports!$D$1:$D$77,"Code not found")</f>
        <v>Phoenix</v>
      </c>
      <c r="I1521" t="str" cm="1">
        <f t="array" ref="I1521">_xlfn.XLOOKUP(Flights[[#This Row],[Destination]],_xlfn._TRO_TRAILING(Airports!A:A),_xlfn._TRO_TRAILING(Airports!E:E),"Code not found")</f>
        <v>AZ</v>
      </c>
      <c r="J1521" s="1">
        <v>0.2951388888888889</v>
      </c>
      <c r="K1521">
        <f>HOUR(Flights[[#This Row],[Scheduled Departure]])</f>
        <v>7</v>
      </c>
      <c r="L1521" s="1">
        <v>0.28958333333333336</v>
      </c>
      <c r="M1521">
        <v>-8</v>
      </c>
      <c r="N1521">
        <v>91</v>
      </c>
      <c r="O1521" s="14">
        <f>Flights[[#This Row],[Length (min)]]/60</f>
        <v>1.5166666666666666</v>
      </c>
      <c r="P1521">
        <v>370</v>
      </c>
      <c r="Q1521" s="17">
        <f>IFERROR(Flights[[#This Row],[Distance]]/Flights[[#This Row],[Length (hr)]],"")</f>
        <v>243.95604395604397</v>
      </c>
      <c r="R1521" s="1">
        <v>0.3576388888888889</v>
      </c>
      <c r="S1521" s="1">
        <v>0.3527777777777778</v>
      </c>
      <c r="T1521">
        <v>-7</v>
      </c>
      <c r="U1521" t="str">
        <f>IF(Flights[[#This Row],[Arrival Delay]]="","Cancelled",IF(Flights[[#This Row],[Arrival Delay]]&gt;15,"Delayed","On time"))</f>
        <v>On time</v>
      </c>
      <c r="V1521" t="str">
        <f>IF(Flights[[#This Row],[Status]]&lt;&gt;"Delayed","",IF(Flights[[#This Row],[Arrival Delay]]&gt;120,"Severe",IF(Flights[[#This Row],[Arrival Delay]]&gt;60,"Major","Moderate")))</f>
        <v/>
      </c>
      <c r="X1521" t="str">
        <f>IF(OR(AND(Flights[[#This Row],[Status]]="Cancelled",Flights[[#This Row],[Cancellation Reason]]="Airline/Carrier"),Flights[[#This Row],[Delay Type]]="Severe"),"Yes","No")</f>
        <v>No</v>
      </c>
    </row>
    <row r="1522" spans="1:24" x14ac:dyDescent="0.25">
      <c r="A1522" s="3">
        <v>42124</v>
      </c>
      <c r="B1522">
        <f>WEEKNUM(Flights[[#This Row],[Date]],2)</f>
        <v>18</v>
      </c>
      <c r="C1522">
        <f>WEEKDAY(Flights[[#This Row],[Date]],2)</f>
        <v>4</v>
      </c>
      <c r="D1522" t="s">
        <v>1291</v>
      </c>
      <c r="E1522" t="s">
        <v>1995</v>
      </c>
      <c r="F1522" t="s">
        <v>0</v>
      </c>
      <c r="G1522" t="s">
        <v>303</v>
      </c>
      <c r="H1522" t="str">
        <f>_xlfn.XLOOKUP(Flights[[#This Row],[Destination]],Airports!$A$1:$A$77,Airports!$D$1:$D$77,"Code not found")</f>
        <v>Kansas City</v>
      </c>
      <c r="I1522" t="str" cm="1">
        <f t="array" ref="I1522">_xlfn.XLOOKUP(Flights[[#This Row],[Destination]],_xlfn._TRO_TRAILING(Airports!A:A),_xlfn._TRO_TRAILING(Airports!E:E),"Code not found")</f>
        <v>MO</v>
      </c>
      <c r="J1522" s="1">
        <v>0.35416666666666669</v>
      </c>
      <c r="K1522">
        <f>HOUR(Flights[[#This Row],[Scheduled Departure]])</f>
        <v>8</v>
      </c>
      <c r="L1522" s="1">
        <v>0.35416666666666669</v>
      </c>
      <c r="M1522">
        <v>0</v>
      </c>
      <c r="N1522">
        <v>196</v>
      </c>
      <c r="O1522" s="14">
        <f>Flights[[#This Row],[Length (min)]]/60</f>
        <v>3.2666666666666666</v>
      </c>
      <c r="P1522">
        <v>1363</v>
      </c>
      <c r="Q1522" s="17">
        <f>IFERROR(Flights[[#This Row],[Distance]]/Flights[[#This Row],[Length (hr)]],"")</f>
        <v>417.24489795918367</v>
      </c>
      <c r="R1522" s="1">
        <v>0.56944444444444442</v>
      </c>
      <c r="S1522" s="1">
        <v>0.57361111111111107</v>
      </c>
      <c r="T1522">
        <v>6</v>
      </c>
      <c r="U1522" t="str">
        <f>IF(Flights[[#This Row],[Arrival Delay]]="","Cancelled",IF(Flights[[#This Row],[Arrival Delay]]&gt;15,"Delayed","On time"))</f>
        <v>On time</v>
      </c>
      <c r="V1522" t="str">
        <f>IF(Flights[[#This Row],[Status]]&lt;&gt;"Delayed","",IF(Flights[[#This Row],[Arrival Delay]]&gt;120,"Severe",IF(Flights[[#This Row],[Arrival Delay]]&gt;60,"Major","Moderate")))</f>
        <v/>
      </c>
      <c r="X1522" t="str">
        <f>IF(OR(AND(Flights[[#This Row],[Status]]="Cancelled",Flights[[#This Row],[Cancellation Reason]]="Airline/Carrier"),Flights[[#This Row],[Delay Type]]="Severe"),"Yes","No")</f>
        <v>No</v>
      </c>
    </row>
    <row r="1523" spans="1:24" x14ac:dyDescent="0.25">
      <c r="A1523" s="3">
        <v>42124</v>
      </c>
      <c r="B1523">
        <f>WEEKNUM(Flights[[#This Row],[Date]],2)</f>
        <v>18</v>
      </c>
      <c r="C1523">
        <f>WEEKDAY(Flights[[#This Row],[Date]],2)</f>
        <v>4</v>
      </c>
      <c r="D1523" t="s">
        <v>1206</v>
      </c>
      <c r="E1523" t="s">
        <v>1990</v>
      </c>
      <c r="F1523" t="s">
        <v>0</v>
      </c>
      <c r="G1523" t="s">
        <v>16</v>
      </c>
      <c r="H1523" t="str">
        <f>_xlfn.XLOOKUP(Flights[[#This Row],[Destination]],Airports!$A$1:$A$77,Airports!$D$1:$D$77,"Code not found")</f>
        <v>Dulles</v>
      </c>
      <c r="I1523" t="str" cm="1">
        <f t="array" ref="I1523">_xlfn.XLOOKUP(Flights[[#This Row],[Destination]],_xlfn._TRO_TRAILING(Airports!A:A),_xlfn._TRO_TRAILING(Airports!E:E),"Code not found")</f>
        <v>VA</v>
      </c>
      <c r="J1523" s="1">
        <v>0.3923611111111111</v>
      </c>
      <c r="K1523">
        <f>HOUR(Flights[[#This Row],[Scheduled Departure]])</f>
        <v>9</v>
      </c>
      <c r="L1523" s="1">
        <v>0.41805555555555557</v>
      </c>
      <c r="M1523">
        <v>37</v>
      </c>
      <c r="N1523">
        <v>289</v>
      </c>
      <c r="O1523" s="14">
        <f>Flights[[#This Row],[Length (min)]]/60</f>
        <v>4.8166666666666664</v>
      </c>
      <c r="P1523">
        <v>2288</v>
      </c>
      <c r="Q1523" s="17">
        <f>IFERROR(Flights[[#This Row],[Distance]]/Flights[[#This Row],[Length (hr)]],"")</f>
        <v>475.01730103806233</v>
      </c>
      <c r="R1523" s="1">
        <v>0.72499999999999998</v>
      </c>
      <c r="S1523" s="1">
        <v>0.74375000000000002</v>
      </c>
      <c r="T1523">
        <v>27</v>
      </c>
      <c r="U1523" t="str">
        <f>IF(Flights[[#This Row],[Arrival Delay]]="","Cancelled",IF(Flights[[#This Row],[Arrival Delay]]&gt;15,"Delayed","On time"))</f>
        <v>Delayed</v>
      </c>
      <c r="V1523" t="str">
        <f>IF(Flights[[#This Row],[Status]]&lt;&gt;"Delayed","",IF(Flights[[#This Row],[Arrival Delay]]&gt;120,"Severe",IF(Flights[[#This Row],[Arrival Delay]]&gt;60,"Major","Moderate")))</f>
        <v>Moderate</v>
      </c>
      <c r="X1523" t="str">
        <f>IF(OR(AND(Flights[[#This Row],[Status]]="Cancelled",Flights[[#This Row],[Cancellation Reason]]="Airline/Carrier"),Flights[[#This Row],[Delay Type]]="Severe"),"Yes","No")</f>
        <v>No</v>
      </c>
    </row>
    <row r="1524" spans="1:24" x14ac:dyDescent="0.25">
      <c r="A1524" s="3">
        <v>42124</v>
      </c>
      <c r="B1524">
        <f>WEEKNUM(Flights[[#This Row],[Date]],2)</f>
        <v>18</v>
      </c>
      <c r="C1524">
        <f>WEEKDAY(Flights[[#This Row],[Date]],2)</f>
        <v>4</v>
      </c>
      <c r="D1524" t="s">
        <v>857</v>
      </c>
      <c r="E1524" t="s">
        <v>1988</v>
      </c>
      <c r="F1524" t="s">
        <v>0</v>
      </c>
      <c r="G1524" t="s">
        <v>29</v>
      </c>
      <c r="H1524" t="str">
        <f>_xlfn.XLOOKUP(Flights[[#This Row],[Destination]],Airports!$A$1:$A$77,Airports!$D$1:$D$77,"Code not found")</f>
        <v>Phoenix</v>
      </c>
      <c r="I1524" t="str" cm="1">
        <f t="array" ref="I1524">_xlfn.XLOOKUP(Flights[[#This Row],[Destination]],_xlfn._TRO_TRAILING(Airports!A:A),_xlfn._TRO_TRAILING(Airports!E:E),"Code not found")</f>
        <v>AZ</v>
      </c>
      <c r="J1524" s="1">
        <v>0.41736111111111113</v>
      </c>
      <c r="K1524">
        <f>HOUR(Flights[[#This Row],[Scheduled Departure]])</f>
        <v>10</v>
      </c>
      <c r="L1524" s="1">
        <v>0.41944444444444445</v>
      </c>
      <c r="M1524">
        <v>3</v>
      </c>
      <c r="N1524">
        <v>78</v>
      </c>
      <c r="O1524" s="14">
        <f>Flights[[#This Row],[Length (min)]]/60</f>
        <v>1.3</v>
      </c>
      <c r="P1524">
        <v>370</v>
      </c>
      <c r="Q1524" s="17">
        <f>IFERROR(Flights[[#This Row],[Distance]]/Flights[[#This Row],[Length (hr)]],"")</f>
        <v>284.61538461538458</v>
      </c>
      <c r="R1524" s="1">
        <v>0.47291666666666665</v>
      </c>
      <c r="S1524" s="1">
        <v>0.47361111111111109</v>
      </c>
      <c r="T1524">
        <v>1</v>
      </c>
      <c r="U1524" t="str">
        <f>IF(Flights[[#This Row],[Arrival Delay]]="","Cancelled",IF(Flights[[#This Row],[Arrival Delay]]&gt;15,"Delayed","On time"))</f>
        <v>On time</v>
      </c>
      <c r="V1524" t="str">
        <f>IF(Flights[[#This Row],[Status]]&lt;&gt;"Delayed","",IF(Flights[[#This Row],[Arrival Delay]]&gt;120,"Severe",IF(Flights[[#This Row],[Arrival Delay]]&gt;60,"Major","Moderate")))</f>
        <v/>
      </c>
      <c r="X1524" t="str">
        <f>IF(OR(AND(Flights[[#This Row],[Status]]="Cancelled",Flights[[#This Row],[Cancellation Reason]]="Airline/Carrier"),Flights[[#This Row],[Delay Type]]="Severe"),"Yes","No")</f>
        <v>No</v>
      </c>
    </row>
    <row r="1525" spans="1:24" x14ac:dyDescent="0.25">
      <c r="A1525" s="3">
        <v>42124</v>
      </c>
      <c r="B1525">
        <f>WEEKNUM(Flights[[#This Row],[Date]],2)</f>
        <v>18</v>
      </c>
      <c r="C1525">
        <f>WEEKDAY(Flights[[#This Row],[Date]],2)</f>
        <v>4</v>
      </c>
      <c r="D1525" t="s">
        <v>1259</v>
      </c>
      <c r="E1525" t="s">
        <v>1989</v>
      </c>
      <c r="F1525" t="s">
        <v>0</v>
      </c>
      <c r="G1525" t="s">
        <v>31</v>
      </c>
      <c r="H1525" t="str">
        <f>_xlfn.XLOOKUP(Flights[[#This Row],[Destination]],Airports!$A$1:$A$77,Airports!$D$1:$D$77,"Code not found")</f>
        <v>Raleigh</v>
      </c>
      <c r="I1525" t="str" cm="1">
        <f t="array" ref="I1525">_xlfn.XLOOKUP(Flights[[#This Row],[Destination]],_xlfn._TRO_TRAILING(Airports!A:A),_xlfn._TRO_TRAILING(Airports!E:E),"Code not found")</f>
        <v>NC</v>
      </c>
      <c r="J1525" s="1">
        <v>0.43055555555555558</v>
      </c>
      <c r="K1525">
        <f>HOUR(Flights[[#This Row],[Scheduled Departure]])</f>
        <v>10</v>
      </c>
      <c r="L1525" s="1">
        <v>0.43055555555555558</v>
      </c>
      <c r="M1525">
        <v>0</v>
      </c>
      <c r="N1525">
        <v>288</v>
      </c>
      <c r="O1525" s="14">
        <f>Flights[[#This Row],[Length (min)]]/60</f>
        <v>4.8</v>
      </c>
      <c r="P1525">
        <v>2239</v>
      </c>
      <c r="Q1525" s="17">
        <f>IFERROR(Flights[[#This Row],[Distance]]/Flights[[#This Row],[Length (hr)]],"")</f>
        <v>466.45833333333337</v>
      </c>
      <c r="R1525" s="1">
        <v>0.75208333333333333</v>
      </c>
      <c r="S1525" s="1">
        <v>0.75555555555555554</v>
      </c>
      <c r="T1525">
        <v>5</v>
      </c>
      <c r="U1525" t="str">
        <f>IF(Flights[[#This Row],[Arrival Delay]]="","Cancelled",IF(Flights[[#This Row],[Arrival Delay]]&gt;15,"Delayed","On time"))</f>
        <v>On time</v>
      </c>
      <c r="V1525" t="str">
        <f>IF(Flights[[#This Row],[Status]]&lt;&gt;"Delayed","",IF(Flights[[#This Row],[Arrival Delay]]&gt;120,"Severe",IF(Flights[[#This Row],[Arrival Delay]]&gt;60,"Major","Moderate")))</f>
        <v/>
      </c>
      <c r="X1525" t="str">
        <f>IF(OR(AND(Flights[[#This Row],[Status]]="Cancelled",Flights[[#This Row],[Cancellation Reason]]="Airline/Carrier"),Flights[[#This Row],[Delay Type]]="Severe"),"Yes","No")</f>
        <v>No</v>
      </c>
    </row>
    <row r="1526" spans="1:24" x14ac:dyDescent="0.25">
      <c r="A1526" s="3">
        <v>42124</v>
      </c>
      <c r="B1526">
        <f>WEEKNUM(Flights[[#This Row],[Date]],2)</f>
        <v>18</v>
      </c>
      <c r="C1526">
        <f>WEEKDAY(Flights[[#This Row],[Date]],2)</f>
        <v>4</v>
      </c>
      <c r="D1526" t="s">
        <v>1303</v>
      </c>
      <c r="E1526" t="s">
        <v>1995</v>
      </c>
      <c r="F1526" t="s">
        <v>0</v>
      </c>
      <c r="G1526" t="s">
        <v>29</v>
      </c>
      <c r="H1526" t="str">
        <f>_xlfn.XLOOKUP(Flights[[#This Row],[Destination]],Airports!$A$1:$A$77,Airports!$D$1:$D$77,"Code not found")</f>
        <v>Phoenix</v>
      </c>
      <c r="I1526" t="str" cm="1">
        <f t="array" ref="I1526">_xlfn.XLOOKUP(Flights[[#This Row],[Destination]],_xlfn._TRO_TRAILING(Airports!A:A),_xlfn._TRO_TRAILING(Airports!E:E),"Code not found")</f>
        <v>AZ</v>
      </c>
      <c r="J1526" s="1">
        <v>0.4826388888888889</v>
      </c>
      <c r="K1526">
        <f>HOUR(Flights[[#This Row],[Scheduled Departure]])</f>
        <v>11</v>
      </c>
      <c r="L1526" s="1">
        <v>0.4826388888888889</v>
      </c>
      <c r="M1526">
        <v>0</v>
      </c>
      <c r="N1526">
        <v>85</v>
      </c>
      <c r="O1526" s="14">
        <f>Flights[[#This Row],[Length (min)]]/60</f>
        <v>1.4166666666666667</v>
      </c>
      <c r="P1526">
        <v>370</v>
      </c>
      <c r="Q1526" s="17">
        <f>IFERROR(Flights[[#This Row],[Distance]]/Flights[[#This Row],[Length (hr)]],"")</f>
        <v>261.1764705882353</v>
      </c>
      <c r="R1526" s="1">
        <v>0.53472222222222221</v>
      </c>
      <c r="S1526" s="1">
        <v>0.54166666666666663</v>
      </c>
      <c r="T1526">
        <v>10</v>
      </c>
      <c r="U1526" t="str">
        <f>IF(Flights[[#This Row],[Arrival Delay]]="","Cancelled",IF(Flights[[#This Row],[Arrival Delay]]&gt;15,"Delayed","On time"))</f>
        <v>On time</v>
      </c>
      <c r="V1526" t="str">
        <f>IF(Flights[[#This Row],[Status]]&lt;&gt;"Delayed","",IF(Flights[[#This Row],[Arrival Delay]]&gt;120,"Severe",IF(Flights[[#This Row],[Arrival Delay]]&gt;60,"Major","Moderate")))</f>
        <v/>
      </c>
      <c r="X1526" t="str">
        <f>IF(OR(AND(Flights[[#This Row],[Status]]="Cancelled",Flights[[#This Row],[Cancellation Reason]]="Airline/Carrier"),Flights[[#This Row],[Delay Type]]="Severe"),"Yes","No")</f>
        <v>No</v>
      </c>
    </row>
    <row r="1527" spans="1:24" x14ac:dyDescent="0.25">
      <c r="A1527" s="3">
        <v>42124</v>
      </c>
      <c r="B1527">
        <f>WEEKNUM(Flights[[#This Row],[Date]],2)</f>
        <v>18</v>
      </c>
      <c r="C1527">
        <f>WEEKDAY(Flights[[#This Row],[Date]],2)</f>
        <v>4</v>
      </c>
      <c r="D1527" t="s">
        <v>80</v>
      </c>
      <c r="E1527" t="s">
        <v>1987</v>
      </c>
      <c r="F1527" t="s">
        <v>0</v>
      </c>
      <c r="G1527" t="s">
        <v>2</v>
      </c>
      <c r="H1527" t="str">
        <f>_xlfn.XLOOKUP(Flights[[#This Row],[Destination]],Airports!$A$1:$A$77,Airports!$D$1:$D$77,"Code not found")</f>
        <v>Miami</v>
      </c>
      <c r="I1527" t="str" cm="1">
        <f t="array" ref="I1527">_xlfn.XLOOKUP(Flights[[#This Row],[Destination]],_xlfn._TRO_TRAILING(Airports!A:A),_xlfn._TRO_TRAILING(Airports!E:E),"Code not found")</f>
        <v>FL</v>
      </c>
      <c r="J1527" s="1">
        <v>0.51388888888888884</v>
      </c>
      <c r="K1527">
        <f>HOUR(Flights[[#This Row],[Scheduled Departure]])</f>
        <v>12</v>
      </c>
      <c r="L1527" s="1">
        <v>0.51180555555555551</v>
      </c>
      <c r="M1527">
        <v>-3</v>
      </c>
      <c r="N1527">
        <v>295</v>
      </c>
      <c r="O1527" s="14">
        <f>Flights[[#This Row],[Length (min)]]/60</f>
        <v>4.916666666666667</v>
      </c>
      <c r="P1527">
        <v>2342</v>
      </c>
      <c r="Q1527" s="17">
        <f>IFERROR(Flights[[#This Row],[Distance]]/Flights[[#This Row],[Length (hr)]],"")</f>
        <v>476.33898305084745</v>
      </c>
      <c r="R1527" s="1">
        <v>0.84583333333333333</v>
      </c>
      <c r="S1527" s="1">
        <v>0.84166666666666667</v>
      </c>
      <c r="T1527">
        <v>-6</v>
      </c>
      <c r="U1527" t="str">
        <f>IF(Flights[[#This Row],[Arrival Delay]]="","Cancelled",IF(Flights[[#This Row],[Arrival Delay]]&gt;15,"Delayed","On time"))</f>
        <v>On time</v>
      </c>
      <c r="V1527" t="str">
        <f>IF(Flights[[#This Row],[Status]]&lt;&gt;"Delayed","",IF(Flights[[#This Row],[Arrival Delay]]&gt;120,"Severe",IF(Flights[[#This Row],[Arrival Delay]]&gt;60,"Major","Moderate")))</f>
        <v/>
      </c>
      <c r="X1527" t="str">
        <f>IF(OR(AND(Flights[[#This Row],[Status]]="Cancelled",Flights[[#This Row],[Cancellation Reason]]="Airline/Carrier"),Flights[[#This Row],[Delay Type]]="Severe"),"Yes","No")</f>
        <v>No</v>
      </c>
    </row>
    <row r="1528" spans="1:24" x14ac:dyDescent="0.25">
      <c r="A1528" s="3">
        <v>42124</v>
      </c>
      <c r="B1528">
        <f>WEEKNUM(Flights[[#This Row],[Date]],2)</f>
        <v>18</v>
      </c>
      <c r="C1528">
        <f>WEEKDAY(Flights[[#This Row],[Date]],2)</f>
        <v>4</v>
      </c>
      <c r="D1528" t="s">
        <v>482</v>
      </c>
      <c r="E1528" t="s">
        <v>1989</v>
      </c>
      <c r="F1528" t="s">
        <v>0</v>
      </c>
      <c r="G1528" t="s">
        <v>26</v>
      </c>
      <c r="H1528" t="str">
        <f>_xlfn.XLOOKUP(Flights[[#This Row],[Destination]],Airports!$A$1:$A$77,Airports!$D$1:$D$77,"Code not found")</f>
        <v>Atlanta</v>
      </c>
      <c r="I1528" t="str" cm="1">
        <f t="array" ref="I1528">_xlfn.XLOOKUP(Flights[[#This Row],[Destination]],_xlfn._TRO_TRAILING(Airports!A:A),_xlfn._TRO_TRAILING(Airports!E:E),"Code not found")</f>
        <v>GA</v>
      </c>
      <c r="J1528" s="1">
        <v>0.52430555555555558</v>
      </c>
      <c r="K1528">
        <f>HOUR(Flights[[#This Row],[Scheduled Departure]])</f>
        <v>12</v>
      </c>
      <c r="L1528" s="1">
        <v>0.5229166666666667</v>
      </c>
      <c r="M1528">
        <v>-2</v>
      </c>
      <c r="N1528">
        <v>257</v>
      </c>
      <c r="O1528" s="14">
        <f>Flights[[#This Row],[Length (min)]]/60</f>
        <v>4.2833333333333332</v>
      </c>
      <c r="P1528">
        <v>1947</v>
      </c>
      <c r="Q1528" s="17">
        <f>IFERROR(Flights[[#This Row],[Distance]]/Flights[[#This Row],[Length (hr)]],"")</f>
        <v>454.55252918287937</v>
      </c>
      <c r="R1528" s="1">
        <v>0.82986111111111116</v>
      </c>
      <c r="S1528" s="1">
        <v>0.82638888888888884</v>
      </c>
      <c r="T1528">
        <v>-5</v>
      </c>
      <c r="U1528" t="str">
        <f>IF(Flights[[#This Row],[Arrival Delay]]="","Cancelled",IF(Flights[[#This Row],[Arrival Delay]]&gt;15,"Delayed","On time"))</f>
        <v>On time</v>
      </c>
      <c r="V1528" t="str">
        <f>IF(Flights[[#This Row],[Status]]&lt;&gt;"Delayed","",IF(Flights[[#This Row],[Arrival Delay]]&gt;120,"Severe",IF(Flights[[#This Row],[Arrival Delay]]&gt;60,"Major","Moderate")))</f>
        <v/>
      </c>
      <c r="X1528" t="str">
        <f>IF(OR(AND(Flights[[#This Row],[Status]]="Cancelled",Flights[[#This Row],[Cancellation Reason]]="Airline/Carrier"),Flights[[#This Row],[Delay Type]]="Severe"),"Yes","No")</f>
        <v>No</v>
      </c>
    </row>
    <row r="1529" spans="1:24" x14ac:dyDescent="0.25">
      <c r="A1529" s="3">
        <v>42124</v>
      </c>
      <c r="B1529">
        <f>WEEKNUM(Flights[[#This Row],[Date]],2)</f>
        <v>18</v>
      </c>
      <c r="C1529">
        <f>WEEKDAY(Flights[[#This Row],[Date]],2)</f>
        <v>4</v>
      </c>
      <c r="D1529" t="s">
        <v>523</v>
      </c>
      <c r="E1529" t="s">
        <v>1989</v>
      </c>
      <c r="F1529" t="s">
        <v>0</v>
      </c>
      <c r="G1529" t="s">
        <v>349</v>
      </c>
      <c r="H1529" t="str">
        <f>_xlfn.XLOOKUP(Flights[[#This Row],[Destination]],Airports!$A$1:$A$77,Airports!$D$1:$D$77,"Code not found")</f>
        <v>Salt Lake City</v>
      </c>
      <c r="I1529" t="str" cm="1">
        <f t="array" ref="I1529">_xlfn.XLOOKUP(Flights[[#This Row],[Destination]],_xlfn._TRO_TRAILING(Airports!A:A),_xlfn._TRO_TRAILING(Airports!E:E),"Code not found")</f>
        <v>UT</v>
      </c>
      <c r="J1529" s="1">
        <v>0.55555555555555558</v>
      </c>
      <c r="K1529">
        <f>HOUR(Flights[[#This Row],[Scheduled Departure]])</f>
        <v>13</v>
      </c>
      <c r="L1529" s="1">
        <v>0.5541666666666667</v>
      </c>
      <c r="M1529">
        <v>-2</v>
      </c>
      <c r="N1529">
        <v>104</v>
      </c>
      <c r="O1529" s="14">
        <f>Flights[[#This Row],[Length (min)]]/60</f>
        <v>1.7333333333333334</v>
      </c>
      <c r="P1529">
        <v>590</v>
      </c>
      <c r="Q1529" s="17">
        <f>IFERROR(Flights[[#This Row],[Distance]]/Flights[[#This Row],[Length (hr)]],"")</f>
        <v>340.38461538461536</v>
      </c>
      <c r="R1529" s="1">
        <v>0.6743055555555556</v>
      </c>
      <c r="S1529" s="1">
        <v>0.66805555555555551</v>
      </c>
      <c r="T1529">
        <v>-9</v>
      </c>
      <c r="U1529" t="str">
        <f>IF(Flights[[#This Row],[Arrival Delay]]="","Cancelled",IF(Flights[[#This Row],[Arrival Delay]]&gt;15,"Delayed","On time"))</f>
        <v>On time</v>
      </c>
      <c r="V1529" t="str">
        <f>IF(Flights[[#This Row],[Status]]&lt;&gt;"Delayed","",IF(Flights[[#This Row],[Arrival Delay]]&gt;120,"Severe",IF(Flights[[#This Row],[Arrival Delay]]&gt;60,"Major","Moderate")))</f>
        <v/>
      </c>
      <c r="X1529" t="str">
        <f>IF(OR(AND(Flights[[#This Row],[Status]]="Cancelled",Flights[[#This Row],[Cancellation Reason]]="Airline/Carrier"),Flights[[#This Row],[Delay Type]]="Severe"),"Yes","No")</f>
        <v>No</v>
      </c>
    </row>
    <row r="1530" spans="1:24" x14ac:dyDescent="0.25">
      <c r="A1530" s="3">
        <v>42124</v>
      </c>
      <c r="B1530">
        <f>WEEKNUM(Flights[[#This Row],[Date]],2)</f>
        <v>18</v>
      </c>
      <c r="C1530">
        <f>WEEKDAY(Flights[[#This Row],[Date]],2)</f>
        <v>4</v>
      </c>
      <c r="D1530" t="s">
        <v>526</v>
      </c>
      <c r="E1530" t="s">
        <v>1996</v>
      </c>
      <c r="F1530" t="s">
        <v>0</v>
      </c>
      <c r="G1530" t="s">
        <v>9</v>
      </c>
      <c r="H1530" t="str">
        <f>_xlfn.XLOOKUP(Flights[[#This Row],[Destination]],Airports!$A$1:$A$77,Airports!$D$1:$D$77,"Code not found")</f>
        <v>San Francisco</v>
      </c>
      <c r="I1530" t="str" cm="1">
        <f t="array" ref="I1530">_xlfn.XLOOKUP(Flights[[#This Row],[Destination]],_xlfn._TRO_TRAILING(Airports!A:A),_xlfn._TRO_TRAILING(Airports!E:E),"Code not found")</f>
        <v>CA</v>
      </c>
      <c r="J1530" s="1">
        <v>0.56597222222222221</v>
      </c>
      <c r="K1530">
        <f>HOUR(Flights[[#This Row],[Scheduled Departure]])</f>
        <v>13</v>
      </c>
      <c r="L1530" s="1">
        <v>0.56319444444444444</v>
      </c>
      <c r="M1530">
        <v>-4</v>
      </c>
      <c r="N1530">
        <v>65</v>
      </c>
      <c r="O1530" s="14">
        <f>Flights[[#This Row],[Length (min)]]/60</f>
        <v>1.0833333333333333</v>
      </c>
      <c r="P1530">
        <v>337</v>
      </c>
      <c r="Q1530" s="17">
        <f>IFERROR(Flights[[#This Row],[Distance]]/Flights[[#This Row],[Length (hr)]],"")</f>
        <v>311.07692307692309</v>
      </c>
      <c r="R1530" s="1">
        <v>0.61805555555555558</v>
      </c>
      <c r="S1530" s="1">
        <v>0.60833333333333328</v>
      </c>
      <c r="T1530">
        <v>-14</v>
      </c>
      <c r="U1530" t="str">
        <f>IF(Flights[[#This Row],[Arrival Delay]]="","Cancelled",IF(Flights[[#This Row],[Arrival Delay]]&gt;15,"Delayed","On time"))</f>
        <v>On time</v>
      </c>
      <c r="V1530" t="str">
        <f>IF(Flights[[#This Row],[Status]]&lt;&gt;"Delayed","",IF(Flights[[#This Row],[Arrival Delay]]&gt;120,"Severe",IF(Flights[[#This Row],[Arrival Delay]]&gt;60,"Major","Moderate")))</f>
        <v/>
      </c>
      <c r="X1530" t="str">
        <f>IF(OR(AND(Flights[[#This Row],[Status]]="Cancelled",Flights[[#This Row],[Cancellation Reason]]="Airline/Carrier"),Flights[[#This Row],[Delay Type]]="Severe"),"Yes","No")</f>
        <v>No</v>
      </c>
    </row>
    <row r="1531" spans="1:24" x14ac:dyDescent="0.25">
      <c r="A1531" s="3">
        <v>42124</v>
      </c>
      <c r="B1531">
        <f>WEEKNUM(Flights[[#This Row],[Date]],2)</f>
        <v>18</v>
      </c>
      <c r="C1531">
        <f>WEEKDAY(Flights[[#This Row],[Date]],2)</f>
        <v>4</v>
      </c>
      <c r="D1531" t="s">
        <v>145</v>
      </c>
      <c r="E1531" t="s">
        <v>1987</v>
      </c>
      <c r="F1531" t="s">
        <v>0</v>
      </c>
      <c r="G1531" t="s">
        <v>3</v>
      </c>
      <c r="H1531" t="str">
        <f>_xlfn.XLOOKUP(Flights[[#This Row],[Destination]],Airports!$A$1:$A$77,Airports!$D$1:$D$77,"Code not found")</f>
        <v>Dallas</v>
      </c>
      <c r="I1531" t="str" cm="1">
        <f t="array" ref="I1531">_xlfn.XLOOKUP(Flights[[#This Row],[Destination]],_xlfn._TRO_TRAILING(Airports!A:A),_xlfn._TRO_TRAILING(Airports!E:E),"Code not found")</f>
        <v>TX</v>
      </c>
      <c r="J1531" s="1">
        <v>0.60555555555555551</v>
      </c>
      <c r="K1531">
        <f>HOUR(Flights[[#This Row],[Scheduled Departure]])</f>
        <v>14</v>
      </c>
      <c r="L1531" s="1">
        <v>0.60833333333333328</v>
      </c>
      <c r="M1531">
        <v>4</v>
      </c>
      <c r="N1531">
        <v>182</v>
      </c>
      <c r="O1531" s="14">
        <f>Flights[[#This Row],[Length (min)]]/60</f>
        <v>3.0333333333333332</v>
      </c>
      <c r="P1531">
        <v>1235</v>
      </c>
      <c r="Q1531" s="17">
        <f>IFERROR(Flights[[#This Row],[Distance]]/Flights[[#This Row],[Length (hr)]],"")</f>
        <v>407.14285714285717</v>
      </c>
      <c r="R1531" s="1">
        <v>0.82013888888888886</v>
      </c>
      <c r="S1531" s="1">
        <v>0.81805555555555554</v>
      </c>
      <c r="T1531">
        <v>-3</v>
      </c>
      <c r="U1531" t="str">
        <f>IF(Flights[[#This Row],[Arrival Delay]]="","Cancelled",IF(Flights[[#This Row],[Arrival Delay]]&gt;15,"Delayed","On time"))</f>
        <v>On time</v>
      </c>
      <c r="V1531" t="str">
        <f>IF(Flights[[#This Row],[Status]]&lt;&gt;"Delayed","",IF(Flights[[#This Row],[Arrival Delay]]&gt;120,"Severe",IF(Flights[[#This Row],[Arrival Delay]]&gt;60,"Major","Moderate")))</f>
        <v/>
      </c>
      <c r="X1531" t="str">
        <f>IF(OR(AND(Flights[[#This Row],[Status]]="Cancelled",Flights[[#This Row],[Cancellation Reason]]="Airline/Carrier"),Flights[[#This Row],[Delay Type]]="Severe"),"Yes","No")</f>
        <v>No</v>
      </c>
    </row>
    <row r="1532" spans="1:24" x14ac:dyDescent="0.25">
      <c r="A1532" s="3">
        <v>42124</v>
      </c>
      <c r="B1532">
        <f>WEEKNUM(Flights[[#This Row],[Date]],2)</f>
        <v>18</v>
      </c>
      <c r="C1532">
        <f>WEEKDAY(Flights[[#This Row],[Date]],2)</f>
        <v>4</v>
      </c>
      <c r="D1532" t="s">
        <v>150</v>
      </c>
      <c r="E1532" t="s">
        <v>1987</v>
      </c>
      <c r="F1532" t="s">
        <v>0</v>
      </c>
      <c r="G1532" t="s">
        <v>3</v>
      </c>
      <c r="H1532" t="str">
        <f>_xlfn.XLOOKUP(Flights[[#This Row],[Destination]],Airports!$A$1:$A$77,Airports!$D$1:$D$77,"Code not found")</f>
        <v>Dallas</v>
      </c>
      <c r="I1532" t="str" cm="1">
        <f t="array" ref="I1532">_xlfn.XLOOKUP(Flights[[#This Row],[Destination]],_xlfn._TRO_TRAILING(Airports!A:A),_xlfn._TRO_TRAILING(Airports!E:E),"Code not found")</f>
        <v>TX</v>
      </c>
      <c r="J1532" s="1">
        <v>0.64583333333333337</v>
      </c>
      <c r="K1532">
        <f>HOUR(Flights[[#This Row],[Scheduled Departure]])</f>
        <v>15</v>
      </c>
      <c r="L1532" s="1">
        <v>0.6430555555555556</v>
      </c>
      <c r="M1532">
        <v>-4</v>
      </c>
      <c r="N1532">
        <v>184</v>
      </c>
      <c r="O1532" s="14">
        <f>Flights[[#This Row],[Length (min)]]/60</f>
        <v>3.0666666666666669</v>
      </c>
      <c r="P1532">
        <v>1235</v>
      </c>
      <c r="Q1532" s="17">
        <f>IFERROR(Flights[[#This Row],[Distance]]/Flights[[#This Row],[Length (hr)]],"")</f>
        <v>402.71739130434781</v>
      </c>
      <c r="R1532" s="1">
        <v>0.85763888888888884</v>
      </c>
      <c r="S1532" s="1">
        <v>0.85416666666666663</v>
      </c>
      <c r="T1532">
        <v>-5</v>
      </c>
      <c r="U1532" t="str">
        <f>IF(Flights[[#This Row],[Arrival Delay]]="","Cancelled",IF(Flights[[#This Row],[Arrival Delay]]&gt;15,"Delayed","On time"))</f>
        <v>On time</v>
      </c>
      <c r="V1532" t="str">
        <f>IF(Flights[[#This Row],[Status]]&lt;&gt;"Delayed","",IF(Flights[[#This Row],[Arrival Delay]]&gt;120,"Severe",IF(Flights[[#This Row],[Arrival Delay]]&gt;60,"Major","Moderate")))</f>
        <v/>
      </c>
      <c r="X1532" t="str">
        <f>IF(OR(AND(Flights[[#This Row],[Status]]="Cancelled",Flights[[#This Row],[Cancellation Reason]]="Airline/Carrier"),Flights[[#This Row],[Delay Type]]="Severe"),"Yes","No")</f>
        <v>No</v>
      </c>
    </row>
    <row r="1533" spans="1:24" x14ac:dyDescent="0.25">
      <c r="A1533" s="3">
        <v>42124</v>
      </c>
      <c r="B1533">
        <f>WEEKNUM(Flights[[#This Row],[Date]],2)</f>
        <v>18</v>
      </c>
      <c r="C1533">
        <f>WEEKDAY(Flights[[#This Row],[Date]],2)</f>
        <v>4</v>
      </c>
      <c r="D1533" t="s">
        <v>1321</v>
      </c>
      <c r="E1533" t="s">
        <v>1995</v>
      </c>
      <c r="F1533" t="s">
        <v>0</v>
      </c>
      <c r="G1533" t="s">
        <v>347</v>
      </c>
      <c r="H1533" t="str">
        <f>_xlfn.XLOOKUP(Flights[[#This Row],[Destination]],Airports!$A$1:$A$77,Airports!$D$1:$D$77,"Code not found")</f>
        <v>San Jose</v>
      </c>
      <c r="I1533" t="str" cm="1">
        <f t="array" ref="I1533">_xlfn.XLOOKUP(Flights[[#This Row],[Destination]],_xlfn._TRO_TRAILING(Airports!A:A),_xlfn._TRO_TRAILING(Airports!E:E),"Code not found")</f>
        <v>CA</v>
      </c>
      <c r="J1533" s="1">
        <v>0.67708333333333337</v>
      </c>
      <c r="K1533">
        <f>HOUR(Flights[[#This Row],[Scheduled Departure]])</f>
        <v>16</v>
      </c>
      <c r="L1533" s="1">
        <v>0.68541666666666667</v>
      </c>
      <c r="M1533">
        <v>12</v>
      </c>
      <c r="N1533">
        <v>58</v>
      </c>
      <c r="O1533" s="14">
        <f>Flights[[#This Row],[Length (min)]]/60</f>
        <v>0.96666666666666667</v>
      </c>
      <c r="P1533">
        <v>308</v>
      </c>
      <c r="Q1533" s="17">
        <f>IFERROR(Flights[[#This Row],[Distance]]/Flights[[#This Row],[Length (hr)]],"")</f>
        <v>318.62068965517238</v>
      </c>
      <c r="R1533" s="1">
        <v>0.72222222222222221</v>
      </c>
      <c r="S1533" s="1">
        <v>0.72569444444444442</v>
      </c>
      <c r="T1533">
        <v>5</v>
      </c>
      <c r="U1533" t="str">
        <f>IF(Flights[[#This Row],[Arrival Delay]]="","Cancelled",IF(Flights[[#This Row],[Arrival Delay]]&gt;15,"Delayed","On time"))</f>
        <v>On time</v>
      </c>
      <c r="V1533" t="str">
        <f>IF(Flights[[#This Row],[Status]]&lt;&gt;"Delayed","",IF(Flights[[#This Row],[Arrival Delay]]&gt;120,"Severe",IF(Flights[[#This Row],[Arrival Delay]]&gt;60,"Major","Moderate")))</f>
        <v/>
      </c>
      <c r="X1533" t="str">
        <f>IF(OR(AND(Flights[[#This Row],[Status]]="Cancelled",Flights[[#This Row],[Cancellation Reason]]="Airline/Carrier"),Flights[[#This Row],[Delay Type]]="Severe"),"Yes","No")</f>
        <v>No</v>
      </c>
    </row>
    <row r="1534" spans="1:24" x14ac:dyDescent="0.25">
      <c r="A1534" s="3">
        <v>42124</v>
      </c>
      <c r="B1534">
        <f>WEEKNUM(Flights[[#This Row],[Date]],2)</f>
        <v>18</v>
      </c>
      <c r="C1534">
        <f>WEEKDAY(Flights[[#This Row],[Date]],2)</f>
        <v>4</v>
      </c>
      <c r="D1534" t="s">
        <v>1016</v>
      </c>
      <c r="E1534" t="s">
        <v>1994</v>
      </c>
      <c r="F1534" t="s">
        <v>0</v>
      </c>
      <c r="G1534" t="s">
        <v>347</v>
      </c>
      <c r="H1534" t="str">
        <f>_xlfn.XLOOKUP(Flights[[#This Row],[Destination]],Airports!$A$1:$A$77,Airports!$D$1:$D$77,"Code not found")</f>
        <v>San Jose</v>
      </c>
      <c r="I1534" t="str" cm="1">
        <f t="array" ref="I1534">_xlfn.XLOOKUP(Flights[[#This Row],[Destination]],_xlfn._TRO_TRAILING(Airports!A:A),_xlfn._TRO_TRAILING(Airports!E:E),"Code not found")</f>
        <v>CA</v>
      </c>
      <c r="J1534" s="1">
        <v>0.68402777777777779</v>
      </c>
      <c r="K1534">
        <f>HOUR(Flights[[#This Row],[Scheduled Departure]])</f>
        <v>16</v>
      </c>
      <c r="L1534" s="1">
        <v>0.69027777777777777</v>
      </c>
      <c r="M1534">
        <v>9</v>
      </c>
      <c r="N1534">
        <v>68</v>
      </c>
      <c r="O1534" s="14">
        <f>Flights[[#This Row],[Length (min)]]/60</f>
        <v>1.1333333333333333</v>
      </c>
      <c r="P1534">
        <v>308</v>
      </c>
      <c r="Q1534" s="17">
        <f>IFERROR(Flights[[#This Row],[Distance]]/Flights[[#This Row],[Length (hr)]],"")</f>
        <v>271.76470588235293</v>
      </c>
      <c r="R1534" s="1">
        <v>0.73958333333333337</v>
      </c>
      <c r="S1534" s="1">
        <v>0.73750000000000004</v>
      </c>
      <c r="T1534">
        <v>-3</v>
      </c>
      <c r="U1534" t="str">
        <f>IF(Flights[[#This Row],[Arrival Delay]]="","Cancelled",IF(Flights[[#This Row],[Arrival Delay]]&gt;15,"Delayed","On time"))</f>
        <v>On time</v>
      </c>
      <c r="V1534" t="str">
        <f>IF(Flights[[#This Row],[Status]]&lt;&gt;"Delayed","",IF(Flights[[#This Row],[Arrival Delay]]&gt;120,"Severe",IF(Flights[[#This Row],[Arrival Delay]]&gt;60,"Major","Moderate")))</f>
        <v/>
      </c>
      <c r="X1534" t="str">
        <f>IF(OR(AND(Flights[[#This Row],[Status]]="Cancelled",Flights[[#This Row],[Cancellation Reason]]="Airline/Carrier"),Flights[[#This Row],[Delay Type]]="Severe"),"Yes","No")</f>
        <v>No</v>
      </c>
    </row>
    <row r="1535" spans="1:24" x14ac:dyDescent="0.25">
      <c r="A1535" s="3">
        <v>42124</v>
      </c>
      <c r="B1535">
        <f>WEEKNUM(Flights[[#This Row],[Date]],2)</f>
        <v>18</v>
      </c>
      <c r="C1535">
        <f>WEEKDAY(Flights[[#This Row],[Date]],2)</f>
        <v>4</v>
      </c>
      <c r="D1535" t="s">
        <v>622</v>
      </c>
      <c r="E1535" t="s">
        <v>1994</v>
      </c>
      <c r="F1535" t="s">
        <v>0</v>
      </c>
      <c r="G1535" t="s">
        <v>314</v>
      </c>
      <c r="H1535" t="str">
        <f>_xlfn.XLOOKUP(Flights[[#This Row],[Destination]],Airports!$A$1:$A$77,Airports!$D$1:$D$77,"Code not found")</f>
        <v>Minneapolis</v>
      </c>
      <c r="I1535" t="str" cm="1">
        <f t="array" ref="I1535">_xlfn.XLOOKUP(Flights[[#This Row],[Destination]],_xlfn._TRO_TRAILING(Airports!A:A),_xlfn._TRO_TRAILING(Airports!E:E),"Code not found")</f>
        <v>MN</v>
      </c>
      <c r="J1535" s="1">
        <v>0.7631944444444444</v>
      </c>
      <c r="K1535">
        <f>HOUR(Flights[[#This Row],[Scheduled Departure]])</f>
        <v>18</v>
      </c>
      <c r="L1535" s="1">
        <v>0.7583333333333333</v>
      </c>
      <c r="M1535">
        <v>-7</v>
      </c>
      <c r="N1535">
        <v>216</v>
      </c>
      <c r="O1535" s="14">
        <f>Flights[[#This Row],[Length (min)]]/60</f>
        <v>3.6</v>
      </c>
      <c r="P1535">
        <v>1535</v>
      </c>
      <c r="Q1535" s="17">
        <f>IFERROR(Flights[[#This Row],[Distance]]/Flights[[#This Row],[Length (hr)]],"")</f>
        <v>426.38888888888886</v>
      </c>
      <c r="R1535" s="1">
        <v>1.3888888888888889E-3</v>
      </c>
      <c r="S1535" s="1">
        <v>0.9916666666666667</v>
      </c>
      <c r="T1535">
        <v>-14</v>
      </c>
      <c r="U1535" t="str">
        <f>IF(Flights[[#This Row],[Arrival Delay]]="","Cancelled",IF(Flights[[#This Row],[Arrival Delay]]&gt;15,"Delayed","On time"))</f>
        <v>On time</v>
      </c>
      <c r="V1535" t="str">
        <f>IF(Flights[[#This Row],[Status]]&lt;&gt;"Delayed","",IF(Flights[[#This Row],[Arrival Delay]]&gt;120,"Severe",IF(Flights[[#This Row],[Arrival Delay]]&gt;60,"Major","Moderate")))</f>
        <v/>
      </c>
      <c r="X1535" t="str">
        <f>IF(OR(AND(Flights[[#This Row],[Status]]="Cancelled",Flights[[#This Row],[Cancellation Reason]]="Airline/Carrier"),Flights[[#This Row],[Delay Type]]="Severe"),"Yes","No")</f>
        <v>No</v>
      </c>
    </row>
    <row r="1536" spans="1:24" x14ac:dyDescent="0.25">
      <c r="A1536" s="3">
        <v>42124</v>
      </c>
      <c r="B1536">
        <f>WEEKNUM(Flights[[#This Row],[Date]],2)</f>
        <v>18</v>
      </c>
      <c r="C1536">
        <f>WEEKDAY(Flights[[#This Row],[Date]],2)</f>
        <v>4</v>
      </c>
      <c r="D1536" t="s">
        <v>819</v>
      </c>
      <c r="E1536" t="s">
        <v>1989</v>
      </c>
      <c r="F1536" t="s">
        <v>0</v>
      </c>
      <c r="G1536" t="s">
        <v>15</v>
      </c>
      <c r="H1536" t="str">
        <f>_xlfn.XLOOKUP(Flights[[#This Row],[Destination]],Airports!$A$1:$A$77,Airports!$D$1:$D$77,"Code not found")</f>
        <v>Las Vegas</v>
      </c>
      <c r="I1536" t="str" cm="1">
        <f t="array" ref="I1536">_xlfn.XLOOKUP(Flights[[#This Row],[Destination]],_xlfn._TRO_TRAILING(Airports!A:A),_xlfn._TRO_TRAILING(Airports!E:E),"Code not found")</f>
        <v>NV</v>
      </c>
      <c r="J1536" s="1">
        <v>0.80208333333333337</v>
      </c>
      <c r="K1536">
        <f>HOUR(Flights[[#This Row],[Scheduled Departure]])</f>
        <v>19</v>
      </c>
      <c r="L1536" s="1">
        <v>0.79791666666666672</v>
      </c>
      <c r="M1536">
        <v>-6</v>
      </c>
      <c r="N1536">
        <v>76</v>
      </c>
      <c r="O1536" s="14">
        <f>Flights[[#This Row],[Length (min)]]/60</f>
        <v>1.2666666666666666</v>
      </c>
      <c r="P1536">
        <v>236</v>
      </c>
      <c r="Q1536" s="17">
        <f>IFERROR(Flights[[#This Row],[Distance]]/Flights[[#This Row],[Length (hr)]],"")</f>
        <v>186.31578947368422</v>
      </c>
      <c r="R1536" s="1">
        <v>0.85277777777777775</v>
      </c>
      <c r="S1536" s="1">
        <v>0.85069444444444442</v>
      </c>
      <c r="T1536">
        <v>-3</v>
      </c>
      <c r="U1536" t="str">
        <f>IF(Flights[[#This Row],[Arrival Delay]]="","Cancelled",IF(Flights[[#This Row],[Arrival Delay]]&gt;15,"Delayed","On time"))</f>
        <v>On time</v>
      </c>
      <c r="V1536" t="str">
        <f>IF(Flights[[#This Row],[Status]]&lt;&gt;"Delayed","",IF(Flights[[#This Row],[Arrival Delay]]&gt;120,"Severe",IF(Flights[[#This Row],[Arrival Delay]]&gt;60,"Major","Moderate")))</f>
        <v/>
      </c>
      <c r="X1536" t="str">
        <f>IF(OR(AND(Flights[[#This Row],[Status]]="Cancelled",Flights[[#This Row],[Cancellation Reason]]="Airline/Carrier"),Flights[[#This Row],[Delay Type]]="Severe"),"Yes","No")</f>
        <v>No</v>
      </c>
    </row>
    <row r="1537" spans="1:24" x14ac:dyDescent="0.25">
      <c r="A1537" s="3">
        <v>42124</v>
      </c>
      <c r="B1537">
        <f>WEEKNUM(Flights[[#This Row],[Date]],2)</f>
        <v>18</v>
      </c>
      <c r="C1537">
        <f>WEEKDAY(Flights[[#This Row],[Date]],2)</f>
        <v>4</v>
      </c>
      <c r="D1537" t="s">
        <v>630</v>
      </c>
      <c r="E1537" t="s">
        <v>1991</v>
      </c>
      <c r="F1537" t="s">
        <v>0</v>
      </c>
      <c r="G1537" t="s">
        <v>248</v>
      </c>
      <c r="H1537" t="str">
        <f>_xlfn.XLOOKUP(Flights[[#This Row],[Destination]],Airports!$A$1:$A$77,Airports!$D$1:$D$77,"Code not found")</f>
        <v>Anchorage</v>
      </c>
      <c r="I1537" t="str" cm="1">
        <f t="array" ref="I1537">_xlfn.XLOOKUP(Flights[[#This Row],[Destination]],_xlfn._TRO_TRAILING(Airports!A:A),_xlfn._TRO_TRAILING(Airports!E:E),"Code not found")</f>
        <v>AK</v>
      </c>
      <c r="J1537" s="1">
        <v>0.82986111111111116</v>
      </c>
      <c r="K1537">
        <f>HOUR(Flights[[#This Row],[Scheduled Departure]])</f>
        <v>19</v>
      </c>
      <c r="L1537" s="1">
        <v>0.82361111111111107</v>
      </c>
      <c r="M1537">
        <v>-9</v>
      </c>
      <c r="N1537">
        <v>318</v>
      </c>
      <c r="O1537" s="14">
        <f>Flights[[#This Row],[Length (min)]]/60</f>
        <v>5.3</v>
      </c>
      <c r="P1537">
        <v>2345</v>
      </c>
      <c r="Q1537" s="17">
        <f>IFERROR(Flights[[#This Row],[Distance]]/Flights[[#This Row],[Length (hr)]],"")</f>
        <v>442.45283018867929</v>
      </c>
      <c r="R1537" s="1">
        <v>2.0833333333333332E-2</v>
      </c>
      <c r="S1537" s="1">
        <v>2.7777777777777779E-3</v>
      </c>
      <c r="T1537">
        <v>-26</v>
      </c>
      <c r="U1537" t="str">
        <f>IF(Flights[[#This Row],[Arrival Delay]]="","Cancelled",IF(Flights[[#This Row],[Arrival Delay]]&gt;15,"Delayed","On time"))</f>
        <v>On time</v>
      </c>
      <c r="V1537" t="str">
        <f>IF(Flights[[#This Row],[Status]]&lt;&gt;"Delayed","",IF(Flights[[#This Row],[Arrival Delay]]&gt;120,"Severe",IF(Flights[[#This Row],[Arrival Delay]]&gt;60,"Major","Moderate")))</f>
        <v/>
      </c>
      <c r="X1537" t="str">
        <f>IF(OR(AND(Flights[[#This Row],[Status]]="Cancelled",Flights[[#This Row],[Cancellation Reason]]="Airline/Carrier"),Flights[[#This Row],[Delay Type]]="Severe"),"Yes","No")</f>
        <v>No</v>
      </c>
    </row>
    <row r="1538" spans="1:24" x14ac:dyDescent="0.25">
      <c r="A1538" s="3">
        <v>42124</v>
      </c>
      <c r="B1538">
        <f>WEEKNUM(Flights[[#This Row],[Date]],2)</f>
        <v>18</v>
      </c>
      <c r="C1538">
        <f>WEEKDAY(Flights[[#This Row],[Date]],2)</f>
        <v>4</v>
      </c>
      <c r="D1538" t="s">
        <v>1337</v>
      </c>
      <c r="E1538" t="s">
        <v>1995</v>
      </c>
      <c r="F1538" t="s">
        <v>0</v>
      </c>
      <c r="G1538" t="s">
        <v>351</v>
      </c>
      <c r="H1538" t="str">
        <f>_xlfn.XLOOKUP(Flights[[#This Row],[Destination]],Airports!$A$1:$A$77,Airports!$D$1:$D$77,"Code not found")</f>
        <v>Sacramento</v>
      </c>
      <c r="I1538" t="str" cm="1">
        <f t="array" ref="I1538">_xlfn.XLOOKUP(Flights[[#This Row],[Destination]],_xlfn._TRO_TRAILING(Airports!A:A),_xlfn._TRO_TRAILING(Airports!E:E),"Code not found")</f>
        <v>CA</v>
      </c>
      <c r="J1538" s="1">
        <v>0.86805555555555558</v>
      </c>
      <c r="K1538">
        <f>HOUR(Flights[[#This Row],[Scheduled Departure]])</f>
        <v>20</v>
      </c>
      <c r="L1538" s="1">
        <v>0.88888888888888884</v>
      </c>
      <c r="M1538">
        <v>30</v>
      </c>
      <c r="N1538">
        <v>69</v>
      </c>
      <c r="O1538" s="14">
        <f>Flights[[#This Row],[Length (min)]]/60</f>
        <v>1.1499999999999999</v>
      </c>
      <c r="P1538">
        <v>373</v>
      </c>
      <c r="Q1538" s="17">
        <f>IFERROR(Flights[[#This Row],[Distance]]/Flights[[#This Row],[Length (hr)]],"")</f>
        <v>324.34782608695656</v>
      </c>
      <c r="R1538" s="1">
        <v>0.92013888888888884</v>
      </c>
      <c r="S1538" s="1">
        <v>0.93680555555555556</v>
      </c>
      <c r="T1538">
        <v>24</v>
      </c>
      <c r="U1538" t="str">
        <f>IF(Flights[[#This Row],[Arrival Delay]]="","Cancelled",IF(Flights[[#This Row],[Arrival Delay]]&gt;15,"Delayed","On time"))</f>
        <v>Delayed</v>
      </c>
      <c r="V1538" t="str">
        <f>IF(Flights[[#This Row],[Status]]&lt;&gt;"Delayed","",IF(Flights[[#This Row],[Arrival Delay]]&gt;120,"Severe",IF(Flights[[#This Row],[Arrival Delay]]&gt;60,"Major","Moderate")))</f>
        <v>Moderate</v>
      </c>
      <c r="X1538" t="str">
        <f>IF(OR(AND(Flights[[#This Row],[Status]]="Cancelled",Flights[[#This Row],[Cancellation Reason]]="Airline/Carrier"),Flights[[#This Row],[Delay Type]]="Severe"),"Yes","No")</f>
        <v>No</v>
      </c>
    </row>
    <row r="1539" spans="1:24" x14ac:dyDescent="0.25">
      <c r="A1539" s="3">
        <v>42124</v>
      </c>
      <c r="B1539">
        <f>WEEKNUM(Flights[[#This Row],[Date]],2)</f>
        <v>18</v>
      </c>
      <c r="C1539">
        <f>WEEKDAY(Flights[[#This Row],[Date]],2)</f>
        <v>4</v>
      </c>
      <c r="D1539" t="s">
        <v>824</v>
      </c>
      <c r="E1539" t="s">
        <v>1994</v>
      </c>
      <c r="F1539" t="s">
        <v>0</v>
      </c>
      <c r="G1539" t="s">
        <v>29</v>
      </c>
      <c r="H1539" t="str">
        <f>_xlfn.XLOOKUP(Flights[[#This Row],[Destination]],Airports!$A$1:$A$77,Airports!$D$1:$D$77,"Code not found")</f>
        <v>Phoenix</v>
      </c>
      <c r="I1539" t="str" cm="1">
        <f t="array" ref="I1539">_xlfn.XLOOKUP(Flights[[#This Row],[Destination]],_xlfn._TRO_TRAILING(Airports!A:A),_xlfn._TRO_TRAILING(Airports!E:E),"Code not found")</f>
        <v>AZ</v>
      </c>
      <c r="J1539" s="1">
        <v>0.88888888888888884</v>
      </c>
      <c r="K1539">
        <f>HOUR(Flights[[#This Row],[Scheduled Departure]])</f>
        <v>21</v>
      </c>
      <c r="L1539" s="1">
        <v>0.88611111111111107</v>
      </c>
      <c r="M1539">
        <v>-4</v>
      </c>
      <c r="N1539">
        <v>81</v>
      </c>
      <c r="O1539" s="14">
        <f>Flights[[#This Row],[Length (min)]]/60</f>
        <v>1.35</v>
      </c>
      <c r="P1539">
        <v>370</v>
      </c>
      <c r="Q1539" s="17">
        <f>IFERROR(Flights[[#This Row],[Distance]]/Flights[[#This Row],[Length (hr)]],"")</f>
        <v>274.07407407407408</v>
      </c>
      <c r="R1539" s="1">
        <v>0.9458333333333333</v>
      </c>
      <c r="S1539" s="1">
        <v>0.94236111111111109</v>
      </c>
      <c r="T1539">
        <v>-5</v>
      </c>
      <c r="U1539" t="str">
        <f>IF(Flights[[#This Row],[Arrival Delay]]="","Cancelled",IF(Flights[[#This Row],[Arrival Delay]]&gt;15,"Delayed","On time"))</f>
        <v>On time</v>
      </c>
      <c r="V1539" t="str">
        <f>IF(Flights[[#This Row],[Status]]&lt;&gt;"Delayed","",IF(Flights[[#This Row],[Arrival Delay]]&gt;120,"Severe",IF(Flights[[#This Row],[Arrival Delay]]&gt;60,"Major","Moderate")))</f>
        <v/>
      </c>
      <c r="X1539" t="str">
        <f>IF(OR(AND(Flights[[#This Row],[Status]]="Cancelled",Flights[[#This Row],[Cancellation Reason]]="Airline/Carrier"),Flights[[#This Row],[Delay Type]]="Severe"),"Yes","No")</f>
        <v>No</v>
      </c>
    </row>
    <row r="1540" spans="1:24" x14ac:dyDescent="0.25">
      <c r="A1540" s="3">
        <v>42124</v>
      </c>
      <c r="B1540">
        <f>WEEKNUM(Flights[[#This Row],[Date]],2)</f>
        <v>18</v>
      </c>
      <c r="C1540">
        <f>WEEKDAY(Flights[[#This Row],[Date]],2)</f>
        <v>4</v>
      </c>
      <c r="D1540" t="s">
        <v>1340</v>
      </c>
      <c r="E1540" t="s">
        <v>1995</v>
      </c>
      <c r="F1540" t="s">
        <v>0</v>
      </c>
      <c r="G1540" t="s">
        <v>318</v>
      </c>
      <c r="H1540" t="str">
        <f>_xlfn.XLOOKUP(Flights[[#This Row],[Destination]],Airports!$A$1:$A$77,Airports!$D$1:$D$77,"Code not found")</f>
        <v>Oakland</v>
      </c>
      <c r="I1540" t="str" cm="1">
        <f t="array" ref="I1540">_xlfn.XLOOKUP(Flights[[#This Row],[Destination]],_xlfn._TRO_TRAILING(Airports!A:A),_xlfn._TRO_TRAILING(Airports!E:E),"Code not found")</f>
        <v>CA</v>
      </c>
      <c r="J1540" s="1">
        <v>0.90625</v>
      </c>
      <c r="K1540">
        <f>HOUR(Flights[[#This Row],[Scheduled Departure]])</f>
        <v>21</v>
      </c>
      <c r="L1540" s="1">
        <v>0.90347222222222223</v>
      </c>
      <c r="M1540">
        <v>-4</v>
      </c>
      <c r="N1540">
        <v>70</v>
      </c>
      <c r="O1540" s="14">
        <f>Flights[[#This Row],[Length (min)]]/60</f>
        <v>1.1666666666666667</v>
      </c>
      <c r="P1540">
        <v>337</v>
      </c>
      <c r="Q1540" s="17">
        <f>IFERROR(Flights[[#This Row],[Distance]]/Flights[[#This Row],[Length (hr)]],"")</f>
        <v>288.85714285714283</v>
      </c>
      <c r="R1540" s="1">
        <v>0.95833333333333337</v>
      </c>
      <c r="S1540" s="1">
        <v>0.95208333333333328</v>
      </c>
      <c r="T1540">
        <v>-9</v>
      </c>
      <c r="U1540" t="str">
        <f>IF(Flights[[#This Row],[Arrival Delay]]="","Cancelled",IF(Flights[[#This Row],[Arrival Delay]]&gt;15,"Delayed","On time"))</f>
        <v>On time</v>
      </c>
      <c r="V1540" t="str">
        <f>IF(Flights[[#This Row],[Status]]&lt;&gt;"Delayed","",IF(Flights[[#This Row],[Arrival Delay]]&gt;120,"Severe",IF(Flights[[#This Row],[Arrival Delay]]&gt;60,"Major","Moderate")))</f>
        <v/>
      </c>
      <c r="X1540" t="str">
        <f>IF(OR(AND(Flights[[#This Row],[Status]]="Cancelled",Flights[[#This Row],[Cancellation Reason]]="Airline/Carrier"),Flights[[#This Row],[Delay Type]]="Severe"),"Yes","No")</f>
        <v>No</v>
      </c>
    </row>
    <row r="1541" spans="1:24" x14ac:dyDescent="0.25">
      <c r="A1541" s="3">
        <v>42124</v>
      </c>
      <c r="B1541">
        <f>WEEKNUM(Flights[[#This Row],[Date]],2)</f>
        <v>18</v>
      </c>
      <c r="C1541">
        <f>WEEKDAY(Flights[[#This Row],[Date]],2)</f>
        <v>4</v>
      </c>
      <c r="D1541" t="s">
        <v>1275</v>
      </c>
      <c r="E1541" t="s">
        <v>1989</v>
      </c>
      <c r="F1541" t="s">
        <v>0</v>
      </c>
      <c r="G1541" t="s">
        <v>22</v>
      </c>
      <c r="H1541" t="str">
        <f>_xlfn.XLOOKUP(Flights[[#This Row],[Destination]],Airports!$A$1:$A$77,Airports!$D$1:$D$77,"Code not found")</f>
        <v>Columbus</v>
      </c>
      <c r="I1541" t="str" cm="1">
        <f t="array" ref="I1541">_xlfn.XLOOKUP(Flights[[#This Row],[Destination]],_xlfn._TRO_TRAILING(Airports!A:A),_xlfn._TRO_TRAILING(Airports!E:E),"Code not found")</f>
        <v>OH</v>
      </c>
      <c r="J1541" s="1">
        <v>0.92361111111111116</v>
      </c>
      <c r="K1541">
        <f>HOUR(Flights[[#This Row],[Scheduled Departure]])</f>
        <v>22</v>
      </c>
      <c r="L1541" s="1">
        <v>0.92083333333333328</v>
      </c>
      <c r="M1541">
        <v>-4</v>
      </c>
      <c r="N1541">
        <v>257</v>
      </c>
      <c r="O1541" s="14">
        <f>Flights[[#This Row],[Length (min)]]/60</f>
        <v>4.2833333333333332</v>
      </c>
      <c r="P1541">
        <v>1995</v>
      </c>
      <c r="Q1541" s="17">
        <f>IFERROR(Flights[[#This Row],[Distance]]/Flights[[#This Row],[Length (hr)]],"")</f>
        <v>465.75875486381324</v>
      </c>
      <c r="R1541" s="1">
        <v>0.22569444444444445</v>
      </c>
      <c r="S1541" s="1">
        <v>0.22430555555555556</v>
      </c>
      <c r="T1541">
        <v>-2</v>
      </c>
      <c r="U1541" t="str">
        <f>IF(Flights[[#This Row],[Arrival Delay]]="","Cancelled",IF(Flights[[#This Row],[Arrival Delay]]&gt;15,"Delayed","On time"))</f>
        <v>On time</v>
      </c>
      <c r="V1541" t="str">
        <f>IF(Flights[[#This Row],[Status]]&lt;&gt;"Delayed","",IF(Flights[[#This Row],[Arrival Delay]]&gt;120,"Severe",IF(Flights[[#This Row],[Arrival Delay]]&gt;60,"Major","Moderate")))</f>
        <v/>
      </c>
      <c r="X1541" t="str">
        <f>IF(OR(AND(Flights[[#This Row],[Status]]="Cancelled",Flights[[#This Row],[Cancellation Reason]]="Airline/Carrier"),Flights[[#This Row],[Delay Type]]="Severe"),"Yes","No")</f>
        <v>No</v>
      </c>
    </row>
    <row r="1542" spans="1:24" x14ac:dyDescent="0.25">
      <c r="A1542" s="3">
        <v>42124</v>
      </c>
      <c r="B1542">
        <f>WEEKNUM(Flights[[#This Row],[Date]],2)</f>
        <v>18</v>
      </c>
      <c r="C1542">
        <f>WEEKDAY(Flights[[#This Row],[Date]],2)</f>
        <v>4</v>
      </c>
      <c r="D1542" t="s">
        <v>676</v>
      </c>
      <c r="E1542" t="s">
        <v>1996</v>
      </c>
      <c r="F1542" t="s">
        <v>0</v>
      </c>
      <c r="G1542" t="s">
        <v>12</v>
      </c>
      <c r="H1542" t="str">
        <f>_xlfn.XLOOKUP(Flights[[#This Row],[Destination]],Airports!$A$1:$A$77,Airports!$D$1:$D$77,"Code not found")</f>
        <v>New York</v>
      </c>
      <c r="I1542" t="str" cm="1">
        <f t="array" ref="I1542">_xlfn.XLOOKUP(Flights[[#This Row],[Destination]],_xlfn._TRO_TRAILING(Airports!A:A),_xlfn._TRO_TRAILING(Airports!E:E),"Code not found")</f>
        <v>NY</v>
      </c>
      <c r="J1542" s="1">
        <v>0.95833333333333337</v>
      </c>
      <c r="K1542">
        <f>HOUR(Flights[[#This Row],[Scheduled Departure]])</f>
        <v>23</v>
      </c>
      <c r="L1542" s="1">
        <v>0.95625000000000004</v>
      </c>
      <c r="M1542">
        <v>-3</v>
      </c>
      <c r="N1542">
        <v>316</v>
      </c>
      <c r="O1542" s="14">
        <f>Flights[[#This Row],[Length (min)]]/60</f>
        <v>5.2666666666666666</v>
      </c>
      <c r="P1542">
        <v>2475</v>
      </c>
      <c r="Q1542" s="17">
        <f>IFERROR(Flights[[#This Row],[Distance]]/Flights[[#This Row],[Length (hr)]],"")</f>
        <v>469.9367088607595</v>
      </c>
      <c r="R1542" s="1">
        <v>0.30902777777777779</v>
      </c>
      <c r="S1542" s="1">
        <v>0.30069444444444443</v>
      </c>
      <c r="T1542">
        <v>-12</v>
      </c>
      <c r="U1542" t="str">
        <f>IF(Flights[[#This Row],[Arrival Delay]]="","Cancelled",IF(Flights[[#This Row],[Arrival Delay]]&gt;15,"Delayed","On time"))</f>
        <v>On time</v>
      </c>
      <c r="V1542" t="str">
        <f>IF(Flights[[#This Row],[Status]]&lt;&gt;"Delayed","",IF(Flights[[#This Row],[Arrival Delay]]&gt;120,"Severe",IF(Flights[[#This Row],[Arrival Delay]]&gt;60,"Major","Moderate")))</f>
        <v/>
      </c>
      <c r="X1542" t="str">
        <f>IF(OR(AND(Flights[[#This Row],[Status]]="Cancelled",Flights[[#This Row],[Cancellation Reason]]="Airline/Carrier"),Flights[[#This Row],[Delay Type]]="Severe"),"Yes","No")</f>
        <v>No</v>
      </c>
    </row>
    <row r="1543" spans="1:24" x14ac:dyDescent="0.25">
      <c r="A1543" s="3">
        <v>42125</v>
      </c>
      <c r="B1543">
        <f>WEEKNUM(Flights[[#This Row],[Date]],2)</f>
        <v>18</v>
      </c>
      <c r="C1543">
        <f>WEEKDAY(Flights[[#This Row],[Date]],2)</f>
        <v>5</v>
      </c>
      <c r="D1543" t="s">
        <v>1282</v>
      </c>
      <c r="E1543" t="s">
        <v>1995</v>
      </c>
      <c r="F1543" t="s">
        <v>0</v>
      </c>
      <c r="G1543" t="s">
        <v>9</v>
      </c>
      <c r="H1543" t="str">
        <f>_xlfn.XLOOKUP(Flights[[#This Row],[Destination]],Airports!$A$1:$A$77,Airports!$D$1:$D$77,"Code not found")</f>
        <v>San Francisco</v>
      </c>
      <c r="I1543" t="str" cm="1">
        <f t="array" ref="I1543">_xlfn.XLOOKUP(Flights[[#This Row],[Destination]],_xlfn._TRO_TRAILING(Airports!A:A),_xlfn._TRO_TRAILING(Airports!E:E),"Code not found")</f>
        <v>CA</v>
      </c>
      <c r="J1543" s="1">
        <v>0.26041666666666669</v>
      </c>
      <c r="K1543">
        <f>HOUR(Flights[[#This Row],[Scheduled Departure]])</f>
        <v>6</v>
      </c>
      <c r="L1543" s="1">
        <v>0.26041666666666669</v>
      </c>
      <c r="M1543">
        <v>0</v>
      </c>
      <c r="N1543">
        <v>71</v>
      </c>
      <c r="O1543" s="14">
        <f>Flights[[#This Row],[Length (min)]]/60</f>
        <v>1.1833333333333333</v>
      </c>
      <c r="P1543">
        <v>337</v>
      </c>
      <c r="Q1543" s="17">
        <f>IFERROR(Flights[[#This Row],[Distance]]/Flights[[#This Row],[Length (hr)]],"")</f>
        <v>284.78873239436621</v>
      </c>
      <c r="R1543" s="1">
        <v>0.31944444444444442</v>
      </c>
      <c r="S1543" s="1">
        <v>0.30972222222222223</v>
      </c>
      <c r="T1543">
        <v>-14</v>
      </c>
      <c r="U1543" t="str">
        <f>IF(Flights[[#This Row],[Arrival Delay]]="","Cancelled",IF(Flights[[#This Row],[Arrival Delay]]&gt;15,"Delayed","On time"))</f>
        <v>On time</v>
      </c>
      <c r="V1543" t="str">
        <f>IF(Flights[[#This Row],[Status]]&lt;&gt;"Delayed","",IF(Flights[[#This Row],[Arrival Delay]]&gt;120,"Severe",IF(Flights[[#This Row],[Arrival Delay]]&gt;60,"Major","Moderate")))</f>
        <v/>
      </c>
      <c r="X1543" t="str">
        <f>IF(OR(AND(Flights[[#This Row],[Status]]="Cancelled",Flights[[#This Row],[Cancellation Reason]]="Airline/Carrier"),Flights[[#This Row],[Delay Type]]="Severe"),"Yes","No")</f>
        <v>No</v>
      </c>
    </row>
    <row r="1544" spans="1:24" x14ac:dyDescent="0.25">
      <c r="A1544" s="3">
        <v>42125</v>
      </c>
      <c r="B1544">
        <f>WEEKNUM(Flights[[#This Row],[Date]],2)</f>
        <v>18</v>
      </c>
      <c r="C1544">
        <f>WEEKDAY(Flights[[#This Row],[Date]],2)</f>
        <v>5</v>
      </c>
      <c r="D1544" t="s">
        <v>39</v>
      </c>
      <c r="E1544" t="s">
        <v>1987</v>
      </c>
      <c r="F1544" t="s">
        <v>0</v>
      </c>
      <c r="G1544" t="s">
        <v>9</v>
      </c>
      <c r="H1544" t="str">
        <f>_xlfn.XLOOKUP(Flights[[#This Row],[Destination]],Airports!$A$1:$A$77,Airports!$D$1:$D$77,"Code not found")</f>
        <v>San Francisco</v>
      </c>
      <c r="I1544" t="str" cm="1">
        <f t="array" ref="I1544">_xlfn.XLOOKUP(Flights[[#This Row],[Destination]],_xlfn._TRO_TRAILING(Airports!A:A),_xlfn._TRO_TRAILING(Airports!E:E),"Code not found")</f>
        <v>CA</v>
      </c>
      <c r="J1544" s="1">
        <v>0.28125</v>
      </c>
      <c r="K1544">
        <f>HOUR(Flights[[#This Row],[Scheduled Departure]])</f>
        <v>6</v>
      </c>
      <c r="L1544" s="1">
        <v>0.27777777777777779</v>
      </c>
      <c r="M1544">
        <v>-5</v>
      </c>
      <c r="N1544">
        <v>73</v>
      </c>
      <c r="O1544" s="14">
        <f>Flights[[#This Row],[Length (min)]]/60</f>
        <v>1.2166666666666666</v>
      </c>
      <c r="P1544">
        <v>337</v>
      </c>
      <c r="Q1544" s="17">
        <f>IFERROR(Flights[[#This Row],[Distance]]/Flights[[#This Row],[Length (hr)]],"")</f>
        <v>276.98630136986304</v>
      </c>
      <c r="R1544" s="1">
        <v>0.33819444444444446</v>
      </c>
      <c r="S1544" s="1">
        <v>0.32847222222222222</v>
      </c>
      <c r="T1544">
        <v>-14</v>
      </c>
      <c r="U1544" t="str">
        <f>IF(Flights[[#This Row],[Arrival Delay]]="","Cancelled",IF(Flights[[#This Row],[Arrival Delay]]&gt;15,"Delayed","On time"))</f>
        <v>On time</v>
      </c>
      <c r="V1544" t="str">
        <f>IF(Flights[[#This Row],[Status]]&lt;&gt;"Delayed","",IF(Flights[[#This Row],[Arrival Delay]]&gt;120,"Severe",IF(Flights[[#This Row],[Arrival Delay]]&gt;60,"Major","Moderate")))</f>
        <v/>
      </c>
      <c r="X1544" t="str">
        <f>IF(OR(AND(Flights[[#This Row],[Status]]="Cancelled",Flights[[#This Row],[Cancellation Reason]]="Airline/Carrier"),Flights[[#This Row],[Delay Type]]="Severe"),"Yes","No")</f>
        <v>No</v>
      </c>
    </row>
    <row r="1545" spans="1:24" x14ac:dyDescent="0.25">
      <c r="A1545" s="3">
        <v>42125</v>
      </c>
      <c r="B1545">
        <f>WEEKNUM(Flights[[#This Row],[Date]],2)</f>
        <v>18</v>
      </c>
      <c r="C1545">
        <f>WEEKDAY(Flights[[#This Row],[Date]],2)</f>
        <v>5</v>
      </c>
      <c r="D1545" t="s">
        <v>1384</v>
      </c>
      <c r="E1545" t="s">
        <v>1989</v>
      </c>
      <c r="F1545" t="s">
        <v>0</v>
      </c>
      <c r="G1545" t="s">
        <v>349</v>
      </c>
      <c r="H1545" t="str">
        <f>_xlfn.XLOOKUP(Flights[[#This Row],[Destination]],Airports!$A$1:$A$77,Airports!$D$1:$D$77,"Code not found")</f>
        <v>Salt Lake City</v>
      </c>
      <c r="I1545" t="str" cm="1">
        <f t="array" ref="I1545">_xlfn.XLOOKUP(Flights[[#This Row],[Destination]],_xlfn._TRO_TRAILING(Airports!A:A),_xlfn._TRO_TRAILING(Airports!E:E),"Code not found")</f>
        <v>UT</v>
      </c>
      <c r="J1545" s="1">
        <v>0.30902777777777779</v>
      </c>
      <c r="K1545">
        <f>HOUR(Flights[[#This Row],[Scheduled Departure]])</f>
        <v>7</v>
      </c>
      <c r="L1545" s="1">
        <v>0.31388888888888888</v>
      </c>
      <c r="M1545">
        <v>7</v>
      </c>
      <c r="N1545">
        <v>100</v>
      </c>
      <c r="O1545" s="14">
        <f>Flights[[#This Row],[Length (min)]]/60</f>
        <v>1.6666666666666667</v>
      </c>
      <c r="P1545">
        <v>590</v>
      </c>
      <c r="Q1545" s="17">
        <f>IFERROR(Flights[[#This Row],[Distance]]/Flights[[#This Row],[Length (hr)]],"")</f>
        <v>354</v>
      </c>
      <c r="R1545" s="1">
        <v>0.42638888888888887</v>
      </c>
      <c r="S1545" s="1">
        <v>0.42499999999999999</v>
      </c>
      <c r="T1545">
        <v>-2</v>
      </c>
      <c r="U1545" t="str">
        <f>IF(Flights[[#This Row],[Arrival Delay]]="","Cancelled",IF(Flights[[#This Row],[Arrival Delay]]&gt;15,"Delayed","On time"))</f>
        <v>On time</v>
      </c>
      <c r="V1545" t="str">
        <f>IF(Flights[[#This Row],[Status]]&lt;&gt;"Delayed","",IF(Flights[[#This Row],[Arrival Delay]]&gt;120,"Severe",IF(Flights[[#This Row],[Arrival Delay]]&gt;60,"Major","Moderate")))</f>
        <v/>
      </c>
      <c r="X1545" t="str">
        <f>IF(OR(AND(Flights[[#This Row],[Status]]="Cancelled",Flights[[#This Row],[Cancellation Reason]]="Airline/Carrier"),Flights[[#This Row],[Delay Type]]="Severe"),"Yes","No")</f>
        <v>No</v>
      </c>
    </row>
    <row r="1546" spans="1:24" x14ac:dyDescent="0.25">
      <c r="A1546" s="3">
        <v>42125</v>
      </c>
      <c r="B1546">
        <f>WEEKNUM(Flights[[#This Row],[Date]],2)</f>
        <v>18</v>
      </c>
      <c r="C1546">
        <f>WEEKDAY(Flights[[#This Row],[Date]],2)</f>
        <v>5</v>
      </c>
      <c r="D1546" t="s">
        <v>938</v>
      </c>
      <c r="E1546" t="s">
        <v>1988</v>
      </c>
      <c r="F1546" t="s">
        <v>0</v>
      </c>
      <c r="G1546" t="s">
        <v>31</v>
      </c>
      <c r="H1546" t="str">
        <f>_xlfn.XLOOKUP(Flights[[#This Row],[Destination]],Airports!$A$1:$A$77,Airports!$D$1:$D$77,"Code not found")</f>
        <v>Raleigh</v>
      </c>
      <c r="I1546" t="str" cm="1">
        <f t="array" ref="I1546">_xlfn.XLOOKUP(Flights[[#This Row],[Destination]],_xlfn._TRO_TRAILING(Airports!A:A),_xlfn._TRO_TRAILING(Airports!E:E),"Code not found")</f>
        <v>NC</v>
      </c>
      <c r="J1546" s="1">
        <v>0.34097222222222223</v>
      </c>
      <c r="K1546">
        <f>HOUR(Flights[[#This Row],[Scheduled Departure]])</f>
        <v>8</v>
      </c>
      <c r="L1546" s="1">
        <v>0.33541666666666664</v>
      </c>
      <c r="M1546">
        <v>-8</v>
      </c>
      <c r="N1546">
        <v>296</v>
      </c>
      <c r="O1546" s="14">
        <f>Flights[[#This Row],[Length (min)]]/60</f>
        <v>4.9333333333333336</v>
      </c>
      <c r="P1546">
        <v>2239</v>
      </c>
      <c r="Q1546" s="17">
        <f>IFERROR(Flights[[#This Row],[Distance]]/Flights[[#This Row],[Length (hr)]],"")</f>
        <v>453.85135135135135</v>
      </c>
      <c r="R1546" s="1">
        <v>0.67152777777777772</v>
      </c>
      <c r="S1546" s="1">
        <v>0.66597222222222219</v>
      </c>
      <c r="T1546">
        <v>-8</v>
      </c>
      <c r="U1546" t="str">
        <f>IF(Flights[[#This Row],[Arrival Delay]]="","Cancelled",IF(Flights[[#This Row],[Arrival Delay]]&gt;15,"Delayed","On time"))</f>
        <v>On time</v>
      </c>
      <c r="V1546" t="str">
        <f>IF(Flights[[#This Row],[Status]]&lt;&gt;"Delayed","",IF(Flights[[#This Row],[Arrival Delay]]&gt;120,"Severe",IF(Flights[[#This Row],[Arrival Delay]]&gt;60,"Major","Moderate")))</f>
        <v/>
      </c>
      <c r="X1546" t="str">
        <f>IF(OR(AND(Flights[[#This Row],[Status]]="Cancelled",Flights[[#This Row],[Cancellation Reason]]="Airline/Carrier"),Flights[[#This Row],[Delay Type]]="Severe"),"Yes","No")</f>
        <v>No</v>
      </c>
    </row>
    <row r="1547" spans="1:24" x14ac:dyDescent="0.25">
      <c r="A1547" s="3">
        <v>42125</v>
      </c>
      <c r="B1547">
        <f>WEEKNUM(Flights[[#This Row],[Date]],2)</f>
        <v>18</v>
      </c>
      <c r="C1547">
        <f>WEEKDAY(Flights[[#This Row],[Date]],2)</f>
        <v>5</v>
      </c>
      <c r="D1547" t="s">
        <v>1385</v>
      </c>
      <c r="E1547" t="s">
        <v>1989</v>
      </c>
      <c r="F1547" t="s">
        <v>0</v>
      </c>
      <c r="G1547" t="s">
        <v>344</v>
      </c>
      <c r="H1547" t="str">
        <f>_xlfn.XLOOKUP(Flights[[#This Row],[Destination]],Airports!$A$1:$A$77,Airports!$D$1:$D$77,"Code not found")</f>
        <v>Seattle</v>
      </c>
      <c r="I1547" t="str" cm="1">
        <f t="array" ref="I1547">_xlfn.XLOOKUP(Flights[[#This Row],[Destination]],_xlfn._TRO_TRAILING(Airports!A:A),_xlfn._TRO_TRAILING(Airports!E:E),"Code not found")</f>
        <v>WA</v>
      </c>
      <c r="J1547" s="1">
        <v>0.37152777777777779</v>
      </c>
      <c r="K1547">
        <f>HOUR(Flights[[#This Row],[Scheduled Departure]])</f>
        <v>8</v>
      </c>
      <c r="L1547" s="1">
        <v>0.36875000000000002</v>
      </c>
      <c r="M1547">
        <v>-4</v>
      </c>
      <c r="N1547">
        <v>152</v>
      </c>
      <c r="O1547" s="14">
        <f>Flights[[#This Row],[Length (min)]]/60</f>
        <v>2.5333333333333332</v>
      </c>
      <c r="P1547">
        <v>954</v>
      </c>
      <c r="Q1547" s="17">
        <f>IFERROR(Flights[[#This Row],[Distance]]/Flights[[#This Row],[Length (hr)]],"")</f>
        <v>376.5789473684211</v>
      </c>
      <c r="R1547" s="1">
        <v>0.4861111111111111</v>
      </c>
      <c r="S1547" s="1">
        <v>0.47430555555555554</v>
      </c>
      <c r="T1547">
        <v>-17</v>
      </c>
      <c r="U1547" t="str">
        <f>IF(Flights[[#This Row],[Arrival Delay]]="","Cancelled",IF(Flights[[#This Row],[Arrival Delay]]&gt;15,"Delayed","On time"))</f>
        <v>On time</v>
      </c>
      <c r="V1547" t="str">
        <f>IF(Flights[[#This Row],[Status]]&lt;&gt;"Delayed","",IF(Flights[[#This Row],[Arrival Delay]]&gt;120,"Severe",IF(Flights[[#This Row],[Arrival Delay]]&gt;60,"Major","Moderate")))</f>
        <v/>
      </c>
      <c r="X1547" t="str">
        <f>IF(OR(AND(Flights[[#This Row],[Status]]="Cancelled",Flights[[#This Row],[Cancellation Reason]]="Airline/Carrier"),Flights[[#This Row],[Delay Type]]="Severe"),"Yes","No")</f>
        <v>No</v>
      </c>
    </row>
    <row r="1548" spans="1:24" x14ac:dyDescent="0.25">
      <c r="A1548" s="3">
        <v>42125</v>
      </c>
      <c r="B1548">
        <f>WEEKNUM(Flights[[#This Row],[Date]],2)</f>
        <v>18</v>
      </c>
      <c r="C1548">
        <f>WEEKDAY(Flights[[#This Row],[Date]],2)</f>
        <v>5</v>
      </c>
      <c r="D1548" t="s">
        <v>748</v>
      </c>
      <c r="E1548" t="s">
        <v>1990</v>
      </c>
      <c r="F1548" t="s">
        <v>0</v>
      </c>
      <c r="G1548" t="s">
        <v>257</v>
      </c>
      <c r="H1548" t="str">
        <f>_xlfn.XLOOKUP(Flights[[#This Row],[Destination]],Airports!$A$1:$A$77,Airports!$D$1:$D$77,"Code not found")</f>
        <v>Baltimore</v>
      </c>
      <c r="I1548" t="str" cm="1">
        <f t="array" ref="I1548">_xlfn.XLOOKUP(Flights[[#This Row],[Destination]],_xlfn._TRO_TRAILING(Airports!A:A),_xlfn._TRO_TRAILING(Airports!E:E),"Code not found")</f>
        <v>MD</v>
      </c>
      <c r="J1548" s="1">
        <v>0.37916666666666665</v>
      </c>
      <c r="K1548">
        <f>HOUR(Flights[[#This Row],[Scheduled Departure]])</f>
        <v>9</v>
      </c>
      <c r="L1548" s="1">
        <v>0.37569444444444444</v>
      </c>
      <c r="M1548">
        <v>-5</v>
      </c>
      <c r="N1548">
        <v>297</v>
      </c>
      <c r="O1548" s="14">
        <f>Flights[[#This Row],[Length (min)]]/60</f>
        <v>4.95</v>
      </c>
      <c r="P1548">
        <v>2329</v>
      </c>
      <c r="Q1548" s="17">
        <f>IFERROR(Flights[[#This Row],[Distance]]/Flights[[#This Row],[Length (hr)]],"")</f>
        <v>470.50505050505046</v>
      </c>
      <c r="R1548" s="1">
        <v>0.71458333333333335</v>
      </c>
      <c r="S1548" s="1">
        <v>0.70694444444444449</v>
      </c>
      <c r="T1548">
        <v>-11</v>
      </c>
      <c r="U1548" t="str">
        <f>IF(Flights[[#This Row],[Arrival Delay]]="","Cancelled",IF(Flights[[#This Row],[Arrival Delay]]&gt;15,"Delayed","On time"))</f>
        <v>On time</v>
      </c>
      <c r="V1548" t="str">
        <f>IF(Flights[[#This Row],[Status]]&lt;&gt;"Delayed","",IF(Flights[[#This Row],[Arrival Delay]]&gt;120,"Severe",IF(Flights[[#This Row],[Arrival Delay]]&gt;60,"Major","Moderate")))</f>
        <v/>
      </c>
      <c r="X1548" t="str">
        <f>IF(OR(AND(Flights[[#This Row],[Status]]="Cancelled",Flights[[#This Row],[Cancellation Reason]]="Airline/Carrier"),Flights[[#This Row],[Delay Type]]="Severe"),"Yes","No")</f>
        <v>No</v>
      </c>
    </row>
    <row r="1549" spans="1:24" x14ac:dyDescent="0.25">
      <c r="A1549" s="3">
        <v>42125</v>
      </c>
      <c r="B1549">
        <f>WEEKNUM(Flights[[#This Row],[Date]],2)</f>
        <v>18</v>
      </c>
      <c r="C1549">
        <f>WEEKDAY(Flights[[#This Row],[Date]],2)</f>
        <v>5</v>
      </c>
      <c r="D1549" t="s">
        <v>840</v>
      </c>
      <c r="E1549" t="s">
        <v>1995</v>
      </c>
      <c r="F1549" t="s">
        <v>0</v>
      </c>
      <c r="G1549" t="s">
        <v>335</v>
      </c>
      <c r="H1549" t="str">
        <f>_xlfn.XLOOKUP(Flights[[#This Row],[Destination]],Airports!$A$1:$A$77,Airports!$D$1:$D$77,"Code not found")</f>
        <v>Reno</v>
      </c>
      <c r="I1549" t="str" cm="1">
        <f t="array" ref="I1549">_xlfn.XLOOKUP(Flights[[#This Row],[Destination]],_xlfn._TRO_TRAILING(Airports!A:A),_xlfn._TRO_TRAILING(Airports!E:E),"Code not found")</f>
        <v>NV</v>
      </c>
      <c r="J1549" s="1">
        <v>0.40972222222222221</v>
      </c>
      <c r="K1549">
        <f>HOUR(Flights[[#This Row],[Scheduled Departure]])</f>
        <v>9</v>
      </c>
      <c r="L1549" s="1">
        <v>0.40833333333333333</v>
      </c>
      <c r="M1549">
        <v>-2</v>
      </c>
      <c r="N1549">
        <v>71</v>
      </c>
      <c r="O1549" s="14">
        <f>Flights[[#This Row],[Length (min)]]/60</f>
        <v>1.1833333333333333</v>
      </c>
      <c r="P1549">
        <v>391</v>
      </c>
      <c r="Q1549" s="17">
        <f>IFERROR(Flights[[#This Row],[Distance]]/Flights[[#This Row],[Length (hr)]],"")</f>
        <v>330.42253521126759</v>
      </c>
      <c r="R1549" s="1">
        <v>0.46527777777777779</v>
      </c>
      <c r="S1549" s="1">
        <v>0.45763888888888887</v>
      </c>
      <c r="T1549">
        <v>-11</v>
      </c>
      <c r="U1549" t="str">
        <f>IF(Flights[[#This Row],[Arrival Delay]]="","Cancelled",IF(Flights[[#This Row],[Arrival Delay]]&gt;15,"Delayed","On time"))</f>
        <v>On time</v>
      </c>
      <c r="V1549" t="str">
        <f>IF(Flights[[#This Row],[Status]]&lt;&gt;"Delayed","",IF(Flights[[#This Row],[Arrival Delay]]&gt;120,"Severe",IF(Flights[[#This Row],[Arrival Delay]]&gt;60,"Major","Moderate")))</f>
        <v/>
      </c>
      <c r="X1549" t="str">
        <f>IF(OR(AND(Flights[[#This Row],[Status]]="Cancelled",Flights[[#This Row],[Cancellation Reason]]="Airline/Carrier"),Flights[[#This Row],[Delay Type]]="Severe"),"Yes","No")</f>
        <v>No</v>
      </c>
    </row>
    <row r="1550" spans="1:24" x14ac:dyDescent="0.25">
      <c r="A1550" s="3">
        <v>42125</v>
      </c>
      <c r="B1550">
        <f>WEEKNUM(Flights[[#This Row],[Date]],2)</f>
        <v>18</v>
      </c>
      <c r="C1550">
        <f>WEEKDAY(Flights[[#This Row],[Date]],2)</f>
        <v>5</v>
      </c>
      <c r="D1550" t="s">
        <v>1233</v>
      </c>
      <c r="E1550" t="s">
        <v>1994</v>
      </c>
      <c r="F1550" t="s">
        <v>0</v>
      </c>
      <c r="G1550" t="s">
        <v>280</v>
      </c>
      <c r="H1550" t="str">
        <f>_xlfn.XLOOKUP(Flights[[#This Row],[Destination]],Airports!$A$1:$A$77,Airports!$D$1:$D$77,"Code not found")</f>
        <v>Eugene</v>
      </c>
      <c r="I1550" t="str" cm="1">
        <f t="array" ref="I1550">_xlfn.XLOOKUP(Flights[[#This Row],[Destination]],_xlfn._TRO_TRAILING(Airports!A:A),_xlfn._TRO_TRAILING(Airports!E:E),"Code not found")</f>
        <v>OR</v>
      </c>
      <c r="J1550" s="1">
        <v>0.43055555555555558</v>
      </c>
      <c r="K1550">
        <f>HOUR(Flights[[#This Row],[Scheduled Departure]])</f>
        <v>10</v>
      </c>
      <c r="L1550" s="1">
        <v>0.42986111111111114</v>
      </c>
      <c r="M1550">
        <v>-1</v>
      </c>
      <c r="N1550">
        <v>129</v>
      </c>
      <c r="O1550" s="14">
        <f>Flights[[#This Row],[Length (min)]]/60</f>
        <v>2.15</v>
      </c>
      <c r="P1550">
        <v>748</v>
      </c>
      <c r="Q1550" s="17">
        <f>IFERROR(Flights[[#This Row],[Distance]]/Flights[[#This Row],[Length (hr)]],"")</f>
        <v>347.90697674418607</v>
      </c>
      <c r="R1550" s="1">
        <v>0.52083333333333337</v>
      </c>
      <c r="S1550" s="1">
        <v>0.51944444444444449</v>
      </c>
      <c r="T1550">
        <v>-2</v>
      </c>
      <c r="U1550" t="str">
        <f>IF(Flights[[#This Row],[Arrival Delay]]="","Cancelled",IF(Flights[[#This Row],[Arrival Delay]]&gt;15,"Delayed","On time"))</f>
        <v>On time</v>
      </c>
      <c r="V1550" t="str">
        <f>IF(Flights[[#This Row],[Status]]&lt;&gt;"Delayed","",IF(Flights[[#This Row],[Arrival Delay]]&gt;120,"Severe",IF(Flights[[#This Row],[Arrival Delay]]&gt;60,"Major","Moderate")))</f>
        <v/>
      </c>
      <c r="X1550" t="str">
        <f>IF(OR(AND(Flights[[#This Row],[Status]]="Cancelled",Flights[[#This Row],[Cancellation Reason]]="Airline/Carrier"),Flights[[#This Row],[Delay Type]]="Severe"),"Yes","No")</f>
        <v>No</v>
      </c>
    </row>
    <row r="1551" spans="1:24" x14ac:dyDescent="0.25">
      <c r="A1551" s="3">
        <v>42125</v>
      </c>
      <c r="B1551">
        <f>WEEKNUM(Flights[[#This Row],[Date]],2)</f>
        <v>18</v>
      </c>
      <c r="C1551">
        <f>WEEKDAY(Flights[[#This Row],[Date]],2)</f>
        <v>5</v>
      </c>
      <c r="D1551" t="s">
        <v>451</v>
      </c>
      <c r="E1551" t="s">
        <v>1996</v>
      </c>
      <c r="F1551" t="s">
        <v>0</v>
      </c>
      <c r="G1551" t="s">
        <v>4</v>
      </c>
      <c r="H1551" t="str">
        <f>_xlfn.XLOOKUP(Flights[[#This Row],[Destination]],Airports!$A$1:$A$77,Airports!$D$1:$D$77,"Code not found")</f>
        <v>Chicago</v>
      </c>
      <c r="I1551" t="str" cm="1">
        <f t="array" ref="I1551">_xlfn.XLOOKUP(Flights[[#This Row],[Destination]],_xlfn._TRO_TRAILING(Airports!A:A),_xlfn._TRO_TRAILING(Airports!E:E),"Code not found")</f>
        <v>IL</v>
      </c>
      <c r="J1551" s="1">
        <v>0.4375</v>
      </c>
      <c r="K1551">
        <f>HOUR(Flights[[#This Row],[Scheduled Departure]])</f>
        <v>10</v>
      </c>
      <c r="L1551" s="1">
        <v>0.44027777777777777</v>
      </c>
      <c r="M1551">
        <v>4</v>
      </c>
      <c r="N1551">
        <v>232</v>
      </c>
      <c r="O1551" s="14">
        <f>Flights[[#This Row],[Length (min)]]/60</f>
        <v>3.8666666666666667</v>
      </c>
      <c r="P1551">
        <v>1744</v>
      </c>
      <c r="Q1551" s="17">
        <f>IFERROR(Flights[[#This Row],[Distance]]/Flights[[#This Row],[Length (hr)]],"")</f>
        <v>451.0344827586207</v>
      </c>
      <c r="R1551" s="1">
        <v>0.6875</v>
      </c>
      <c r="S1551" s="1">
        <v>0.68472222222222223</v>
      </c>
      <c r="T1551">
        <v>-4</v>
      </c>
      <c r="U1551" t="str">
        <f>IF(Flights[[#This Row],[Arrival Delay]]="","Cancelled",IF(Flights[[#This Row],[Arrival Delay]]&gt;15,"Delayed","On time"))</f>
        <v>On time</v>
      </c>
      <c r="V1551" t="str">
        <f>IF(Flights[[#This Row],[Status]]&lt;&gt;"Delayed","",IF(Flights[[#This Row],[Arrival Delay]]&gt;120,"Severe",IF(Flights[[#This Row],[Arrival Delay]]&gt;60,"Major","Moderate")))</f>
        <v/>
      </c>
      <c r="X1551" t="str">
        <f>IF(OR(AND(Flights[[#This Row],[Status]]="Cancelled",Flights[[#This Row],[Cancellation Reason]]="Airline/Carrier"),Flights[[#This Row],[Delay Type]]="Severe"),"Yes","No")</f>
        <v>No</v>
      </c>
    </row>
    <row r="1552" spans="1:24" x14ac:dyDescent="0.25">
      <c r="A1552" s="3">
        <v>42125</v>
      </c>
      <c r="B1552">
        <f>WEEKNUM(Flights[[#This Row],[Date]],2)</f>
        <v>18</v>
      </c>
      <c r="C1552">
        <f>WEEKDAY(Flights[[#This Row],[Date]],2)</f>
        <v>5</v>
      </c>
      <c r="D1552" t="s">
        <v>434</v>
      </c>
      <c r="E1552" t="s">
        <v>1994</v>
      </c>
      <c r="F1552" t="s">
        <v>0</v>
      </c>
      <c r="G1552" t="s">
        <v>250</v>
      </c>
      <c r="H1552" t="str">
        <f>_xlfn.XLOOKUP(Flights[[#This Row],[Destination]],Airports!$A$1:$A$77,Airports!$D$1:$D$77,"Code not found")</f>
        <v>Aspen</v>
      </c>
      <c r="I1552" t="str" cm="1">
        <f t="array" ref="I1552">_xlfn.XLOOKUP(Flights[[#This Row],[Destination]],_xlfn._TRO_TRAILING(Airports!A:A),_xlfn._TRO_TRAILING(Airports!E:E),"Code not found")</f>
        <v>CO</v>
      </c>
      <c r="J1552" s="1">
        <v>0.4513888888888889</v>
      </c>
      <c r="K1552">
        <f>HOUR(Flights[[#This Row],[Scheduled Departure]])</f>
        <v>10</v>
      </c>
      <c r="L1552" s="1">
        <v>0.45069444444444445</v>
      </c>
      <c r="M1552">
        <v>-1</v>
      </c>
      <c r="N1552">
        <v>123</v>
      </c>
      <c r="O1552" s="14">
        <f>Flights[[#This Row],[Length (min)]]/60</f>
        <v>2.0499999999999998</v>
      </c>
      <c r="P1552">
        <v>737</v>
      </c>
      <c r="Q1552" s="17">
        <f>IFERROR(Flights[[#This Row],[Distance]]/Flights[[#This Row],[Length (hr)]],"")</f>
        <v>359.51219512195127</v>
      </c>
      <c r="R1552" s="1">
        <v>0.57916666666666672</v>
      </c>
      <c r="S1552" s="1">
        <v>0.57777777777777772</v>
      </c>
      <c r="T1552">
        <v>-2</v>
      </c>
      <c r="U1552" t="str">
        <f>IF(Flights[[#This Row],[Arrival Delay]]="","Cancelled",IF(Flights[[#This Row],[Arrival Delay]]&gt;15,"Delayed","On time"))</f>
        <v>On time</v>
      </c>
      <c r="V1552" t="str">
        <f>IF(Flights[[#This Row],[Status]]&lt;&gt;"Delayed","",IF(Flights[[#This Row],[Arrival Delay]]&gt;120,"Severe",IF(Flights[[#This Row],[Arrival Delay]]&gt;60,"Major","Moderate")))</f>
        <v/>
      </c>
      <c r="X1552" t="str">
        <f>IF(OR(AND(Flights[[#This Row],[Status]]="Cancelled",Flights[[#This Row],[Cancellation Reason]]="Airline/Carrier"),Flights[[#This Row],[Delay Type]]="Severe"),"Yes","No")</f>
        <v>No</v>
      </c>
    </row>
    <row r="1553" spans="1:24" x14ac:dyDescent="0.25">
      <c r="A1553" s="3">
        <v>42125</v>
      </c>
      <c r="B1553">
        <f>WEEKNUM(Flights[[#This Row],[Date]],2)</f>
        <v>18</v>
      </c>
      <c r="C1553">
        <f>WEEKDAY(Flights[[#This Row],[Date]],2)</f>
        <v>5</v>
      </c>
      <c r="D1553" t="s">
        <v>478</v>
      </c>
      <c r="E1553" t="s">
        <v>1997</v>
      </c>
      <c r="F1553" t="s">
        <v>0</v>
      </c>
      <c r="G1553" t="s">
        <v>20</v>
      </c>
      <c r="H1553" t="str">
        <f>_xlfn.XLOOKUP(Flights[[#This Row],[Destination]],Airports!$A$1:$A$77,Airports!$D$1:$D$77,"Code not found")</f>
        <v>Kahului</v>
      </c>
      <c r="I1553" t="str" cm="1">
        <f t="array" ref="I1553">_xlfn.XLOOKUP(Flights[[#This Row],[Destination]],_xlfn._TRO_TRAILING(Airports!A:A),_xlfn._TRO_TRAILING(Airports!E:E),"Code not found")</f>
        <v>HI</v>
      </c>
      <c r="J1553" s="1">
        <v>0.46875</v>
      </c>
      <c r="K1553">
        <f>HOUR(Flights[[#This Row],[Scheduled Departure]])</f>
        <v>11</v>
      </c>
      <c r="L1553" s="1">
        <v>0.46875</v>
      </c>
      <c r="M1553">
        <v>0</v>
      </c>
      <c r="O1553" s="14">
        <f>Flights[[#This Row],[Length (min)]]/60</f>
        <v>0</v>
      </c>
      <c r="P1553">
        <v>2486</v>
      </c>
      <c r="Q1553" s="17" t="str">
        <f>IFERROR(Flights[[#This Row],[Distance]]/Flights[[#This Row],[Length (hr)]],"")</f>
        <v/>
      </c>
      <c r="R1553" s="1">
        <v>0.57638888888888884</v>
      </c>
      <c r="S1553" s="1">
        <v>0</v>
      </c>
      <c r="U1553" t="str">
        <f>IF(Flights[[#This Row],[Arrival Delay]]="","Cancelled",IF(Flights[[#This Row],[Arrival Delay]]&gt;15,"Delayed","On time"))</f>
        <v>Cancelled</v>
      </c>
      <c r="V1553" t="str">
        <f>IF(Flights[[#This Row],[Status]]&lt;&gt;"Delayed","",IF(Flights[[#This Row],[Arrival Delay]]&gt;120,"Severe",IF(Flights[[#This Row],[Arrival Delay]]&gt;60,"Major","Moderate")))</f>
        <v/>
      </c>
      <c r="W1553" t="s">
        <v>8</v>
      </c>
      <c r="X1553" t="str">
        <f>IF(OR(AND(Flights[[#This Row],[Status]]="Cancelled",Flights[[#This Row],[Cancellation Reason]]="Airline/Carrier"),Flights[[#This Row],[Delay Type]]="Severe"),"Yes","No")</f>
        <v>Yes</v>
      </c>
    </row>
    <row r="1554" spans="1:24" x14ac:dyDescent="0.25">
      <c r="A1554" s="3">
        <v>42125</v>
      </c>
      <c r="B1554">
        <f>WEEKNUM(Flights[[#This Row],[Date]],2)</f>
        <v>18</v>
      </c>
      <c r="C1554">
        <f>WEEKDAY(Flights[[#This Row],[Date]],2)</f>
        <v>5</v>
      </c>
      <c r="D1554" t="s">
        <v>80</v>
      </c>
      <c r="E1554" t="s">
        <v>1987</v>
      </c>
      <c r="F1554" t="s">
        <v>0</v>
      </c>
      <c r="G1554" t="s">
        <v>2</v>
      </c>
      <c r="H1554" t="str">
        <f>_xlfn.XLOOKUP(Flights[[#This Row],[Destination]],Airports!$A$1:$A$77,Airports!$D$1:$D$77,"Code not found")</f>
        <v>Miami</v>
      </c>
      <c r="I1554" t="str" cm="1">
        <f t="array" ref="I1554">_xlfn.XLOOKUP(Flights[[#This Row],[Destination]],_xlfn._TRO_TRAILING(Airports!A:A),_xlfn._TRO_TRAILING(Airports!E:E),"Code not found")</f>
        <v>FL</v>
      </c>
      <c r="J1554" s="1">
        <v>0.51388888888888884</v>
      </c>
      <c r="K1554">
        <f>HOUR(Flights[[#This Row],[Scheduled Departure]])</f>
        <v>12</v>
      </c>
      <c r="L1554" s="1">
        <v>0.50972222222222219</v>
      </c>
      <c r="M1554">
        <v>-6</v>
      </c>
      <c r="N1554">
        <v>304</v>
      </c>
      <c r="O1554" s="14">
        <f>Flights[[#This Row],[Length (min)]]/60</f>
        <v>5.0666666666666664</v>
      </c>
      <c r="P1554">
        <v>2342</v>
      </c>
      <c r="Q1554" s="17">
        <f>IFERROR(Flights[[#This Row],[Distance]]/Flights[[#This Row],[Length (hr)]],"")</f>
        <v>462.23684210526318</v>
      </c>
      <c r="R1554" s="1">
        <v>0.84583333333333333</v>
      </c>
      <c r="S1554" s="1">
        <v>0.84583333333333333</v>
      </c>
      <c r="T1554">
        <v>0</v>
      </c>
      <c r="U1554" t="str">
        <f>IF(Flights[[#This Row],[Arrival Delay]]="","Cancelled",IF(Flights[[#This Row],[Arrival Delay]]&gt;15,"Delayed","On time"))</f>
        <v>On time</v>
      </c>
      <c r="V1554" t="str">
        <f>IF(Flights[[#This Row],[Status]]&lt;&gt;"Delayed","",IF(Flights[[#This Row],[Arrival Delay]]&gt;120,"Severe",IF(Flights[[#This Row],[Arrival Delay]]&gt;60,"Major","Moderate")))</f>
        <v/>
      </c>
      <c r="X1554" t="str">
        <f>IF(OR(AND(Flights[[#This Row],[Status]]="Cancelled",Flights[[#This Row],[Cancellation Reason]]="Airline/Carrier"),Flights[[#This Row],[Delay Type]]="Severe"),"Yes","No")</f>
        <v>No</v>
      </c>
    </row>
    <row r="1555" spans="1:24" x14ac:dyDescent="0.25">
      <c r="A1555" s="3">
        <v>42125</v>
      </c>
      <c r="B1555">
        <f>WEEKNUM(Flights[[#This Row],[Date]],2)</f>
        <v>18</v>
      </c>
      <c r="C1555">
        <f>WEEKDAY(Flights[[#This Row],[Date]],2)</f>
        <v>5</v>
      </c>
      <c r="D1555" t="s">
        <v>1059</v>
      </c>
      <c r="E1555" t="s">
        <v>1994</v>
      </c>
      <c r="F1555" t="s">
        <v>0</v>
      </c>
      <c r="G1555" t="s">
        <v>347</v>
      </c>
      <c r="H1555" t="str">
        <f>_xlfn.XLOOKUP(Flights[[#This Row],[Destination]],Airports!$A$1:$A$77,Airports!$D$1:$D$77,"Code not found")</f>
        <v>San Jose</v>
      </c>
      <c r="I1555" t="str" cm="1">
        <f t="array" ref="I1555">_xlfn.XLOOKUP(Flights[[#This Row],[Destination]],_xlfn._TRO_TRAILING(Airports!A:A),_xlfn._TRO_TRAILING(Airports!E:E),"Code not found")</f>
        <v>CA</v>
      </c>
      <c r="J1555" s="1">
        <v>0.64583333333333337</v>
      </c>
      <c r="K1555">
        <f>HOUR(Flights[[#This Row],[Scheduled Departure]])</f>
        <v>15</v>
      </c>
      <c r="L1555" s="1">
        <v>0.64444444444444449</v>
      </c>
      <c r="M1555">
        <v>-2</v>
      </c>
      <c r="N1555">
        <v>73</v>
      </c>
      <c r="O1555" s="14">
        <f>Flights[[#This Row],[Length (min)]]/60</f>
        <v>1.2166666666666666</v>
      </c>
      <c r="P1555">
        <v>308</v>
      </c>
      <c r="Q1555" s="17">
        <f>IFERROR(Flights[[#This Row],[Distance]]/Flights[[#This Row],[Length (hr)]],"")</f>
        <v>253.15068493150687</v>
      </c>
      <c r="R1555" s="1">
        <v>0.69374999999999998</v>
      </c>
      <c r="S1555" s="1">
        <v>0.69513888888888886</v>
      </c>
      <c r="T1555">
        <v>2</v>
      </c>
      <c r="U1555" t="str">
        <f>IF(Flights[[#This Row],[Arrival Delay]]="","Cancelled",IF(Flights[[#This Row],[Arrival Delay]]&gt;15,"Delayed","On time"))</f>
        <v>On time</v>
      </c>
      <c r="V1555" t="str">
        <f>IF(Flights[[#This Row],[Status]]&lt;&gt;"Delayed","",IF(Flights[[#This Row],[Arrival Delay]]&gt;120,"Severe",IF(Flights[[#This Row],[Arrival Delay]]&gt;60,"Major","Moderate")))</f>
        <v/>
      </c>
      <c r="X1555" t="str">
        <f>IF(OR(AND(Flights[[#This Row],[Status]]="Cancelled",Flights[[#This Row],[Cancellation Reason]]="Airline/Carrier"),Flights[[#This Row],[Delay Type]]="Severe"),"Yes","No")</f>
        <v>No</v>
      </c>
    </row>
    <row r="1556" spans="1:24" x14ac:dyDescent="0.25">
      <c r="A1556" s="3">
        <v>42125</v>
      </c>
      <c r="B1556">
        <f>WEEKNUM(Flights[[#This Row],[Date]],2)</f>
        <v>18</v>
      </c>
      <c r="C1556">
        <f>WEEKDAY(Flights[[#This Row],[Date]],2)</f>
        <v>5</v>
      </c>
      <c r="D1556" t="s">
        <v>509</v>
      </c>
      <c r="E1556" t="s">
        <v>1990</v>
      </c>
      <c r="F1556" t="s">
        <v>0</v>
      </c>
      <c r="G1556" t="s">
        <v>12</v>
      </c>
      <c r="H1556" t="str">
        <f>_xlfn.XLOOKUP(Flights[[#This Row],[Destination]],Airports!$A$1:$A$77,Airports!$D$1:$D$77,"Code not found")</f>
        <v>New York</v>
      </c>
      <c r="I1556" t="str" cm="1">
        <f t="array" ref="I1556">_xlfn.XLOOKUP(Flights[[#This Row],[Destination]],_xlfn._TRO_TRAILING(Airports!A:A),_xlfn._TRO_TRAILING(Airports!E:E),"Code not found")</f>
        <v>NY</v>
      </c>
      <c r="J1556" s="1">
        <v>0.67361111111111116</v>
      </c>
      <c r="K1556">
        <f>HOUR(Flights[[#This Row],[Scheduled Departure]])</f>
        <v>16</v>
      </c>
      <c r="L1556" s="1">
        <v>0.67013888888888884</v>
      </c>
      <c r="M1556">
        <v>-5</v>
      </c>
      <c r="N1556">
        <v>326</v>
      </c>
      <c r="O1556" s="14">
        <f>Flights[[#This Row],[Length (min)]]/60</f>
        <v>5.4333333333333336</v>
      </c>
      <c r="P1556">
        <v>2475</v>
      </c>
      <c r="Q1556" s="17">
        <f>IFERROR(Flights[[#This Row],[Distance]]/Flights[[#This Row],[Length (hr)]],"")</f>
        <v>455.52147239263803</v>
      </c>
      <c r="R1556" s="1">
        <v>2.6388888888888889E-2</v>
      </c>
      <c r="S1556" s="1">
        <v>2.1527777777777778E-2</v>
      </c>
      <c r="T1556">
        <v>-7</v>
      </c>
      <c r="U1556" t="str">
        <f>IF(Flights[[#This Row],[Arrival Delay]]="","Cancelled",IF(Flights[[#This Row],[Arrival Delay]]&gt;15,"Delayed","On time"))</f>
        <v>On time</v>
      </c>
      <c r="V1556" t="str">
        <f>IF(Flights[[#This Row],[Status]]&lt;&gt;"Delayed","",IF(Flights[[#This Row],[Arrival Delay]]&gt;120,"Severe",IF(Flights[[#This Row],[Arrival Delay]]&gt;60,"Major","Moderate")))</f>
        <v/>
      </c>
      <c r="X1556" t="str">
        <f>IF(OR(AND(Flights[[#This Row],[Status]]="Cancelled",Flights[[#This Row],[Cancellation Reason]]="Airline/Carrier"),Flights[[#This Row],[Delay Type]]="Severe"),"Yes","No")</f>
        <v>No</v>
      </c>
    </row>
    <row r="1557" spans="1:24" x14ac:dyDescent="0.25">
      <c r="A1557" s="3">
        <v>42125</v>
      </c>
      <c r="B1557">
        <f>WEEKNUM(Flights[[#This Row],[Date]],2)</f>
        <v>18</v>
      </c>
      <c r="C1557">
        <f>WEEKDAY(Flights[[#This Row],[Date]],2)</f>
        <v>5</v>
      </c>
      <c r="D1557" t="s">
        <v>1066</v>
      </c>
      <c r="E1557" t="s">
        <v>1994</v>
      </c>
      <c r="F1557" t="s">
        <v>0</v>
      </c>
      <c r="G1557" t="s">
        <v>351</v>
      </c>
      <c r="H1557" t="str">
        <f>_xlfn.XLOOKUP(Flights[[#This Row],[Destination]],Airports!$A$1:$A$77,Airports!$D$1:$D$77,"Code not found")</f>
        <v>Sacramento</v>
      </c>
      <c r="I1557" t="str" cm="1">
        <f t="array" ref="I1557">_xlfn.XLOOKUP(Flights[[#This Row],[Destination]],_xlfn._TRO_TRAILING(Airports!A:A),_xlfn._TRO_TRAILING(Airports!E:E),"Code not found")</f>
        <v>CA</v>
      </c>
      <c r="J1557" s="1">
        <v>0.70138888888888884</v>
      </c>
      <c r="K1557">
        <f>HOUR(Flights[[#This Row],[Scheduled Departure]])</f>
        <v>16</v>
      </c>
      <c r="L1557" s="1">
        <v>0.69861111111111107</v>
      </c>
      <c r="M1557">
        <v>-4</v>
      </c>
      <c r="N1557">
        <v>79</v>
      </c>
      <c r="O1557" s="14">
        <f>Flights[[#This Row],[Length (min)]]/60</f>
        <v>1.3166666666666667</v>
      </c>
      <c r="P1557">
        <v>373</v>
      </c>
      <c r="Q1557" s="17">
        <f>IFERROR(Flights[[#This Row],[Distance]]/Flights[[#This Row],[Length (hr)]],"")</f>
        <v>283.29113924050631</v>
      </c>
      <c r="R1557" s="1">
        <v>0.75972222222222219</v>
      </c>
      <c r="S1557" s="1">
        <v>0.75347222222222221</v>
      </c>
      <c r="T1557">
        <v>-9</v>
      </c>
      <c r="U1557" t="str">
        <f>IF(Flights[[#This Row],[Arrival Delay]]="","Cancelled",IF(Flights[[#This Row],[Arrival Delay]]&gt;15,"Delayed","On time"))</f>
        <v>On time</v>
      </c>
      <c r="V1557" t="str">
        <f>IF(Flights[[#This Row],[Status]]&lt;&gt;"Delayed","",IF(Flights[[#This Row],[Arrival Delay]]&gt;120,"Severe",IF(Flights[[#This Row],[Arrival Delay]]&gt;60,"Major","Moderate")))</f>
        <v/>
      </c>
      <c r="X1557" t="str">
        <f>IF(OR(AND(Flights[[#This Row],[Status]]="Cancelled",Flights[[#This Row],[Cancellation Reason]]="Airline/Carrier"),Flights[[#This Row],[Delay Type]]="Severe"),"Yes","No")</f>
        <v>No</v>
      </c>
    </row>
    <row r="1558" spans="1:24" x14ac:dyDescent="0.25">
      <c r="A1558" s="3">
        <v>42125</v>
      </c>
      <c r="B1558">
        <f>WEEKNUM(Flights[[#This Row],[Date]],2)</f>
        <v>18</v>
      </c>
      <c r="C1558">
        <f>WEEKDAY(Flights[[#This Row],[Date]],2)</f>
        <v>5</v>
      </c>
      <c r="D1558" t="s">
        <v>603</v>
      </c>
      <c r="E1558" t="s">
        <v>1989</v>
      </c>
      <c r="F1558" t="s">
        <v>0</v>
      </c>
      <c r="G1558" t="s">
        <v>20</v>
      </c>
      <c r="H1558" t="str">
        <f>_xlfn.XLOOKUP(Flights[[#This Row],[Destination]],Airports!$A$1:$A$77,Airports!$D$1:$D$77,"Code not found")</f>
        <v>Kahului</v>
      </c>
      <c r="I1558" t="str" cm="1">
        <f t="array" ref="I1558">_xlfn.XLOOKUP(Flights[[#This Row],[Destination]],_xlfn._TRO_TRAILING(Airports!A:A),_xlfn._TRO_TRAILING(Airports!E:E),"Code not found")</f>
        <v>HI</v>
      </c>
      <c r="J1558" s="1">
        <v>0.70486111111111116</v>
      </c>
      <c r="K1558">
        <f>HOUR(Flights[[#This Row],[Scheduled Departure]])</f>
        <v>16</v>
      </c>
      <c r="L1558" s="1">
        <v>0.70763888888888893</v>
      </c>
      <c r="M1558">
        <v>4</v>
      </c>
      <c r="N1558">
        <v>337</v>
      </c>
      <c r="O1558" s="14">
        <f>Flights[[#This Row],[Length (min)]]/60</f>
        <v>5.6166666666666663</v>
      </c>
      <c r="P1558">
        <v>2486</v>
      </c>
      <c r="Q1558" s="17">
        <f>IFERROR(Flights[[#This Row],[Distance]]/Flights[[#This Row],[Length (hr)]],"")</f>
        <v>442.61127596439172</v>
      </c>
      <c r="R1558" s="1">
        <v>0.81388888888888888</v>
      </c>
      <c r="S1558" s="1">
        <v>0.81666666666666665</v>
      </c>
      <c r="T1558">
        <v>4</v>
      </c>
      <c r="U1558" t="str">
        <f>IF(Flights[[#This Row],[Arrival Delay]]="","Cancelled",IF(Flights[[#This Row],[Arrival Delay]]&gt;15,"Delayed","On time"))</f>
        <v>On time</v>
      </c>
      <c r="V1558" t="str">
        <f>IF(Flights[[#This Row],[Status]]&lt;&gt;"Delayed","",IF(Flights[[#This Row],[Arrival Delay]]&gt;120,"Severe",IF(Flights[[#This Row],[Arrival Delay]]&gt;60,"Major","Moderate")))</f>
        <v/>
      </c>
      <c r="X1558" t="str">
        <f>IF(OR(AND(Flights[[#This Row],[Status]]="Cancelled",Flights[[#This Row],[Cancellation Reason]]="Airline/Carrier"),Flights[[#This Row],[Delay Type]]="Severe"),"Yes","No")</f>
        <v>No</v>
      </c>
    </row>
    <row r="1559" spans="1:24" x14ac:dyDescent="0.25">
      <c r="A1559" s="3">
        <v>42125</v>
      </c>
      <c r="B1559">
        <f>WEEKNUM(Flights[[#This Row],[Date]],2)</f>
        <v>18</v>
      </c>
      <c r="C1559">
        <f>WEEKDAY(Flights[[#This Row],[Date]],2)</f>
        <v>5</v>
      </c>
      <c r="D1559" t="s">
        <v>1323</v>
      </c>
      <c r="E1559" t="s">
        <v>1995</v>
      </c>
      <c r="F1559" t="s">
        <v>0</v>
      </c>
      <c r="G1559" t="s">
        <v>9</v>
      </c>
      <c r="H1559" t="str">
        <f>_xlfn.XLOOKUP(Flights[[#This Row],[Destination]],Airports!$A$1:$A$77,Airports!$D$1:$D$77,"Code not found")</f>
        <v>San Francisco</v>
      </c>
      <c r="I1559" t="str" cm="1">
        <f t="array" ref="I1559">_xlfn.XLOOKUP(Flights[[#This Row],[Destination]],_xlfn._TRO_TRAILING(Airports!A:A),_xlfn._TRO_TRAILING(Airports!E:E),"Code not found")</f>
        <v>CA</v>
      </c>
      <c r="J1559" s="1">
        <v>0.71180555555555558</v>
      </c>
      <c r="K1559">
        <f>HOUR(Flights[[#This Row],[Scheduled Departure]])</f>
        <v>17</v>
      </c>
      <c r="L1559" s="1">
        <v>0.70833333333333337</v>
      </c>
      <c r="M1559">
        <v>-5</v>
      </c>
      <c r="N1559">
        <v>65</v>
      </c>
      <c r="O1559" s="14">
        <f>Flights[[#This Row],[Length (min)]]/60</f>
        <v>1.0833333333333333</v>
      </c>
      <c r="P1559">
        <v>337</v>
      </c>
      <c r="Q1559" s="17">
        <f>IFERROR(Flights[[#This Row],[Distance]]/Flights[[#This Row],[Length (hr)]],"")</f>
        <v>311.07692307692309</v>
      </c>
      <c r="R1559" s="1">
        <v>0.76388888888888884</v>
      </c>
      <c r="S1559" s="1">
        <v>0.75347222222222221</v>
      </c>
      <c r="T1559">
        <v>-15</v>
      </c>
      <c r="U1559" t="str">
        <f>IF(Flights[[#This Row],[Arrival Delay]]="","Cancelled",IF(Flights[[#This Row],[Arrival Delay]]&gt;15,"Delayed","On time"))</f>
        <v>On time</v>
      </c>
      <c r="V1559" t="str">
        <f>IF(Flights[[#This Row],[Status]]&lt;&gt;"Delayed","",IF(Flights[[#This Row],[Arrival Delay]]&gt;120,"Severe",IF(Flights[[#This Row],[Arrival Delay]]&gt;60,"Major","Moderate")))</f>
        <v/>
      </c>
      <c r="X1559" t="str">
        <f>IF(OR(AND(Flights[[#This Row],[Status]]="Cancelled",Flights[[#This Row],[Cancellation Reason]]="Airline/Carrier"),Flights[[#This Row],[Delay Type]]="Severe"),"Yes","No")</f>
        <v>No</v>
      </c>
    </row>
    <row r="1560" spans="1:24" x14ac:dyDescent="0.25">
      <c r="A1560" s="3">
        <v>42125</v>
      </c>
      <c r="B1560">
        <f>WEEKNUM(Flights[[#This Row],[Date]],2)</f>
        <v>18</v>
      </c>
      <c r="C1560">
        <f>WEEKDAY(Flights[[#This Row],[Date]],2)</f>
        <v>5</v>
      </c>
      <c r="D1560" t="s">
        <v>1324</v>
      </c>
      <c r="E1560" t="s">
        <v>1995</v>
      </c>
      <c r="F1560" t="s">
        <v>0</v>
      </c>
      <c r="G1560" t="s">
        <v>306</v>
      </c>
      <c r="H1560" t="str">
        <f>_xlfn.XLOOKUP(Flights[[#This Row],[Destination]],Airports!$A$1:$A$77,Airports!$D$1:$D$77,"Code not found")</f>
        <v>Chicago</v>
      </c>
      <c r="I1560" t="str" cm="1">
        <f t="array" ref="I1560">_xlfn.XLOOKUP(Flights[[#This Row],[Destination]],_xlfn._TRO_TRAILING(Airports!A:A),_xlfn._TRO_TRAILING(Airports!E:E),"Code not found")</f>
        <v>IL</v>
      </c>
      <c r="J1560" s="1">
        <v>0.71875</v>
      </c>
      <c r="K1560">
        <f>HOUR(Flights[[#This Row],[Scheduled Departure]])</f>
        <v>17</v>
      </c>
      <c r="L1560" s="1">
        <v>0.72291666666666665</v>
      </c>
      <c r="M1560">
        <v>6</v>
      </c>
      <c r="N1560">
        <v>217</v>
      </c>
      <c r="O1560" s="14">
        <f>Flights[[#This Row],[Length (min)]]/60</f>
        <v>3.6166666666666667</v>
      </c>
      <c r="P1560">
        <v>1750</v>
      </c>
      <c r="Q1560" s="17">
        <f>IFERROR(Flights[[#This Row],[Distance]]/Flights[[#This Row],[Length (hr)]],"")</f>
        <v>483.87096774193549</v>
      </c>
      <c r="R1560" s="1">
        <v>0.96527777777777779</v>
      </c>
      <c r="S1560" s="1">
        <v>0.95694444444444449</v>
      </c>
      <c r="T1560">
        <v>-12</v>
      </c>
      <c r="U1560" t="str">
        <f>IF(Flights[[#This Row],[Arrival Delay]]="","Cancelled",IF(Flights[[#This Row],[Arrival Delay]]&gt;15,"Delayed","On time"))</f>
        <v>On time</v>
      </c>
      <c r="V1560" t="str">
        <f>IF(Flights[[#This Row],[Status]]&lt;&gt;"Delayed","",IF(Flights[[#This Row],[Arrival Delay]]&gt;120,"Severe",IF(Flights[[#This Row],[Arrival Delay]]&gt;60,"Major","Moderate")))</f>
        <v/>
      </c>
      <c r="X1560" t="str">
        <f>IF(OR(AND(Flights[[#This Row],[Status]]="Cancelled",Flights[[#This Row],[Cancellation Reason]]="Airline/Carrier"),Flights[[#This Row],[Delay Type]]="Severe"),"Yes","No")</f>
        <v>No</v>
      </c>
    </row>
    <row r="1561" spans="1:24" x14ac:dyDescent="0.25">
      <c r="A1561" s="3">
        <v>42125</v>
      </c>
      <c r="B1561">
        <f>WEEKNUM(Flights[[#This Row],[Date]],2)</f>
        <v>18</v>
      </c>
      <c r="C1561">
        <f>WEEKDAY(Flights[[#This Row],[Date]],2)</f>
        <v>5</v>
      </c>
      <c r="D1561" t="s">
        <v>1326</v>
      </c>
      <c r="E1561" t="s">
        <v>1995</v>
      </c>
      <c r="F1561" t="s">
        <v>0</v>
      </c>
      <c r="G1561" t="s">
        <v>347</v>
      </c>
      <c r="H1561" t="str">
        <f>_xlfn.XLOOKUP(Flights[[#This Row],[Destination]],Airports!$A$1:$A$77,Airports!$D$1:$D$77,"Code not found")</f>
        <v>San Jose</v>
      </c>
      <c r="I1561" t="str" cm="1">
        <f t="array" ref="I1561">_xlfn.XLOOKUP(Flights[[#This Row],[Destination]],_xlfn._TRO_TRAILING(Airports!A:A),_xlfn._TRO_TRAILING(Airports!E:E),"Code not found")</f>
        <v>CA</v>
      </c>
      <c r="J1561" s="1">
        <v>0.76041666666666663</v>
      </c>
      <c r="K1561">
        <f>HOUR(Flights[[#This Row],[Scheduled Departure]])</f>
        <v>18</v>
      </c>
      <c r="L1561" s="1">
        <v>0.75902777777777775</v>
      </c>
      <c r="M1561">
        <v>-2</v>
      </c>
      <c r="N1561">
        <v>56</v>
      </c>
      <c r="O1561" s="14">
        <f>Flights[[#This Row],[Length (min)]]/60</f>
        <v>0.93333333333333335</v>
      </c>
      <c r="P1561">
        <v>308</v>
      </c>
      <c r="Q1561" s="17">
        <f>IFERROR(Flights[[#This Row],[Distance]]/Flights[[#This Row],[Length (hr)]],"")</f>
        <v>330</v>
      </c>
      <c r="R1561" s="1">
        <v>0.80555555555555558</v>
      </c>
      <c r="S1561" s="1">
        <v>0.79791666666666672</v>
      </c>
      <c r="T1561">
        <v>-11</v>
      </c>
      <c r="U1561" t="str">
        <f>IF(Flights[[#This Row],[Arrival Delay]]="","Cancelled",IF(Flights[[#This Row],[Arrival Delay]]&gt;15,"Delayed","On time"))</f>
        <v>On time</v>
      </c>
      <c r="V1561" t="str">
        <f>IF(Flights[[#This Row],[Status]]&lt;&gt;"Delayed","",IF(Flights[[#This Row],[Arrival Delay]]&gt;120,"Severe",IF(Flights[[#This Row],[Arrival Delay]]&gt;60,"Major","Moderate")))</f>
        <v/>
      </c>
      <c r="X1561" t="str">
        <f>IF(OR(AND(Flights[[#This Row],[Status]]="Cancelled",Flights[[#This Row],[Cancellation Reason]]="Airline/Carrier"),Flights[[#This Row],[Delay Type]]="Severe"),"Yes","No")</f>
        <v>No</v>
      </c>
    </row>
    <row r="1562" spans="1:24" x14ac:dyDescent="0.25">
      <c r="A1562" s="3">
        <v>42125</v>
      </c>
      <c r="B1562">
        <f>WEEKNUM(Flights[[#This Row],[Date]],2)</f>
        <v>18</v>
      </c>
      <c r="C1562">
        <f>WEEKDAY(Flights[[#This Row],[Date]],2)</f>
        <v>5</v>
      </c>
      <c r="D1562" t="s">
        <v>1133</v>
      </c>
      <c r="E1562" t="s">
        <v>1995</v>
      </c>
      <c r="F1562" t="s">
        <v>0</v>
      </c>
      <c r="G1562" t="s">
        <v>335</v>
      </c>
      <c r="H1562" t="str">
        <f>_xlfn.XLOOKUP(Flights[[#This Row],[Destination]],Airports!$A$1:$A$77,Airports!$D$1:$D$77,"Code not found")</f>
        <v>Reno</v>
      </c>
      <c r="I1562" t="str" cm="1">
        <f t="array" ref="I1562">_xlfn.XLOOKUP(Flights[[#This Row],[Destination]],_xlfn._TRO_TRAILING(Airports!A:A),_xlfn._TRO_TRAILING(Airports!E:E),"Code not found")</f>
        <v>NV</v>
      </c>
      <c r="J1562" s="1">
        <v>0.80902777777777779</v>
      </c>
      <c r="K1562">
        <f>HOUR(Flights[[#This Row],[Scheduled Departure]])</f>
        <v>19</v>
      </c>
      <c r="L1562" s="1">
        <v>0.83125000000000004</v>
      </c>
      <c r="M1562">
        <v>32</v>
      </c>
      <c r="N1562">
        <v>67</v>
      </c>
      <c r="O1562" s="14">
        <f>Flights[[#This Row],[Length (min)]]/60</f>
        <v>1.1166666666666667</v>
      </c>
      <c r="P1562">
        <v>391</v>
      </c>
      <c r="Q1562" s="17">
        <f>IFERROR(Flights[[#This Row],[Distance]]/Flights[[#This Row],[Length (hr)]],"")</f>
        <v>350.14925373134326</v>
      </c>
      <c r="R1562" s="1">
        <v>0.86458333333333337</v>
      </c>
      <c r="S1562" s="1">
        <v>0.87777777777777777</v>
      </c>
      <c r="T1562">
        <v>19</v>
      </c>
      <c r="U1562" t="str">
        <f>IF(Flights[[#This Row],[Arrival Delay]]="","Cancelled",IF(Flights[[#This Row],[Arrival Delay]]&gt;15,"Delayed","On time"))</f>
        <v>Delayed</v>
      </c>
      <c r="V1562" t="str">
        <f>IF(Flights[[#This Row],[Status]]&lt;&gt;"Delayed","",IF(Flights[[#This Row],[Arrival Delay]]&gt;120,"Severe",IF(Flights[[#This Row],[Arrival Delay]]&gt;60,"Major","Moderate")))</f>
        <v>Moderate</v>
      </c>
      <c r="X1562" t="str">
        <f>IF(OR(AND(Flights[[#This Row],[Status]]="Cancelled",Flights[[#This Row],[Cancellation Reason]]="Airline/Carrier"),Flights[[#This Row],[Delay Type]]="Severe"),"Yes","No")</f>
        <v>No</v>
      </c>
    </row>
    <row r="1563" spans="1:24" x14ac:dyDescent="0.25">
      <c r="A1563" s="3">
        <v>42125</v>
      </c>
      <c r="B1563">
        <f>WEEKNUM(Flights[[#This Row],[Date]],2)</f>
        <v>18</v>
      </c>
      <c r="C1563">
        <f>WEEKDAY(Flights[[#This Row],[Date]],2)</f>
        <v>5</v>
      </c>
      <c r="D1563" t="s">
        <v>1048</v>
      </c>
      <c r="E1563" t="s">
        <v>1990</v>
      </c>
      <c r="F1563" t="s">
        <v>0</v>
      </c>
      <c r="G1563" t="s">
        <v>273</v>
      </c>
      <c r="H1563" t="str">
        <f>_xlfn.XLOOKUP(Flights[[#This Row],[Destination]],Airports!$A$1:$A$77,Airports!$D$1:$D$77,"Code not found")</f>
        <v>Denver</v>
      </c>
      <c r="I1563" t="str" cm="1">
        <f t="array" ref="I1563">_xlfn.XLOOKUP(Flights[[#This Row],[Destination]],_xlfn._TRO_TRAILING(Airports!A:A),_xlfn._TRO_TRAILING(Airports!E:E),"Code not found")</f>
        <v>CO</v>
      </c>
      <c r="J1563" s="1">
        <v>0.82708333333333328</v>
      </c>
      <c r="K1563">
        <f>HOUR(Flights[[#This Row],[Scheduled Departure]])</f>
        <v>19</v>
      </c>
      <c r="L1563" s="1">
        <v>0.84861111111111109</v>
      </c>
      <c r="M1563">
        <v>31</v>
      </c>
      <c r="N1563">
        <v>127</v>
      </c>
      <c r="O1563" s="14">
        <f>Flights[[#This Row],[Length (min)]]/60</f>
        <v>2.1166666666666667</v>
      </c>
      <c r="P1563">
        <v>862</v>
      </c>
      <c r="Q1563" s="17">
        <f>IFERROR(Flights[[#This Row],[Distance]]/Flights[[#This Row],[Length (hr)]],"")</f>
        <v>407.24409448818898</v>
      </c>
      <c r="R1563" s="1">
        <v>0.96458333333333335</v>
      </c>
      <c r="S1563" s="1">
        <v>0.97847222222222219</v>
      </c>
      <c r="T1563">
        <v>20</v>
      </c>
      <c r="U1563" t="str">
        <f>IF(Flights[[#This Row],[Arrival Delay]]="","Cancelled",IF(Flights[[#This Row],[Arrival Delay]]&gt;15,"Delayed","On time"))</f>
        <v>Delayed</v>
      </c>
      <c r="V1563" t="str">
        <f>IF(Flights[[#This Row],[Status]]&lt;&gt;"Delayed","",IF(Flights[[#This Row],[Arrival Delay]]&gt;120,"Severe",IF(Flights[[#This Row],[Arrival Delay]]&gt;60,"Major","Moderate")))</f>
        <v>Moderate</v>
      </c>
      <c r="X1563" t="str">
        <f>IF(OR(AND(Flights[[#This Row],[Status]]="Cancelled",Flights[[#This Row],[Cancellation Reason]]="Airline/Carrier"),Flights[[#This Row],[Delay Type]]="Severe"),"Yes","No")</f>
        <v>No</v>
      </c>
    </row>
    <row r="1564" spans="1:24" x14ac:dyDescent="0.25">
      <c r="A1564" s="3">
        <v>42125</v>
      </c>
      <c r="B1564">
        <f>WEEKNUM(Flights[[#This Row],[Date]],2)</f>
        <v>18</v>
      </c>
      <c r="C1564">
        <f>WEEKDAY(Flights[[#This Row],[Date]],2)</f>
        <v>5</v>
      </c>
      <c r="D1564" t="s">
        <v>1339</v>
      </c>
      <c r="E1564" t="s">
        <v>1995</v>
      </c>
      <c r="F1564" t="s">
        <v>0</v>
      </c>
      <c r="G1564" t="s">
        <v>347</v>
      </c>
      <c r="H1564" t="str">
        <f>_xlfn.XLOOKUP(Flights[[#This Row],[Destination]],Airports!$A$1:$A$77,Airports!$D$1:$D$77,"Code not found")</f>
        <v>San Jose</v>
      </c>
      <c r="I1564" t="str" cm="1">
        <f t="array" ref="I1564">_xlfn.XLOOKUP(Flights[[#This Row],[Destination]],_xlfn._TRO_TRAILING(Airports!A:A),_xlfn._TRO_TRAILING(Airports!E:E),"Code not found")</f>
        <v>CA</v>
      </c>
      <c r="J1564" s="1">
        <v>0.87152777777777779</v>
      </c>
      <c r="K1564">
        <f>HOUR(Flights[[#This Row],[Scheduled Departure]])</f>
        <v>20</v>
      </c>
      <c r="L1564" s="1">
        <v>0.875</v>
      </c>
      <c r="M1564">
        <v>5</v>
      </c>
      <c r="N1564">
        <v>60</v>
      </c>
      <c r="O1564" s="14">
        <f>Flights[[#This Row],[Length (min)]]/60</f>
        <v>1</v>
      </c>
      <c r="P1564">
        <v>308</v>
      </c>
      <c r="Q1564" s="17">
        <f>IFERROR(Flights[[#This Row],[Distance]]/Flights[[#This Row],[Length (hr)]],"")</f>
        <v>308</v>
      </c>
      <c r="R1564" s="1">
        <v>0.91666666666666663</v>
      </c>
      <c r="S1564" s="1">
        <v>0.91666666666666663</v>
      </c>
      <c r="T1564">
        <v>0</v>
      </c>
      <c r="U1564" t="str">
        <f>IF(Flights[[#This Row],[Arrival Delay]]="","Cancelled",IF(Flights[[#This Row],[Arrival Delay]]&gt;15,"Delayed","On time"))</f>
        <v>On time</v>
      </c>
      <c r="V1564" t="str">
        <f>IF(Flights[[#This Row],[Status]]&lt;&gt;"Delayed","",IF(Flights[[#This Row],[Arrival Delay]]&gt;120,"Severe",IF(Flights[[#This Row],[Arrival Delay]]&gt;60,"Major","Moderate")))</f>
        <v/>
      </c>
      <c r="X1564" t="str">
        <f>IF(OR(AND(Flights[[#This Row],[Status]]="Cancelled",Flights[[#This Row],[Cancellation Reason]]="Airline/Carrier"),Flights[[#This Row],[Delay Type]]="Severe"),"Yes","No")</f>
        <v>No</v>
      </c>
    </row>
    <row r="1565" spans="1:24" x14ac:dyDescent="0.25">
      <c r="A1565" s="3">
        <v>42125</v>
      </c>
      <c r="B1565">
        <f>WEEKNUM(Flights[[#This Row],[Date]],2)</f>
        <v>18</v>
      </c>
      <c r="C1565">
        <f>WEEKDAY(Flights[[#This Row],[Date]],2)</f>
        <v>5</v>
      </c>
      <c r="D1565" t="s">
        <v>1340</v>
      </c>
      <c r="E1565" t="s">
        <v>1995</v>
      </c>
      <c r="F1565" t="s">
        <v>0</v>
      </c>
      <c r="G1565" t="s">
        <v>318</v>
      </c>
      <c r="H1565" t="str">
        <f>_xlfn.XLOOKUP(Flights[[#This Row],[Destination]],Airports!$A$1:$A$77,Airports!$D$1:$D$77,"Code not found")</f>
        <v>Oakland</v>
      </c>
      <c r="I1565" t="str" cm="1">
        <f t="array" ref="I1565">_xlfn.XLOOKUP(Flights[[#This Row],[Destination]],_xlfn._TRO_TRAILING(Airports!A:A),_xlfn._TRO_TRAILING(Airports!E:E),"Code not found")</f>
        <v>CA</v>
      </c>
      <c r="J1565" s="1">
        <v>0.90625</v>
      </c>
      <c r="K1565">
        <f>HOUR(Flights[[#This Row],[Scheduled Departure]])</f>
        <v>21</v>
      </c>
      <c r="L1565" s="1">
        <v>0.90416666666666667</v>
      </c>
      <c r="M1565">
        <v>-3</v>
      </c>
      <c r="N1565">
        <v>72</v>
      </c>
      <c r="O1565" s="14">
        <f>Flights[[#This Row],[Length (min)]]/60</f>
        <v>1.2</v>
      </c>
      <c r="P1565">
        <v>337</v>
      </c>
      <c r="Q1565" s="17">
        <f>IFERROR(Flights[[#This Row],[Distance]]/Flights[[#This Row],[Length (hr)]],"")</f>
        <v>280.83333333333337</v>
      </c>
      <c r="R1565" s="1">
        <v>0.95833333333333337</v>
      </c>
      <c r="S1565" s="1">
        <v>0.95416666666666672</v>
      </c>
      <c r="T1565">
        <v>-6</v>
      </c>
      <c r="U1565" t="str">
        <f>IF(Flights[[#This Row],[Arrival Delay]]="","Cancelled",IF(Flights[[#This Row],[Arrival Delay]]&gt;15,"Delayed","On time"))</f>
        <v>On time</v>
      </c>
      <c r="V1565" t="str">
        <f>IF(Flights[[#This Row],[Status]]&lt;&gt;"Delayed","",IF(Flights[[#This Row],[Arrival Delay]]&gt;120,"Severe",IF(Flights[[#This Row],[Arrival Delay]]&gt;60,"Major","Moderate")))</f>
        <v/>
      </c>
      <c r="X1565" t="str">
        <f>IF(OR(AND(Flights[[#This Row],[Status]]="Cancelled",Flights[[#This Row],[Cancellation Reason]]="Airline/Carrier"),Flights[[#This Row],[Delay Type]]="Severe"),"Yes","No")</f>
        <v>No</v>
      </c>
    </row>
    <row r="1566" spans="1:24" x14ac:dyDescent="0.25">
      <c r="A1566" s="3">
        <v>42125</v>
      </c>
      <c r="B1566">
        <f>WEEKNUM(Flights[[#This Row],[Date]],2)</f>
        <v>18</v>
      </c>
      <c r="C1566">
        <f>WEEKDAY(Flights[[#This Row],[Date]],2)</f>
        <v>5</v>
      </c>
      <c r="D1566" t="s">
        <v>822</v>
      </c>
      <c r="E1566" t="s">
        <v>1994</v>
      </c>
      <c r="F1566" t="s">
        <v>0</v>
      </c>
      <c r="G1566" t="s">
        <v>15</v>
      </c>
      <c r="H1566" t="str">
        <f>_xlfn.XLOOKUP(Flights[[#This Row],[Destination]],Airports!$A$1:$A$77,Airports!$D$1:$D$77,"Code not found")</f>
        <v>Las Vegas</v>
      </c>
      <c r="I1566" t="str" cm="1">
        <f t="array" ref="I1566">_xlfn.XLOOKUP(Flights[[#This Row],[Destination]],_xlfn._TRO_TRAILING(Airports!A:A),_xlfn._TRO_TRAILING(Airports!E:E),"Code not found")</f>
        <v>NV</v>
      </c>
      <c r="J1566" s="1">
        <v>0.90625</v>
      </c>
      <c r="K1566">
        <f>HOUR(Flights[[#This Row],[Scheduled Departure]])</f>
        <v>21</v>
      </c>
      <c r="L1566" s="1">
        <v>0.90833333333333333</v>
      </c>
      <c r="M1566">
        <v>3</v>
      </c>
      <c r="N1566">
        <v>77</v>
      </c>
      <c r="O1566" s="14">
        <f>Flights[[#This Row],[Length (min)]]/60</f>
        <v>1.2833333333333334</v>
      </c>
      <c r="P1566">
        <v>236</v>
      </c>
      <c r="Q1566" s="17">
        <f>IFERROR(Flights[[#This Row],[Distance]]/Flights[[#This Row],[Length (hr)]],"")</f>
        <v>183.89610389610388</v>
      </c>
      <c r="R1566" s="1">
        <v>0.96250000000000002</v>
      </c>
      <c r="S1566" s="1">
        <v>0.96180555555555558</v>
      </c>
      <c r="T1566">
        <v>-1</v>
      </c>
      <c r="U1566" t="str">
        <f>IF(Flights[[#This Row],[Arrival Delay]]="","Cancelled",IF(Flights[[#This Row],[Arrival Delay]]&gt;15,"Delayed","On time"))</f>
        <v>On time</v>
      </c>
      <c r="V1566" t="str">
        <f>IF(Flights[[#This Row],[Status]]&lt;&gt;"Delayed","",IF(Flights[[#This Row],[Arrival Delay]]&gt;120,"Severe",IF(Flights[[#This Row],[Arrival Delay]]&gt;60,"Major","Moderate")))</f>
        <v/>
      </c>
      <c r="X1566" t="str">
        <f>IF(OR(AND(Flights[[#This Row],[Status]]="Cancelled",Flights[[#This Row],[Cancellation Reason]]="Airline/Carrier"),Flights[[#This Row],[Delay Type]]="Severe"),"Yes","No")</f>
        <v>No</v>
      </c>
    </row>
    <row r="1567" spans="1:24" x14ac:dyDescent="0.25">
      <c r="A1567" s="3">
        <v>42125</v>
      </c>
      <c r="B1567">
        <f>WEEKNUM(Flights[[#This Row],[Date]],2)</f>
        <v>18</v>
      </c>
      <c r="C1567">
        <f>WEEKDAY(Flights[[#This Row],[Date]],2)</f>
        <v>5</v>
      </c>
      <c r="D1567" t="s">
        <v>985</v>
      </c>
      <c r="E1567" t="s">
        <v>1990</v>
      </c>
      <c r="F1567" t="s">
        <v>0</v>
      </c>
      <c r="G1567" t="s">
        <v>4</v>
      </c>
      <c r="H1567" t="str">
        <f>_xlfn.XLOOKUP(Flights[[#This Row],[Destination]],Airports!$A$1:$A$77,Airports!$D$1:$D$77,"Code not found")</f>
        <v>Chicago</v>
      </c>
      <c r="I1567" t="str" cm="1">
        <f t="array" ref="I1567">_xlfn.XLOOKUP(Flights[[#This Row],[Destination]],_xlfn._TRO_TRAILING(Airports!A:A),_xlfn._TRO_TRAILING(Airports!E:E),"Code not found")</f>
        <v>IL</v>
      </c>
      <c r="J1567" s="1">
        <v>0.97916666666666663</v>
      </c>
      <c r="K1567">
        <f>HOUR(Flights[[#This Row],[Scheduled Departure]])</f>
        <v>23</v>
      </c>
      <c r="L1567" s="1">
        <v>0.99930555555555556</v>
      </c>
      <c r="M1567">
        <v>29</v>
      </c>
      <c r="N1567">
        <v>232</v>
      </c>
      <c r="O1567" s="14">
        <f>Flights[[#This Row],[Length (min)]]/60</f>
        <v>3.8666666666666667</v>
      </c>
      <c r="P1567">
        <v>1744</v>
      </c>
      <c r="Q1567" s="17">
        <f>IFERROR(Flights[[#This Row],[Distance]]/Flights[[#This Row],[Length (hr)]],"")</f>
        <v>451.0344827586207</v>
      </c>
      <c r="R1567" s="1">
        <v>0.22638888888888889</v>
      </c>
      <c r="S1567" s="1">
        <v>0.24374999999999999</v>
      </c>
      <c r="T1567">
        <v>25</v>
      </c>
      <c r="U1567" t="str">
        <f>IF(Flights[[#This Row],[Arrival Delay]]="","Cancelled",IF(Flights[[#This Row],[Arrival Delay]]&gt;15,"Delayed","On time"))</f>
        <v>Delayed</v>
      </c>
      <c r="V1567" t="str">
        <f>IF(Flights[[#This Row],[Status]]&lt;&gt;"Delayed","",IF(Flights[[#This Row],[Arrival Delay]]&gt;120,"Severe",IF(Flights[[#This Row],[Arrival Delay]]&gt;60,"Major","Moderate")))</f>
        <v>Moderate</v>
      </c>
      <c r="X1567" t="str">
        <f>IF(OR(AND(Flights[[#This Row],[Status]]="Cancelled",Flights[[#This Row],[Cancellation Reason]]="Airline/Carrier"),Flights[[#This Row],[Delay Type]]="Severe"),"Yes","No")</f>
        <v>No</v>
      </c>
    </row>
    <row r="1568" spans="1:24" x14ac:dyDescent="0.25">
      <c r="A1568" s="3">
        <v>42126</v>
      </c>
      <c r="B1568">
        <f>WEEKNUM(Flights[[#This Row],[Date]],2)</f>
        <v>18</v>
      </c>
      <c r="C1568">
        <f>WEEKDAY(Flights[[#This Row],[Date]],2)</f>
        <v>6</v>
      </c>
      <c r="D1568" t="s">
        <v>430</v>
      </c>
      <c r="E1568" t="s">
        <v>1989</v>
      </c>
      <c r="F1568" t="s">
        <v>0</v>
      </c>
      <c r="G1568" t="s">
        <v>26</v>
      </c>
      <c r="H1568" t="str">
        <f>_xlfn.XLOOKUP(Flights[[#This Row],[Destination]],Airports!$A$1:$A$77,Airports!$D$1:$D$77,"Code not found")</f>
        <v>Atlanta</v>
      </c>
      <c r="I1568" t="str" cm="1">
        <f t="array" ref="I1568">_xlfn.XLOOKUP(Flights[[#This Row],[Destination]],_xlfn._TRO_TRAILING(Airports!A:A),_xlfn._TRO_TRAILING(Airports!E:E),"Code not found")</f>
        <v>GA</v>
      </c>
      <c r="J1568" s="1">
        <v>0.38194444444444442</v>
      </c>
      <c r="K1568">
        <f>HOUR(Flights[[#This Row],[Scheduled Departure]])</f>
        <v>9</v>
      </c>
      <c r="L1568" s="1">
        <v>0.38055555555555554</v>
      </c>
      <c r="M1568">
        <v>-2</v>
      </c>
      <c r="N1568">
        <v>257</v>
      </c>
      <c r="O1568" s="14">
        <f>Flights[[#This Row],[Length (min)]]/60</f>
        <v>4.2833333333333332</v>
      </c>
      <c r="P1568">
        <v>1947</v>
      </c>
      <c r="Q1568" s="17">
        <f>IFERROR(Flights[[#This Row],[Distance]]/Flights[[#This Row],[Length (hr)]],"")</f>
        <v>454.55252918287937</v>
      </c>
      <c r="R1568" s="1">
        <v>0.6875</v>
      </c>
      <c r="S1568" s="1">
        <v>0.68402777777777779</v>
      </c>
      <c r="T1568">
        <v>-5</v>
      </c>
      <c r="U1568" t="str">
        <f>IF(Flights[[#This Row],[Arrival Delay]]="","Cancelled",IF(Flights[[#This Row],[Arrival Delay]]&gt;15,"Delayed","On time"))</f>
        <v>On time</v>
      </c>
      <c r="V1568" t="str">
        <f>IF(Flights[[#This Row],[Status]]&lt;&gt;"Delayed","",IF(Flights[[#This Row],[Arrival Delay]]&gt;120,"Severe",IF(Flights[[#This Row],[Arrival Delay]]&gt;60,"Major","Moderate")))</f>
        <v/>
      </c>
      <c r="X1568" t="str">
        <f>IF(OR(AND(Flights[[#This Row],[Status]]="Cancelled",Flights[[#This Row],[Cancellation Reason]]="Airline/Carrier"),Flights[[#This Row],[Delay Type]]="Severe"),"Yes","No")</f>
        <v>No</v>
      </c>
    </row>
    <row r="1569" spans="1:24" x14ac:dyDescent="0.25">
      <c r="A1569" s="3">
        <v>42126</v>
      </c>
      <c r="B1569">
        <f>WEEKNUM(Flights[[#This Row],[Date]],2)</f>
        <v>18</v>
      </c>
      <c r="C1569">
        <f>WEEKDAY(Flights[[#This Row],[Date]],2)</f>
        <v>6</v>
      </c>
      <c r="D1569" t="s">
        <v>712</v>
      </c>
      <c r="E1569" t="s">
        <v>1994</v>
      </c>
      <c r="F1569" t="s">
        <v>0</v>
      </c>
      <c r="G1569" t="s">
        <v>342</v>
      </c>
      <c r="H1569" t="str">
        <f>_xlfn.XLOOKUP(Flights[[#This Row],[Destination]],Airports!$A$1:$A$77,Airports!$D$1:$D$77,"Code not found")</f>
        <v>Santa Barbara</v>
      </c>
      <c r="I1569" t="str" cm="1">
        <f t="array" ref="I1569">_xlfn.XLOOKUP(Flights[[#This Row],[Destination]],_xlfn._TRO_TRAILING(Airports!A:A),_xlfn._TRO_TRAILING(Airports!E:E),"Code not found")</f>
        <v>CA</v>
      </c>
      <c r="J1569" s="1">
        <v>0.40416666666666667</v>
      </c>
      <c r="K1569">
        <f>HOUR(Flights[[#This Row],[Scheduled Departure]])</f>
        <v>9</v>
      </c>
      <c r="L1569" s="1">
        <v>0.39791666666666664</v>
      </c>
      <c r="M1569">
        <v>-9</v>
      </c>
      <c r="N1569">
        <v>39</v>
      </c>
      <c r="O1569" s="14">
        <f>Flights[[#This Row],[Length (min)]]/60</f>
        <v>0.65</v>
      </c>
      <c r="P1569">
        <v>89</v>
      </c>
      <c r="Q1569" s="17">
        <f>IFERROR(Flights[[#This Row],[Distance]]/Flights[[#This Row],[Length (hr)]],"")</f>
        <v>136.92307692307691</v>
      </c>
      <c r="R1569" s="1">
        <v>0.43888888888888888</v>
      </c>
      <c r="S1569" s="1">
        <v>0.42499999999999999</v>
      </c>
      <c r="T1569">
        <v>-20</v>
      </c>
      <c r="U1569" t="str">
        <f>IF(Flights[[#This Row],[Arrival Delay]]="","Cancelled",IF(Flights[[#This Row],[Arrival Delay]]&gt;15,"Delayed","On time"))</f>
        <v>On time</v>
      </c>
      <c r="V1569" t="str">
        <f>IF(Flights[[#This Row],[Status]]&lt;&gt;"Delayed","",IF(Flights[[#This Row],[Arrival Delay]]&gt;120,"Severe",IF(Flights[[#This Row],[Arrival Delay]]&gt;60,"Major","Moderate")))</f>
        <v/>
      </c>
      <c r="X1569" t="str">
        <f>IF(OR(AND(Flights[[#This Row],[Status]]="Cancelled",Flights[[#This Row],[Cancellation Reason]]="Airline/Carrier"),Flights[[#This Row],[Delay Type]]="Severe"),"Yes","No")</f>
        <v>No</v>
      </c>
    </row>
    <row r="1570" spans="1:24" x14ac:dyDescent="0.25">
      <c r="A1570" s="3">
        <v>42126</v>
      </c>
      <c r="B1570">
        <f>WEEKNUM(Flights[[#This Row],[Date]],2)</f>
        <v>18</v>
      </c>
      <c r="C1570">
        <f>WEEKDAY(Flights[[#This Row],[Date]],2)</f>
        <v>6</v>
      </c>
      <c r="D1570" t="s">
        <v>1260</v>
      </c>
      <c r="E1570" t="s">
        <v>1994</v>
      </c>
      <c r="F1570" t="s">
        <v>0</v>
      </c>
      <c r="G1570" t="s">
        <v>313</v>
      </c>
      <c r="H1570" t="str">
        <f>_xlfn.XLOOKUP(Flights[[#This Row],[Destination]],Airports!$A$1:$A$77,Airports!$D$1:$D$77,"Code not found")</f>
        <v>Monterey</v>
      </c>
      <c r="I1570" t="str" cm="1">
        <f t="array" ref="I1570">_xlfn.XLOOKUP(Flights[[#This Row],[Destination]],_xlfn._TRO_TRAILING(Airports!A:A),_xlfn._TRO_TRAILING(Airports!E:E),"Code not found")</f>
        <v>CA</v>
      </c>
      <c r="J1570" s="1">
        <v>0.46597222222222223</v>
      </c>
      <c r="K1570">
        <f>HOUR(Flights[[#This Row],[Scheduled Departure]])</f>
        <v>11</v>
      </c>
      <c r="L1570" s="1">
        <v>0.5131944444444444</v>
      </c>
      <c r="M1570">
        <v>68</v>
      </c>
      <c r="N1570">
        <v>61</v>
      </c>
      <c r="O1570" s="14">
        <f>Flights[[#This Row],[Length (min)]]/60</f>
        <v>1.0166666666666666</v>
      </c>
      <c r="P1570">
        <v>266</v>
      </c>
      <c r="Q1570" s="17">
        <f>IFERROR(Flights[[#This Row],[Distance]]/Flights[[#This Row],[Length (hr)]],"")</f>
        <v>261.63934426229508</v>
      </c>
      <c r="R1570" s="1">
        <v>0.52083333333333337</v>
      </c>
      <c r="S1570" s="1">
        <v>0.55555555555555558</v>
      </c>
      <c r="T1570">
        <v>50</v>
      </c>
      <c r="U1570" t="str">
        <f>IF(Flights[[#This Row],[Arrival Delay]]="","Cancelled",IF(Flights[[#This Row],[Arrival Delay]]&gt;15,"Delayed","On time"))</f>
        <v>Delayed</v>
      </c>
      <c r="V1570" t="str">
        <f>IF(Flights[[#This Row],[Status]]&lt;&gt;"Delayed","",IF(Flights[[#This Row],[Arrival Delay]]&gt;120,"Severe",IF(Flights[[#This Row],[Arrival Delay]]&gt;60,"Major","Moderate")))</f>
        <v>Moderate</v>
      </c>
      <c r="X1570" t="str">
        <f>IF(OR(AND(Flights[[#This Row],[Status]]="Cancelled",Flights[[#This Row],[Cancellation Reason]]="Airline/Carrier"),Flights[[#This Row],[Delay Type]]="Severe"),"Yes","No")</f>
        <v>No</v>
      </c>
    </row>
    <row r="1571" spans="1:24" x14ac:dyDescent="0.25">
      <c r="A1571" s="3">
        <v>42126</v>
      </c>
      <c r="B1571">
        <f>WEEKNUM(Flights[[#This Row],[Date]],2)</f>
        <v>18</v>
      </c>
      <c r="C1571">
        <f>WEEKDAY(Flights[[#This Row],[Date]],2)</f>
        <v>6</v>
      </c>
      <c r="D1571" t="s">
        <v>1356</v>
      </c>
      <c r="E1571" t="s">
        <v>1995</v>
      </c>
      <c r="F1571" t="s">
        <v>0</v>
      </c>
      <c r="G1571" t="s">
        <v>290</v>
      </c>
      <c r="H1571" t="str">
        <f>_xlfn.XLOOKUP(Flights[[#This Row],[Destination]],Airports!$A$1:$A$77,Airports!$D$1:$D$77,"Code not found")</f>
        <v>Houston</v>
      </c>
      <c r="I1571" t="str" cm="1">
        <f t="array" ref="I1571">_xlfn.XLOOKUP(Flights[[#This Row],[Destination]],_xlfn._TRO_TRAILING(Airports!A:A),_xlfn._TRO_TRAILING(Airports!E:E),"Code not found")</f>
        <v>TX</v>
      </c>
      <c r="J1571" s="1">
        <v>0.50694444444444442</v>
      </c>
      <c r="K1571">
        <f>HOUR(Flights[[#This Row],[Scheduled Departure]])</f>
        <v>12</v>
      </c>
      <c r="L1571" s="1">
        <v>0.50624999999999998</v>
      </c>
      <c r="M1571">
        <v>-1</v>
      </c>
      <c r="N1571">
        <v>179</v>
      </c>
      <c r="O1571" s="14">
        <f>Flights[[#This Row],[Length (min)]]/60</f>
        <v>2.9833333333333334</v>
      </c>
      <c r="P1571">
        <v>1390</v>
      </c>
      <c r="Q1571" s="17">
        <f>IFERROR(Flights[[#This Row],[Distance]]/Flights[[#This Row],[Length (hr)]],"")</f>
        <v>465.92178770949721</v>
      </c>
      <c r="R1571" s="1">
        <v>0.72222222222222221</v>
      </c>
      <c r="S1571" s="1">
        <v>0.71388888888888891</v>
      </c>
      <c r="T1571">
        <v>-12</v>
      </c>
      <c r="U1571" t="str">
        <f>IF(Flights[[#This Row],[Arrival Delay]]="","Cancelled",IF(Flights[[#This Row],[Arrival Delay]]&gt;15,"Delayed","On time"))</f>
        <v>On time</v>
      </c>
      <c r="V1571" t="str">
        <f>IF(Flights[[#This Row],[Status]]&lt;&gt;"Delayed","",IF(Flights[[#This Row],[Arrival Delay]]&gt;120,"Severe",IF(Flights[[#This Row],[Arrival Delay]]&gt;60,"Major","Moderate")))</f>
        <v/>
      </c>
      <c r="X1571" t="str">
        <f>IF(OR(AND(Flights[[#This Row],[Status]]="Cancelled",Flights[[#This Row],[Cancellation Reason]]="Airline/Carrier"),Flights[[#This Row],[Delay Type]]="Severe"),"Yes","No")</f>
        <v>No</v>
      </c>
    </row>
    <row r="1572" spans="1:24" x14ac:dyDescent="0.25">
      <c r="A1572" s="3">
        <v>42126</v>
      </c>
      <c r="B1572">
        <f>WEEKNUM(Flights[[#This Row],[Date]],2)</f>
        <v>18</v>
      </c>
      <c r="C1572">
        <f>WEEKDAY(Flights[[#This Row],[Date]],2)</f>
        <v>6</v>
      </c>
      <c r="D1572" t="s">
        <v>482</v>
      </c>
      <c r="E1572" t="s">
        <v>1989</v>
      </c>
      <c r="F1572" t="s">
        <v>0</v>
      </c>
      <c r="G1572" t="s">
        <v>26</v>
      </c>
      <c r="H1572" t="str">
        <f>_xlfn.XLOOKUP(Flights[[#This Row],[Destination]],Airports!$A$1:$A$77,Airports!$D$1:$D$77,"Code not found")</f>
        <v>Atlanta</v>
      </c>
      <c r="I1572" t="str" cm="1">
        <f t="array" ref="I1572">_xlfn.XLOOKUP(Flights[[#This Row],[Destination]],_xlfn._TRO_TRAILING(Airports!A:A),_xlfn._TRO_TRAILING(Airports!E:E),"Code not found")</f>
        <v>GA</v>
      </c>
      <c r="J1572" s="1">
        <v>0.57291666666666663</v>
      </c>
      <c r="K1572">
        <f>HOUR(Flights[[#This Row],[Scheduled Departure]])</f>
        <v>13</v>
      </c>
      <c r="L1572" s="1">
        <v>0.6020833333333333</v>
      </c>
      <c r="M1572">
        <v>42</v>
      </c>
      <c r="N1572">
        <v>249</v>
      </c>
      <c r="O1572" s="14">
        <f>Flights[[#This Row],[Length (min)]]/60</f>
        <v>4.1500000000000004</v>
      </c>
      <c r="P1572">
        <v>1947</v>
      </c>
      <c r="Q1572" s="17">
        <f>IFERROR(Flights[[#This Row],[Distance]]/Flights[[#This Row],[Length (hr)]],"")</f>
        <v>469.15662650602405</v>
      </c>
      <c r="R1572" s="1">
        <v>0.88263888888888886</v>
      </c>
      <c r="S1572" s="1">
        <v>0.9</v>
      </c>
      <c r="T1572">
        <v>25</v>
      </c>
      <c r="U1572" t="str">
        <f>IF(Flights[[#This Row],[Arrival Delay]]="","Cancelled",IF(Flights[[#This Row],[Arrival Delay]]&gt;15,"Delayed","On time"))</f>
        <v>Delayed</v>
      </c>
      <c r="V1572" t="str">
        <f>IF(Flights[[#This Row],[Status]]&lt;&gt;"Delayed","",IF(Flights[[#This Row],[Arrival Delay]]&gt;120,"Severe",IF(Flights[[#This Row],[Arrival Delay]]&gt;60,"Major","Moderate")))</f>
        <v>Moderate</v>
      </c>
      <c r="X1572" t="str">
        <f>IF(OR(AND(Flights[[#This Row],[Status]]="Cancelled",Flights[[#This Row],[Cancellation Reason]]="Airline/Carrier"),Flights[[#This Row],[Delay Type]]="Severe"),"Yes","No")</f>
        <v>No</v>
      </c>
    </row>
    <row r="1573" spans="1:24" x14ac:dyDescent="0.25">
      <c r="A1573" s="3">
        <v>42126</v>
      </c>
      <c r="B1573">
        <f>WEEKNUM(Flights[[#This Row],[Date]],2)</f>
        <v>18</v>
      </c>
      <c r="C1573">
        <f>WEEKDAY(Flights[[#This Row],[Date]],2)</f>
        <v>6</v>
      </c>
      <c r="D1573" t="s">
        <v>1380</v>
      </c>
      <c r="E1573" t="s">
        <v>1998</v>
      </c>
      <c r="F1573" t="s">
        <v>0</v>
      </c>
      <c r="G1573" t="s">
        <v>273</v>
      </c>
      <c r="H1573" t="str">
        <f>_xlfn.XLOOKUP(Flights[[#This Row],[Destination]],Airports!$A$1:$A$77,Airports!$D$1:$D$77,"Code not found")</f>
        <v>Denver</v>
      </c>
      <c r="I1573" t="str" cm="1">
        <f t="array" ref="I1573">_xlfn.XLOOKUP(Flights[[#This Row],[Destination]],_xlfn._TRO_TRAILING(Airports!A:A),_xlfn._TRO_TRAILING(Airports!E:E),"Code not found")</f>
        <v>CO</v>
      </c>
      <c r="J1573" s="1">
        <v>0.83333333333333337</v>
      </c>
      <c r="K1573">
        <f>HOUR(Flights[[#This Row],[Scheduled Departure]])</f>
        <v>20</v>
      </c>
      <c r="L1573" s="1">
        <v>0.82847222222222228</v>
      </c>
      <c r="M1573">
        <v>-7</v>
      </c>
      <c r="N1573">
        <v>131</v>
      </c>
      <c r="O1573" s="14">
        <f>Flights[[#This Row],[Length (min)]]/60</f>
        <v>2.1833333333333331</v>
      </c>
      <c r="P1573">
        <v>862</v>
      </c>
      <c r="Q1573" s="17">
        <f>IFERROR(Flights[[#This Row],[Distance]]/Flights[[#This Row],[Length (hr)]],"")</f>
        <v>394.80916030534354</v>
      </c>
      <c r="R1573" s="1">
        <v>0.96736111111111112</v>
      </c>
      <c r="S1573" s="1">
        <v>0.96111111111111114</v>
      </c>
      <c r="T1573">
        <v>-9</v>
      </c>
      <c r="U1573" t="str">
        <f>IF(Flights[[#This Row],[Arrival Delay]]="","Cancelled",IF(Flights[[#This Row],[Arrival Delay]]&gt;15,"Delayed","On time"))</f>
        <v>On time</v>
      </c>
      <c r="V1573" t="str">
        <f>IF(Flights[[#This Row],[Status]]&lt;&gt;"Delayed","",IF(Flights[[#This Row],[Arrival Delay]]&gt;120,"Severe",IF(Flights[[#This Row],[Arrival Delay]]&gt;60,"Major","Moderate")))</f>
        <v/>
      </c>
      <c r="X1573" t="str">
        <f>IF(OR(AND(Flights[[#This Row],[Status]]="Cancelled",Flights[[#This Row],[Cancellation Reason]]="Airline/Carrier"),Flights[[#This Row],[Delay Type]]="Severe"),"Yes","No")</f>
        <v>No</v>
      </c>
    </row>
    <row r="1574" spans="1:24" x14ac:dyDescent="0.25">
      <c r="A1574" s="3">
        <v>42126</v>
      </c>
      <c r="B1574">
        <f>WEEKNUM(Flights[[#This Row],[Date]],2)</f>
        <v>18</v>
      </c>
      <c r="C1574">
        <f>WEEKDAY(Flights[[#This Row],[Date]],2)</f>
        <v>6</v>
      </c>
      <c r="D1574" t="s">
        <v>101</v>
      </c>
      <c r="E1574" t="s">
        <v>1987</v>
      </c>
      <c r="F1574" t="s">
        <v>0</v>
      </c>
      <c r="G1574" t="s">
        <v>12</v>
      </c>
      <c r="H1574" t="str">
        <f>_xlfn.XLOOKUP(Flights[[#This Row],[Destination]],Airports!$A$1:$A$77,Airports!$D$1:$D$77,"Code not found")</f>
        <v>New York</v>
      </c>
      <c r="I1574" t="str" cm="1">
        <f t="array" ref="I1574">_xlfn.XLOOKUP(Flights[[#This Row],[Destination]],_xlfn._TRO_TRAILING(Airports!A:A),_xlfn._TRO_TRAILING(Airports!E:E),"Code not found")</f>
        <v>NY</v>
      </c>
      <c r="J1574" s="1">
        <v>0.91319444444444442</v>
      </c>
      <c r="K1574">
        <f>HOUR(Flights[[#This Row],[Scheduled Departure]])</f>
        <v>21</v>
      </c>
      <c r="L1574" s="1">
        <v>0.90833333333333333</v>
      </c>
      <c r="M1574">
        <v>-7</v>
      </c>
      <c r="N1574">
        <v>310</v>
      </c>
      <c r="O1574" s="14">
        <f>Flights[[#This Row],[Length (min)]]/60</f>
        <v>5.166666666666667</v>
      </c>
      <c r="P1574">
        <v>2475</v>
      </c>
      <c r="Q1574" s="17">
        <f>IFERROR(Flights[[#This Row],[Distance]]/Flights[[#This Row],[Length (hr)]],"")</f>
        <v>479.0322580645161</v>
      </c>
      <c r="R1574" s="1">
        <v>0.26597222222222222</v>
      </c>
      <c r="S1574" s="1">
        <v>0.24861111111111112</v>
      </c>
      <c r="T1574">
        <v>-25</v>
      </c>
      <c r="U1574" t="str">
        <f>IF(Flights[[#This Row],[Arrival Delay]]="","Cancelled",IF(Flights[[#This Row],[Arrival Delay]]&gt;15,"Delayed","On time"))</f>
        <v>On time</v>
      </c>
      <c r="V1574" t="str">
        <f>IF(Flights[[#This Row],[Status]]&lt;&gt;"Delayed","",IF(Flights[[#This Row],[Arrival Delay]]&gt;120,"Severe",IF(Flights[[#This Row],[Arrival Delay]]&gt;60,"Major","Moderate")))</f>
        <v/>
      </c>
      <c r="X1574" t="str">
        <f>IF(OR(AND(Flights[[#This Row],[Status]]="Cancelled",Flights[[#This Row],[Cancellation Reason]]="Airline/Carrier"),Flights[[#This Row],[Delay Type]]="Severe"),"Yes","No")</f>
        <v>No</v>
      </c>
    </row>
    <row r="1575" spans="1:24" x14ac:dyDescent="0.25">
      <c r="A1575" s="3">
        <v>42126</v>
      </c>
      <c r="B1575">
        <f>WEEKNUM(Flights[[#This Row],[Date]],2)</f>
        <v>18</v>
      </c>
      <c r="C1575">
        <f>WEEKDAY(Flights[[#This Row],[Date]],2)</f>
        <v>6</v>
      </c>
      <c r="D1575" t="s">
        <v>1395</v>
      </c>
      <c r="E1575" t="s">
        <v>1989</v>
      </c>
      <c r="F1575" t="s">
        <v>0</v>
      </c>
      <c r="G1575" t="s">
        <v>10</v>
      </c>
      <c r="H1575" t="str">
        <f>_xlfn.XLOOKUP(Flights[[#This Row],[Destination]],Airports!$A$1:$A$77,Airports!$D$1:$D$77,"Code not found")</f>
        <v>Boston</v>
      </c>
      <c r="I1575" t="str" cm="1">
        <f t="array" ref="I1575">_xlfn.XLOOKUP(Flights[[#This Row],[Destination]],_xlfn._TRO_TRAILING(Airports!A:A),_xlfn._TRO_TRAILING(Airports!E:E),"Code not found")</f>
        <v>MA</v>
      </c>
      <c r="J1575" s="1">
        <v>0.91666666666666663</v>
      </c>
      <c r="K1575">
        <f>HOUR(Flights[[#This Row],[Scheduled Departure]])</f>
        <v>22</v>
      </c>
      <c r="L1575" s="1">
        <v>0.91527777777777775</v>
      </c>
      <c r="M1575">
        <v>-2</v>
      </c>
      <c r="N1575">
        <v>333</v>
      </c>
      <c r="O1575" s="14">
        <f>Flights[[#This Row],[Length (min)]]/60</f>
        <v>5.55</v>
      </c>
      <c r="P1575">
        <v>2611</v>
      </c>
      <c r="Q1575" s="17">
        <f>IFERROR(Flights[[#This Row],[Distance]]/Flights[[#This Row],[Length (hr)]],"")</f>
        <v>470.45045045045049</v>
      </c>
      <c r="R1575" s="1">
        <v>0.2722222222222222</v>
      </c>
      <c r="S1575" s="1">
        <v>0.27152777777777776</v>
      </c>
      <c r="T1575">
        <v>-1</v>
      </c>
      <c r="U1575" t="str">
        <f>IF(Flights[[#This Row],[Arrival Delay]]="","Cancelled",IF(Flights[[#This Row],[Arrival Delay]]&gt;15,"Delayed","On time"))</f>
        <v>On time</v>
      </c>
      <c r="V1575" t="str">
        <f>IF(Flights[[#This Row],[Status]]&lt;&gt;"Delayed","",IF(Flights[[#This Row],[Arrival Delay]]&gt;120,"Severe",IF(Flights[[#This Row],[Arrival Delay]]&gt;60,"Major","Moderate")))</f>
        <v/>
      </c>
      <c r="X1575" t="str">
        <f>IF(OR(AND(Flights[[#This Row],[Status]]="Cancelled",Flights[[#This Row],[Cancellation Reason]]="Airline/Carrier"),Flights[[#This Row],[Delay Type]]="Severe"),"Yes","No")</f>
        <v>No</v>
      </c>
    </row>
    <row r="1576" spans="1:24" x14ac:dyDescent="0.25">
      <c r="A1576" s="3">
        <v>42126</v>
      </c>
      <c r="B1576">
        <f>WEEKNUM(Flights[[#This Row],[Date]],2)</f>
        <v>18</v>
      </c>
      <c r="C1576">
        <f>WEEKDAY(Flights[[#This Row],[Date]],2)</f>
        <v>6</v>
      </c>
      <c r="D1576" t="s">
        <v>1046</v>
      </c>
      <c r="E1576" t="s">
        <v>1990</v>
      </c>
      <c r="F1576" t="s">
        <v>0</v>
      </c>
      <c r="G1576" t="s">
        <v>16</v>
      </c>
      <c r="H1576" t="str">
        <f>_xlfn.XLOOKUP(Flights[[#This Row],[Destination]],Airports!$A$1:$A$77,Airports!$D$1:$D$77,"Code not found")</f>
        <v>Dulles</v>
      </c>
      <c r="I1576" t="str" cm="1">
        <f t="array" ref="I1576">_xlfn.XLOOKUP(Flights[[#This Row],[Destination]],_xlfn._TRO_TRAILING(Airports!A:A),_xlfn._TRO_TRAILING(Airports!E:E),"Code not found")</f>
        <v>VA</v>
      </c>
      <c r="J1576" s="1">
        <v>0.96875</v>
      </c>
      <c r="K1576">
        <f>HOUR(Flights[[#This Row],[Scheduled Departure]])</f>
        <v>23</v>
      </c>
      <c r="L1576" s="1">
        <v>0.97777777777777775</v>
      </c>
      <c r="M1576">
        <v>13</v>
      </c>
      <c r="N1576">
        <v>303</v>
      </c>
      <c r="O1576" s="14">
        <f>Flights[[#This Row],[Length (min)]]/60</f>
        <v>5.05</v>
      </c>
      <c r="P1576">
        <v>2288</v>
      </c>
      <c r="Q1576" s="17">
        <f>IFERROR(Flights[[#This Row],[Distance]]/Flights[[#This Row],[Length (hr)]],"")</f>
        <v>453.06930693069307</v>
      </c>
      <c r="R1576" s="1">
        <v>0.2986111111111111</v>
      </c>
      <c r="S1576" s="1">
        <v>0.31319444444444444</v>
      </c>
      <c r="T1576">
        <v>21</v>
      </c>
      <c r="U1576" t="str">
        <f>IF(Flights[[#This Row],[Arrival Delay]]="","Cancelled",IF(Flights[[#This Row],[Arrival Delay]]&gt;15,"Delayed","On time"))</f>
        <v>Delayed</v>
      </c>
      <c r="V1576" t="str">
        <f>IF(Flights[[#This Row],[Status]]&lt;&gt;"Delayed","",IF(Flights[[#This Row],[Arrival Delay]]&gt;120,"Severe",IF(Flights[[#This Row],[Arrival Delay]]&gt;60,"Major","Moderate")))</f>
        <v>Moderate</v>
      </c>
      <c r="X1576" t="str">
        <f>IF(OR(AND(Flights[[#This Row],[Status]]="Cancelled",Flights[[#This Row],[Cancellation Reason]]="Airline/Carrier"),Flights[[#This Row],[Delay Type]]="Severe"),"Yes","No")</f>
        <v>No</v>
      </c>
    </row>
    <row r="1577" spans="1:24" x14ac:dyDescent="0.25">
      <c r="A1577" s="3">
        <v>42126</v>
      </c>
      <c r="B1577">
        <f>WEEKNUM(Flights[[#This Row],[Date]],2)</f>
        <v>18</v>
      </c>
      <c r="C1577">
        <f>WEEKDAY(Flights[[#This Row],[Date]],2)</f>
        <v>6</v>
      </c>
      <c r="D1577" t="s">
        <v>658</v>
      </c>
      <c r="E1577" t="s">
        <v>1990</v>
      </c>
      <c r="F1577" t="s">
        <v>0</v>
      </c>
      <c r="G1577" t="s">
        <v>281</v>
      </c>
      <c r="H1577" t="str">
        <f>_xlfn.XLOOKUP(Flights[[#This Row],[Destination]],Airports!$A$1:$A$77,Airports!$D$1:$D$77,"Code not found")</f>
        <v>Newark</v>
      </c>
      <c r="I1577" t="str" cm="1">
        <f t="array" ref="I1577">_xlfn.XLOOKUP(Flights[[#This Row],[Destination]],_xlfn._TRO_TRAILING(Airports!A:A),_xlfn._TRO_TRAILING(Airports!E:E),"Code not found")</f>
        <v>NJ</v>
      </c>
      <c r="J1577" s="1">
        <v>0.99027777777777781</v>
      </c>
      <c r="K1577">
        <f>HOUR(Flights[[#This Row],[Scheduled Departure]])</f>
        <v>23</v>
      </c>
      <c r="L1577" s="1">
        <v>0.99097222222222225</v>
      </c>
      <c r="M1577">
        <v>1</v>
      </c>
      <c r="N1577">
        <v>304</v>
      </c>
      <c r="O1577" s="14">
        <f>Flights[[#This Row],[Length (min)]]/60</f>
        <v>5.0666666666666664</v>
      </c>
      <c r="P1577">
        <v>2454</v>
      </c>
      <c r="Q1577" s="17">
        <f>IFERROR(Flights[[#This Row],[Distance]]/Flights[[#This Row],[Length (hr)]],"")</f>
        <v>484.34210526315792</v>
      </c>
      <c r="R1577" s="1">
        <v>0.33888888888888891</v>
      </c>
      <c r="S1577" s="1">
        <v>0.32708333333333334</v>
      </c>
      <c r="T1577">
        <v>-17</v>
      </c>
      <c r="U1577" t="str">
        <f>IF(Flights[[#This Row],[Arrival Delay]]="","Cancelled",IF(Flights[[#This Row],[Arrival Delay]]&gt;15,"Delayed","On time"))</f>
        <v>On time</v>
      </c>
      <c r="V1577" t="str">
        <f>IF(Flights[[#This Row],[Status]]&lt;&gt;"Delayed","",IF(Flights[[#This Row],[Arrival Delay]]&gt;120,"Severe",IF(Flights[[#This Row],[Arrival Delay]]&gt;60,"Major","Moderate")))</f>
        <v/>
      </c>
      <c r="X1577" t="str">
        <f>IF(OR(AND(Flights[[#This Row],[Status]]="Cancelled",Flights[[#This Row],[Cancellation Reason]]="Airline/Carrier"),Flights[[#This Row],[Delay Type]]="Severe"),"Yes","No")</f>
        <v>No</v>
      </c>
    </row>
    <row r="1578" spans="1:24" x14ac:dyDescent="0.25">
      <c r="A1578" s="3">
        <v>42127</v>
      </c>
      <c r="B1578">
        <f>WEEKNUM(Flights[[#This Row],[Date]],2)</f>
        <v>18</v>
      </c>
      <c r="C1578">
        <f>WEEKDAY(Flights[[#This Row],[Date]],2)</f>
        <v>7</v>
      </c>
      <c r="D1578" t="s">
        <v>1041</v>
      </c>
      <c r="E1578" t="s">
        <v>1989</v>
      </c>
      <c r="F1578" t="s">
        <v>0</v>
      </c>
      <c r="G1578" t="s">
        <v>26</v>
      </c>
      <c r="H1578" t="str">
        <f>_xlfn.XLOOKUP(Flights[[#This Row],[Destination]],Airports!$A$1:$A$77,Airports!$D$1:$D$77,"Code not found")</f>
        <v>Atlanta</v>
      </c>
      <c r="I1578" t="str" cm="1">
        <f t="array" ref="I1578">_xlfn.XLOOKUP(Flights[[#This Row],[Destination]],_xlfn._TRO_TRAILING(Airports!A:A),_xlfn._TRO_TRAILING(Airports!E:E),"Code not found")</f>
        <v>GA</v>
      </c>
      <c r="J1578" s="1">
        <v>0.2326388888888889</v>
      </c>
      <c r="K1578">
        <f>HOUR(Flights[[#This Row],[Scheduled Departure]])</f>
        <v>5</v>
      </c>
      <c r="L1578" s="1">
        <v>0.24791666666666667</v>
      </c>
      <c r="M1578">
        <v>22</v>
      </c>
      <c r="N1578">
        <v>250</v>
      </c>
      <c r="O1578" s="14">
        <f>Flights[[#This Row],[Length (min)]]/60</f>
        <v>4.166666666666667</v>
      </c>
      <c r="P1578">
        <v>1947</v>
      </c>
      <c r="Q1578" s="17">
        <f>IFERROR(Flights[[#This Row],[Distance]]/Flights[[#This Row],[Length (hr)]],"")</f>
        <v>467.28</v>
      </c>
      <c r="R1578" s="1">
        <v>0.53819444444444442</v>
      </c>
      <c r="S1578" s="1">
        <v>0.54652777777777772</v>
      </c>
      <c r="T1578">
        <v>12</v>
      </c>
      <c r="U1578" t="str">
        <f>IF(Flights[[#This Row],[Arrival Delay]]="","Cancelled",IF(Flights[[#This Row],[Arrival Delay]]&gt;15,"Delayed","On time"))</f>
        <v>On time</v>
      </c>
      <c r="V1578" t="str">
        <f>IF(Flights[[#This Row],[Status]]&lt;&gt;"Delayed","",IF(Flights[[#This Row],[Arrival Delay]]&gt;120,"Severe",IF(Flights[[#This Row],[Arrival Delay]]&gt;60,"Major","Moderate")))</f>
        <v/>
      </c>
      <c r="X1578" t="str">
        <f>IF(OR(AND(Flights[[#This Row],[Status]]="Cancelled",Flights[[#This Row],[Cancellation Reason]]="Airline/Carrier"),Flights[[#This Row],[Delay Type]]="Severe"),"Yes","No")</f>
        <v>No</v>
      </c>
    </row>
    <row r="1579" spans="1:24" x14ac:dyDescent="0.25">
      <c r="A1579" s="3">
        <v>42127</v>
      </c>
      <c r="B1579">
        <f>WEEKNUM(Flights[[#This Row],[Date]],2)</f>
        <v>18</v>
      </c>
      <c r="C1579">
        <f>WEEKDAY(Flights[[#This Row],[Date]],2)</f>
        <v>7</v>
      </c>
      <c r="D1579" t="s">
        <v>796</v>
      </c>
      <c r="E1579" t="s">
        <v>1994</v>
      </c>
      <c r="F1579" t="s">
        <v>0</v>
      </c>
      <c r="G1579" t="s">
        <v>347</v>
      </c>
      <c r="H1579" t="str">
        <f>_xlfn.XLOOKUP(Flights[[#This Row],[Destination]],Airports!$A$1:$A$77,Airports!$D$1:$D$77,"Code not found")</f>
        <v>San Jose</v>
      </c>
      <c r="I1579" t="str" cm="1">
        <f t="array" ref="I1579">_xlfn.XLOOKUP(Flights[[#This Row],[Destination]],_xlfn._TRO_TRAILING(Airports!A:A),_xlfn._TRO_TRAILING(Airports!E:E),"Code not found")</f>
        <v>CA</v>
      </c>
      <c r="J1579" s="1">
        <v>0.28125</v>
      </c>
      <c r="K1579">
        <f>HOUR(Flights[[#This Row],[Scheduled Departure]])</f>
        <v>6</v>
      </c>
      <c r="L1579" s="1">
        <v>0.28263888888888888</v>
      </c>
      <c r="M1579">
        <v>2</v>
      </c>
      <c r="N1579">
        <v>86</v>
      </c>
      <c r="O1579" s="14">
        <f>Flights[[#This Row],[Length (min)]]/60</f>
        <v>1.4333333333333333</v>
      </c>
      <c r="P1579">
        <v>308</v>
      </c>
      <c r="Q1579" s="17">
        <f>IFERROR(Flights[[#This Row],[Distance]]/Flights[[#This Row],[Length (hr)]],"")</f>
        <v>214.88372093023256</v>
      </c>
      <c r="R1579" s="1">
        <v>0.33750000000000002</v>
      </c>
      <c r="S1579" s="1">
        <v>0.34236111111111112</v>
      </c>
      <c r="T1579">
        <v>7</v>
      </c>
      <c r="U1579" t="str">
        <f>IF(Flights[[#This Row],[Arrival Delay]]="","Cancelled",IF(Flights[[#This Row],[Arrival Delay]]&gt;15,"Delayed","On time"))</f>
        <v>On time</v>
      </c>
      <c r="V1579" t="str">
        <f>IF(Flights[[#This Row],[Status]]&lt;&gt;"Delayed","",IF(Flights[[#This Row],[Arrival Delay]]&gt;120,"Severe",IF(Flights[[#This Row],[Arrival Delay]]&gt;60,"Major","Moderate")))</f>
        <v/>
      </c>
      <c r="X1579" t="str">
        <f>IF(OR(AND(Flights[[#This Row],[Status]]="Cancelled",Flights[[#This Row],[Cancellation Reason]]="Airline/Carrier"),Flights[[#This Row],[Delay Type]]="Severe"),"Yes","No")</f>
        <v>No</v>
      </c>
    </row>
    <row r="1580" spans="1:24" x14ac:dyDescent="0.25">
      <c r="A1580" s="3">
        <v>42127</v>
      </c>
      <c r="B1580">
        <f>WEEKNUM(Flights[[#This Row],[Date]],2)</f>
        <v>18</v>
      </c>
      <c r="C1580">
        <f>WEEKDAY(Flights[[#This Row],[Date]],2)</f>
        <v>7</v>
      </c>
      <c r="D1580" t="s">
        <v>391</v>
      </c>
      <c r="E1580" t="s">
        <v>1992</v>
      </c>
      <c r="F1580" t="s">
        <v>0</v>
      </c>
      <c r="G1580" t="s">
        <v>10</v>
      </c>
      <c r="H1580" t="str">
        <f>_xlfn.XLOOKUP(Flights[[#This Row],[Destination]],Airports!$A$1:$A$77,Airports!$D$1:$D$77,"Code not found")</f>
        <v>Boston</v>
      </c>
      <c r="I1580" t="str" cm="1">
        <f t="array" ref="I1580">_xlfn.XLOOKUP(Flights[[#This Row],[Destination]],_xlfn._TRO_TRAILING(Airports!A:A),_xlfn._TRO_TRAILING(Airports!E:E),"Code not found")</f>
        <v>MA</v>
      </c>
      <c r="J1580" s="1">
        <v>0.29166666666666669</v>
      </c>
      <c r="K1580">
        <f>HOUR(Flights[[#This Row],[Scheduled Departure]])</f>
        <v>7</v>
      </c>
      <c r="L1580" s="1">
        <v>0.2902777777777778</v>
      </c>
      <c r="M1580">
        <v>-2</v>
      </c>
      <c r="N1580">
        <v>322</v>
      </c>
      <c r="O1580" s="14">
        <f>Flights[[#This Row],[Length (min)]]/60</f>
        <v>5.3666666666666663</v>
      </c>
      <c r="P1580">
        <v>2611</v>
      </c>
      <c r="Q1580" s="17">
        <f>IFERROR(Flights[[#This Row],[Distance]]/Flights[[#This Row],[Length (hr)]],"")</f>
        <v>486.52173913043481</v>
      </c>
      <c r="R1580" s="1">
        <v>0.64861111111111114</v>
      </c>
      <c r="S1580" s="1">
        <v>0.63888888888888884</v>
      </c>
      <c r="T1580">
        <v>-14</v>
      </c>
      <c r="U1580" t="str">
        <f>IF(Flights[[#This Row],[Arrival Delay]]="","Cancelled",IF(Flights[[#This Row],[Arrival Delay]]&gt;15,"Delayed","On time"))</f>
        <v>On time</v>
      </c>
      <c r="V1580" t="str">
        <f>IF(Flights[[#This Row],[Status]]&lt;&gt;"Delayed","",IF(Flights[[#This Row],[Arrival Delay]]&gt;120,"Severe",IF(Flights[[#This Row],[Arrival Delay]]&gt;60,"Major","Moderate")))</f>
        <v/>
      </c>
      <c r="X1580" t="str">
        <f>IF(OR(AND(Flights[[#This Row],[Status]]="Cancelled",Flights[[#This Row],[Cancellation Reason]]="Airline/Carrier"),Flights[[#This Row],[Delay Type]]="Severe"),"Yes","No")</f>
        <v>No</v>
      </c>
    </row>
    <row r="1581" spans="1:24" x14ac:dyDescent="0.25">
      <c r="A1581" s="3">
        <v>42127</v>
      </c>
      <c r="B1581">
        <f>WEEKNUM(Flights[[#This Row],[Date]],2)</f>
        <v>18</v>
      </c>
      <c r="C1581">
        <f>WEEKDAY(Flights[[#This Row],[Date]],2)</f>
        <v>7</v>
      </c>
      <c r="D1581" t="s">
        <v>941</v>
      </c>
      <c r="E1581" t="s">
        <v>1990</v>
      </c>
      <c r="F1581" t="s">
        <v>0</v>
      </c>
      <c r="G1581" t="s">
        <v>4</v>
      </c>
      <c r="H1581" t="str">
        <f>_xlfn.XLOOKUP(Flights[[#This Row],[Destination]],Airports!$A$1:$A$77,Airports!$D$1:$D$77,"Code not found")</f>
        <v>Chicago</v>
      </c>
      <c r="I1581" t="str" cm="1">
        <f t="array" ref="I1581">_xlfn.XLOOKUP(Flights[[#This Row],[Destination]],_xlfn._TRO_TRAILING(Airports!A:A),_xlfn._TRO_TRAILING(Airports!E:E),"Code not found")</f>
        <v>IL</v>
      </c>
      <c r="J1581" s="1">
        <v>0.29166666666666669</v>
      </c>
      <c r="K1581">
        <f>HOUR(Flights[[#This Row],[Scheduled Departure]])</f>
        <v>7</v>
      </c>
      <c r="L1581" s="1">
        <v>0.28888888888888886</v>
      </c>
      <c r="M1581">
        <v>-4</v>
      </c>
      <c r="N1581">
        <v>234</v>
      </c>
      <c r="O1581" s="14">
        <f>Flights[[#This Row],[Length (min)]]/60</f>
        <v>3.9</v>
      </c>
      <c r="P1581">
        <v>1744</v>
      </c>
      <c r="Q1581" s="17">
        <f>IFERROR(Flights[[#This Row],[Distance]]/Flights[[#This Row],[Length (hr)]],"")</f>
        <v>447.17948717948718</v>
      </c>
      <c r="R1581" s="1">
        <v>0.54722222222222228</v>
      </c>
      <c r="S1581" s="1">
        <v>0.53472222222222221</v>
      </c>
      <c r="T1581">
        <v>-18</v>
      </c>
      <c r="U1581" t="str">
        <f>IF(Flights[[#This Row],[Arrival Delay]]="","Cancelled",IF(Flights[[#This Row],[Arrival Delay]]&gt;15,"Delayed","On time"))</f>
        <v>On time</v>
      </c>
      <c r="V1581" t="str">
        <f>IF(Flights[[#This Row],[Status]]&lt;&gt;"Delayed","",IF(Flights[[#This Row],[Arrival Delay]]&gt;120,"Severe",IF(Flights[[#This Row],[Arrival Delay]]&gt;60,"Major","Moderate")))</f>
        <v/>
      </c>
      <c r="X1581" t="str">
        <f>IF(OR(AND(Flights[[#This Row],[Status]]="Cancelled",Flights[[#This Row],[Cancellation Reason]]="Airline/Carrier"),Flights[[#This Row],[Delay Type]]="Severe"),"Yes","No")</f>
        <v>No</v>
      </c>
    </row>
    <row r="1582" spans="1:24" x14ac:dyDescent="0.25">
      <c r="A1582" s="3">
        <v>42127</v>
      </c>
      <c r="B1582">
        <f>WEEKNUM(Flights[[#This Row],[Date]],2)</f>
        <v>18</v>
      </c>
      <c r="C1582">
        <f>WEEKDAY(Flights[[#This Row],[Date]],2)</f>
        <v>7</v>
      </c>
      <c r="D1582" t="s">
        <v>395</v>
      </c>
      <c r="E1582" t="s">
        <v>1996</v>
      </c>
      <c r="F1582" t="s">
        <v>0</v>
      </c>
      <c r="G1582" t="s">
        <v>12</v>
      </c>
      <c r="H1582" t="str">
        <f>_xlfn.XLOOKUP(Flights[[#This Row],[Destination]],Airports!$A$1:$A$77,Airports!$D$1:$D$77,"Code not found")</f>
        <v>New York</v>
      </c>
      <c r="I1582" t="str" cm="1">
        <f t="array" ref="I1582">_xlfn.XLOOKUP(Flights[[#This Row],[Destination]],_xlfn._TRO_TRAILING(Airports!A:A),_xlfn._TRO_TRAILING(Airports!E:E),"Code not found")</f>
        <v>NY</v>
      </c>
      <c r="J1582" s="1">
        <v>0.3125</v>
      </c>
      <c r="K1582">
        <f>HOUR(Flights[[#This Row],[Scheduled Departure]])</f>
        <v>7</v>
      </c>
      <c r="L1582" s="1">
        <v>0.31111111111111112</v>
      </c>
      <c r="M1582">
        <v>-2</v>
      </c>
      <c r="N1582">
        <v>323</v>
      </c>
      <c r="O1582" s="14">
        <f>Flights[[#This Row],[Length (min)]]/60</f>
        <v>5.3833333333333337</v>
      </c>
      <c r="P1582">
        <v>2475</v>
      </c>
      <c r="Q1582" s="17">
        <f>IFERROR(Flights[[#This Row],[Distance]]/Flights[[#This Row],[Length (hr)]],"")</f>
        <v>459.75232198142413</v>
      </c>
      <c r="R1582" s="1">
        <v>0.66319444444444442</v>
      </c>
      <c r="S1582" s="1">
        <v>0.66041666666666665</v>
      </c>
      <c r="T1582">
        <v>-4</v>
      </c>
      <c r="U1582" t="str">
        <f>IF(Flights[[#This Row],[Arrival Delay]]="","Cancelled",IF(Flights[[#This Row],[Arrival Delay]]&gt;15,"Delayed","On time"))</f>
        <v>On time</v>
      </c>
      <c r="V1582" t="str">
        <f>IF(Flights[[#This Row],[Status]]&lt;&gt;"Delayed","",IF(Flights[[#This Row],[Arrival Delay]]&gt;120,"Severe",IF(Flights[[#This Row],[Arrival Delay]]&gt;60,"Major","Moderate")))</f>
        <v/>
      </c>
      <c r="X1582" t="str">
        <f>IF(OR(AND(Flights[[#This Row],[Status]]="Cancelled",Flights[[#This Row],[Cancellation Reason]]="Airline/Carrier"),Flights[[#This Row],[Delay Type]]="Severe"),"Yes","No")</f>
        <v>No</v>
      </c>
    </row>
    <row r="1583" spans="1:24" x14ac:dyDescent="0.25">
      <c r="A1583" s="3">
        <v>42127</v>
      </c>
      <c r="B1583">
        <f>WEEKNUM(Flights[[#This Row],[Date]],2)</f>
        <v>18</v>
      </c>
      <c r="C1583">
        <f>WEEKDAY(Flights[[#This Row],[Date]],2)</f>
        <v>7</v>
      </c>
      <c r="D1583" t="s">
        <v>1305</v>
      </c>
      <c r="E1583" t="s">
        <v>1995</v>
      </c>
      <c r="F1583" t="s">
        <v>0</v>
      </c>
      <c r="G1583" t="s">
        <v>356</v>
      </c>
      <c r="H1583" t="str">
        <f>_xlfn.XLOOKUP(Flights[[#This Row],[Destination]],Airports!$A$1:$A$77,Airports!$D$1:$D$77,"Code not found")</f>
        <v>Tucson</v>
      </c>
      <c r="I1583" t="str" cm="1">
        <f t="array" ref="I1583">_xlfn.XLOOKUP(Flights[[#This Row],[Destination]],_xlfn._TRO_TRAILING(Airports!A:A),_xlfn._TRO_TRAILING(Airports!E:E),"Code not found")</f>
        <v>AZ</v>
      </c>
      <c r="J1583" s="1">
        <v>0.52083333333333337</v>
      </c>
      <c r="K1583">
        <f>HOUR(Flights[[#This Row],[Scheduled Departure]])</f>
        <v>12</v>
      </c>
      <c r="L1583" s="1">
        <v>0.52152777777777781</v>
      </c>
      <c r="M1583">
        <v>1</v>
      </c>
      <c r="N1583">
        <v>72</v>
      </c>
      <c r="O1583" s="14">
        <f>Flights[[#This Row],[Length (min)]]/60</f>
        <v>1.2</v>
      </c>
      <c r="P1583">
        <v>451</v>
      </c>
      <c r="Q1583" s="17">
        <f>IFERROR(Flights[[#This Row],[Distance]]/Flights[[#This Row],[Length (hr)]],"")</f>
        <v>375.83333333333337</v>
      </c>
      <c r="R1583" s="1">
        <v>0.57638888888888884</v>
      </c>
      <c r="S1583" s="1">
        <v>0.57152777777777775</v>
      </c>
      <c r="T1583">
        <v>-7</v>
      </c>
      <c r="U1583" t="str">
        <f>IF(Flights[[#This Row],[Arrival Delay]]="","Cancelled",IF(Flights[[#This Row],[Arrival Delay]]&gt;15,"Delayed","On time"))</f>
        <v>On time</v>
      </c>
      <c r="V1583" t="str">
        <f>IF(Flights[[#This Row],[Status]]&lt;&gt;"Delayed","",IF(Flights[[#This Row],[Arrival Delay]]&gt;120,"Severe",IF(Flights[[#This Row],[Arrival Delay]]&gt;60,"Major","Moderate")))</f>
        <v/>
      </c>
      <c r="X1583" t="str">
        <f>IF(OR(AND(Flights[[#This Row],[Status]]="Cancelled",Flights[[#This Row],[Cancellation Reason]]="Airline/Carrier"),Flights[[#This Row],[Delay Type]]="Severe"),"Yes","No")</f>
        <v>No</v>
      </c>
    </row>
    <row r="1584" spans="1:24" x14ac:dyDescent="0.25">
      <c r="A1584" s="3">
        <v>42127</v>
      </c>
      <c r="B1584">
        <f>WEEKNUM(Flights[[#This Row],[Date]],2)</f>
        <v>18</v>
      </c>
      <c r="C1584">
        <f>WEEKDAY(Flights[[#This Row],[Date]],2)</f>
        <v>7</v>
      </c>
      <c r="D1584" t="s">
        <v>534</v>
      </c>
      <c r="E1584" t="s">
        <v>1988</v>
      </c>
      <c r="F1584" t="s">
        <v>0</v>
      </c>
      <c r="G1584" t="s">
        <v>28</v>
      </c>
      <c r="H1584" t="str">
        <f>_xlfn.XLOOKUP(Flights[[#This Row],[Destination]],Airports!$A$1:$A$77,Airports!$D$1:$D$77,"Code not found")</f>
        <v>Philadelphia</v>
      </c>
      <c r="I1584" t="str" cm="1">
        <f t="array" ref="I1584">_xlfn.XLOOKUP(Flights[[#This Row],[Destination]],_xlfn._TRO_TRAILING(Airports!A:A),_xlfn._TRO_TRAILING(Airports!E:E),"Code not found")</f>
        <v>PA</v>
      </c>
      <c r="J1584" s="1">
        <v>0.58402777777777781</v>
      </c>
      <c r="K1584">
        <f>HOUR(Flights[[#This Row],[Scheduled Departure]])</f>
        <v>14</v>
      </c>
      <c r="L1584" s="1">
        <v>0.58125000000000004</v>
      </c>
      <c r="M1584">
        <v>-4</v>
      </c>
      <c r="N1584">
        <v>303</v>
      </c>
      <c r="O1584" s="14">
        <f>Flights[[#This Row],[Length (min)]]/60</f>
        <v>5.05</v>
      </c>
      <c r="P1584">
        <v>2402</v>
      </c>
      <c r="Q1584" s="17">
        <f>IFERROR(Flights[[#This Row],[Distance]]/Flights[[#This Row],[Length (hr)]],"")</f>
        <v>475.64356435643566</v>
      </c>
      <c r="R1584" s="1">
        <v>0.92708333333333337</v>
      </c>
      <c r="S1584" s="1">
        <v>0.91666666666666663</v>
      </c>
      <c r="T1584">
        <v>-15</v>
      </c>
      <c r="U1584" t="str">
        <f>IF(Flights[[#This Row],[Arrival Delay]]="","Cancelled",IF(Flights[[#This Row],[Arrival Delay]]&gt;15,"Delayed","On time"))</f>
        <v>On time</v>
      </c>
      <c r="V1584" t="str">
        <f>IF(Flights[[#This Row],[Status]]&lt;&gt;"Delayed","",IF(Flights[[#This Row],[Arrival Delay]]&gt;120,"Severe",IF(Flights[[#This Row],[Arrival Delay]]&gt;60,"Major","Moderate")))</f>
        <v/>
      </c>
      <c r="X1584" t="str">
        <f>IF(OR(AND(Flights[[#This Row],[Status]]="Cancelled",Flights[[#This Row],[Cancellation Reason]]="Airline/Carrier"),Flights[[#This Row],[Delay Type]]="Severe"),"Yes","No")</f>
        <v>No</v>
      </c>
    </row>
    <row r="1585" spans="1:24" x14ac:dyDescent="0.25">
      <c r="A1585" s="3">
        <v>42127</v>
      </c>
      <c r="B1585">
        <f>WEEKNUM(Flights[[#This Row],[Date]],2)</f>
        <v>18</v>
      </c>
      <c r="C1585">
        <f>WEEKDAY(Flights[[#This Row],[Date]],2)</f>
        <v>7</v>
      </c>
      <c r="D1585" t="s">
        <v>1059</v>
      </c>
      <c r="E1585" t="s">
        <v>1994</v>
      </c>
      <c r="F1585" t="s">
        <v>0</v>
      </c>
      <c r="G1585" t="s">
        <v>347</v>
      </c>
      <c r="H1585" t="str">
        <f>_xlfn.XLOOKUP(Flights[[#This Row],[Destination]],Airports!$A$1:$A$77,Airports!$D$1:$D$77,"Code not found")</f>
        <v>San Jose</v>
      </c>
      <c r="I1585" t="str" cm="1">
        <f t="array" ref="I1585">_xlfn.XLOOKUP(Flights[[#This Row],[Destination]],_xlfn._TRO_TRAILING(Airports!A:A),_xlfn._TRO_TRAILING(Airports!E:E),"Code not found")</f>
        <v>CA</v>
      </c>
      <c r="J1585" s="1">
        <v>0.64583333333333337</v>
      </c>
      <c r="K1585">
        <f>HOUR(Flights[[#This Row],[Scheduled Departure]])</f>
        <v>15</v>
      </c>
      <c r="L1585" s="1">
        <v>0.64583333333333337</v>
      </c>
      <c r="M1585">
        <v>0</v>
      </c>
      <c r="N1585">
        <v>78</v>
      </c>
      <c r="O1585" s="14">
        <f>Flights[[#This Row],[Length (min)]]/60</f>
        <v>1.3</v>
      </c>
      <c r="P1585">
        <v>308</v>
      </c>
      <c r="Q1585" s="17">
        <f>IFERROR(Flights[[#This Row],[Distance]]/Flights[[#This Row],[Length (hr)]],"")</f>
        <v>236.92307692307691</v>
      </c>
      <c r="R1585" s="1">
        <v>0.69374999999999998</v>
      </c>
      <c r="S1585" s="1">
        <v>0.7</v>
      </c>
      <c r="T1585">
        <v>9</v>
      </c>
      <c r="U1585" t="str">
        <f>IF(Flights[[#This Row],[Arrival Delay]]="","Cancelled",IF(Flights[[#This Row],[Arrival Delay]]&gt;15,"Delayed","On time"))</f>
        <v>On time</v>
      </c>
      <c r="V1585" t="str">
        <f>IF(Flights[[#This Row],[Status]]&lt;&gt;"Delayed","",IF(Flights[[#This Row],[Arrival Delay]]&gt;120,"Severe",IF(Flights[[#This Row],[Arrival Delay]]&gt;60,"Major","Moderate")))</f>
        <v/>
      </c>
      <c r="X1585" t="str">
        <f>IF(OR(AND(Flights[[#This Row],[Status]]="Cancelled",Flights[[#This Row],[Cancellation Reason]]="Airline/Carrier"),Flights[[#This Row],[Delay Type]]="Severe"),"Yes","No")</f>
        <v>No</v>
      </c>
    </row>
    <row r="1586" spans="1:24" x14ac:dyDescent="0.25">
      <c r="A1586" s="3">
        <v>42127</v>
      </c>
      <c r="B1586">
        <f>WEEKNUM(Flights[[#This Row],[Date]],2)</f>
        <v>18</v>
      </c>
      <c r="C1586">
        <f>WEEKDAY(Flights[[#This Row],[Date]],2)</f>
        <v>7</v>
      </c>
      <c r="D1586" t="s">
        <v>608</v>
      </c>
      <c r="E1586" t="s">
        <v>1989</v>
      </c>
      <c r="F1586" t="s">
        <v>0</v>
      </c>
      <c r="G1586" t="s">
        <v>316</v>
      </c>
      <c r="H1586" t="str">
        <f>_xlfn.XLOOKUP(Flights[[#This Row],[Destination]],Airports!$A$1:$A$77,Airports!$D$1:$D$77,"Code not found")</f>
        <v>New Orleans</v>
      </c>
      <c r="I1586" t="str" cm="1">
        <f t="array" ref="I1586">_xlfn.XLOOKUP(Flights[[#This Row],[Destination]],_xlfn._TRO_TRAILING(Airports!A:A),_xlfn._TRO_TRAILING(Airports!E:E),"Code not found")</f>
        <v>LA</v>
      </c>
      <c r="J1586" s="1">
        <v>0.74305555555555558</v>
      </c>
      <c r="K1586">
        <f>HOUR(Flights[[#This Row],[Scheduled Departure]])</f>
        <v>17</v>
      </c>
      <c r="L1586" s="1">
        <v>0.75555555555555554</v>
      </c>
      <c r="M1586">
        <v>18</v>
      </c>
      <c r="N1586">
        <v>219</v>
      </c>
      <c r="O1586" s="14">
        <f>Flights[[#This Row],[Length (min)]]/60</f>
        <v>3.65</v>
      </c>
      <c r="P1586">
        <v>1670</v>
      </c>
      <c r="Q1586" s="17">
        <f>IFERROR(Flights[[#This Row],[Distance]]/Flights[[#This Row],[Length (hr)]],"")</f>
        <v>457.53424657534248</v>
      </c>
      <c r="R1586" s="1">
        <v>0.97916666666666663</v>
      </c>
      <c r="S1586" s="1">
        <v>0.99097222222222225</v>
      </c>
      <c r="T1586">
        <v>17</v>
      </c>
      <c r="U1586" t="str">
        <f>IF(Flights[[#This Row],[Arrival Delay]]="","Cancelled",IF(Flights[[#This Row],[Arrival Delay]]&gt;15,"Delayed","On time"))</f>
        <v>Delayed</v>
      </c>
      <c r="V1586" t="str">
        <f>IF(Flights[[#This Row],[Status]]&lt;&gt;"Delayed","",IF(Flights[[#This Row],[Arrival Delay]]&gt;120,"Severe",IF(Flights[[#This Row],[Arrival Delay]]&gt;60,"Major","Moderate")))</f>
        <v>Moderate</v>
      </c>
      <c r="X1586" t="str">
        <f>IF(OR(AND(Flights[[#This Row],[Status]]="Cancelled",Flights[[#This Row],[Cancellation Reason]]="Airline/Carrier"),Flights[[#This Row],[Delay Type]]="Severe"),"Yes","No")</f>
        <v>No</v>
      </c>
    </row>
    <row r="1587" spans="1:24" x14ac:dyDescent="0.25">
      <c r="A1587" s="3">
        <v>42127</v>
      </c>
      <c r="B1587">
        <f>WEEKNUM(Flights[[#This Row],[Date]],2)</f>
        <v>18</v>
      </c>
      <c r="C1587">
        <f>WEEKDAY(Flights[[#This Row],[Date]],2)</f>
        <v>7</v>
      </c>
      <c r="D1587" t="s">
        <v>903</v>
      </c>
      <c r="E1587" t="s">
        <v>1995</v>
      </c>
      <c r="F1587" t="s">
        <v>0</v>
      </c>
      <c r="G1587" t="s">
        <v>311</v>
      </c>
      <c r="H1587" t="str">
        <f>_xlfn.XLOOKUP(Flights[[#This Row],[Destination]],Airports!$A$1:$A$77,Airports!$D$1:$D$77,"Code not found")</f>
        <v>Milwaukee</v>
      </c>
      <c r="I1587" t="str" cm="1">
        <f t="array" ref="I1587">_xlfn.XLOOKUP(Flights[[#This Row],[Destination]],_xlfn._TRO_TRAILING(Airports!A:A),_xlfn._TRO_TRAILING(Airports!E:E),"Code not found")</f>
        <v>WI</v>
      </c>
      <c r="J1587" s="1">
        <v>0.74305555555555558</v>
      </c>
      <c r="K1587">
        <f>HOUR(Flights[[#This Row],[Scheduled Departure]])</f>
        <v>17</v>
      </c>
      <c r="L1587" s="1">
        <v>0.75972222222222219</v>
      </c>
      <c r="M1587">
        <v>24</v>
      </c>
      <c r="N1587">
        <v>230</v>
      </c>
      <c r="O1587" s="14">
        <f>Flights[[#This Row],[Length (min)]]/60</f>
        <v>3.8333333333333335</v>
      </c>
      <c r="P1587">
        <v>1756</v>
      </c>
      <c r="Q1587" s="17">
        <f>IFERROR(Flights[[#This Row],[Distance]]/Flights[[#This Row],[Length (hr)]],"")</f>
        <v>458.08695652173913</v>
      </c>
      <c r="R1587" s="1">
        <v>0.98958333333333337</v>
      </c>
      <c r="S1587" s="1">
        <v>2.7777777777777779E-3</v>
      </c>
      <c r="T1587">
        <v>19</v>
      </c>
      <c r="U1587" t="str">
        <f>IF(Flights[[#This Row],[Arrival Delay]]="","Cancelled",IF(Flights[[#This Row],[Arrival Delay]]&gt;15,"Delayed","On time"))</f>
        <v>Delayed</v>
      </c>
      <c r="V1587" t="str">
        <f>IF(Flights[[#This Row],[Status]]&lt;&gt;"Delayed","",IF(Flights[[#This Row],[Arrival Delay]]&gt;120,"Severe",IF(Flights[[#This Row],[Arrival Delay]]&gt;60,"Major","Moderate")))</f>
        <v>Moderate</v>
      </c>
      <c r="X1587" t="str">
        <f>IF(OR(AND(Flights[[#This Row],[Status]]="Cancelled",Flights[[#This Row],[Cancellation Reason]]="Airline/Carrier"),Flights[[#This Row],[Delay Type]]="Severe"),"Yes","No")</f>
        <v>No</v>
      </c>
    </row>
    <row r="1588" spans="1:24" x14ac:dyDescent="0.25">
      <c r="A1588" s="3">
        <v>42127</v>
      </c>
      <c r="B1588">
        <f>WEEKNUM(Flights[[#This Row],[Date]],2)</f>
        <v>18</v>
      </c>
      <c r="C1588">
        <f>WEEKDAY(Flights[[#This Row],[Date]],2)</f>
        <v>7</v>
      </c>
      <c r="D1588" t="s">
        <v>1333</v>
      </c>
      <c r="E1588" t="s">
        <v>1995</v>
      </c>
      <c r="F1588" t="s">
        <v>0</v>
      </c>
      <c r="G1588" t="s">
        <v>29</v>
      </c>
      <c r="H1588" t="str">
        <f>_xlfn.XLOOKUP(Flights[[#This Row],[Destination]],Airports!$A$1:$A$77,Airports!$D$1:$D$77,"Code not found")</f>
        <v>Phoenix</v>
      </c>
      <c r="I1588" t="str" cm="1">
        <f t="array" ref="I1588">_xlfn.XLOOKUP(Flights[[#This Row],[Destination]],_xlfn._TRO_TRAILING(Airports!A:A),_xlfn._TRO_TRAILING(Airports!E:E),"Code not found")</f>
        <v>AZ</v>
      </c>
      <c r="J1588" s="1">
        <v>0.79513888888888884</v>
      </c>
      <c r="K1588">
        <f>HOUR(Flights[[#This Row],[Scheduled Departure]])</f>
        <v>19</v>
      </c>
      <c r="L1588" s="1">
        <v>0.82986111111111116</v>
      </c>
      <c r="M1588">
        <v>50</v>
      </c>
      <c r="N1588">
        <v>74</v>
      </c>
      <c r="O1588" s="14">
        <f>Flights[[#This Row],[Length (min)]]/60</f>
        <v>1.2333333333333334</v>
      </c>
      <c r="P1588">
        <v>370</v>
      </c>
      <c r="Q1588" s="17">
        <f>IFERROR(Flights[[#This Row],[Distance]]/Flights[[#This Row],[Length (hr)]],"")</f>
        <v>300</v>
      </c>
      <c r="R1588" s="1">
        <v>0.84722222222222221</v>
      </c>
      <c r="S1588" s="1">
        <v>0.88124999999999998</v>
      </c>
      <c r="T1588">
        <v>49</v>
      </c>
      <c r="U1588" t="str">
        <f>IF(Flights[[#This Row],[Arrival Delay]]="","Cancelled",IF(Flights[[#This Row],[Arrival Delay]]&gt;15,"Delayed","On time"))</f>
        <v>Delayed</v>
      </c>
      <c r="V1588" t="str">
        <f>IF(Flights[[#This Row],[Status]]&lt;&gt;"Delayed","",IF(Flights[[#This Row],[Arrival Delay]]&gt;120,"Severe",IF(Flights[[#This Row],[Arrival Delay]]&gt;60,"Major","Moderate")))</f>
        <v>Moderate</v>
      </c>
      <c r="X1588" t="str">
        <f>IF(OR(AND(Flights[[#This Row],[Status]]="Cancelled",Flights[[#This Row],[Cancellation Reason]]="Airline/Carrier"),Flights[[#This Row],[Delay Type]]="Severe"),"Yes","No")</f>
        <v>No</v>
      </c>
    </row>
    <row r="1589" spans="1:24" x14ac:dyDescent="0.25">
      <c r="A1589" s="3">
        <v>42127</v>
      </c>
      <c r="B1589">
        <f>WEEKNUM(Flights[[#This Row],[Date]],2)</f>
        <v>18</v>
      </c>
      <c r="C1589">
        <f>WEEKDAY(Flights[[#This Row],[Date]],2)</f>
        <v>7</v>
      </c>
      <c r="D1589" t="s">
        <v>677</v>
      </c>
      <c r="E1589" t="s">
        <v>1994</v>
      </c>
      <c r="F1589" t="s">
        <v>0</v>
      </c>
      <c r="G1589" t="s">
        <v>339</v>
      </c>
      <c r="H1589" t="str">
        <f>_xlfn.XLOOKUP(Flights[[#This Row],[Destination]],Airports!$A$1:$A$77,Airports!$D$1:$D$77,"Code not found")</f>
        <v>San Diego</v>
      </c>
      <c r="I1589" t="str" cm="1">
        <f t="array" ref="I1589">_xlfn.XLOOKUP(Flights[[#This Row],[Destination]],_xlfn._TRO_TRAILING(Airports!A:A),_xlfn._TRO_TRAILING(Airports!E:E),"Code not found")</f>
        <v>CA</v>
      </c>
      <c r="J1589" s="1">
        <v>0.95763888888888893</v>
      </c>
      <c r="K1589">
        <f>HOUR(Flights[[#This Row],[Scheduled Departure]])</f>
        <v>22</v>
      </c>
      <c r="L1589" s="1">
        <v>0.95625000000000004</v>
      </c>
      <c r="M1589">
        <v>-2</v>
      </c>
      <c r="N1589">
        <v>57</v>
      </c>
      <c r="O1589" s="14">
        <f>Flights[[#This Row],[Length (min)]]/60</f>
        <v>0.95</v>
      </c>
      <c r="P1589">
        <v>109</v>
      </c>
      <c r="Q1589" s="17">
        <f>IFERROR(Flights[[#This Row],[Distance]]/Flights[[#This Row],[Length (hr)]],"")</f>
        <v>114.73684210526316</v>
      </c>
      <c r="R1589" s="1">
        <v>0.99583333333333335</v>
      </c>
      <c r="S1589" s="1">
        <v>0.99583333333333335</v>
      </c>
      <c r="T1589">
        <v>0</v>
      </c>
      <c r="U1589" t="str">
        <f>IF(Flights[[#This Row],[Arrival Delay]]="","Cancelled",IF(Flights[[#This Row],[Arrival Delay]]&gt;15,"Delayed","On time"))</f>
        <v>On time</v>
      </c>
      <c r="V1589" t="str">
        <f>IF(Flights[[#This Row],[Status]]&lt;&gt;"Delayed","",IF(Flights[[#This Row],[Arrival Delay]]&gt;120,"Severe",IF(Flights[[#This Row],[Arrival Delay]]&gt;60,"Major","Moderate")))</f>
        <v/>
      </c>
      <c r="X1589" t="str">
        <f>IF(OR(AND(Flights[[#This Row],[Status]]="Cancelled",Flights[[#This Row],[Cancellation Reason]]="Airline/Carrier"),Flights[[#This Row],[Delay Type]]="Severe"),"Yes","No")</f>
        <v>No</v>
      </c>
    </row>
    <row r="1590" spans="1:24" x14ac:dyDescent="0.25">
      <c r="A1590" s="3">
        <v>42127</v>
      </c>
      <c r="B1590">
        <f>WEEKNUM(Flights[[#This Row],[Date]],2)</f>
        <v>18</v>
      </c>
      <c r="C1590">
        <f>WEEKDAY(Flights[[#This Row],[Date]],2)</f>
        <v>7</v>
      </c>
      <c r="D1590" t="s">
        <v>95</v>
      </c>
      <c r="E1590" t="s">
        <v>1987</v>
      </c>
      <c r="F1590" t="s">
        <v>0</v>
      </c>
      <c r="G1590" t="s">
        <v>4</v>
      </c>
      <c r="H1590" t="str">
        <f>_xlfn.XLOOKUP(Flights[[#This Row],[Destination]],Airports!$A$1:$A$77,Airports!$D$1:$D$77,"Code not found")</f>
        <v>Chicago</v>
      </c>
      <c r="I1590" t="str" cm="1">
        <f t="array" ref="I1590">_xlfn.XLOOKUP(Flights[[#This Row],[Destination]],_xlfn._TRO_TRAILING(Airports!A:A),_xlfn._TRO_TRAILING(Airports!E:E),"Code not found")</f>
        <v>IL</v>
      </c>
      <c r="J1590" s="1">
        <v>0.99930555555555556</v>
      </c>
      <c r="K1590">
        <f>HOUR(Flights[[#This Row],[Scheduled Departure]])</f>
        <v>23</v>
      </c>
      <c r="L1590" s="1">
        <v>0.99791666666666667</v>
      </c>
      <c r="M1590">
        <v>-2</v>
      </c>
      <c r="N1590">
        <v>258</v>
      </c>
      <c r="O1590" s="14">
        <f>Flights[[#This Row],[Length (min)]]/60</f>
        <v>4.3</v>
      </c>
      <c r="P1590">
        <v>1744</v>
      </c>
      <c r="Q1590" s="17">
        <f>IFERROR(Flights[[#This Row],[Distance]]/Flights[[#This Row],[Length (hr)]],"")</f>
        <v>405.58139534883725</v>
      </c>
      <c r="R1590" s="1">
        <v>0.25</v>
      </c>
      <c r="S1590" s="1">
        <v>0.26041666666666669</v>
      </c>
      <c r="T1590">
        <v>15</v>
      </c>
      <c r="U1590" t="str">
        <f>IF(Flights[[#This Row],[Arrival Delay]]="","Cancelled",IF(Flights[[#This Row],[Arrival Delay]]&gt;15,"Delayed","On time"))</f>
        <v>On time</v>
      </c>
      <c r="V1590" t="str">
        <f>IF(Flights[[#This Row],[Status]]&lt;&gt;"Delayed","",IF(Flights[[#This Row],[Arrival Delay]]&gt;120,"Severe",IF(Flights[[#This Row],[Arrival Delay]]&gt;60,"Major","Moderate")))</f>
        <v/>
      </c>
      <c r="X1590" t="str">
        <f>IF(OR(AND(Flights[[#This Row],[Status]]="Cancelled",Flights[[#This Row],[Cancellation Reason]]="Airline/Carrier"),Flights[[#This Row],[Delay Type]]="Severe"),"Yes","No")</f>
        <v>No</v>
      </c>
    </row>
    <row r="1591" spans="1:24" x14ac:dyDescent="0.25">
      <c r="A1591" s="3">
        <v>42128</v>
      </c>
      <c r="B1591">
        <f>WEEKNUM(Flights[[#This Row],[Date]],2)</f>
        <v>19</v>
      </c>
      <c r="C1591">
        <f>WEEKDAY(Flights[[#This Row],[Date]],2)</f>
        <v>1</v>
      </c>
      <c r="D1591" t="s">
        <v>124</v>
      </c>
      <c r="E1591" t="s">
        <v>1987</v>
      </c>
      <c r="F1591" t="s">
        <v>0</v>
      </c>
      <c r="G1591" t="s">
        <v>2</v>
      </c>
      <c r="H1591" t="str">
        <f>_xlfn.XLOOKUP(Flights[[#This Row],[Destination]],Airports!$A$1:$A$77,Airports!$D$1:$D$77,"Code not found")</f>
        <v>Miami</v>
      </c>
      <c r="I1591" t="str" cm="1">
        <f t="array" ref="I1591">_xlfn.XLOOKUP(Flights[[#This Row],[Destination]],_xlfn._TRO_TRAILING(Airports!A:A),_xlfn._TRO_TRAILING(Airports!E:E),"Code not found")</f>
        <v>FL</v>
      </c>
      <c r="J1591" s="1">
        <v>2.7777777777777776E-2</v>
      </c>
      <c r="K1591">
        <f>HOUR(Flights[[#This Row],[Scheduled Departure]])</f>
        <v>0</v>
      </c>
      <c r="L1591" s="1">
        <v>8.6805555555555552E-2</v>
      </c>
      <c r="M1591">
        <v>85</v>
      </c>
      <c r="N1591">
        <v>288</v>
      </c>
      <c r="O1591" s="14">
        <f>Flights[[#This Row],[Length (min)]]/60</f>
        <v>4.8</v>
      </c>
      <c r="P1591">
        <v>2342</v>
      </c>
      <c r="Q1591" s="17">
        <f>IFERROR(Flights[[#This Row],[Distance]]/Flights[[#This Row],[Length (hr)]],"")</f>
        <v>487.91666666666669</v>
      </c>
      <c r="R1591" s="1">
        <v>0.35833333333333334</v>
      </c>
      <c r="S1591" s="1">
        <v>0.41180555555555554</v>
      </c>
      <c r="T1591">
        <v>77</v>
      </c>
      <c r="U1591" t="str">
        <f>IF(Flights[[#This Row],[Arrival Delay]]="","Cancelled",IF(Flights[[#This Row],[Arrival Delay]]&gt;15,"Delayed","On time"))</f>
        <v>Delayed</v>
      </c>
      <c r="V1591" t="str">
        <f>IF(Flights[[#This Row],[Status]]&lt;&gt;"Delayed","",IF(Flights[[#This Row],[Arrival Delay]]&gt;120,"Severe",IF(Flights[[#This Row],[Arrival Delay]]&gt;60,"Major","Moderate")))</f>
        <v>Major</v>
      </c>
      <c r="X1591" t="str">
        <f>IF(OR(AND(Flights[[#This Row],[Status]]="Cancelled",Flights[[#This Row],[Cancellation Reason]]="Airline/Carrier"),Flights[[#This Row],[Delay Type]]="Severe"),"Yes","No")</f>
        <v>No</v>
      </c>
    </row>
    <row r="1592" spans="1:24" x14ac:dyDescent="0.25">
      <c r="A1592" s="3">
        <v>42128</v>
      </c>
      <c r="B1592">
        <f>WEEKNUM(Flights[[#This Row],[Date]],2)</f>
        <v>19</v>
      </c>
      <c r="C1592">
        <f>WEEKDAY(Flights[[#This Row],[Date]],2)</f>
        <v>1</v>
      </c>
      <c r="D1592" t="s">
        <v>129</v>
      </c>
      <c r="E1592" t="s">
        <v>1987</v>
      </c>
      <c r="F1592" t="s">
        <v>0</v>
      </c>
      <c r="G1592" t="s">
        <v>5</v>
      </c>
      <c r="H1592" t="str">
        <f>_xlfn.XLOOKUP(Flights[[#This Row],[Destination]],Airports!$A$1:$A$77,Airports!$D$1:$D$77,"Code not found")</f>
        <v>St. Louis</v>
      </c>
      <c r="I1592" t="str" cm="1">
        <f t="array" ref="I1592">_xlfn.XLOOKUP(Flights[[#This Row],[Destination]],_xlfn._TRO_TRAILING(Airports!A:A),_xlfn._TRO_TRAILING(Airports!E:E),"Code not found")</f>
        <v>MO</v>
      </c>
      <c r="J1592" s="1">
        <v>0.25694444444444442</v>
      </c>
      <c r="K1592">
        <f>HOUR(Flights[[#This Row],[Scheduled Departure]])</f>
        <v>6</v>
      </c>
      <c r="L1592" s="1">
        <v>0.25208333333333333</v>
      </c>
      <c r="M1592">
        <v>-7</v>
      </c>
      <c r="N1592">
        <v>222</v>
      </c>
      <c r="O1592" s="14">
        <f>Flights[[#This Row],[Length (min)]]/60</f>
        <v>3.7</v>
      </c>
      <c r="P1592">
        <v>1592</v>
      </c>
      <c r="Q1592" s="17">
        <f>IFERROR(Flights[[#This Row],[Distance]]/Flights[[#This Row],[Length (hr)]],"")</f>
        <v>430.27027027027026</v>
      </c>
      <c r="R1592" s="1">
        <v>0.49236111111111114</v>
      </c>
      <c r="S1592" s="1">
        <v>0.48958333333333331</v>
      </c>
      <c r="T1592">
        <v>-4</v>
      </c>
      <c r="U1592" t="str">
        <f>IF(Flights[[#This Row],[Arrival Delay]]="","Cancelled",IF(Flights[[#This Row],[Arrival Delay]]&gt;15,"Delayed","On time"))</f>
        <v>On time</v>
      </c>
      <c r="V1592" t="str">
        <f>IF(Flights[[#This Row],[Status]]&lt;&gt;"Delayed","",IF(Flights[[#This Row],[Arrival Delay]]&gt;120,"Severe",IF(Flights[[#This Row],[Arrival Delay]]&gt;60,"Major","Moderate")))</f>
        <v/>
      </c>
      <c r="X1592" t="str">
        <f>IF(OR(AND(Flights[[#This Row],[Status]]="Cancelled",Flights[[#This Row],[Cancellation Reason]]="Airline/Carrier"),Flights[[#This Row],[Delay Type]]="Severe"),"Yes","No")</f>
        <v>No</v>
      </c>
    </row>
    <row r="1593" spans="1:24" x14ac:dyDescent="0.25">
      <c r="A1593" s="3">
        <v>42128</v>
      </c>
      <c r="B1593">
        <f>WEEKNUM(Flights[[#This Row],[Date]],2)</f>
        <v>19</v>
      </c>
      <c r="C1593">
        <f>WEEKDAY(Flights[[#This Row],[Date]],2)</f>
        <v>1</v>
      </c>
      <c r="D1593" t="s">
        <v>390</v>
      </c>
      <c r="E1593" t="s">
        <v>1991</v>
      </c>
      <c r="F1593" t="s">
        <v>0</v>
      </c>
      <c r="G1593" t="s">
        <v>344</v>
      </c>
      <c r="H1593" t="str">
        <f>_xlfn.XLOOKUP(Flights[[#This Row],[Destination]],Airports!$A$1:$A$77,Airports!$D$1:$D$77,"Code not found")</f>
        <v>Seattle</v>
      </c>
      <c r="I1593" t="str" cm="1">
        <f t="array" ref="I1593">_xlfn.XLOOKUP(Flights[[#This Row],[Destination]],_xlfn._TRO_TRAILING(Airports!A:A),_xlfn._TRO_TRAILING(Airports!E:E),"Code not found")</f>
        <v>WA</v>
      </c>
      <c r="J1593" s="1">
        <v>0.29166666666666669</v>
      </c>
      <c r="K1593">
        <f>HOUR(Flights[[#This Row],[Scheduled Departure]])</f>
        <v>7</v>
      </c>
      <c r="L1593" s="1">
        <v>0.28888888888888886</v>
      </c>
      <c r="M1593">
        <v>-4</v>
      </c>
      <c r="N1593">
        <v>153</v>
      </c>
      <c r="O1593" s="14">
        <f>Flights[[#This Row],[Length (min)]]/60</f>
        <v>2.5499999999999998</v>
      </c>
      <c r="P1593">
        <v>954</v>
      </c>
      <c r="Q1593" s="17">
        <f>IFERROR(Flights[[#This Row],[Distance]]/Flights[[#This Row],[Length (hr)]],"")</f>
        <v>374.11764705882354</v>
      </c>
      <c r="R1593" s="1">
        <v>0.40625</v>
      </c>
      <c r="S1593" s="1">
        <v>0.39513888888888887</v>
      </c>
      <c r="T1593">
        <v>-16</v>
      </c>
      <c r="U1593" t="str">
        <f>IF(Flights[[#This Row],[Arrival Delay]]="","Cancelled",IF(Flights[[#This Row],[Arrival Delay]]&gt;15,"Delayed","On time"))</f>
        <v>On time</v>
      </c>
      <c r="V1593" t="str">
        <f>IF(Flights[[#This Row],[Status]]&lt;&gt;"Delayed","",IF(Flights[[#This Row],[Arrival Delay]]&gt;120,"Severe",IF(Flights[[#This Row],[Arrival Delay]]&gt;60,"Major","Moderate")))</f>
        <v/>
      </c>
      <c r="X1593" t="str">
        <f>IF(OR(AND(Flights[[#This Row],[Status]]="Cancelled",Flights[[#This Row],[Cancellation Reason]]="Airline/Carrier"),Flights[[#This Row],[Delay Type]]="Severe"),"Yes","No")</f>
        <v>No</v>
      </c>
    </row>
    <row r="1594" spans="1:24" x14ac:dyDescent="0.25">
      <c r="A1594" s="3">
        <v>42128</v>
      </c>
      <c r="B1594">
        <f>WEEKNUM(Flights[[#This Row],[Date]],2)</f>
        <v>19</v>
      </c>
      <c r="C1594">
        <f>WEEKDAY(Flights[[#This Row],[Date]],2)</f>
        <v>1</v>
      </c>
      <c r="D1594" t="s">
        <v>132</v>
      </c>
      <c r="E1594" t="s">
        <v>1987</v>
      </c>
      <c r="F1594" t="s">
        <v>0</v>
      </c>
      <c r="G1594" t="s">
        <v>2</v>
      </c>
      <c r="H1594" t="str">
        <f>_xlfn.XLOOKUP(Flights[[#This Row],[Destination]],Airports!$A$1:$A$77,Airports!$D$1:$D$77,"Code not found")</f>
        <v>Miami</v>
      </c>
      <c r="I1594" t="str" cm="1">
        <f t="array" ref="I1594">_xlfn.XLOOKUP(Flights[[#This Row],[Destination]],_xlfn._TRO_TRAILING(Airports!A:A),_xlfn._TRO_TRAILING(Airports!E:E),"Code not found")</f>
        <v>FL</v>
      </c>
      <c r="J1594" s="1">
        <v>0.33263888888888887</v>
      </c>
      <c r="K1594">
        <f>HOUR(Flights[[#This Row],[Scheduled Departure]])</f>
        <v>7</v>
      </c>
      <c r="L1594" s="1">
        <v>0.3298611111111111</v>
      </c>
      <c r="M1594">
        <v>-4</v>
      </c>
      <c r="N1594">
        <v>295</v>
      </c>
      <c r="O1594" s="14">
        <f>Flights[[#This Row],[Length (min)]]/60</f>
        <v>4.916666666666667</v>
      </c>
      <c r="P1594">
        <v>2342</v>
      </c>
      <c r="Q1594" s="17">
        <f>IFERROR(Flights[[#This Row],[Distance]]/Flights[[#This Row],[Length (hr)]],"")</f>
        <v>476.33898305084745</v>
      </c>
      <c r="R1594" s="1">
        <v>0.66319444444444442</v>
      </c>
      <c r="S1594" s="1">
        <v>0.65972222222222221</v>
      </c>
      <c r="T1594">
        <v>-5</v>
      </c>
      <c r="U1594" t="str">
        <f>IF(Flights[[#This Row],[Arrival Delay]]="","Cancelled",IF(Flights[[#This Row],[Arrival Delay]]&gt;15,"Delayed","On time"))</f>
        <v>On time</v>
      </c>
      <c r="V1594" t="str">
        <f>IF(Flights[[#This Row],[Status]]&lt;&gt;"Delayed","",IF(Flights[[#This Row],[Arrival Delay]]&gt;120,"Severe",IF(Flights[[#This Row],[Arrival Delay]]&gt;60,"Major","Moderate")))</f>
        <v/>
      </c>
      <c r="X1594" t="str">
        <f>IF(OR(AND(Flights[[#This Row],[Status]]="Cancelled",Flights[[#This Row],[Cancellation Reason]]="Airline/Carrier"),Flights[[#This Row],[Delay Type]]="Severe"),"Yes","No")</f>
        <v>No</v>
      </c>
    </row>
    <row r="1595" spans="1:24" x14ac:dyDescent="0.25">
      <c r="A1595" s="3">
        <v>42128</v>
      </c>
      <c r="B1595">
        <f>WEEKNUM(Flights[[#This Row],[Date]],2)</f>
        <v>19</v>
      </c>
      <c r="C1595">
        <f>WEEKDAY(Flights[[#This Row],[Date]],2)</f>
        <v>1</v>
      </c>
      <c r="D1595" t="s">
        <v>1288</v>
      </c>
      <c r="E1595" t="s">
        <v>1995</v>
      </c>
      <c r="F1595" t="s">
        <v>0</v>
      </c>
      <c r="G1595" t="s">
        <v>273</v>
      </c>
      <c r="H1595" t="str">
        <f>_xlfn.XLOOKUP(Flights[[#This Row],[Destination]],Airports!$A$1:$A$77,Airports!$D$1:$D$77,"Code not found")</f>
        <v>Denver</v>
      </c>
      <c r="I1595" t="str" cm="1">
        <f t="array" ref="I1595">_xlfn.XLOOKUP(Flights[[#This Row],[Destination]],_xlfn._TRO_TRAILING(Airports!A:A),_xlfn._TRO_TRAILING(Airports!E:E),"Code not found")</f>
        <v>CO</v>
      </c>
      <c r="J1595" s="1">
        <v>0.33680555555555558</v>
      </c>
      <c r="K1595">
        <f>HOUR(Flights[[#This Row],[Scheduled Departure]])</f>
        <v>8</v>
      </c>
      <c r="L1595" s="1">
        <v>0.33958333333333335</v>
      </c>
      <c r="M1595">
        <v>4</v>
      </c>
      <c r="N1595">
        <v>130</v>
      </c>
      <c r="O1595" s="14">
        <f>Flights[[#This Row],[Length (min)]]/60</f>
        <v>2.1666666666666665</v>
      </c>
      <c r="P1595">
        <v>862</v>
      </c>
      <c r="Q1595" s="17">
        <f>IFERROR(Flights[[#This Row],[Distance]]/Flights[[#This Row],[Length (hr)]],"")</f>
        <v>397.84615384615387</v>
      </c>
      <c r="R1595" s="1">
        <v>0.4861111111111111</v>
      </c>
      <c r="S1595" s="1">
        <v>0.47152777777777777</v>
      </c>
      <c r="T1595">
        <v>-21</v>
      </c>
      <c r="U1595" t="str">
        <f>IF(Flights[[#This Row],[Arrival Delay]]="","Cancelled",IF(Flights[[#This Row],[Arrival Delay]]&gt;15,"Delayed","On time"))</f>
        <v>On time</v>
      </c>
      <c r="V1595" t="str">
        <f>IF(Flights[[#This Row],[Status]]&lt;&gt;"Delayed","",IF(Flights[[#This Row],[Arrival Delay]]&gt;120,"Severe",IF(Flights[[#This Row],[Arrival Delay]]&gt;60,"Major","Moderate")))</f>
        <v/>
      </c>
      <c r="X1595" t="str">
        <f>IF(OR(AND(Flights[[#This Row],[Status]]="Cancelled",Flights[[#This Row],[Cancellation Reason]]="Airline/Carrier"),Flights[[#This Row],[Delay Type]]="Severe"),"Yes","No")</f>
        <v>No</v>
      </c>
    </row>
    <row r="1596" spans="1:24" x14ac:dyDescent="0.25">
      <c r="A1596" s="3">
        <v>42128</v>
      </c>
      <c r="B1596">
        <f>WEEKNUM(Flights[[#This Row],[Date]],2)</f>
        <v>19</v>
      </c>
      <c r="C1596">
        <f>WEEKDAY(Flights[[#This Row],[Date]],2)</f>
        <v>1</v>
      </c>
      <c r="D1596" t="s">
        <v>416</v>
      </c>
      <c r="E1596" t="s">
        <v>1989</v>
      </c>
      <c r="F1596" t="s">
        <v>0</v>
      </c>
      <c r="G1596" t="s">
        <v>17</v>
      </c>
      <c r="H1596" t="str">
        <f>_xlfn.XLOOKUP(Flights[[#This Row],[Destination]],Airports!$A$1:$A$77,Airports!$D$1:$D$77,"Code not found")</f>
        <v>Honolulu</v>
      </c>
      <c r="I1596" t="str" cm="1">
        <f t="array" ref="I1596">_xlfn.XLOOKUP(Flights[[#This Row],[Destination]],_xlfn._TRO_TRAILING(Airports!A:A),_xlfn._TRO_TRAILING(Airports!E:E),"Code not found")</f>
        <v>HI</v>
      </c>
      <c r="J1596" s="1">
        <v>0.35416666666666669</v>
      </c>
      <c r="K1596">
        <f>HOUR(Flights[[#This Row],[Scheduled Departure]])</f>
        <v>8</v>
      </c>
      <c r="L1596" s="1">
        <v>0.35208333333333336</v>
      </c>
      <c r="M1596">
        <v>-3</v>
      </c>
      <c r="N1596">
        <v>348</v>
      </c>
      <c r="O1596" s="14">
        <f>Flights[[#This Row],[Length (min)]]/60</f>
        <v>5.8</v>
      </c>
      <c r="P1596">
        <v>2556</v>
      </c>
      <c r="Q1596" s="17">
        <f>IFERROR(Flights[[#This Row],[Distance]]/Flights[[#This Row],[Length (hr)]],"")</f>
        <v>440.68965517241378</v>
      </c>
      <c r="R1596" s="1">
        <v>0.47152777777777777</v>
      </c>
      <c r="S1596" s="1">
        <v>0.46875</v>
      </c>
      <c r="T1596">
        <v>-4</v>
      </c>
      <c r="U1596" t="str">
        <f>IF(Flights[[#This Row],[Arrival Delay]]="","Cancelled",IF(Flights[[#This Row],[Arrival Delay]]&gt;15,"Delayed","On time"))</f>
        <v>On time</v>
      </c>
      <c r="V1596" t="str">
        <f>IF(Flights[[#This Row],[Status]]&lt;&gt;"Delayed","",IF(Flights[[#This Row],[Arrival Delay]]&gt;120,"Severe",IF(Flights[[#This Row],[Arrival Delay]]&gt;60,"Major","Moderate")))</f>
        <v/>
      </c>
      <c r="X1596" t="str">
        <f>IF(OR(AND(Flights[[#This Row],[Status]]="Cancelled",Flights[[#This Row],[Cancellation Reason]]="Airline/Carrier"),Flights[[#This Row],[Delay Type]]="Severe"),"Yes","No")</f>
        <v>No</v>
      </c>
    </row>
    <row r="1597" spans="1:24" x14ac:dyDescent="0.25">
      <c r="A1597" s="3">
        <v>42128</v>
      </c>
      <c r="B1597">
        <f>WEEKNUM(Flights[[#This Row],[Date]],2)</f>
        <v>19</v>
      </c>
      <c r="C1597">
        <f>WEEKDAY(Flights[[#This Row],[Date]],2)</f>
        <v>1</v>
      </c>
      <c r="D1597" t="s">
        <v>421</v>
      </c>
      <c r="E1597" t="s">
        <v>1996</v>
      </c>
      <c r="F1597" t="s">
        <v>0</v>
      </c>
      <c r="G1597" t="s">
        <v>13</v>
      </c>
      <c r="H1597" t="str">
        <f>_xlfn.XLOOKUP(Flights[[#This Row],[Destination]],Airports!$A$1:$A$77,Airports!$D$1:$D$77,"Code not found")</f>
        <v>Orlando</v>
      </c>
      <c r="I1597" t="str" cm="1">
        <f t="array" ref="I1597">_xlfn.XLOOKUP(Flights[[#This Row],[Destination]],_xlfn._TRO_TRAILING(Airports!A:A),_xlfn._TRO_TRAILING(Airports!E:E),"Code not found")</f>
        <v>FL</v>
      </c>
      <c r="J1597" s="1">
        <v>0.36805555555555558</v>
      </c>
      <c r="K1597">
        <f>HOUR(Flights[[#This Row],[Scheduled Departure]])</f>
        <v>8</v>
      </c>
      <c r="L1597" s="1">
        <v>0.36458333333333331</v>
      </c>
      <c r="M1597">
        <v>-5</v>
      </c>
      <c r="N1597">
        <v>267</v>
      </c>
      <c r="O1597" s="14">
        <f>Flights[[#This Row],[Length (min)]]/60</f>
        <v>4.45</v>
      </c>
      <c r="P1597">
        <v>2218</v>
      </c>
      <c r="Q1597" s="17">
        <f>IFERROR(Flights[[#This Row],[Distance]]/Flights[[#This Row],[Length (hr)]],"")</f>
        <v>498.42696629213481</v>
      </c>
      <c r="R1597" s="1">
        <v>0.69444444444444442</v>
      </c>
      <c r="S1597" s="1">
        <v>0.67500000000000004</v>
      </c>
      <c r="T1597">
        <v>-28</v>
      </c>
      <c r="U1597" t="str">
        <f>IF(Flights[[#This Row],[Arrival Delay]]="","Cancelled",IF(Flights[[#This Row],[Arrival Delay]]&gt;15,"Delayed","On time"))</f>
        <v>On time</v>
      </c>
      <c r="V1597" t="str">
        <f>IF(Flights[[#This Row],[Status]]&lt;&gt;"Delayed","",IF(Flights[[#This Row],[Arrival Delay]]&gt;120,"Severe",IF(Flights[[#This Row],[Arrival Delay]]&gt;60,"Major","Moderate")))</f>
        <v/>
      </c>
      <c r="X1597" t="str">
        <f>IF(OR(AND(Flights[[#This Row],[Status]]="Cancelled",Flights[[#This Row],[Cancellation Reason]]="Airline/Carrier"),Flights[[#This Row],[Delay Type]]="Severe"),"Yes","No")</f>
        <v>No</v>
      </c>
    </row>
    <row r="1598" spans="1:24" x14ac:dyDescent="0.25">
      <c r="A1598" s="3">
        <v>42128</v>
      </c>
      <c r="B1598">
        <f>WEEKNUM(Flights[[#This Row],[Date]],2)</f>
        <v>19</v>
      </c>
      <c r="C1598">
        <f>WEEKDAY(Flights[[#This Row],[Date]],2)</f>
        <v>1</v>
      </c>
      <c r="D1598" t="s">
        <v>803</v>
      </c>
      <c r="E1598" t="s">
        <v>1994</v>
      </c>
      <c r="F1598" t="s">
        <v>0</v>
      </c>
      <c r="G1598" t="s">
        <v>318</v>
      </c>
      <c r="H1598" t="str">
        <f>_xlfn.XLOOKUP(Flights[[#This Row],[Destination]],Airports!$A$1:$A$77,Airports!$D$1:$D$77,"Code not found")</f>
        <v>Oakland</v>
      </c>
      <c r="I1598" t="str" cm="1">
        <f t="array" ref="I1598">_xlfn.XLOOKUP(Flights[[#This Row],[Destination]],_xlfn._TRO_TRAILING(Airports!A:A),_xlfn._TRO_TRAILING(Airports!E:E),"Code not found")</f>
        <v>CA</v>
      </c>
      <c r="J1598" s="1">
        <v>0.38194444444444442</v>
      </c>
      <c r="K1598">
        <f>HOUR(Flights[[#This Row],[Scheduled Departure]])</f>
        <v>9</v>
      </c>
      <c r="L1598" s="1">
        <v>0.38055555555555554</v>
      </c>
      <c r="M1598">
        <v>-2</v>
      </c>
      <c r="N1598">
        <v>81</v>
      </c>
      <c r="O1598" s="14">
        <f>Flights[[#This Row],[Length (min)]]/60</f>
        <v>1.35</v>
      </c>
      <c r="P1598">
        <v>337</v>
      </c>
      <c r="Q1598" s="17">
        <f>IFERROR(Flights[[#This Row],[Distance]]/Flights[[#This Row],[Length (hr)]],"")</f>
        <v>249.62962962962962</v>
      </c>
      <c r="R1598" s="1">
        <v>0.44166666666666665</v>
      </c>
      <c r="S1598" s="1">
        <v>0.43680555555555556</v>
      </c>
      <c r="T1598">
        <v>-7</v>
      </c>
      <c r="U1598" t="str">
        <f>IF(Flights[[#This Row],[Arrival Delay]]="","Cancelled",IF(Flights[[#This Row],[Arrival Delay]]&gt;15,"Delayed","On time"))</f>
        <v>On time</v>
      </c>
      <c r="V1598" t="str">
        <f>IF(Flights[[#This Row],[Status]]&lt;&gt;"Delayed","",IF(Flights[[#This Row],[Arrival Delay]]&gt;120,"Severe",IF(Flights[[#This Row],[Arrival Delay]]&gt;60,"Major","Moderate")))</f>
        <v/>
      </c>
      <c r="X1598" t="str">
        <f>IF(OR(AND(Flights[[#This Row],[Status]]="Cancelled",Flights[[#This Row],[Cancellation Reason]]="Airline/Carrier"),Flights[[#This Row],[Delay Type]]="Severe"),"Yes","No")</f>
        <v>No</v>
      </c>
    </row>
    <row r="1599" spans="1:24" x14ac:dyDescent="0.25">
      <c r="A1599" s="3">
        <v>42128</v>
      </c>
      <c r="B1599">
        <f>WEEKNUM(Flights[[#This Row],[Date]],2)</f>
        <v>19</v>
      </c>
      <c r="C1599">
        <f>WEEKDAY(Flights[[#This Row],[Date]],2)</f>
        <v>1</v>
      </c>
      <c r="D1599" t="s">
        <v>1233</v>
      </c>
      <c r="E1599" t="s">
        <v>1994</v>
      </c>
      <c r="F1599" t="s">
        <v>0</v>
      </c>
      <c r="G1599" t="s">
        <v>280</v>
      </c>
      <c r="H1599" t="str">
        <f>_xlfn.XLOOKUP(Flights[[#This Row],[Destination]],Airports!$A$1:$A$77,Airports!$D$1:$D$77,"Code not found")</f>
        <v>Eugene</v>
      </c>
      <c r="I1599" t="str" cm="1">
        <f t="array" ref="I1599">_xlfn.XLOOKUP(Flights[[#This Row],[Destination]],_xlfn._TRO_TRAILING(Airports!A:A),_xlfn._TRO_TRAILING(Airports!E:E),"Code not found")</f>
        <v>OR</v>
      </c>
      <c r="J1599" s="1">
        <v>0.43055555555555558</v>
      </c>
      <c r="K1599">
        <f>HOUR(Flights[[#This Row],[Scheduled Departure]])</f>
        <v>10</v>
      </c>
      <c r="L1599" s="1">
        <v>0.42708333333333331</v>
      </c>
      <c r="M1599">
        <v>-5</v>
      </c>
      <c r="N1599">
        <v>133</v>
      </c>
      <c r="O1599" s="14">
        <f>Flights[[#This Row],[Length (min)]]/60</f>
        <v>2.2166666666666668</v>
      </c>
      <c r="P1599">
        <v>748</v>
      </c>
      <c r="Q1599" s="17">
        <f>IFERROR(Flights[[#This Row],[Distance]]/Flights[[#This Row],[Length (hr)]],"")</f>
        <v>337.44360902255636</v>
      </c>
      <c r="R1599" s="1">
        <v>0.52083333333333337</v>
      </c>
      <c r="S1599" s="1">
        <v>0.51944444444444449</v>
      </c>
      <c r="T1599">
        <v>-2</v>
      </c>
      <c r="U1599" t="str">
        <f>IF(Flights[[#This Row],[Arrival Delay]]="","Cancelled",IF(Flights[[#This Row],[Arrival Delay]]&gt;15,"Delayed","On time"))</f>
        <v>On time</v>
      </c>
      <c r="V1599" t="str">
        <f>IF(Flights[[#This Row],[Status]]&lt;&gt;"Delayed","",IF(Flights[[#This Row],[Arrival Delay]]&gt;120,"Severe",IF(Flights[[#This Row],[Arrival Delay]]&gt;60,"Major","Moderate")))</f>
        <v/>
      </c>
      <c r="X1599" t="str">
        <f>IF(OR(AND(Flights[[#This Row],[Status]]="Cancelled",Flights[[#This Row],[Cancellation Reason]]="Airline/Carrier"),Flights[[#This Row],[Delay Type]]="Severe"),"Yes","No")</f>
        <v>No</v>
      </c>
    </row>
    <row r="1600" spans="1:24" x14ac:dyDescent="0.25">
      <c r="A1600" s="3">
        <v>42128</v>
      </c>
      <c r="B1600">
        <f>WEEKNUM(Flights[[#This Row],[Date]],2)</f>
        <v>19</v>
      </c>
      <c r="C1600">
        <f>WEEKDAY(Flights[[#This Row],[Date]],2)</f>
        <v>1</v>
      </c>
      <c r="D1600" t="s">
        <v>1260</v>
      </c>
      <c r="E1600" t="s">
        <v>1994</v>
      </c>
      <c r="F1600" t="s">
        <v>0</v>
      </c>
      <c r="G1600" t="s">
        <v>313</v>
      </c>
      <c r="H1600" t="str">
        <f>_xlfn.XLOOKUP(Flights[[#This Row],[Destination]],Airports!$A$1:$A$77,Airports!$D$1:$D$77,"Code not found")</f>
        <v>Monterey</v>
      </c>
      <c r="I1600" t="str" cm="1">
        <f t="array" ref="I1600">_xlfn.XLOOKUP(Flights[[#This Row],[Destination]],_xlfn._TRO_TRAILING(Airports!A:A),_xlfn._TRO_TRAILING(Airports!E:E),"Code not found")</f>
        <v>CA</v>
      </c>
      <c r="J1600" s="1">
        <v>0.45416666666666666</v>
      </c>
      <c r="K1600">
        <f>HOUR(Flights[[#This Row],[Scheduled Departure]])</f>
        <v>10</v>
      </c>
      <c r="L1600" s="1">
        <v>0.45833333333333331</v>
      </c>
      <c r="M1600">
        <v>6</v>
      </c>
      <c r="N1600">
        <v>64</v>
      </c>
      <c r="O1600" s="14">
        <f>Flights[[#This Row],[Length (min)]]/60</f>
        <v>1.0666666666666667</v>
      </c>
      <c r="P1600">
        <v>266</v>
      </c>
      <c r="Q1600" s="17">
        <f>IFERROR(Flights[[#This Row],[Distance]]/Flights[[#This Row],[Length (hr)]],"")</f>
        <v>249.375</v>
      </c>
      <c r="R1600" s="1">
        <v>0.50902777777777775</v>
      </c>
      <c r="S1600" s="1">
        <v>0.50277777777777777</v>
      </c>
      <c r="T1600">
        <v>-9</v>
      </c>
      <c r="U1600" t="str">
        <f>IF(Flights[[#This Row],[Arrival Delay]]="","Cancelled",IF(Flights[[#This Row],[Arrival Delay]]&gt;15,"Delayed","On time"))</f>
        <v>On time</v>
      </c>
      <c r="V1600" t="str">
        <f>IF(Flights[[#This Row],[Status]]&lt;&gt;"Delayed","",IF(Flights[[#This Row],[Arrival Delay]]&gt;120,"Severe",IF(Flights[[#This Row],[Arrival Delay]]&gt;60,"Major","Moderate")))</f>
        <v/>
      </c>
      <c r="X1600" t="str">
        <f>IF(OR(AND(Flights[[#This Row],[Status]]="Cancelled",Flights[[#This Row],[Cancellation Reason]]="Airline/Carrier"),Flights[[#This Row],[Delay Type]]="Severe"),"Yes","No")</f>
        <v>No</v>
      </c>
    </row>
    <row r="1601" spans="1:24" x14ac:dyDescent="0.25">
      <c r="A1601" s="3">
        <v>42128</v>
      </c>
      <c r="B1601">
        <f>WEEKNUM(Flights[[#This Row],[Date]],2)</f>
        <v>19</v>
      </c>
      <c r="C1601">
        <f>WEEKDAY(Flights[[#This Row],[Date]],2)</f>
        <v>1</v>
      </c>
      <c r="D1601" t="s">
        <v>476</v>
      </c>
      <c r="E1601" t="s">
        <v>1988</v>
      </c>
      <c r="F1601" t="s">
        <v>0</v>
      </c>
      <c r="G1601" t="s">
        <v>28</v>
      </c>
      <c r="H1601" t="str">
        <f>_xlfn.XLOOKUP(Flights[[#This Row],[Destination]],Airports!$A$1:$A$77,Airports!$D$1:$D$77,"Code not found")</f>
        <v>Philadelphia</v>
      </c>
      <c r="I1601" t="str" cm="1">
        <f t="array" ref="I1601">_xlfn.XLOOKUP(Flights[[#This Row],[Destination]],_xlfn._TRO_TRAILING(Airports!A:A),_xlfn._TRO_TRAILING(Airports!E:E),"Code not found")</f>
        <v>PA</v>
      </c>
      <c r="J1601" s="1">
        <v>0.46180555555555558</v>
      </c>
      <c r="K1601">
        <f>HOUR(Flights[[#This Row],[Scheduled Departure]])</f>
        <v>11</v>
      </c>
      <c r="L1601" s="1">
        <v>0.46041666666666664</v>
      </c>
      <c r="M1601">
        <v>-2</v>
      </c>
      <c r="N1601">
        <v>326</v>
      </c>
      <c r="O1601" s="14">
        <f>Flights[[#This Row],[Length (min)]]/60</f>
        <v>5.4333333333333336</v>
      </c>
      <c r="P1601">
        <v>2402</v>
      </c>
      <c r="Q1601" s="17">
        <f>IFERROR(Flights[[#This Row],[Distance]]/Flights[[#This Row],[Length (hr)]],"")</f>
        <v>442.08588957055213</v>
      </c>
      <c r="R1601" s="1">
        <v>0.80902777777777779</v>
      </c>
      <c r="S1601" s="1">
        <v>0.81180555555555556</v>
      </c>
      <c r="T1601">
        <v>4</v>
      </c>
      <c r="U1601" t="str">
        <f>IF(Flights[[#This Row],[Arrival Delay]]="","Cancelled",IF(Flights[[#This Row],[Arrival Delay]]&gt;15,"Delayed","On time"))</f>
        <v>On time</v>
      </c>
      <c r="V1601" t="str">
        <f>IF(Flights[[#This Row],[Status]]&lt;&gt;"Delayed","",IF(Flights[[#This Row],[Arrival Delay]]&gt;120,"Severe",IF(Flights[[#This Row],[Arrival Delay]]&gt;60,"Major","Moderate")))</f>
        <v/>
      </c>
      <c r="X1601" t="str">
        <f>IF(OR(AND(Flights[[#This Row],[Status]]="Cancelled",Flights[[#This Row],[Cancellation Reason]]="Airline/Carrier"),Flights[[#This Row],[Delay Type]]="Severe"),"Yes","No")</f>
        <v>No</v>
      </c>
    </row>
    <row r="1602" spans="1:24" x14ac:dyDescent="0.25">
      <c r="A1602" s="3">
        <v>42128</v>
      </c>
      <c r="B1602">
        <f>WEEKNUM(Flights[[#This Row],[Date]],2)</f>
        <v>19</v>
      </c>
      <c r="C1602">
        <f>WEEKDAY(Flights[[#This Row],[Date]],2)</f>
        <v>1</v>
      </c>
      <c r="D1602" t="s">
        <v>138</v>
      </c>
      <c r="E1602" t="s">
        <v>1987</v>
      </c>
      <c r="F1602" t="s">
        <v>0</v>
      </c>
      <c r="G1602" t="s">
        <v>4</v>
      </c>
      <c r="H1602" t="str">
        <f>_xlfn.XLOOKUP(Flights[[#This Row],[Destination]],Airports!$A$1:$A$77,Airports!$D$1:$D$77,"Code not found")</f>
        <v>Chicago</v>
      </c>
      <c r="I1602" t="str" cm="1">
        <f t="array" ref="I1602">_xlfn.XLOOKUP(Flights[[#This Row],[Destination]],_xlfn._TRO_TRAILING(Airports!A:A),_xlfn._TRO_TRAILING(Airports!E:E),"Code not found")</f>
        <v>IL</v>
      </c>
      <c r="J1602" s="1">
        <v>0.46527777777777779</v>
      </c>
      <c r="K1602">
        <f>HOUR(Flights[[#This Row],[Scheduled Departure]])</f>
        <v>11</v>
      </c>
      <c r="L1602" s="1">
        <v>0.46527777777777779</v>
      </c>
      <c r="M1602">
        <v>0</v>
      </c>
      <c r="N1602">
        <v>255</v>
      </c>
      <c r="O1602" s="14">
        <f>Flights[[#This Row],[Length (min)]]/60</f>
        <v>4.25</v>
      </c>
      <c r="P1602">
        <v>1744</v>
      </c>
      <c r="Q1602" s="17">
        <f>IFERROR(Flights[[#This Row],[Distance]]/Flights[[#This Row],[Length (hr)]],"")</f>
        <v>410.35294117647061</v>
      </c>
      <c r="R1602" s="1">
        <v>0.72291666666666665</v>
      </c>
      <c r="S1602" s="1">
        <v>0.72569444444444442</v>
      </c>
      <c r="T1602">
        <v>4</v>
      </c>
      <c r="U1602" t="str">
        <f>IF(Flights[[#This Row],[Arrival Delay]]="","Cancelled",IF(Flights[[#This Row],[Arrival Delay]]&gt;15,"Delayed","On time"))</f>
        <v>On time</v>
      </c>
      <c r="V1602" t="str">
        <f>IF(Flights[[#This Row],[Status]]&lt;&gt;"Delayed","",IF(Flights[[#This Row],[Arrival Delay]]&gt;120,"Severe",IF(Flights[[#This Row],[Arrival Delay]]&gt;60,"Major","Moderate")))</f>
        <v/>
      </c>
      <c r="X1602" t="str">
        <f>IF(OR(AND(Flights[[#This Row],[Status]]="Cancelled",Flights[[#This Row],[Cancellation Reason]]="Airline/Carrier"),Flights[[#This Row],[Delay Type]]="Severe"),"Yes","No")</f>
        <v>No</v>
      </c>
    </row>
    <row r="1603" spans="1:24" x14ac:dyDescent="0.25">
      <c r="A1603" s="3">
        <v>42128</v>
      </c>
      <c r="B1603">
        <f>WEEKNUM(Flights[[#This Row],[Date]],2)</f>
        <v>19</v>
      </c>
      <c r="C1603">
        <f>WEEKDAY(Flights[[#This Row],[Date]],2)</f>
        <v>1</v>
      </c>
      <c r="D1603" t="s">
        <v>1215</v>
      </c>
      <c r="E1603" t="s">
        <v>1990</v>
      </c>
      <c r="F1603" t="s">
        <v>0</v>
      </c>
      <c r="G1603" t="s">
        <v>293</v>
      </c>
      <c r="H1603" t="str">
        <f>_xlfn.XLOOKUP(Flights[[#This Row],[Destination]],Airports!$A$1:$A$77,Airports!$D$1:$D$77,"Code not found")</f>
        <v>Houston</v>
      </c>
      <c r="I1603" t="str" cm="1">
        <f t="array" ref="I1603">_xlfn.XLOOKUP(Flights[[#This Row],[Destination]],_xlfn._TRO_TRAILING(Airports!A:A),_xlfn._TRO_TRAILING(Airports!E:E),"Code not found")</f>
        <v>TX</v>
      </c>
      <c r="J1603" s="1">
        <v>0.48472222222222222</v>
      </c>
      <c r="K1603">
        <f>HOUR(Flights[[#This Row],[Scheduled Departure]])</f>
        <v>11</v>
      </c>
      <c r="L1603" s="1">
        <v>0.49305555555555558</v>
      </c>
      <c r="M1603">
        <v>12</v>
      </c>
      <c r="N1603">
        <v>182</v>
      </c>
      <c r="O1603" s="14">
        <f>Flights[[#This Row],[Length (min)]]/60</f>
        <v>3.0333333333333332</v>
      </c>
      <c r="P1603">
        <v>1379</v>
      </c>
      <c r="Q1603" s="17">
        <f>IFERROR(Flights[[#This Row],[Distance]]/Flights[[#This Row],[Length (hr)]],"")</f>
        <v>454.61538461538464</v>
      </c>
      <c r="R1603" s="1">
        <v>0.70416666666666672</v>
      </c>
      <c r="S1603" s="1">
        <v>0.70277777777777772</v>
      </c>
      <c r="T1603">
        <v>-2</v>
      </c>
      <c r="U1603" t="str">
        <f>IF(Flights[[#This Row],[Arrival Delay]]="","Cancelled",IF(Flights[[#This Row],[Arrival Delay]]&gt;15,"Delayed","On time"))</f>
        <v>On time</v>
      </c>
      <c r="V1603" t="str">
        <f>IF(Flights[[#This Row],[Status]]&lt;&gt;"Delayed","",IF(Flights[[#This Row],[Arrival Delay]]&gt;120,"Severe",IF(Flights[[#This Row],[Arrival Delay]]&gt;60,"Major","Moderate")))</f>
        <v/>
      </c>
      <c r="X1603" t="str">
        <f>IF(OR(AND(Flights[[#This Row],[Status]]="Cancelled",Flights[[#This Row],[Cancellation Reason]]="Airline/Carrier"),Flights[[#This Row],[Delay Type]]="Severe"),"Yes","No")</f>
        <v>No</v>
      </c>
    </row>
    <row r="1604" spans="1:24" x14ac:dyDescent="0.25">
      <c r="A1604" s="3">
        <v>42128</v>
      </c>
      <c r="B1604">
        <f>WEEKNUM(Flights[[#This Row],[Date]],2)</f>
        <v>19</v>
      </c>
      <c r="C1604">
        <f>WEEKDAY(Flights[[#This Row],[Date]],2)</f>
        <v>1</v>
      </c>
      <c r="D1604" t="s">
        <v>68</v>
      </c>
      <c r="E1604" t="s">
        <v>1987</v>
      </c>
      <c r="F1604" t="s">
        <v>0</v>
      </c>
      <c r="G1604" t="s">
        <v>3</v>
      </c>
      <c r="H1604" t="str">
        <f>_xlfn.XLOOKUP(Flights[[#This Row],[Destination]],Airports!$A$1:$A$77,Airports!$D$1:$D$77,"Code not found")</f>
        <v>Dallas</v>
      </c>
      <c r="I1604" t="str" cm="1">
        <f t="array" ref="I1604">_xlfn.XLOOKUP(Flights[[#This Row],[Destination]],_xlfn._TRO_TRAILING(Airports!A:A),_xlfn._TRO_TRAILING(Airports!E:E),"Code not found")</f>
        <v>TX</v>
      </c>
      <c r="J1604" s="1">
        <v>0.48958333333333331</v>
      </c>
      <c r="K1604">
        <f>HOUR(Flights[[#This Row],[Scheduled Departure]])</f>
        <v>11</v>
      </c>
      <c r="L1604" s="1">
        <v>0.51597222222222228</v>
      </c>
      <c r="M1604">
        <v>38</v>
      </c>
      <c r="N1604">
        <v>178</v>
      </c>
      <c r="O1604" s="14">
        <f>Flights[[#This Row],[Length (min)]]/60</f>
        <v>2.9666666666666668</v>
      </c>
      <c r="P1604">
        <v>1235</v>
      </c>
      <c r="Q1604" s="17">
        <f>IFERROR(Flights[[#This Row],[Distance]]/Flights[[#This Row],[Length (hr)]],"")</f>
        <v>416.29213483146066</v>
      </c>
      <c r="R1604" s="1">
        <v>0.70138888888888884</v>
      </c>
      <c r="S1604" s="1">
        <v>0.72291666666666665</v>
      </c>
      <c r="T1604">
        <v>31</v>
      </c>
      <c r="U1604" t="str">
        <f>IF(Flights[[#This Row],[Arrival Delay]]="","Cancelled",IF(Flights[[#This Row],[Arrival Delay]]&gt;15,"Delayed","On time"))</f>
        <v>Delayed</v>
      </c>
      <c r="V1604" t="str">
        <f>IF(Flights[[#This Row],[Status]]&lt;&gt;"Delayed","",IF(Flights[[#This Row],[Arrival Delay]]&gt;120,"Severe",IF(Flights[[#This Row],[Arrival Delay]]&gt;60,"Major","Moderate")))</f>
        <v>Moderate</v>
      </c>
      <c r="X1604" t="str">
        <f>IF(OR(AND(Flights[[#This Row],[Status]]="Cancelled",Flights[[#This Row],[Cancellation Reason]]="Airline/Carrier"),Flights[[#This Row],[Delay Type]]="Severe"),"Yes","No")</f>
        <v>No</v>
      </c>
    </row>
    <row r="1605" spans="1:24" x14ac:dyDescent="0.25">
      <c r="A1605" s="3">
        <v>42128</v>
      </c>
      <c r="B1605">
        <f>WEEKNUM(Flights[[#This Row],[Date]],2)</f>
        <v>19</v>
      </c>
      <c r="C1605">
        <f>WEEKDAY(Flights[[#This Row],[Date]],2)</f>
        <v>1</v>
      </c>
      <c r="D1605" t="s">
        <v>70</v>
      </c>
      <c r="E1605" t="s">
        <v>1987</v>
      </c>
      <c r="F1605" t="s">
        <v>0</v>
      </c>
      <c r="G1605" t="s">
        <v>18</v>
      </c>
      <c r="H1605" t="str">
        <f>_xlfn.XLOOKUP(Flights[[#This Row],[Destination]],Airports!$A$1:$A$77,Airports!$D$1:$D$77,"Code not found")</f>
        <v>Arlington</v>
      </c>
      <c r="I1605" t="str" cm="1">
        <f t="array" ref="I1605">_xlfn.XLOOKUP(Flights[[#This Row],[Destination]],_xlfn._TRO_TRAILING(Airports!A:A),_xlfn._TRO_TRAILING(Airports!E:E),"Code not found")</f>
        <v>VA</v>
      </c>
      <c r="J1605" s="1">
        <v>0.55208333333333337</v>
      </c>
      <c r="K1605">
        <f>HOUR(Flights[[#This Row],[Scheduled Departure]])</f>
        <v>13</v>
      </c>
      <c r="L1605" s="1">
        <v>0.56111111111111112</v>
      </c>
      <c r="M1605">
        <v>13</v>
      </c>
      <c r="N1605">
        <v>298</v>
      </c>
      <c r="O1605" s="14">
        <f>Flights[[#This Row],[Length (min)]]/60</f>
        <v>4.9666666666666668</v>
      </c>
      <c r="P1605">
        <v>2311</v>
      </c>
      <c r="Q1605" s="17">
        <f>IFERROR(Flights[[#This Row],[Distance]]/Flights[[#This Row],[Length (hr)]],"")</f>
        <v>465.30201342281879</v>
      </c>
      <c r="R1605" s="1">
        <v>0.89166666666666672</v>
      </c>
      <c r="S1605" s="1">
        <v>0.8930555555555556</v>
      </c>
      <c r="T1605">
        <v>2</v>
      </c>
      <c r="U1605" t="str">
        <f>IF(Flights[[#This Row],[Arrival Delay]]="","Cancelled",IF(Flights[[#This Row],[Arrival Delay]]&gt;15,"Delayed","On time"))</f>
        <v>On time</v>
      </c>
      <c r="V1605" t="str">
        <f>IF(Flights[[#This Row],[Status]]&lt;&gt;"Delayed","",IF(Flights[[#This Row],[Arrival Delay]]&gt;120,"Severe",IF(Flights[[#This Row],[Arrival Delay]]&gt;60,"Major","Moderate")))</f>
        <v/>
      </c>
      <c r="X1605" t="str">
        <f>IF(OR(AND(Flights[[#This Row],[Status]]="Cancelled",Flights[[#This Row],[Cancellation Reason]]="Airline/Carrier"),Flights[[#This Row],[Delay Type]]="Severe"),"Yes","No")</f>
        <v>No</v>
      </c>
    </row>
    <row r="1606" spans="1:24" x14ac:dyDescent="0.25">
      <c r="A1606" s="3">
        <v>42128</v>
      </c>
      <c r="B1606">
        <f>WEEKNUM(Flights[[#This Row],[Date]],2)</f>
        <v>19</v>
      </c>
      <c r="C1606">
        <f>WEEKDAY(Flights[[#This Row],[Date]],2)</f>
        <v>1</v>
      </c>
      <c r="D1606" t="s">
        <v>1038</v>
      </c>
      <c r="E1606" t="s">
        <v>1990</v>
      </c>
      <c r="F1606" t="s">
        <v>0</v>
      </c>
      <c r="G1606" t="s">
        <v>293</v>
      </c>
      <c r="H1606" t="str">
        <f>_xlfn.XLOOKUP(Flights[[#This Row],[Destination]],Airports!$A$1:$A$77,Airports!$D$1:$D$77,"Code not found")</f>
        <v>Houston</v>
      </c>
      <c r="I1606" t="str" cm="1">
        <f t="array" ref="I1606">_xlfn.XLOOKUP(Flights[[#This Row],[Destination]],_xlfn._TRO_TRAILING(Airports!A:A),_xlfn._TRO_TRAILING(Airports!E:E),"Code not found")</f>
        <v>TX</v>
      </c>
      <c r="J1606" s="1">
        <v>0.56944444444444442</v>
      </c>
      <c r="K1606">
        <f>HOUR(Flights[[#This Row],[Scheduled Departure]])</f>
        <v>13</v>
      </c>
      <c r="L1606" s="1">
        <v>0.56736111111111109</v>
      </c>
      <c r="M1606">
        <v>-3</v>
      </c>
      <c r="N1606">
        <v>183</v>
      </c>
      <c r="O1606" s="14">
        <f>Flights[[#This Row],[Length (min)]]/60</f>
        <v>3.05</v>
      </c>
      <c r="P1606">
        <v>1379</v>
      </c>
      <c r="Q1606" s="17">
        <f>IFERROR(Flights[[#This Row],[Distance]]/Flights[[#This Row],[Length (hr)]],"")</f>
        <v>452.13114754098365</v>
      </c>
      <c r="R1606" s="1">
        <v>0.78402777777777777</v>
      </c>
      <c r="S1606" s="1">
        <v>0.77777777777777779</v>
      </c>
      <c r="T1606">
        <v>-9</v>
      </c>
      <c r="U1606" t="str">
        <f>IF(Flights[[#This Row],[Arrival Delay]]="","Cancelled",IF(Flights[[#This Row],[Arrival Delay]]&gt;15,"Delayed","On time"))</f>
        <v>On time</v>
      </c>
      <c r="V1606" t="str">
        <f>IF(Flights[[#This Row],[Status]]&lt;&gt;"Delayed","",IF(Flights[[#This Row],[Arrival Delay]]&gt;120,"Severe",IF(Flights[[#This Row],[Arrival Delay]]&gt;60,"Major","Moderate")))</f>
        <v/>
      </c>
      <c r="X1606" t="str">
        <f>IF(OR(AND(Flights[[#This Row],[Status]]="Cancelled",Flights[[#This Row],[Cancellation Reason]]="Airline/Carrier"),Flights[[#This Row],[Delay Type]]="Severe"),"Yes","No")</f>
        <v>No</v>
      </c>
    </row>
    <row r="1607" spans="1:24" x14ac:dyDescent="0.25">
      <c r="A1607" s="3">
        <v>42128</v>
      </c>
      <c r="B1607">
        <f>WEEKNUM(Flights[[#This Row],[Date]],2)</f>
        <v>19</v>
      </c>
      <c r="C1607">
        <f>WEEKDAY(Flights[[#This Row],[Date]],2)</f>
        <v>1</v>
      </c>
      <c r="D1607" t="s">
        <v>1262</v>
      </c>
      <c r="E1607" t="s">
        <v>1995</v>
      </c>
      <c r="F1607" t="s">
        <v>0</v>
      </c>
      <c r="G1607" t="s">
        <v>290</v>
      </c>
      <c r="H1607" t="str">
        <f>_xlfn.XLOOKUP(Flights[[#This Row],[Destination]],Airports!$A$1:$A$77,Airports!$D$1:$D$77,"Code not found")</f>
        <v>Houston</v>
      </c>
      <c r="I1607" t="str" cm="1">
        <f t="array" ref="I1607">_xlfn.XLOOKUP(Flights[[#This Row],[Destination]],_xlfn._TRO_TRAILING(Airports!A:A),_xlfn._TRO_TRAILING(Airports!E:E),"Code not found")</f>
        <v>TX</v>
      </c>
      <c r="J1607" s="1">
        <v>0.58680555555555558</v>
      </c>
      <c r="K1607">
        <f>HOUR(Flights[[#This Row],[Scheduled Departure]])</f>
        <v>14</v>
      </c>
      <c r="L1607" s="1">
        <v>0.58333333333333337</v>
      </c>
      <c r="M1607">
        <v>-5</v>
      </c>
      <c r="N1607">
        <v>172</v>
      </c>
      <c r="O1607" s="14">
        <f>Flights[[#This Row],[Length (min)]]/60</f>
        <v>2.8666666666666667</v>
      </c>
      <c r="P1607">
        <v>1390</v>
      </c>
      <c r="Q1607" s="17">
        <f>IFERROR(Flights[[#This Row],[Distance]]/Flights[[#This Row],[Length (hr)]],"")</f>
        <v>484.88372093023253</v>
      </c>
      <c r="R1607" s="1">
        <v>0.80208333333333337</v>
      </c>
      <c r="S1607" s="1">
        <v>0.78611111111111109</v>
      </c>
      <c r="T1607">
        <v>-23</v>
      </c>
      <c r="U1607" t="str">
        <f>IF(Flights[[#This Row],[Arrival Delay]]="","Cancelled",IF(Flights[[#This Row],[Arrival Delay]]&gt;15,"Delayed","On time"))</f>
        <v>On time</v>
      </c>
      <c r="V1607" t="str">
        <f>IF(Flights[[#This Row],[Status]]&lt;&gt;"Delayed","",IF(Flights[[#This Row],[Arrival Delay]]&gt;120,"Severe",IF(Flights[[#This Row],[Arrival Delay]]&gt;60,"Major","Moderate")))</f>
        <v/>
      </c>
      <c r="X1607" t="str">
        <f>IF(OR(AND(Flights[[#This Row],[Status]]="Cancelled",Flights[[#This Row],[Cancellation Reason]]="Airline/Carrier"),Flights[[#This Row],[Delay Type]]="Severe"),"Yes","No")</f>
        <v>No</v>
      </c>
    </row>
    <row r="1608" spans="1:24" x14ac:dyDescent="0.25">
      <c r="A1608" s="3">
        <v>42128</v>
      </c>
      <c r="B1608">
        <f>WEEKNUM(Flights[[#This Row],[Date]],2)</f>
        <v>19</v>
      </c>
      <c r="C1608">
        <f>WEEKDAY(Flights[[#This Row],[Date]],2)</f>
        <v>1</v>
      </c>
      <c r="D1608" t="s">
        <v>86</v>
      </c>
      <c r="E1608" t="s">
        <v>1987</v>
      </c>
      <c r="F1608" t="s">
        <v>0</v>
      </c>
      <c r="G1608" t="s">
        <v>17</v>
      </c>
      <c r="H1608" t="str">
        <f>_xlfn.XLOOKUP(Flights[[#This Row],[Destination]],Airports!$A$1:$A$77,Airports!$D$1:$D$77,"Code not found")</f>
        <v>Honolulu</v>
      </c>
      <c r="I1608" t="str" cm="1">
        <f t="array" ref="I1608">_xlfn.XLOOKUP(Flights[[#This Row],[Destination]],_xlfn._TRO_TRAILING(Airports!A:A),_xlfn._TRO_TRAILING(Airports!E:E),"Code not found")</f>
        <v>HI</v>
      </c>
      <c r="J1608" s="1">
        <v>0.69791666666666663</v>
      </c>
      <c r="K1608">
        <f>HOUR(Flights[[#This Row],[Scheduled Departure]])</f>
        <v>16</v>
      </c>
      <c r="L1608" s="1">
        <v>0.69652777777777775</v>
      </c>
      <c r="M1608">
        <v>-2</v>
      </c>
      <c r="N1608">
        <v>355</v>
      </c>
      <c r="O1608" s="14">
        <f>Flights[[#This Row],[Length (min)]]/60</f>
        <v>5.916666666666667</v>
      </c>
      <c r="P1608">
        <v>2556</v>
      </c>
      <c r="Q1608" s="17">
        <f>IFERROR(Flights[[#This Row],[Distance]]/Flights[[#This Row],[Length (hr)]],"")</f>
        <v>432</v>
      </c>
      <c r="R1608" s="1">
        <v>0.81874999999999998</v>
      </c>
      <c r="S1608" s="1">
        <v>0.81805555555555554</v>
      </c>
      <c r="T1608">
        <v>-1</v>
      </c>
      <c r="U1608" t="str">
        <f>IF(Flights[[#This Row],[Arrival Delay]]="","Cancelled",IF(Flights[[#This Row],[Arrival Delay]]&gt;15,"Delayed","On time"))</f>
        <v>On time</v>
      </c>
      <c r="V1608" t="str">
        <f>IF(Flights[[#This Row],[Status]]&lt;&gt;"Delayed","",IF(Flights[[#This Row],[Arrival Delay]]&gt;120,"Severe",IF(Flights[[#This Row],[Arrival Delay]]&gt;60,"Major","Moderate")))</f>
        <v/>
      </c>
      <c r="X1608" t="str">
        <f>IF(OR(AND(Flights[[#This Row],[Status]]="Cancelled",Flights[[#This Row],[Cancellation Reason]]="Airline/Carrier"),Flights[[#This Row],[Delay Type]]="Severe"),"Yes","No")</f>
        <v>No</v>
      </c>
    </row>
    <row r="1609" spans="1:24" x14ac:dyDescent="0.25">
      <c r="A1609" s="3">
        <v>42128</v>
      </c>
      <c r="B1609">
        <f>WEEKNUM(Flights[[#This Row],[Date]],2)</f>
        <v>19</v>
      </c>
      <c r="C1609">
        <f>WEEKDAY(Flights[[#This Row],[Date]],2)</f>
        <v>1</v>
      </c>
      <c r="D1609" t="s">
        <v>1094</v>
      </c>
      <c r="E1609" t="s">
        <v>1994</v>
      </c>
      <c r="F1609" t="s">
        <v>0</v>
      </c>
      <c r="G1609" t="s">
        <v>283</v>
      </c>
      <c r="H1609" t="str">
        <f>_xlfn.XLOOKUP(Flights[[#This Row],[Destination]],Airports!$A$1:$A$77,Airports!$D$1:$D$77,"Code not found")</f>
        <v>Fresno</v>
      </c>
      <c r="I1609" t="str" cm="1">
        <f t="array" ref="I1609">_xlfn.XLOOKUP(Flights[[#This Row],[Destination]],_xlfn._TRO_TRAILING(Airports!A:A),_xlfn._TRO_TRAILING(Airports!E:E),"Code not found")</f>
        <v>CA</v>
      </c>
      <c r="J1609" s="1">
        <v>0.73611111111111116</v>
      </c>
      <c r="K1609">
        <f>HOUR(Flights[[#This Row],[Scheduled Departure]])</f>
        <v>17</v>
      </c>
      <c r="L1609" s="1">
        <v>0.74930555555555556</v>
      </c>
      <c r="M1609">
        <v>19</v>
      </c>
      <c r="N1609">
        <v>55</v>
      </c>
      <c r="O1609" s="14">
        <f>Flights[[#This Row],[Length (min)]]/60</f>
        <v>0.91666666666666663</v>
      </c>
      <c r="P1609">
        <v>209</v>
      </c>
      <c r="Q1609" s="17">
        <f>IFERROR(Flights[[#This Row],[Distance]]/Flights[[#This Row],[Length (hr)]],"")</f>
        <v>228</v>
      </c>
      <c r="R1609" s="1">
        <v>0.77638888888888891</v>
      </c>
      <c r="S1609" s="1">
        <v>0.78749999999999998</v>
      </c>
      <c r="T1609">
        <v>16</v>
      </c>
      <c r="U1609" t="str">
        <f>IF(Flights[[#This Row],[Arrival Delay]]="","Cancelled",IF(Flights[[#This Row],[Arrival Delay]]&gt;15,"Delayed","On time"))</f>
        <v>Delayed</v>
      </c>
      <c r="V1609" t="str">
        <f>IF(Flights[[#This Row],[Status]]&lt;&gt;"Delayed","",IF(Flights[[#This Row],[Arrival Delay]]&gt;120,"Severe",IF(Flights[[#This Row],[Arrival Delay]]&gt;60,"Major","Moderate")))</f>
        <v>Moderate</v>
      </c>
      <c r="X1609" t="str">
        <f>IF(OR(AND(Flights[[#This Row],[Status]]="Cancelled",Flights[[#This Row],[Cancellation Reason]]="Airline/Carrier"),Flights[[#This Row],[Delay Type]]="Severe"),"Yes","No")</f>
        <v>No</v>
      </c>
    </row>
    <row r="1610" spans="1:24" x14ac:dyDescent="0.25">
      <c r="A1610" s="3">
        <v>42128</v>
      </c>
      <c r="B1610">
        <f>WEEKNUM(Flights[[#This Row],[Date]],2)</f>
        <v>19</v>
      </c>
      <c r="C1610">
        <f>WEEKDAY(Flights[[#This Row],[Date]],2)</f>
        <v>1</v>
      </c>
      <c r="D1610" t="s">
        <v>1327</v>
      </c>
      <c r="E1610" t="s">
        <v>1995</v>
      </c>
      <c r="F1610" t="s">
        <v>0</v>
      </c>
      <c r="G1610" t="s">
        <v>316</v>
      </c>
      <c r="H1610" t="str">
        <f>_xlfn.XLOOKUP(Flights[[#This Row],[Destination]],Airports!$A$1:$A$77,Airports!$D$1:$D$77,"Code not found")</f>
        <v>New Orleans</v>
      </c>
      <c r="I1610" t="str" cm="1">
        <f t="array" ref="I1610">_xlfn.XLOOKUP(Flights[[#This Row],[Destination]],_xlfn._TRO_TRAILING(Airports!A:A),_xlfn._TRO_TRAILING(Airports!E:E),"Code not found")</f>
        <v>LA</v>
      </c>
      <c r="J1610" s="1">
        <v>0.76388888888888884</v>
      </c>
      <c r="K1610">
        <f>HOUR(Flights[[#This Row],[Scheduled Departure]])</f>
        <v>18</v>
      </c>
      <c r="L1610" s="1">
        <v>0.76111111111111107</v>
      </c>
      <c r="M1610">
        <v>-4</v>
      </c>
      <c r="N1610">
        <v>204</v>
      </c>
      <c r="O1610" s="14">
        <f>Flights[[#This Row],[Length (min)]]/60</f>
        <v>3.4</v>
      </c>
      <c r="P1610">
        <v>1670</v>
      </c>
      <c r="Q1610" s="17">
        <f>IFERROR(Flights[[#This Row],[Distance]]/Flights[[#This Row],[Length (hr)]],"")</f>
        <v>491.1764705882353</v>
      </c>
      <c r="R1610" s="1">
        <v>0.99652777777777779</v>
      </c>
      <c r="S1610" s="1">
        <v>0.98611111111111116</v>
      </c>
      <c r="T1610">
        <v>-15</v>
      </c>
      <c r="U1610" t="str">
        <f>IF(Flights[[#This Row],[Arrival Delay]]="","Cancelled",IF(Flights[[#This Row],[Arrival Delay]]&gt;15,"Delayed","On time"))</f>
        <v>On time</v>
      </c>
      <c r="V1610" t="str">
        <f>IF(Flights[[#This Row],[Status]]&lt;&gt;"Delayed","",IF(Flights[[#This Row],[Arrival Delay]]&gt;120,"Severe",IF(Flights[[#This Row],[Arrival Delay]]&gt;60,"Major","Moderate")))</f>
        <v/>
      </c>
      <c r="X1610" t="str">
        <f>IF(OR(AND(Flights[[#This Row],[Status]]="Cancelled",Flights[[#This Row],[Cancellation Reason]]="Airline/Carrier"),Flights[[#This Row],[Delay Type]]="Severe"),"Yes","No")</f>
        <v>No</v>
      </c>
    </row>
    <row r="1611" spans="1:24" x14ac:dyDescent="0.25">
      <c r="A1611" s="3">
        <v>42128</v>
      </c>
      <c r="B1611">
        <f>WEEKNUM(Flights[[#This Row],[Date]],2)</f>
        <v>19</v>
      </c>
      <c r="C1611">
        <f>WEEKDAY(Flights[[#This Row],[Date]],2)</f>
        <v>1</v>
      </c>
      <c r="D1611" t="s">
        <v>1328</v>
      </c>
      <c r="E1611" t="s">
        <v>1995</v>
      </c>
      <c r="F1611" t="s">
        <v>0</v>
      </c>
      <c r="G1611" t="s">
        <v>349</v>
      </c>
      <c r="H1611" t="str">
        <f>_xlfn.XLOOKUP(Flights[[#This Row],[Destination]],Airports!$A$1:$A$77,Airports!$D$1:$D$77,"Code not found")</f>
        <v>Salt Lake City</v>
      </c>
      <c r="I1611" t="str" cm="1">
        <f t="array" ref="I1611">_xlfn.XLOOKUP(Flights[[#This Row],[Destination]],_xlfn._TRO_TRAILING(Airports!A:A),_xlfn._TRO_TRAILING(Airports!E:E),"Code not found")</f>
        <v>UT</v>
      </c>
      <c r="J1611" s="1">
        <v>0.76736111111111116</v>
      </c>
      <c r="K1611">
        <f>HOUR(Flights[[#This Row],[Scheduled Departure]])</f>
        <v>18</v>
      </c>
      <c r="L1611" s="1">
        <v>0.76944444444444449</v>
      </c>
      <c r="M1611">
        <v>3</v>
      </c>
      <c r="N1611">
        <v>96</v>
      </c>
      <c r="O1611" s="14">
        <f>Flights[[#This Row],[Length (min)]]/60</f>
        <v>1.6</v>
      </c>
      <c r="P1611">
        <v>590</v>
      </c>
      <c r="Q1611" s="17">
        <f>IFERROR(Flights[[#This Row],[Distance]]/Flights[[#This Row],[Length (hr)]],"")</f>
        <v>368.75</v>
      </c>
      <c r="R1611" s="1">
        <v>0.87847222222222221</v>
      </c>
      <c r="S1611" s="1">
        <v>0.87777777777777777</v>
      </c>
      <c r="T1611">
        <v>-1</v>
      </c>
      <c r="U1611" t="str">
        <f>IF(Flights[[#This Row],[Arrival Delay]]="","Cancelled",IF(Flights[[#This Row],[Arrival Delay]]&gt;15,"Delayed","On time"))</f>
        <v>On time</v>
      </c>
      <c r="V1611" t="str">
        <f>IF(Flights[[#This Row],[Status]]&lt;&gt;"Delayed","",IF(Flights[[#This Row],[Arrival Delay]]&gt;120,"Severe",IF(Flights[[#This Row],[Arrival Delay]]&gt;60,"Major","Moderate")))</f>
        <v/>
      </c>
      <c r="X1611" t="str">
        <f>IF(OR(AND(Flights[[#This Row],[Status]]="Cancelled",Flights[[#This Row],[Cancellation Reason]]="Airline/Carrier"),Flights[[#This Row],[Delay Type]]="Severe"),"Yes","No")</f>
        <v>No</v>
      </c>
    </row>
    <row r="1612" spans="1:24" x14ac:dyDescent="0.25">
      <c r="A1612" s="3">
        <v>42128</v>
      </c>
      <c r="B1612">
        <f>WEEKNUM(Flights[[#This Row],[Date]],2)</f>
        <v>19</v>
      </c>
      <c r="C1612">
        <f>WEEKDAY(Flights[[#This Row],[Date]],2)</f>
        <v>1</v>
      </c>
      <c r="D1612" t="s">
        <v>1393</v>
      </c>
      <c r="E1612" t="s">
        <v>1989</v>
      </c>
      <c r="F1612" t="s">
        <v>0</v>
      </c>
      <c r="G1612" t="s">
        <v>344</v>
      </c>
      <c r="H1612" t="str">
        <f>_xlfn.XLOOKUP(Flights[[#This Row],[Destination]],Airports!$A$1:$A$77,Airports!$D$1:$D$77,"Code not found")</f>
        <v>Seattle</v>
      </c>
      <c r="I1612" t="str" cm="1">
        <f t="array" ref="I1612">_xlfn.XLOOKUP(Flights[[#This Row],[Destination]],_xlfn._TRO_TRAILING(Airports!A:A),_xlfn._TRO_TRAILING(Airports!E:E),"Code not found")</f>
        <v>WA</v>
      </c>
      <c r="J1612" s="1">
        <v>0.78819444444444442</v>
      </c>
      <c r="K1612">
        <f>HOUR(Flights[[#This Row],[Scheduled Departure]])</f>
        <v>18</v>
      </c>
      <c r="L1612" s="1">
        <v>0.78541666666666665</v>
      </c>
      <c r="M1612">
        <v>-4</v>
      </c>
      <c r="N1612">
        <v>163</v>
      </c>
      <c r="O1612" s="14">
        <f>Flights[[#This Row],[Length (min)]]/60</f>
        <v>2.7166666666666668</v>
      </c>
      <c r="P1612">
        <v>954</v>
      </c>
      <c r="Q1612" s="17">
        <f>IFERROR(Flights[[#This Row],[Distance]]/Flights[[#This Row],[Length (hr)]],"")</f>
        <v>351.16564417177915</v>
      </c>
      <c r="R1612" s="1">
        <v>0.89722222222222225</v>
      </c>
      <c r="S1612" s="1">
        <v>0.89861111111111114</v>
      </c>
      <c r="T1612">
        <v>2</v>
      </c>
      <c r="U1612" t="str">
        <f>IF(Flights[[#This Row],[Arrival Delay]]="","Cancelled",IF(Flights[[#This Row],[Arrival Delay]]&gt;15,"Delayed","On time"))</f>
        <v>On time</v>
      </c>
      <c r="V1612" t="str">
        <f>IF(Flights[[#This Row],[Status]]&lt;&gt;"Delayed","",IF(Flights[[#This Row],[Arrival Delay]]&gt;120,"Severe",IF(Flights[[#This Row],[Arrival Delay]]&gt;60,"Major","Moderate")))</f>
        <v/>
      </c>
      <c r="X1612" t="str">
        <f>IF(OR(AND(Flights[[#This Row],[Status]]="Cancelled",Flights[[#This Row],[Cancellation Reason]]="Airline/Carrier"),Flights[[#This Row],[Delay Type]]="Severe"),"Yes","No")</f>
        <v>No</v>
      </c>
    </row>
    <row r="1613" spans="1:24" x14ac:dyDescent="0.25">
      <c r="A1613" s="3">
        <v>42128</v>
      </c>
      <c r="B1613">
        <f>WEEKNUM(Flights[[#This Row],[Date]],2)</f>
        <v>19</v>
      </c>
      <c r="C1613">
        <f>WEEKDAY(Flights[[#This Row],[Date]],2)</f>
        <v>1</v>
      </c>
      <c r="D1613" t="s">
        <v>1018</v>
      </c>
      <c r="E1613" t="s">
        <v>1989</v>
      </c>
      <c r="F1613" t="s">
        <v>0</v>
      </c>
      <c r="G1613" t="s">
        <v>314</v>
      </c>
      <c r="H1613" t="str">
        <f>_xlfn.XLOOKUP(Flights[[#This Row],[Destination]],Airports!$A$1:$A$77,Airports!$D$1:$D$77,"Code not found")</f>
        <v>Minneapolis</v>
      </c>
      <c r="I1613" t="str" cm="1">
        <f t="array" ref="I1613">_xlfn.XLOOKUP(Flights[[#This Row],[Destination]],_xlfn._TRO_TRAILING(Airports!A:A),_xlfn._TRO_TRAILING(Airports!E:E),"Code not found")</f>
        <v>MN</v>
      </c>
      <c r="J1613" s="1">
        <v>0.79097222222222219</v>
      </c>
      <c r="K1613">
        <f>HOUR(Flights[[#This Row],[Scheduled Departure]])</f>
        <v>18</v>
      </c>
      <c r="L1613" s="1">
        <v>0.78888888888888886</v>
      </c>
      <c r="M1613">
        <v>-3</v>
      </c>
      <c r="N1613">
        <v>199</v>
      </c>
      <c r="O1613" s="14">
        <f>Flights[[#This Row],[Length (min)]]/60</f>
        <v>3.3166666666666669</v>
      </c>
      <c r="P1613">
        <v>1535</v>
      </c>
      <c r="Q1613" s="17">
        <f>IFERROR(Flights[[#This Row],[Distance]]/Flights[[#This Row],[Length (hr)]],"")</f>
        <v>462.81407035175874</v>
      </c>
      <c r="R1613" s="1">
        <v>2.361111111111111E-2</v>
      </c>
      <c r="S1613" s="1">
        <v>1.0416666666666666E-2</v>
      </c>
      <c r="T1613">
        <v>-19</v>
      </c>
      <c r="U1613" t="str">
        <f>IF(Flights[[#This Row],[Arrival Delay]]="","Cancelled",IF(Flights[[#This Row],[Arrival Delay]]&gt;15,"Delayed","On time"))</f>
        <v>On time</v>
      </c>
      <c r="V1613" t="str">
        <f>IF(Flights[[#This Row],[Status]]&lt;&gt;"Delayed","",IF(Flights[[#This Row],[Arrival Delay]]&gt;120,"Severe",IF(Flights[[#This Row],[Arrival Delay]]&gt;60,"Major","Moderate")))</f>
        <v/>
      </c>
      <c r="X1613" t="str">
        <f>IF(OR(AND(Flights[[#This Row],[Status]]="Cancelled",Flights[[#This Row],[Cancellation Reason]]="Airline/Carrier"),Flights[[#This Row],[Delay Type]]="Severe"),"Yes","No")</f>
        <v>No</v>
      </c>
    </row>
    <row r="1614" spans="1:24" x14ac:dyDescent="0.25">
      <c r="A1614" s="3">
        <v>42128</v>
      </c>
      <c r="B1614">
        <f>WEEKNUM(Flights[[#This Row],[Date]],2)</f>
        <v>19</v>
      </c>
      <c r="C1614">
        <f>WEEKDAY(Flights[[#This Row],[Date]],2)</f>
        <v>1</v>
      </c>
      <c r="D1614" t="s">
        <v>674</v>
      </c>
      <c r="E1614" t="s">
        <v>1989</v>
      </c>
      <c r="F1614" t="s">
        <v>0</v>
      </c>
      <c r="G1614" t="s">
        <v>12</v>
      </c>
      <c r="H1614" t="str">
        <f>_xlfn.XLOOKUP(Flights[[#This Row],[Destination]],Airports!$A$1:$A$77,Airports!$D$1:$D$77,"Code not found")</f>
        <v>New York</v>
      </c>
      <c r="I1614" t="str" cm="1">
        <f t="array" ref="I1614">_xlfn.XLOOKUP(Flights[[#This Row],[Destination]],_xlfn._TRO_TRAILING(Airports!A:A),_xlfn._TRO_TRAILING(Airports!E:E),"Code not found")</f>
        <v>NY</v>
      </c>
      <c r="J1614" s="1">
        <v>0.95486111111111116</v>
      </c>
      <c r="K1614">
        <f>HOUR(Flights[[#This Row],[Scheduled Departure]])</f>
        <v>22</v>
      </c>
      <c r="L1614" s="1">
        <v>0.9506944444444444</v>
      </c>
      <c r="M1614">
        <v>-6</v>
      </c>
      <c r="N1614">
        <v>328</v>
      </c>
      <c r="O1614" s="14">
        <f>Flights[[#This Row],[Length (min)]]/60</f>
        <v>5.4666666666666668</v>
      </c>
      <c r="P1614">
        <v>2475</v>
      </c>
      <c r="Q1614" s="17">
        <f>IFERROR(Flights[[#This Row],[Distance]]/Flights[[#This Row],[Length (hr)]],"")</f>
        <v>452.7439024390244</v>
      </c>
      <c r="R1614" s="1">
        <v>0.31111111111111112</v>
      </c>
      <c r="S1614" s="1">
        <v>0.3034722222222222</v>
      </c>
      <c r="T1614">
        <v>-11</v>
      </c>
      <c r="U1614" t="str">
        <f>IF(Flights[[#This Row],[Arrival Delay]]="","Cancelled",IF(Flights[[#This Row],[Arrival Delay]]&gt;15,"Delayed","On time"))</f>
        <v>On time</v>
      </c>
      <c r="V1614" t="str">
        <f>IF(Flights[[#This Row],[Status]]&lt;&gt;"Delayed","",IF(Flights[[#This Row],[Arrival Delay]]&gt;120,"Severe",IF(Flights[[#This Row],[Arrival Delay]]&gt;60,"Major","Moderate")))</f>
        <v/>
      </c>
      <c r="X1614" t="str">
        <f>IF(OR(AND(Flights[[#This Row],[Status]]="Cancelled",Flights[[#This Row],[Cancellation Reason]]="Airline/Carrier"),Flights[[#This Row],[Delay Type]]="Severe"),"Yes","No")</f>
        <v>No</v>
      </c>
    </row>
    <row r="1615" spans="1:24" x14ac:dyDescent="0.25">
      <c r="A1615" s="3">
        <v>42129</v>
      </c>
      <c r="B1615">
        <f>WEEKNUM(Flights[[#This Row],[Date]],2)</f>
        <v>19</v>
      </c>
      <c r="C1615">
        <f>WEEKDAY(Flights[[#This Row],[Date]],2)</f>
        <v>2</v>
      </c>
      <c r="D1615" t="s">
        <v>384</v>
      </c>
      <c r="E1615" t="s">
        <v>1993</v>
      </c>
      <c r="F1615" t="s">
        <v>0</v>
      </c>
      <c r="G1615" t="s">
        <v>15</v>
      </c>
      <c r="H1615" t="str">
        <f>_xlfn.XLOOKUP(Flights[[#This Row],[Destination]],Airports!$A$1:$A$77,Airports!$D$1:$D$77,"Code not found")</f>
        <v>Las Vegas</v>
      </c>
      <c r="I1615" t="str" cm="1">
        <f t="array" ref="I1615">_xlfn.XLOOKUP(Flights[[#This Row],[Destination]],_xlfn._TRO_TRAILING(Airports!A:A),_xlfn._TRO_TRAILING(Airports!E:E),"Code not found")</f>
        <v>NV</v>
      </c>
      <c r="J1615" s="1">
        <v>0.2673611111111111</v>
      </c>
      <c r="K1615">
        <f>HOUR(Flights[[#This Row],[Scheduled Departure]])</f>
        <v>6</v>
      </c>
      <c r="L1615" s="1">
        <v>0.26527777777777778</v>
      </c>
      <c r="M1615">
        <v>-3</v>
      </c>
      <c r="N1615">
        <v>62</v>
      </c>
      <c r="O1615" s="14">
        <f>Flights[[#This Row],[Length (min)]]/60</f>
        <v>1.0333333333333334</v>
      </c>
      <c r="P1615">
        <v>236</v>
      </c>
      <c r="Q1615" s="17">
        <f>IFERROR(Flights[[#This Row],[Distance]]/Flights[[#This Row],[Length (hr)]],"")</f>
        <v>228.38709677419354</v>
      </c>
      <c r="R1615" s="1">
        <v>0.31388888888888888</v>
      </c>
      <c r="S1615" s="1">
        <v>0.30833333333333335</v>
      </c>
      <c r="T1615">
        <v>-8</v>
      </c>
      <c r="U1615" t="str">
        <f>IF(Flights[[#This Row],[Arrival Delay]]="","Cancelled",IF(Flights[[#This Row],[Arrival Delay]]&gt;15,"Delayed","On time"))</f>
        <v>On time</v>
      </c>
      <c r="V1615" t="str">
        <f>IF(Flights[[#This Row],[Status]]&lt;&gt;"Delayed","",IF(Flights[[#This Row],[Arrival Delay]]&gt;120,"Severe",IF(Flights[[#This Row],[Arrival Delay]]&gt;60,"Major","Moderate")))</f>
        <v/>
      </c>
      <c r="X1615" t="str">
        <f>IF(OR(AND(Flights[[#This Row],[Status]]="Cancelled",Flights[[#This Row],[Cancellation Reason]]="Airline/Carrier"),Flights[[#This Row],[Delay Type]]="Severe"),"Yes","No")</f>
        <v>No</v>
      </c>
    </row>
    <row r="1616" spans="1:24" x14ac:dyDescent="0.25">
      <c r="A1616" s="3">
        <v>42129</v>
      </c>
      <c r="B1616">
        <f>WEEKNUM(Flights[[#This Row],[Date]],2)</f>
        <v>19</v>
      </c>
      <c r="C1616">
        <f>WEEKDAY(Flights[[#This Row],[Date]],2)</f>
        <v>2</v>
      </c>
      <c r="D1616" t="s">
        <v>1254</v>
      </c>
      <c r="E1616" t="s">
        <v>1990</v>
      </c>
      <c r="F1616" t="s">
        <v>0</v>
      </c>
      <c r="G1616" t="s">
        <v>15</v>
      </c>
      <c r="H1616" t="str">
        <f>_xlfn.XLOOKUP(Flights[[#This Row],[Destination]],Airports!$A$1:$A$77,Airports!$D$1:$D$77,"Code not found")</f>
        <v>Las Vegas</v>
      </c>
      <c r="I1616" t="str" cm="1">
        <f t="array" ref="I1616">_xlfn.XLOOKUP(Flights[[#This Row],[Destination]],_xlfn._TRO_TRAILING(Airports!A:A),_xlfn._TRO_TRAILING(Airports!E:E),"Code not found")</f>
        <v>NV</v>
      </c>
      <c r="J1616" s="1">
        <v>0.28333333333333333</v>
      </c>
      <c r="K1616">
        <f>HOUR(Flights[[#This Row],[Scheduled Departure]])</f>
        <v>6</v>
      </c>
      <c r="L1616" s="1">
        <v>0.28055555555555556</v>
      </c>
      <c r="M1616">
        <v>-4</v>
      </c>
      <c r="N1616">
        <v>68</v>
      </c>
      <c r="O1616" s="14">
        <f>Flights[[#This Row],[Length (min)]]/60</f>
        <v>1.1333333333333333</v>
      </c>
      <c r="P1616">
        <v>236</v>
      </c>
      <c r="Q1616" s="17">
        <f>IFERROR(Flights[[#This Row],[Distance]]/Flights[[#This Row],[Length (hr)]],"")</f>
        <v>208.23529411764707</v>
      </c>
      <c r="R1616" s="1">
        <v>0.3347222222222222</v>
      </c>
      <c r="S1616" s="1">
        <v>0.32777777777777778</v>
      </c>
      <c r="T1616">
        <v>-10</v>
      </c>
      <c r="U1616" t="str">
        <f>IF(Flights[[#This Row],[Arrival Delay]]="","Cancelled",IF(Flights[[#This Row],[Arrival Delay]]&gt;15,"Delayed","On time"))</f>
        <v>On time</v>
      </c>
      <c r="V1616" t="str">
        <f>IF(Flights[[#This Row],[Status]]&lt;&gt;"Delayed","",IF(Flights[[#This Row],[Arrival Delay]]&gt;120,"Severe",IF(Flights[[#This Row],[Arrival Delay]]&gt;60,"Major","Moderate")))</f>
        <v/>
      </c>
      <c r="X1616" t="str">
        <f>IF(OR(AND(Flights[[#This Row],[Status]]="Cancelled",Flights[[#This Row],[Cancellation Reason]]="Airline/Carrier"),Flights[[#This Row],[Delay Type]]="Severe"),"Yes","No")</f>
        <v>No</v>
      </c>
    </row>
    <row r="1617" spans="1:24" x14ac:dyDescent="0.25">
      <c r="A1617" s="3">
        <v>42129</v>
      </c>
      <c r="B1617">
        <f>WEEKNUM(Flights[[#This Row],[Date]],2)</f>
        <v>19</v>
      </c>
      <c r="C1617">
        <f>WEEKDAY(Flights[[#This Row],[Date]],2)</f>
        <v>2</v>
      </c>
      <c r="D1617" t="s">
        <v>1226</v>
      </c>
      <c r="E1617" t="s">
        <v>1990</v>
      </c>
      <c r="F1617" t="s">
        <v>0</v>
      </c>
      <c r="G1617" t="s">
        <v>4</v>
      </c>
      <c r="H1617" t="str">
        <f>_xlfn.XLOOKUP(Flights[[#This Row],[Destination]],Airports!$A$1:$A$77,Airports!$D$1:$D$77,"Code not found")</f>
        <v>Chicago</v>
      </c>
      <c r="I1617" t="str" cm="1">
        <f t="array" ref="I1617">_xlfn.XLOOKUP(Flights[[#This Row],[Destination]],_xlfn._TRO_TRAILING(Airports!A:A),_xlfn._TRO_TRAILING(Airports!E:E),"Code not found")</f>
        <v>IL</v>
      </c>
      <c r="J1617" s="1">
        <v>0.29166666666666669</v>
      </c>
      <c r="K1617">
        <f>HOUR(Flights[[#This Row],[Scheduled Departure]])</f>
        <v>7</v>
      </c>
      <c r="L1617" s="1">
        <v>0.30138888888888887</v>
      </c>
      <c r="M1617">
        <v>14</v>
      </c>
      <c r="N1617">
        <v>236</v>
      </c>
      <c r="O1617" s="14">
        <f>Flights[[#This Row],[Length (min)]]/60</f>
        <v>3.9333333333333331</v>
      </c>
      <c r="P1617">
        <v>1744</v>
      </c>
      <c r="Q1617" s="17">
        <f>IFERROR(Flights[[#This Row],[Distance]]/Flights[[#This Row],[Length (hr)]],"")</f>
        <v>443.38983050847457</v>
      </c>
      <c r="R1617" s="1">
        <v>0.54583333333333328</v>
      </c>
      <c r="S1617" s="1">
        <v>0.54861111111111116</v>
      </c>
      <c r="T1617">
        <v>4</v>
      </c>
      <c r="U1617" t="str">
        <f>IF(Flights[[#This Row],[Arrival Delay]]="","Cancelled",IF(Flights[[#This Row],[Arrival Delay]]&gt;15,"Delayed","On time"))</f>
        <v>On time</v>
      </c>
      <c r="V1617" t="str">
        <f>IF(Flights[[#This Row],[Status]]&lt;&gt;"Delayed","",IF(Flights[[#This Row],[Arrival Delay]]&gt;120,"Severe",IF(Flights[[#This Row],[Arrival Delay]]&gt;60,"Major","Moderate")))</f>
        <v/>
      </c>
      <c r="X1617" t="str">
        <f>IF(OR(AND(Flights[[#This Row],[Status]]="Cancelled",Flights[[#This Row],[Cancellation Reason]]="Airline/Carrier"),Flights[[#This Row],[Delay Type]]="Severe"),"Yes","No")</f>
        <v>No</v>
      </c>
    </row>
    <row r="1618" spans="1:24" x14ac:dyDescent="0.25">
      <c r="A1618" s="3">
        <v>42129</v>
      </c>
      <c r="B1618">
        <f>WEEKNUM(Flights[[#This Row],[Date]],2)</f>
        <v>19</v>
      </c>
      <c r="C1618">
        <f>WEEKDAY(Flights[[#This Row],[Date]],2)</f>
        <v>2</v>
      </c>
      <c r="D1618" t="s">
        <v>1288</v>
      </c>
      <c r="E1618" t="s">
        <v>1995</v>
      </c>
      <c r="F1618" t="s">
        <v>0</v>
      </c>
      <c r="G1618" t="s">
        <v>273</v>
      </c>
      <c r="H1618" t="str">
        <f>_xlfn.XLOOKUP(Flights[[#This Row],[Destination]],Airports!$A$1:$A$77,Airports!$D$1:$D$77,"Code not found")</f>
        <v>Denver</v>
      </c>
      <c r="I1618" t="str" cm="1">
        <f t="array" ref="I1618">_xlfn.XLOOKUP(Flights[[#This Row],[Destination]],_xlfn._TRO_TRAILING(Airports!A:A),_xlfn._TRO_TRAILING(Airports!E:E),"Code not found")</f>
        <v>CO</v>
      </c>
      <c r="J1618" s="1">
        <v>0.33680555555555558</v>
      </c>
      <c r="K1618">
        <f>HOUR(Flights[[#This Row],[Scheduled Departure]])</f>
        <v>8</v>
      </c>
      <c r="L1618" s="1">
        <v>0.3347222222222222</v>
      </c>
      <c r="M1618">
        <v>-3</v>
      </c>
      <c r="N1618">
        <v>134</v>
      </c>
      <c r="O1618" s="14">
        <f>Flights[[#This Row],[Length (min)]]/60</f>
        <v>2.2333333333333334</v>
      </c>
      <c r="P1618">
        <v>862</v>
      </c>
      <c r="Q1618" s="17">
        <f>IFERROR(Flights[[#This Row],[Distance]]/Flights[[#This Row],[Length (hr)]],"")</f>
        <v>385.97014925373134</v>
      </c>
      <c r="R1618" s="1">
        <v>0.4861111111111111</v>
      </c>
      <c r="S1618" s="1">
        <v>0.46944444444444444</v>
      </c>
      <c r="T1618">
        <v>-24</v>
      </c>
      <c r="U1618" t="str">
        <f>IF(Flights[[#This Row],[Arrival Delay]]="","Cancelled",IF(Flights[[#This Row],[Arrival Delay]]&gt;15,"Delayed","On time"))</f>
        <v>On time</v>
      </c>
      <c r="V1618" t="str">
        <f>IF(Flights[[#This Row],[Status]]&lt;&gt;"Delayed","",IF(Flights[[#This Row],[Arrival Delay]]&gt;120,"Severe",IF(Flights[[#This Row],[Arrival Delay]]&gt;60,"Major","Moderate")))</f>
        <v/>
      </c>
      <c r="X1618" t="str">
        <f>IF(OR(AND(Flights[[#This Row],[Status]]="Cancelled",Flights[[#This Row],[Cancellation Reason]]="Airline/Carrier"),Flights[[#This Row],[Delay Type]]="Severe"),"Yes","No")</f>
        <v>No</v>
      </c>
    </row>
    <row r="1619" spans="1:24" x14ac:dyDescent="0.25">
      <c r="A1619" s="3">
        <v>42129</v>
      </c>
      <c r="B1619">
        <f>WEEKNUM(Flights[[#This Row],[Date]],2)</f>
        <v>19</v>
      </c>
      <c r="C1619">
        <f>WEEKDAY(Flights[[#This Row],[Date]],2)</f>
        <v>2</v>
      </c>
      <c r="D1619" t="s">
        <v>1256</v>
      </c>
      <c r="E1619" t="s">
        <v>1990</v>
      </c>
      <c r="F1619" t="s">
        <v>0</v>
      </c>
      <c r="G1619" t="s">
        <v>9</v>
      </c>
      <c r="H1619" t="str">
        <f>_xlfn.XLOOKUP(Flights[[#This Row],[Destination]],Airports!$A$1:$A$77,Airports!$D$1:$D$77,"Code not found")</f>
        <v>San Francisco</v>
      </c>
      <c r="I1619" t="str" cm="1">
        <f t="array" ref="I1619">_xlfn.XLOOKUP(Flights[[#This Row],[Destination]],_xlfn._TRO_TRAILING(Airports!A:A),_xlfn._TRO_TRAILING(Airports!E:E),"Code not found")</f>
        <v>CA</v>
      </c>
      <c r="J1619" s="1">
        <v>0.34375</v>
      </c>
      <c r="K1619">
        <f>HOUR(Flights[[#This Row],[Scheduled Departure]])</f>
        <v>8</v>
      </c>
      <c r="L1619" s="1">
        <v>0.34027777777777779</v>
      </c>
      <c r="M1619">
        <v>-5</v>
      </c>
      <c r="N1619">
        <v>99</v>
      </c>
      <c r="O1619" s="14">
        <f>Flights[[#This Row],[Length (min)]]/60</f>
        <v>1.65</v>
      </c>
      <c r="P1619">
        <v>337</v>
      </c>
      <c r="Q1619" s="17">
        <f>IFERROR(Flights[[#This Row],[Distance]]/Flights[[#This Row],[Length (hr)]],"")</f>
        <v>204.24242424242425</v>
      </c>
      <c r="R1619" s="1">
        <v>0.40625</v>
      </c>
      <c r="S1619" s="1">
        <v>0.40902777777777777</v>
      </c>
      <c r="T1619">
        <v>4</v>
      </c>
      <c r="U1619" t="str">
        <f>IF(Flights[[#This Row],[Arrival Delay]]="","Cancelled",IF(Flights[[#This Row],[Arrival Delay]]&gt;15,"Delayed","On time"))</f>
        <v>On time</v>
      </c>
      <c r="V1619" t="str">
        <f>IF(Flights[[#This Row],[Status]]&lt;&gt;"Delayed","",IF(Flights[[#This Row],[Arrival Delay]]&gt;120,"Severe",IF(Flights[[#This Row],[Arrival Delay]]&gt;60,"Major","Moderate")))</f>
        <v/>
      </c>
      <c r="X1619" t="str">
        <f>IF(OR(AND(Flights[[#This Row],[Status]]="Cancelled",Flights[[#This Row],[Cancellation Reason]]="Airline/Carrier"),Flights[[#This Row],[Delay Type]]="Severe"),"Yes","No")</f>
        <v>No</v>
      </c>
    </row>
    <row r="1620" spans="1:24" x14ac:dyDescent="0.25">
      <c r="A1620" s="3">
        <v>42129</v>
      </c>
      <c r="B1620">
        <f>WEEKNUM(Flights[[#This Row],[Date]],2)</f>
        <v>19</v>
      </c>
      <c r="C1620">
        <f>WEEKDAY(Flights[[#This Row],[Date]],2)</f>
        <v>2</v>
      </c>
      <c r="D1620" t="s">
        <v>1231</v>
      </c>
      <c r="E1620" t="s">
        <v>1994</v>
      </c>
      <c r="F1620" t="s">
        <v>0</v>
      </c>
      <c r="G1620" t="s">
        <v>349</v>
      </c>
      <c r="H1620" t="str">
        <f>_xlfn.XLOOKUP(Flights[[#This Row],[Destination]],Airports!$A$1:$A$77,Airports!$D$1:$D$77,"Code not found")</f>
        <v>Salt Lake City</v>
      </c>
      <c r="I1620" t="str" cm="1">
        <f t="array" ref="I1620">_xlfn.XLOOKUP(Flights[[#This Row],[Destination]],_xlfn._TRO_TRAILING(Airports!A:A),_xlfn._TRO_TRAILING(Airports!E:E),"Code not found")</f>
        <v>UT</v>
      </c>
      <c r="J1620" s="1">
        <v>0.3576388888888889</v>
      </c>
      <c r="K1620">
        <f>HOUR(Flights[[#This Row],[Scheduled Departure]])</f>
        <v>8</v>
      </c>
      <c r="L1620" s="1">
        <v>0.35555555555555557</v>
      </c>
      <c r="M1620">
        <v>-3</v>
      </c>
      <c r="N1620">
        <v>100</v>
      </c>
      <c r="O1620" s="14">
        <f>Flights[[#This Row],[Length (min)]]/60</f>
        <v>1.6666666666666667</v>
      </c>
      <c r="P1620">
        <v>590</v>
      </c>
      <c r="Q1620" s="17">
        <f>IFERROR(Flights[[#This Row],[Distance]]/Flights[[#This Row],[Length (hr)]],"")</f>
        <v>354</v>
      </c>
      <c r="R1620" s="1">
        <v>0.47986111111111113</v>
      </c>
      <c r="S1620" s="1">
        <v>0.46666666666666667</v>
      </c>
      <c r="T1620">
        <v>-19</v>
      </c>
      <c r="U1620" t="str">
        <f>IF(Flights[[#This Row],[Arrival Delay]]="","Cancelled",IF(Flights[[#This Row],[Arrival Delay]]&gt;15,"Delayed","On time"))</f>
        <v>On time</v>
      </c>
      <c r="V1620" t="str">
        <f>IF(Flights[[#This Row],[Status]]&lt;&gt;"Delayed","",IF(Flights[[#This Row],[Arrival Delay]]&gt;120,"Severe",IF(Flights[[#This Row],[Arrival Delay]]&gt;60,"Major","Moderate")))</f>
        <v/>
      </c>
      <c r="X1620" t="str">
        <f>IF(OR(AND(Flights[[#This Row],[Status]]="Cancelled",Flights[[#This Row],[Cancellation Reason]]="Airline/Carrier"),Flights[[#This Row],[Delay Type]]="Severe"),"Yes","No")</f>
        <v>No</v>
      </c>
    </row>
    <row r="1621" spans="1:24" x14ac:dyDescent="0.25">
      <c r="A1621" s="3">
        <v>42129</v>
      </c>
      <c r="B1621">
        <f>WEEKNUM(Flights[[#This Row],[Date]],2)</f>
        <v>19</v>
      </c>
      <c r="C1621">
        <f>WEEKDAY(Flights[[#This Row],[Date]],2)</f>
        <v>2</v>
      </c>
      <c r="D1621" t="s">
        <v>135</v>
      </c>
      <c r="E1621" t="s">
        <v>1987</v>
      </c>
      <c r="F1621" t="s">
        <v>0</v>
      </c>
      <c r="G1621" t="s">
        <v>4</v>
      </c>
      <c r="H1621" t="str">
        <f>_xlfn.XLOOKUP(Flights[[#This Row],[Destination]],Airports!$A$1:$A$77,Airports!$D$1:$D$77,"Code not found")</f>
        <v>Chicago</v>
      </c>
      <c r="I1621" t="str" cm="1">
        <f t="array" ref="I1621">_xlfn.XLOOKUP(Flights[[#This Row],[Destination]],_xlfn._TRO_TRAILING(Airports!A:A),_xlfn._TRO_TRAILING(Airports!E:E),"Code not found")</f>
        <v>IL</v>
      </c>
      <c r="J1621" s="1">
        <v>0.4</v>
      </c>
      <c r="K1621">
        <f>HOUR(Flights[[#This Row],[Scheduled Departure]])</f>
        <v>9</v>
      </c>
      <c r="L1621" s="1">
        <v>0.39861111111111114</v>
      </c>
      <c r="M1621">
        <v>-2</v>
      </c>
      <c r="N1621">
        <v>256</v>
      </c>
      <c r="O1621" s="14">
        <f>Flights[[#This Row],[Length (min)]]/60</f>
        <v>4.2666666666666666</v>
      </c>
      <c r="P1621">
        <v>1744</v>
      </c>
      <c r="Q1621" s="17">
        <f>IFERROR(Flights[[#This Row],[Distance]]/Flights[[#This Row],[Length (hr)]],"")</f>
        <v>408.75</v>
      </c>
      <c r="R1621" s="1">
        <v>0.65833333333333333</v>
      </c>
      <c r="S1621" s="1">
        <v>0.65972222222222221</v>
      </c>
      <c r="T1621">
        <v>2</v>
      </c>
      <c r="U1621" t="str">
        <f>IF(Flights[[#This Row],[Arrival Delay]]="","Cancelled",IF(Flights[[#This Row],[Arrival Delay]]&gt;15,"Delayed","On time"))</f>
        <v>On time</v>
      </c>
      <c r="V1621" t="str">
        <f>IF(Flights[[#This Row],[Status]]&lt;&gt;"Delayed","",IF(Flights[[#This Row],[Arrival Delay]]&gt;120,"Severe",IF(Flights[[#This Row],[Arrival Delay]]&gt;60,"Major","Moderate")))</f>
        <v/>
      </c>
      <c r="X1621" t="str">
        <f>IF(OR(AND(Flights[[#This Row],[Status]]="Cancelled",Flights[[#This Row],[Cancellation Reason]]="Airline/Carrier"),Flights[[#This Row],[Delay Type]]="Severe"),"Yes","No")</f>
        <v>No</v>
      </c>
    </row>
    <row r="1622" spans="1:24" x14ac:dyDescent="0.25">
      <c r="A1622" s="3">
        <v>42129</v>
      </c>
      <c r="B1622">
        <f>WEEKNUM(Flights[[#This Row],[Date]],2)</f>
        <v>19</v>
      </c>
      <c r="C1622">
        <f>WEEKDAY(Flights[[#This Row],[Date]],2)</f>
        <v>2</v>
      </c>
      <c r="D1622" t="s">
        <v>458</v>
      </c>
      <c r="E1622" t="s">
        <v>1990</v>
      </c>
      <c r="F1622" t="s">
        <v>0</v>
      </c>
      <c r="G1622" t="s">
        <v>281</v>
      </c>
      <c r="H1622" t="str">
        <f>_xlfn.XLOOKUP(Flights[[#This Row],[Destination]],Airports!$A$1:$A$77,Airports!$D$1:$D$77,"Code not found")</f>
        <v>Newark</v>
      </c>
      <c r="I1622" t="str" cm="1">
        <f t="array" ref="I1622">_xlfn.XLOOKUP(Flights[[#This Row],[Destination]],_xlfn._TRO_TRAILING(Airports!A:A),_xlfn._TRO_TRAILING(Airports!E:E),"Code not found")</f>
        <v>NJ</v>
      </c>
      <c r="J1622" s="1">
        <v>0.4201388888888889</v>
      </c>
      <c r="K1622">
        <f>HOUR(Flights[[#This Row],[Scheduled Departure]])</f>
        <v>10</v>
      </c>
      <c r="L1622" s="1">
        <v>0.41944444444444445</v>
      </c>
      <c r="M1622">
        <v>-1</v>
      </c>
      <c r="N1622">
        <v>318</v>
      </c>
      <c r="O1622" s="14">
        <f>Flights[[#This Row],[Length (min)]]/60</f>
        <v>5.3</v>
      </c>
      <c r="P1622">
        <v>2454</v>
      </c>
      <c r="Q1622" s="17">
        <f>IFERROR(Flights[[#This Row],[Distance]]/Flights[[#This Row],[Length (hr)]],"")</f>
        <v>463.01886792452831</v>
      </c>
      <c r="R1622" s="1">
        <v>0.77777777777777779</v>
      </c>
      <c r="S1622" s="1">
        <v>0.76527777777777772</v>
      </c>
      <c r="T1622">
        <v>-18</v>
      </c>
      <c r="U1622" t="str">
        <f>IF(Flights[[#This Row],[Arrival Delay]]="","Cancelled",IF(Flights[[#This Row],[Arrival Delay]]&gt;15,"Delayed","On time"))</f>
        <v>On time</v>
      </c>
      <c r="V1622" t="str">
        <f>IF(Flights[[#This Row],[Status]]&lt;&gt;"Delayed","",IF(Flights[[#This Row],[Arrival Delay]]&gt;120,"Severe",IF(Flights[[#This Row],[Arrival Delay]]&gt;60,"Major","Moderate")))</f>
        <v/>
      </c>
      <c r="X1622" t="str">
        <f>IF(OR(AND(Flights[[#This Row],[Status]]="Cancelled",Flights[[#This Row],[Cancellation Reason]]="Airline/Carrier"),Flights[[#This Row],[Delay Type]]="Severe"),"Yes","No")</f>
        <v>No</v>
      </c>
    </row>
    <row r="1623" spans="1:24" x14ac:dyDescent="0.25">
      <c r="A1623" s="3">
        <v>42129</v>
      </c>
      <c r="B1623">
        <f>WEEKNUM(Flights[[#This Row],[Date]],2)</f>
        <v>19</v>
      </c>
      <c r="C1623">
        <f>WEEKDAY(Flights[[#This Row],[Date]],2)</f>
        <v>2</v>
      </c>
      <c r="D1623" t="s">
        <v>722</v>
      </c>
      <c r="E1623" t="s">
        <v>1994</v>
      </c>
      <c r="F1623" t="s">
        <v>0</v>
      </c>
      <c r="G1623" t="s">
        <v>321</v>
      </c>
      <c r="H1623" t="str">
        <f>_xlfn.XLOOKUP(Flights[[#This Row],[Destination]],Airports!$A$1:$A$77,Airports!$D$1:$D$77,"Code not found")</f>
        <v>Oklahoma City</v>
      </c>
      <c r="I1623" t="str" cm="1">
        <f t="array" ref="I1623">_xlfn.XLOOKUP(Flights[[#This Row],[Destination]],_xlfn._TRO_TRAILING(Airports!A:A),_xlfn._TRO_TRAILING(Airports!E:E),"Code not found")</f>
        <v>OK</v>
      </c>
      <c r="J1623" s="1">
        <v>0.50416666666666665</v>
      </c>
      <c r="K1623">
        <f>HOUR(Flights[[#This Row],[Scheduled Departure]])</f>
        <v>12</v>
      </c>
      <c r="L1623" s="1">
        <v>0.49930555555555556</v>
      </c>
      <c r="M1623">
        <v>-7</v>
      </c>
      <c r="N1623">
        <v>171</v>
      </c>
      <c r="O1623" s="14">
        <f>Flights[[#This Row],[Length (min)]]/60</f>
        <v>2.85</v>
      </c>
      <c r="P1623">
        <v>1187</v>
      </c>
      <c r="Q1623" s="17">
        <f>IFERROR(Flights[[#This Row],[Distance]]/Flights[[#This Row],[Length (hr)]],"")</f>
        <v>416.49122807017545</v>
      </c>
      <c r="R1623" s="1">
        <v>0.70902777777777781</v>
      </c>
      <c r="S1623" s="1">
        <v>0.70138888888888884</v>
      </c>
      <c r="T1623">
        <v>-11</v>
      </c>
      <c r="U1623" t="str">
        <f>IF(Flights[[#This Row],[Arrival Delay]]="","Cancelled",IF(Flights[[#This Row],[Arrival Delay]]&gt;15,"Delayed","On time"))</f>
        <v>On time</v>
      </c>
      <c r="V1623" t="str">
        <f>IF(Flights[[#This Row],[Status]]&lt;&gt;"Delayed","",IF(Flights[[#This Row],[Arrival Delay]]&gt;120,"Severe",IF(Flights[[#This Row],[Arrival Delay]]&gt;60,"Major","Moderate")))</f>
        <v/>
      </c>
      <c r="X1623" t="str">
        <f>IF(OR(AND(Flights[[#This Row],[Status]]="Cancelled",Flights[[#This Row],[Cancellation Reason]]="Airline/Carrier"),Flights[[#This Row],[Delay Type]]="Severe"),"Yes","No")</f>
        <v>No</v>
      </c>
    </row>
    <row r="1624" spans="1:24" x14ac:dyDescent="0.25">
      <c r="A1624" s="3">
        <v>42129</v>
      </c>
      <c r="B1624">
        <f>WEEKNUM(Flights[[#This Row],[Date]],2)</f>
        <v>19</v>
      </c>
      <c r="C1624">
        <f>WEEKDAY(Flights[[#This Row],[Date]],2)</f>
        <v>2</v>
      </c>
      <c r="D1624" t="s">
        <v>763</v>
      </c>
      <c r="E1624" t="s">
        <v>1990</v>
      </c>
      <c r="F1624" t="s">
        <v>0</v>
      </c>
      <c r="G1624" t="s">
        <v>4</v>
      </c>
      <c r="H1624" t="str">
        <f>_xlfn.XLOOKUP(Flights[[#This Row],[Destination]],Airports!$A$1:$A$77,Airports!$D$1:$D$77,"Code not found")</f>
        <v>Chicago</v>
      </c>
      <c r="I1624" t="str" cm="1">
        <f t="array" ref="I1624">_xlfn.XLOOKUP(Flights[[#This Row],[Destination]],_xlfn._TRO_TRAILING(Airports!A:A),_xlfn._TRO_TRAILING(Airports!E:E),"Code not found")</f>
        <v>IL</v>
      </c>
      <c r="J1624" s="1">
        <v>0.53402777777777777</v>
      </c>
      <c r="K1624">
        <f>HOUR(Flights[[#This Row],[Scheduled Departure]])</f>
        <v>12</v>
      </c>
      <c r="L1624" s="1">
        <v>0.5395833333333333</v>
      </c>
      <c r="M1624">
        <v>8</v>
      </c>
      <c r="N1624">
        <v>241</v>
      </c>
      <c r="O1624" s="14">
        <f>Flights[[#This Row],[Length (min)]]/60</f>
        <v>4.0166666666666666</v>
      </c>
      <c r="P1624">
        <v>1744</v>
      </c>
      <c r="Q1624" s="17">
        <f>IFERROR(Flights[[#This Row],[Distance]]/Flights[[#This Row],[Length (hr)]],"")</f>
        <v>434.1908713692946</v>
      </c>
      <c r="R1624" s="1">
        <v>0.79374999999999996</v>
      </c>
      <c r="S1624" s="1">
        <v>0.79027777777777775</v>
      </c>
      <c r="T1624">
        <v>-5</v>
      </c>
      <c r="U1624" t="str">
        <f>IF(Flights[[#This Row],[Arrival Delay]]="","Cancelled",IF(Flights[[#This Row],[Arrival Delay]]&gt;15,"Delayed","On time"))</f>
        <v>On time</v>
      </c>
      <c r="V1624" t="str">
        <f>IF(Flights[[#This Row],[Status]]&lt;&gt;"Delayed","",IF(Flights[[#This Row],[Arrival Delay]]&gt;120,"Severe",IF(Flights[[#This Row],[Arrival Delay]]&gt;60,"Major","Moderate")))</f>
        <v/>
      </c>
      <c r="X1624" t="str">
        <f>IF(OR(AND(Flights[[#This Row],[Status]]="Cancelled",Flights[[#This Row],[Cancellation Reason]]="Airline/Carrier"),Flights[[#This Row],[Delay Type]]="Severe"),"Yes","No")</f>
        <v>No</v>
      </c>
    </row>
    <row r="1625" spans="1:24" x14ac:dyDescent="0.25">
      <c r="A1625" s="3">
        <v>42129</v>
      </c>
      <c r="B1625">
        <f>WEEKNUM(Flights[[#This Row],[Date]],2)</f>
        <v>19</v>
      </c>
      <c r="C1625">
        <f>WEEKDAY(Flights[[#This Row],[Date]],2)</f>
        <v>2</v>
      </c>
      <c r="D1625" t="s">
        <v>1037</v>
      </c>
      <c r="E1625" t="s">
        <v>1990</v>
      </c>
      <c r="F1625" t="s">
        <v>0</v>
      </c>
      <c r="G1625" t="s">
        <v>273</v>
      </c>
      <c r="H1625" t="str">
        <f>_xlfn.XLOOKUP(Flights[[#This Row],[Destination]],Airports!$A$1:$A$77,Airports!$D$1:$D$77,"Code not found")</f>
        <v>Denver</v>
      </c>
      <c r="I1625" t="str" cm="1">
        <f t="array" ref="I1625">_xlfn.XLOOKUP(Flights[[#This Row],[Destination]],_xlfn._TRO_TRAILING(Airports!A:A),_xlfn._TRO_TRAILING(Airports!E:E),"Code not found")</f>
        <v>CO</v>
      </c>
      <c r="J1625" s="1">
        <v>0.53819444444444442</v>
      </c>
      <c r="K1625">
        <f>HOUR(Flights[[#This Row],[Scheduled Departure]])</f>
        <v>12</v>
      </c>
      <c r="L1625" s="1">
        <v>0.53333333333333333</v>
      </c>
      <c r="M1625">
        <v>-7</v>
      </c>
      <c r="N1625">
        <v>143</v>
      </c>
      <c r="O1625" s="14">
        <f>Flights[[#This Row],[Length (min)]]/60</f>
        <v>2.3833333333333333</v>
      </c>
      <c r="P1625">
        <v>862</v>
      </c>
      <c r="Q1625" s="17">
        <f>IFERROR(Flights[[#This Row],[Distance]]/Flights[[#This Row],[Length (hr)]],"")</f>
        <v>361.67832167832171</v>
      </c>
      <c r="R1625" s="1">
        <v>0.67569444444444449</v>
      </c>
      <c r="S1625" s="1">
        <v>0.6743055555555556</v>
      </c>
      <c r="T1625">
        <v>-2</v>
      </c>
      <c r="U1625" t="str">
        <f>IF(Flights[[#This Row],[Arrival Delay]]="","Cancelled",IF(Flights[[#This Row],[Arrival Delay]]&gt;15,"Delayed","On time"))</f>
        <v>On time</v>
      </c>
      <c r="V1625" t="str">
        <f>IF(Flights[[#This Row],[Status]]&lt;&gt;"Delayed","",IF(Flights[[#This Row],[Arrival Delay]]&gt;120,"Severe",IF(Flights[[#This Row],[Arrival Delay]]&gt;60,"Major","Moderate")))</f>
        <v/>
      </c>
      <c r="X1625" t="str">
        <f>IF(OR(AND(Flights[[#This Row],[Status]]="Cancelled",Flights[[#This Row],[Cancellation Reason]]="Airline/Carrier"),Flights[[#This Row],[Delay Type]]="Severe"),"Yes","No")</f>
        <v>No</v>
      </c>
    </row>
    <row r="1626" spans="1:24" x14ac:dyDescent="0.25">
      <c r="A1626" s="3">
        <v>42129</v>
      </c>
      <c r="B1626">
        <f>WEEKNUM(Flights[[#This Row],[Date]],2)</f>
        <v>19</v>
      </c>
      <c r="C1626">
        <f>WEEKDAY(Flights[[#This Row],[Date]],2)</f>
        <v>2</v>
      </c>
      <c r="D1626" t="s">
        <v>1016</v>
      </c>
      <c r="E1626" t="s">
        <v>1994</v>
      </c>
      <c r="F1626" t="s">
        <v>0</v>
      </c>
      <c r="G1626" t="s">
        <v>347</v>
      </c>
      <c r="H1626" t="str">
        <f>_xlfn.XLOOKUP(Flights[[#This Row],[Destination]],Airports!$A$1:$A$77,Airports!$D$1:$D$77,"Code not found")</f>
        <v>San Jose</v>
      </c>
      <c r="I1626" t="str" cm="1">
        <f t="array" ref="I1626">_xlfn.XLOOKUP(Flights[[#This Row],[Destination]],_xlfn._TRO_TRAILING(Airports!A:A),_xlfn._TRO_TRAILING(Airports!E:E),"Code not found")</f>
        <v>CA</v>
      </c>
      <c r="J1626" s="1">
        <v>0.68402777777777779</v>
      </c>
      <c r="K1626">
        <f>HOUR(Flights[[#This Row],[Scheduled Departure]])</f>
        <v>16</v>
      </c>
      <c r="L1626" s="1">
        <v>0.67986111111111114</v>
      </c>
      <c r="M1626">
        <v>-6</v>
      </c>
      <c r="N1626">
        <v>85</v>
      </c>
      <c r="O1626" s="14">
        <f>Flights[[#This Row],[Length (min)]]/60</f>
        <v>1.4166666666666667</v>
      </c>
      <c r="P1626">
        <v>308</v>
      </c>
      <c r="Q1626" s="17">
        <f>IFERROR(Flights[[#This Row],[Distance]]/Flights[[#This Row],[Length (hr)]],"")</f>
        <v>217.41176470588235</v>
      </c>
      <c r="R1626" s="1">
        <v>0.73750000000000004</v>
      </c>
      <c r="S1626" s="1">
        <v>0.73888888888888893</v>
      </c>
      <c r="T1626">
        <v>2</v>
      </c>
      <c r="U1626" t="str">
        <f>IF(Flights[[#This Row],[Arrival Delay]]="","Cancelled",IF(Flights[[#This Row],[Arrival Delay]]&gt;15,"Delayed","On time"))</f>
        <v>On time</v>
      </c>
      <c r="V1626" t="str">
        <f>IF(Flights[[#This Row],[Status]]&lt;&gt;"Delayed","",IF(Flights[[#This Row],[Arrival Delay]]&gt;120,"Severe",IF(Flights[[#This Row],[Arrival Delay]]&gt;60,"Major","Moderate")))</f>
        <v/>
      </c>
      <c r="X1626" t="str">
        <f>IF(OR(AND(Flights[[#This Row],[Status]]="Cancelled",Flights[[#This Row],[Cancellation Reason]]="Airline/Carrier"),Flights[[#This Row],[Delay Type]]="Severe"),"Yes","No")</f>
        <v>No</v>
      </c>
    </row>
    <row r="1627" spans="1:24" x14ac:dyDescent="0.25">
      <c r="A1627" s="3">
        <v>42129</v>
      </c>
      <c r="B1627">
        <f>WEEKNUM(Flights[[#This Row],[Date]],2)</f>
        <v>19</v>
      </c>
      <c r="C1627">
        <f>WEEKDAY(Flights[[#This Row],[Date]],2)</f>
        <v>2</v>
      </c>
      <c r="D1627" t="s">
        <v>572</v>
      </c>
      <c r="E1627" t="s">
        <v>1989</v>
      </c>
      <c r="F1627" t="s">
        <v>0</v>
      </c>
      <c r="G1627" t="s">
        <v>19</v>
      </c>
      <c r="H1627" t="str">
        <f>_xlfn.XLOOKUP(Flights[[#This Row],[Destination]],Airports!$A$1:$A$77,Airports!$D$1:$D$77,"Code not found")</f>
        <v>Kona</v>
      </c>
      <c r="I1627" t="str" cm="1">
        <f t="array" ref="I1627">_xlfn.XLOOKUP(Flights[[#This Row],[Destination]],_xlfn._TRO_TRAILING(Airports!A:A),_xlfn._TRO_TRAILING(Airports!E:E),"Code not found")</f>
        <v>HI</v>
      </c>
      <c r="J1627" s="1">
        <v>0.71875</v>
      </c>
      <c r="K1627">
        <f>HOUR(Flights[[#This Row],[Scheduled Departure]])</f>
        <v>17</v>
      </c>
      <c r="L1627" s="1">
        <v>0.72083333333333333</v>
      </c>
      <c r="M1627">
        <v>3</v>
      </c>
      <c r="N1627">
        <v>336</v>
      </c>
      <c r="O1627" s="14">
        <f>Flights[[#This Row],[Length (min)]]/60</f>
        <v>5.6</v>
      </c>
      <c r="P1627">
        <v>2504</v>
      </c>
      <c r="Q1627" s="17">
        <f>IFERROR(Flights[[#This Row],[Distance]]/Flights[[#This Row],[Length (hr)]],"")</f>
        <v>447.14285714285717</v>
      </c>
      <c r="R1627" s="1">
        <v>0.82777777777777772</v>
      </c>
      <c r="S1627" s="1">
        <v>0.82916666666666672</v>
      </c>
      <c r="T1627">
        <v>2</v>
      </c>
      <c r="U1627" t="str">
        <f>IF(Flights[[#This Row],[Arrival Delay]]="","Cancelled",IF(Flights[[#This Row],[Arrival Delay]]&gt;15,"Delayed","On time"))</f>
        <v>On time</v>
      </c>
      <c r="V1627" t="str">
        <f>IF(Flights[[#This Row],[Status]]&lt;&gt;"Delayed","",IF(Flights[[#This Row],[Arrival Delay]]&gt;120,"Severe",IF(Flights[[#This Row],[Arrival Delay]]&gt;60,"Major","Moderate")))</f>
        <v/>
      </c>
      <c r="X1627" t="str">
        <f>IF(OR(AND(Flights[[#This Row],[Status]]="Cancelled",Flights[[#This Row],[Cancellation Reason]]="Airline/Carrier"),Flights[[#This Row],[Delay Type]]="Severe"),"Yes","No")</f>
        <v>No</v>
      </c>
    </row>
    <row r="1628" spans="1:24" x14ac:dyDescent="0.25">
      <c r="A1628" s="3">
        <v>42129</v>
      </c>
      <c r="B1628">
        <f>WEEKNUM(Flights[[#This Row],[Date]],2)</f>
        <v>19</v>
      </c>
      <c r="C1628">
        <f>WEEKDAY(Flights[[#This Row],[Date]],2)</f>
        <v>2</v>
      </c>
      <c r="D1628" t="s">
        <v>640</v>
      </c>
      <c r="E1628" t="s">
        <v>1994</v>
      </c>
      <c r="F1628" t="s">
        <v>0</v>
      </c>
      <c r="G1628" t="s">
        <v>349</v>
      </c>
      <c r="H1628" t="str">
        <f>_xlfn.XLOOKUP(Flights[[#This Row],[Destination]],Airports!$A$1:$A$77,Airports!$D$1:$D$77,"Code not found")</f>
        <v>Salt Lake City</v>
      </c>
      <c r="I1628" t="str" cm="1">
        <f t="array" ref="I1628">_xlfn.XLOOKUP(Flights[[#This Row],[Destination]],_xlfn._TRO_TRAILING(Airports!A:A),_xlfn._TRO_TRAILING(Airports!E:E),"Code not found")</f>
        <v>UT</v>
      </c>
      <c r="J1628" s="1">
        <v>0.79513888888888884</v>
      </c>
      <c r="K1628">
        <f>HOUR(Flights[[#This Row],[Scheduled Departure]])</f>
        <v>19</v>
      </c>
      <c r="L1628" s="1">
        <v>0.83194444444444449</v>
      </c>
      <c r="M1628">
        <v>53</v>
      </c>
      <c r="N1628">
        <v>99</v>
      </c>
      <c r="O1628" s="14">
        <f>Flights[[#This Row],[Length (min)]]/60</f>
        <v>1.65</v>
      </c>
      <c r="P1628">
        <v>590</v>
      </c>
      <c r="Q1628" s="17">
        <f>IFERROR(Flights[[#This Row],[Distance]]/Flights[[#This Row],[Length (hr)]],"")</f>
        <v>357.57575757575762</v>
      </c>
      <c r="R1628" s="1">
        <v>0.9145833333333333</v>
      </c>
      <c r="S1628" s="1">
        <v>0.94236111111111109</v>
      </c>
      <c r="T1628">
        <v>40</v>
      </c>
      <c r="U1628" t="str">
        <f>IF(Flights[[#This Row],[Arrival Delay]]="","Cancelled",IF(Flights[[#This Row],[Arrival Delay]]&gt;15,"Delayed","On time"))</f>
        <v>Delayed</v>
      </c>
      <c r="V1628" t="str">
        <f>IF(Flights[[#This Row],[Status]]&lt;&gt;"Delayed","",IF(Flights[[#This Row],[Arrival Delay]]&gt;120,"Severe",IF(Flights[[#This Row],[Arrival Delay]]&gt;60,"Major","Moderate")))</f>
        <v>Moderate</v>
      </c>
      <c r="X1628" t="str">
        <f>IF(OR(AND(Flights[[#This Row],[Status]]="Cancelled",Flights[[#This Row],[Cancellation Reason]]="Airline/Carrier"),Flights[[#This Row],[Delay Type]]="Severe"),"Yes","No")</f>
        <v>No</v>
      </c>
    </row>
    <row r="1629" spans="1:24" x14ac:dyDescent="0.25">
      <c r="A1629" s="3">
        <v>42129</v>
      </c>
      <c r="B1629">
        <f>WEEKNUM(Flights[[#This Row],[Date]],2)</f>
        <v>19</v>
      </c>
      <c r="C1629">
        <f>WEEKDAY(Flights[[#This Row],[Date]],2)</f>
        <v>2</v>
      </c>
      <c r="D1629" t="s">
        <v>630</v>
      </c>
      <c r="E1629" t="s">
        <v>1991</v>
      </c>
      <c r="F1629" t="s">
        <v>0</v>
      </c>
      <c r="G1629" t="s">
        <v>248</v>
      </c>
      <c r="H1629" t="str">
        <f>_xlfn.XLOOKUP(Flights[[#This Row],[Destination]],Airports!$A$1:$A$77,Airports!$D$1:$D$77,"Code not found")</f>
        <v>Anchorage</v>
      </c>
      <c r="I1629" t="str" cm="1">
        <f t="array" ref="I1629">_xlfn.XLOOKUP(Flights[[#This Row],[Destination]],_xlfn._TRO_TRAILING(Airports!A:A),_xlfn._TRO_TRAILING(Airports!E:E),"Code not found")</f>
        <v>AK</v>
      </c>
      <c r="J1629" s="1">
        <v>0.82638888888888884</v>
      </c>
      <c r="K1629">
        <f>HOUR(Flights[[#This Row],[Scheduled Departure]])</f>
        <v>19</v>
      </c>
      <c r="L1629" s="1">
        <v>0.81874999999999998</v>
      </c>
      <c r="M1629">
        <v>-11</v>
      </c>
      <c r="N1629">
        <v>342</v>
      </c>
      <c r="O1629" s="14">
        <f>Flights[[#This Row],[Length (min)]]/60</f>
        <v>5.7</v>
      </c>
      <c r="P1629">
        <v>2345</v>
      </c>
      <c r="Q1629" s="17">
        <f>IFERROR(Flights[[#This Row],[Distance]]/Flights[[#This Row],[Length (hr)]],"")</f>
        <v>411.40350877192981</v>
      </c>
      <c r="R1629" s="1">
        <v>9.0277777777777769E-3</v>
      </c>
      <c r="S1629" s="1">
        <v>1.4583333333333334E-2</v>
      </c>
      <c r="T1629">
        <v>8</v>
      </c>
      <c r="U1629" t="str">
        <f>IF(Flights[[#This Row],[Arrival Delay]]="","Cancelled",IF(Flights[[#This Row],[Arrival Delay]]&gt;15,"Delayed","On time"))</f>
        <v>On time</v>
      </c>
      <c r="V1629" t="str">
        <f>IF(Flights[[#This Row],[Status]]&lt;&gt;"Delayed","",IF(Flights[[#This Row],[Arrival Delay]]&gt;120,"Severe",IF(Flights[[#This Row],[Arrival Delay]]&gt;60,"Major","Moderate")))</f>
        <v/>
      </c>
      <c r="X1629" t="str">
        <f>IF(OR(AND(Flights[[#This Row],[Status]]="Cancelled",Flights[[#This Row],[Cancellation Reason]]="Airline/Carrier"),Flights[[#This Row],[Delay Type]]="Severe"),"Yes","No")</f>
        <v>No</v>
      </c>
    </row>
    <row r="1630" spans="1:24" x14ac:dyDescent="0.25">
      <c r="A1630" s="3">
        <v>42129</v>
      </c>
      <c r="B1630">
        <f>WEEKNUM(Flights[[#This Row],[Date]],2)</f>
        <v>19</v>
      </c>
      <c r="C1630">
        <f>WEEKDAY(Flights[[#This Row],[Date]],2)</f>
        <v>2</v>
      </c>
      <c r="D1630" t="s">
        <v>665</v>
      </c>
      <c r="E1630" t="s">
        <v>1989</v>
      </c>
      <c r="F1630" t="s">
        <v>0</v>
      </c>
      <c r="G1630" t="s">
        <v>13</v>
      </c>
      <c r="H1630" t="str">
        <f>_xlfn.XLOOKUP(Flights[[#This Row],[Destination]],Airports!$A$1:$A$77,Airports!$D$1:$D$77,"Code not found")</f>
        <v>Orlando</v>
      </c>
      <c r="I1630" t="str" cm="1">
        <f t="array" ref="I1630">_xlfn.XLOOKUP(Flights[[#This Row],[Destination]],_xlfn._TRO_TRAILING(Airports!A:A),_xlfn._TRO_TRAILING(Airports!E:E),"Code not found")</f>
        <v>FL</v>
      </c>
      <c r="J1630" s="1">
        <v>0.92708333333333337</v>
      </c>
      <c r="K1630">
        <f>HOUR(Flights[[#This Row],[Scheduled Departure]])</f>
        <v>22</v>
      </c>
      <c r="L1630" s="1">
        <v>0.9243055555555556</v>
      </c>
      <c r="M1630">
        <v>-4</v>
      </c>
      <c r="N1630">
        <v>269</v>
      </c>
      <c r="O1630" s="14">
        <f>Flights[[#This Row],[Length (min)]]/60</f>
        <v>4.4833333333333334</v>
      </c>
      <c r="P1630">
        <v>2218</v>
      </c>
      <c r="Q1630" s="17">
        <f>IFERROR(Flights[[#This Row],[Distance]]/Flights[[#This Row],[Length (hr)]],"")</f>
        <v>494.72118959107809</v>
      </c>
      <c r="R1630" s="1">
        <v>0.24861111111111112</v>
      </c>
      <c r="S1630" s="1">
        <v>0.2361111111111111</v>
      </c>
      <c r="T1630">
        <v>-18</v>
      </c>
      <c r="U1630" t="str">
        <f>IF(Flights[[#This Row],[Arrival Delay]]="","Cancelled",IF(Flights[[#This Row],[Arrival Delay]]&gt;15,"Delayed","On time"))</f>
        <v>On time</v>
      </c>
      <c r="V1630" t="str">
        <f>IF(Flights[[#This Row],[Status]]&lt;&gt;"Delayed","",IF(Flights[[#This Row],[Arrival Delay]]&gt;120,"Severe",IF(Flights[[#This Row],[Arrival Delay]]&gt;60,"Major","Moderate")))</f>
        <v/>
      </c>
      <c r="X1630" t="str">
        <f>IF(OR(AND(Flights[[#This Row],[Status]]="Cancelled",Flights[[#This Row],[Cancellation Reason]]="Airline/Carrier"),Flights[[#This Row],[Delay Type]]="Severe"),"Yes","No")</f>
        <v>No</v>
      </c>
    </row>
    <row r="1631" spans="1:24" x14ac:dyDescent="0.25">
      <c r="A1631" s="3">
        <v>42129</v>
      </c>
      <c r="B1631">
        <f>WEEKNUM(Flights[[#This Row],[Date]],2)</f>
        <v>19</v>
      </c>
      <c r="C1631">
        <f>WEEKDAY(Flights[[#This Row],[Date]],2)</f>
        <v>2</v>
      </c>
      <c r="D1631" t="s">
        <v>107</v>
      </c>
      <c r="E1631" t="s">
        <v>1987</v>
      </c>
      <c r="F1631" t="s">
        <v>0</v>
      </c>
      <c r="G1631" t="s">
        <v>12</v>
      </c>
      <c r="H1631" t="str">
        <f>_xlfn.XLOOKUP(Flights[[#This Row],[Destination]],Airports!$A$1:$A$77,Airports!$D$1:$D$77,"Code not found")</f>
        <v>New York</v>
      </c>
      <c r="I1631" t="str" cm="1">
        <f t="array" ref="I1631">_xlfn.XLOOKUP(Flights[[#This Row],[Destination]],_xlfn._TRO_TRAILING(Airports!A:A),_xlfn._TRO_TRAILING(Airports!E:E),"Code not found")</f>
        <v>NY</v>
      </c>
      <c r="J1631" s="1">
        <v>0.97569444444444442</v>
      </c>
      <c r="K1631">
        <f>HOUR(Flights[[#This Row],[Scheduled Departure]])</f>
        <v>23</v>
      </c>
      <c r="L1631" s="1">
        <v>0.97152777777777777</v>
      </c>
      <c r="M1631">
        <v>-6</v>
      </c>
      <c r="N1631">
        <v>324</v>
      </c>
      <c r="O1631" s="14">
        <f>Flights[[#This Row],[Length (min)]]/60</f>
        <v>5.4</v>
      </c>
      <c r="P1631">
        <v>2475</v>
      </c>
      <c r="Q1631" s="17">
        <f>IFERROR(Flights[[#This Row],[Distance]]/Flights[[#This Row],[Length (hr)]],"")</f>
        <v>458.33333333333331</v>
      </c>
      <c r="R1631" s="1">
        <v>0.3298611111111111</v>
      </c>
      <c r="S1631" s="1">
        <v>0.3215277777777778</v>
      </c>
      <c r="T1631">
        <v>-12</v>
      </c>
      <c r="U1631" t="str">
        <f>IF(Flights[[#This Row],[Arrival Delay]]="","Cancelled",IF(Flights[[#This Row],[Arrival Delay]]&gt;15,"Delayed","On time"))</f>
        <v>On time</v>
      </c>
      <c r="V1631" t="str">
        <f>IF(Flights[[#This Row],[Status]]&lt;&gt;"Delayed","",IF(Flights[[#This Row],[Arrival Delay]]&gt;120,"Severe",IF(Flights[[#This Row],[Arrival Delay]]&gt;60,"Major","Moderate")))</f>
        <v/>
      </c>
      <c r="X1631" t="str">
        <f>IF(OR(AND(Flights[[#This Row],[Status]]="Cancelled",Flights[[#This Row],[Cancellation Reason]]="Airline/Carrier"),Flights[[#This Row],[Delay Type]]="Severe"),"Yes","No")</f>
        <v>No</v>
      </c>
    </row>
    <row r="1632" spans="1:24" x14ac:dyDescent="0.25">
      <c r="A1632" s="3">
        <v>42130</v>
      </c>
      <c r="B1632">
        <f>WEEKNUM(Flights[[#This Row],[Date]],2)</f>
        <v>19</v>
      </c>
      <c r="C1632">
        <f>WEEKDAY(Flights[[#This Row],[Date]],2)</f>
        <v>3</v>
      </c>
      <c r="D1632" t="s">
        <v>1289</v>
      </c>
      <c r="E1632" t="s">
        <v>1995</v>
      </c>
      <c r="F1632" t="s">
        <v>0</v>
      </c>
      <c r="G1632" t="s">
        <v>26</v>
      </c>
      <c r="H1632" t="str">
        <f>_xlfn.XLOOKUP(Flights[[#This Row],[Destination]],Airports!$A$1:$A$77,Airports!$D$1:$D$77,"Code not found")</f>
        <v>Atlanta</v>
      </c>
      <c r="I1632" t="str" cm="1">
        <f t="array" ref="I1632">_xlfn.XLOOKUP(Flights[[#This Row],[Destination]],_xlfn._TRO_TRAILING(Airports!A:A),_xlfn._TRO_TRAILING(Airports!E:E),"Code not found")</f>
        <v>GA</v>
      </c>
      <c r="J1632" s="1">
        <v>0.35069444444444442</v>
      </c>
      <c r="K1632">
        <f>HOUR(Flights[[#This Row],[Scheduled Departure]])</f>
        <v>8</v>
      </c>
      <c r="L1632" s="1">
        <v>0.35833333333333334</v>
      </c>
      <c r="M1632">
        <v>11</v>
      </c>
      <c r="N1632">
        <v>257</v>
      </c>
      <c r="O1632" s="14">
        <f>Flights[[#This Row],[Length (min)]]/60</f>
        <v>4.2833333333333332</v>
      </c>
      <c r="P1632">
        <v>1947</v>
      </c>
      <c r="Q1632" s="17">
        <f>IFERROR(Flights[[#This Row],[Distance]]/Flights[[#This Row],[Length (hr)]],"")</f>
        <v>454.55252918287937</v>
      </c>
      <c r="R1632" s="1">
        <v>0.65625</v>
      </c>
      <c r="S1632" s="1">
        <v>0.66180555555555554</v>
      </c>
      <c r="T1632">
        <v>8</v>
      </c>
      <c r="U1632" t="str">
        <f>IF(Flights[[#This Row],[Arrival Delay]]="","Cancelled",IF(Flights[[#This Row],[Arrival Delay]]&gt;15,"Delayed","On time"))</f>
        <v>On time</v>
      </c>
      <c r="V1632" t="str">
        <f>IF(Flights[[#This Row],[Status]]&lt;&gt;"Delayed","",IF(Flights[[#This Row],[Arrival Delay]]&gt;120,"Severe",IF(Flights[[#This Row],[Arrival Delay]]&gt;60,"Major","Moderate")))</f>
        <v/>
      </c>
      <c r="X1632" t="str">
        <f>IF(OR(AND(Flights[[#This Row],[Status]]="Cancelled",Flights[[#This Row],[Cancellation Reason]]="Airline/Carrier"),Flights[[#This Row],[Delay Type]]="Severe"),"Yes","No")</f>
        <v>No</v>
      </c>
    </row>
    <row r="1633" spans="1:24" x14ac:dyDescent="0.25">
      <c r="A1633" s="3">
        <v>42130</v>
      </c>
      <c r="B1633">
        <f>WEEKNUM(Flights[[#This Row],[Date]],2)</f>
        <v>19</v>
      </c>
      <c r="C1633">
        <f>WEEKDAY(Flights[[#This Row],[Date]],2)</f>
        <v>3</v>
      </c>
      <c r="D1633" t="s">
        <v>1389</v>
      </c>
      <c r="E1633" t="s">
        <v>1989</v>
      </c>
      <c r="F1633" t="s">
        <v>0</v>
      </c>
      <c r="G1633" t="s">
        <v>22</v>
      </c>
      <c r="H1633" t="str">
        <f>_xlfn.XLOOKUP(Flights[[#This Row],[Destination]],Airports!$A$1:$A$77,Airports!$D$1:$D$77,"Code not found")</f>
        <v>Columbus</v>
      </c>
      <c r="I1633" t="str" cm="1">
        <f t="array" ref="I1633">_xlfn.XLOOKUP(Flights[[#This Row],[Destination]],_xlfn._TRO_TRAILING(Airports!A:A),_xlfn._TRO_TRAILING(Airports!E:E),"Code not found")</f>
        <v>OH</v>
      </c>
      <c r="J1633" s="1">
        <v>0.49652777777777779</v>
      </c>
      <c r="K1633">
        <f>HOUR(Flights[[#This Row],[Scheduled Departure]])</f>
        <v>11</v>
      </c>
      <c r="L1633" s="1">
        <v>0.49375000000000002</v>
      </c>
      <c r="M1633">
        <v>-4</v>
      </c>
      <c r="N1633">
        <v>259</v>
      </c>
      <c r="O1633" s="14">
        <f>Flights[[#This Row],[Length (min)]]/60</f>
        <v>4.3166666666666664</v>
      </c>
      <c r="P1633">
        <v>1995</v>
      </c>
      <c r="Q1633" s="17">
        <f>IFERROR(Flights[[#This Row],[Distance]]/Flights[[#This Row],[Length (hr)]],"")</f>
        <v>462.16216216216219</v>
      </c>
      <c r="R1633" s="1">
        <v>0.8041666666666667</v>
      </c>
      <c r="S1633" s="1">
        <v>0.79861111111111116</v>
      </c>
      <c r="T1633">
        <v>-8</v>
      </c>
      <c r="U1633" t="str">
        <f>IF(Flights[[#This Row],[Arrival Delay]]="","Cancelled",IF(Flights[[#This Row],[Arrival Delay]]&gt;15,"Delayed","On time"))</f>
        <v>On time</v>
      </c>
      <c r="V1633" t="str">
        <f>IF(Flights[[#This Row],[Status]]&lt;&gt;"Delayed","",IF(Flights[[#This Row],[Arrival Delay]]&gt;120,"Severe",IF(Flights[[#This Row],[Arrival Delay]]&gt;60,"Major","Moderate")))</f>
        <v/>
      </c>
      <c r="X1633" t="str">
        <f>IF(OR(AND(Flights[[#This Row],[Status]]="Cancelled",Flights[[#This Row],[Cancellation Reason]]="Airline/Carrier"),Flights[[#This Row],[Delay Type]]="Severe"),"Yes","No")</f>
        <v>No</v>
      </c>
    </row>
    <row r="1634" spans="1:24" x14ac:dyDescent="0.25">
      <c r="A1634" s="3">
        <v>42130</v>
      </c>
      <c r="B1634">
        <f>WEEKNUM(Flights[[#This Row],[Date]],2)</f>
        <v>19</v>
      </c>
      <c r="C1634">
        <f>WEEKDAY(Flights[[#This Row],[Date]],2)</f>
        <v>3</v>
      </c>
      <c r="D1634" t="s">
        <v>708</v>
      </c>
      <c r="E1634" t="s">
        <v>1990</v>
      </c>
      <c r="F1634" t="s">
        <v>0</v>
      </c>
      <c r="G1634" t="s">
        <v>273</v>
      </c>
      <c r="H1634" t="str">
        <f>_xlfn.XLOOKUP(Flights[[#This Row],[Destination]],Airports!$A$1:$A$77,Airports!$D$1:$D$77,"Code not found")</f>
        <v>Denver</v>
      </c>
      <c r="I1634" t="str" cm="1">
        <f t="array" ref="I1634">_xlfn.XLOOKUP(Flights[[#This Row],[Destination]],_xlfn._TRO_TRAILING(Airports!A:A),_xlfn._TRO_TRAILING(Airports!E:E),"Code not found")</f>
        <v>CO</v>
      </c>
      <c r="J1634" s="1">
        <v>0.52777777777777779</v>
      </c>
      <c r="K1634">
        <f>HOUR(Flights[[#This Row],[Scheduled Departure]])</f>
        <v>12</v>
      </c>
      <c r="L1634" s="1">
        <v>0.53125</v>
      </c>
      <c r="M1634">
        <v>5</v>
      </c>
      <c r="N1634">
        <v>131</v>
      </c>
      <c r="O1634" s="14">
        <f>Flights[[#This Row],[Length (min)]]/60</f>
        <v>2.1833333333333331</v>
      </c>
      <c r="P1634">
        <v>862</v>
      </c>
      <c r="Q1634" s="17">
        <f>IFERROR(Flights[[#This Row],[Distance]]/Flights[[#This Row],[Length (hr)]],"")</f>
        <v>394.80916030534354</v>
      </c>
      <c r="R1634" s="1">
        <v>0.66597222222222219</v>
      </c>
      <c r="S1634" s="1">
        <v>0.66388888888888886</v>
      </c>
      <c r="T1634">
        <v>-3</v>
      </c>
      <c r="U1634" t="str">
        <f>IF(Flights[[#This Row],[Arrival Delay]]="","Cancelled",IF(Flights[[#This Row],[Arrival Delay]]&gt;15,"Delayed","On time"))</f>
        <v>On time</v>
      </c>
      <c r="V1634" t="str">
        <f>IF(Flights[[#This Row],[Status]]&lt;&gt;"Delayed","",IF(Flights[[#This Row],[Arrival Delay]]&gt;120,"Severe",IF(Flights[[#This Row],[Arrival Delay]]&gt;60,"Major","Moderate")))</f>
        <v/>
      </c>
      <c r="X1634" t="str">
        <f>IF(OR(AND(Flights[[#This Row],[Status]]="Cancelled",Flights[[#This Row],[Cancellation Reason]]="Airline/Carrier"),Flights[[#This Row],[Delay Type]]="Severe"),"Yes","No")</f>
        <v>No</v>
      </c>
    </row>
    <row r="1635" spans="1:24" x14ac:dyDescent="0.25">
      <c r="A1635" s="3">
        <v>42130</v>
      </c>
      <c r="B1635">
        <f>WEEKNUM(Flights[[#This Row],[Date]],2)</f>
        <v>19</v>
      </c>
      <c r="C1635">
        <f>WEEKDAY(Flights[[#This Row],[Date]],2)</f>
        <v>3</v>
      </c>
      <c r="D1635" t="s">
        <v>529</v>
      </c>
      <c r="E1635" t="s">
        <v>1996</v>
      </c>
      <c r="F1635" t="s">
        <v>0</v>
      </c>
      <c r="G1635" t="s">
        <v>12</v>
      </c>
      <c r="H1635" t="str">
        <f>_xlfn.XLOOKUP(Flights[[#This Row],[Destination]],Airports!$A$1:$A$77,Airports!$D$1:$D$77,"Code not found")</f>
        <v>New York</v>
      </c>
      <c r="I1635" t="str" cm="1">
        <f t="array" ref="I1635">_xlfn.XLOOKUP(Flights[[#This Row],[Destination]],_xlfn._TRO_TRAILING(Airports!A:A),_xlfn._TRO_TRAILING(Airports!E:E),"Code not found")</f>
        <v>NY</v>
      </c>
      <c r="J1635" s="1">
        <v>0.5625</v>
      </c>
      <c r="K1635">
        <f>HOUR(Flights[[#This Row],[Scheduled Departure]])</f>
        <v>13</v>
      </c>
      <c r="L1635" s="1">
        <v>0.56041666666666667</v>
      </c>
      <c r="M1635">
        <v>-3</v>
      </c>
      <c r="N1635">
        <v>331</v>
      </c>
      <c r="O1635" s="14">
        <f>Flights[[#This Row],[Length (min)]]/60</f>
        <v>5.5166666666666666</v>
      </c>
      <c r="P1635">
        <v>2475</v>
      </c>
      <c r="Q1635" s="17">
        <f>IFERROR(Flights[[#This Row],[Distance]]/Flights[[#This Row],[Length (hr)]],"")</f>
        <v>448.64048338368582</v>
      </c>
      <c r="R1635" s="1">
        <v>0.91666666666666663</v>
      </c>
      <c r="S1635" s="1">
        <v>0.91527777777777775</v>
      </c>
      <c r="T1635">
        <v>-2</v>
      </c>
      <c r="U1635" t="str">
        <f>IF(Flights[[#This Row],[Arrival Delay]]="","Cancelled",IF(Flights[[#This Row],[Arrival Delay]]&gt;15,"Delayed","On time"))</f>
        <v>On time</v>
      </c>
      <c r="V1635" t="str">
        <f>IF(Flights[[#This Row],[Status]]&lt;&gt;"Delayed","",IF(Flights[[#This Row],[Arrival Delay]]&gt;120,"Severe",IF(Flights[[#This Row],[Arrival Delay]]&gt;60,"Major","Moderate")))</f>
        <v/>
      </c>
      <c r="X1635" t="str">
        <f>IF(OR(AND(Flights[[#This Row],[Status]]="Cancelled",Flights[[#This Row],[Cancellation Reason]]="Airline/Carrier"),Flights[[#This Row],[Delay Type]]="Severe"),"Yes","No")</f>
        <v>No</v>
      </c>
    </row>
    <row r="1636" spans="1:24" x14ac:dyDescent="0.25">
      <c r="A1636" s="3">
        <v>42130</v>
      </c>
      <c r="B1636">
        <f>WEEKNUM(Flights[[#This Row],[Date]],2)</f>
        <v>19</v>
      </c>
      <c r="C1636">
        <f>WEEKDAY(Flights[[#This Row],[Date]],2)</f>
        <v>3</v>
      </c>
      <c r="D1636" t="s">
        <v>556</v>
      </c>
      <c r="E1636" t="s">
        <v>1994</v>
      </c>
      <c r="F1636" t="s">
        <v>0</v>
      </c>
      <c r="G1636" t="s">
        <v>342</v>
      </c>
      <c r="H1636" t="str">
        <f>_xlfn.XLOOKUP(Flights[[#This Row],[Destination]],Airports!$A$1:$A$77,Airports!$D$1:$D$77,"Code not found")</f>
        <v>Santa Barbara</v>
      </c>
      <c r="I1636" t="str" cm="1">
        <f t="array" ref="I1636">_xlfn.XLOOKUP(Flights[[#This Row],[Destination]],_xlfn._TRO_TRAILING(Airports!A:A),_xlfn._TRO_TRAILING(Airports!E:E),"Code not found")</f>
        <v>CA</v>
      </c>
      <c r="J1636" s="1">
        <v>0.61319444444444449</v>
      </c>
      <c r="K1636">
        <f>HOUR(Flights[[#This Row],[Scheduled Departure]])</f>
        <v>14</v>
      </c>
      <c r="L1636" s="1">
        <v>0.60833333333333328</v>
      </c>
      <c r="M1636">
        <v>-7</v>
      </c>
      <c r="N1636">
        <v>61</v>
      </c>
      <c r="O1636" s="14">
        <f>Flights[[#This Row],[Length (min)]]/60</f>
        <v>1.0166666666666666</v>
      </c>
      <c r="P1636">
        <v>89</v>
      </c>
      <c r="Q1636" s="17">
        <f>IFERROR(Flights[[#This Row],[Distance]]/Flights[[#This Row],[Length (hr)]],"")</f>
        <v>87.540983606557376</v>
      </c>
      <c r="R1636" s="1">
        <v>0.64930555555555558</v>
      </c>
      <c r="S1636" s="1">
        <v>0.65069444444444446</v>
      </c>
      <c r="T1636">
        <v>2</v>
      </c>
      <c r="U1636" t="str">
        <f>IF(Flights[[#This Row],[Arrival Delay]]="","Cancelled",IF(Flights[[#This Row],[Arrival Delay]]&gt;15,"Delayed","On time"))</f>
        <v>On time</v>
      </c>
      <c r="V1636" t="str">
        <f>IF(Flights[[#This Row],[Status]]&lt;&gt;"Delayed","",IF(Flights[[#This Row],[Arrival Delay]]&gt;120,"Severe",IF(Flights[[#This Row],[Arrival Delay]]&gt;60,"Major","Moderate")))</f>
        <v/>
      </c>
      <c r="X1636" t="str">
        <f>IF(OR(AND(Flights[[#This Row],[Status]]="Cancelled",Flights[[#This Row],[Cancellation Reason]]="Airline/Carrier"),Flights[[#This Row],[Delay Type]]="Severe"),"Yes","No")</f>
        <v>No</v>
      </c>
    </row>
    <row r="1637" spans="1:24" x14ac:dyDescent="0.25">
      <c r="A1637" s="3">
        <v>42130</v>
      </c>
      <c r="B1637">
        <f>WEEKNUM(Flights[[#This Row],[Date]],2)</f>
        <v>19</v>
      </c>
      <c r="C1637">
        <f>WEEKDAY(Flights[[#This Row],[Date]],2)</f>
        <v>3</v>
      </c>
      <c r="D1637" t="s">
        <v>1119</v>
      </c>
      <c r="E1637" t="s">
        <v>1995</v>
      </c>
      <c r="F1637" t="s">
        <v>0</v>
      </c>
      <c r="G1637" t="s">
        <v>351</v>
      </c>
      <c r="H1637" t="str">
        <f>_xlfn.XLOOKUP(Flights[[#This Row],[Destination]],Airports!$A$1:$A$77,Airports!$D$1:$D$77,"Code not found")</f>
        <v>Sacramento</v>
      </c>
      <c r="I1637" t="str" cm="1">
        <f t="array" ref="I1637">_xlfn.XLOOKUP(Flights[[#This Row],[Destination]],_xlfn._TRO_TRAILING(Airports!A:A),_xlfn._TRO_TRAILING(Airports!E:E),"Code not found")</f>
        <v>CA</v>
      </c>
      <c r="J1637" s="1">
        <v>0.625</v>
      </c>
      <c r="K1637">
        <f>HOUR(Flights[[#This Row],[Scheduled Departure]])</f>
        <v>15</v>
      </c>
      <c r="L1637" s="1">
        <v>0.62291666666666667</v>
      </c>
      <c r="M1637">
        <v>-3</v>
      </c>
      <c r="N1637">
        <v>69</v>
      </c>
      <c r="O1637" s="14">
        <f>Flights[[#This Row],[Length (min)]]/60</f>
        <v>1.1499999999999999</v>
      </c>
      <c r="P1637">
        <v>373</v>
      </c>
      <c r="Q1637" s="17">
        <f>IFERROR(Flights[[#This Row],[Distance]]/Flights[[#This Row],[Length (hr)]],"")</f>
        <v>324.34782608695656</v>
      </c>
      <c r="R1637" s="1">
        <v>0.67708333333333337</v>
      </c>
      <c r="S1637" s="1">
        <v>0.67083333333333328</v>
      </c>
      <c r="T1637">
        <v>-9</v>
      </c>
      <c r="U1637" t="str">
        <f>IF(Flights[[#This Row],[Arrival Delay]]="","Cancelled",IF(Flights[[#This Row],[Arrival Delay]]&gt;15,"Delayed","On time"))</f>
        <v>On time</v>
      </c>
      <c r="V1637" t="str">
        <f>IF(Flights[[#This Row],[Status]]&lt;&gt;"Delayed","",IF(Flights[[#This Row],[Arrival Delay]]&gt;120,"Severe",IF(Flights[[#This Row],[Arrival Delay]]&gt;60,"Major","Moderate")))</f>
        <v/>
      </c>
      <c r="X1637" t="str">
        <f>IF(OR(AND(Flights[[#This Row],[Status]]="Cancelled",Flights[[#This Row],[Cancellation Reason]]="Airline/Carrier"),Flights[[#This Row],[Delay Type]]="Severe"),"Yes","No")</f>
        <v>No</v>
      </c>
    </row>
    <row r="1638" spans="1:24" x14ac:dyDescent="0.25">
      <c r="A1638" s="3">
        <v>42130</v>
      </c>
      <c r="B1638">
        <f>WEEKNUM(Flights[[#This Row],[Date]],2)</f>
        <v>19</v>
      </c>
      <c r="C1638">
        <f>WEEKDAY(Flights[[#This Row],[Date]],2)</f>
        <v>3</v>
      </c>
      <c r="D1638" t="s">
        <v>399</v>
      </c>
      <c r="E1638" t="s">
        <v>1990</v>
      </c>
      <c r="F1638" t="s">
        <v>0</v>
      </c>
      <c r="G1638" t="s">
        <v>281</v>
      </c>
      <c r="H1638" t="str">
        <f>_xlfn.XLOOKUP(Flights[[#This Row],[Destination]],Airports!$A$1:$A$77,Airports!$D$1:$D$77,"Code not found")</f>
        <v>Newark</v>
      </c>
      <c r="I1638" t="str" cm="1">
        <f t="array" ref="I1638">_xlfn.XLOOKUP(Flights[[#This Row],[Destination]],_xlfn._TRO_TRAILING(Airports!A:A),_xlfn._TRO_TRAILING(Airports!E:E),"Code not found")</f>
        <v>NJ</v>
      </c>
      <c r="J1638" s="1">
        <v>0.6791666666666667</v>
      </c>
      <c r="K1638">
        <f>HOUR(Flights[[#This Row],[Scheduled Departure]])</f>
        <v>16</v>
      </c>
      <c r="L1638" s="1">
        <v>0.68125000000000002</v>
      </c>
      <c r="M1638">
        <v>3</v>
      </c>
      <c r="N1638">
        <v>311</v>
      </c>
      <c r="O1638" s="14">
        <f>Flights[[#This Row],[Length (min)]]/60</f>
        <v>5.1833333333333336</v>
      </c>
      <c r="P1638">
        <v>2454</v>
      </c>
      <c r="Q1638" s="17">
        <f>IFERROR(Flights[[#This Row],[Distance]]/Flights[[#This Row],[Length (hr)]],"")</f>
        <v>473.44051446945338</v>
      </c>
      <c r="R1638" s="1">
        <v>3.0555555555555555E-2</v>
      </c>
      <c r="S1638" s="1">
        <v>2.2222222222222223E-2</v>
      </c>
      <c r="T1638">
        <v>-12</v>
      </c>
      <c r="U1638" t="str">
        <f>IF(Flights[[#This Row],[Arrival Delay]]="","Cancelled",IF(Flights[[#This Row],[Arrival Delay]]&gt;15,"Delayed","On time"))</f>
        <v>On time</v>
      </c>
      <c r="V1638" t="str">
        <f>IF(Flights[[#This Row],[Status]]&lt;&gt;"Delayed","",IF(Flights[[#This Row],[Arrival Delay]]&gt;120,"Severe",IF(Flights[[#This Row],[Arrival Delay]]&gt;60,"Major","Moderate")))</f>
        <v/>
      </c>
      <c r="X1638" t="str">
        <f>IF(OR(AND(Flights[[#This Row],[Status]]="Cancelled",Flights[[#This Row],[Cancellation Reason]]="Airline/Carrier"),Flights[[#This Row],[Delay Type]]="Severe"),"Yes","No")</f>
        <v>No</v>
      </c>
    </row>
    <row r="1639" spans="1:24" x14ac:dyDescent="0.25">
      <c r="A1639" s="3">
        <v>42130</v>
      </c>
      <c r="B1639">
        <f>WEEKNUM(Flights[[#This Row],[Date]],2)</f>
        <v>19</v>
      </c>
      <c r="C1639">
        <f>WEEKDAY(Flights[[#This Row],[Date]],2)</f>
        <v>3</v>
      </c>
      <c r="D1639" t="s">
        <v>580</v>
      </c>
      <c r="E1639" t="s">
        <v>1991</v>
      </c>
      <c r="F1639" t="s">
        <v>0</v>
      </c>
      <c r="G1639" t="s">
        <v>344</v>
      </c>
      <c r="H1639" t="str">
        <f>_xlfn.XLOOKUP(Flights[[#This Row],[Destination]],Airports!$A$1:$A$77,Airports!$D$1:$D$77,"Code not found")</f>
        <v>Seattle</v>
      </c>
      <c r="I1639" t="str" cm="1">
        <f t="array" ref="I1639">_xlfn.XLOOKUP(Flights[[#This Row],[Destination]],_xlfn._TRO_TRAILING(Airports!A:A),_xlfn._TRO_TRAILING(Airports!E:E),"Code not found")</f>
        <v>WA</v>
      </c>
      <c r="J1639" s="1">
        <v>0.85069444444444442</v>
      </c>
      <c r="K1639">
        <f>HOUR(Flights[[#This Row],[Scheduled Departure]])</f>
        <v>20</v>
      </c>
      <c r="L1639" s="1">
        <v>0.84444444444444444</v>
      </c>
      <c r="M1639">
        <v>-9</v>
      </c>
      <c r="N1639">
        <v>144</v>
      </c>
      <c r="O1639" s="14">
        <f>Flights[[#This Row],[Length (min)]]/60</f>
        <v>2.4</v>
      </c>
      <c r="P1639">
        <v>954</v>
      </c>
      <c r="Q1639" s="17">
        <f>IFERROR(Flights[[#This Row],[Distance]]/Flights[[#This Row],[Length (hr)]],"")</f>
        <v>397.5</v>
      </c>
      <c r="R1639" s="1">
        <v>0.9604166666666667</v>
      </c>
      <c r="S1639" s="1">
        <v>0.94444444444444442</v>
      </c>
      <c r="T1639">
        <v>-23</v>
      </c>
      <c r="U1639" t="str">
        <f>IF(Flights[[#This Row],[Arrival Delay]]="","Cancelled",IF(Flights[[#This Row],[Arrival Delay]]&gt;15,"Delayed","On time"))</f>
        <v>On time</v>
      </c>
      <c r="V1639" t="str">
        <f>IF(Flights[[#This Row],[Status]]&lt;&gt;"Delayed","",IF(Flights[[#This Row],[Arrival Delay]]&gt;120,"Severe",IF(Flights[[#This Row],[Arrival Delay]]&gt;60,"Major","Moderate")))</f>
        <v/>
      </c>
      <c r="X1639" t="str">
        <f>IF(OR(AND(Flights[[#This Row],[Status]]="Cancelled",Flights[[#This Row],[Cancellation Reason]]="Airline/Carrier"),Flights[[#This Row],[Delay Type]]="Severe"),"Yes","No")</f>
        <v>No</v>
      </c>
    </row>
    <row r="1640" spans="1:24" x14ac:dyDescent="0.25">
      <c r="A1640" s="3">
        <v>42130</v>
      </c>
      <c r="B1640">
        <f>WEEKNUM(Flights[[#This Row],[Date]],2)</f>
        <v>19</v>
      </c>
      <c r="C1640">
        <f>WEEKDAY(Flights[[#This Row],[Date]],2)</f>
        <v>3</v>
      </c>
      <c r="D1640" t="s">
        <v>1048</v>
      </c>
      <c r="E1640" t="s">
        <v>1990</v>
      </c>
      <c r="F1640" t="s">
        <v>0</v>
      </c>
      <c r="G1640" t="s">
        <v>273</v>
      </c>
      <c r="H1640" t="str">
        <f>_xlfn.XLOOKUP(Flights[[#This Row],[Destination]],Airports!$A$1:$A$77,Airports!$D$1:$D$77,"Code not found")</f>
        <v>Denver</v>
      </c>
      <c r="I1640" t="str" cm="1">
        <f t="array" ref="I1640">_xlfn.XLOOKUP(Flights[[#This Row],[Destination]],_xlfn._TRO_TRAILING(Airports!A:A),_xlfn._TRO_TRAILING(Airports!E:E),"Code not found")</f>
        <v>CO</v>
      </c>
      <c r="J1640" s="1">
        <v>0.85347222222222219</v>
      </c>
      <c r="K1640">
        <f>HOUR(Flights[[#This Row],[Scheduled Departure]])</f>
        <v>20</v>
      </c>
      <c r="L1640" s="1">
        <v>0.84861111111111109</v>
      </c>
      <c r="M1640">
        <v>-7</v>
      </c>
      <c r="N1640">
        <v>124</v>
      </c>
      <c r="O1640" s="14">
        <f>Flights[[#This Row],[Length (min)]]/60</f>
        <v>2.0666666666666669</v>
      </c>
      <c r="P1640">
        <v>862</v>
      </c>
      <c r="Q1640" s="17">
        <f>IFERROR(Flights[[#This Row],[Distance]]/Flights[[#This Row],[Length (hr)]],"")</f>
        <v>417.09677419354836</v>
      </c>
      <c r="R1640" s="1">
        <v>0.9916666666666667</v>
      </c>
      <c r="S1640" s="1">
        <v>0.97638888888888886</v>
      </c>
      <c r="T1640">
        <v>-22</v>
      </c>
      <c r="U1640" t="str">
        <f>IF(Flights[[#This Row],[Arrival Delay]]="","Cancelled",IF(Flights[[#This Row],[Arrival Delay]]&gt;15,"Delayed","On time"))</f>
        <v>On time</v>
      </c>
      <c r="V1640" t="str">
        <f>IF(Flights[[#This Row],[Status]]&lt;&gt;"Delayed","",IF(Flights[[#This Row],[Arrival Delay]]&gt;120,"Severe",IF(Flights[[#This Row],[Arrival Delay]]&gt;60,"Major","Moderate")))</f>
        <v/>
      </c>
      <c r="X1640" t="str">
        <f>IF(OR(AND(Flights[[#This Row],[Status]]="Cancelled",Flights[[#This Row],[Cancellation Reason]]="Airline/Carrier"),Flights[[#This Row],[Delay Type]]="Severe"),"Yes","No")</f>
        <v>No</v>
      </c>
    </row>
    <row r="1641" spans="1:24" x14ac:dyDescent="0.25">
      <c r="A1641" s="3">
        <v>42130</v>
      </c>
      <c r="B1641">
        <f>WEEKNUM(Flights[[#This Row],[Date]],2)</f>
        <v>19</v>
      </c>
      <c r="C1641">
        <f>WEEKDAY(Flights[[#This Row],[Date]],2)</f>
        <v>3</v>
      </c>
      <c r="D1641" t="s">
        <v>99</v>
      </c>
      <c r="E1641" t="s">
        <v>1987</v>
      </c>
      <c r="F1641" t="s">
        <v>0</v>
      </c>
      <c r="G1641" t="s">
        <v>9</v>
      </c>
      <c r="H1641" t="str">
        <f>_xlfn.XLOOKUP(Flights[[#This Row],[Destination]],Airports!$A$1:$A$77,Airports!$D$1:$D$77,"Code not found")</f>
        <v>San Francisco</v>
      </c>
      <c r="I1641" t="str" cm="1">
        <f t="array" ref="I1641">_xlfn.XLOOKUP(Flights[[#This Row],[Destination]],_xlfn._TRO_TRAILING(Airports!A:A),_xlfn._TRO_TRAILING(Airports!E:E),"Code not found")</f>
        <v>CA</v>
      </c>
      <c r="J1641" s="1">
        <v>0.86805555555555558</v>
      </c>
      <c r="K1641">
        <f>HOUR(Flights[[#This Row],[Scheduled Departure]])</f>
        <v>20</v>
      </c>
      <c r="L1641" s="1">
        <v>0.8618055555555556</v>
      </c>
      <c r="M1641">
        <v>-9</v>
      </c>
      <c r="N1641">
        <v>81</v>
      </c>
      <c r="O1641" s="14">
        <f>Flights[[#This Row],[Length (min)]]/60</f>
        <v>1.35</v>
      </c>
      <c r="P1641">
        <v>337</v>
      </c>
      <c r="Q1641" s="17">
        <f>IFERROR(Flights[[#This Row],[Distance]]/Flights[[#This Row],[Length (hr)]],"")</f>
        <v>249.62962962962962</v>
      </c>
      <c r="R1641" s="1">
        <v>0.92638888888888893</v>
      </c>
      <c r="S1641" s="1">
        <v>0.91805555555555551</v>
      </c>
      <c r="T1641">
        <v>-12</v>
      </c>
      <c r="U1641" t="str">
        <f>IF(Flights[[#This Row],[Arrival Delay]]="","Cancelled",IF(Flights[[#This Row],[Arrival Delay]]&gt;15,"Delayed","On time"))</f>
        <v>On time</v>
      </c>
      <c r="V1641" t="str">
        <f>IF(Flights[[#This Row],[Status]]&lt;&gt;"Delayed","",IF(Flights[[#This Row],[Arrival Delay]]&gt;120,"Severe",IF(Flights[[#This Row],[Arrival Delay]]&gt;60,"Major","Moderate")))</f>
        <v/>
      </c>
      <c r="X1641" t="str">
        <f>IF(OR(AND(Flights[[#This Row],[Status]]="Cancelled",Flights[[#This Row],[Cancellation Reason]]="Airline/Carrier"),Flights[[#This Row],[Delay Type]]="Severe"),"Yes","No")</f>
        <v>No</v>
      </c>
    </row>
    <row r="1642" spans="1:24" x14ac:dyDescent="0.25">
      <c r="A1642" s="3">
        <v>42130</v>
      </c>
      <c r="B1642">
        <f>WEEKNUM(Flights[[#This Row],[Date]],2)</f>
        <v>19</v>
      </c>
      <c r="C1642">
        <f>WEEKDAY(Flights[[#This Row],[Date]],2)</f>
        <v>3</v>
      </c>
      <c r="D1642" t="s">
        <v>1075</v>
      </c>
      <c r="E1642" t="s">
        <v>1994</v>
      </c>
      <c r="F1642" t="s">
        <v>0</v>
      </c>
      <c r="G1642" t="s">
        <v>339</v>
      </c>
      <c r="H1642" t="str">
        <f>_xlfn.XLOOKUP(Flights[[#This Row],[Destination]],Airports!$A$1:$A$77,Airports!$D$1:$D$77,"Code not found")</f>
        <v>San Diego</v>
      </c>
      <c r="I1642" t="str" cm="1">
        <f t="array" ref="I1642">_xlfn.XLOOKUP(Flights[[#This Row],[Destination]],_xlfn._TRO_TRAILING(Airports!A:A),_xlfn._TRO_TRAILING(Airports!E:E),"Code not found")</f>
        <v>CA</v>
      </c>
      <c r="J1642" s="1">
        <v>0.875</v>
      </c>
      <c r="K1642">
        <f>HOUR(Flights[[#This Row],[Scheduled Departure]])</f>
        <v>21</v>
      </c>
      <c r="L1642" s="1">
        <v>0.88888888888888884</v>
      </c>
      <c r="M1642">
        <v>20</v>
      </c>
      <c r="N1642">
        <v>53</v>
      </c>
      <c r="O1642" s="14">
        <f>Flights[[#This Row],[Length (min)]]/60</f>
        <v>0.8833333333333333</v>
      </c>
      <c r="P1642">
        <v>109</v>
      </c>
      <c r="Q1642" s="17">
        <f>IFERROR(Flights[[#This Row],[Distance]]/Flights[[#This Row],[Length (hr)]],"")</f>
        <v>123.39622641509435</v>
      </c>
      <c r="R1642" s="1">
        <v>0.90833333333333333</v>
      </c>
      <c r="S1642" s="1">
        <v>0.92569444444444449</v>
      </c>
      <c r="T1642">
        <v>25</v>
      </c>
      <c r="U1642" t="str">
        <f>IF(Flights[[#This Row],[Arrival Delay]]="","Cancelled",IF(Flights[[#This Row],[Arrival Delay]]&gt;15,"Delayed","On time"))</f>
        <v>Delayed</v>
      </c>
      <c r="V1642" t="str">
        <f>IF(Flights[[#This Row],[Status]]&lt;&gt;"Delayed","",IF(Flights[[#This Row],[Arrival Delay]]&gt;120,"Severe",IF(Flights[[#This Row],[Arrival Delay]]&gt;60,"Major","Moderate")))</f>
        <v>Moderate</v>
      </c>
      <c r="X1642" t="str">
        <f>IF(OR(AND(Flights[[#This Row],[Status]]="Cancelled",Flights[[#This Row],[Cancellation Reason]]="Airline/Carrier"),Flights[[#This Row],[Delay Type]]="Severe"),"Yes","No")</f>
        <v>No</v>
      </c>
    </row>
    <row r="1643" spans="1:24" x14ac:dyDescent="0.25">
      <c r="A1643" s="3">
        <v>42130</v>
      </c>
      <c r="B1643">
        <f>WEEKNUM(Flights[[#This Row],[Date]],2)</f>
        <v>19</v>
      </c>
      <c r="C1643">
        <f>WEEKDAY(Flights[[#This Row],[Date]],2)</f>
        <v>3</v>
      </c>
      <c r="D1643" t="s">
        <v>1341</v>
      </c>
      <c r="E1643" t="s">
        <v>1995</v>
      </c>
      <c r="F1643" t="s">
        <v>0</v>
      </c>
      <c r="G1643" t="s">
        <v>349</v>
      </c>
      <c r="H1643" t="str">
        <f>_xlfn.XLOOKUP(Flights[[#This Row],[Destination]],Airports!$A$1:$A$77,Airports!$D$1:$D$77,"Code not found")</f>
        <v>Salt Lake City</v>
      </c>
      <c r="I1643" t="str" cm="1">
        <f t="array" ref="I1643">_xlfn.XLOOKUP(Flights[[#This Row],[Destination]],_xlfn._TRO_TRAILING(Airports!A:A),_xlfn._TRO_TRAILING(Airports!E:E),"Code not found")</f>
        <v>UT</v>
      </c>
      <c r="J1643" s="1">
        <v>0.90625</v>
      </c>
      <c r="K1643">
        <f>HOUR(Flights[[#This Row],[Scheduled Departure]])</f>
        <v>21</v>
      </c>
      <c r="L1643" s="1">
        <v>0.91527777777777775</v>
      </c>
      <c r="M1643">
        <v>13</v>
      </c>
      <c r="N1643">
        <v>97</v>
      </c>
      <c r="O1643" s="14">
        <f>Flights[[#This Row],[Length (min)]]/60</f>
        <v>1.6166666666666667</v>
      </c>
      <c r="P1643">
        <v>590</v>
      </c>
      <c r="Q1643" s="17">
        <f>IFERROR(Flights[[#This Row],[Distance]]/Flights[[#This Row],[Length (hr)]],"")</f>
        <v>364.94845360824741</v>
      </c>
      <c r="R1643" s="1">
        <v>1.7361111111111112E-2</v>
      </c>
      <c r="S1643" s="1">
        <v>2.4305555555555556E-2</v>
      </c>
      <c r="T1643">
        <v>10</v>
      </c>
      <c r="U1643" t="str">
        <f>IF(Flights[[#This Row],[Arrival Delay]]="","Cancelled",IF(Flights[[#This Row],[Arrival Delay]]&gt;15,"Delayed","On time"))</f>
        <v>On time</v>
      </c>
      <c r="V1643" t="str">
        <f>IF(Flights[[#This Row],[Status]]&lt;&gt;"Delayed","",IF(Flights[[#This Row],[Arrival Delay]]&gt;120,"Severe",IF(Flights[[#This Row],[Arrival Delay]]&gt;60,"Major","Moderate")))</f>
        <v/>
      </c>
      <c r="X1643" t="str">
        <f>IF(OR(AND(Flights[[#This Row],[Status]]="Cancelled",Flights[[#This Row],[Cancellation Reason]]="Airline/Carrier"),Flights[[#This Row],[Delay Type]]="Severe"),"Yes","No")</f>
        <v>No</v>
      </c>
    </row>
    <row r="1644" spans="1:24" x14ac:dyDescent="0.25">
      <c r="A1644" s="3">
        <v>42130</v>
      </c>
      <c r="B1644">
        <f>WEEKNUM(Flights[[#This Row],[Date]],2)</f>
        <v>19</v>
      </c>
      <c r="C1644">
        <f>WEEKDAY(Flights[[#This Row],[Date]],2)</f>
        <v>3</v>
      </c>
      <c r="D1644" t="s">
        <v>158</v>
      </c>
      <c r="E1644" t="s">
        <v>1987</v>
      </c>
      <c r="F1644" t="s">
        <v>0</v>
      </c>
      <c r="G1644" t="s">
        <v>15</v>
      </c>
      <c r="H1644" t="str">
        <f>_xlfn.XLOOKUP(Flights[[#This Row],[Destination]],Airports!$A$1:$A$77,Airports!$D$1:$D$77,"Code not found")</f>
        <v>Las Vegas</v>
      </c>
      <c r="I1644" t="str" cm="1">
        <f t="array" ref="I1644">_xlfn.XLOOKUP(Flights[[#This Row],[Destination]],_xlfn._TRO_TRAILING(Airports!A:A),_xlfn._TRO_TRAILING(Airports!E:E),"Code not found")</f>
        <v>NV</v>
      </c>
      <c r="J1644" s="1">
        <v>0.94097222222222221</v>
      </c>
      <c r="K1644">
        <f>HOUR(Flights[[#This Row],[Scheduled Departure]])</f>
        <v>22</v>
      </c>
      <c r="L1644" s="1">
        <v>0.93611111111111112</v>
      </c>
      <c r="M1644">
        <v>-7</v>
      </c>
      <c r="N1644">
        <v>76</v>
      </c>
      <c r="O1644" s="14">
        <f>Flights[[#This Row],[Length (min)]]/60</f>
        <v>1.2666666666666666</v>
      </c>
      <c r="P1644">
        <v>236</v>
      </c>
      <c r="Q1644" s="17">
        <f>IFERROR(Flights[[#This Row],[Distance]]/Flights[[#This Row],[Length (hr)]],"")</f>
        <v>186.31578947368422</v>
      </c>
      <c r="R1644" s="1">
        <v>0.99305555555555558</v>
      </c>
      <c r="S1644" s="1">
        <v>0.98888888888888893</v>
      </c>
      <c r="T1644">
        <v>-6</v>
      </c>
      <c r="U1644" t="str">
        <f>IF(Flights[[#This Row],[Arrival Delay]]="","Cancelled",IF(Flights[[#This Row],[Arrival Delay]]&gt;15,"Delayed","On time"))</f>
        <v>On time</v>
      </c>
      <c r="V1644" t="str">
        <f>IF(Flights[[#This Row],[Status]]&lt;&gt;"Delayed","",IF(Flights[[#This Row],[Arrival Delay]]&gt;120,"Severe",IF(Flights[[#This Row],[Arrival Delay]]&gt;60,"Major","Moderate")))</f>
        <v/>
      </c>
      <c r="X1644" t="str">
        <f>IF(OR(AND(Flights[[#This Row],[Status]]="Cancelled",Flights[[#This Row],[Cancellation Reason]]="Airline/Carrier"),Flights[[#This Row],[Delay Type]]="Severe"),"Yes","No")</f>
        <v>No</v>
      </c>
    </row>
    <row r="1645" spans="1:24" x14ac:dyDescent="0.25">
      <c r="A1645" s="3">
        <v>42130</v>
      </c>
      <c r="B1645">
        <f>WEEKNUM(Flights[[#This Row],[Date]],2)</f>
        <v>19</v>
      </c>
      <c r="C1645">
        <f>WEEKDAY(Flights[[#This Row],[Date]],2)</f>
        <v>3</v>
      </c>
      <c r="D1645" t="s">
        <v>159</v>
      </c>
      <c r="E1645" t="s">
        <v>1987</v>
      </c>
      <c r="F1645" t="s">
        <v>0</v>
      </c>
      <c r="G1645" t="s">
        <v>14</v>
      </c>
      <c r="H1645" t="str">
        <f>_xlfn.XLOOKUP(Flights[[#This Row],[Destination]],Airports!$A$1:$A$77,Airports!$D$1:$D$77,"Code not found")</f>
        <v>Tampa</v>
      </c>
      <c r="I1645" t="str" cm="1">
        <f t="array" ref="I1645">_xlfn.XLOOKUP(Flights[[#This Row],[Destination]],_xlfn._TRO_TRAILING(Airports!A:A),_xlfn._TRO_TRAILING(Airports!E:E),"Code not found")</f>
        <v>FL</v>
      </c>
      <c r="J1645" s="1">
        <v>0.95138888888888884</v>
      </c>
      <c r="K1645">
        <f>HOUR(Flights[[#This Row],[Scheduled Departure]])</f>
        <v>22</v>
      </c>
      <c r="L1645" s="1">
        <v>0.94722222222222219</v>
      </c>
      <c r="M1645">
        <v>-6</v>
      </c>
      <c r="N1645">
        <v>269</v>
      </c>
      <c r="O1645" s="14">
        <f>Flights[[#This Row],[Length (min)]]/60</f>
        <v>4.4833333333333334</v>
      </c>
      <c r="P1645">
        <v>2158</v>
      </c>
      <c r="Q1645" s="17">
        <f>IFERROR(Flights[[#This Row],[Distance]]/Flights[[#This Row],[Length (hr)]],"")</f>
        <v>481.33828996282529</v>
      </c>
      <c r="R1645" s="1">
        <v>0.26805555555555555</v>
      </c>
      <c r="S1645" s="1">
        <v>0.2590277777777778</v>
      </c>
      <c r="T1645">
        <v>-13</v>
      </c>
      <c r="U1645" t="str">
        <f>IF(Flights[[#This Row],[Arrival Delay]]="","Cancelled",IF(Flights[[#This Row],[Arrival Delay]]&gt;15,"Delayed","On time"))</f>
        <v>On time</v>
      </c>
      <c r="V1645" t="str">
        <f>IF(Flights[[#This Row],[Status]]&lt;&gt;"Delayed","",IF(Flights[[#This Row],[Arrival Delay]]&gt;120,"Severe",IF(Flights[[#This Row],[Arrival Delay]]&gt;60,"Major","Moderate")))</f>
        <v/>
      </c>
      <c r="X1645" t="str">
        <f>IF(OR(AND(Flights[[#This Row],[Status]]="Cancelled",Flights[[#This Row],[Cancellation Reason]]="Airline/Carrier"),Flights[[#This Row],[Delay Type]]="Severe"),"Yes","No")</f>
        <v>No</v>
      </c>
    </row>
    <row r="1646" spans="1:24" x14ac:dyDescent="0.25">
      <c r="A1646" s="3">
        <v>42130</v>
      </c>
      <c r="B1646">
        <f>WEEKNUM(Flights[[#This Row],[Date]],2)</f>
        <v>19</v>
      </c>
      <c r="C1646">
        <f>WEEKDAY(Flights[[#This Row],[Date]],2)</f>
        <v>3</v>
      </c>
      <c r="D1646" t="s">
        <v>1216</v>
      </c>
      <c r="E1646" t="s">
        <v>1990</v>
      </c>
      <c r="F1646" t="s">
        <v>0</v>
      </c>
      <c r="G1646" t="s">
        <v>4</v>
      </c>
      <c r="H1646" t="str">
        <f>_xlfn.XLOOKUP(Flights[[#This Row],[Destination]],Airports!$A$1:$A$77,Airports!$D$1:$D$77,"Code not found")</f>
        <v>Chicago</v>
      </c>
      <c r="I1646" t="str" cm="1">
        <f t="array" ref="I1646">_xlfn.XLOOKUP(Flights[[#This Row],[Destination]],_xlfn._TRO_TRAILING(Airports!A:A),_xlfn._TRO_TRAILING(Airports!E:E),"Code not found")</f>
        <v>IL</v>
      </c>
      <c r="J1646" s="1">
        <v>0.95486111111111116</v>
      </c>
      <c r="K1646">
        <f>HOUR(Flights[[#This Row],[Scheduled Departure]])</f>
        <v>22</v>
      </c>
      <c r="L1646" s="1">
        <v>0.95625000000000004</v>
      </c>
      <c r="M1646">
        <v>2</v>
      </c>
      <c r="N1646">
        <v>223</v>
      </c>
      <c r="O1646" s="14">
        <f>Flights[[#This Row],[Length (min)]]/60</f>
        <v>3.7166666666666668</v>
      </c>
      <c r="P1646">
        <v>1744</v>
      </c>
      <c r="Q1646" s="17">
        <f>IFERROR(Flights[[#This Row],[Distance]]/Flights[[#This Row],[Length (hr)]],"")</f>
        <v>469.23766816143495</v>
      </c>
      <c r="R1646" s="1">
        <v>0.20624999999999999</v>
      </c>
      <c r="S1646" s="1">
        <v>0.19444444444444445</v>
      </c>
      <c r="T1646">
        <v>-17</v>
      </c>
      <c r="U1646" t="str">
        <f>IF(Flights[[#This Row],[Arrival Delay]]="","Cancelled",IF(Flights[[#This Row],[Arrival Delay]]&gt;15,"Delayed","On time"))</f>
        <v>On time</v>
      </c>
      <c r="V1646" t="str">
        <f>IF(Flights[[#This Row],[Status]]&lt;&gt;"Delayed","",IF(Flights[[#This Row],[Arrival Delay]]&gt;120,"Severe",IF(Flights[[#This Row],[Arrival Delay]]&gt;60,"Major","Moderate")))</f>
        <v/>
      </c>
      <c r="X1646" t="str">
        <f>IF(OR(AND(Flights[[#This Row],[Status]]="Cancelled",Flights[[#This Row],[Cancellation Reason]]="Airline/Carrier"),Flights[[#This Row],[Delay Type]]="Severe"),"Yes","No")</f>
        <v>No</v>
      </c>
    </row>
    <row r="1647" spans="1:24" x14ac:dyDescent="0.25">
      <c r="A1647" s="3">
        <v>42130</v>
      </c>
      <c r="B1647">
        <f>WEEKNUM(Flights[[#This Row],[Date]],2)</f>
        <v>19</v>
      </c>
      <c r="C1647">
        <f>WEEKDAY(Flights[[#This Row],[Date]],2)</f>
        <v>3</v>
      </c>
      <c r="D1647" t="s">
        <v>681</v>
      </c>
      <c r="E1647" t="s">
        <v>1996</v>
      </c>
      <c r="F1647" t="s">
        <v>0</v>
      </c>
      <c r="G1647" t="s">
        <v>16</v>
      </c>
      <c r="H1647" t="str">
        <f>_xlfn.XLOOKUP(Flights[[#This Row],[Destination]],Airports!$A$1:$A$77,Airports!$D$1:$D$77,"Code not found")</f>
        <v>Dulles</v>
      </c>
      <c r="I1647" t="str" cm="1">
        <f t="array" ref="I1647">_xlfn.XLOOKUP(Flights[[#This Row],[Destination]],_xlfn._TRO_TRAILING(Airports!A:A),_xlfn._TRO_TRAILING(Airports!E:E),"Code not found")</f>
        <v>VA</v>
      </c>
      <c r="J1647" s="1">
        <v>0.98958333333333337</v>
      </c>
      <c r="K1647">
        <f>HOUR(Flights[[#This Row],[Scheduled Departure]])</f>
        <v>23</v>
      </c>
      <c r="L1647" s="1">
        <v>0.98541666666666672</v>
      </c>
      <c r="M1647">
        <v>-6</v>
      </c>
      <c r="N1647">
        <v>302</v>
      </c>
      <c r="O1647" s="14">
        <f>Flights[[#This Row],[Length (min)]]/60</f>
        <v>5.0333333333333332</v>
      </c>
      <c r="P1647">
        <v>2288</v>
      </c>
      <c r="Q1647" s="17">
        <f>IFERROR(Flights[[#This Row],[Distance]]/Flights[[#This Row],[Length (hr)]],"")</f>
        <v>454.56953642384104</v>
      </c>
      <c r="R1647" s="1">
        <v>0.31597222222222221</v>
      </c>
      <c r="S1647" s="1">
        <v>0.32013888888888886</v>
      </c>
      <c r="T1647">
        <v>6</v>
      </c>
      <c r="U1647" t="str">
        <f>IF(Flights[[#This Row],[Arrival Delay]]="","Cancelled",IF(Flights[[#This Row],[Arrival Delay]]&gt;15,"Delayed","On time"))</f>
        <v>On time</v>
      </c>
      <c r="V1647" t="str">
        <f>IF(Flights[[#This Row],[Status]]&lt;&gt;"Delayed","",IF(Flights[[#This Row],[Arrival Delay]]&gt;120,"Severe",IF(Flights[[#This Row],[Arrival Delay]]&gt;60,"Major","Moderate")))</f>
        <v/>
      </c>
      <c r="X1647" t="str">
        <f>IF(OR(AND(Flights[[#This Row],[Status]]="Cancelled",Flights[[#This Row],[Cancellation Reason]]="Airline/Carrier"),Flights[[#This Row],[Delay Type]]="Severe"),"Yes","No")</f>
        <v>No</v>
      </c>
    </row>
    <row r="1648" spans="1:24" x14ac:dyDescent="0.25">
      <c r="A1648" s="3">
        <v>42131</v>
      </c>
      <c r="B1648">
        <f>WEEKNUM(Flights[[#This Row],[Date]],2)</f>
        <v>19</v>
      </c>
      <c r="C1648">
        <f>WEEKDAY(Flights[[#This Row],[Date]],2)</f>
        <v>4</v>
      </c>
      <c r="D1648" t="s">
        <v>679</v>
      </c>
      <c r="E1648" t="s">
        <v>1990</v>
      </c>
      <c r="F1648" t="s">
        <v>0</v>
      </c>
      <c r="G1648" t="s">
        <v>293</v>
      </c>
      <c r="H1648" t="str">
        <f>_xlfn.XLOOKUP(Flights[[#This Row],[Destination]],Airports!$A$1:$A$77,Airports!$D$1:$D$77,"Code not found")</f>
        <v>Houston</v>
      </c>
      <c r="I1648" t="str" cm="1">
        <f t="array" ref="I1648">_xlfn.XLOOKUP(Flights[[#This Row],[Destination]],_xlfn._TRO_TRAILING(Airports!A:A),_xlfn._TRO_TRAILING(Airports!E:E),"Code not found")</f>
        <v>TX</v>
      </c>
      <c r="J1648" s="1">
        <v>3.8194444444444448E-2</v>
      </c>
      <c r="K1648">
        <f>HOUR(Flights[[#This Row],[Scheduled Departure]])</f>
        <v>0</v>
      </c>
      <c r="L1648" s="1">
        <v>3.9583333333333331E-2</v>
      </c>
      <c r="M1648">
        <v>2</v>
      </c>
      <c r="N1648">
        <v>180</v>
      </c>
      <c r="O1648" s="14">
        <f>Flights[[#This Row],[Length (min)]]/60</f>
        <v>3</v>
      </c>
      <c r="P1648">
        <v>1379</v>
      </c>
      <c r="Q1648" s="17">
        <f>IFERROR(Flights[[#This Row],[Distance]]/Flights[[#This Row],[Length (hr)]],"")</f>
        <v>459.66666666666669</v>
      </c>
      <c r="R1648" s="1">
        <v>0.25208333333333333</v>
      </c>
      <c r="S1648" s="1">
        <v>0.24791666666666667</v>
      </c>
      <c r="T1648">
        <v>-6</v>
      </c>
      <c r="U1648" t="str">
        <f>IF(Flights[[#This Row],[Arrival Delay]]="","Cancelled",IF(Flights[[#This Row],[Arrival Delay]]&gt;15,"Delayed","On time"))</f>
        <v>On time</v>
      </c>
      <c r="V1648" t="str">
        <f>IF(Flights[[#This Row],[Status]]&lt;&gt;"Delayed","",IF(Flights[[#This Row],[Arrival Delay]]&gt;120,"Severe",IF(Flights[[#This Row],[Arrival Delay]]&gt;60,"Major","Moderate")))</f>
        <v/>
      </c>
      <c r="X1648" t="str">
        <f>IF(OR(AND(Flights[[#This Row],[Status]]="Cancelled",Flights[[#This Row],[Cancellation Reason]]="Airline/Carrier"),Flights[[#This Row],[Delay Type]]="Severe"),"Yes","No")</f>
        <v>No</v>
      </c>
    </row>
    <row r="1649" spans="1:24" x14ac:dyDescent="0.25">
      <c r="A1649" s="3">
        <v>42131</v>
      </c>
      <c r="B1649">
        <f>WEEKNUM(Flights[[#This Row],[Date]],2)</f>
        <v>19</v>
      </c>
      <c r="C1649">
        <f>WEEKDAY(Flights[[#This Row],[Date]],2)</f>
        <v>4</v>
      </c>
      <c r="D1649" t="s">
        <v>128</v>
      </c>
      <c r="E1649" t="s">
        <v>1987</v>
      </c>
      <c r="F1649" t="s">
        <v>0</v>
      </c>
      <c r="G1649" t="s">
        <v>3</v>
      </c>
      <c r="H1649" t="str">
        <f>_xlfn.XLOOKUP(Flights[[#This Row],[Destination]],Airports!$A$1:$A$77,Airports!$D$1:$D$77,"Code not found")</f>
        <v>Dallas</v>
      </c>
      <c r="I1649" t="str" cm="1">
        <f t="array" ref="I1649">_xlfn.XLOOKUP(Flights[[#This Row],[Destination]],_xlfn._TRO_TRAILING(Airports!A:A),_xlfn._TRO_TRAILING(Airports!E:E),"Code not found")</f>
        <v>TX</v>
      </c>
      <c r="J1649" s="1">
        <v>0.20833333333333334</v>
      </c>
      <c r="K1649">
        <f>HOUR(Flights[[#This Row],[Scheduled Departure]])</f>
        <v>5</v>
      </c>
      <c r="L1649" s="1">
        <v>0.20833333333333334</v>
      </c>
      <c r="M1649">
        <v>0</v>
      </c>
      <c r="N1649">
        <v>177</v>
      </c>
      <c r="O1649" s="14">
        <f>Flights[[#This Row],[Length (min)]]/60</f>
        <v>2.95</v>
      </c>
      <c r="P1649">
        <v>1235</v>
      </c>
      <c r="Q1649" s="17">
        <f>IFERROR(Flights[[#This Row],[Distance]]/Flights[[#This Row],[Length (hr)]],"")</f>
        <v>418.64406779661016</v>
      </c>
      <c r="R1649" s="1">
        <v>0.41944444444444445</v>
      </c>
      <c r="S1649" s="1">
        <v>0.41458333333333336</v>
      </c>
      <c r="T1649">
        <v>-7</v>
      </c>
      <c r="U1649" t="str">
        <f>IF(Flights[[#This Row],[Arrival Delay]]="","Cancelled",IF(Flights[[#This Row],[Arrival Delay]]&gt;15,"Delayed","On time"))</f>
        <v>On time</v>
      </c>
      <c r="V1649" t="str">
        <f>IF(Flights[[#This Row],[Status]]&lt;&gt;"Delayed","",IF(Flights[[#This Row],[Arrival Delay]]&gt;120,"Severe",IF(Flights[[#This Row],[Arrival Delay]]&gt;60,"Major","Moderate")))</f>
        <v/>
      </c>
      <c r="X1649" t="str">
        <f>IF(OR(AND(Flights[[#This Row],[Status]]="Cancelled",Flights[[#This Row],[Cancellation Reason]]="Airline/Carrier"),Flights[[#This Row],[Delay Type]]="Severe"),"Yes","No")</f>
        <v>No</v>
      </c>
    </row>
    <row r="1650" spans="1:24" x14ac:dyDescent="0.25">
      <c r="A1650" s="3">
        <v>42131</v>
      </c>
      <c r="B1650">
        <f>WEEKNUM(Flights[[#This Row],[Date]],2)</f>
        <v>19</v>
      </c>
      <c r="C1650">
        <f>WEEKDAY(Flights[[#This Row],[Date]],2)</f>
        <v>4</v>
      </c>
      <c r="D1650" t="s">
        <v>696</v>
      </c>
      <c r="E1650" t="s">
        <v>1996</v>
      </c>
      <c r="F1650" t="s">
        <v>0</v>
      </c>
      <c r="G1650" t="s">
        <v>9</v>
      </c>
      <c r="H1650" t="str">
        <f>_xlfn.XLOOKUP(Flights[[#This Row],[Destination]],Airports!$A$1:$A$77,Airports!$D$1:$D$77,"Code not found")</f>
        <v>San Francisco</v>
      </c>
      <c r="I1650" t="str" cm="1">
        <f t="array" ref="I1650">_xlfn.XLOOKUP(Flights[[#This Row],[Destination]],_xlfn._TRO_TRAILING(Airports!A:A),_xlfn._TRO_TRAILING(Airports!E:E),"Code not found")</f>
        <v>CA</v>
      </c>
      <c r="J1650" s="1">
        <v>0.29166666666666669</v>
      </c>
      <c r="K1650">
        <f>HOUR(Flights[[#This Row],[Scheduled Departure]])</f>
        <v>7</v>
      </c>
      <c r="L1650" s="1">
        <v>0.29305555555555557</v>
      </c>
      <c r="M1650">
        <v>2</v>
      </c>
      <c r="N1650">
        <v>88</v>
      </c>
      <c r="O1650" s="14">
        <f>Flights[[#This Row],[Length (min)]]/60</f>
        <v>1.4666666666666666</v>
      </c>
      <c r="P1650">
        <v>337</v>
      </c>
      <c r="Q1650" s="17">
        <f>IFERROR(Flights[[#This Row],[Distance]]/Flights[[#This Row],[Length (hr)]],"")</f>
        <v>229.77272727272728</v>
      </c>
      <c r="R1650" s="1">
        <v>0.34375</v>
      </c>
      <c r="S1650" s="1">
        <v>0.35416666666666669</v>
      </c>
      <c r="T1650">
        <v>15</v>
      </c>
      <c r="U1650" t="str">
        <f>IF(Flights[[#This Row],[Arrival Delay]]="","Cancelled",IF(Flights[[#This Row],[Arrival Delay]]&gt;15,"Delayed","On time"))</f>
        <v>On time</v>
      </c>
      <c r="V1650" t="str">
        <f>IF(Flights[[#This Row],[Status]]&lt;&gt;"Delayed","",IF(Flights[[#This Row],[Arrival Delay]]&gt;120,"Severe",IF(Flights[[#This Row],[Arrival Delay]]&gt;60,"Major","Moderate")))</f>
        <v/>
      </c>
      <c r="X1650" t="str">
        <f>IF(OR(AND(Flights[[#This Row],[Status]]="Cancelled",Flights[[#This Row],[Cancellation Reason]]="Airline/Carrier"),Flights[[#This Row],[Delay Type]]="Severe"),"Yes","No")</f>
        <v>No</v>
      </c>
    </row>
    <row r="1651" spans="1:24" x14ac:dyDescent="0.25">
      <c r="A1651" s="3">
        <v>42131</v>
      </c>
      <c r="B1651">
        <f>WEEKNUM(Flights[[#This Row],[Date]],2)</f>
        <v>19</v>
      </c>
      <c r="C1651">
        <f>WEEKDAY(Flights[[#This Row],[Date]],2)</f>
        <v>4</v>
      </c>
      <c r="D1651" t="s">
        <v>504</v>
      </c>
      <c r="E1651" t="s">
        <v>1992</v>
      </c>
      <c r="F1651" t="s">
        <v>0</v>
      </c>
      <c r="G1651" t="s">
        <v>12</v>
      </c>
      <c r="H1651" t="str">
        <f>_xlfn.XLOOKUP(Flights[[#This Row],[Destination]],Airports!$A$1:$A$77,Airports!$D$1:$D$77,"Code not found")</f>
        <v>New York</v>
      </c>
      <c r="I1651" t="str" cm="1">
        <f t="array" ref="I1651">_xlfn.XLOOKUP(Flights[[#This Row],[Destination]],_xlfn._TRO_TRAILING(Airports!A:A),_xlfn._TRO_TRAILING(Airports!E:E),"Code not found")</f>
        <v>NY</v>
      </c>
      <c r="J1651" s="1">
        <v>0.52083333333333337</v>
      </c>
      <c r="K1651">
        <f>HOUR(Flights[[#This Row],[Scheduled Departure]])</f>
        <v>12</v>
      </c>
      <c r="L1651" s="1">
        <v>0.51875000000000004</v>
      </c>
      <c r="M1651">
        <v>-3</v>
      </c>
      <c r="N1651">
        <v>322</v>
      </c>
      <c r="O1651" s="14">
        <f>Flights[[#This Row],[Length (min)]]/60</f>
        <v>5.3666666666666663</v>
      </c>
      <c r="P1651">
        <v>2475</v>
      </c>
      <c r="Q1651" s="17">
        <f>IFERROR(Flights[[#This Row],[Distance]]/Flights[[#This Row],[Length (hr)]],"")</f>
        <v>461.18012422360255</v>
      </c>
      <c r="R1651" s="1">
        <v>0.87847222222222221</v>
      </c>
      <c r="S1651" s="1">
        <v>0.86736111111111114</v>
      </c>
      <c r="T1651">
        <v>-16</v>
      </c>
      <c r="U1651" t="str">
        <f>IF(Flights[[#This Row],[Arrival Delay]]="","Cancelled",IF(Flights[[#This Row],[Arrival Delay]]&gt;15,"Delayed","On time"))</f>
        <v>On time</v>
      </c>
      <c r="V1651" t="str">
        <f>IF(Flights[[#This Row],[Status]]&lt;&gt;"Delayed","",IF(Flights[[#This Row],[Arrival Delay]]&gt;120,"Severe",IF(Flights[[#This Row],[Arrival Delay]]&gt;60,"Major","Moderate")))</f>
        <v/>
      </c>
      <c r="X1651" t="str">
        <f>IF(OR(AND(Flights[[#This Row],[Status]]="Cancelled",Flights[[#This Row],[Cancellation Reason]]="Airline/Carrier"),Flights[[#This Row],[Delay Type]]="Severe"),"Yes","No")</f>
        <v>No</v>
      </c>
    </row>
    <row r="1652" spans="1:24" x14ac:dyDescent="0.25">
      <c r="A1652" s="3">
        <v>42131</v>
      </c>
      <c r="B1652">
        <f>WEEKNUM(Flights[[#This Row],[Date]],2)</f>
        <v>19</v>
      </c>
      <c r="C1652">
        <f>WEEKDAY(Flights[[#This Row],[Date]],2)</f>
        <v>4</v>
      </c>
      <c r="D1652" t="s">
        <v>1095</v>
      </c>
      <c r="E1652" t="s">
        <v>1994</v>
      </c>
      <c r="F1652" t="s">
        <v>0</v>
      </c>
      <c r="G1652" t="s">
        <v>339</v>
      </c>
      <c r="H1652" t="str">
        <f>_xlfn.XLOOKUP(Flights[[#This Row],[Destination]],Airports!$A$1:$A$77,Airports!$D$1:$D$77,"Code not found")</f>
        <v>San Diego</v>
      </c>
      <c r="I1652" t="str" cm="1">
        <f t="array" ref="I1652">_xlfn.XLOOKUP(Flights[[#This Row],[Destination]],_xlfn._TRO_TRAILING(Airports!A:A),_xlfn._TRO_TRAILING(Airports!E:E),"Code not found")</f>
        <v>CA</v>
      </c>
      <c r="J1652" s="1">
        <v>0.71527777777777779</v>
      </c>
      <c r="K1652">
        <f>HOUR(Flights[[#This Row],[Scheduled Departure]])</f>
        <v>17</v>
      </c>
      <c r="L1652" s="1">
        <v>0.71388888888888891</v>
      </c>
      <c r="M1652">
        <v>-2</v>
      </c>
      <c r="N1652">
        <v>56</v>
      </c>
      <c r="O1652" s="14">
        <f>Flights[[#This Row],[Length (min)]]/60</f>
        <v>0.93333333333333335</v>
      </c>
      <c r="P1652">
        <v>109</v>
      </c>
      <c r="Q1652" s="17">
        <f>IFERROR(Flights[[#This Row],[Distance]]/Flights[[#This Row],[Length (hr)]],"")</f>
        <v>116.78571428571428</v>
      </c>
      <c r="R1652" s="1">
        <v>0.74722222222222223</v>
      </c>
      <c r="S1652" s="1">
        <v>0.75277777777777777</v>
      </c>
      <c r="T1652">
        <v>8</v>
      </c>
      <c r="U1652" t="str">
        <f>IF(Flights[[#This Row],[Arrival Delay]]="","Cancelled",IF(Flights[[#This Row],[Arrival Delay]]&gt;15,"Delayed","On time"))</f>
        <v>On time</v>
      </c>
      <c r="V1652" t="str">
        <f>IF(Flights[[#This Row],[Status]]&lt;&gt;"Delayed","",IF(Flights[[#This Row],[Arrival Delay]]&gt;120,"Severe",IF(Flights[[#This Row],[Arrival Delay]]&gt;60,"Major","Moderate")))</f>
        <v/>
      </c>
      <c r="X1652" t="str">
        <f>IF(OR(AND(Flights[[#This Row],[Status]]="Cancelled",Flights[[#This Row],[Cancellation Reason]]="Airline/Carrier"),Flights[[#This Row],[Delay Type]]="Severe"),"Yes","No")</f>
        <v>No</v>
      </c>
    </row>
    <row r="1653" spans="1:24" x14ac:dyDescent="0.25">
      <c r="A1653" s="3">
        <v>42131</v>
      </c>
      <c r="B1653">
        <f>WEEKNUM(Flights[[#This Row],[Date]],2)</f>
        <v>19</v>
      </c>
      <c r="C1653">
        <f>WEEKDAY(Flights[[#This Row],[Date]],2)</f>
        <v>4</v>
      </c>
      <c r="D1653" t="s">
        <v>1344</v>
      </c>
      <c r="E1653" t="s">
        <v>1995</v>
      </c>
      <c r="F1653" t="s">
        <v>0</v>
      </c>
      <c r="G1653" t="s">
        <v>15</v>
      </c>
      <c r="H1653" t="str">
        <f>_xlfn.XLOOKUP(Flights[[#This Row],[Destination]],Airports!$A$1:$A$77,Airports!$D$1:$D$77,"Code not found")</f>
        <v>Las Vegas</v>
      </c>
      <c r="I1653" t="str" cm="1">
        <f t="array" ref="I1653">_xlfn.XLOOKUP(Flights[[#This Row],[Destination]],_xlfn._TRO_TRAILING(Airports!A:A),_xlfn._TRO_TRAILING(Airports!E:E),"Code not found")</f>
        <v>NV</v>
      </c>
      <c r="J1653" s="1">
        <v>0.91666666666666663</v>
      </c>
      <c r="K1653">
        <f>HOUR(Flights[[#This Row],[Scheduled Departure]])</f>
        <v>22</v>
      </c>
      <c r="L1653" s="1">
        <v>0.95625000000000004</v>
      </c>
      <c r="M1653">
        <v>57</v>
      </c>
      <c r="N1653">
        <v>63</v>
      </c>
      <c r="O1653" s="14">
        <f>Flights[[#This Row],[Length (min)]]/60</f>
        <v>1.05</v>
      </c>
      <c r="P1653">
        <v>236</v>
      </c>
      <c r="Q1653" s="17">
        <f>IFERROR(Flights[[#This Row],[Distance]]/Flights[[#This Row],[Length (hr)]],"")</f>
        <v>224.76190476190476</v>
      </c>
      <c r="R1653" s="1">
        <v>0.96875</v>
      </c>
      <c r="S1653" s="1">
        <v>0</v>
      </c>
      <c r="T1653">
        <v>45</v>
      </c>
      <c r="U1653" t="str">
        <f>IF(Flights[[#This Row],[Arrival Delay]]="","Cancelled",IF(Flights[[#This Row],[Arrival Delay]]&gt;15,"Delayed","On time"))</f>
        <v>Delayed</v>
      </c>
      <c r="V1653" t="str">
        <f>IF(Flights[[#This Row],[Status]]&lt;&gt;"Delayed","",IF(Flights[[#This Row],[Arrival Delay]]&gt;120,"Severe",IF(Flights[[#This Row],[Arrival Delay]]&gt;60,"Major","Moderate")))</f>
        <v>Moderate</v>
      </c>
      <c r="X1653" t="str">
        <f>IF(OR(AND(Flights[[#This Row],[Status]]="Cancelled",Flights[[#This Row],[Cancellation Reason]]="Airline/Carrier"),Flights[[#This Row],[Delay Type]]="Severe"),"Yes","No")</f>
        <v>No</v>
      </c>
    </row>
    <row r="1654" spans="1:24" x14ac:dyDescent="0.25">
      <c r="A1654" s="3">
        <v>42131</v>
      </c>
      <c r="B1654">
        <f>WEEKNUM(Flights[[#This Row],[Date]],2)</f>
        <v>19</v>
      </c>
      <c r="C1654">
        <f>WEEKDAY(Flights[[#This Row],[Date]],2)</f>
        <v>4</v>
      </c>
      <c r="D1654" t="s">
        <v>1416</v>
      </c>
      <c r="E1654" t="s">
        <v>1990</v>
      </c>
      <c r="F1654" t="s">
        <v>0</v>
      </c>
      <c r="G1654" t="s">
        <v>15</v>
      </c>
      <c r="H1654" t="str">
        <f>_xlfn.XLOOKUP(Flights[[#This Row],[Destination]],Airports!$A$1:$A$77,Airports!$D$1:$D$77,"Code not found")</f>
        <v>Las Vegas</v>
      </c>
      <c r="I1654" t="str" cm="1">
        <f t="array" ref="I1654">_xlfn.XLOOKUP(Flights[[#This Row],[Destination]],_xlfn._TRO_TRAILING(Airports!A:A),_xlfn._TRO_TRAILING(Airports!E:E),"Code not found")</f>
        <v>NV</v>
      </c>
      <c r="J1654" s="1">
        <v>0.94166666666666665</v>
      </c>
      <c r="K1654">
        <f>HOUR(Flights[[#This Row],[Scheduled Departure]])</f>
        <v>22</v>
      </c>
      <c r="L1654" s="1">
        <v>0.93888888888888888</v>
      </c>
      <c r="M1654">
        <v>-4</v>
      </c>
      <c r="N1654">
        <v>74</v>
      </c>
      <c r="O1654" s="14">
        <f>Flights[[#This Row],[Length (min)]]/60</f>
        <v>1.2333333333333334</v>
      </c>
      <c r="P1654">
        <v>236</v>
      </c>
      <c r="Q1654" s="17">
        <f>IFERROR(Flights[[#This Row],[Distance]]/Flights[[#This Row],[Length (hr)]],"")</f>
        <v>191.35135135135135</v>
      </c>
      <c r="R1654" s="1">
        <v>0.99375000000000002</v>
      </c>
      <c r="S1654" s="1">
        <v>0.99027777777777781</v>
      </c>
      <c r="T1654">
        <v>-5</v>
      </c>
      <c r="U1654" t="str">
        <f>IF(Flights[[#This Row],[Arrival Delay]]="","Cancelled",IF(Flights[[#This Row],[Arrival Delay]]&gt;15,"Delayed","On time"))</f>
        <v>On time</v>
      </c>
      <c r="V1654" t="str">
        <f>IF(Flights[[#This Row],[Status]]&lt;&gt;"Delayed","",IF(Flights[[#This Row],[Arrival Delay]]&gt;120,"Severe",IF(Flights[[#This Row],[Arrival Delay]]&gt;60,"Major","Moderate")))</f>
        <v/>
      </c>
      <c r="X1654" t="str">
        <f>IF(OR(AND(Flights[[#This Row],[Status]]="Cancelled",Flights[[#This Row],[Cancellation Reason]]="Airline/Carrier"),Flights[[#This Row],[Delay Type]]="Severe"),"Yes","No")</f>
        <v>No</v>
      </c>
    </row>
    <row r="1655" spans="1:24" x14ac:dyDescent="0.25">
      <c r="A1655" s="3">
        <v>42132</v>
      </c>
      <c r="B1655">
        <f>WEEKNUM(Flights[[#This Row],[Date]],2)</f>
        <v>19</v>
      </c>
      <c r="C1655">
        <f>WEEKDAY(Flights[[#This Row],[Date]],2)</f>
        <v>5</v>
      </c>
      <c r="D1655" t="s">
        <v>1404</v>
      </c>
      <c r="E1655" t="s">
        <v>1990</v>
      </c>
      <c r="F1655" t="s">
        <v>0</v>
      </c>
      <c r="G1655" t="s">
        <v>4</v>
      </c>
      <c r="H1655" t="str">
        <f>_xlfn.XLOOKUP(Flights[[#This Row],[Destination]],Airports!$A$1:$A$77,Airports!$D$1:$D$77,"Code not found")</f>
        <v>Chicago</v>
      </c>
      <c r="I1655" t="str" cm="1">
        <f t="array" ref="I1655">_xlfn.XLOOKUP(Flights[[#This Row],[Destination]],_xlfn._TRO_TRAILING(Airports!A:A),_xlfn._TRO_TRAILING(Airports!E:E),"Code not found")</f>
        <v>IL</v>
      </c>
      <c r="J1655" s="1">
        <v>0.25</v>
      </c>
      <c r="K1655">
        <f>HOUR(Flights[[#This Row],[Scheduled Departure]])</f>
        <v>6</v>
      </c>
      <c r="L1655" s="1">
        <v>0.24722222222222223</v>
      </c>
      <c r="M1655">
        <v>-4</v>
      </c>
      <c r="N1655">
        <v>236</v>
      </c>
      <c r="O1655" s="14">
        <f>Flights[[#This Row],[Length (min)]]/60</f>
        <v>3.9333333333333331</v>
      </c>
      <c r="P1655">
        <v>1744</v>
      </c>
      <c r="Q1655" s="17">
        <f>IFERROR(Flights[[#This Row],[Distance]]/Flights[[#This Row],[Length (hr)]],"")</f>
        <v>443.38983050847457</v>
      </c>
      <c r="R1655" s="1">
        <v>0.50416666666666665</v>
      </c>
      <c r="S1655" s="1">
        <v>0.49444444444444446</v>
      </c>
      <c r="T1655">
        <v>-14</v>
      </c>
      <c r="U1655" t="str">
        <f>IF(Flights[[#This Row],[Arrival Delay]]="","Cancelled",IF(Flights[[#This Row],[Arrival Delay]]&gt;15,"Delayed","On time"))</f>
        <v>On time</v>
      </c>
      <c r="V1655" t="str">
        <f>IF(Flights[[#This Row],[Status]]&lt;&gt;"Delayed","",IF(Flights[[#This Row],[Arrival Delay]]&gt;120,"Severe",IF(Flights[[#This Row],[Arrival Delay]]&gt;60,"Major","Moderate")))</f>
        <v/>
      </c>
      <c r="X1655" t="str">
        <f>IF(OR(AND(Flights[[#This Row],[Status]]="Cancelled",Flights[[#This Row],[Cancellation Reason]]="Airline/Carrier"),Flights[[#This Row],[Delay Type]]="Severe"),"Yes","No")</f>
        <v>No</v>
      </c>
    </row>
    <row r="1656" spans="1:24" x14ac:dyDescent="0.25">
      <c r="A1656" s="3">
        <v>42132</v>
      </c>
      <c r="B1656">
        <f>WEEKNUM(Flights[[#This Row],[Date]],2)</f>
        <v>19</v>
      </c>
      <c r="C1656">
        <f>WEEKDAY(Flights[[#This Row],[Date]],2)</f>
        <v>5</v>
      </c>
      <c r="D1656" t="s">
        <v>1405</v>
      </c>
      <c r="E1656" t="s">
        <v>1990</v>
      </c>
      <c r="F1656" t="s">
        <v>0</v>
      </c>
      <c r="G1656" t="s">
        <v>281</v>
      </c>
      <c r="H1656" t="str">
        <f>_xlfn.XLOOKUP(Flights[[#This Row],[Destination]],Airports!$A$1:$A$77,Airports!$D$1:$D$77,"Code not found")</f>
        <v>Newark</v>
      </c>
      <c r="I1656" t="str" cm="1">
        <f t="array" ref="I1656">_xlfn.XLOOKUP(Flights[[#This Row],[Destination]],_xlfn._TRO_TRAILING(Airports!A:A),_xlfn._TRO_TRAILING(Airports!E:E),"Code not found")</f>
        <v>NJ</v>
      </c>
      <c r="J1656" s="1">
        <v>0.25</v>
      </c>
      <c r="K1656">
        <f>HOUR(Flights[[#This Row],[Scheduled Departure]])</f>
        <v>6</v>
      </c>
      <c r="L1656" s="1">
        <v>0.25069444444444444</v>
      </c>
      <c r="M1656">
        <v>1</v>
      </c>
      <c r="N1656">
        <v>326</v>
      </c>
      <c r="O1656" s="14">
        <f>Flights[[#This Row],[Length (min)]]/60</f>
        <v>5.4333333333333336</v>
      </c>
      <c r="P1656">
        <v>2454</v>
      </c>
      <c r="Q1656" s="17">
        <f>IFERROR(Flights[[#This Row],[Distance]]/Flights[[#This Row],[Length (hr)]],"")</f>
        <v>451.65644171779138</v>
      </c>
      <c r="R1656" s="1">
        <v>0.60555555555555551</v>
      </c>
      <c r="S1656" s="1">
        <v>0.6020833333333333</v>
      </c>
      <c r="T1656">
        <v>-5</v>
      </c>
      <c r="U1656" t="str">
        <f>IF(Flights[[#This Row],[Arrival Delay]]="","Cancelled",IF(Flights[[#This Row],[Arrival Delay]]&gt;15,"Delayed","On time"))</f>
        <v>On time</v>
      </c>
      <c r="V1656" t="str">
        <f>IF(Flights[[#This Row],[Status]]&lt;&gt;"Delayed","",IF(Flights[[#This Row],[Arrival Delay]]&gt;120,"Severe",IF(Flights[[#This Row],[Arrival Delay]]&gt;60,"Major","Moderate")))</f>
        <v/>
      </c>
      <c r="X1656" t="str">
        <f>IF(OR(AND(Flights[[#This Row],[Status]]="Cancelled",Flights[[#This Row],[Cancellation Reason]]="Airline/Carrier"),Flights[[#This Row],[Delay Type]]="Severe"),"Yes","No")</f>
        <v>No</v>
      </c>
    </row>
    <row r="1657" spans="1:24" x14ac:dyDescent="0.25">
      <c r="A1657" s="3">
        <v>42132</v>
      </c>
      <c r="B1657">
        <f>WEEKNUM(Flights[[#This Row],[Date]],2)</f>
        <v>19</v>
      </c>
      <c r="C1657">
        <f>WEEKDAY(Flights[[#This Row],[Date]],2)</f>
        <v>5</v>
      </c>
      <c r="D1657" t="s">
        <v>37</v>
      </c>
      <c r="E1657" t="s">
        <v>1987</v>
      </c>
      <c r="F1657" t="s">
        <v>0</v>
      </c>
      <c r="G1657" t="s">
        <v>3</v>
      </c>
      <c r="H1657" t="str">
        <f>_xlfn.XLOOKUP(Flights[[#This Row],[Destination]],Airports!$A$1:$A$77,Airports!$D$1:$D$77,"Code not found")</f>
        <v>Dallas</v>
      </c>
      <c r="I1657" t="str" cm="1">
        <f t="array" ref="I1657">_xlfn.XLOOKUP(Flights[[#This Row],[Destination]],_xlfn._TRO_TRAILING(Airports!A:A),_xlfn._TRO_TRAILING(Airports!E:E),"Code not found")</f>
        <v>TX</v>
      </c>
      <c r="J1657" s="1">
        <v>0.27083333333333331</v>
      </c>
      <c r="K1657">
        <f>HOUR(Flights[[#This Row],[Scheduled Departure]])</f>
        <v>6</v>
      </c>
      <c r="L1657" s="1">
        <v>0.26944444444444443</v>
      </c>
      <c r="M1657">
        <v>-2</v>
      </c>
      <c r="N1657">
        <v>176</v>
      </c>
      <c r="O1657" s="14">
        <f>Flights[[#This Row],[Length (min)]]/60</f>
        <v>2.9333333333333331</v>
      </c>
      <c r="P1657">
        <v>1235</v>
      </c>
      <c r="Q1657" s="17">
        <f>IFERROR(Flights[[#This Row],[Distance]]/Flights[[#This Row],[Length (hr)]],"")</f>
        <v>421.02272727272731</v>
      </c>
      <c r="R1657" s="1">
        <v>0.48333333333333334</v>
      </c>
      <c r="S1657" s="1">
        <v>0.47499999999999998</v>
      </c>
      <c r="T1657">
        <v>-12</v>
      </c>
      <c r="U1657" t="str">
        <f>IF(Flights[[#This Row],[Arrival Delay]]="","Cancelled",IF(Flights[[#This Row],[Arrival Delay]]&gt;15,"Delayed","On time"))</f>
        <v>On time</v>
      </c>
      <c r="V1657" t="str">
        <f>IF(Flights[[#This Row],[Status]]&lt;&gt;"Delayed","",IF(Flights[[#This Row],[Arrival Delay]]&gt;120,"Severe",IF(Flights[[#This Row],[Arrival Delay]]&gt;60,"Major","Moderate")))</f>
        <v/>
      </c>
      <c r="X1657" t="str">
        <f>IF(OR(AND(Flights[[#This Row],[Status]]="Cancelled",Flights[[#This Row],[Cancellation Reason]]="Airline/Carrier"),Flights[[#This Row],[Delay Type]]="Severe"),"Yes","No")</f>
        <v>No</v>
      </c>
    </row>
    <row r="1658" spans="1:24" x14ac:dyDescent="0.25">
      <c r="A1658" s="3">
        <v>42132</v>
      </c>
      <c r="B1658">
        <f>WEEKNUM(Flights[[#This Row],[Date]],2)</f>
        <v>19</v>
      </c>
      <c r="C1658">
        <f>WEEKDAY(Flights[[#This Row],[Date]],2)</f>
        <v>5</v>
      </c>
      <c r="D1658" t="s">
        <v>387</v>
      </c>
      <c r="E1658" t="s">
        <v>1991</v>
      </c>
      <c r="F1658" t="s">
        <v>0</v>
      </c>
      <c r="G1658" t="s">
        <v>24</v>
      </c>
      <c r="H1658" t="str">
        <f>_xlfn.XLOOKUP(Flights[[#This Row],[Destination]],Airports!$A$1:$A$77,Airports!$D$1:$D$77,"Code not found")</f>
        <v>Portland</v>
      </c>
      <c r="I1658" t="str" cm="1">
        <f t="array" ref="I1658">_xlfn.XLOOKUP(Flights[[#This Row],[Destination]],_xlfn._TRO_TRAILING(Airports!A:A),_xlfn._TRO_TRAILING(Airports!E:E),"Code not found")</f>
        <v>OR</v>
      </c>
      <c r="J1658" s="1">
        <v>0.27430555555555558</v>
      </c>
      <c r="K1658">
        <f>HOUR(Flights[[#This Row],[Scheduled Departure]])</f>
        <v>6</v>
      </c>
      <c r="L1658" s="1">
        <v>0.27152777777777776</v>
      </c>
      <c r="M1658">
        <v>-4</v>
      </c>
      <c r="N1658">
        <v>154</v>
      </c>
      <c r="O1658" s="14">
        <f>Flights[[#This Row],[Length (min)]]/60</f>
        <v>2.5666666666666669</v>
      </c>
      <c r="P1658">
        <v>834</v>
      </c>
      <c r="Q1658" s="17">
        <f>IFERROR(Flights[[#This Row],[Distance]]/Flights[[#This Row],[Length (hr)]],"")</f>
        <v>324.93506493506493</v>
      </c>
      <c r="R1658" s="1">
        <v>0.375</v>
      </c>
      <c r="S1658" s="1">
        <v>0.37847222222222221</v>
      </c>
      <c r="T1658">
        <v>5</v>
      </c>
      <c r="U1658" t="str">
        <f>IF(Flights[[#This Row],[Arrival Delay]]="","Cancelled",IF(Flights[[#This Row],[Arrival Delay]]&gt;15,"Delayed","On time"))</f>
        <v>On time</v>
      </c>
      <c r="V1658" t="str">
        <f>IF(Flights[[#This Row],[Status]]&lt;&gt;"Delayed","",IF(Flights[[#This Row],[Arrival Delay]]&gt;120,"Severe",IF(Flights[[#This Row],[Arrival Delay]]&gt;60,"Major","Moderate")))</f>
        <v/>
      </c>
      <c r="X1658" t="str">
        <f>IF(OR(AND(Flights[[#This Row],[Status]]="Cancelled",Flights[[#This Row],[Cancellation Reason]]="Airline/Carrier"),Flights[[#This Row],[Delay Type]]="Severe"),"Yes","No")</f>
        <v>No</v>
      </c>
    </row>
    <row r="1659" spans="1:24" x14ac:dyDescent="0.25">
      <c r="A1659" s="3">
        <v>42132</v>
      </c>
      <c r="B1659">
        <f>WEEKNUM(Flights[[#This Row],[Date]],2)</f>
        <v>19</v>
      </c>
      <c r="C1659">
        <f>WEEKDAY(Flights[[#This Row],[Date]],2)</f>
        <v>5</v>
      </c>
      <c r="D1659" t="s">
        <v>390</v>
      </c>
      <c r="E1659" t="s">
        <v>1991</v>
      </c>
      <c r="F1659" t="s">
        <v>0</v>
      </c>
      <c r="G1659" t="s">
        <v>344</v>
      </c>
      <c r="H1659" t="str">
        <f>_xlfn.XLOOKUP(Flights[[#This Row],[Destination]],Airports!$A$1:$A$77,Airports!$D$1:$D$77,"Code not found")</f>
        <v>Seattle</v>
      </c>
      <c r="I1659" t="str" cm="1">
        <f t="array" ref="I1659">_xlfn.XLOOKUP(Flights[[#This Row],[Destination]],_xlfn._TRO_TRAILING(Airports!A:A),_xlfn._TRO_TRAILING(Airports!E:E),"Code not found")</f>
        <v>WA</v>
      </c>
      <c r="J1659" s="1">
        <v>0.29166666666666669</v>
      </c>
      <c r="K1659">
        <f>HOUR(Flights[[#This Row],[Scheduled Departure]])</f>
        <v>7</v>
      </c>
      <c r="L1659" s="1">
        <v>0.29097222222222224</v>
      </c>
      <c r="M1659">
        <v>-1</v>
      </c>
      <c r="N1659">
        <v>174</v>
      </c>
      <c r="O1659" s="14">
        <f>Flights[[#This Row],[Length (min)]]/60</f>
        <v>2.9</v>
      </c>
      <c r="P1659">
        <v>954</v>
      </c>
      <c r="Q1659" s="17">
        <f>IFERROR(Flights[[#This Row],[Distance]]/Flights[[#This Row],[Length (hr)]],"")</f>
        <v>328.9655172413793</v>
      </c>
      <c r="R1659" s="1">
        <v>0.40625</v>
      </c>
      <c r="S1659" s="1">
        <v>0.41180555555555554</v>
      </c>
      <c r="T1659">
        <v>8</v>
      </c>
      <c r="U1659" t="str">
        <f>IF(Flights[[#This Row],[Arrival Delay]]="","Cancelled",IF(Flights[[#This Row],[Arrival Delay]]&gt;15,"Delayed","On time"))</f>
        <v>On time</v>
      </c>
      <c r="V1659" t="str">
        <f>IF(Flights[[#This Row],[Status]]&lt;&gt;"Delayed","",IF(Flights[[#This Row],[Arrival Delay]]&gt;120,"Severe",IF(Flights[[#This Row],[Arrival Delay]]&gt;60,"Major","Moderate")))</f>
        <v/>
      </c>
      <c r="X1659" t="str">
        <f>IF(OR(AND(Flights[[#This Row],[Status]]="Cancelled",Flights[[#This Row],[Cancellation Reason]]="Airline/Carrier"),Flights[[#This Row],[Delay Type]]="Severe"),"Yes","No")</f>
        <v>No</v>
      </c>
    </row>
    <row r="1660" spans="1:24" x14ac:dyDescent="0.25">
      <c r="A1660" s="3">
        <v>42132</v>
      </c>
      <c r="B1660">
        <f>WEEKNUM(Flights[[#This Row],[Date]],2)</f>
        <v>19</v>
      </c>
      <c r="C1660">
        <f>WEEKDAY(Flights[[#This Row],[Date]],2)</f>
        <v>5</v>
      </c>
      <c r="D1660" t="s">
        <v>429</v>
      </c>
      <c r="E1660" t="s">
        <v>1994</v>
      </c>
      <c r="F1660" t="s">
        <v>0</v>
      </c>
      <c r="G1660" t="s">
        <v>335</v>
      </c>
      <c r="H1660" t="str">
        <f>_xlfn.XLOOKUP(Flights[[#This Row],[Destination]],Airports!$A$1:$A$77,Airports!$D$1:$D$77,"Code not found")</f>
        <v>Reno</v>
      </c>
      <c r="I1660" t="str" cm="1">
        <f t="array" ref="I1660">_xlfn.XLOOKUP(Flights[[#This Row],[Destination]],_xlfn._TRO_TRAILING(Airports!A:A),_xlfn._TRO_TRAILING(Airports!E:E),"Code not found")</f>
        <v>NV</v>
      </c>
      <c r="J1660" s="1">
        <v>0.3611111111111111</v>
      </c>
      <c r="K1660">
        <f>HOUR(Flights[[#This Row],[Scheduled Departure]])</f>
        <v>8</v>
      </c>
      <c r="L1660" s="1">
        <v>0.35555555555555557</v>
      </c>
      <c r="M1660">
        <v>-8</v>
      </c>
      <c r="N1660">
        <v>95</v>
      </c>
      <c r="O1660" s="14">
        <f>Flights[[#This Row],[Length (min)]]/60</f>
        <v>1.5833333333333333</v>
      </c>
      <c r="P1660">
        <v>391</v>
      </c>
      <c r="Q1660" s="17">
        <f>IFERROR(Flights[[#This Row],[Distance]]/Flights[[#This Row],[Length (hr)]],"")</f>
        <v>246.94736842105263</v>
      </c>
      <c r="R1660" s="1">
        <v>0.42986111111111114</v>
      </c>
      <c r="S1660" s="1">
        <v>0.42152777777777778</v>
      </c>
      <c r="T1660">
        <v>-12</v>
      </c>
      <c r="U1660" t="str">
        <f>IF(Flights[[#This Row],[Arrival Delay]]="","Cancelled",IF(Flights[[#This Row],[Arrival Delay]]&gt;15,"Delayed","On time"))</f>
        <v>On time</v>
      </c>
      <c r="V1660" t="str">
        <f>IF(Flights[[#This Row],[Status]]&lt;&gt;"Delayed","",IF(Flights[[#This Row],[Arrival Delay]]&gt;120,"Severe",IF(Flights[[#This Row],[Arrival Delay]]&gt;60,"Major","Moderate")))</f>
        <v/>
      </c>
      <c r="X1660" t="str">
        <f>IF(OR(AND(Flights[[#This Row],[Status]]="Cancelled",Flights[[#This Row],[Cancellation Reason]]="Airline/Carrier"),Flights[[#This Row],[Delay Type]]="Severe"),"Yes","No")</f>
        <v>No</v>
      </c>
    </row>
    <row r="1661" spans="1:24" x14ac:dyDescent="0.25">
      <c r="A1661" s="3">
        <v>42132</v>
      </c>
      <c r="B1661">
        <f>WEEKNUM(Flights[[#This Row],[Date]],2)</f>
        <v>19</v>
      </c>
      <c r="C1661">
        <f>WEEKDAY(Flights[[#This Row],[Date]],2)</f>
        <v>5</v>
      </c>
      <c r="D1661" t="s">
        <v>1294</v>
      </c>
      <c r="E1661" t="s">
        <v>1995</v>
      </c>
      <c r="F1661" t="s">
        <v>0</v>
      </c>
      <c r="G1661" t="s">
        <v>306</v>
      </c>
      <c r="H1661" t="str">
        <f>_xlfn.XLOOKUP(Flights[[#This Row],[Destination]],Airports!$A$1:$A$77,Airports!$D$1:$D$77,"Code not found")</f>
        <v>Chicago</v>
      </c>
      <c r="I1661" t="str" cm="1">
        <f t="array" ref="I1661">_xlfn.XLOOKUP(Flights[[#This Row],[Destination]],_xlfn._TRO_TRAILING(Airports!A:A),_xlfn._TRO_TRAILING(Airports!E:E),"Code not found")</f>
        <v>IL</v>
      </c>
      <c r="J1661" s="1">
        <v>0.37847222222222221</v>
      </c>
      <c r="K1661">
        <f>HOUR(Flights[[#This Row],[Scheduled Departure]])</f>
        <v>9</v>
      </c>
      <c r="L1661" s="1">
        <v>0.38055555555555554</v>
      </c>
      <c r="M1661">
        <v>3</v>
      </c>
      <c r="N1661">
        <v>227</v>
      </c>
      <c r="O1661" s="14">
        <f>Flights[[#This Row],[Length (min)]]/60</f>
        <v>3.7833333333333332</v>
      </c>
      <c r="P1661">
        <v>1750</v>
      </c>
      <c r="Q1661" s="17">
        <f>IFERROR(Flights[[#This Row],[Distance]]/Flights[[#This Row],[Length (hr)]],"")</f>
        <v>462.55506607929516</v>
      </c>
      <c r="R1661" s="1">
        <v>0.625</v>
      </c>
      <c r="S1661" s="1">
        <v>0.62152777777777779</v>
      </c>
      <c r="T1661">
        <v>-5</v>
      </c>
      <c r="U1661" t="str">
        <f>IF(Flights[[#This Row],[Arrival Delay]]="","Cancelled",IF(Flights[[#This Row],[Arrival Delay]]&gt;15,"Delayed","On time"))</f>
        <v>On time</v>
      </c>
      <c r="V1661" t="str">
        <f>IF(Flights[[#This Row],[Status]]&lt;&gt;"Delayed","",IF(Flights[[#This Row],[Arrival Delay]]&gt;120,"Severe",IF(Flights[[#This Row],[Arrival Delay]]&gt;60,"Major","Moderate")))</f>
        <v/>
      </c>
      <c r="X1661" t="str">
        <f>IF(OR(AND(Flights[[#This Row],[Status]]="Cancelled",Flights[[#This Row],[Cancellation Reason]]="Airline/Carrier"),Flights[[#This Row],[Delay Type]]="Severe"),"Yes","No")</f>
        <v>No</v>
      </c>
    </row>
    <row r="1662" spans="1:24" x14ac:dyDescent="0.25">
      <c r="A1662" s="3">
        <v>42132</v>
      </c>
      <c r="B1662">
        <f>WEEKNUM(Flights[[#This Row],[Date]],2)</f>
        <v>19</v>
      </c>
      <c r="C1662">
        <f>WEEKDAY(Flights[[#This Row],[Date]],2)</f>
        <v>5</v>
      </c>
      <c r="D1662" t="s">
        <v>456</v>
      </c>
      <c r="E1662" t="s">
        <v>1990</v>
      </c>
      <c r="F1662" t="s">
        <v>0</v>
      </c>
      <c r="G1662" t="s">
        <v>293</v>
      </c>
      <c r="H1662" t="str">
        <f>_xlfn.XLOOKUP(Flights[[#This Row],[Destination]],Airports!$A$1:$A$77,Airports!$D$1:$D$77,"Code not found")</f>
        <v>Houston</v>
      </c>
      <c r="I1662" t="str" cm="1">
        <f t="array" ref="I1662">_xlfn.XLOOKUP(Flights[[#This Row],[Destination]],_xlfn._TRO_TRAILING(Airports!A:A),_xlfn._TRO_TRAILING(Airports!E:E),"Code not found")</f>
        <v>TX</v>
      </c>
      <c r="J1662" s="1">
        <v>0.43333333333333335</v>
      </c>
      <c r="K1662">
        <f>HOUR(Flights[[#This Row],[Scheduled Departure]])</f>
        <v>10</v>
      </c>
      <c r="L1662" s="1">
        <v>0.43125000000000002</v>
      </c>
      <c r="M1662">
        <v>-3</v>
      </c>
      <c r="N1662">
        <v>188</v>
      </c>
      <c r="O1662" s="14">
        <f>Flights[[#This Row],[Length (min)]]/60</f>
        <v>3.1333333333333333</v>
      </c>
      <c r="P1662">
        <v>1379</v>
      </c>
      <c r="Q1662" s="17">
        <f>IFERROR(Flights[[#This Row],[Distance]]/Flights[[#This Row],[Length (hr)]],"")</f>
        <v>440.10638297872339</v>
      </c>
      <c r="R1662" s="1">
        <v>0.65347222222222223</v>
      </c>
      <c r="S1662" s="1">
        <v>0.64513888888888893</v>
      </c>
      <c r="T1662">
        <v>-12</v>
      </c>
      <c r="U1662" t="str">
        <f>IF(Flights[[#This Row],[Arrival Delay]]="","Cancelled",IF(Flights[[#This Row],[Arrival Delay]]&gt;15,"Delayed","On time"))</f>
        <v>On time</v>
      </c>
      <c r="V1662" t="str">
        <f>IF(Flights[[#This Row],[Status]]&lt;&gt;"Delayed","",IF(Flights[[#This Row],[Arrival Delay]]&gt;120,"Severe",IF(Flights[[#This Row],[Arrival Delay]]&gt;60,"Major","Moderate")))</f>
        <v/>
      </c>
      <c r="X1662" t="str">
        <f>IF(OR(AND(Flights[[#This Row],[Status]]="Cancelled",Flights[[#This Row],[Cancellation Reason]]="Airline/Carrier"),Flights[[#This Row],[Delay Type]]="Severe"),"Yes","No")</f>
        <v>No</v>
      </c>
    </row>
    <row r="1663" spans="1:24" x14ac:dyDescent="0.25">
      <c r="A1663" s="3">
        <v>42132</v>
      </c>
      <c r="B1663">
        <f>WEEKNUM(Flights[[#This Row],[Date]],2)</f>
        <v>19</v>
      </c>
      <c r="C1663">
        <f>WEEKDAY(Flights[[#This Row],[Date]],2)</f>
        <v>5</v>
      </c>
      <c r="D1663" t="s">
        <v>842</v>
      </c>
      <c r="E1663" t="s">
        <v>1995</v>
      </c>
      <c r="F1663" t="s">
        <v>0</v>
      </c>
      <c r="G1663" t="s">
        <v>5</v>
      </c>
      <c r="H1663" t="str">
        <f>_xlfn.XLOOKUP(Flights[[#This Row],[Destination]],Airports!$A$1:$A$77,Airports!$D$1:$D$77,"Code not found")</f>
        <v>St. Louis</v>
      </c>
      <c r="I1663" t="str" cm="1">
        <f t="array" ref="I1663">_xlfn.XLOOKUP(Flights[[#This Row],[Destination]],_xlfn._TRO_TRAILING(Airports!A:A),_xlfn._TRO_TRAILING(Airports!E:E),"Code not found")</f>
        <v>MO</v>
      </c>
      <c r="J1663" s="1">
        <v>0.44097222222222221</v>
      </c>
      <c r="K1663">
        <f>HOUR(Flights[[#This Row],[Scheduled Departure]])</f>
        <v>10</v>
      </c>
      <c r="L1663" s="1">
        <v>0.44236111111111109</v>
      </c>
      <c r="M1663">
        <v>2</v>
      </c>
      <c r="N1663">
        <v>204</v>
      </c>
      <c r="O1663" s="14">
        <f>Flights[[#This Row],[Length (min)]]/60</f>
        <v>3.4</v>
      </c>
      <c r="P1663">
        <v>1592</v>
      </c>
      <c r="Q1663" s="17">
        <f>IFERROR(Flights[[#This Row],[Distance]]/Flights[[#This Row],[Length (hr)]],"")</f>
        <v>468.23529411764707</v>
      </c>
      <c r="R1663" s="1">
        <v>0.67361111111111116</v>
      </c>
      <c r="S1663" s="1">
        <v>0.66736111111111107</v>
      </c>
      <c r="T1663">
        <v>-9</v>
      </c>
      <c r="U1663" t="str">
        <f>IF(Flights[[#This Row],[Arrival Delay]]="","Cancelled",IF(Flights[[#This Row],[Arrival Delay]]&gt;15,"Delayed","On time"))</f>
        <v>On time</v>
      </c>
      <c r="V1663" t="str">
        <f>IF(Flights[[#This Row],[Status]]&lt;&gt;"Delayed","",IF(Flights[[#This Row],[Arrival Delay]]&gt;120,"Severe",IF(Flights[[#This Row],[Arrival Delay]]&gt;60,"Major","Moderate")))</f>
        <v/>
      </c>
      <c r="X1663" t="str">
        <f>IF(OR(AND(Flights[[#This Row],[Status]]="Cancelled",Flights[[#This Row],[Cancellation Reason]]="Airline/Carrier"),Flights[[#This Row],[Delay Type]]="Severe"),"Yes","No")</f>
        <v>No</v>
      </c>
    </row>
    <row r="1664" spans="1:24" x14ac:dyDescent="0.25">
      <c r="A1664" s="3">
        <v>42132</v>
      </c>
      <c r="B1664">
        <f>WEEKNUM(Flights[[#This Row],[Date]],2)</f>
        <v>19</v>
      </c>
      <c r="C1664">
        <f>WEEKDAY(Flights[[#This Row],[Date]],2)</f>
        <v>5</v>
      </c>
      <c r="D1664" t="s">
        <v>1371</v>
      </c>
      <c r="E1664" t="s">
        <v>1994</v>
      </c>
      <c r="F1664" t="s">
        <v>0</v>
      </c>
      <c r="G1664" t="s">
        <v>339</v>
      </c>
      <c r="H1664" t="str">
        <f>_xlfn.XLOOKUP(Flights[[#This Row],[Destination]],Airports!$A$1:$A$77,Airports!$D$1:$D$77,"Code not found")</f>
        <v>San Diego</v>
      </c>
      <c r="I1664" t="str" cm="1">
        <f t="array" ref="I1664">_xlfn.XLOOKUP(Flights[[#This Row],[Destination]],_xlfn._TRO_TRAILING(Airports!A:A),_xlfn._TRO_TRAILING(Airports!E:E),"Code not found")</f>
        <v>CA</v>
      </c>
      <c r="J1664" s="1">
        <v>0.44791666666666669</v>
      </c>
      <c r="K1664">
        <f>HOUR(Flights[[#This Row],[Scheduled Departure]])</f>
        <v>10</v>
      </c>
      <c r="L1664" s="1">
        <v>0.44166666666666665</v>
      </c>
      <c r="M1664">
        <v>-9</v>
      </c>
      <c r="N1664">
        <v>64</v>
      </c>
      <c r="O1664" s="14">
        <f>Flights[[#This Row],[Length (min)]]/60</f>
        <v>1.0666666666666667</v>
      </c>
      <c r="P1664">
        <v>109</v>
      </c>
      <c r="Q1664" s="17">
        <f>IFERROR(Flights[[#This Row],[Distance]]/Flights[[#This Row],[Length (hr)]],"")</f>
        <v>102.1875</v>
      </c>
      <c r="R1664" s="1">
        <v>0.48680555555555555</v>
      </c>
      <c r="S1664" s="1">
        <v>0.4861111111111111</v>
      </c>
      <c r="T1664">
        <v>-1</v>
      </c>
      <c r="U1664" t="str">
        <f>IF(Flights[[#This Row],[Arrival Delay]]="","Cancelled",IF(Flights[[#This Row],[Arrival Delay]]&gt;15,"Delayed","On time"))</f>
        <v>On time</v>
      </c>
      <c r="V1664" t="str">
        <f>IF(Flights[[#This Row],[Status]]&lt;&gt;"Delayed","",IF(Flights[[#This Row],[Arrival Delay]]&gt;120,"Severe",IF(Flights[[#This Row],[Arrival Delay]]&gt;60,"Major","Moderate")))</f>
        <v/>
      </c>
      <c r="X1664" t="str">
        <f>IF(OR(AND(Flights[[#This Row],[Status]]="Cancelled",Flights[[#This Row],[Cancellation Reason]]="Airline/Carrier"),Flights[[#This Row],[Delay Type]]="Severe"),"Yes","No")</f>
        <v>No</v>
      </c>
    </row>
    <row r="1665" spans="1:24" x14ac:dyDescent="0.25">
      <c r="A1665" s="3">
        <v>42132</v>
      </c>
      <c r="B1665">
        <f>WEEKNUM(Flights[[#This Row],[Date]],2)</f>
        <v>19</v>
      </c>
      <c r="C1665">
        <f>WEEKDAY(Flights[[#This Row],[Date]],2)</f>
        <v>5</v>
      </c>
      <c r="D1665" t="s">
        <v>742</v>
      </c>
      <c r="E1665" t="s">
        <v>1989</v>
      </c>
      <c r="F1665" t="s">
        <v>0</v>
      </c>
      <c r="G1665" t="s">
        <v>12</v>
      </c>
      <c r="H1665" t="str">
        <f>_xlfn.XLOOKUP(Flights[[#This Row],[Destination]],Airports!$A$1:$A$77,Airports!$D$1:$D$77,"Code not found")</f>
        <v>New York</v>
      </c>
      <c r="I1665" t="str" cm="1">
        <f t="array" ref="I1665">_xlfn.XLOOKUP(Flights[[#This Row],[Destination]],_xlfn._TRO_TRAILING(Airports!A:A),_xlfn._TRO_TRAILING(Airports!E:E),"Code not found")</f>
        <v>NY</v>
      </c>
      <c r="J1665" s="1">
        <v>0.89583333333333337</v>
      </c>
      <c r="K1665">
        <f>HOUR(Flights[[#This Row],[Scheduled Departure]])</f>
        <v>21</v>
      </c>
      <c r="L1665" s="1">
        <v>0.89375000000000004</v>
      </c>
      <c r="M1665">
        <v>-3</v>
      </c>
      <c r="N1665">
        <v>327</v>
      </c>
      <c r="O1665" s="14">
        <f>Flights[[#This Row],[Length (min)]]/60</f>
        <v>5.45</v>
      </c>
      <c r="P1665">
        <v>2475</v>
      </c>
      <c r="Q1665" s="17">
        <f>IFERROR(Flights[[#This Row],[Distance]]/Flights[[#This Row],[Length (hr)]],"")</f>
        <v>454.12844036697248</v>
      </c>
      <c r="R1665" s="1">
        <v>0.24652777777777779</v>
      </c>
      <c r="S1665" s="1">
        <v>0.24583333333333332</v>
      </c>
      <c r="T1665">
        <v>-1</v>
      </c>
      <c r="U1665" t="str">
        <f>IF(Flights[[#This Row],[Arrival Delay]]="","Cancelled",IF(Flights[[#This Row],[Arrival Delay]]&gt;15,"Delayed","On time"))</f>
        <v>On time</v>
      </c>
      <c r="V1665" t="str">
        <f>IF(Flights[[#This Row],[Status]]&lt;&gt;"Delayed","",IF(Flights[[#This Row],[Arrival Delay]]&gt;120,"Severe",IF(Flights[[#This Row],[Arrival Delay]]&gt;60,"Major","Moderate")))</f>
        <v/>
      </c>
      <c r="X1665" t="str">
        <f>IF(OR(AND(Flights[[#This Row],[Status]]="Cancelled",Flights[[#This Row],[Cancellation Reason]]="Airline/Carrier"),Flights[[#This Row],[Delay Type]]="Severe"),"Yes","No")</f>
        <v>No</v>
      </c>
    </row>
    <row r="1666" spans="1:24" x14ac:dyDescent="0.25">
      <c r="A1666" s="3">
        <v>42132</v>
      </c>
      <c r="B1666">
        <f>WEEKNUM(Flights[[#This Row],[Date]],2)</f>
        <v>19</v>
      </c>
      <c r="C1666">
        <f>WEEKDAY(Flights[[#This Row],[Date]],2)</f>
        <v>5</v>
      </c>
      <c r="D1666" t="s">
        <v>1101</v>
      </c>
      <c r="E1666" t="s">
        <v>1994</v>
      </c>
      <c r="F1666" t="s">
        <v>0</v>
      </c>
      <c r="G1666" t="s">
        <v>347</v>
      </c>
      <c r="H1666" t="str">
        <f>_xlfn.XLOOKUP(Flights[[#This Row],[Destination]],Airports!$A$1:$A$77,Airports!$D$1:$D$77,"Code not found")</f>
        <v>San Jose</v>
      </c>
      <c r="I1666" t="str" cm="1">
        <f t="array" ref="I1666">_xlfn.XLOOKUP(Flights[[#This Row],[Destination]],_xlfn._TRO_TRAILING(Airports!A:A),_xlfn._TRO_TRAILING(Airports!E:E),"Code not found")</f>
        <v>CA</v>
      </c>
      <c r="J1666" s="1">
        <v>0.90972222222222221</v>
      </c>
      <c r="K1666">
        <f>HOUR(Flights[[#This Row],[Scheduled Departure]])</f>
        <v>21</v>
      </c>
      <c r="L1666" s="1">
        <v>0.90625</v>
      </c>
      <c r="M1666">
        <v>-5</v>
      </c>
      <c r="N1666">
        <v>70</v>
      </c>
      <c r="O1666" s="14">
        <f>Flights[[#This Row],[Length (min)]]/60</f>
        <v>1.1666666666666667</v>
      </c>
      <c r="P1666">
        <v>308</v>
      </c>
      <c r="Q1666" s="17">
        <f>IFERROR(Flights[[#This Row],[Distance]]/Flights[[#This Row],[Length (hr)]],"")</f>
        <v>264</v>
      </c>
      <c r="R1666" s="1">
        <v>0.95763888888888893</v>
      </c>
      <c r="S1666" s="1">
        <v>0.95486111111111116</v>
      </c>
      <c r="T1666">
        <v>-4</v>
      </c>
      <c r="U1666" t="str">
        <f>IF(Flights[[#This Row],[Arrival Delay]]="","Cancelled",IF(Flights[[#This Row],[Arrival Delay]]&gt;15,"Delayed","On time"))</f>
        <v>On time</v>
      </c>
      <c r="V1666" t="str">
        <f>IF(Flights[[#This Row],[Status]]&lt;&gt;"Delayed","",IF(Flights[[#This Row],[Arrival Delay]]&gt;120,"Severe",IF(Flights[[#This Row],[Arrival Delay]]&gt;60,"Major","Moderate")))</f>
        <v/>
      </c>
      <c r="X1666" t="str">
        <f>IF(OR(AND(Flights[[#This Row],[Status]]="Cancelled",Flights[[#This Row],[Cancellation Reason]]="Airline/Carrier"),Flights[[#This Row],[Delay Type]]="Severe"),"Yes","No")</f>
        <v>No</v>
      </c>
    </row>
    <row r="1667" spans="1:24" x14ac:dyDescent="0.25">
      <c r="A1667" s="3">
        <v>42132</v>
      </c>
      <c r="B1667">
        <f>WEEKNUM(Flights[[#This Row],[Date]],2)</f>
        <v>19</v>
      </c>
      <c r="C1667">
        <f>WEEKDAY(Flights[[#This Row],[Date]],2)</f>
        <v>5</v>
      </c>
      <c r="D1667" t="s">
        <v>1272</v>
      </c>
      <c r="E1667" t="s">
        <v>1994</v>
      </c>
      <c r="F1667" t="s">
        <v>0</v>
      </c>
      <c r="G1667" t="s">
        <v>313</v>
      </c>
      <c r="H1667" t="str">
        <f>_xlfn.XLOOKUP(Flights[[#This Row],[Destination]],Airports!$A$1:$A$77,Airports!$D$1:$D$77,"Code not found")</f>
        <v>Monterey</v>
      </c>
      <c r="I1667" t="str" cm="1">
        <f t="array" ref="I1667">_xlfn.XLOOKUP(Flights[[#This Row],[Destination]],_xlfn._TRO_TRAILING(Airports!A:A),_xlfn._TRO_TRAILING(Airports!E:E),"Code not found")</f>
        <v>CA</v>
      </c>
      <c r="J1667" s="1">
        <v>0.93055555555555558</v>
      </c>
      <c r="K1667">
        <f>HOUR(Flights[[#This Row],[Scheduled Departure]])</f>
        <v>22</v>
      </c>
      <c r="L1667" s="1">
        <v>0.93194444444444446</v>
      </c>
      <c r="M1667">
        <v>2</v>
      </c>
      <c r="N1667">
        <v>83</v>
      </c>
      <c r="O1667" s="14">
        <f>Flights[[#This Row],[Length (min)]]/60</f>
        <v>1.3833333333333333</v>
      </c>
      <c r="P1667">
        <v>266</v>
      </c>
      <c r="Q1667" s="17">
        <f>IFERROR(Flights[[#This Row],[Distance]]/Flights[[#This Row],[Length (hr)]],"")</f>
        <v>192.28915662650604</v>
      </c>
      <c r="R1667" s="1">
        <v>0.97916666666666663</v>
      </c>
      <c r="S1667" s="1">
        <v>0.98958333333333337</v>
      </c>
      <c r="T1667">
        <v>15</v>
      </c>
      <c r="U1667" t="str">
        <f>IF(Flights[[#This Row],[Arrival Delay]]="","Cancelled",IF(Flights[[#This Row],[Arrival Delay]]&gt;15,"Delayed","On time"))</f>
        <v>On time</v>
      </c>
      <c r="V1667" t="str">
        <f>IF(Flights[[#This Row],[Status]]&lt;&gt;"Delayed","",IF(Flights[[#This Row],[Arrival Delay]]&gt;120,"Severe",IF(Flights[[#This Row],[Arrival Delay]]&gt;60,"Major","Moderate")))</f>
        <v/>
      </c>
      <c r="X1667" t="str">
        <f>IF(OR(AND(Flights[[#This Row],[Status]]="Cancelled",Flights[[#This Row],[Cancellation Reason]]="Airline/Carrier"),Flights[[#This Row],[Delay Type]]="Severe"),"Yes","No")</f>
        <v>No</v>
      </c>
    </row>
    <row r="1668" spans="1:24" x14ac:dyDescent="0.25">
      <c r="A1668" s="3">
        <v>42132</v>
      </c>
      <c r="B1668">
        <f>WEEKNUM(Flights[[#This Row],[Date]],2)</f>
        <v>19</v>
      </c>
      <c r="C1668">
        <f>WEEKDAY(Flights[[#This Row],[Date]],2)</f>
        <v>5</v>
      </c>
      <c r="D1668" t="s">
        <v>1416</v>
      </c>
      <c r="E1668" t="s">
        <v>1990</v>
      </c>
      <c r="F1668" t="s">
        <v>0</v>
      </c>
      <c r="G1668" t="s">
        <v>15</v>
      </c>
      <c r="H1668" t="str">
        <f>_xlfn.XLOOKUP(Flights[[#This Row],[Destination]],Airports!$A$1:$A$77,Airports!$D$1:$D$77,"Code not found")</f>
        <v>Las Vegas</v>
      </c>
      <c r="I1668" t="str" cm="1">
        <f t="array" ref="I1668">_xlfn.XLOOKUP(Flights[[#This Row],[Destination]],_xlfn._TRO_TRAILING(Airports!A:A),_xlfn._TRO_TRAILING(Airports!E:E),"Code not found")</f>
        <v>NV</v>
      </c>
      <c r="J1668" s="1">
        <v>0.94166666666666665</v>
      </c>
      <c r="K1668">
        <f>HOUR(Flights[[#This Row],[Scheduled Departure]])</f>
        <v>22</v>
      </c>
      <c r="L1668" s="1">
        <v>0.93888888888888888</v>
      </c>
      <c r="M1668">
        <v>-4</v>
      </c>
      <c r="N1668">
        <v>80</v>
      </c>
      <c r="O1668" s="14">
        <f>Flights[[#This Row],[Length (min)]]/60</f>
        <v>1.3333333333333333</v>
      </c>
      <c r="P1668">
        <v>236</v>
      </c>
      <c r="Q1668" s="17">
        <f>IFERROR(Flights[[#This Row],[Distance]]/Flights[[#This Row],[Length (hr)]],"")</f>
        <v>177</v>
      </c>
      <c r="R1668" s="1">
        <v>0.99375000000000002</v>
      </c>
      <c r="S1668" s="1">
        <v>0.99444444444444446</v>
      </c>
      <c r="T1668">
        <v>1</v>
      </c>
      <c r="U1668" t="str">
        <f>IF(Flights[[#This Row],[Arrival Delay]]="","Cancelled",IF(Flights[[#This Row],[Arrival Delay]]&gt;15,"Delayed","On time"))</f>
        <v>On time</v>
      </c>
      <c r="V1668" t="str">
        <f>IF(Flights[[#This Row],[Status]]&lt;&gt;"Delayed","",IF(Flights[[#This Row],[Arrival Delay]]&gt;120,"Severe",IF(Flights[[#This Row],[Arrival Delay]]&gt;60,"Major","Moderate")))</f>
        <v/>
      </c>
      <c r="X1668" t="str">
        <f>IF(OR(AND(Flights[[#This Row],[Status]]="Cancelled",Flights[[#This Row],[Cancellation Reason]]="Airline/Carrier"),Flights[[#This Row],[Delay Type]]="Severe"),"Yes","No")</f>
        <v>No</v>
      </c>
    </row>
    <row r="1669" spans="1:24" x14ac:dyDescent="0.25">
      <c r="A1669" s="3">
        <v>42132</v>
      </c>
      <c r="B1669">
        <f>WEEKNUM(Flights[[#This Row],[Date]],2)</f>
        <v>19</v>
      </c>
      <c r="C1669">
        <f>WEEKDAY(Flights[[#This Row],[Date]],2)</f>
        <v>5</v>
      </c>
      <c r="D1669" t="s">
        <v>159</v>
      </c>
      <c r="E1669" t="s">
        <v>1987</v>
      </c>
      <c r="F1669" t="s">
        <v>0</v>
      </c>
      <c r="G1669" t="s">
        <v>14</v>
      </c>
      <c r="H1669" t="str">
        <f>_xlfn.XLOOKUP(Flights[[#This Row],[Destination]],Airports!$A$1:$A$77,Airports!$D$1:$D$77,"Code not found")</f>
        <v>Tampa</v>
      </c>
      <c r="I1669" t="str" cm="1">
        <f t="array" ref="I1669">_xlfn.XLOOKUP(Flights[[#This Row],[Destination]],_xlfn._TRO_TRAILING(Airports!A:A),_xlfn._TRO_TRAILING(Airports!E:E),"Code not found")</f>
        <v>FL</v>
      </c>
      <c r="J1669" s="1">
        <v>0.95138888888888884</v>
      </c>
      <c r="K1669">
        <f>HOUR(Flights[[#This Row],[Scheduled Departure]])</f>
        <v>22</v>
      </c>
      <c r="L1669" s="1">
        <v>0.94861111111111107</v>
      </c>
      <c r="M1669">
        <v>-4</v>
      </c>
      <c r="N1669">
        <v>286</v>
      </c>
      <c r="O1669" s="14">
        <f>Flights[[#This Row],[Length (min)]]/60</f>
        <v>4.7666666666666666</v>
      </c>
      <c r="P1669">
        <v>2158</v>
      </c>
      <c r="Q1669" s="17">
        <f>IFERROR(Flights[[#This Row],[Distance]]/Flights[[#This Row],[Length (hr)]],"")</f>
        <v>452.72727272727275</v>
      </c>
      <c r="R1669" s="1">
        <v>0.26805555555555555</v>
      </c>
      <c r="S1669" s="1">
        <v>0.2722222222222222</v>
      </c>
      <c r="T1669">
        <v>6</v>
      </c>
      <c r="U1669" t="str">
        <f>IF(Flights[[#This Row],[Arrival Delay]]="","Cancelled",IF(Flights[[#This Row],[Arrival Delay]]&gt;15,"Delayed","On time"))</f>
        <v>On time</v>
      </c>
      <c r="V1669" t="str">
        <f>IF(Flights[[#This Row],[Status]]&lt;&gt;"Delayed","",IF(Flights[[#This Row],[Arrival Delay]]&gt;120,"Severe",IF(Flights[[#This Row],[Arrival Delay]]&gt;60,"Major","Moderate")))</f>
        <v/>
      </c>
      <c r="X1669" t="str">
        <f>IF(OR(AND(Flights[[#This Row],[Status]]="Cancelled",Flights[[#This Row],[Cancellation Reason]]="Airline/Carrier"),Flights[[#This Row],[Delay Type]]="Severe"),"Yes","No")</f>
        <v>No</v>
      </c>
    </row>
    <row r="1670" spans="1:24" x14ac:dyDescent="0.25">
      <c r="A1670" s="3">
        <v>42132</v>
      </c>
      <c r="B1670">
        <f>WEEKNUM(Flights[[#This Row],[Date]],2)</f>
        <v>19</v>
      </c>
      <c r="C1670">
        <f>WEEKDAY(Flights[[#This Row],[Date]],2)</f>
        <v>5</v>
      </c>
      <c r="D1670" t="s">
        <v>668</v>
      </c>
      <c r="E1670" t="s">
        <v>1989</v>
      </c>
      <c r="F1670" t="s">
        <v>0</v>
      </c>
      <c r="G1670" t="s">
        <v>276</v>
      </c>
      <c r="H1670" t="str">
        <f>_xlfn.XLOOKUP(Flights[[#This Row],[Destination]],Airports!$A$1:$A$77,Airports!$D$1:$D$77,"Code not found")</f>
        <v>Detroit</v>
      </c>
      <c r="I1670" t="str" cm="1">
        <f t="array" ref="I1670">_xlfn.XLOOKUP(Flights[[#This Row],[Destination]],_xlfn._TRO_TRAILING(Airports!A:A),_xlfn._TRO_TRAILING(Airports!E:E),"Code not found")</f>
        <v>MI</v>
      </c>
      <c r="J1670" s="1">
        <v>0.96875</v>
      </c>
      <c r="K1670">
        <f>HOUR(Flights[[#This Row],[Scheduled Departure]])</f>
        <v>23</v>
      </c>
      <c r="L1670" s="1">
        <v>0.98263888888888884</v>
      </c>
      <c r="M1670">
        <v>20</v>
      </c>
      <c r="N1670">
        <v>265</v>
      </c>
      <c r="O1670" s="14">
        <f>Flights[[#This Row],[Length (min)]]/60</f>
        <v>4.416666666666667</v>
      </c>
      <c r="P1670">
        <v>1979</v>
      </c>
      <c r="Q1670" s="17">
        <f>IFERROR(Flights[[#This Row],[Distance]]/Flights[[#This Row],[Length (hr)]],"")</f>
        <v>448.07547169811318</v>
      </c>
      <c r="R1670" s="1">
        <v>0.28125</v>
      </c>
      <c r="S1670" s="1">
        <v>0.29166666666666669</v>
      </c>
      <c r="T1670">
        <v>15</v>
      </c>
      <c r="U1670" t="str">
        <f>IF(Flights[[#This Row],[Arrival Delay]]="","Cancelled",IF(Flights[[#This Row],[Arrival Delay]]&gt;15,"Delayed","On time"))</f>
        <v>On time</v>
      </c>
      <c r="V1670" t="str">
        <f>IF(Flights[[#This Row],[Status]]&lt;&gt;"Delayed","",IF(Flights[[#This Row],[Arrival Delay]]&gt;120,"Severe",IF(Flights[[#This Row],[Arrival Delay]]&gt;60,"Major","Moderate")))</f>
        <v/>
      </c>
      <c r="X1670" t="str">
        <f>IF(OR(AND(Flights[[#This Row],[Status]]="Cancelled",Flights[[#This Row],[Cancellation Reason]]="Airline/Carrier"),Flights[[#This Row],[Delay Type]]="Severe"),"Yes","No")</f>
        <v>No</v>
      </c>
    </row>
    <row r="1671" spans="1:24" x14ac:dyDescent="0.25">
      <c r="A1671" s="3">
        <v>42132</v>
      </c>
      <c r="B1671">
        <f>WEEKNUM(Flights[[#This Row],[Date]],2)</f>
        <v>19</v>
      </c>
      <c r="C1671">
        <f>WEEKDAY(Flights[[#This Row],[Date]],2)</f>
        <v>5</v>
      </c>
      <c r="D1671" t="s">
        <v>1396</v>
      </c>
      <c r="E1671" t="s">
        <v>1992</v>
      </c>
      <c r="F1671" t="s">
        <v>0</v>
      </c>
      <c r="G1671" t="s">
        <v>12</v>
      </c>
      <c r="H1671" t="str">
        <f>_xlfn.XLOOKUP(Flights[[#This Row],[Destination]],Airports!$A$1:$A$77,Airports!$D$1:$D$77,"Code not found")</f>
        <v>New York</v>
      </c>
      <c r="I1671" t="str" cm="1">
        <f t="array" ref="I1671">_xlfn.XLOOKUP(Flights[[#This Row],[Destination]],_xlfn._TRO_TRAILING(Airports!A:A),_xlfn._TRO_TRAILING(Airports!E:E),"Code not found")</f>
        <v>NY</v>
      </c>
      <c r="J1671" s="1">
        <v>0.98055555555555551</v>
      </c>
      <c r="K1671">
        <f>HOUR(Flights[[#This Row],[Scheduled Departure]])</f>
        <v>23</v>
      </c>
      <c r="L1671" s="1">
        <v>0.9819444444444444</v>
      </c>
      <c r="M1671">
        <v>2</v>
      </c>
      <c r="N1671">
        <v>352</v>
      </c>
      <c r="O1671" s="14">
        <f>Flights[[#This Row],[Length (min)]]/60</f>
        <v>5.8666666666666663</v>
      </c>
      <c r="P1671">
        <v>2475</v>
      </c>
      <c r="Q1671" s="17">
        <f>IFERROR(Flights[[#This Row],[Distance]]/Flights[[#This Row],[Length (hr)]],"")</f>
        <v>421.87500000000006</v>
      </c>
      <c r="R1671" s="1">
        <v>0.33333333333333331</v>
      </c>
      <c r="S1671" s="1">
        <v>0.35138888888888886</v>
      </c>
      <c r="T1671">
        <v>26</v>
      </c>
      <c r="U1671" t="str">
        <f>IF(Flights[[#This Row],[Arrival Delay]]="","Cancelled",IF(Flights[[#This Row],[Arrival Delay]]&gt;15,"Delayed","On time"))</f>
        <v>Delayed</v>
      </c>
      <c r="V1671" t="str">
        <f>IF(Flights[[#This Row],[Status]]&lt;&gt;"Delayed","",IF(Flights[[#This Row],[Arrival Delay]]&gt;120,"Severe",IF(Flights[[#This Row],[Arrival Delay]]&gt;60,"Major","Moderate")))</f>
        <v>Moderate</v>
      </c>
      <c r="X1671" t="str">
        <f>IF(OR(AND(Flights[[#This Row],[Status]]="Cancelled",Flights[[#This Row],[Cancellation Reason]]="Airline/Carrier"),Flights[[#This Row],[Delay Type]]="Severe"),"Yes","No")</f>
        <v>No</v>
      </c>
    </row>
    <row r="1672" spans="1:24" x14ac:dyDescent="0.25">
      <c r="A1672" s="3">
        <v>42132</v>
      </c>
      <c r="B1672">
        <f>WEEKNUM(Flights[[#This Row],[Date]],2)</f>
        <v>19</v>
      </c>
      <c r="C1672">
        <f>WEEKDAY(Flights[[#This Row],[Date]],2)</f>
        <v>5</v>
      </c>
      <c r="D1672" t="s">
        <v>1050</v>
      </c>
      <c r="E1672" t="s">
        <v>1988</v>
      </c>
      <c r="F1672" t="s">
        <v>0</v>
      </c>
      <c r="G1672" t="s">
        <v>28</v>
      </c>
      <c r="H1672" t="str">
        <f>_xlfn.XLOOKUP(Flights[[#This Row],[Destination]],Airports!$A$1:$A$77,Airports!$D$1:$D$77,"Code not found")</f>
        <v>Philadelphia</v>
      </c>
      <c r="I1672" t="str" cm="1">
        <f t="array" ref="I1672">_xlfn.XLOOKUP(Flights[[#This Row],[Destination]],_xlfn._TRO_TRAILING(Airports!A:A),_xlfn._TRO_TRAILING(Airports!E:E),"Code not found")</f>
        <v>PA</v>
      </c>
      <c r="J1672" s="1">
        <v>0.99930555555555556</v>
      </c>
      <c r="K1672">
        <f>HOUR(Flights[[#This Row],[Scheduled Departure]])</f>
        <v>23</v>
      </c>
      <c r="L1672" s="1">
        <v>0.99791666666666667</v>
      </c>
      <c r="M1672">
        <v>-2</v>
      </c>
      <c r="N1672">
        <v>313</v>
      </c>
      <c r="O1672" s="14">
        <f>Flights[[#This Row],[Length (min)]]/60</f>
        <v>5.2166666666666668</v>
      </c>
      <c r="P1672">
        <v>2402</v>
      </c>
      <c r="Q1672" s="17">
        <f>IFERROR(Flights[[#This Row],[Distance]]/Flights[[#This Row],[Length (hr)]],"")</f>
        <v>460.44728434504793</v>
      </c>
      <c r="R1672" s="1">
        <v>0.34513888888888888</v>
      </c>
      <c r="S1672" s="1">
        <v>0.34027777777777779</v>
      </c>
      <c r="T1672">
        <v>-7</v>
      </c>
      <c r="U1672" t="str">
        <f>IF(Flights[[#This Row],[Arrival Delay]]="","Cancelled",IF(Flights[[#This Row],[Arrival Delay]]&gt;15,"Delayed","On time"))</f>
        <v>On time</v>
      </c>
      <c r="V1672" t="str">
        <f>IF(Flights[[#This Row],[Status]]&lt;&gt;"Delayed","",IF(Flights[[#This Row],[Arrival Delay]]&gt;120,"Severe",IF(Flights[[#This Row],[Arrival Delay]]&gt;60,"Major","Moderate")))</f>
        <v/>
      </c>
      <c r="X1672" t="str">
        <f>IF(OR(AND(Flights[[#This Row],[Status]]="Cancelled",Flights[[#This Row],[Cancellation Reason]]="Airline/Carrier"),Flights[[#This Row],[Delay Type]]="Severe"),"Yes","No")</f>
        <v>No</v>
      </c>
    </row>
    <row r="1673" spans="1:24" x14ac:dyDescent="0.25">
      <c r="A1673" s="3">
        <v>42133</v>
      </c>
      <c r="B1673">
        <f>WEEKNUM(Flights[[#This Row],[Date]],2)</f>
        <v>19</v>
      </c>
      <c r="C1673">
        <f>WEEKDAY(Flights[[#This Row],[Date]],2)</f>
        <v>6</v>
      </c>
      <c r="D1673" t="s">
        <v>1376</v>
      </c>
      <c r="E1673" t="s">
        <v>1988</v>
      </c>
      <c r="F1673" t="s">
        <v>0</v>
      </c>
      <c r="G1673" t="s">
        <v>29</v>
      </c>
      <c r="H1673" t="str">
        <f>_xlfn.XLOOKUP(Flights[[#This Row],[Destination]],Airports!$A$1:$A$77,Airports!$D$1:$D$77,"Code not found")</f>
        <v>Phoenix</v>
      </c>
      <c r="I1673" t="str" cm="1">
        <f t="array" ref="I1673">_xlfn.XLOOKUP(Flights[[#This Row],[Destination]],_xlfn._TRO_TRAILING(Airports!A:A),_xlfn._TRO_TRAILING(Airports!E:E),"Code not found")</f>
        <v>AZ</v>
      </c>
      <c r="J1673" s="1">
        <v>0.2673611111111111</v>
      </c>
      <c r="K1673">
        <f>HOUR(Flights[[#This Row],[Scheduled Departure]])</f>
        <v>6</v>
      </c>
      <c r="L1673" s="1">
        <v>0.26041666666666669</v>
      </c>
      <c r="M1673">
        <v>-10</v>
      </c>
      <c r="N1673">
        <v>100</v>
      </c>
      <c r="O1673" s="14">
        <f>Flights[[#This Row],[Length (min)]]/60</f>
        <v>1.6666666666666667</v>
      </c>
      <c r="P1673">
        <v>370</v>
      </c>
      <c r="Q1673" s="17">
        <f>IFERROR(Flights[[#This Row],[Distance]]/Flights[[#This Row],[Length (hr)]],"")</f>
        <v>222</v>
      </c>
      <c r="R1673" s="1">
        <v>0.32847222222222222</v>
      </c>
      <c r="S1673" s="1">
        <v>0.3298611111111111</v>
      </c>
      <c r="T1673">
        <v>2</v>
      </c>
      <c r="U1673" t="str">
        <f>IF(Flights[[#This Row],[Arrival Delay]]="","Cancelled",IF(Flights[[#This Row],[Arrival Delay]]&gt;15,"Delayed","On time"))</f>
        <v>On time</v>
      </c>
      <c r="V1673" t="str">
        <f>IF(Flights[[#This Row],[Status]]&lt;&gt;"Delayed","",IF(Flights[[#This Row],[Arrival Delay]]&gt;120,"Severe",IF(Flights[[#This Row],[Arrival Delay]]&gt;60,"Major","Moderate")))</f>
        <v/>
      </c>
      <c r="X1673" t="str">
        <f>IF(OR(AND(Flights[[#This Row],[Status]]="Cancelled",Flights[[#This Row],[Cancellation Reason]]="Airline/Carrier"),Flights[[#This Row],[Delay Type]]="Severe"),"Yes","No")</f>
        <v>No</v>
      </c>
    </row>
    <row r="1674" spans="1:24" x14ac:dyDescent="0.25">
      <c r="A1674" s="3">
        <v>42133</v>
      </c>
      <c r="B1674">
        <f>WEEKNUM(Flights[[#This Row],[Date]],2)</f>
        <v>19</v>
      </c>
      <c r="C1674">
        <f>WEEKDAY(Flights[[#This Row],[Date]],2)</f>
        <v>6</v>
      </c>
      <c r="D1674" t="s">
        <v>131</v>
      </c>
      <c r="E1674" t="s">
        <v>1987</v>
      </c>
      <c r="F1674" t="s">
        <v>0</v>
      </c>
      <c r="G1674" t="s">
        <v>3</v>
      </c>
      <c r="H1674" t="str">
        <f>_xlfn.XLOOKUP(Flights[[#This Row],[Destination]],Airports!$A$1:$A$77,Airports!$D$1:$D$77,"Code not found")</f>
        <v>Dallas</v>
      </c>
      <c r="I1674" t="str" cm="1">
        <f t="array" ref="I1674">_xlfn.XLOOKUP(Flights[[#This Row],[Destination]],_xlfn._TRO_TRAILING(Airports!A:A),_xlfn._TRO_TRAILING(Airports!E:E),"Code not found")</f>
        <v>TX</v>
      </c>
      <c r="J1674" s="1">
        <v>0.33263888888888887</v>
      </c>
      <c r="K1674">
        <f>HOUR(Flights[[#This Row],[Scheduled Departure]])</f>
        <v>7</v>
      </c>
      <c r="L1674" s="1">
        <v>0.33680555555555558</v>
      </c>
      <c r="M1674">
        <v>6</v>
      </c>
      <c r="N1674">
        <v>209</v>
      </c>
      <c r="O1674" s="14">
        <f>Flights[[#This Row],[Length (min)]]/60</f>
        <v>3.4833333333333334</v>
      </c>
      <c r="P1674">
        <v>1235</v>
      </c>
      <c r="Q1674" s="17">
        <f>IFERROR(Flights[[#This Row],[Distance]]/Flights[[#This Row],[Length (hr)]],"")</f>
        <v>354.54545454545456</v>
      </c>
      <c r="R1674" s="1">
        <v>0.54236111111111107</v>
      </c>
      <c r="S1674" s="1">
        <v>0.56527777777777777</v>
      </c>
      <c r="T1674">
        <v>33</v>
      </c>
      <c r="U1674" t="str">
        <f>IF(Flights[[#This Row],[Arrival Delay]]="","Cancelled",IF(Flights[[#This Row],[Arrival Delay]]&gt;15,"Delayed","On time"))</f>
        <v>Delayed</v>
      </c>
      <c r="V1674" t="str">
        <f>IF(Flights[[#This Row],[Status]]&lt;&gt;"Delayed","",IF(Flights[[#This Row],[Arrival Delay]]&gt;120,"Severe",IF(Flights[[#This Row],[Arrival Delay]]&gt;60,"Major","Moderate")))</f>
        <v>Moderate</v>
      </c>
      <c r="X1674" t="str">
        <f>IF(OR(AND(Flights[[#This Row],[Status]]="Cancelled",Flights[[#This Row],[Cancellation Reason]]="Airline/Carrier"),Flights[[#This Row],[Delay Type]]="Severe"),"Yes","No")</f>
        <v>No</v>
      </c>
    </row>
    <row r="1675" spans="1:24" x14ac:dyDescent="0.25">
      <c r="A1675" s="3">
        <v>42133</v>
      </c>
      <c r="B1675">
        <f>WEEKNUM(Flights[[#This Row],[Date]],2)</f>
        <v>19</v>
      </c>
      <c r="C1675">
        <f>WEEKDAY(Flights[[#This Row],[Date]],2)</f>
        <v>6</v>
      </c>
      <c r="D1675" t="s">
        <v>407</v>
      </c>
      <c r="E1675" t="s">
        <v>1990</v>
      </c>
      <c r="F1675" t="s">
        <v>0</v>
      </c>
      <c r="G1675" t="s">
        <v>12</v>
      </c>
      <c r="H1675" t="str">
        <f>_xlfn.XLOOKUP(Flights[[#This Row],[Destination]],Airports!$A$1:$A$77,Airports!$D$1:$D$77,"Code not found")</f>
        <v>New York</v>
      </c>
      <c r="I1675" t="str" cm="1">
        <f t="array" ref="I1675">_xlfn.XLOOKUP(Flights[[#This Row],[Destination]],_xlfn._TRO_TRAILING(Airports!A:A),_xlfn._TRO_TRAILING(Airports!E:E),"Code not found")</f>
        <v>NY</v>
      </c>
      <c r="J1675" s="1">
        <v>0.33333333333333331</v>
      </c>
      <c r="K1675">
        <f>HOUR(Flights[[#This Row],[Scheduled Departure]])</f>
        <v>8</v>
      </c>
      <c r="L1675" s="1">
        <v>0.32916666666666666</v>
      </c>
      <c r="M1675">
        <v>-6</v>
      </c>
      <c r="N1675">
        <v>314</v>
      </c>
      <c r="O1675" s="14">
        <f>Flights[[#This Row],[Length (min)]]/60</f>
        <v>5.2333333333333334</v>
      </c>
      <c r="P1675">
        <v>2475</v>
      </c>
      <c r="Q1675" s="17">
        <f>IFERROR(Flights[[#This Row],[Distance]]/Flights[[#This Row],[Length (hr)]],"")</f>
        <v>472.9299363057325</v>
      </c>
      <c r="R1675" s="1">
        <v>0.69027777777777777</v>
      </c>
      <c r="S1675" s="1">
        <v>0.67222222222222228</v>
      </c>
      <c r="T1675">
        <v>-26</v>
      </c>
      <c r="U1675" t="str">
        <f>IF(Flights[[#This Row],[Arrival Delay]]="","Cancelled",IF(Flights[[#This Row],[Arrival Delay]]&gt;15,"Delayed","On time"))</f>
        <v>On time</v>
      </c>
      <c r="V1675" t="str">
        <f>IF(Flights[[#This Row],[Status]]&lt;&gt;"Delayed","",IF(Flights[[#This Row],[Arrival Delay]]&gt;120,"Severe",IF(Flights[[#This Row],[Arrival Delay]]&gt;60,"Major","Moderate")))</f>
        <v/>
      </c>
      <c r="X1675" t="str">
        <f>IF(OR(AND(Flights[[#This Row],[Status]]="Cancelled",Flights[[#This Row],[Cancellation Reason]]="Airline/Carrier"),Flights[[#This Row],[Delay Type]]="Severe"),"Yes","No")</f>
        <v>No</v>
      </c>
    </row>
    <row r="1676" spans="1:24" x14ac:dyDescent="0.25">
      <c r="A1676" s="3">
        <v>42133</v>
      </c>
      <c r="B1676">
        <f>WEEKNUM(Flights[[#This Row],[Date]],2)</f>
        <v>19</v>
      </c>
      <c r="C1676">
        <f>WEEKDAY(Flights[[#This Row],[Date]],2)</f>
        <v>6</v>
      </c>
      <c r="D1676" t="s">
        <v>441</v>
      </c>
      <c r="E1676" t="s">
        <v>1989</v>
      </c>
      <c r="F1676" t="s">
        <v>0</v>
      </c>
      <c r="G1676" t="s">
        <v>13</v>
      </c>
      <c r="H1676" t="str">
        <f>_xlfn.XLOOKUP(Flights[[#This Row],[Destination]],Airports!$A$1:$A$77,Airports!$D$1:$D$77,"Code not found")</f>
        <v>Orlando</v>
      </c>
      <c r="I1676" t="str" cm="1">
        <f t="array" ref="I1676">_xlfn.XLOOKUP(Flights[[#This Row],[Destination]],_xlfn._TRO_TRAILING(Airports!A:A),_xlfn._TRO_TRAILING(Airports!E:E),"Code not found")</f>
        <v>FL</v>
      </c>
      <c r="J1676" s="1">
        <v>0.39791666666666664</v>
      </c>
      <c r="K1676">
        <f>HOUR(Flights[[#This Row],[Scheduled Departure]])</f>
        <v>9</v>
      </c>
      <c r="L1676" s="1">
        <v>0.39583333333333331</v>
      </c>
      <c r="M1676">
        <v>-3</v>
      </c>
      <c r="N1676">
        <v>271</v>
      </c>
      <c r="O1676" s="14">
        <f>Flights[[#This Row],[Length (min)]]/60</f>
        <v>4.5166666666666666</v>
      </c>
      <c r="P1676">
        <v>2218</v>
      </c>
      <c r="Q1676" s="17">
        <f>IFERROR(Flights[[#This Row],[Distance]]/Flights[[#This Row],[Length (hr)]],"")</f>
        <v>491.07011070110701</v>
      </c>
      <c r="R1676" s="1">
        <v>0.72013888888888888</v>
      </c>
      <c r="S1676" s="1">
        <v>0.70902777777777781</v>
      </c>
      <c r="T1676">
        <v>-16</v>
      </c>
      <c r="U1676" t="str">
        <f>IF(Flights[[#This Row],[Arrival Delay]]="","Cancelled",IF(Flights[[#This Row],[Arrival Delay]]&gt;15,"Delayed","On time"))</f>
        <v>On time</v>
      </c>
      <c r="V1676" t="str">
        <f>IF(Flights[[#This Row],[Status]]&lt;&gt;"Delayed","",IF(Flights[[#This Row],[Arrival Delay]]&gt;120,"Severe",IF(Flights[[#This Row],[Arrival Delay]]&gt;60,"Major","Moderate")))</f>
        <v/>
      </c>
      <c r="X1676" t="str">
        <f>IF(OR(AND(Flights[[#This Row],[Status]]="Cancelled",Flights[[#This Row],[Cancellation Reason]]="Airline/Carrier"),Flights[[#This Row],[Delay Type]]="Severe"),"Yes","No")</f>
        <v>No</v>
      </c>
    </row>
    <row r="1677" spans="1:24" x14ac:dyDescent="0.25">
      <c r="A1677" s="3">
        <v>42133</v>
      </c>
      <c r="B1677">
        <f>WEEKNUM(Flights[[#This Row],[Date]],2)</f>
        <v>19</v>
      </c>
      <c r="C1677">
        <f>WEEKDAY(Flights[[#This Row],[Date]],2)</f>
        <v>6</v>
      </c>
      <c r="D1677" t="s">
        <v>1373</v>
      </c>
      <c r="E1677" t="s">
        <v>1993</v>
      </c>
      <c r="F1677" t="s">
        <v>0</v>
      </c>
      <c r="G1677" t="s">
        <v>3</v>
      </c>
      <c r="H1677" t="str">
        <f>_xlfn.XLOOKUP(Flights[[#This Row],[Destination]],Airports!$A$1:$A$77,Airports!$D$1:$D$77,"Code not found")</f>
        <v>Dallas</v>
      </c>
      <c r="I1677" t="str" cm="1">
        <f t="array" ref="I1677">_xlfn.XLOOKUP(Flights[[#This Row],[Destination]],_xlfn._TRO_TRAILING(Airports!A:A),_xlfn._TRO_TRAILING(Airports!E:E),"Code not found")</f>
        <v>TX</v>
      </c>
      <c r="J1677" s="1">
        <v>0.40625</v>
      </c>
      <c r="K1677">
        <f>HOUR(Flights[[#This Row],[Scheduled Departure]])</f>
        <v>9</v>
      </c>
      <c r="L1677" s="1">
        <v>0.40347222222222223</v>
      </c>
      <c r="M1677">
        <v>-4</v>
      </c>
      <c r="N1677">
        <v>177</v>
      </c>
      <c r="O1677" s="14">
        <f>Flights[[#This Row],[Length (min)]]/60</f>
        <v>2.95</v>
      </c>
      <c r="P1677">
        <v>1235</v>
      </c>
      <c r="Q1677" s="17">
        <f>IFERROR(Flights[[#This Row],[Distance]]/Flights[[#This Row],[Length (hr)]],"")</f>
        <v>418.64406779661016</v>
      </c>
      <c r="R1677" s="1">
        <v>0.60972222222222228</v>
      </c>
      <c r="S1677" s="1">
        <v>0.60972222222222228</v>
      </c>
      <c r="T1677">
        <v>0</v>
      </c>
      <c r="U1677" t="str">
        <f>IF(Flights[[#This Row],[Arrival Delay]]="","Cancelled",IF(Flights[[#This Row],[Arrival Delay]]&gt;15,"Delayed","On time"))</f>
        <v>On time</v>
      </c>
      <c r="V1677" t="str">
        <f>IF(Flights[[#This Row],[Status]]&lt;&gt;"Delayed","",IF(Flights[[#This Row],[Arrival Delay]]&gt;120,"Severe",IF(Flights[[#This Row],[Arrival Delay]]&gt;60,"Major","Moderate")))</f>
        <v/>
      </c>
      <c r="X1677" t="str">
        <f>IF(OR(AND(Flights[[#This Row],[Status]]="Cancelled",Flights[[#This Row],[Cancellation Reason]]="Airline/Carrier"),Flights[[#This Row],[Delay Type]]="Severe"),"Yes","No")</f>
        <v>No</v>
      </c>
    </row>
    <row r="1678" spans="1:24" x14ac:dyDescent="0.25">
      <c r="A1678" s="3">
        <v>42133</v>
      </c>
      <c r="B1678">
        <f>WEEKNUM(Flights[[#This Row],[Date]],2)</f>
        <v>19</v>
      </c>
      <c r="C1678">
        <f>WEEKDAY(Flights[[#This Row],[Date]],2)</f>
        <v>6</v>
      </c>
      <c r="D1678" t="s">
        <v>473</v>
      </c>
      <c r="E1678" t="s">
        <v>1992</v>
      </c>
      <c r="F1678" t="s">
        <v>0</v>
      </c>
      <c r="G1678" t="s">
        <v>12</v>
      </c>
      <c r="H1678" t="str">
        <f>_xlfn.XLOOKUP(Flights[[#This Row],[Destination]],Airports!$A$1:$A$77,Airports!$D$1:$D$77,"Code not found")</f>
        <v>New York</v>
      </c>
      <c r="I1678" t="str" cm="1">
        <f t="array" ref="I1678">_xlfn.XLOOKUP(Flights[[#This Row],[Destination]],_xlfn._TRO_TRAILING(Airports!A:A),_xlfn._TRO_TRAILING(Airports!E:E),"Code not found")</f>
        <v>NY</v>
      </c>
      <c r="J1678" s="1">
        <v>0.4513888888888889</v>
      </c>
      <c r="K1678">
        <f>HOUR(Flights[[#This Row],[Scheduled Departure]])</f>
        <v>10</v>
      </c>
      <c r="L1678" s="1">
        <v>0.45624999999999999</v>
      </c>
      <c r="M1678">
        <v>7</v>
      </c>
      <c r="N1678">
        <v>322</v>
      </c>
      <c r="O1678" s="14">
        <f>Flights[[#This Row],[Length (min)]]/60</f>
        <v>5.3666666666666663</v>
      </c>
      <c r="P1678">
        <v>2475</v>
      </c>
      <c r="Q1678" s="17">
        <f>IFERROR(Flights[[#This Row],[Distance]]/Flights[[#This Row],[Length (hr)]],"")</f>
        <v>461.18012422360255</v>
      </c>
      <c r="R1678" s="1">
        <v>0.81111111111111112</v>
      </c>
      <c r="S1678" s="1">
        <v>0.80486111111111114</v>
      </c>
      <c r="T1678">
        <v>-9</v>
      </c>
      <c r="U1678" t="str">
        <f>IF(Flights[[#This Row],[Arrival Delay]]="","Cancelled",IF(Flights[[#This Row],[Arrival Delay]]&gt;15,"Delayed","On time"))</f>
        <v>On time</v>
      </c>
      <c r="V1678" t="str">
        <f>IF(Flights[[#This Row],[Status]]&lt;&gt;"Delayed","",IF(Flights[[#This Row],[Arrival Delay]]&gt;120,"Severe",IF(Flights[[#This Row],[Arrival Delay]]&gt;60,"Major","Moderate")))</f>
        <v/>
      </c>
      <c r="X1678" t="str">
        <f>IF(OR(AND(Flights[[#This Row],[Status]]="Cancelled",Flights[[#This Row],[Cancellation Reason]]="Airline/Carrier"),Flights[[#This Row],[Delay Type]]="Severe"),"Yes","No")</f>
        <v>No</v>
      </c>
    </row>
    <row r="1679" spans="1:24" x14ac:dyDescent="0.25">
      <c r="A1679" s="3">
        <v>42133</v>
      </c>
      <c r="B1679">
        <f>WEEKNUM(Flights[[#This Row],[Date]],2)</f>
        <v>19</v>
      </c>
      <c r="C1679">
        <f>WEEKDAY(Flights[[#This Row],[Date]],2)</f>
        <v>6</v>
      </c>
      <c r="D1679" t="s">
        <v>142</v>
      </c>
      <c r="E1679" t="s">
        <v>1987</v>
      </c>
      <c r="F1679" t="s">
        <v>0</v>
      </c>
      <c r="G1679" t="s">
        <v>9</v>
      </c>
      <c r="H1679" t="str">
        <f>_xlfn.XLOOKUP(Flights[[#This Row],[Destination]],Airports!$A$1:$A$77,Airports!$D$1:$D$77,"Code not found")</f>
        <v>San Francisco</v>
      </c>
      <c r="I1679" t="str" cm="1">
        <f t="array" ref="I1679">_xlfn.XLOOKUP(Flights[[#This Row],[Destination]],_xlfn._TRO_TRAILING(Airports!A:A),_xlfn._TRO_TRAILING(Airports!E:E),"Code not found")</f>
        <v>CA</v>
      </c>
      <c r="J1679" s="1">
        <v>0.51388888888888884</v>
      </c>
      <c r="K1679">
        <f>HOUR(Flights[[#This Row],[Scheduled Departure]])</f>
        <v>12</v>
      </c>
      <c r="L1679" s="1">
        <v>0.51041666666666663</v>
      </c>
      <c r="M1679">
        <v>-5</v>
      </c>
      <c r="N1679">
        <v>87</v>
      </c>
      <c r="O1679" s="14">
        <f>Flights[[#This Row],[Length (min)]]/60</f>
        <v>1.45</v>
      </c>
      <c r="P1679">
        <v>337</v>
      </c>
      <c r="Q1679" s="17">
        <f>IFERROR(Flights[[#This Row],[Distance]]/Flights[[#This Row],[Length (hr)]],"")</f>
        <v>232.41379310344828</v>
      </c>
      <c r="R1679" s="1">
        <v>0.5708333333333333</v>
      </c>
      <c r="S1679" s="1">
        <v>0.5708333333333333</v>
      </c>
      <c r="T1679">
        <v>0</v>
      </c>
      <c r="U1679" t="str">
        <f>IF(Flights[[#This Row],[Arrival Delay]]="","Cancelled",IF(Flights[[#This Row],[Arrival Delay]]&gt;15,"Delayed","On time"))</f>
        <v>On time</v>
      </c>
      <c r="V1679" t="str">
        <f>IF(Flights[[#This Row],[Status]]&lt;&gt;"Delayed","",IF(Flights[[#This Row],[Arrival Delay]]&gt;120,"Severe",IF(Flights[[#This Row],[Arrival Delay]]&gt;60,"Major","Moderate")))</f>
        <v/>
      </c>
      <c r="X1679" t="str">
        <f>IF(OR(AND(Flights[[#This Row],[Status]]="Cancelled",Flights[[#This Row],[Cancellation Reason]]="Airline/Carrier"),Flights[[#This Row],[Delay Type]]="Severe"),"Yes","No")</f>
        <v>No</v>
      </c>
    </row>
    <row r="1680" spans="1:24" x14ac:dyDescent="0.25">
      <c r="A1680" s="3">
        <v>42133</v>
      </c>
      <c r="B1680">
        <f>WEEKNUM(Flights[[#This Row],[Date]],2)</f>
        <v>19</v>
      </c>
      <c r="C1680">
        <f>WEEKDAY(Flights[[#This Row],[Date]],2)</f>
        <v>6</v>
      </c>
      <c r="D1680" t="s">
        <v>1411</v>
      </c>
      <c r="E1680" t="s">
        <v>1994</v>
      </c>
      <c r="F1680" t="s">
        <v>0</v>
      </c>
      <c r="G1680" t="s">
        <v>9</v>
      </c>
      <c r="H1680" t="str">
        <f>_xlfn.XLOOKUP(Flights[[#This Row],[Destination]],Airports!$A$1:$A$77,Airports!$D$1:$D$77,"Code not found")</f>
        <v>San Francisco</v>
      </c>
      <c r="I1680" t="str" cm="1">
        <f t="array" ref="I1680">_xlfn.XLOOKUP(Flights[[#This Row],[Destination]],_xlfn._TRO_TRAILING(Airports!A:A),_xlfn._TRO_TRAILING(Airports!E:E),"Code not found")</f>
        <v>CA</v>
      </c>
      <c r="J1680" s="1">
        <v>0.51527777777777772</v>
      </c>
      <c r="K1680">
        <f>HOUR(Flights[[#This Row],[Scheduled Departure]])</f>
        <v>12</v>
      </c>
      <c r="L1680" s="1">
        <v>0.52013888888888893</v>
      </c>
      <c r="M1680">
        <v>7</v>
      </c>
      <c r="N1680">
        <v>85</v>
      </c>
      <c r="O1680" s="14">
        <f>Flights[[#This Row],[Length (min)]]/60</f>
        <v>1.4166666666666667</v>
      </c>
      <c r="P1680">
        <v>337</v>
      </c>
      <c r="Q1680" s="17">
        <f>IFERROR(Flights[[#This Row],[Distance]]/Flights[[#This Row],[Length (hr)]],"")</f>
        <v>237.88235294117646</v>
      </c>
      <c r="R1680" s="1">
        <v>0.57916666666666672</v>
      </c>
      <c r="S1680" s="1">
        <v>0.57916666666666672</v>
      </c>
      <c r="T1680">
        <v>0</v>
      </c>
      <c r="U1680" t="str">
        <f>IF(Flights[[#This Row],[Arrival Delay]]="","Cancelled",IF(Flights[[#This Row],[Arrival Delay]]&gt;15,"Delayed","On time"))</f>
        <v>On time</v>
      </c>
      <c r="V1680" t="str">
        <f>IF(Flights[[#This Row],[Status]]&lt;&gt;"Delayed","",IF(Flights[[#This Row],[Arrival Delay]]&gt;120,"Severe",IF(Flights[[#This Row],[Arrival Delay]]&gt;60,"Major","Moderate")))</f>
        <v/>
      </c>
      <c r="X1680" t="str">
        <f>IF(OR(AND(Flights[[#This Row],[Status]]="Cancelled",Flights[[#This Row],[Cancellation Reason]]="Airline/Carrier"),Flights[[#This Row],[Delay Type]]="Severe"),"Yes","No")</f>
        <v>No</v>
      </c>
    </row>
    <row r="1681" spans="1:24" x14ac:dyDescent="0.25">
      <c r="A1681" s="3">
        <v>42133</v>
      </c>
      <c r="B1681">
        <f>WEEKNUM(Flights[[#This Row],[Date]],2)</f>
        <v>19</v>
      </c>
      <c r="C1681">
        <f>WEEKDAY(Flights[[#This Row],[Date]],2)</f>
        <v>6</v>
      </c>
      <c r="D1681" t="s">
        <v>648</v>
      </c>
      <c r="E1681" t="s">
        <v>1992</v>
      </c>
      <c r="F1681" t="s">
        <v>0</v>
      </c>
      <c r="G1681" t="s">
        <v>12</v>
      </c>
      <c r="H1681" t="str">
        <f>_xlfn.XLOOKUP(Flights[[#This Row],[Destination]],Airports!$A$1:$A$77,Airports!$D$1:$D$77,"Code not found")</f>
        <v>New York</v>
      </c>
      <c r="I1681" t="str" cm="1">
        <f t="array" ref="I1681">_xlfn.XLOOKUP(Flights[[#This Row],[Destination]],_xlfn._TRO_TRAILING(Airports!A:A),_xlfn._TRO_TRAILING(Airports!E:E),"Code not found")</f>
        <v>NY</v>
      </c>
      <c r="J1681" s="1">
        <v>0.89583333333333337</v>
      </c>
      <c r="K1681">
        <f>HOUR(Flights[[#This Row],[Scheduled Departure]])</f>
        <v>21</v>
      </c>
      <c r="L1681" s="1">
        <v>0.89444444444444449</v>
      </c>
      <c r="M1681">
        <v>-2</v>
      </c>
      <c r="N1681">
        <v>304</v>
      </c>
      <c r="O1681" s="14">
        <f>Flights[[#This Row],[Length (min)]]/60</f>
        <v>5.0666666666666664</v>
      </c>
      <c r="P1681">
        <v>2475</v>
      </c>
      <c r="Q1681" s="17">
        <f>IFERROR(Flights[[#This Row],[Distance]]/Flights[[#This Row],[Length (hr)]],"")</f>
        <v>488.48684210526318</v>
      </c>
      <c r="R1681" s="1">
        <v>0.24722222222222223</v>
      </c>
      <c r="S1681" s="1">
        <v>0.23055555555555557</v>
      </c>
      <c r="T1681">
        <v>-24</v>
      </c>
      <c r="U1681" t="str">
        <f>IF(Flights[[#This Row],[Arrival Delay]]="","Cancelled",IF(Flights[[#This Row],[Arrival Delay]]&gt;15,"Delayed","On time"))</f>
        <v>On time</v>
      </c>
      <c r="V1681" t="str">
        <f>IF(Flights[[#This Row],[Status]]&lt;&gt;"Delayed","",IF(Flights[[#This Row],[Arrival Delay]]&gt;120,"Severe",IF(Flights[[#This Row],[Arrival Delay]]&gt;60,"Major","Moderate")))</f>
        <v/>
      </c>
      <c r="X1681" t="str">
        <f>IF(OR(AND(Flights[[#This Row],[Status]]="Cancelled",Flights[[#This Row],[Cancellation Reason]]="Airline/Carrier"),Flights[[#This Row],[Delay Type]]="Severe"),"Yes","No")</f>
        <v>No</v>
      </c>
    </row>
    <row r="1682" spans="1:24" x14ac:dyDescent="0.25">
      <c r="A1682" s="3">
        <v>42133</v>
      </c>
      <c r="B1682">
        <f>WEEKNUM(Flights[[#This Row],[Date]],2)</f>
        <v>19</v>
      </c>
      <c r="C1682">
        <f>WEEKDAY(Flights[[#This Row],[Date]],2)</f>
        <v>6</v>
      </c>
      <c r="D1682" t="s">
        <v>774</v>
      </c>
      <c r="E1682" t="s">
        <v>1990</v>
      </c>
      <c r="F1682" t="s">
        <v>0</v>
      </c>
      <c r="G1682" t="s">
        <v>4</v>
      </c>
      <c r="H1682" t="str">
        <f>_xlfn.XLOOKUP(Flights[[#This Row],[Destination]],Airports!$A$1:$A$77,Airports!$D$1:$D$77,"Code not found")</f>
        <v>Chicago</v>
      </c>
      <c r="I1682" t="str" cm="1">
        <f t="array" ref="I1682">_xlfn.XLOOKUP(Flights[[#This Row],[Destination]],_xlfn._TRO_TRAILING(Airports!A:A),_xlfn._TRO_TRAILING(Airports!E:E),"Code not found")</f>
        <v>IL</v>
      </c>
      <c r="J1682" s="1">
        <v>0.96458333333333335</v>
      </c>
      <c r="K1682">
        <f>HOUR(Flights[[#This Row],[Scheduled Departure]])</f>
        <v>23</v>
      </c>
      <c r="L1682" s="1">
        <v>0.97222222222222221</v>
      </c>
      <c r="M1682">
        <v>11</v>
      </c>
      <c r="N1682">
        <v>221</v>
      </c>
      <c r="O1682" s="14">
        <f>Flights[[#This Row],[Length (min)]]/60</f>
        <v>3.6833333333333331</v>
      </c>
      <c r="P1682">
        <v>1744</v>
      </c>
      <c r="Q1682" s="17">
        <f>IFERROR(Flights[[#This Row],[Distance]]/Flights[[#This Row],[Length (hr)]],"")</f>
        <v>473.48416289592762</v>
      </c>
      <c r="R1682" s="1">
        <v>0.21597222222222223</v>
      </c>
      <c r="S1682" s="1">
        <v>0.20902777777777778</v>
      </c>
      <c r="T1682">
        <v>-10</v>
      </c>
      <c r="U1682" t="str">
        <f>IF(Flights[[#This Row],[Arrival Delay]]="","Cancelled",IF(Flights[[#This Row],[Arrival Delay]]&gt;15,"Delayed","On time"))</f>
        <v>On time</v>
      </c>
      <c r="V1682" t="str">
        <f>IF(Flights[[#This Row],[Status]]&lt;&gt;"Delayed","",IF(Flights[[#This Row],[Arrival Delay]]&gt;120,"Severe",IF(Flights[[#This Row],[Arrival Delay]]&gt;60,"Major","Moderate")))</f>
        <v/>
      </c>
      <c r="X1682" t="str">
        <f>IF(OR(AND(Flights[[#This Row],[Status]]="Cancelled",Flights[[#This Row],[Cancellation Reason]]="Airline/Carrier"),Flights[[#This Row],[Delay Type]]="Severe"),"Yes","No")</f>
        <v>No</v>
      </c>
    </row>
    <row r="1683" spans="1:24" x14ac:dyDescent="0.25">
      <c r="A1683" s="3">
        <v>42134</v>
      </c>
      <c r="B1683">
        <f>WEEKNUM(Flights[[#This Row],[Date]],2)</f>
        <v>19</v>
      </c>
      <c r="C1683">
        <f>WEEKDAY(Flights[[#This Row],[Date]],2)</f>
        <v>7</v>
      </c>
      <c r="D1683" t="s">
        <v>1388</v>
      </c>
      <c r="E1683" t="s">
        <v>1989</v>
      </c>
      <c r="F1683" t="s">
        <v>0</v>
      </c>
      <c r="G1683" t="s">
        <v>17</v>
      </c>
      <c r="H1683" t="str">
        <f>_xlfn.XLOOKUP(Flights[[#This Row],[Destination]],Airports!$A$1:$A$77,Airports!$D$1:$D$77,"Code not found")</f>
        <v>Honolulu</v>
      </c>
      <c r="I1683" t="str" cm="1">
        <f t="array" ref="I1683">_xlfn.XLOOKUP(Flights[[#This Row],[Destination]],_xlfn._TRO_TRAILING(Airports!A:A),_xlfn._TRO_TRAILING(Airports!E:E),"Code not found")</f>
        <v>HI</v>
      </c>
      <c r="J1683" s="1">
        <v>0.46527777777777779</v>
      </c>
      <c r="K1683">
        <f>HOUR(Flights[[#This Row],[Scheduled Departure]])</f>
        <v>11</v>
      </c>
      <c r="L1683" s="1">
        <v>0.49722222222222223</v>
      </c>
      <c r="M1683">
        <v>46</v>
      </c>
      <c r="N1683">
        <v>327</v>
      </c>
      <c r="O1683" s="14">
        <f>Flights[[#This Row],[Length (min)]]/60</f>
        <v>5.45</v>
      </c>
      <c r="P1683">
        <v>2556</v>
      </c>
      <c r="Q1683" s="17">
        <f>IFERROR(Flights[[#This Row],[Distance]]/Flights[[#This Row],[Length (hr)]],"")</f>
        <v>468.99082568807336</v>
      </c>
      <c r="R1683" s="1">
        <v>0.57847222222222228</v>
      </c>
      <c r="S1683" s="1">
        <v>0.59930555555555554</v>
      </c>
      <c r="T1683">
        <v>30</v>
      </c>
      <c r="U1683" t="str">
        <f>IF(Flights[[#This Row],[Arrival Delay]]="","Cancelled",IF(Flights[[#This Row],[Arrival Delay]]&gt;15,"Delayed","On time"))</f>
        <v>Delayed</v>
      </c>
      <c r="V1683" t="str">
        <f>IF(Flights[[#This Row],[Status]]&lt;&gt;"Delayed","",IF(Flights[[#This Row],[Arrival Delay]]&gt;120,"Severe",IF(Flights[[#This Row],[Arrival Delay]]&gt;60,"Major","Moderate")))</f>
        <v>Moderate</v>
      </c>
      <c r="X1683" t="str">
        <f>IF(OR(AND(Flights[[#This Row],[Status]]="Cancelled",Flights[[#This Row],[Cancellation Reason]]="Airline/Carrier"),Flights[[#This Row],[Delay Type]]="Severe"),"Yes","No")</f>
        <v>No</v>
      </c>
    </row>
    <row r="1684" spans="1:24" x14ac:dyDescent="0.25">
      <c r="A1684" s="3">
        <v>42134</v>
      </c>
      <c r="B1684">
        <f>WEEKNUM(Flights[[#This Row],[Date]],2)</f>
        <v>19</v>
      </c>
      <c r="C1684">
        <f>WEEKDAY(Flights[[#This Row],[Date]],2)</f>
        <v>7</v>
      </c>
      <c r="D1684" t="s">
        <v>143</v>
      </c>
      <c r="E1684" t="s">
        <v>1987</v>
      </c>
      <c r="F1684" t="s">
        <v>0</v>
      </c>
      <c r="G1684" t="s">
        <v>3</v>
      </c>
      <c r="H1684" t="str">
        <f>_xlfn.XLOOKUP(Flights[[#This Row],[Destination]],Airports!$A$1:$A$77,Airports!$D$1:$D$77,"Code not found")</f>
        <v>Dallas</v>
      </c>
      <c r="I1684" t="str" cm="1">
        <f t="array" ref="I1684">_xlfn.XLOOKUP(Flights[[#This Row],[Destination]],_xlfn._TRO_TRAILING(Airports!A:A),_xlfn._TRO_TRAILING(Airports!E:E),"Code not found")</f>
        <v>TX</v>
      </c>
      <c r="J1684" s="1">
        <v>0.5444444444444444</v>
      </c>
      <c r="K1684">
        <f>HOUR(Flights[[#This Row],[Scheduled Departure]])</f>
        <v>13</v>
      </c>
      <c r="L1684" s="1">
        <v>0.56874999999999998</v>
      </c>
      <c r="M1684">
        <v>35</v>
      </c>
      <c r="N1684">
        <v>175</v>
      </c>
      <c r="O1684" s="14">
        <f>Flights[[#This Row],[Length (min)]]/60</f>
        <v>2.9166666666666665</v>
      </c>
      <c r="P1684">
        <v>1235</v>
      </c>
      <c r="Q1684" s="17">
        <f>IFERROR(Flights[[#This Row],[Distance]]/Flights[[#This Row],[Length (hr)]],"")</f>
        <v>423.42857142857144</v>
      </c>
      <c r="R1684" s="1">
        <v>0.76041666666666663</v>
      </c>
      <c r="S1684" s="1">
        <v>0.77361111111111114</v>
      </c>
      <c r="T1684">
        <v>19</v>
      </c>
      <c r="U1684" t="str">
        <f>IF(Flights[[#This Row],[Arrival Delay]]="","Cancelled",IF(Flights[[#This Row],[Arrival Delay]]&gt;15,"Delayed","On time"))</f>
        <v>Delayed</v>
      </c>
      <c r="V1684" t="str">
        <f>IF(Flights[[#This Row],[Status]]&lt;&gt;"Delayed","",IF(Flights[[#This Row],[Arrival Delay]]&gt;120,"Severe",IF(Flights[[#This Row],[Arrival Delay]]&gt;60,"Major","Moderate")))</f>
        <v>Moderate</v>
      </c>
      <c r="X1684" t="str">
        <f>IF(OR(AND(Flights[[#This Row],[Status]]="Cancelled",Flights[[#This Row],[Cancellation Reason]]="Airline/Carrier"),Flights[[#This Row],[Delay Type]]="Severe"),"Yes","No")</f>
        <v>No</v>
      </c>
    </row>
    <row r="1685" spans="1:24" x14ac:dyDescent="0.25">
      <c r="A1685" s="3">
        <v>42134</v>
      </c>
      <c r="B1685">
        <f>WEEKNUM(Flights[[#This Row],[Date]],2)</f>
        <v>19</v>
      </c>
      <c r="C1685">
        <f>WEEKDAY(Flights[[#This Row],[Date]],2)</f>
        <v>7</v>
      </c>
      <c r="D1685" t="s">
        <v>544</v>
      </c>
      <c r="E1685" t="s">
        <v>1998</v>
      </c>
      <c r="F1685" t="s">
        <v>0</v>
      </c>
      <c r="G1685" t="s">
        <v>273</v>
      </c>
      <c r="H1685" t="str">
        <f>_xlfn.XLOOKUP(Flights[[#This Row],[Destination]],Airports!$A$1:$A$77,Airports!$D$1:$D$77,"Code not found")</f>
        <v>Denver</v>
      </c>
      <c r="I1685" t="str" cm="1">
        <f t="array" ref="I1685">_xlfn.XLOOKUP(Flights[[#This Row],[Destination]],_xlfn._TRO_TRAILING(Airports!A:A),_xlfn._TRO_TRAILING(Airports!E:E),"Code not found")</f>
        <v>CO</v>
      </c>
      <c r="J1685" s="1">
        <v>0.61111111111111116</v>
      </c>
      <c r="K1685">
        <f>HOUR(Flights[[#This Row],[Scheduled Departure]])</f>
        <v>14</v>
      </c>
      <c r="L1685" s="1">
        <v>0.6166666666666667</v>
      </c>
      <c r="M1685">
        <v>8</v>
      </c>
      <c r="N1685">
        <v>132</v>
      </c>
      <c r="O1685" s="14">
        <f>Flights[[#This Row],[Length (min)]]/60</f>
        <v>2.2000000000000002</v>
      </c>
      <c r="P1685">
        <v>862</v>
      </c>
      <c r="Q1685" s="17">
        <f>IFERROR(Flights[[#This Row],[Distance]]/Flights[[#This Row],[Length (hr)]],"")</f>
        <v>391.81818181818181</v>
      </c>
      <c r="R1685" s="1">
        <v>0.74652777777777779</v>
      </c>
      <c r="S1685" s="1">
        <v>0.75</v>
      </c>
      <c r="T1685">
        <v>5</v>
      </c>
      <c r="U1685" t="str">
        <f>IF(Flights[[#This Row],[Arrival Delay]]="","Cancelled",IF(Flights[[#This Row],[Arrival Delay]]&gt;15,"Delayed","On time"))</f>
        <v>On time</v>
      </c>
      <c r="V1685" t="str">
        <f>IF(Flights[[#This Row],[Status]]&lt;&gt;"Delayed","",IF(Flights[[#This Row],[Arrival Delay]]&gt;120,"Severe",IF(Flights[[#This Row],[Arrival Delay]]&gt;60,"Major","Moderate")))</f>
        <v/>
      </c>
      <c r="X1685" t="str">
        <f>IF(OR(AND(Flights[[#This Row],[Status]]="Cancelled",Flights[[#This Row],[Cancellation Reason]]="Airline/Carrier"),Flights[[#This Row],[Delay Type]]="Severe"),"Yes","No")</f>
        <v>No</v>
      </c>
    </row>
    <row r="1686" spans="1:24" x14ac:dyDescent="0.25">
      <c r="A1686" s="3">
        <v>42134</v>
      </c>
      <c r="B1686">
        <f>WEEKNUM(Flights[[#This Row],[Date]],2)</f>
        <v>19</v>
      </c>
      <c r="C1686">
        <f>WEEKDAY(Flights[[#This Row],[Date]],2)</f>
        <v>7</v>
      </c>
      <c r="D1686" t="s">
        <v>1318</v>
      </c>
      <c r="E1686" t="s">
        <v>1995</v>
      </c>
      <c r="F1686" t="s">
        <v>0</v>
      </c>
      <c r="G1686" t="s">
        <v>9</v>
      </c>
      <c r="H1686" t="str">
        <f>_xlfn.XLOOKUP(Flights[[#This Row],[Destination]],Airports!$A$1:$A$77,Airports!$D$1:$D$77,"Code not found")</f>
        <v>San Francisco</v>
      </c>
      <c r="I1686" t="str" cm="1">
        <f t="array" ref="I1686">_xlfn.XLOOKUP(Flights[[#This Row],[Destination]],_xlfn._TRO_TRAILING(Airports!A:A),_xlfn._TRO_TRAILING(Airports!E:E),"Code not found")</f>
        <v>CA</v>
      </c>
      <c r="J1686" s="1">
        <v>0.64930555555555558</v>
      </c>
      <c r="K1686">
        <f>HOUR(Flights[[#This Row],[Scheduled Departure]])</f>
        <v>15</v>
      </c>
      <c r="L1686" s="1">
        <v>0.64583333333333337</v>
      </c>
      <c r="M1686">
        <v>-5</v>
      </c>
      <c r="N1686">
        <v>84</v>
      </c>
      <c r="O1686" s="14">
        <f>Flights[[#This Row],[Length (min)]]/60</f>
        <v>1.4</v>
      </c>
      <c r="P1686">
        <v>337</v>
      </c>
      <c r="Q1686" s="17">
        <f>IFERROR(Flights[[#This Row],[Distance]]/Flights[[#This Row],[Length (hr)]],"")</f>
        <v>240.71428571428572</v>
      </c>
      <c r="R1686" s="1">
        <v>0.70138888888888884</v>
      </c>
      <c r="S1686" s="1">
        <v>0.70416666666666672</v>
      </c>
      <c r="T1686">
        <v>4</v>
      </c>
      <c r="U1686" t="str">
        <f>IF(Flights[[#This Row],[Arrival Delay]]="","Cancelled",IF(Flights[[#This Row],[Arrival Delay]]&gt;15,"Delayed","On time"))</f>
        <v>On time</v>
      </c>
      <c r="V1686" t="str">
        <f>IF(Flights[[#This Row],[Status]]&lt;&gt;"Delayed","",IF(Flights[[#This Row],[Arrival Delay]]&gt;120,"Severe",IF(Flights[[#This Row],[Arrival Delay]]&gt;60,"Major","Moderate")))</f>
        <v/>
      </c>
      <c r="X1686" t="str">
        <f>IF(OR(AND(Flights[[#This Row],[Status]]="Cancelled",Flights[[#This Row],[Cancellation Reason]]="Airline/Carrier"),Flights[[#This Row],[Delay Type]]="Severe"),"Yes","No")</f>
        <v>No</v>
      </c>
    </row>
    <row r="1687" spans="1:24" x14ac:dyDescent="0.25">
      <c r="A1687" s="3">
        <v>42134</v>
      </c>
      <c r="B1687">
        <f>WEEKNUM(Flights[[#This Row],[Date]],2)</f>
        <v>19</v>
      </c>
      <c r="C1687">
        <f>WEEKDAY(Flights[[#This Row],[Date]],2)</f>
        <v>7</v>
      </c>
      <c r="D1687" t="s">
        <v>1016</v>
      </c>
      <c r="E1687" t="s">
        <v>1994</v>
      </c>
      <c r="F1687" t="s">
        <v>0</v>
      </c>
      <c r="G1687" t="s">
        <v>347</v>
      </c>
      <c r="H1687" t="str">
        <f>_xlfn.XLOOKUP(Flights[[#This Row],[Destination]],Airports!$A$1:$A$77,Airports!$D$1:$D$77,"Code not found")</f>
        <v>San Jose</v>
      </c>
      <c r="I1687" t="str" cm="1">
        <f t="array" ref="I1687">_xlfn.XLOOKUP(Flights[[#This Row],[Destination]],_xlfn._TRO_TRAILING(Airports!A:A),_xlfn._TRO_TRAILING(Airports!E:E),"Code not found")</f>
        <v>CA</v>
      </c>
      <c r="J1687" s="1">
        <v>0.69791666666666663</v>
      </c>
      <c r="K1687">
        <f>HOUR(Flights[[#This Row],[Scheduled Departure]])</f>
        <v>16</v>
      </c>
      <c r="L1687" s="1">
        <v>0</v>
      </c>
      <c r="O1687" s="14">
        <f>Flights[[#This Row],[Length (min)]]/60</f>
        <v>0</v>
      </c>
      <c r="P1687">
        <v>308</v>
      </c>
      <c r="Q1687" s="17" t="str">
        <f>IFERROR(Flights[[#This Row],[Distance]]/Flights[[#This Row],[Length (hr)]],"")</f>
        <v/>
      </c>
      <c r="R1687" s="1">
        <v>0.75138888888888888</v>
      </c>
      <c r="S1687" s="1">
        <v>0</v>
      </c>
      <c r="U1687" t="str">
        <f>IF(Flights[[#This Row],[Arrival Delay]]="","Cancelled",IF(Flights[[#This Row],[Arrival Delay]]&gt;15,"Delayed","On time"))</f>
        <v>Cancelled</v>
      </c>
      <c r="V1687" t="str">
        <f>IF(Flights[[#This Row],[Status]]&lt;&gt;"Delayed","",IF(Flights[[#This Row],[Arrival Delay]]&gt;120,"Severe",IF(Flights[[#This Row],[Arrival Delay]]&gt;60,"Major","Moderate")))</f>
        <v/>
      </c>
      <c r="W1687" t="s">
        <v>8</v>
      </c>
      <c r="X1687" t="str">
        <f>IF(OR(AND(Flights[[#This Row],[Status]]="Cancelled",Flights[[#This Row],[Cancellation Reason]]="Airline/Carrier"),Flights[[#This Row],[Delay Type]]="Severe"),"Yes","No")</f>
        <v>Yes</v>
      </c>
    </row>
    <row r="1688" spans="1:24" x14ac:dyDescent="0.25">
      <c r="A1688" s="3">
        <v>42134</v>
      </c>
      <c r="B1688">
        <f>WEEKNUM(Flights[[#This Row],[Date]],2)</f>
        <v>19</v>
      </c>
      <c r="C1688">
        <f>WEEKDAY(Flights[[#This Row],[Date]],2)</f>
        <v>7</v>
      </c>
      <c r="D1688" t="s">
        <v>1379</v>
      </c>
      <c r="E1688" t="s">
        <v>1996</v>
      </c>
      <c r="F1688" t="s">
        <v>0</v>
      </c>
      <c r="G1688" t="s">
        <v>15</v>
      </c>
      <c r="H1688" t="str">
        <f>_xlfn.XLOOKUP(Flights[[#This Row],[Destination]],Airports!$A$1:$A$77,Airports!$D$1:$D$77,"Code not found")</f>
        <v>Las Vegas</v>
      </c>
      <c r="I1688" t="str" cm="1">
        <f t="array" ref="I1688">_xlfn.XLOOKUP(Flights[[#This Row],[Destination]],_xlfn._TRO_TRAILING(Airports!A:A),_xlfn._TRO_TRAILING(Airports!E:E),"Code not found")</f>
        <v>NV</v>
      </c>
      <c r="J1688" s="1">
        <v>0.70833333333333337</v>
      </c>
      <c r="K1688">
        <f>HOUR(Flights[[#This Row],[Scheduled Departure]])</f>
        <v>17</v>
      </c>
      <c r="L1688" s="1">
        <v>0.70694444444444449</v>
      </c>
      <c r="M1688">
        <v>-2</v>
      </c>
      <c r="N1688">
        <v>60</v>
      </c>
      <c r="O1688" s="14">
        <f>Flights[[#This Row],[Length (min)]]/60</f>
        <v>1</v>
      </c>
      <c r="P1688">
        <v>236</v>
      </c>
      <c r="Q1688" s="17">
        <f>IFERROR(Flights[[#This Row],[Distance]]/Flights[[#This Row],[Length (hr)]],"")</f>
        <v>236</v>
      </c>
      <c r="R1688" s="1">
        <v>0.75347222222222221</v>
      </c>
      <c r="S1688" s="1">
        <v>0.74861111111111112</v>
      </c>
      <c r="T1688">
        <v>-7</v>
      </c>
      <c r="U1688" t="str">
        <f>IF(Flights[[#This Row],[Arrival Delay]]="","Cancelled",IF(Flights[[#This Row],[Arrival Delay]]&gt;15,"Delayed","On time"))</f>
        <v>On time</v>
      </c>
      <c r="V1688" t="str">
        <f>IF(Flights[[#This Row],[Status]]&lt;&gt;"Delayed","",IF(Flights[[#This Row],[Arrival Delay]]&gt;120,"Severe",IF(Flights[[#This Row],[Arrival Delay]]&gt;60,"Major","Moderate")))</f>
        <v/>
      </c>
      <c r="X1688" t="str">
        <f>IF(OR(AND(Flights[[#This Row],[Status]]="Cancelled",Flights[[#This Row],[Cancellation Reason]]="Airline/Carrier"),Flights[[#This Row],[Delay Type]]="Severe"),"Yes","No")</f>
        <v>No</v>
      </c>
    </row>
    <row r="1689" spans="1:24" x14ac:dyDescent="0.25">
      <c r="A1689" s="3">
        <v>42134</v>
      </c>
      <c r="B1689">
        <f>WEEKNUM(Flights[[#This Row],[Date]],2)</f>
        <v>19</v>
      </c>
      <c r="C1689">
        <f>WEEKDAY(Flights[[#This Row],[Date]],2)</f>
        <v>7</v>
      </c>
      <c r="D1689" t="s">
        <v>1087</v>
      </c>
      <c r="E1689" t="s">
        <v>1994</v>
      </c>
      <c r="F1689" t="s">
        <v>0</v>
      </c>
      <c r="G1689" t="s">
        <v>335</v>
      </c>
      <c r="H1689" t="str">
        <f>_xlfn.XLOOKUP(Flights[[#This Row],[Destination]],Airports!$A$1:$A$77,Airports!$D$1:$D$77,"Code not found")</f>
        <v>Reno</v>
      </c>
      <c r="I1689" t="str" cm="1">
        <f t="array" ref="I1689">_xlfn.XLOOKUP(Flights[[#This Row],[Destination]],_xlfn._TRO_TRAILING(Airports!A:A),_xlfn._TRO_TRAILING(Airports!E:E),"Code not found")</f>
        <v>NV</v>
      </c>
      <c r="J1689" s="1">
        <v>0.70902777777777781</v>
      </c>
      <c r="K1689">
        <f>HOUR(Flights[[#This Row],[Scheduled Departure]])</f>
        <v>17</v>
      </c>
      <c r="L1689" s="1">
        <v>0.70625000000000004</v>
      </c>
      <c r="M1689">
        <v>-4</v>
      </c>
      <c r="N1689">
        <v>77</v>
      </c>
      <c r="O1689" s="14">
        <f>Flights[[#This Row],[Length (min)]]/60</f>
        <v>1.2833333333333334</v>
      </c>
      <c r="P1689">
        <v>391</v>
      </c>
      <c r="Q1689" s="17">
        <f>IFERROR(Flights[[#This Row],[Distance]]/Flights[[#This Row],[Length (hr)]],"")</f>
        <v>304.67532467532465</v>
      </c>
      <c r="R1689" s="1">
        <v>0.76527777777777772</v>
      </c>
      <c r="S1689" s="1">
        <v>0.75972222222222219</v>
      </c>
      <c r="T1689">
        <v>-8</v>
      </c>
      <c r="U1689" t="str">
        <f>IF(Flights[[#This Row],[Arrival Delay]]="","Cancelled",IF(Flights[[#This Row],[Arrival Delay]]&gt;15,"Delayed","On time"))</f>
        <v>On time</v>
      </c>
      <c r="V1689" t="str">
        <f>IF(Flights[[#This Row],[Status]]&lt;&gt;"Delayed","",IF(Flights[[#This Row],[Arrival Delay]]&gt;120,"Severe",IF(Flights[[#This Row],[Arrival Delay]]&gt;60,"Major","Moderate")))</f>
        <v/>
      </c>
      <c r="X1689" t="str">
        <f>IF(OR(AND(Flights[[#This Row],[Status]]="Cancelled",Flights[[#This Row],[Cancellation Reason]]="Airline/Carrier"),Flights[[#This Row],[Delay Type]]="Severe"),"Yes","No")</f>
        <v>No</v>
      </c>
    </row>
    <row r="1690" spans="1:24" x14ac:dyDescent="0.25">
      <c r="A1690" s="3">
        <v>42134</v>
      </c>
      <c r="B1690">
        <f>WEEKNUM(Flights[[#This Row],[Date]],2)</f>
        <v>19</v>
      </c>
      <c r="C1690">
        <f>WEEKDAY(Flights[[#This Row],[Date]],2)</f>
        <v>7</v>
      </c>
      <c r="D1690" t="s">
        <v>608</v>
      </c>
      <c r="E1690" t="s">
        <v>1989</v>
      </c>
      <c r="F1690" t="s">
        <v>0</v>
      </c>
      <c r="G1690" t="s">
        <v>316</v>
      </c>
      <c r="H1690" t="str">
        <f>_xlfn.XLOOKUP(Flights[[#This Row],[Destination]],Airports!$A$1:$A$77,Airports!$D$1:$D$77,"Code not found")</f>
        <v>New Orleans</v>
      </c>
      <c r="I1690" t="str" cm="1">
        <f t="array" ref="I1690">_xlfn.XLOOKUP(Flights[[#This Row],[Destination]],_xlfn._TRO_TRAILING(Airports!A:A),_xlfn._TRO_TRAILING(Airports!E:E),"Code not found")</f>
        <v>LA</v>
      </c>
      <c r="J1690" s="1">
        <v>0.75</v>
      </c>
      <c r="K1690">
        <f>HOUR(Flights[[#This Row],[Scheduled Departure]])</f>
        <v>18</v>
      </c>
      <c r="L1690" s="1">
        <v>0.75555555555555554</v>
      </c>
      <c r="M1690">
        <v>8</v>
      </c>
      <c r="N1690">
        <v>202</v>
      </c>
      <c r="O1690" s="14">
        <f>Flights[[#This Row],[Length (min)]]/60</f>
        <v>3.3666666666666667</v>
      </c>
      <c r="P1690">
        <v>1670</v>
      </c>
      <c r="Q1690" s="17">
        <f>IFERROR(Flights[[#This Row],[Distance]]/Flights[[#This Row],[Length (hr)]],"")</f>
        <v>496.03960396039605</v>
      </c>
      <c r="R1690" s="1">
        <v>0.98611111111111116</v>
      </c>
      <c r="S1690" s="1">
        <v>0.97916666666666663</v>
      </c>
      <c r="T1690">
        <v>-10</v>
      </c>
      <c r="U1690" t="str">
        <f>IF(Flights[[#This Row],[Arrival Delay]]="","Cancelled",IF(Flights[[#This Row],[Arrival Delay]]&gt;15,"Delayed","On time"))</f>
        <v>On time</v>
      </c>
      <c r="V1690" t="str">
        <f>IF(Flights[[#This Row],[Status]]&lt;&gt;"Delayed","",IF(Flights[[#This Row],[Arrival Delay]]&gt;120,"Severe",IF(Flights[[#This Row],[Arrival Delay]]&gt;60,"Major","Moderate")))</f>
        <v/>
      </c>
      <c r="X1690" t="str">
        <f>IF(OR(AND(Flights[[#This Row],[Status]]="Cancelled",Flights[[#This Row],[Cancellation Reason]]="Airline/Carrier"),Flights[[#This Row],[Delay Type]]="Severe"),"Yes","No")</f>
        <v>No</v>
      </c>
    </row>
    <row r="1691" spans="1:24" x14ac:dyDescent="0.25">
      <c r="A1691" s="3">
        <v>42134</v>
      </c>
      <c r="B1691">
        <f>WEEKNUM(Flights[[#This Row],[Date]],2)</f>
        <v>19</v>
      </c>
      <c r="C1691">
        <f>WEEKDAY(Flights[[#This Row],[Date]],2)</f>
        <v>7</v>
      </c>
      <c r="D1691" t="s">
        <v>1240</v>
      </c>
      <c r="E1691" t="s">
        <v>1994</v>
      </c>
      <c r="F1691" t="s">
        <v>0</v>
      </c>
      <c r="G1691" t="s">
        <v>337</v>
      </c>
      <c r="H1691" t="str">
        <f>_xlfn.XLOOKUP(Flights[[#This Row],[Destination]],Airports!$A$1:$A$77,Airports!$D$1:$D$77,"Code not found")</f>
        <v>Santa Fe</v>
      </c>
      <c r="I1691" t="str" cm="1">
        <f t="array" ref="I1691">_xlfn.XLOOKUP(Flights[[#This Row],[Destination]],_xlfn._TRO_TRAILING(Airports!A:A),_xlfn._TRO_TRAILING(Airports!E:E),"Code not found")</f>
        <v>NM</v>
      </c>
      <c r="J1691" s="1">
        <v>0.75</v>
      </c>
      <c r="K1691">
        <f>HOUR(Flights[[#This Row],[Scheduled Departure]])</f>
        <v>18</v>
      </c>
      <c r="L1691" s="1">
        <v>0.74791666666666667</v>
      </c>
      <c r="M1691">
        <v>-3</v>
      </c>
      <c r="N1691">
        <v>120</v>
      </c>
      <c r="O1691" s="14">
        <f>Flights[[#This Row],[Length (min)]]/60</f>
        <v>2</v>
      </c>
      <c r="P1691">
        <v>710</v>
      </c>
      <c r="Q1691" s="17">
        <f>IFERROR(Flights[[#This Row],[Distance]]/Flights[[#This Row],[Length (hr)]],"")</f>
        <v>355</v>
      </c>
      <c r="R1691" s="1">
        <v>0.87013888888888891</v>
      </c>
      <c r="S1691" s="1">
        <v>0.87291666666666667</v>
      </c>
      <c r="T1691">
        <v>4</v>
      </c>
      <c r="U1691" t="str">
        <f>IF(Flights[[#This Row],[Arrival Delay]]="","Cancelled",IF(Flights[[#This Row],[Arrival Delay]]&gt;15,"Delayed","On time"))</f>
        <v>On time</v>
      </c>
      <c r="V1691" t="str">
        <f>IF(Flights[[#This Row],[Status]]&lt;&gt;"Delayed","",IF(Flights[[#This Row],[Arrival Delay]]&gt;120,"Severe",IF(Flights[[#This Row],[Arrival Delay]]&gt;60,"Major","Moderate")))</f>
        <v/>
      </c>
      <c r="X1691" t="str">
        <f>IF(OR(AND(Flights[[#This Row],[Status]]="Cancelled",Flights[[#This Row],[Cancellation Reason]]="Airline/Carrier"),Flights[[#This Row],[Delay Type]]="Severe"),"Yes","No")</f>
        <v>No</v>
      </c>
    </row>
    <row r="1692" spans="1:24" x14ac:dyDescent="0.25">
      <c r="A1692" s="3">
        <v>42134</v>
      </c>
      <c r="B1692">
        <f>WEEKNUM(Flights[[#This Row],[Date]],2)</f>
        <v>19</v>
      </c>
      <c r="C1692">
        <f>WEEKDAY(Flights[[#This Row],[Date]],2)</f>
        <v>7</v>
      </c>
      <c r="D1692" t="s">
        <v>1329</v>
      </c>
      <c r="E1692" t="s">
        <v>1995</v>
      </c>
      <c r="F1692" t="s">
        <v>0</v>
      </c>
      <c r="G1692" t="s">
        <v>273</v>
      </c>
      <c r="H1692" t="str">
        <f>_xlfn.XLOOKUP(Flights[[#This Row],[Destination]],Airports!$A$1:$A$77,Airports!$D$1:$D$77,"Code not found")</f>
        <v>Denver</v>
      </c>
      <c r="I1692" t="str" cm="1">
        <f t="array" ref="I1692">_xlfn.XLOOKUP(Flights[[#This Row],[Destination]],_xlfn._TRO_TRAILING(Airports!A:A),_xlfn._TRO_TRAILING(Airports!E:E),"Code not found")</f>
        <v>CO</v>
      </c>
      <c r="J1692" s="1">
        <v>0.77430555555555558</v>
      </c>
      <c r="K1692">
        <f>HOUR(Flights[[#This Row],[Scheduled Departure]])</f>
        <v>18</v>
      </c>
      <c r="L1692" s="1">
        <v>0.78819444444444442</v>
      </c>
      <c r="M1692">
        <v>20</v>
      </c>
      <c r="N1692">
        <v>123</v>
      </c>
      <c r="O1692" s="14">
        <f>Flights[[#This Row],[Length (min)]]/60</f>
        <v>2.0499999999999998</v>
      </c>
      <c r="P1692">
        <v>862</v>
      </c>
      <c r="Q1692" s="17">
        <f>IFERROR(Flights[[#This Row],[Distance]]/Flights[[#This Row],[Length (hr)]],"")</f>
        <v>420.48780487804879</v>
      </c>
      <c r="R1692" s="1">
        <v>0.90972222222222221</v>
      </c>
      <c r="S1692" s="1">
        <v>0.91527777777777775</v>
      </c>
      <c r="T1692">
        <v>8</v>
      </c>
      <c r="U1692" t="str">
        <f>IF(Flights[[#This Row],[Arrival Delay]]="","Cancelled",IF(Flights[[#This Row],[Arrival Delay]]&gt;15,"Delayed","On time"))</f>
        <v>On time</v>
      </c>
      <c r="V1692" t="str">
        <f>IF(Flights[[#This Row],[Status]]&lt;&gt;"Delayed","",IF(Flights[[#This Row],[Arrival Delay]]&gt;120,"Severe",IF(Flights[[#This Row],[Arrival Delay]]&gt;60,"Major","Moderate")))</f>
        <v/>
      </c>
      <c r="X1692" t="str">
        <f>IF(OR(AND(Flights[[#This Row],[Status]]="Cancelled",Flights[[#This Row],[Cancellation Reason]]="Airline/Carrier"),Flights[[#This Row],[Delay Type]]="Severe"),"Yes","No")</f>
        <v>No</v>
      </c>
    </row>
    <row r="1693" spans="1:24" x14ac:dyDescent="0.25">
      <c r="A1693" s="3">
        <v>42134</v>
      </c>
      <c r="B1693">
        <f>WEEKNUM(Flights[[#This Row],[Date]],2)</f>
        <v>19</v>
      </c>
      <c r="C1693">
        <f>WEEKDAY(Flights[[#This Row],[Date]],2)</f>
        <v>7</v>
      </c>
      <c r="D1693" t="s">
        <v>626</v>
      </c>
      <c r="E1693" t="s">
        <v>1994</v>
      </c>
      <c r="F1693" t="s">
        <v>0</v>
      </c>
      <c r="G1693" t="s">
        <v>339</v>
      </c>
      <c r="H1693" t="str">
        <f>_xlfn.XLOOKUP(Flights[[#This Row],[Destination]],Airports!$A$1:$A$77,Airports!$D$1:$D$77,"Code not found")</f>
        <v>San Diego</v>
      </c>
      <c r="I1693" t="str" cm="1">
        <f t="array" ref="I1693">_xlfn.XLOOKUP(Flights[[#This Row],[Destination]],_xlfn._TRO_TRAILING(Airports!A:A),_xlfn._TRO_TRAILING(Airports!E:E),"Code not found")</f>
        <v>CA</v>
      </c>
      <c r="J1693" s="1">
        <v>0.79236111111111107</v>
      </c>
      <c r="K1693">
        <f>HOUR(Flights[[#This Row],[Scheduled Departure]])</f>
        <v>19</v>
      </c>
      <c r="L1693" s="1">
        <v>0.79097222222222219</v>
      </c>
      <c r="M1693">
        <v>-2</v>
      </c>
      <c r="N1693">
        <v>49</v>
      </c>
      <c r="O1693" s="14">
        <f>Flights[[#This Row],[Length (min)]]/60</f>
        <v>0.81666666666666665</v>
      </c>
      <c r="P1693">
        <v>109</v>
      </c>
      <c r="Q1693" s="17">
        <f>IFERROR(Flights[[#This Row],[Distance]]/Flights[[#This Row],[Length (hr)]],"")</f>
        <v>133.46938775510205</v>
      </c>
      <c r="R1693" s="1">
        <v>0.82986111111111116</v>
      </c>
      <c r="S1693" s="1">
        <v>0.82499999999999996</v>
      </c>
      <c r="T1693">
        <v>-7</v>
      </c>
      <c r="U1693" t="str">
        <f>IF(Flights[[#This Row],[Arrival Delay]]="","Cancelled",IF(Flights[[#This Row],[Arrival Delay]]&gt;15,"Delayed","On time"))</f>
        <v>On time</v>
      </c>
      <c r="V1693" t="str">
        <f>IF(Flights[[#This Row],[Status]]&lt;&gt;"Delayed","",IF(Flights[[#This Row],[Arrival Delay]]&gt;120,"Severe",IF(Flights[[#This Row],[Arrival Delay]]&gt;60,"Major","Moderate")))</f>
        <v/>
      </c>
      <c r="X1693" t="str">
        <f>IF(OR(AND(Flights[[#This Row],[Status]]="Cancelled",Flights[[#This Row],[Cancellation Reason]]="Airline/Carrier"),Flights[[#This Row],[Delay Type]]="Severe"),"Yes","No")</f>
        <v>No</v>
      </c>
    </row>
    <row r="1694" spans="1:24" x14ac:dyDescent="0.25">
      <c r="A1694" s="3">
        <v>42134</v>
      </c>
      <c r="B1694">
        <f>WEEKNUM(Flights[[#This Row],[Date]],2)</f>
        <v>19</v>
      </c>
      <c r="C1694">
        <f>WEEKDAY(Flights[[#This Row],[Date]],2)</f>
        <v>7</v>
      </c>
      <c r="D1694" t="s">
        <v>1334</v>
      </c>
      <c r="E1694" t="s">
        <v>1995</v>
      </c>
      <c r="F1694" t="s">
        <v>0</v>
      </c>
      <c r="G1694" t="s">
        <v>5</v>
      </c>
      <c r="H1694" t="str">
        <f>_xlfn.XLOOKUP(Flights[[#This Row],[Destination]],Airports!$A$1:$A$77,Airports!$D$1:$D$77,"Code not found")</f>
        <v>St. Louis</v>
      </c>
      <c r="I1694" t="str" cm="1">
        <f t="array" ref="I1694">_xlfn.XLOOKUP(Flights[[#This Row],[Destination]],_xlfn._TRO_TRAILING(Airports!A:A),_xlfn._TRO_TRAILING(Airports!E:E),"Code not found")</f>
        <v>MO</v>
      </c>
      <c r="J1694" s="1">
        <v>0.80902777777777779</v>
      </c>
      <c r="K1694">
        <f>HOUR(Flights[[#This Row],[Scheduled Departure]])</f>
        <v>19</v>
      </c>
      <c r="L1694" s="1">
        <v>0.88611111111111107</v>
      </c>
      <c r="M1694">
        <v>111</v>
      </c>
      <c r="N1694">
        <v>197</v>
      </c>
      <c r="O1694" s="14">
        <f>Flights[[#This Row],[Length (min)]]/60</f>
        <v>3.2833333333333332</v>
      </c>
      <c r="P1694">
        <v>1592</v>
      </c>
      <c r="Q1694" s="17">
        <f>IFERROR(Flights[[#This Row],[Distance]]/Flights[[#This Row],[Length (hr)]],"")</f>
        <v>484.87309644670052</v>
      </c>
      <c r="R1694" s="1">
        <v>3.8194444444444448E-2</v>
      </c>
      <c r="S1694" s="1">
        <v>0.10625</v>
      </c>
      <c r="T1694">
        <v>98</v>
      </c>
      <c r="U1694" t="str">
        <f>IF(Flights[[#This Row],[Arrival Delay]]="","Cancelled",IF(Flights[[#This Row],[Arrival Delay]]&gt;15,"Delayed","On time"))</f>
        <v>Delayed</v>
      </c>
      <c r="V1694" t="str">
        <f>IF(Flights[[#This Row],[Status]]&lt;&gt;"Delayed","",IF(Flights[[#This Row],[Arrival Delay]]&gt;120,"Severe",IF(Flights[[#This Row],[Arrival Delay]]&gt;60,"Major","Moderate")))</f>
        <v>Major</v>
      </c>
      <c r="X1694" t="str">
        <f>IF(OR(AND(Flights[[#This Row],[Status]]="Cancelled",Flights[[#This Row],[Cancellation Reason]]="Airline/Carrier"),Flights[[#This Row],[Delay Type]]="Severe"),"Yes","No")</f>
        <v>No</v>
      </c>
    </row>
    <row r="1695" spans="1:24" x14ac:dyDescent="0.25">
      <c r="A1695" s="3">
        <v>42134</v>
      </c>
      <c r="B1695">
        <f>WEEKNUM(Flights[[#This Row],[Date]],2)</f>
        <v>19</v>
      </c>
      <c r="C1695">
        <f>WEEKDAY(Flights[[#This Row],[Date]],2)</f>
        <v>7</v>
      </c>
      <c r="D1695" t="s">
        <v>156</v>
      </c>
      <c r="E1695" t="s">
        <v>1987</v>
      </c>
      <c r="F1695" t="s">
        <v>0</v>
      </c>
      <c r="G1695" t="s">
        <v>13</v>
      </c>
      <c r="H1695" t="str">
        <f>_xlfn.XLOOKUP(Flights[[#This Row],[Destination]],Airports!$A$1:$A$77,Airports!$D$1:$D$77,"Code not found")</f>
        <v>Orlando</v>
      </c>
      <c r="I1695" t="str" cm="1">
        <f t="array" ref="I1695">_xlfn.XLOOKUP(Flights[[#This Row],[Destination]],_xlfn._TRO_TRAILING(Airports!A:A),_xlfn._TRO_TRAILING(Airports!E:E),"Code not found")</f>
        <v>FL</v>
      </c>
      <c r="J1695" s="1">
        <v>0.93055555555555558</v>
      </c>
      <c r="K1695">
        <f>HOUR(Flights[[#This Row],[Scheduled Departure]])</f>
        <v>22</v>
      </c>
      <c r="L1695" s="1">
        <v>0.93472222222222223</v>
      </c>
      <c r="M1695">
        <v>6</v>
      </c>
      <c r="N1695">
        <v>301</v>
      </c>
      <c r="O1695" s="14">
        <f>Flights[[#This Row],[Length (min)]]/60</f>
        <v>5.0166666666666666</v>
      </c>
      <c r="P1695">
        <v>2218</v>
      </c>
      <c r="Q1695" s="17">
        <f>IFERROR(Flights[[#This Row],[Distance]]/Flights[[#This Row],[Length (hr)]],"")</f>
        <v>442.12624584717611</v>
      </c>
      <c r="R1695" s="1">
        <v>0.25624999999999998</v>
      </c>
      <c r="S1695" s="1">
        <v>0.26874999999999999</v>
      </c>
      <c r="T1695">
        <v>18</v>
      </c>
      <c r="U1695" t="str">
        <f>IF(Flights[[#This Row],[Arrival Delay]]="","Cancelled",IF(Flights[[#This Row],[Arrival Delay]]&gt;15,"Delayed","On time"))</f>
        <v>Delayed</v>
      </c>
      <c r="V1695" t="str">
        <f>IF(Flights[[#This Row],[Status]]&lt;&gt;"Delayed","",IF(Flights[[#This Row],[Arrival Delay]]&gt;120,"Severe",IF(Flights[[#This Row],[Arrival Delay]]&gt;60,"Major","Moderate")))</f>
        <v>Moderate</v>
      </c>
      <c r="X1695" t="str">
        <f>IF(OR(AND(Flights[[#This Row],[Status]]="Cancelled",Flights[[#This Row],[Cancellation Reason]]="Airline/Carrier"),Flights[[#This Row],[Delay Type]]="Severe"),"Yes","No")</f>
        <v>No</v>
      </c>
    </row>
    <row r="1696" spans="1:24" x14ac:dyDescent="0.25">
      <c r="A1696" s="3">
        <v>42135</v>
      </c>
      <c r="B1696">
        <f>WEEKNUM(Flights[[#This Row],[Date]],2)</f>
        <v>20</v>
      </c>
      <c r="C1696">
        <f>WEEKDAY(Flights[[#This Row],[Date]],2)</f>
        <v>1</v>
      </c>
      <c r="D1696" t="s">
        <v>1287</v>
      </c>
      <c r="E1696" t="s">
        <v>1995</v>
      </c>
      <c r="F1696" t="s">
        <v>0</v>
      </c>
      <c r="G1696" t="s">
        <v>318</v>
      </c>
      <c r="H1696" t="str">
        <f>_xlfn.XLOOKUP(Flights[[#This Row],[Destination]],Airports!$A$1:$A$77,Airports!$D$1:$D$77,"Code not found")</f>
        <v>Oakland</v>
      </c>
      <c r="I1696" t="str" cm="1">
        <f t="array" ref="I1696">_xlfn.XLOOKUP(Flights[[#This Row],[Destination]],_xlfn._TRO_TRAILING(Airports!A:A),_xlfn._TRO_TRAILING(Airports!E:E),"Code not found")</f>
        <v>CA</v>
      </c>
      <c r="J1696" s="1">
        <v>0.32291666666666669</v>
      </c>
      <c r="K1696">
        <f>HOUR(Flights[[#This Row],[Scheduled Departure]])</f>
        <v>7</v>
      </c>
      <c r="L1696" s="1">
        <v>0.32222222222222224</v>
      </c>
      <c r="M1696">
        <v>-1</v>
      </c>
      <c r="N1696">
        <v>69</v>
      </c>
      <c r="O1696" s="14">
        <f>Flights[[#This Row],[Length (min)]]/60</f>
        <v>1.1499999999999999</v>
      </c>
      <c r="P1696">
        <v>337</v>
      </c>
      <c r="Q1696" s="17">
        <f>IFERROR(Flights[[#This Row],[Distance]]/Flights[[#This Row],[Length (hr)]],"")</f>
        <v>293.04347826086956</v>
      </c>
      <c r="R1696" s="1">
        <v>0.375</v>
      </c>
      <c r="S1696" s="1">
        <v>0.37013888888888891</v>
      </c>
      <c r="T1696">
        <v>-7</v>
      </c>
      <c r="U1696" t="str">
        <f>IF(Flights[[#This Row],[Arrival Delay]]="","Cancelled",IF(Flights[[#This Row],[Arrival Delay]]&gt;15,"Delayed","On time"))</f>
        <v>On time</v>
      </c>
      <c r="V1696" t="str">
        <f>IF(Flights[[#This Row],[Status]]&lt;&gt;"Delayed","",IF(Flights[[#This Row],[Arrival Delay]]&gt;120,"Severe",IF(Flights[[#This Row],[Arrival Delay]]&gt;60,"Major","Moderate")))</f>
        <v/>
      </c>
      <c r="X1696" t="str">
        <f>IF(OR(AND(Flights[[#This Row],[Status]]="Cancelled",Flights[[#This Row],[Cancellation Reason]]="Airline/Carrier"),Flights[[#This Row],[Delay Type]]="Severe"),"Yes","No")</f>
        <v>No</v>
      </c>
    </row>
    <row r="1697" spans="1:24" x14ac:dyDescent="0.25">
      <c r="A1697" s="3">
        <v>42135</v>
      </c>
      <c r="B1697">
        <f>WEEKNUM(Flights[[#This Row],[Date]],2)</f>
        <v>20</v>
      </c>
      <c r="C1697">
        <f>WEEKDAY(Flights[[#This Row],[Date]],2)</f>
        <v>1</v>
      </c>
      <c r="D1697" t="s">
        <v>113</v>
      </c>
      <c r="E1697" t="s">
        <v>1987</v>
      </c>
      <c r="F1697" t="s">
        <v>0</v>
      </c>
      <c r="G1697" t="s">
        <v>12</v>
      </c>
      <c r="H1697" t="str">
        <f>_xlfn.XLOOKUP(Flights[[#This Row],[Destination]],Airports!$A$1:$A$77,Airports!$D$1:$D$77,"Code not found")</f>
        <v>New York</v>
      </c>
      <c r="I1697" t="str" cm="1">
        <f t="array" ref="I1697">_xlfn.XLOOKUP(Flights[[#This Row],[Destination]],_xlfn._TRO_TRAILING(Airports!A:A),_xlfn._TRO_TRAILING(Airports!E:E),"Code not found")</f>
        <v>NY</v>
      </c>
      <c r="J1697" s="1">
        <v>0.33333333333333331</v>
      </c>
      <c r="K1697">
        <f>HOUR(Flights[[#This Row],[Scheduled Departure]])</f>
        <v>8</v>
      </c>
      <c r="L1697" s="1">
        <v>0.32916666666666666</v>
      </c>
      <c r="M1697">
        <v>-6</v>
      </c>
      <c r="N1697">
        <v>340</v>
      </c>
      <c r="O1697" s="14">
        <f>Flights[[#This Row],[Length (min)]]/60</f>
        <v>5.666666666666667</v>
      </c>
      <c r="P1697">
        <v>2475</v>
      </c>
      <c r="Q1697" s="17">
        <f>IFERROR(Flights[[#This Row],[Distance]]/Flights[[#This Row],[Length (hr)]],"")</f>
        <v>436.76470588235293</v>
      </c>
      <c r="R1697" s="1">
        <v>0.69513888888888886</v>
      </c>
      <c r="S1697" s="1">
        <v>0.69027777777777777</v>
      </c>
      <c r="T1697">
        <v>-7</v>
      </c>
      <c r="U1697" t="str">
        <f>IF(Flights[[#This Row],[Arrival Delay]]="","Cancelled",IF(Flights[[#This Row],[Arrival Delay]]&gt;15,"Delayed","On time"))</f>
        <v>On time</v>
      </c>
      <c r="V1697" t="str">
        <f>IF(Flights[[#This Row],[Status]]&lt;&gt;"Delayed","",IF(Flights[[#This Row],[Arrival Delay]]&gt;120,"Severe",IF(Flights[[#This Row],[Arrival Delay]]&gt;60,"Major","Moderate")))</f>
        <v/>
      </c>
      <c r="X1697" t="str">
        <f>IF(OR(AND(Flights[[#This Row],[Status]]="Cancelled",Flights[[#This Row],[Cancellation Reason]]="Airline/Carrier"),Flights[[#This Row],[Delay Type]]="Severe"),"Yes","No")</f>
        <v>No</v>
      </c>
    </row>
    <row r="1698" spans="1:24" x14ac:dyDescent="0.25">
      <c r="A1698" s="3">
        <v>42135</v>
      </c>
      <c r="B1698">
        <f>WEEKNUM(Flights[[#This Row],[Date]],2)</f>
        <v>20</v>
      </c>
      <c r="C1698">
        <f>WEEKDAY(Flights[[#This Row],[Date]],2)</f>
        <v>1</v>
      </c>
      <c r="D1698" t="s">
        <v>1234</v>
      </c>
      <c r="E1698" t="s">
        <v>1994</v>
      </c>
      <c r="F1698" t="s">
        <v>0</v>
      </c>
      <c r="G1698" t="s">
        <v>278</v>
      </c>
      <c r="H1698" t="str">
        <f>_xlfn.XLOOKUP(Flights[[#This Row],[Destination]],Airports!$A$1:$A$77,Airports!$D$1:$D$77,"Code not found")</f>
        <v>El Paso</v>
      </c>
      <c r="I1698" t="str" cm="1">
        <f t="array" ref="I1698">_xlfn.XLOOKUP(Flights[[#This Row],[Destination]],_xlfn._TRO_TRAILING(Airports!A:A),_xlfn._TRO_TRAILING(Airports!E:E),"Code not found")</f>
        <v>TX</v>
      </c>
      <c r="J1698" s="1">
        <v>0.3611111111111111</v>
      </c>
      <c r="K1698">
        <f>HOUR(Flights[[#This Row],[Scheduled Departure]])</f>
        <v>8</v>
      </c>
      <c r="L1698" s="1">
        <v>0.35486111111111113</v>
      </c>
      <c r="M1698">
        <v>-9</v>
      </c>
      <c r="N1698">
        <v>131</v>
      </c>
      <c r="O1698" s="14">
        <f>Flights[[#This Row],[Length (min)]]/60</f>
        <v>2.1833333333333331</v>
      </c>
      <c r="P1698">
        <v>715</v>
      </c>
      <c r="Q1698" s="17">
        <f>IFERROR(Flights[[#This Row],[Distance]]/Flights[[#This Row],[Length (hr)]],"")</f>
        <v>327.48091603053439</v>
      </c>
      <c r="R1698" s="1">
        <v>0.48194444444444445</v>
      </c>
      <c r="S1698" s="1">
        <v>0.48749999999999999</v>
      </c>
      <c r="T1698">
        <v>8</v>
      </c>
      <c r="U1698" t="str">
        <f>IF(Flights[[#This Row],[Arrival Delay]]="","Cancelled",IF(Flights[[#This Row],[Arrival Delay]]&gt;15,"Delayed","On time"))</f>
        <v>On time</v>
      </c>
      <c r="V1698" t="str">
        <f>IF(Flights[[#This Row],[Status]]&lt;&gt;"Delayed","",IF(Flights[[#This Row],[Arrival Delay]]&gt;120,"Severe",IF(Flights[[#This Row],[Arrival Delay]]&gt;60,"Major","Moderate")))</f>
        <v/>
      </c>
      <c r="X1698" t="str">
        <f>IF(OR(AND(Flights[[#This Row],[Status]]="Cancelled",Flights[[#This Row],[Cancellation Reason]]="Airline/Carrier"),Flights[[#This Row],[Delay Type]]="Severe"),"Yes","No")</f>
        <v>No</v>
      </c>
    </row>
    <row r="1699" spans="1:24" x14ac:dyDescent="0.25">
      <c r="A1699" s="3">
        <v>42135</v>
      </c>
      <c r="B1699">
        <f>WEEKNUM(Flights[[#This Row],[Date]],2)</f>
        <v>20</v>
      </c>
      <c r="C1699">
        <f>WEEKDAY(Flights[[#This Row],[Date]],2)</f>
        <v>1</v>
      </c>
      <c r="D1699" t="s">
        <v>1386</v>
      </c>
      <c r="E1699" t="s">
        <v>1989</v>
      </c>
      <c r="F1699" t="s">
        <v>0</v>
      </c>
      <c r="G1699" t="s">
        <v>316</v>
      </c>
      <c r="H1699" t="str">
        <f>_xlfn.XLOOKUP(Flights[[#This Row],[Destination]],Airports!$A$1:$A$77,Airports!$D$1:$D$77,"Code not found")</f>
        <v>New Orleans</v>
      </c>
      <c r="I1699" t="str" cm="1">
        <f t="array" ref="I1699">_xlfn.XLOOKUP(Flights[[#This Row],[Destination]],_xlfn._TRO_TRAILING(Airports!A:A),_xlfn._TRO_TRAILING(Airports!E:E),"Code not found")</f>
        <v>LA</v>
      </c>
      <c r="J1699" s="1">
        <v>0.3888888888888889</v>
      </c>
      <c r="K1699">
        <f>HOUR(Flights[[#This Row],[Scheduled Departure]])</f>
        <v>9</v>
      </c>
      <c r="L1699" s="1">
        <v>0.38541666666666669</v>
      </c>
      <c r="M1699">
        <v>-5</v>
      </c>
      <c r="N1699">
        <v>241</v>
      </c>
      <c r="O1699" s="14">
        <f>Flights[[#This Row],[Length (min)]]/60</f>
        <v>4.0166666666666666</v>
      </c>
      <c r="P1699">
        <v>1670</v>
      </c>
      <c r="Q1699" s="17">
        <f>IFERROR(Flights[[#This Row],[Distance]]/Flights[[#This Row],[Length (hr)]],"")</f>
        <v>415.76763485477181</v>
      </c>
      <c r="R1699" s="1">
        <v>0.62638888888888888</v>
      </c>
      <c r="S1699" s="1">
        <v>0.63611111111111107</v>
      </c>
      <c r="T1699">
        <v>14</v>
      </c>
      <c r="U1699" t="str">
        <f>IF(Flights[[#This Row],[Arrival Delay]]="","Cancelled",IF(Flights[[#This Row],[Arrival Delay]]&gt;15,"Delayed","On time"))</f>
        <v>On time</v>
      </c>
      <c r="V1699" t="str">
        <f>IF(Flights[[#This Row],[Status]]&lt;&gt;"Delayed","",IF(Flights[[#This Row],[Arrival Delay]]&gt;120,"Severe",IF(Flights[[#This Row],[Arrival Delay]]&gt;60,"Major","Moderate")))</f>
        <v/>
      </c>
      <c r="X1699" t="str">
        <f>IF(OR(AND(Flights[[#This Row],[Status]]="Cancelled",Flights[[#This Row],[Cancellation Reason]]="Airline/Carrier"),Flights[[#This Row],[Delay Type]]="Severe"),"Yes","No")</f>
        <v>No</v>
      </c>
    </row>
    <row r="1700" spans="1:24" x14ac:dyDescent="0.25">
      <c r="A1700" s="3">
        <v>42135</v>
      </c>
      <c r="B1700">
        <f>WEEKNUM(Flights[[#This Row],[Date]],2)</f>
        <v>20</v>
      </c>
      <c r="C1700">
        <f>WEEKDAY(Flights[[#This Row],[Date]],2)</f>
        <v>1</v>
      </c>
      <c r="D1700" t="s">
        <v>1373</v>
      </c>
      <c r="E1700" t="s">
        <v>1993</v>
      </c>
      <c r="F1700" t="s">
        <v>0</v>
      </c>
      <c r="G1700" t="s">
        <v>3</v>
      </c>
      <c r="H1700" t="str">
        <f>_xlfn.XLOOKUP(Flights[[#This Row],[Destination]],Airports!$A$1:$A$77,Airports!$D$1:$D$77,"Code not found")</f>
        <v>Dallas</v>
      </c>
      <c r="I1700" t="str" cm="1">
        <f t="array" ref="I1700">_xlfn.XLOOKUP(Flights[[#This Row],[Destination]],_xlfn._TRO_TRAILING(Airports!A:A),_xlfn._TRO_TRAILING(Airports!E:E),"Code not found")</f>
        <v>TX</v>
      </c>
      <c r="J1700" s="1">
        <v>0.40625</v>
      </c>
      <c r="K1700">
        <f>HOUR(Flights[[#This Row],[Scheduled Departure]])</f>
        <v>9</v>
      </c>
      <c r="L1700" s="1">
        <v>0.4201388888888889</v>
      </c>
      <c r="M1700">
        <v>20</v>
      </c>
      <c r="N1700">
        <v>182</v>
      </c>
      <c r="O1700" s="14">
        <f>Flights[[#This Row],[Length (min)]]/60</f>
        <v>3.0333333333333332</v>
      </c>
      <c r="P1700">
        <v>1235</v>
      </c>
      <c r="Q1700" s="17">
        <f>IFERROR(Flights[[#This Row],[Distance]]/Flights[[#This Row],[Length (hr)]],"")</f>
        <v>407.14285714285717</v>
      </c>
      <c r="R1700" s="1">
        <v>0.60972222222222228</v>
      </c>
      <c r="S1700" s="1">
        <v>0.62986111111111109</v>
      </c>
      <c r="T1700">
        <v>29</v>
      </c>
      <c r="U1700" t="str">
        <f>IF(Flights[[#This Row],[Arrival Delay]]="","Cancelled",IF(Flights[[#This Row],[Arrival Delay]]&gt;15,"Delayed","On time"))</f>
        <v>Delayed</v>
      </c>
      <c r="V1700" t="str">
        <f>IF(Flights[[#This Row],[Status]]&lt;&gt;"Delayed","",IF(Flights[[#This Row],[Arrival Delay]]&gt;120,"Severe",IF(Flights[[#This Row],[Arrival Delay]]&gt;60,"Major","Moderate")))</f>
        <v>Moderate</v>
      </c>
      <c r="X1700" t="str">
        <f>IF(OR(AND(Flights[[#This Row],[Status]]="Cancelled",Flights[[#This Row],[Cancellation Reason]]="Airline/Carrier"),Flights[[#This Row],[Delay Type]]="Severe"),"Yes","No")</f>
        <v>No</v>
      </c>
    </row>
    <row r="1701" spans="1:24" x14ac:dyDescent="0.25">
      <c r="A1701" s="3">
        <v>42135</v>
      </c>
      <c r="B1701">
        <f>WEEKNUM(Flights[[#This Row],[Date]],2)</f>
        <v>20</v>
      </c>
      <c r="C1701">
        <f>WEEKDAY(Flights[[#This Row],[Date]],2)</f>
        <v>1</v>
      </c>
      <c r="D1701" t="s">
        <v>450</v>
      </c>
      <c r="E1701" t="s">
        <v>1998</v>
      </c>
      <c r="F1701" t="s">
        <v>0</v>
      </c>
      <c r="G1701" t="s">
        <v>273</v>
      </c>
      <c r="H1701" t="str">
        <f>_xlfn.XLOOKUP(Flights[[#This Row],[Destination]],Airports!$A$1:$A$77,Airports!$D$1:$D$77,"Code not found")</f>
        <v>Denver</v>
      </c>
      <c r="I1701" t="str" cm="1">
        <f t="array" ref="I1701">_xlfn.XLOOKUP(Flights[[#This Row],[Destination]],_xlfn._TRO_TRAILING(Airports!A:A),_xlfn._TRO_TRAILING(Airports!E:E),"Code not found")</f>
        <v>CO</v>
      </c>
      <c r="J1701" s="1">
        <v>0.4236111111111111</v>
      </c>
      <c r="K1701">
        <f>HOUR(Flights[[#This Row],[Scheduled Departure]])</f>
        <v>10</v>
      </c>
      <c r="L1701" s="1">
        <v>0.43055555555555558</v>
      </c>
      <c r="M1701">
        <v>10</v>
      </c>
      <c r="N1701">
        <v>135</v>
      </c>
      <c r="O1701" s="14">
        <f>Flights[[#This Row],[Length (min)]]/60</f>
        <v>2.25</v>
      </c>
      <c r="P1701">
        <v>862</v>
      </c>
      <c r="Q1701" s="17">
        <f>IFERROR(Flights[[#This Row],[Distance]]/Flights[[#This Row],[Length (hr)]],"")</f>
        <v>383.11111111111109</v>
      </c>
      <c r="R1701" s="1">
        <v>0.55902777777777779</v>
      </c>
      <c r="S1701" s="1">
        <v>0.56597222222222221</v>
      </c>
      <c r="T1701">
        <v>10</v>
      </c>
      <c r="U1701" t="str">
        <f>IF(Flights[[#This Row],[Arrival Delay]]="","Cancelled",IF(Flights[[#This Row],[Arrival Delay]]&gt;15,"Delayed","On time"))</f>
        <v>On time</v>
      </c>
      <c r="V1701" t="str">
        <f>IF(Flights[[#This Row],[Status]]&lt;&gt;"Delayed","",IF(Flights[[#This Row],[Arrival Delay]]&gt;120,"Severe",IF(Flights[[#This Row],[Arrival Delay]]&gt;60,"Major","Moderate")))</f>
        <v/>
      </c>
      <c r="X1701" t="str">
        <f>IF(OR(AND(Flights[[#This Row],[Status]]="Cancelled",Flights[[#This Row],[Cancellation Reason]]="Airline/Carrier"),Flights[[#This Row],[Delay Type]]="Severe"),"Yes","No")</f>
        <v>No</v>
      </c>
    </row>
    <row r="1702" spans="1:24" x14ac:dyDescent="0.25">
      <c r="A1702" s="3">
        <v>42135</v>
      </c>
      <c r="B1702">
        <f>WEEKNUM(Flights[[#This Row],[Date]],2)</f>
        <v>20</v>
      </c>
      <c r="C1702">
        <f>WEEKDAY(Flights[[#This Row],[Date]],2)</f>
        <v>1</v>
      </c>
      <c r="D1702" t="s">
        <v>1162</v>
      </c>
      <c r="E1702" t="s">
        <v>1991</v>
      </c>
      <c r="F1702" t="s">
        <v>0</v>
      </c>
      <c r="G1702" t="s">
        <v>344</v>
      </c>
      <c r="H1702" t="str">
        <f>_xlfn.XLOOKUP(Flights[[#This Row],[Destination]],Airports!$A$1:$A$77,Airports!$D$1:$D$77,"Code not found")</f>
        <v>Seattle</v>
      </c>
      <c r="I1702" t="str" cm="1">
        <f t="array" ref="I1702">_xlfn.XLOOKUP(Flights[[#This Row],[Destination]],_xlfn._TRO_TRAILING(Airports!A:A),_xlfn._TRO_TRAILING(Airports!E:E),"Code not found")</f>
        <v>WA</v>
      </c>
      <c r="J1702" s="1">
        <v>0.68055555555555558</v>
      </c>
      <c r="K1702">
        <f>HOUR(Flights[[#This Row],[Scheduled Departure]])</f>
        <v>16</v>
      </c>
      <c r="L1702" s="1">
        <v>0.67569444444444449</v>
      </c>
      <c r="M1702">
        <v>-7</v>
      </c>
      <c r="N1702">
        <v>149</v>
      </c>
      <c r="O1702" s="14">
        <f>Flights[[#This Row],[Length (min)]]/60</f>
        <v>2.4833333333333334</v>
      </c>
      <c r="P1702">
        <v>954</v>
      </c>
      <c r="Q1702" s="17">
        <f>IFERROR(Flights[[#This Row],[Distance]]/Flights[[#This Row],[Length (hr)]],"")</f>
        <v>384.16107382550337</v>
      </c>
      <c r="R1702" s="1">
        <v>0.79097222222222219</v>
      </c>
      <c r="S1702" s="1">
        <v>0.77916666666666667</v>
      </c>
      <c r="T1702">
        <v>-17</v>
      </c>
      <c r="U1702" t="str">
        <f>IF(Flights[[#This Row],[Arrival Delay]]="","Cancelled",IF(Flights[[#This Row],[Arrival Delay]]&gt;15,"Delayed","On time"))</f>
        <v>On time</v>
      </c>
      <c r="V1702" t="str">
        <f>IF(Flights[[#This Row],[Status]]&lt;&gt;"Delayed","",IF(Flights[[#This Row],[Arrival Delay]]&gt;120,"Severe",IF(Flights[[#This Row],[Arrival Delay]]&gt;60,"Major","Moderate")))</f>
        <v/>
      </c>
      <c r="X1702" t="str">
        <f>IF(OR(AND(Flights[[#This Row],[Status]]="Cancelled",Flights[[#This Row],[Cancellation Reason]]="Airline/Carrier"),Flights[[#This Row],[Delay Type]]="Severe"),"Yes","No")</f>
        <v>No</v>
      </c>
    </row>
    <row r="1703" spans="1:24" x14ac:dyDescent="0.25">
      <c r="A1703" s="3">
        <v>42135</v>
      </c>
      <c r="B1703">
        <f>WEEKNUM(Flights[[#This Row],[Date]],2)</f>
        <v>20</v>
      </c>
      <c r="C1703">
        <f>WEEKDAY(Flights[[#This Row],[Date]],2)</f>
        <v>1</v>
      </c>
      <c r="D1703" t="s">
        <v>509</v>
      </c>
      <c r="E1703" t="s">
        <v>1990</v>
      </c>
      <c r="F1703" t="s">
        <v>0</v>
      </c>
      <c r="G1703" t="s">
        <v>12</v>
      </c>
      <c r="H1703" t="str">
        <f>_xlfn.XLOOKUP(Flights[[#This Row],[Destination]],Airports!$A$1:$A$77,Airports!$D$1:$D$77,"Code not found")</f>
        <v>New York</v>
      </c>
      <c r="I1703" t="str" cm="1">
        <f t="array" ref="I1703">_xlfn.XLOOKUP(Flights[[#This Row],[Destination]],_xlfn._TRO_TRAILING(Airports!A:A),_xlfn._TRO_TRAILING(Airports!E:E),"Code not found")</f>
        <v>NY</v>
      </c>
      <c r="J1703" s="1">
        <v>0.68055555555555558</v>
      </c>
      <c r="K1703">
        <f>HOUR(Flights[[#This Row],[Scheduled Departure]])</f>
        <v>16</v>
      </c>
      <c r="L1703" s="1">
        <v>0.68819444444444444</v>
      </c>
      <c r="M1703">
        <v>11</v>
      </c>
      <c r="N1703">
        <v>352</v>
      </c>
      <c r="O1703" s="14">
        <f>Flights[[#This Row],[Length (min)]]/60</f>
        <v>5.8666666666666663</v>
      </c>
      <c r="P1703">
        <v>2475</v>
      </c>
      <c r="Q1703" s="17">
        <f>IFERROR(Flights[[#This Row],[Distance]]/Flights[[#This Row],[Length (hr)]],"")</f>
        <v>421.87500000000006</v>
      </c>
      <c r="R1703" s="1">
        <v>3.125E-2</v>
      </c>
      <c r="S1703" s="1">
        <v>5.7638888888888892E-2</v>
      </c>
      <c r="T1703">
        <v>38</v>
      </c>
      <c r="U1703" t="str">
        <f>IF(Flights[[#This Row],[Arrival Delay]]="","Cancelled",IF(Flights[[#This Row],[Arrival Delay]]&gt;15,"Delayed","On time"))</f>
        <v>Delayed</v>
      </c>
      <c r="V1703" t="str">
        <f>IF(Flights[[#This Row],[Status]]&lt;&gt;"Delayed","",IF(Flights[[#This Row],[Arrival Delay]]&gt;120,"Severe",IF(Flights[[#This Row],[Arrival Delay]]&gt;60,"Major","Moderate")))</f>
        <v>Moderate</v>
      </c>
      <c r="X1703" t="str">
        <f>IF(OR(AND(Flights[[#This Row],[Status]]="Cancelled",Flights[[#This Row],[Cancellation Reason]]="Airline/Carrier"),Flights[[#This Row],[Delay Type]]="Severe"),"Yes","No")</f>
        <v>No</v>
      </c>
    </row>
    <row r="1704" spans="1:24" x14ac:dyDescent="0.25">
      <c r="A1704" s="3">
        <v>42135</v>
      </c>
      <c r="B1704">
        <f>WEEKNUM(Flights[[#This Row],[Date]],2)</f>
        <v>20</v>
      </c>
      <c r="C1704">
        <f>WEEKDAY(Flights[[#This Row],[Date]],2)</f>
        <v>1</v>
      </c>
      <c r="D1704" t="s">
        <v>515</v>
      </c>
      <c r="E1704" t="s">
        <v>1991</v>
      </c>
      <c r="F1704" t="s">
        <v>0</v>
      </c>
      <c r="G1704" t="s">
        <v>344</v>
      </c>
      <c r="H1704" t="str">
        <f>_xlfn.XLOOKUP(Flights[[#This Row],[Destination]],Airports!$A$1:$A$77,Airports!$D$1:$D$77,"Code not found")</f>
        <v>Seattle</v>
      </c>
      <c r="I1704" t="str" cm="1">
        <f t="array" ref="I1704">_xlfn.XLOOKUP(Flights[[#This Row],[Destination]],_xlfn._TRO_TRAILING(Airports!A:A),_xlfn._TRO_TRAILING(Airports!E:E),"Code not found")</f>
        <v>WA</v>
      </c>
      <c r="J1704" s="1">
        <v>0.77083333333333337</v>
      </c>
      <c r="K1704">
        <f>HOUR(Flights[[#This Row],[Scheduled Departure]])</f>
        <v>18</v>
      </c>
      <c r="L1704" s="1">
        <v>0.77361111111111114</v>
      </c>
      <c r="M1704">
        <v>4</v>
      </c>
      <c r="N1704">
        <v>151</v>
      </c>
      <c r="O1704" s="14">
        <f>Flights[[#This Row],[Length (min)]]/60</f>
        <v>2.5166666666666666</v>
      </c>
      <c r="P1704">
        <v>954</v>
      </c>
      <c r="Q1704" s="17">
        <f>IFERROR(Flights[[#This Row],[Distance]]/Flights[[#This Row],[Length (hr)]],"")</f>
        <v>379.07284768211923</v>
      </c>
      <c r="R1704" s="1">
        <v>0.87777777777777777</v>
      </c>
      <c r="S1704" s="1">
        <v>0.87847222222222221</v>
      </c>
      <c r="T1704">
        <v>1</v>
      </c>
      <c r="U1704" t="str">
        <f>IF(Flights[[#This Row],[Arrival Delay]]="","Cancelled",IF(Flights[[#This Row],[Arrival Delay]]&gt;15,"Delayed","On time"))</f>
        <v>On time</v>
      </c>
      <c r="V1704" t="str">
        <f>IF(Flights[[#This Row],[Status]]&lt;&gt;"Delayed","",IF(Flights[[#This Row],[Arrival Delay]]&gt;120,"Severe",IF(Flights[[#This Row],[Arrival Delay]]&gt;60,"Major","Moderate")))</f>
        <v/>
      </c>
      <c r="X1704" t="str">
        <f>IF(OR(AND(Flights[[#This Row],[Status]]="Cancelled",Flights[[#This Row],[Cancellation Reason]]="Airline/Carrier"),Flights[[#This Row],[Delay Type]]="Severe"),"Yes","No")</f>
        <v>No</v>
      </c>
    </row>
    <row r="1705" spans="1:24" x14ac:dyDescent="0.25">
      <c r="A1705" s="3">
        <v>42135</v>
      </c>
      <c r="B1705">
        <f>WEEKNUM(Flights[[#This Row],[Date]],2)</f>
        <v>20</v>
      </c>
      <c r="C1705">
        <f>WEEKDAY(Flights[[#This Row],[Date]],2)</f>
        <v>1</v>
      </c>
      <c r="D1705" t="s">
        <v>1027</v>
      </c>
      <c r="E1705" t="s">
        <v>1990</v>
      </c>
      <c r="F1705" t="s">
        <v>0</v>
      </c>
      <c r="G1705" t="s">
        <v>4</v>
      </c>
      <c r="H1705" t="str">
        <f>_xlfn.XLOOKUP(Flights[[#This Row],[Destination]],Airports!$A$1:$A$77,Airports!$D$1:$D$77,"Code not found")</f>
        <v>Chicago</v>
      </c>
      <c r="I1705" t="str" cm="1">
        <f t="array" ref="I1705">_xlfn.XLOOKUP(Flights[[#This Row],[Destination]],_xlfn._TRO_TRAILING(Airports!A:A),_xlfn._TRO_TRAILING(Airports!E:E),"Code not found")</f>
        <v>IL</v>
      </c>
      <c r="J1705" s="1">
        <v>0.79236111111111107</v>
      </c>
      <c r="K1705">
        <f>HOUR(Flights[[#This Row],[Scheduled Departure]])</f>
        <v>19</v>
      </c>
      <c r="L1705" s="1">
        <v>0.80625000000000002</v>
      </c>
      <c r="M1705">
        <v>20</v>
      </c>
      <c r="N1705">
        <v>232</v>
      </c>
      <c r="O1705" s="14">
        <f>Flights[[#This Row],[Length (min)]]/60</f>
        <v>3.8666666666666667</v>
      </c>
      <c r="P1705">
        <v>1744</v>
      </c>
      <c r="Q1705" s="17">
        <f>IFERROR(Flights[[#This Row],[Distance]]/Flights[[#This Row],[Length (hr)]],"")</f>
        <v>451.0344827586207</v>
      </c>
      <c r="R1705" s="1">
        <v>4.1666666666666664E-2</v>
      </c>
      <c r="S1705" s="1">
        <v>5.0694444444444445E-2</v>
      </c>
      <c r="T1705">
        <v>13</v>
      </c>
      <c r="U1705" t="str">
        <f>IF(Flights[[#This Row],[Arrival Delay]]="","Cancelled",IF(Flights[[#This Row],[Arrival Delay]]&gt;15,"Delayed","On time"))</f>
        <v>On time</v>
      </c>
      <c r="V1705" t="str">
        <f>IF(Flights[[#This Row],[Status]]&lt;&gt;"Delayed","",IF(Flights[[#This Row],[Arrival Delay]]&gt;120,"Severe",IF(Flights[[#This Row],[Arrival Delay]]&gt;60,"Major","Moderate")))</f>
        <v/>
      </c>
      <c r="X1705" t="str">
        <f>IF(OR(AND(Flights[[#This Row],[Status]]="Cancelled",Flights[[#This Row],[Cancellation Reason]]="Airline/Carrier"),Flights[[#This Row],[Delay Type]]="Severe"),"Yes","No")</f>
        <v>No</v>
      </c>
    </row>
    <row r="1706" spans="1:24" x14ac:dyDescent="0.25">
      <c r="A1706" s="3">
        <v>42135</v>
      </c>
      <c r="B1706">
        <f>WEEKNUM(Flights[[#This Row],[Date]],2)</f>
        <v>20</v>
      </c>
      <c r="C1706">
        <f>WEEKDAY(Flights[[#This Row],[Date]],2)</f>
        <v>1</v>
      </c>
      <c r="D1706" t="s">
        <v>644</v>
      </c>
      <c r="E1706" t="s">
        <v>1994</v>
      </c>
      <c r="F1706" t="s">
        <v>0</v>
      </c>
      <c r="G1706" t="s">
        <v>283</v>
      </c>
      <c r="H1706" t="str">
        <f>_xlfn.XLOOKUP(Flights[[#This Row],[Destination]],Airports!$A$1:$A$77,Airports!$D$1:$D$77,"Code not found")</f>
        <v>Fresno</v>
      </c>
      <c r="I1706" t="str" cm="1">
        <f t="array" ref="I1706">_xlfn.XLOOKUP(Flights[[#This Row],[Destination]],_xlfn._TRO_TRAILING(Airports!A:A),_xlfn._TRO_TRAILING(Airports!E:E),"Code not found")</f>
        <v>CA</v>
      </c>
      <c r="J1706" s="1">
        <v>0.84722222222222221</v>
      </c>
      <c r="K1706">
        <f>HOUR(Flights[[#This Row],[Scheduled Departure]])</f>
        <v>20</v>
      </c>
      <c r="L1706" s="1">
        <v>0.84722222222222221</v>
      </c>
      <c r="M1706">
        <v>0</v>
      </c>
      <c r="N1706">
        <v>60</v>
      </c>
      <c r="O1706" s="14">
        <f>Flights[[#This Row],[Length (min)]]/60</f>
        <v>1</v>
      </c>
      <c r="P1706">
        <v>209</v>
      </c>
      <c r="Q1706" s="17">
        <f>IFERROR(Flights[[#This Row],[Distance]]/Flights[[#This Row],[Length (hr)]],"")</f>
        <v>209</v>
      </c>
      <c r="R1706" s="1">
        <v>0.88888888888888884</v>
      </c>
      <c r="S1706" s="1">
        <v>0.88888888888888884</v>
      </c>
      <c r="T1706">
        <v>0</v>
      </c>
      <c r="U1706" t="str">
        <f>IF(Flights[[#This Row],[Arrival Delay]]="","Cancelled",IF(Flights[[#This Row],[Arrival Delay]]&gt;15,"Delayed","On time"))</f>
        <v>On time</v>
      </c>
      <c r="V1706" t="str">
        <f>IF(Flights[[#This Row],[Status]]&lt;&gt;"Delayed","",IF(Flights[[#This Row],[Arrival Delay]]&gt;120,"Severe",IF(Flights[[#This Row],[Arrival Delay]]&gt;60,"Major","Moderate")))</f>
        <v/>
      </c>
      <c r="X1706" t="str">
        <f>IF(OR(AND(Flights[[#This Row],[Status]]="Cancelled",Flights[[#This Row],[Cancellation Reason]]="Airline/Carrier"),Flights[[#This Row],[Delay Type]]="Severe"),"Yes","No")</f>
        <v>No</v>
      </c>
    </row>
    <row r="1707" spans="1:24" x14ac:dyDescent="0.25">
      <c r="A1707" s="3">
        <v>42135</v>
      </c>
      <c r="B1707">
        <f>WEEKNUM(Flights[[#This Row],[Date]],2)</f>
        <v>20</v>
      </c>
      <c r="C1707">
        <f>WEEKDAY(Flights[[#This Row],[Date]],2)</f>
        <v>1</v>
      </c>
      <c r="D1707" t="s">
        <v>665</v>
      </c>
      <c r="E1707" t="s">
        <v>1989</v>
      </c>
      <c r="F1707" t="s">
        <v>0</v>
      </c>
      <c r="G1707" t="s">
        <v>13</v>
      </c>
      <c r="H1707" t="str">
        <f>_xlfn.XLOOKUP(Flights[[#This Row],[Destination]],Airports!$A$1:$A$77,Airports!$D$1:$D$77,"Code not found")</f>
        <v>Orlando</v>
      </c>
      <c r="I1707" t="str" cm="1">
        <f t="array" ref="I1707">_xlfn.XLOOKUP(Flights[[#This Row],[Destination]],_xlfn._TRO_TRAILING(Airports!A:A),_xlfn._TRO_TRAILING(Airports!E:E),"Code not found")</f>
        <v>FL</v>
      </c>
      <c r="J1707" s="1">
        <v>0.92708333333333337</v>
      </c>
      <c r="K1707">
        <f>HOUR(Flights[[#This Row],[Scheduled Departure]])</f>
        <v>22</v>
      </c>
      <c r="L1707" s="1">
        <v>0.92569444444444449</v>
      </c>
      <c r="M1707">
        <v>-2</v>
      </c>
      <c r="N1707">
        <v>279</v>
      </c>
      <c r="O1707" s="14">
        <f>Flights[[#This Row],[Length (min)]]/60</f>
        <v>4.6500000000000004</v>
      </c>
      <c r="P1707">
        <v>2218</v>
      </c>
      <c r="Q1707" s="17">
        <f>IFERROR(Flights[[#This Row],[Distance]]/Flights[[#This Row],[Length (hr)]],"")</f>
        <v>476.98924731182791</v>
      </c>
      <c r="R1707" s="1">
        <v>0.24861111111111112</v>
      </c>
      <c r="S1707" s="1">
        <v>0.24444444444444444</v>
      </c>
      <c r="T1707">
        <v>-6</v>
      </c>
      <c r="U1707" t="str">
        <f>IF(Flights[[#This Row],[Arrival Delay]]="","Cancelled",IF(Flights[[#This Row],[Arrival Delay]]&gt;15,"Delayed","On time"))</f>
        <v>On time</v>
      </c>
      <c r="V1707" t="str">
        <f>IF(Flights[[#This Row],[Status]]&lt;&gt;"Delayed","",IF(Flights[[#This Row],[Arrival Delay]]&gt;120,"Severe",IF(Flights[[#This Row],[Arrival Delay]]&gt;60,"Major","Moderate")))</f>
        <v/>
      </c>
      <c r="X1707" t="str">
        <f>IF(OR(AND(Flights[[#This Row],[Status]]="Cancelled",Flights[[#This Row],[Cancellation Reason]]="Airline/Carrier"),Flights[[#This Row],[Delay Type]]="Severe"),"Yes","No")</f>
        <v>No</v>
      </c>
    </row>
    <row r="1708" spans="1:24" x14ac:dyDescent="0.25">
      <c r="A1708" s="3">
        <v>42136</v>
      </c>
      <c r="B1708">
        <f>WEEKNUM(Flights[[#This Row],[Date]],2)</f>
        <v>20</v>
      </c>
      <c r="C1708">
        <f>WEEKDAY(Flights[[#This Row],[Date]],2)</f>
        <v>2</v>
      </c>
      <c r="D1708" t="s">
        <v>380</v>
      </c>
      <c r="E1708" t="s">
        <v>1991</v>
      </c>
      <c r="F1708" t="s">
        <v>0</v>
      </c>
      <c r="G1708" t="s">
        <v>344</v>
      </c>
      <c r="H1708" t="str">
        <f>_xlfn.XLOOKUP(Flights[[#This Row],[Destination]],Airports!$A$1:$A$77,Airports!$D$1:$D$77,"Code not found")</f>
        <v>Seattle</v>
      </c>
      <c r="I1708" t="str" cm="1">
        <f t="array" ref="I1708">_xlfn.XLOOKUP(Flights[[#This Row],[Destination]],_xlfn._TRO_TRAILING(Airports!A:A),_xlfn._TRO_TRAILING(Airports!E:E),"Code not found")</f>
        <v>WA</v>
      </c>
      <c r="J1708" s="1">
        <v>0.25</v>
      </c>
      <c r="K1708">
        <f>HOUR(Flights[[#This Row],[Scheduled Departure]])</f>
        <v>6</v>
      </c>
      <c r="L1708" s="1">
        <v>0.24305555555555555</v>
      </c>
      <c r="M1708">
        <v>-10</v>
      </c>
      <c r="N1708">
        <v>181</v>
      </c>
      <c r="O1708" s="14">
        <f>Flights[[#This Row],[Length (min)]]/60</f>
        <v>3.0166666666666666</v>
      </c>
      <c r="P1708">
        <v>954</v>
      </c>
      <c r="Q1708" s="17">
        <f>IFERROR(Flights[[#This Row],[Distance]]/Flights[[#This Row],[Length (hr)]],"")</f>
        <v>316.24309392265195</v>
      </c>
      <c r="R1708" s="1">
        <v>0.36458333333333331</v>
      </c>
      <c r="S1708" s="1">
        <v>0.36875000000000002</v>
      </c>
      <c r="T1708">
        <v>6</v>
      </c>
      <c r="U1708" t="str">
        <f>IF(Flights[[#This Row],[Arrival Delay]]="","Cancelled",IF(Flights[[#This Row],[Arrival Delay]]&gt;15,"Delayed","On time"))</f>
        <v>On time</v>
      </c>
      <c r="V1708" t="str">
        <f>IF(Flights[[#This Row],[Status]]&lt;&gt;"Delayed","",IF(Flights[[#This Row],[Arrival Delay]]&gt;120,"Severe",IF(Flights[[#This Row],[Arrival Delay]]&gt;60,"Major","Moderate")))</f>
        <v/>
      </c>
      <c r="X1708" t="str">
        <f>IF(OR(AND(Flights[[#This Row],[Status]]="Cancelled",Flights[[#This Row],[Cancellation Reason]]="Airline/Carrier"),Flights[[#This Row],[Delay Type]]="Severe"),"Yes","No")</f>
        <v>No</v>
      </c>
    </row>
    <row r="1709" spans="1:24" x14ac:dyDescent="0.25">
      <c r="A1709" s="3">
        <v>42136</v>
      </c>
      <c r="B1709">
        <f>WEEKNUM(Flights[[#This Row],[Date]],2)</f>
        <v>20</v>
      </c>
      <c r="C1709">
        <f>WEEKDAY(Flights[[#This Row],[Date]],2)</f>
        <v>2</v>
      </c>
      <c r="D1709" t="s">
        <v>714</v>
      </c>
      <c r="E1709" t="s">
        <v>1995</v>
      </c>
      <c r="F1709" t="s">
        <v>0</v>
      </c>
      <c r="G1709" t="s">
        <v>340</v>
      </c>
      <c r="H1709" t="str">
        <f>_xlfn.XLOOKUP(Flights[[#This Row],[Destination]],Airports!$A$1:$A$77,Airports!$D$1:$D$77,"Code not found")</f>
        <v>San Antonio</v>
      </c>
      <c r="I1709" t="str" cm="1">
        <f t="array" ref="I1709">_xlfn.XLOOKUP(Flights[[#This Row],[Destination]],_xlfn._TRO_TRAILING(Airports!A:A),_xlfn._TRO_TRAILING(Airports!E:E),"Code not found")</f>
        <v>TX</v>
      </c>
      <c r="J1709" s="1">
        <v>0.30902777777777779</v>
      </c>
      <c r="K1709">
        <f>HOUR(Flights[[#This Row],[Scheduled Departure]])</f>
        <v>7</v>
      </c>
      <c r="L1709" s="1">
        <v>0.30833333333333335</v>
      </c>
      <c r="M1709">
        <v>-1</v>
      </c>
      <c r="N1709">
        <v>161</v>
      </c>
      <c r="O1709" s="14">
        <f>Flights[[#This Row],[Length (min)]]/60</f>
        <v>2.6833333333333331</v>
      </c>
      <c r="P1709">
        <v>1211</v>
      </c>
      <c r="Q1709" s="17">
        <f>IFERROR(Flights[[#This Row],[Distance]]/Flights[[#This Row],[Length (hr)]],"")</f>
        <v>451.304347826087</v>
      </c>
      <c r="R1709" s="1">
        <v>0.50347222222222221</v>
      </c>
      <c r="S1709" s="1">
        <v>0.50347222222222221</v>
      </c>
      <c r="T1709">
        <v>0</v>
      </c>
      <c r="U1709" t="str">
        <f>IF(Flights[[#This Row],[Arrival Delay]]="","Cancelled",IF(Flights[[#This Row],[Arrival Delay]]&gt;15,"Delayed","On time"))</f>
        <v>On time</v>
      </c>
      <c r="V1709" t="str">
        <f>IF(Flights[[#This Row],[Status]]&lt;&gt;"Delayed","",IF(Flights[[#This Row],[Arrival Delay]]&gt;120,"Severe",IF(Flights[[#This Row],[Arrival Delay]]&gt;60,"Major","Moderate")))</f>
        <v/>
      </c>
      <c r="X1709" t="str">
        <f>IF(OR(AND(Flights[[#This Row],[Status]]="Cancelled",Flights[[#This Row],[Cancellation Reason]]="Airline/Carrier"),Flights[[#This Row],[Delay Type]]="Severe"),"Yes","No")</f>
        <v>No</v>
      </c>
    </row>
    <row r="1710" spans="1:24" x14ac:dyDescent="0.25">
      <c r="A1710" s="3">
        <v>42136</v>
      </c>
      <c r="B1710">
        <f>WEEKNUM(Flights[[#This Row],[Date]],2)</f>
        <v>20</v>
      </c>
      <c r="C1710">
        <f>WEEKDAY(Flights[[#This Row],[Date]],2)</f>
        <v>2</v>
      </c>
      <c r="D1710" t="s">
        <v>406</v>
      </c>
      <c r="E1710" t="s">
        <v>1996</v>
      </c>
      <c r="F1710" t="s">
        <v>0</v>
      </c>
      <c r="G1710" t="s">
        <v>281</v>
      </c>
      <c r="H1710" t="str">
        <f>_xlfn.XLOOKUP(Flights[[#This Row],[Destination]],Airports!$A$1:$A$77,Airports!$D$1:$D$77,"Code not found")</f>
        <v>Newark</v>
      </c>
      <c r="I1710" t="str" cm="1">
        <f t="array" ref="I1710">_xlfn.XLOOKUP(Flights[[#This Row],[Destination]],_xlfn._TRO_TRAILING(Airports!A:A),_xlfn._TRO_TRAILING(Airports!E:E),"Code not found")</f>
        <v>NJ</v>
      </c>
      <c r="J1710" s="1">
        <v>0.33680555555555558</v>
      </c>
      <c r="K1710">
        <f>HOUR(Flights[[#This Row],[Scheduled Departure]])</f>
        <v>8</v>
      </c>
      <c r="L1710" s="1">
        <v>0.33680555555555558</v>
      </c>
      <c r="M1710">
        <v>0</v>
      </c>
      <c r="N1710">
        <v>286</v>
      </c>
      <c r="O1710" s="14">
        <f>Flights[[#This Row],[Length (min)]]/60</f>
        <v>4.7666666666666666</v>
      </c>
      <c r="P1710">
        <v>2454</v>
      </c>
      <c r="Q1710" s="17">
        <f>IFERROR(Flights[[#This Row],[Distance]]/Flights[[#This Row],[Length (hr)]],"")</f>
        <v>514.82517482517483</v>
      </c>
      <c r="R1710" s="1">
        <v>0.6875</v>
      </c>
      <c r="S1710" s="1">
        <v>0.66041666666666665</v>
      </c>
      <c r="T1710">
        <v>-39</v>
      </c>
      <c r="U1710" t="str">
        <f>IF(Flights[[#This Row],[Arrival Delay]]="","Cancelled",IF(Flights[[#This Row],[Arrival Delay]]&gt;15,"Delayed","On time"))</f>
        <v>On time</v>
      </c>
      <c r="V1710" t="str">
        <f>IF(Flights[[#This Row],[Status]]&lt;&gt;"Delayed","",IF(Flights[[#This Row],[Arrival Delay]]&gt;120,"Severe",IF(Flights[[#This Row],[Arrival Delay]]&gt;60,"Major","Moderate")))</f>
        <v/>
      </c>
      <c r="X1710" t="str">
        <f>IF(OR(AND(Flights[[#This Row],[Status]]="Cancelled",Flights[[#This Row],[Cancellation Reason]]="Airline/Carrier"),Flights[[#This Row],[Delay Type]]="Severe"),"Yes","No")</f>
        <v>No</v>
      </c>
    </row>
    <row r="1711" spans="1:24" x14ac:dyDescent="0.25">
      <c r="A1711" s="3">
        <v>42136</v>
      </c>
      <c r="B1711">
        <f>WEEKNUM(Flights[[#This Row],[Date]],2)</f>
        <v>20</v>
      </c>
      <c r="C1711">
        <f>WEEKDAY(Flights[[#This Row],[Date]],2)</f>
        <v>2</v>
      </c>
      <c r="D1711" t="s">
        <v>1212</v>
      </c>
      <c r="E1711" t="s">
        <v>1995</v>
      </c>
      <c r="F1711" t="s">
        <v>0</v>
      </c>
      <c r="G1711" t="s">
        <v>7</v>
      </c>
      <c r="H1711" t="str">
        <f>_xlfn.XLOOKUP(Flights[[#This Row],[Destination]],Airports!$A$1:$A$77,Airports!$D$1:$D$77,"Code not found")</f>
        <v>Austin</v>
      </c>
      <c r="I1711" t="str" cm="1">
        <f t="array" ref="I1711">_xlfn.XLOOKUP(Flights[[#This Row],[Destination]],_xlfn._TRO_TRAILING(Airports!A:A),_xlfn._TRO_TRAILING(Airports!E:E),"Code not found")</f>
        <v>TX</v>
      </c>
      <c r="J1711" s="1">
        <v>0.34375</v>
      </c>
      <c r="K1711">
        <f>HOUR(Flights[[#This Row],[Scheduled Departure]])</f>
        <v>8</v>
      </c>
      <c r="L1711" s="1">
        <v>0.34236111111111112</v>
      </c>
      <c r="M1711">
        <v>-2</v>
      </c>
      <c r="N1711">
        <v>175</v>
      </c>
      <c r="O1711" s="14">
        <f>Flights[[#This Row],[Length (min)]]/60</f>
        <v>2.9166666666666665</v>
      </c>
      <c r="P1711">
        <v>1242</v>
      </c>
      <c r="Q1711" s="17">
        <f>IFERROR(Flights[[#This Row],[Distance]]/Flights[[#This Row],[Length (hr)]],"")</f>
        <v>425.82857142857142</v>
      </c>
      <c r="R1711" s="1">
        <v>0.54861111111111116</v>
      </c>
      <c r="S1711" s="1">
        <v>0.54722222222222228</v>
      </c>
      <c r="T1711">
        <v>-2</v>
      </c>
      <c r="U1711" t="str">
        <f>IF(Flights[[#This Row],[Arrival Delay]]="","Cancelled",IF(Flights[[#This Row],[Arrival Delay]]&gt;15,"Delayed","On time"))</f>
        <v>On time</v>
      </c>
      <c r="V1711" t="str">
        <f>IF(Flights[[#This Row],[Status]]&lt;&gt;"Delayed","",IF(Flights[[#This Row],[Arrival Delay]]&gt;120,"Severe",IF(Flights[[#This Row],[Arrival Delay]]&gt;60,"Major","Moderate")))</f>
        <v/>
      </c>
      <c r="X1711" t="str">
        <f>IF(OR(AND(Flights[[#This Row],[Status]]="Cancelled",Flights[[#This Row],[Cancellation Reason]]="Airline/Carrier"),Flights[[#This Row],[Delay Type]]="Severe"),"Yes","No")</f>
        <v>No</v>
      </c>
    </row>
    <row r="1712" spans="1:24" x14ac:dyDescent="0.25">
      <c r="A1712" s="3">
        <v>42136</v>
      </c>
      <c r="B1712">
        <f>WEEKNUM(Flights[[#This Row],[Date]],2)</f>
        <v>20</v>
      </c>
      <c r="C1712">
        <f>WEEKDAY(Flights[[#This Row],[Date]],2)</f>
        <v>2</v>
      </c>
      <c r="D1712" t="s">
        <v>1295</v>
      </c>
      <c r="E1712" t="s">
        <v>1995</v>
      </c>
      <c r="F1712" t="s">
        <v>0</v>
      </c>
      <c r="G1712" t="s">
        <v>15</v>
      </c>
      <c r="H1712" t="str">
        <f>_xlfn.XLOOKUP(Flights[[#This Row],[Destination]],Airports!$A$1:$A$77,Airports!$D$1:$D$77,"Code not found")</f>
        <v>Las Vegas</v>
      </c>
      <c r="I1712" t="str" cm="1">
        <f t="array" ref="I1712">_xlfn.XLOOKUP(Flights[[#This Row],[Destination]],_xlfn._TRO_TRAILING(Airports!A:A),_xlfn._TRO_TRAILING(Airports!E:E),"Code not found")</f>
        <v>NV</v>
      </c>
      <c r="J1712" s="1">
        <v>0.38541666666666669</v>
      </c>
      <c r="K1712">
        <f>HOUR(Flights[[#This Row],[Scheduled Departure]])</f>
        <v>9</v>
      </c>
      <c r="L1712" s="1">
        <v>0.3840277777777778</v>
      </c>
      <c r="M1712">
        <v>-2</v>
      </c>
      <c r="N1712">
        <v>64</v>
      </c>
      <c r="O1712" s="14">
        <f>Flights[[#This Row],[Length (min)]]/60</f>
        <v>1.0666666666666667</v>
      </c>
      <c r="P1712">
        <v>236</v>
      </c>
      <c r="Q1712" s="17">
        <f>IFERROR(Flights[[#This Row],[Distance]]/Flights[[#This Row],[Length (hr)]],"")</f>
        <v>221.25</v>
      </c>
      <c r="R1712" s="1">
        <v>0.43055555555555558</v>
      </c>
      <c r="S1712" s="1">
        <v>0.4284722222222222</v>
      </c>
      <c r="T1712">
        <v>-3</v>
      </c>
      <c r="U1712" t="str">
        <f>IF(Flights[[#This Row],[Arrival Delay]]="","Cancelled",IF(Flights[[#This Row],[Arrival Delay]]&gt;15,"Delayed","On time"))</f>
        <v>On time</v>
      </c>
      <c r="V1712" t="str">
        <f>IF(Flights[[#This Row],[Status]]&lt;&gt;"Delayed","",IF(Flights[[#This Row],[Arrival Delay]]&gt;120,"Severe",IF(Flights[[#This Row],[Arrival Delay]]&gt;60,"Major","Moderate")))</f>
        <v/>
      </c>
      <c r="X1712" t="str">
        <f>IF(OR(AND(Flights[[#This Row],[Status]]="Cancelled",Flights[[#This Row],[Cancellation Reason]]="Airline/Carrier"),Flights[[#This Row],[Delay Type]]="Severe"),"Yes","No")</f>
        <v>No</v>
      </c>
    </row>
    <row r="1713" spans="1:24" x14ac:dyDescent="0.25">
      <c r="A1713" s="3">
        <v>42136</v>
      </c>
      <c r="B1713">
        <f>WEEKNUM(Flights[[#This Row],[Date]],2)</f>
        <v>20</v>
      </c>
      <c r="C1713">
        <f>WEEKDAY(Flights[[#This Row],[Date]],2)</f>
        <v>2</v>
      </c>
      <c r="D1713" t="s">
        <v>1309</v>
      </c>
      <c r="E1713" t="s">
        <v>1995</v>
      </c>
      <c r="F1713" t="s">
        <v>0</v>
      </c>
      <c r="G1713" t="s">
        <v>273</v>
      </c>
      <c r="H1713" t="str">
        <f>_xlfn.XLOOKUP(Flights[[#This Row],[Destination]],Airports!$A$1:$A$77,Airports!$D$1:$D$77,"Code not found")</f>
        <v>Denver</v>
      </c>
      <c r="I1713" t="str" cm="1">
        <f t="array" ref="I1713">_xlfn.XLOOKUP(Flights[[#This Row],[Destination]],_xlfn._TRO_TRAILING(Airports!A:A),_xlfn._TRO_TRAILING(Airports!E:E),"Code not found")</f>
        <v>CO</v>
      </c>
      <c r="J1713" s="1">
        <v>0.54513888888888884</v>
      </c>
      <c r="K1713">
        <f>HOUR(Flights[[#This Row],[Scheduled Departure]])</f>
        <v>13</v>
      </c>
      <c r="L1713" s="1">
        <v>0.55833333333333335</v>
      </c>
      <c r="M1713">
        <v>19</v>
      </c>
      <c r="N1713">
        <v>130</v>
      </c>
      <c r="O1713" s="14">
        <f>Flights[[#This Row],[Length (min)]]/60</f>
        <v>2.1666666666666665</v>
      </c>
      <c r="P1713">
        <v>862</v>
      </c>
      <c r="Q1713" s="17">
        <f>IFERROR(Flights[[#This Row],[Distance]]/Flights[[#This Row],[Length (hr)]],"")</f>
        <v>397.84615384615387</v>
      </c>
      <c r="R1713" s="1">
        <v>0.68402777777777779</v>
      </c>
      <c r="S1713" s="1">
        <v>0.69027777777777777</v>
      </c>
      <c r="T1713">
        <v>9</v>
      </c>
      <c r="U1713" t="str">
        <f>IF(Flights[[#This Row],[Arrival Delay]]="","Cancelled",IF(Flights[[#This Row],[Arrival Delay]]&gt;15,"Delayed","On time"))</f>
        <v>On time</v>
      </c>
      <c r="V1713" t="str">
        <f>IF(Flights[[#This Row],[Status]]&lt;&gt;"Delayed","",IF(Flights[[#This Row],[Arrival Delay]]&gt;120,"Severe",IF(Flights[[#This Row],[Arrival Delay]]&gt;60,"Major","Moderate")))</f>
        <v/>
      </c>
      <c r="X1713" t="str">
        <f>IF(OR(AND(Flights[[#This Row],[Status]]="Cancelled",Flights[[#This Row],[Cancellation Reason]]="Airline/Carrier"),Flights[[#This Row],[Delay Type]]="Severe"),"Yes","No")</f>
        <v>No</v>
      </c>
    </row>
    <row r="1714" spans="1:24" x14ac:dyDescent="0.25">
      <c r="A1714" s="3">
        <v>42136</v>
      </c>
      <c r="B1714">
        <f>WEEKNUM(Flights[[#This Row],[Date]],2)</f>
        <v>20</v>
      </c>
      <c r="C1714">
        <f>WEEKDAY(Flights[[#This Row],[Date]],2)</f>
        <v>2</v>
      </c>
      <c r="D1714" t="s">
        <v>1090</v>
      </c>
      <c r="E1714" t="s">
        <v>1994</v>
      </c>
      <c r="F1714" t="s">
        <v>0</v>
      </c>
      <c r="G1714" t="s">
        <v>347</v>
      </c>
      <c r="H1714" t="str">
        <f>_xlfn.XLOOKUP(Flights[[#This Row],[Destination]],Airports!$A$1:$A$77,Airports!$D$1:$D$77,"Code not found")</f>
        <v>San Jose</v>
      </c>
      <c r="I1714" t="str" cm="1">
        <f t="array" ref="I1714">_xlfn.XLOOKUP(Flights[[#This Row],[Destination]],_xlfn._TRO_TRAILING(Airports!A:A),_xlfn._TRO_TRAILING(Airports!E:E),"Code not found")</f>
        <v>CA</v>
      </c>
      <c r="J1714" s="1">
        <v>0.54861111111111116</v>
      </c>
      <c r="K1714">
        <f>HOUR(Flights[[#This Row],[Scheduled Departure]])</f>
        <v>13</v>
      </c>
      <c r="L1714" s="1">
        <v>0.5444444444444444</v>
      </c>
      <c r="M1714">
        <v>-6</v>
      </c>
      <c r="N1714">
        <v>80</v>
      </c>
      <c r="O1714" s="14">
        <f>Flights[[#This Row],[Length (min)]]/60</f>
        <v>1.3333333333333333</v>
      </c>
      <c r="P1714">
        <v>308</v>
      </c>
      <c r="Q1714" s="17">
        <f>IFERROR(Flights[[#This Row],[Distance]]/Flights[[#This Row],[Length (hr)]],"")</f>
        <v>231</v>
      </c>
      <c r="R1714" s="1">
        <v>0.59930555555555554</v>
      </c>
      <c r="S1714" s="1">
        <v>0.6</v>
      </c>
      <c r="T1714">
        <v>1</v>
      </c>
      <c r="U1714" t="str">
        <f>IF(Flights[[#This Row],[Arrival Delay]]="","Cancelled",IF(Flights[[#This Row],[Arrival Delay]]&gt;15,"Delayed","On time"))</f>
        <v>On time</v>
      </c>
      <c r="V1714" t="str">
        <f>IF(Flights[[#This Row],[Status]]&lt;&gt;"Delayed","",IF(Flights[[#This Row],[Arrival Delay]]&gt;120,"Severe",IF(Flights[[#This Row],[Arrival Delay]]&gt;60,"Major","Moderate")))</f>
        <v/>
      </c>
      <c r="X1714" t="str">
        <f>IF(OR(AND(Flights[[#This Row],[Status]]="Cancelled",Flights[[#This Row],[Cancellation Reason]]="Airline/Carrier"),Flights[[#This Row],[Delay Type]]="Severe"),"Yes","No")</f>
        <v>No</v>
      </c>
    </row>
    <row r="1715" spans="1:24" x14ac:dyDescent="0.25">
      <c r="A1715" s="3">
        <v>42136</v>
      </c>
      <c r="B1715">
        <f>WEEKNUM(Flights[[#This Row],[Date]],2)</f>
        <v>20</v>
      </c>
      <c r="C1715">
        <f>WEEKDAY(Flights[[#This Row],[Date]],2)</f>
        <v>2</v>
      </c>
      <c r="D1715" t="s">
        <v>989</v>
      </c>
      <c r="E1715" t="s">
        <v>1990</v>
      </c>
      <c r="F1715" t="s">
        <v>0</v>
      </c>
      <c r="G1715" t="s">
        <v>293</v>
      </c>
      <c r="H1715" t="str">
        <f>_xlfn.XLOOKUP(Flights[[#This Row],[Destination]],Airports!$A$1:$A$77,Airports!$D$1:$D$77,"Code not found")</f>
        <v>Houston</v>
      </c>
      <c r="I1715" t="str" cm="1">
        <f t="array" ref="I1715">_xlfn.XLOOKUP(Flights[[#This Row],[Destination]],_xlfn._TRO_TRAILING(Airports!A:A),_xlfn._TRO_TRAILING(Airports!E:E),"Code not found")</f>
        <v>TX</v>
      </c>
      <c r="J1715" s="1">
        <v>0.60416666666666663</v>
      </c>
      <c r="K1715">
        <f>HOUR(Flights[[#This Row],[Scheduled Departure]])</f>
        <v>14</v>
      </c>
      <c r="L1715" s="1">
        <v>0.60486111111111107</v>
      </c>
      <c r="M1715">
        <v>1</v>
      </c>
      <c r="N1715">
        <v>194</v>
      </c>
      <c r="O1715" s="14">
        <f>Flights[[#This Row],[Length (min)]]/60</f>
        <v>3.2333333333333334</v>
      </c>
      <c r="P1715">
        <v>1379</v>
      </c>
      <c r="Q1715" s="17">
        <f>IFERROR(Flights[[#This Row],[Distance]]/Flights[[#This Row],[Length (hr)]],"")</f>
        <v>426.49484536082474</v>
      </c>
      <c r="R1715" s="1">
        <v>0.81874999999999998</v>
      </c>
      <c r="S1715" s="1">
        <v>0.82291666666666663</v>
      </c>
      <c r="T1715">
        <v>6</v>
      </c>
      <c r="U1715" t="str">
        <f>IF(Flights[[#This Row],[Arrival Delay]]="","Cancelled",IF(Flights[[#This Row],[Arrival Delay]]&gt;15,"Delayed","On time"))</f>
        <v>On time</v>
      </c>
      <c r="V1715" t="str">
        <f>IF(Flights[[#This Row],[Status]]&lt;&gt;"Delayed","",IF(Flights[[#This Row],[Arrival Delay]]&gt;120,"Severe",IF(Flights[[#This Row],[Arrival Delay]]&gt;60,"Major","Moderate")))</f>
        <v/>
      </c>
      <c r="X1715" t="str">
        <f>IF(OR(AND(Flights[[#This Row],[Status]]="Cancelled",Flights[[#This Row],[Cancellation Reason]]="Airline/Carrier"),Flights[[#This Row],[Delay Type]]="Severe"),"Yes","No")</f>
        <v>No</v>
      </c>
    </row>
    <row r="1716" spans="1:24" x14ac:dyDescent="0.25">
      <c r="A1716" s="3">
        <v>42136</v>
      </c>
      <c r="B1716">
        <f>WEEKNUM(Flights[[#This Row],[Date]],2)</f>
        <v>20</v>
      </c>
      <c r="C1716">
        <f>WEEKDAY(Flights[[#This Row],[Date]],2)</f>
        <v>2</v>
      </c>
      <c r="D1716" t="s">
        <v>1239</v>
      </c>
      <c r="E1716" t="s">
        <v>1994</v>
      </c>
      <c r="F1716" t="s">
        <v>0</v>
      </c>
      <c r="G1716" t="s">
        <v>349</v>
      </c>
      <c r="H1716" t="str">
        <f>_xlfn.XLOOKUP(Flights[[#This Row],[Destination]],Airports!$A$1:$A$77,Airports!$D$1:$D$77,"Code not found")</f>
        <v>Salt Lake City</v>
      </c>
      <c r="I1716" t="str" cm="1">
        <f t="array" ref="I1716">_xlfn.XLOOKUP(Flights[[#This Row],[Destination]],_xlfn._TRO_TRAILING(Airports!A:A),_xlfn._TRO_TRAILING(Airports!E:E),"Code not found")</f>
        <v>UT</v>
      </c>
      <c r="J1716" s="1">
        <v>0.64583333333333337</v>
      </c>
      <c r="K1716">
        <f>HOUR(Flights[[#This Row],[Scheduled Departure]])</f>
        <v>15</v>
      </c>
      <c r="L1716" s="1">
        <v>0.64583333333333337</v>
      </c>
      <c r="M1716">
        <v>0</v>
      </c>
      <c r="N1716">
        <v>130</v>
      </c>
      <c r="O1716" s="14">
        <f>Flights[[#This Row],[Length (min)]]/60</f>
        <v>2.1666666666666665</v>
      </c>
      <c r="P1716">
        <v>590</v>
      </c>
      <c r="Q1716" s="17">
        <f>IFERROR(Flights[[#This Row],[Distance]]/Flights[[#This Row],[Length (hr)]],"")</f>
        <v>272.30769230769232</v>
      </c>
      <c r="R1716" s="1">
        <v>0.7631944444444444</v>
      </c>
      <c r="S1716" s="1">
        <v>0.77777777777777779</v>
      </c>
      <c r="T1716">
        <v>21</v>
      </c>
      <c r="U1716" t="str">
        <f>IF(Flights[[#This Row],[Arrival Delay]]="","Cancelled",IF(Flights[[#This Row],[Arrival Delay]]&gt;15,"Delayed","On time"))</f>
        <v>Delayed</v>
      </c>
      <c r="V1716" t="str">
        <f>IF(Flights[[#This Row],[Status]]&lt;&gt;"Delayed","",IF(Flights[[#This Row],[Arrival Delay]]&gt;120,"Severe",IF(Flights[[#This Row],[Arrival Delay]]&gt;60,"Major","Moderate")))</f>
        <v>Moderate</v>
      </c>
      <c r="X1716" t="str">
        <f>IF(OR(AND(Flights[[#This Row],[Status]]="Cancelled",Flights[[#This Row],[Cancellation Reason]]="Airline/Carrier"),Flights[[#This Row],[Delay Type]]="Severe"),"Yes","No")</f>
        <v>No</v>
      </c>
    </row>
    <row r="1717" spans="1:24" x14ac:dyDescent="0.25">
      <c r="A1717" s="3">
        <v>42136</v>
      </c>
      <c r="B1717">
        <f>WEEKNUM(Flights[[#This Row],[Date]],2)</f>
        <v>20</v>
      </c>
      <c r="C1717">
        <f>WEEKDAY(Flights[[#This Row],[Date]],2)</f>
        <v>2</v>
      </c>
      <c r="D1717" t="s">
        <v>649</v>
      </c>
      <c r="E1717" t="s">
        <v>1993</v>
      </c>
      <c r="F1717" t="s">
        <v>0</v>
      </c>
      <c r="G1717" t="s">
        <v>285</v>
      </c>
      <c r="H1717" t="str">
        <f>_xlfn.XLOOKUP(Flights[[#This Row],[Destination]],Airports!$A$1:$A$77,Airports!$D$1:$D$77,"Code not found")</f>
        <v>Fort Lauderdale</v>
      </c>
      <c r="I1717" t="str" cm="1">
        <f t="array" ref="I1717">_xlfn.XLOOKUP(Flights[[#This Row],[Destination]],_xlfn._TRO_TRAILING(Airports!A:A),_xlfn._TRO_TRAILING(Airports!E:E),"Code not found")</f>
        <v>FL</v>
      </c>
      <c r="J1717" s="1">
        <v>0.87152777777777779</v>
      </c>
      <c r="K1717">
        <f>HOUR(Flights[[#This Row],[Scheduled Departure]])</f>
        <v>20</v>
      </c>
      <c r="L1717" s="1">
        <v>0.87638888888888888</v>
      </c>
      <c r="M1717">
        <v>7</v>
      </c>
      <c r="N1717">
        <v>294</v>
      </c>
      <c r="O1717" s="14">
        <f>Flights[[#This Row],[Length (min)]]/60</f>
        <v>4.9000000000000004</v>
      </c>
      <c r="P1717">
        <v>2343</v>
      </c>
      <c r="Q1717" s="17">
        <f>IFERROR(Flights[[#This Row],[Distance]]/Flights[[#This Row],[Length (hr)]],"")</f>
        <v>478.16326530612241</v>
      </c>
      <c r="R1717" s="1">
        <v>0.19722222222222222</v>
      </c>
      <c r="S1717" s="1">
        <v>0.20555555555555555</v>
      </c>
      <c r="T1717">
        <v>12</v>
      </c>
      <c r="U1717" t="str">
        <f>IF(Flights[[#This Row],[Arrival Delay]]="","Cancelled",IF(Flights[[#This Row],[Arrival Delay]]&gt;15,"Delayed","On time"))</f>
        <v>On time</v>
      </c>
      <c r="V1717" t="str">
        <f>IF(Flights[[#This Row],[Status]]&lt;&gt;"Delayed","",IF(Flights[[#This Row],[Arrival Delay]]&gt;120,"Severe",IF(Flights[[#This Row],[Arrival Delay]]&gt;60,"Major","Moderate")))</f>
        <v/>
      </c>
      <c r="X1717" t="str">
        <f>IF(OR(AND(Flights[[#This Row],[Status]]="Cancelled",Flights[[#This Row],[Cancellation Reason]]="Airline/Carrier"),Flights[[#This Row],[Delay Type]]="Severe"),"Yes","No")</f>
        <v>No</v>
      </c>
    </row>
    <row r="1718" spans="1:24" x14ac:dyDescent="0.25">
      <c r="A1718" s="3">
        <v>42136</v>
      </c>
      <c r="B1718">
        <f>WEEKNUM(Flights[[#This Row],[Date]],2)</f>
        <v>20</v>
      </c>
      <c r="C1718">
        <f>WEEKDAY(Flights[[#This Row],[Date]],2)</f>
        <v>2</v>
      </c>
      <c r="D1718" t="s">
        <v>1343</v>
      </c>
      <c r="E1718" t="s">
        <v>1995</v>
      </c>
      <c r="F1718" t="s">
        <v>0</v>
      </c>
      <c r="G1718" t="s">
        <v>246</v>
      </c>
      <c r="H1718" t="str">
        <f>_xlfn.XLOOKUP(Flights[[#This Row],[Destination]],Airports!$A$1:$A$77,Airports!$D$1:$D$77,"Code not found")</f>
        <v>Albuquerque</v>
      </c>
      <c r="I1718" t="str" cm="1">
        <f t="array" ref="I1718">_xlfn.XLOOKUP(Flights[[#This Row],[Destination]],_xlfn._TRO_TRAILING(Airports!A:A),_xlfn._TRO_TRAILING(Airports!E:E),"Code not found")</f>
        <v>NM</v>
      </c>
      <c r="J1718" s="1">
        <v>0.91666666666666663</v>
      </c>
      <c r="K1718">
        <f>HOUR(Flights[[#This Row],[Scheduled Departure]])</f>
        <v>22</v>
      </c>
      <c r="L1718" s="1">
        <v>0.92361111111111116</v>
      </c>
      <c r="M1718">
        <v>10</v>
      </c>
      <c r="N1718">
        <v>97</v>
      </c>
      <c r="O1718" s="14">
        <f>Flights[[#This Row],[Length (min)]]/60</f>
        <v>1.6166666666666667</v>
      </c>
      <c r="P1718">
        <v>677</v>
      </c>
      <c r="Q1718" s="17">
        <f>IFERROR(Flights[[#This Row],[Distance]]/Flights[[#This Row],[Length (hr)]],"")</f>
        <v>418.76288659793812</v>
      </c>
      <c r="R1718" s="1">
        <v>3.125E-2</v>
      </c>
      <c r="S1718" s="1">
        <v>3.2638888888888891E-2</v>
      </c>
      <c r="T1718">
        <v>2</v>
      </c>
      <c r="U1718" t="str">
        <f>IF(Flights[[#This Row],[Arrival Delay]]="","Cancelled",IF(Flights[[#This Row],[Arrival Delay]]&gt;15,"Delayed","On time"))</f>
        <v>On time</v>
      </c>
      <c r="V1718" t="str">
        <f>IF(Flights[[#This Row],[Status]]&lt;&gt;"Delayed","",IF(Flights[[#This Row],[Arrival Delay]]&gt;120,"Severe",IF(Flights[[#This Row],[Arrival Delay]]&gt;60,"Major","Moderate")))</f>
        <v/>
      </c>
      <c r="X1718" t="str">
        <f>IF(OR(AND(Flights[[#This Row],[Status]]="Cancelled",Flights[[#This Row],[Cancellation Reason]]="Airline/Carrier"),Flights[[#This Row],[Delay Type]]="Severe"),"Yes","No")</f>
        <v>No</v>
      </c>
    </row>
    <row r="1719" spans="1:24" x14ac:dyDescent="0.25">
      <c r="A1719" s="3">
        <v>42136</v>
      </c>
      <c r="B1719">
        <f>WEEKNUM(Flights[[#This Row],[Date]],2)</f>
        <v>20</v>
      </c>
      <c r="C1719">
        <f>WEEKDAY(Flights[[#This Row],[Date]],2)</f>
        <v>2</v>
      </c>
      <c r="D1719" t="s">
        <v>1103</v>
      </c>
      <c r="E1719" t="s">
        <v>1989</v>
      </c>
      <c r="F1719" t="s">
        <v>0</v>
      </c>
      <c r="G1719" t="s">
        <v>23</v>
      </c>
      <c r="H1719" t="str">
        <f>_xlfn.XLOOKUP(Flights[[#This Row],[Destination]],Airports!$A$1:$A$77,Airports!$D$1:$D$77,"Code not found")</f>
        <v>Indianapolis</v>
      </c>
      <c r="I1719" t="str" cm="1">
        <f t="array" ref="I1719">_xlfn.XLOOKUP(Flights[[#This Row],[Destination]],_xlfn._TRO_TRAILING(Airports!A:A),_xlfn._TRO_TRAILING(Airports!E:E),"Code not found")</f>
        <v>IN</v>
      </c>
      <c r="J1719" s="1">
        <v>0.98958333333333337</v>
      </c>
      <c r="K1719">
        <f>HOUR(Flights[[#This Row],[Scheduled Departure]])</f>
        <v>23</v>
      </c>
      <c r="L1719" s="1">
        <v>0.98750000000000004</v>
      </c>
      <c r="M1719">
        <v>-3</v>
      </c>
      <c r="N1719">
        <v>222</v>
      </c>
      <c r="O1719" s="14">
        <f>Flights[[#This Row],[Length (min)]]/60</f>
        <v>3.7</v>
      </c>
      <c r="P1719">
        <v>1814</v>
      </c>
      <c r="Q1719" s="17">
        <f>IFERROR(Flights[[#This Row],[Distance]]/Flights[[#This Row],[Length (hr)]],"")</f>
        <v>490.27027027027026</v>
      </c>
      <c r="R1719" s="1">
        <v>0.28125</v>
      </c>
      <c r="S1719" s="1">
        <v>0.26666666666666666</v>
      </c>
      <c r="T1719">
        <v>-21</v>
      </c>
      <c r="U1719" t="str">
        <f>IF(Flights[[#This Row],[Arrival Delay]]="","Cancelled",IF(Flights[[#This Row],[Arrival Delay]]&gt;15,"Delayed","On time"))</f>
        <v>On time</v>
      </c>
      <c r="V1719" t="str">
        <f>IF(Flights[[#This Row],[Status]]&lt;&gt;"Delayed","",IF(Flights[[#This Row],[Arrival Delay]]&gt;120,"Severe",IF(Flights[[#This Row],[Arrival Delay]]&gt;60,"Major","Moderate")))</f>
        <v/>
      </c>
      <c r="X1719" t="str">
        <f>IF(OR(AND(Flights[[#This Row],[Status]]="Cancelled",Flights[[#This Row],[Cancellation Reason]]="Airline/Carrier"),Flights[[#This Row],[Delay Type]]="Severe"),"Yes","No")</f>
        <v>No</v>
      </c>
    </row>
    <row r="1720" spans="1:24" x14ac:dyDescent="0.25">
      <c r="A1720" s="3">
        <v>42137</v>
      </c>
      <c r="B1720">
        <f>WEEKNUM(Flights[[#This Row],[Date]],2)</f>
        <v>20</v>
      </c>
      <c r="C1720">
        <f>WEEKDAY(Flights[[#This Row],[Date]],2)</f>
        <v>3</v>
      </c>
      <c r="D1720" t="s">
        <v>34</v>
      </c>
      <c r="E1720" t="s">
        <v>1987</v>
      </c>
      <c r="F1720" t="s">
        <v>0</v>
      </c>
      <c r="G1720" t="s">
        <v>2</v>
      </c>
      <c r="H1720" t="str">
        <f>_xlfn.XLOOKUP(Flights[[#This Row],[Destination]],Airports!$A$1:$A$77,Airports!$D$1:$D$77,"Code not found")</f>
        <v>Miami</v>
      </c>
      <c r="I1720" t="str" cm="1">
        <f t="array" ref="I1720">_xlfn.XLOOKUP(Flights[[#This Row],[Destination]],_xlfn._TRO_TRAILING(Airports!A:A),_xlfn._TRO_TRAILING(Airports!E:E),"Code not found")</f>
        <v>FL</v>
      </c>
      <c r="J1720" s="1">
        <v>4.5138888888888888E-2</v>
      </c>
      <c r="K1720">
        <f>HOUR(Flights[[#This Row],[Scheduled Departure]])</f>
        <v>1</v>
      </c>
      <c r="L1720" s="1">
        <v>4.0972222222222222E-2</v>
      </c>
      <c r="M1720">
        <v>-6</v>
      </c>
      <c r="N1720">
        <v>312</v>
      </c>
      <c r="O1720" s="14">
        <f>Flights[[#This Row],[Length (min)]]/60</f>
        <v>5.2</v>
      </c>
      <c r="P1720">
        <v>2342</v>
      </c>
      <c r="Q1720" s="17">
        <f>IFERROR(Flights[[#This Row],[Distance]]/Flights[[#This Row],[Length (hr)]],"")</f>
        <v>450.38461538461536</v>
      </c>
      <c r="R1720" s="1">
        <v>0.37361111111111112</v>
      </c>
      <c r="S1720" s="1">
        <v>0.38263888888888886</v>
      </c>
      <c r="T1720">
        <v>13</v>
      </c>
      <c r="U1720" t="str">
        <f>IF(Flights[[#This Row],[Arrival Delay]]="","Cancelled",IF(Flights[[#This Row],[Arrival Delay]]&gt;15,"Delayed","On time"))</f>
        <v>On time</v>
      </c>
      <c r="V1720" t="str">
        <f>IF(Flights[[#This Row],[Status]]&lt;&gt;"Delayed","",IF(Flights[[#This Row],[Arrival Delay]]&gt;120,"Severe",IF(Flights[[#This Row],[Arrival Delay]]&gt;60,"Major","Moderate")))</f>
        <v/>
      </c>
      <c r="X1720" t="str">
        <f>IF(OR(AND(Flights[[#This Row],[Status]]="Cancelled",Flights[[#This Row],[Cancellation Reason]]="Airline/Carrier"),Flights[[#This Row],[Delay Type]]="Severe"),"Yes","No")</f>
        <v>No</v>
      </c>
    </row>
    <row r="1721" spans="1:24" x14ac:dyDescent="0.25">
      <c r="A1721" s="3">
        <v>42137</v>
      </c>
      <c r="B1721">
        <f>WEEKNUM(Flights[[#This Row],[Date]],2)</f>
        <v>20</v>
      </c>
      <c r="C1721">
        <f>WEEKDAY(Flights[[#This Row],[Date]],2)</f>
        <v>3</v>
      </c>
      <c r="D1721" t="s">
        <v>126</v>
      </c>
      <c r="E1721" t="s">
        <v>1987</v>
      </c>
      <c r="F1721" t="s">
        <v>0</v>
      </c>
      <c r="G1721" t="s">
        <v>4</v>
      </c>
      <c r="H1721" t="str">
        <f>_xlfn.XLOOKUP(Flights[[#This Row],[Destination]],Airports!$A$1:$A$77,Airports!$D$1:$D$77,"Code not found")</f>
        <v>Chicago</v>
      </c>
      <c r="I1721" t="str" cm="1">
        <f t="array" ref="I1721">_xlfn.XLOOKUP(Flights[[#This Row],[Destination]],_xlfn._TRO_TRAILING(Airports!A:A),_xlfn._TRO_TRAILING(Airports!E:E),"Code not found")</f>
        <v>IL</v>
      </c>
      <c r="J1721" s="1">
        <v>6.5972222222222224E-2</v>
      </c>
      <c r="K1721">
        <f>HOUR(Flights[[#This Row],[Scheduled Departure]])</f>
        <v>1</v>
      </c>
      <c r="L1721" s="1">
        <v>5.9722222222222225E-2</v>
      </c>
      <c r="M1721">
        <v>-9</v>
      </c>
      <c r="N1721">
        <v>224</v>
      </c>
      <c r="O1721" s="14">
        <f>Flights[[#This Row],[Length (min)]]/60</f>
        <v>3.7333333333333334</v>
      </c>
      <c r="P1721">
        <v>1744</v>
      </c>
      <c r="Q1721" s="17">
        <f>IFERROR(Flights[[#This Row],[Distance]]/Flights[[#This Row],[Length (hr)]],"")</f>
        <v>467.14285714285711</v>
      </c>
      <c r="R1721" s="1">
        <v>0.3215277777777778</v>
      </c>
      <c r="S1721" s="1">
        <v>0.2986111111111111</v>
      </c>
      <c r="T1721">
        <v>-33</v>
      </c>
      <c r="U1721" t="str">
        <f>IF(Flights[[#This Row],[Arrival Delay]]="","Cancelled",IF(Flights[[#This Row],[Arrival Delay]]&gt;15,"Delayed","On time"))</f>
        <v>On time</v>
      </c>
      <c r="V1721" t="str">
        <f>IF(Flights[[#This Row],[Status]]&lt;&gt;"Delayed","",IF(Flights[[#This Row],[Arrival Delay]]&gt;120,"Severe",IF(Flights[[#This Row],[Arrival Delay]]&gt;60,"Major","Moderate")))</f>
        <v/>
      </c>
      <c r="X1721" t="str">
        <f>IF(OR(AND(Flights[[#This Row],[Status]]="Cancelled",Flights[[#This Row],[Cancellation Reason]]="Airline/Carrier"),Flights[[#This Row],[Delay Type]]="Severe"),"Yes","No")</f>
        <v>No</v>
      </c>
    </row>
    <row r="1722" spans="1:24" x14ac:dyDescent="0.25">
      <c r="A1722" s="3">
        <v>42137</v>
      </c>
      <c r="B1722">
        <f>WEEKNUM(Flights[[#This Row],[Date]],2)</f>
        <v>20</v>
      </c>
      <c r="C1722">
        <f>WEEKDAY(Flights[[#This Row],[Date]],2)</f>
        <v>3</v>
      </c>
      <c r="D1722" t="s">
        <v>1279</v>
      </c>
      <c r="E1722" t="s">
        <v>1994</v>
      </c>
      <c r="F1722" t="s">
        <v>0</v>
      </c>
      <c r="G1722" t="s">
        <v>9</v>
      </c>
      <c r="H1722" t="str">
        <f>_xlfn.XLOOKUP(Flights[[#This Row],[Destination]],Airports!$A$1:$A$77,Airports!$D$1:$D$77,"Code not found")</f>
        <v>San Francisco</v>
      </c>
      <c r="I1722" t="str" cm="1">
        <f t="array" ref="I1722">_xlfn.XLOOKUP(Flights[[#This Row],[Destination]],_xlfn._TRO_TRAILING(Airports!A:A),_xlfn._TRO_TRAILING(Airports!E:E),"Code not found")</f>
        <v>CA</v>
      </c>
      <c r="J1722" s="1">
        <v>0.25138888888888888</v>
      </c>
      <c r="K1722">
        <f>HOUR(Flights[[#This Row],[Scheduled Departure]])</f>
        <v>6</v>
      </c>
      <c r="L1722" s="1">
        <v>0.25486111111111109</v>
      </c>
      <c r="M1722">
        <v>5</v>
      </c>
      <c r="N1722">
        <v>96</v>
      </c>
      <c r="O1722" s="14">
        <f>Flights[[#This Row],[Length (min)]]/60</f>
        <v>1.6</v>
      </c>
      <c r="P1722">
        <v>337</v>
      </c>
      <c r="Q1722" s="17">
        <f>IFERROR(Flights[[#This Row],[Distance]]/Flights[[#This Row],[Length (hr)]],"")</f>
        <v>210.625</v>
      </c>
      <c r="R1722" s="1">
        <v>0.31319444444444444</v>
      </c>
      <c r="S1722" s="1">
        <v>0.3215277777777778</v>
      </c>
      <c r="T1722">
        <v>12</v>
      </c>
      <c r="U1722" t="str">
        <f>IF(Flights[[#This Row],[Arrival Delay]]="","Cancelled",IF(Flights[[#This Row],[Arrival Delay]]&gt;15,"Delayed","On time"))</f>
        <v>On time</v>
      </c>
      <c r="V1722" t="str">
        <f>IF(Flights[[#This Row],[Status]]&lt;&gt;"Delayed","",IF(Flights[[#This Row],[Arrival Delay]]&gt;120,"Severe",IF(Flights[[#This Row],[Arrival Delay]]&gt;60,"Major","Moderate")))</f>
        <v/>
      </c>
      <c r="X1722" t="str">
        <f>IF(OR(AND(Flights[[#This Row],[Status]]="Cancelled",Flights[[#This Row],[Cancellation Reason]]="Airline/Carrier"),Flights[[#This Row],[Delay Type]]="Severe"),"Yes","No")</f>
        <v>No</v>
      </c>
    </row>
    <row r="1723" spans="1:24" x14ac:dyDescent="0.25">
      <c r="A1723" s="3">
        <v>42137</v>
      </c>
      <c r="B1723">
        <f>WEEKNUM(Flights[[#This Row],[Date]],2)</f>
        <v>20</v>
      </c>
      <c r="C1723">
        <f>WEEKDAY(Flights[[#This Row],[Date]],2)</f>
        <v>3</v>
      </c>
      <c r="D1723" t="s">
        <v>392</v>
      </c>
      <c r="E1723" t="s">
        <v>1989</v>
      </c>
      <c r="F1723" t="s">
        <v>0</v>
      </c>
      <c r="G1723" t="s">
        <v>276</v>
      </c>
      <c r="H1723" t="str">
        <f>_xlfn.XLOOKUP(Flights[[#This Row],[Destination]],Airports!$A$1:$A$77,Airports!$D$1:$D$77,"Code not found")</f>
        <v>Detroit</v>
      </c>
      <c r="I1723" t="str" cm="1">
        <f t="array" ref="I1723">_xlfn.XLOOKUP(Flights[[#This Row],[Destination]],_xlfn._TRO_TRAILING(Airports!A:A),_xlfn._TRO_TRAILING(Airports!E:E),"Code not found")</f>
        <v>MI</v>
      </c>
      <c r="J1723" s="1">
        <v>0.28472222222222221</v>
      </c>
      <c r="K1723">
        <f>HOUR(Flights[[#This Row],[Scheduled Departure]])</f>
        <v>6</v>
      </c>
      <c r="L1723" s="1">
        <v>0.38124999999999998</v>
      </c>
      <c r="M1723">
        <v>139</v>
      </c>
      <c r="N1723">
        <v>255</v>
      </c>
      <c r="O1723" s="14">
        <f>Flights[[#This Row],[Length (min)]]/60</f>
        <v>4.25</v>
      </c>
      <c r="P1723">
        <v>1979</v>
      </c>
      <c r="Q1723" s="17">
        <f>IFERROR(Flights[[#This Row],[Distance]]/Flights[[#This Row],[Length (hr)]],"")</f>
        <v>465.64705882352939</v>
      </c>
      <c r="R1723" s="1">
        <v>0.59513888888888888</v>
      </c>
      <c r="S1723" s="1">
        <v>0.68333333333333335</v>
      </c>
      <c r="T1723">
        <v>127</v>
      </c>
      <c r="U1723" t="str">
        <f>IF(Flights[[#This Row],[Arrival Delay]]="","Cancelled",IF(Flights[[#This Row],[Arrival Delay]]&gt;15,"Delayed","On time"))</f>
        <v>Delayed</v>
      </c>
      <c r="V1723" t="str">
        <f>IF(Flights[[#This Row],[Status]]&lt;&gt;"Delayed","",IF(Flights[[#This Row],[Arrival Delay]]&gt;120,"Severe",IF(Flights[[#This Row],[Arrival Delay]]&gt;60,"Major","Moderate")))</f>
        <v>Severe</v>
      </c>
      <c r="X1723" t="str">
        <f>IF(OR(AND(Flights[[#This Row],[Status]]="Cancelled",Flights[[#This Row],[Cancellation Reason]]="Airline/Carrier"),Flights[[#This Row],[Delay Type]]="Severe"),"Yes","No")</f>
        <v>Yes</v>
      </c>
    </row>
    <row r="1724" spans="1:24" x14ac:dyDescent="0.25">
      <c r="A1724" s="3">
        <v>42137</v>
      </c>
      <c r="B1724">
        <f>WEEKNUM(Flights[[#This Row],[Date]],2)</f>
        <v>20</v>
      </c>
      <c r="C1724">
        <f>WEEKDAY(Flights[[#This Row],[Date]],2)</f>
        <v>3</v>
      </c>
      <c r="D1724" t="s">
        <v>1293</v>
      </c>
      <c r="E1724" t="s">
        <v>1995</v>
      </c>
      <c r="F1724" t="s">
        <v>0</v>
      </c>
      <c r="G1724" t="s">
        <v>9</v>
      </c>
      <c r="H1724" t="str">
        <f>_xlfn.XLOOKUP(Flights[[#This Row],[Destination]],Airports!$A$1:$A$77,Airports!$D$1:$D$77,"Code not found")</f>
        <v>San Francisco</v>
      </c>
      <c r="I1724" t="str" cm="1">
        <f t="array" ref="I1724">_xlfn.XLOOKUP(Flights[[#This Row],[Destination]],_xlfn._TRO_TRAILING(Airports!A:A),_xlfn._TRO_TRAILING(Airports!E:E),"Code not found")</f>
        <v>CA</v>
      </c>
      <c r="J1724" s="1">
        <v>0.36805555555555558</v>
      </c>
      <c r="K1724">
        <f>HOUR(Flights[[#This Row],[Scheduled Departure]])</f>
        <v>8</v>
      </c>
      <c r="L1724" s="1">
        <v>0.36805555555555558</v>
      </c>
      <c r="M1724">
        <v>0</v>
      </c>
      <c r="N1724">
        <v>84</v>
      </c>
      <c r="O1724" s="14">
        <f>Flights[[#This Row],[Length (min)]]/60</f>
        <v>1.4</v>
      </c>
      <c r="P1724">
        <v>337</v>
      </c>
      <c r="Q1724" s="17">
        <f>IFERROR(Flights[[#This Row],[Distance]]/Flights[[#This Row],[Length (hr)]],"")</f>
        <v>240.71428571428572</v>
      </c>
      <c r="R1724" s="1">
        <v>0.4236111111111111</v>
      </c>
      <c r="S1724" s="1">
        <v>0.42638888888888887</v>
      </c>
      <c r="T1724">
        <v>4</v>
      </c>
      <c r="U1724" t="str">
        <f>IF(Flights[[#This Row],[Arrival Delay]]="","Cancelled",IF(Flights[[#This Row],[Arrival Delay]]&gt;15,"Delayed","On time"))</f>
        <v>On time</v>
      </c>
      <c r="V1724" t="str">
        <f>IF(Flights[[#This Row],[Status]]&lt;&gt;"Delayed","",IF(Flights[[#This Row],[Arrival Delay]]&gt;120,"Severe",IF(Flights[[#This Row],[Arrival Delay]]&gt;60,"Major","Moderate")))</f>
        <v/>
      </c>
      <c r="X1724" t="str">
        <f>IF(OR(AND(Flights[[#This Row],[Status]]="Cancelled",Flights[[#This Row],[Cancellation Reason]]="Airline/Carrier"),Flights[[#This Row],[Delay Type]]="Severe"),"Yes","No")</f>
        <v>No</v>
      </c>
    </row>
    <row r="1725" spans="1:24" x14ac:dyDescent="0.25">
      <c r="A1725" s="3">
        <v>42137</v>
      </c>
      <c r="B1725">
        <f>WEEKNUM(Flights[[#This Row],[Date]],2)</f>
        <v>20</v>
      </c>
      <c r="C1725">
        <f>WEEKDAY(Flights[[#This Row],[Date]],2)</f>
        <v>3</v>
      </c>
      <c r="D1725" t="s">
        <v>441</v>
      </c>
      <c r="E1725" t="s">
        <v>1989</v>
      </c>
      <c r="F1725" t="s">
        <v>0</v>
      </c>
      <c r="G1725" t="s">
        <v>13</v>
      </c>
      <c r="H1725" t="str">
        <f>_xlfn.XLOOKUP(Flights[[#This Row],[Destination]],Airports!$A$1:$A$77,Airports!$D$1:$D$77,"Code not found")</f>
        <v>Orlando</v>
      </c>
      <c r="I1725" t="str" cm="1">
        <f t="array" ref="I1725">_xlfn.XLOOKUP(Flights[[#This Row],[Destination]],_xlfn._TRO_TRAILING(Airports!A:A),_xlfn._TRO_TRAILING(Airports!E:E),"Code not found")</f>
        <v>FL</v>
      </c>
      <c r="J1725" s="1">
        <v>0.43055555555555558</v>
      </c>
      <c r="K1725">
        <f>HOUR(Flights[[#This Row],[Scheduled Departure]])</f>
        <v>10</v>
      </c>
      <c r="L1725" s="1">
        <v>0.43611111111111112</v>
      </c>
      <c r="M1725">
        <v>8</v>
      </c>
      <c r="N1725">
        <v>296</v>
      </c>
      <c r="O1725" s="14">
        <f>Flights[[#This Row],[Length (min)]]/60</f>
        <v>4.9333333333333336</v>
      </c>
      <c r="P1725">
        <v>2218</v>
      </c>
      <c r="Q1725" s="17">
        <f>IFERROR(Flights[[#This Row],[Distance]]/Flights[[#This Row],[Length (hr)]],"")</f>
        <v>449.59459459459458</v>
      </c>
      <c r="R1725" s="1">
        <v>0.75555555555555554</v>
      </c>
      <c r="S1725" s="1">
        <v>0.76666666666666672</v>
      </c>
      <c r="T1725">
        <v>16</v>
      </c>
      <c r="U1725" t="str">
        <f>IF(Flights[[#This Row],[Arrival Delay]]="","Cancelled",IF(Flights[[#This Row],[Arrival Delay]]&gt;15,"Delayed","On time"))</f>
        <v>Delayed</v>
      </c>
      <c r="V1725" t="str">
        <f>IF(Flights[[#This Row],[Status]]&lt;&gt;"Delayed","",IF(Flights[[#This Row],[Arrival Delay]]&gt;120,"Severe",IF(Flights[[#This Row],[Arrival Delay]]&gt;60,"Major","Moderate")))</f>
        <v>Moderate</v>
      </c>
      <c r="X1725" t="str">
        <f>IF(OR(AND(Flights[[#This Row],[Status]]="Cancelled",Flights[[#This Row],[Cancellation Reason]]="Airline/Carrier"),Flights[[#This Row],[Delay Type]]="Severe"),"Yes","No")</f>
        <v>No</v>
      </c>
    </row>
    <row r="1726" spans="1:24" x14ac:dyDescent="0.25">
      <c r="A1726" s="3">
        <v>42137</v>
      </c>
      <c r="B1726">
        <f>WEEKNUM(Flights[[#This Row],[Date]],2)</f>
        <v>20</v>
      </c>
      <c r="C1726">
        <f>WEEKDAY(Flights[[#This Row],[Date]],2)</f>
        <v>3</v>
      </c>
      <c r="D1726" t="s">
        <v>1388</v>
      </c>
      <c r="E1726" t="s">
        <v>1989</v>
      </c>
      <c r="F1726" t="s">
        <v>0</v>
      </c>
      <c r="G1726" t="s">
        <v>17</v>
      </c>
      <c r="H1726" t="str">
        <f>_xlfn.XLOOKUP(Flights[[#This Row],[Destination]],Airports!$A$1:$A$77,Airports!$D$1:$D$77,"Code not found")</f>
        <v>Honolulu</v>
      </c>
      <c r="I1726" t="str" cm="1">
        <f t="array" ref="I1726">_xlfn.XLOOKUP(Flights[[#This Row],[Destination]],_xlfn._TRO_TRAILING(Airports!A:A),_xlfn._TRO_TRAILING(Airports!E:E),"Code not found")</f>
        <v>HI</v>
      </c>
      <c r="J1726" s="1">
        <v>0.4513888888888889</v>
      </c>
      <c r="K1726">
        <f>HOUR(Flights[[#This Row],[Scheduled Departure]])</f>
        <v>10</v>
      </c>
      <c r="L1726" s="1">
        <v>0.46666666666666667</v>
      </c>
      <c r="M1726">
        <v>22</v>
      </c>
      <c r="N1726">
        <v>341</v>
      </c>
      <c r="O1726" s="14">
        <f>Flights[[#This Row],[Length (min)]]/60</f>
        <v>5.6833333333333336</v>
      </c>
      <c r="P1726">
        <v>2556</v>
      </c>
      <c r="Q1726" s="17">
        <f>IFERROR(Flights[[#This Row],[Distance]]/Flights[[#This Row],[Length (hr)]],"")</f>
        <v>449.73607038123163</v>
      </c>
      <c r="R1726" s="1">
        <v>0.56458333333333333</v>
      </c>
      <c r="S1726" s="1">
        <v>0.57847222222222228</v>
      </c>
      <c r="T1726">
        <v>20</v>
      </c>
      <c r="U1726" t="str">
        <f>IF(Flights[[#This Row],[Arrival Delay]]="","Cancelled",IF(Flights[[#This Row],[Arrival Delay]]&gt;15,"Delayed","On time"))</f>
        <v>Delayed</v>
      </c>
      <c r="V1726" t="str">
        <f>IF(Flights[[#This Row],[Status]]&lt;&gt;"Delayed","",IF(Flights[[#This Row],[Arrival Delay]]&gt;120,"Severe",IF(Flights[[#This Row],[Arrival Delay]]&gt;60,"Major","Moderate")))</f>
        <v>Moderate</v>
      </c>
      <c r="X1726" t="str">
        <f>IF(OR(AND(Flights[[#This Row],[Status]]="Cancelled",Flights[[#This Row],[Cancellation Reason]]="Airline/Carrier"),Flights[[#This Row],[Delay Type]]="Severe"),"Yes","No")</f>
        <v>No</v>
      </c>
    </row>
    <row r="1727" spans="1:24" x14ac:dyDescent="0.25">
      <c r="A1727" s="3">
        <v>42137</v>
      </c>
      <c r="B1727">
        <f>WEEKNUM(Flights[[#This Row],[Date]],2)</f>
        <v>20</v>
      </c>
      <c r="C1727">
        <f>WEEKDAY(Flights[[#This Row],[Date]],2)</f>
        <v>3</v>
      </c>
      <c r="D1727" t="s">
        <v>1307</v>
      </c>
      <c r="E1727" t="s">
        <v>1995</v>
      </c>
      <c r="F1727" t="s">
        <v>0</v>
      </c>
      <c r="G1727" t="s">
        <v>9</v>
      </c>
      <c r="H1727" t="str">
        <f>_xlfn.XLOOKUP(Flights[[#This Row],[Destination]],Airports!$A$1:$A$77,Airports!$D$1:$D$77,"Code not found")</f>
        <v>San Francisco</v>
      </c>
      <c r="I1727" t="str" cm="1">
        <f t="array" ref="I1727">_xlfn.XLOOKUP(Flights[[#This Row],[Destination]],_xlfn._TRO_TRAILING(Airports!A:A),_xlfn._TRO_TRAILING(Airports!E:E),"Code not found")</f>
        <v>CA</v>
      </c>
      <c r="J1727" s="1">
        <v>0.52430555555555558</v>
      </c>
      <c r="K1727">
        <f>HOUR(Flights[[#This Row],[Scheduled Departure]])</f>
        <v>12</v>
      </c>
      <c r="L1727" s="1">
        <v>0</v>
      </c>
      <c r="O1727" s="14">
        <f>Flights[[#This Row],[Length (min)]]/60</f>
        <v>0</v>
      </c>
      <c r="P1727">
        <v>337</v>
      </c>
      <c r="Q1727" s="17" t="str">
        <f>IFERROR(Flights[[#This Row],[Distance]]/Flights[[#This Row],[Length (hr)]],"")</f>
        <v/>
      </c>
      <c r="R1727" s="1">
        <v>0.57986111111111116</v>
      </c>
      <c r="S1727" s="1">
        <v>0</v>
      </c>
      <c r="U1727" t="str">
        <f>IF(Flights[[#This Row],[Arrival Delay]]="","Cancelled",IF(Flights[[#This Row],[Arrival Delay]]&gt;15,"Delayed","On time"))</f>
        <v>Cancelled</v>
      </c>
      <c r="V1727" t="str">
        <f>IF(Flights[[#This Row],[Status]]&lt;&gt;"Delayed","",IF(Flights[[#This Row],[Arrival Delay]]&gt;120,"Severe",IF(Flights[[#This Row],[Arrival Delay]]&gt;60,"Major","Moderate")))</f>
        <v/>
      </c>
      <c r="W1727" t="s">
        <v>8</v>
      </c>
      <c r="X1727" t="str">
        <f>IF(OR(AND(Flights[[#This Row],[Status]]="Cancelled",Flights[[#This Row],[Cancellation Reason]]="Airline/Carrier"),Flights[[#This Row],[Delay Type]]="Severe"),"Yes","No")</f>
        <v>Yes</v>
      </c>
    </row>
    <row r="1728" spans="1:24" x14ac:dyDescent="0.25">
      <c r="A1728" s="3">
        <v>42137</v>
      </c>
      <c r="B1728">
        <f>WEEKNUM(Flights[[#This Row],[Date]],2)</f>
        <v>20</v>
      </c>
      <c r="C1728">
        <f>WEEKDAY(Flights[[#This Row],[Date]],2)</f>
        <v>3</v>
      </c>
      <c r="D1728" t="s">
        <v>510</v>
      </c>
      <c r="E1728" t="s">
        <v>1996</v>
      </c>
      <c r="F1728" t="s">
        <v>0</v>
      </c>
      <c r="G1728" t="s">
        <v>281</v>
      </c>
      <c r="H1728" t="str">
        <f>_xlfn.XLOOKUP(Flights[[#This Row],[Destination]],Airports!$A$1:$A$77,Airports!$D$1:$D$77,"Code not found")</f>
        <v>Newark</v>
      </c>
      <c r="I1728" t="str" cm="1">
        <f t="array" ref="I1728">_xlfn.XLOOKUP(Flights[[#This Row],[Destination]],_xlfn._TRO_TRAILING(Airports!A:A),_xlfn._TRO_TRAILING(Airports!E:E),"Code not found")</f>
        <v>NJ</v>
      </c>
      <c r="J1728" s="1">
        <v>0.52777777777777779</v>
      </c>
      <c r="K1728">
        <f>HOUR(Flights[[#This Row],[Scheduled Departure]])</f>
        <v>12</v>
      </c>
      <c r="L1728" s="1">
        <v>0.53333333333333333</v>
      </c>
      <c r="M1728">
        <v>8</v>
      </c>
      <c r="N1728">
        <v>307</v>
      </c>
      <c r="O1728" s="14">
        <f>Flights[[#This Row],[Length (min)]]/60</f>
        <v>5.1166666666666663</v>
      </c>
      <c r="P1728">
        <v>2454</v>
      </c>
      <c r="Q1728" s="17">
        <f>IFERROR(Flights[[#This Row],[Distance]]/Flights[[#This Row],[Length (hr)]],"")</f>
        <v>479.60912052117266</v>
      </c>
      <c r="R1728" s="1">
        <v>0.875</v>
      </c>
      <c r="S1728" s="1">
        <v>0.87152777777777779</v>
      </c>
      <c r="T1728">
        <v>-5</v>
      </c>
      <c r="U1728" t="str">
        <f>IF(Flights[[#This Row],[Arrival Delay]]="","Cancelled",IF(Flights[[#This Row],[Arrival Delay]]&gt;15,"Delayed","On time"))</f>
        <v>On time</v>
      </c>
      <c r="V1728" t="str">
        <f>IF(Flights[[#This Row],[Status]]&lt;&gt;"Delayed","",IF(Flights[[#This Row],[Arrival Delay]]&gt;120,"Severe",IF(Flights[[#This Row],[Arrival Delay]]&gt;60,"Major","Moderate")))</f>
        <v/>
      </c>
      <c r="X1728" t="str">
        <f>IF(OR(AND(Flights[[#This Row],[Status]]="Cancelled",Flights[[#This Row],[Cancellation Reason]]="Airline/Carrier"),Flights[[#This Row],[Delay Type]]="Severe"),"Yes","No")</f>
        <v>No</v>
      </c>
    </row>
    <row r="1729" spans="1:24" x14ac:dyDescent="0.25">
      <c r="A1729" s="3">
        <v>42137</v>
      </c>
      <c r="B1729">
        <f>WEEKNUM(Flights[[#This Row],[Date]],2)</f>
        <v>20</v>
      </c>
      <c r="C1729">
        <f>WEEKDAY(Flights[[#This Row],[Date]],2)</f>
        <v>3</v>
      </c>
      <c r="D1729" t="s">
        <v>1310</v>
      </c>
      <c r="E1729" t="s">
        <v>1995</v>
      </c>
      <c r="F1729" t="s">
        <v>0</v>
      </c>
      <c r="G1729" t="s">
        <v>257</v>
      </c>
      <c r="H1729" t="str">
        <f>_xlfn.XLOOKUP(Flights[[#This Row],[Destination]],Airports!$A$1:$A$77,Airports!$D$1:$D$77,"Code not found")</f>
        <v>Baltimore</v>
      </c>
      <c r="I1729" t="str" cm="1">
        <f t="array" ref="I1729">_xlfn.XLOOKUP(Flights[[#This Row],[Destination]],_xlfn._TRO_TRAILING(Airports!A:A),_xlfn._TRO_TRAILING(Airports!E:E),"Code not found")</f>
        <v>MD</v>
      </c>
      <c r="J1729" s="1">
        <v>0.54861111111111116</v>
      </c>
      <c r="K1729">
        <f>HOUR(Flights[[#This Row],[Scheduled Departure]])</f>
        <v>13</v>
      </c>
      <c r="L1729" s="1">
        <v>0.55347222222222225</v>
      </c>
      <c r="M1729">
        <v>7</v>
      </c>
      <c r="N1729">
        <v>286</v>
      </c>
      <c r="O1729" s="14">
        <f>Flights[[#This Row],[Length (min)]]/60</f>
        <v>4.7666666666666666</v>
      </c>
      <c r="P1729">
        <v>2329</v>
      </c>
      <c r="Q1729" s="17">
        <f>IFERROR(Flights[[#This Row],[Distance]]/Flights[[#This Row],[Length (hr)]],"")</f>
        <v>488.60139860139861</v>
      </c>
      <c r="R1729" s="1">
        <v>0.88888888888888884</v>
      </c>
      <c r="S1729" s="1">
        <v>0.87708333333333333</v>
      </c>
      <c r="T1729">
        <v>-17</v>
      </c>
      <c r="U1729" t="str">
        <f>IF(Flights[[#This Row],[Arrival Delay]]="","Cancelled",IF(Flights[[#This Row],[Arrival Delay]]&gt;15,"Delayed","On time"))</f>
        <v>On time</v>
      </c>
      <c r="V1729" t="str">
        <f>IF(Flights[[#This Row],[Status]]&lt;&gt;"Delayed","",IF(Flights[[#This Row],[Arrival Delay]]&gt;120,"Severe",IF(Flights[[#This Row],[Arrival Delay]]&gt;60,"Major","Moderate")))</f>
        <v/>
      </c>
      <c r="X1729" t="str">
        <f>IF(OR(AND(Flights[[#This Row],[Status]]="Cancelled",Flights[[#This Row],[Cancellation Reason]]="Airline/Carrier"),Flights[[#This Row],[Delay Type]]="Severe"),"Yes","No")</f>
        <v>No</v>
      </c>
    </row>
    <row r="1730" spans="1:24" x14ac:dyDescent="0.25">
      <c r="A1730" s="3">
        <v>42137</v>
      </c>
      <c r="B1730">
        <f>WEEKNUM(Flights[[#This Row],[Date]],2)</f>
        <v>20</v>
      </c>
      <c r="C1730">
        <f>WEEKDAY(Flights[[#This Row],[Date]],2)</f>
        <v>3</v>
      </c>
      <c r="D1730" t="s">
        <v>1412</v>
      </c>
      <c r="E1730" t="s">
        <v>1990</v>
      </c>
      <c r="F1730" t="s">
        <v>0</v>
      </c>
      <c r="G1730" t="s">
        <v>4</v>
      </c>
      <c r="H1730" t="str">
        <f>_xlfn.XLOOKUP(Flights[[#This Row],[Destination]],Airports!$A$1:$A$77,Airports!$D$1:$D$77,"Code not found")</f>
        <v>Chicago</v>
      </c>
      <c r="I1730" t="str" cm="1">
        <f t="array" ref="I1730">_xlfn.XLOOKUP(Flights[[#This Row],[Destination]],_xlfn._TRO_TRAILING(Airports!A:A),_xlfn._TRO_TRAILING(Airports!E:E),"Code not found")</f>
        <v>IL</v>
      </c>
      <c r="J1730" s="1">
        <v>0.62847222222222221</v>
      </c>
      <c r="K1730">
        <f>HOUR(Flights[[#This Row],[Scheduled Departure]])</f>
        <v>15</v>
      </c>
      <c r="L1730" s="1">
        <v>0.65555555555555556</v>
      </c>
      <c r="M1730">
        <v>39</v>
      </c>
      <c r="N1730">
        <v>224</v>
      </c>
      <c r="O1730" s="14">
        <f>Flights[[#This Row],[Length (min)]]/60</f>
        <v>3.7333333333333334</v>
      </c>
      <c r="P1730">
        <v>1744</v>
      </c>
      <c r="Q1730" s="17">
        <f>IFERROR(Flights[[#This Row],[Distance]]/Flights[[#This Row],[Length (hr)]],"")</f>
        <v>467.14285714285711</v>
      </c>
      <c r="R1730" s="1">
        <v>0.88958333333333328</v>
      </c>
      <c r="S1730" s="1">
        <v>0.89444444444444449</v>
      </c>
      <c r="T1730">
        <v>7</v>
      </c>
      <c r="U1730" t="str">
        <f>IF(Flights[[#This Row],[Arrival Delay]]="","Cancelled",IF(Flights[[#This Row],[Arrival Delay]]&gt;15,"Delayed","On time"))</f>
        <v>On time</v>
      </c>
      <c r="V1730" t="str">
        <f>IF(Flights[[#This Row],[Status]]&lt;&gt;"Delayed","",IF(Flights[[#This Row],[Arrival Delay]]&gt;120,"Severe",IF(Flights[[#This Row],[Arrival Delay]]&gt;60,"Major","Moderate")))</f>
        <v/>
      </c>
      <c r="X1730" t="str">
        <f>IF(OR(AND(Flights[[#This Row],[Status]]="Cancelled",Flights[[#This Row],[Cancellation Reason]]="Airline/Carrier"),Flights[[#This Row],[Delay Type]]="Severe"),"Yes","No")</f>
        <v>No</v>
      </c>
    </row>
    <row r="1731" spans="1:24" x14ac:dyDescent="0.25">
      <c r="A1731" s="3">
        <v>42137</v>
      </c>
      <c r="B1731">
        <f>WEEKNUM(Flights[[#This Row],[Date]],2)</f>
        <v>20</v>
      </c>
      <c r="C1731">
        <f>WEEKDAY(Flights[[#This Row],[Date]],2)</f>
        <v>3</v>
      </c>
      <c r="D1731" t="s">
        <v>551</v>
      </c>
      <c r="E1731" t="s">
        <v>1993</v>
      </c>
      <c r="F1731" t="s">
        <v>0</v>
      </c>
      <c r="G1731" t="s">
        <v>15</v>
      </c>
      <c r="H1731" t="str">
        <f>_xlfn.XLOOKUP(Flights[[#This Row],[Destination]],Airports!$A$1:$A$77,Airports!$D$1:$D$77,"Code not found")</f>
        <v>Las Vegas</v>
      </c>
      <c r="I1731" t="str" cm="1">
        <f t="array" ref="I1731">_xlfn.XLOOKUP(Flights[[#This Row],[Destination]],_xlfn._TRO_TRAILING(Airports!A:A),_xlfn._TRO_TRAILING(Airports!E:E),"Code not found")</f>
        <v>NV</v>
      </c>
      <c r="J1731" s="1">
        <v>0.64583333333333337</v>
      </c>
      <c r="K1731">
        <f>HOUR(Flights[[#This Row],[Scheduled Departure]])</f>
        <v>15</v>
      </c>
      <c r="L1731" s="1">
        <v>0.65486111111111112</v>
      </c>
      <c r="M1731">
        <v>13</v>
      </c>
      <c r="N1731">
        <v>60</v>
      </c>
      <c r="O1731" s="14">
        <f>Flights[[#This Row],[Length (min)]]/60</f>
        <v>1</v>
      </c>
      <c r="P1731">
        <v>236</v>
      </c>
      <c r="Q1731" s="17">
        <f>IFERROR(Flights[[#This Row],[Distance]]/Flights[[#This Row],[Length (hr)]],"")</f>
        <v>236</v>
      </c>
      <c r="R1731" s="1">
        <v>0.69097222222222221</v>
      </c>
      <c r="S1731" s="1">
        <v>0.69652777777777775</v>
      </c>
      <c r="T1731">
        <v>8</v>
      </c>
      <c r="U1731" t="str">
        <f>IF(Flights[[#This Row],[Arrival Delay]]="","Cancelled",IF(Flights[[#This Row],[Arrival Delay]]&gt;15,"Delayed","On time"))</f>
        <v>On time</v>
      </c>
      <c r="V1731" t="str">
        <f>IF(Flights[[#This Row],[Status]]&lt;&gt;"Delayed","",IF(Flights[[#This Row],[Arrival Delay]]&gt;120,"Severe",IF(Flights[[#This Row],[Arrival Delay]]&gt;60,"Major","Moderate")))</f>
        <v/>
      </c>
      <c r="X1731" t="str">
        <f>IF(OR(AND(Flights[[#This Row],[Status]]="Cancelled",Flights[[#This Row],[Cancellation Reason]]="Airline/Carrier"),Flights[[#This Row],[Delay Type]]="Severe"),"Yes","No")</f>
        <v>No</v>
      </c>
    </row>
    <row r="1732" spans="1:24" x14ac:dyDescent="0.25">
      <c r="A1732" s="3">
        <v>42137</v>
      </c>
      <c r="B1732">
        <f>WEEKNUM(Flights[[#This Row],[Date]],2)</f>
        <v>20</v>
      </c>
      <c r="C1732">
        <f>WEEKDAY(Flights[[#This Row],[Date]],2)</f>
        <v>3</v>
      </c>
      <c r="D1732" t="s">
        <v>85</v>
      </c>
      <c r="E1732" t="s">
        <v>1987</v>
      </c>
      <c r="F1732" t="s">
        <v>0</v>
      </c>
      <c r="G1732" t="s">
        <v>9</v>
      </c>
      <c r="H1732" t="str">
        <f>_xlfn.XLOOKUP(Flights[[#This Row],[Destination]],Airports!$A$1:$A$77,Airports!$D$1:$D$77,"Code not found")</f>
        <v>San Francisco</v>
      </c>
      <c r="I1732" t="str" cm="1">
        <f t="array" ref="I1732">_xlfn.XLOOKUP(Flights[[#This Row],[Destination]],_xlfn._TRO_TRAILING(Airports!A:A),_xlfn._TRO_TRAILING(Airports!E:E),"Code not found")</f>
        <v>CA</v>
      </c>
      <c r="J1732" s="1">
        <v>0.68402777777777779</v>
      </c>
      <c r="K1732">
        <f>HOUR(Flights[[#This Row],[Scheduled Departure]])</f>
        <v>16</v>
      </c>
      <c r="L1732" s="1">
        <v>0.67847222222222225</v>
      </c>
      <c r="M1732">
        <v>-8</v>
      </c>
      <c r="N1732">
        <v>80</v>
      </c>
      <c r="O1732" s="14">
        <f>Flights[[#This Row],[Length (min)]]/60</f>
        <v>1.3333333333333333</v>
      </c>
      <c r="P1732">
        <v>337</v>
      </c>
      <c r="Q1732" s="17">
        <f>IFERROR(Flights[[#This Row],[Distance]]/Flights[[#This Row],[Length (hr)]],"")</f>
        <v>252.75</v>
      </c>
      <c r="R1732" s="1">
        <v>0.74027777777777781</v>
      </c>
      <c r="S1732" s="1">
        <v>0.73402777777777772</v>
      </c>
      <c r="T1732">
        <v>-9</v>
      </c>
      <c r="U1732" t="str">
        <f>IF(Flights[[#This Row],[Arrival Delay]]="","Cancelled",IF(Flights[[#This Row],[Arrival Delay]]&gt;15,"Delayed","On time"))</f>
        <v>On time</v>
      </c>
      <c r="V1732" t="str">
        <f>IF(Flights[[#This Row],[Status]]&lt;&gt;"Delayed","",IF(Flights[[#This Row],[Arrival Delay]]&gt;120,"Severe",IF(Flights[[#This Row],[Arrival Delay]]&gt;60,"Major","Moderate")))</f>
        <v/>
      </c>
      <c r="X1732" t="str">
        <f>IF(OR(AND(Flights[[#This Row],[Status]]="Cancelled",Flights[[#This Row],[Cancellation Reason]]="Airline/Carrier"),Flights[[#This Row],[Delay Type]]="Severe"),"Yes","No")</f>
        <v>No</v>
      </c>
    </row>
    <row r="1733" spans="1:24" x14ac:dyDescent="0.25">
      <c r="A1733" s="3">
        <v>42137</v>
      </c>
      <c r="B1733">
        <f>WEEKNUM(Flights[[#This Row],[Date]],2)</f>
        <v>20</v>
      </c>
      <c r="C1733">
        <f>WEEKDAY(Flights[[#This Row],[Date]],2)</f>
        <v>3</v>
      </c>
      <c r="D1733" t="s">
        <v>409</v>
      </c>
      <c r="E1733" t="s">
        <v>1990</v>
      </c>
      <c r="F1733" t="s">
        <v>0</v>
      </c>
      <c r="G1733" t="s">
        <v>17</v>
      </c>
      <c r="H1733" t="str">
        <f>_xlfn.XLOOKUP(Flights[[#This Row],[Destination]],Airports!$A$1:$A$77,Airports!$D$1:$D$77,"Code not found")</f>
        <v>Honolulu</v>
      </c>
      <c r="I1733" t="str" cm="1">
        <f t="array" ref="I1733">_xlfn.XLOOKUP(Flights[[#This Row],[Destination]],_xlfn._TRO_TRAILING(Airports!A:A),_xlfn._TRO_TRAILING(Airports!E:E),"Code not found")</f>
        <v>HI</v>
      </c>
      <c r="J1733" s="1">
        <v>0.73958333333333337</v>
      </c>
      <c r="K1733">
        <f>HOUR(Flights[[#This Row],[Scheduled Departure]])</f>
        <v>17</v>
      </c>
      <c r="L1733" s="1">
        <v>0.75069444444444444</v>
      </c>
      <c r="M1733">
        <v>16</v>
      </c>
      <c r="N1733">
        <v>329</v>
      </c>
      <c r="O1733" s="14">
        <f>Flights[[#This Row],[Length (min)]]/60</f>
        <v>5.4833333333333334</v>
      </c>
      <c r="P1733">
        <v>2556</v>
      </c>
      <c r="Q1733" s="17">
        <f>IFERROR(Flights[[#This Row],[Distance]]/Flights[[#This Row],[Length (hr)]],"")</f>
        <v>466.13981762917933</v>
      </c>
      <c r="R1733" s="1">
        <v>0.8569444444444444</v>
      </c>
      <c r="S1733" s="1">
        <v>0.85416666666666663</v>
      </c>
      <c r="T1733">
        <v>-4</v>
      </c>
      <c r="U1733" t="str">
        <f>IF(Flights[[#This Row],[Arrival Delay]]="","Cancelled",IF(Flights[[#This Row],[Arrival Delay]]&gt;15,"Delayed","On time"))</f>
        <v>On time</v>
      </c>
      <c r="V1733" t="str">
        <f>IF(Flights[[#This Row],[Status]]&lt;&gt;"Delayed","",IF(Flights[[#This Row],[Arrival Delay]]&gt;120,"Severe",IF(Flights[[#This Row],[Arrival Delay]]&gt;60,"Major","Moderate")))</f>
        <v/>
      </c>
      <c r="X1733" t="str">
        <f>IF(OR(AND(Flights[[#This Row],[Status]]="Cancelled",Flights[[#This Row],[Cancellation Reason]]="Airline/Carrier"),Flights[[#This Row],[Delay Type]]="Severe"),"Yes","No")</f>
        <v>No</v>
      </c>
    </row>
    <row r="1734" spans="1:24" x14ac:dyDescent="0.25">
      <c r="A1734" s="3">
        <v>42137</v>
      </c>
      <c r="B1734">
        <f>WEEKNUM(Flights[[#This Row],[Date]],2)</f>
        <v>20</v>
      </c>
      <c r="C1734">
        <f>WEEKDAY(Flights[[#This Row],[Date]],2)</f>
        <v>3</v>
      </c>
      <c r="D1734" t="s">
        <v>740</v>
      </c>
      <c r="E1734" t="s">
        <v>1994</v>
      </c>
      <c r="F1734" t="s">
        <v>0</v>
      </c>
      <c r="G1734" t="s">
        <v>347</v>
      </c>
      <c r="H1734" t="str">
        <f>_xlfn.XLOOKUP(Flights[[#This Row],[Destination]],Airports!$A$1:$A$77,Airports!$D$1:$D$77,"Code not found")</f>
        <v>San Jose</v>
      </c>
      <c r="I1734" t="str" cm="1">
        <f t="array" ref="I1734">_xlfn.XLOOKUP(Flights[[#This Row],[Destination]],_xlfn._TRO_TRAILING(Airports!A:A),_xlfn._TRO_TRAILING(Airports!E:E),"Code not found")</f>
        <v>CA</v>
      </c>
      <c r="J1734" s="1">
        <v>0.78819444444444442</v>
      </c>
      <c r="K1734">
        <f>HOUR(Flights[[#This Row],[Scheduled Departure]])</f>
        <v>18</v>
      </c>
      <c r="L1734" s="1">
        <v>0.78402777777777777</v>
      </c>
      <c r="M1734">
        <v>-6</v>
      </c>
      <c r="N1734">
        <v>71</v>
      </c>
      <c r="O1734" s="14">
        <f>Flights[[#This Row],[Length (min)]]/60</f>
        <v>1.1833333333333333</v>
      </c>
      <c r="P1734">
        <v>308</v>
      </c>
      <c r="Q1734" s="17">
        <f>IFERROR(Flights[[#This Row],[Distance]]/Flights[[#This Row],[Length (hr)]],"")</f>
        <v>260.28169014084506</v>
      </c>
      <c r="R1734" s="1">
        <v>0.84236111111111112</v>
      </c>
      <c r="S1734" s="1">
        <v>0.83333333333333337</v>
      </c>
      <c r="T1734">
        <v>-13</v>
      </c>
      <c r="U1734" t="str">
        <f>IF(Flights[[#This Row],[Arrival Delay]]="","Cancelled",IF(Flights[[#This Row],[Arrival Delay]]&gt;15,"Delayed","On time"))</f>
        <v>On time</v>
      </c>
      <c r="V1734" t="str">
        <f>IF(Flights[[#This Row],[Status]]&lt;&gt;"Delayed","",IF(Flights[[#This Row],[Arrival Delay]]&gt;120,"Severe",IF(Flights[[#This Row],[Arrival Delay]]&gt;60,"Major","Moderate")))</f>
        <v/>
      </c>
      <c r="X1734" t="str">
        <f>IF(OR(AND(Flights[[#This Row],[Status]]="Cancelled",Flights[[#This Row],[Cancellation Reason]]="Airline/Carrier"),Flights[[#This Row],[Delay Type]]="Severe"),"Yes","No")</f>
        <v>No</v>
      </c>
    </row>
    <row r="1735" spans="1:24" x14ac:dyDescent="0.25">
      <c r="A1735" s="3">
        <v>42137</v>
      </c>
      <c r="B1735">
        <f>WEEKNUM(Flights[[#This Row],[Date]],2)</f>
        <v>20</v>
      </c>
      <c r="C1735">
        <f>WEEKDAY(Flights[[#This Row],[Date]],2)</f>
        <v>3</v>
      </c>
      <c r="D1735" t="s">
        <v>628</v>
      </c>
      <c r="E1735" t="s">
        <v>1993</v>
      </c>
      <c r="F1735" t="s">
        <v>0</v>
      </c>
      <c r="G1735" t="s">
        <v>3</v>
      </c>
      <c r="H1735" t="str">
        <f>_xlfn.XLOOKUP(Flights[[#This Row],[Destination]],Airports!$A$1:$A$77,Airports!$D$1:$D$77,"Code not found")</f>
        <v>Dallas</v>
      </c>
      <c r="I1735" t="str" cm="1">
        <f t="array" ref="I1735">_xlfn.XLOOKUP(Flights[[#This Row],[Destination]],_xlfn._TRO_TRAILING(Airports!A:A),_xlfn._TRO_TRAILING(Airports!E:E),"Code not found")</f>
        <v>TX</v>
      </c>
      <c r="J1735" s="1">
        <v>0.85069444444444442</v>
      </c>
      <c r="K1735">
        <f>HOUR(Flights[[#This Row],[Scheduled Departure]])</f>
        <v>20</v>
      </c>
      <c r="L1735" s="1">
        <v>0.91736111111111107</v>
      </c>
      <c r="M1735">
        <v>96</v>
      </c>
      <c r="N1735">
        <v>167</v>
      </c>
      <c r="O1735" s="14">
        <f>Flights[[#This Row],[Length (min)]]/60</f>
        <v>2.7833333333333332</v>
      </c>
      <c r="P1735">
        <v>1235</v>
      </c>
      <c r="Q1735" s="17">
        <f>IFERROR(Flights[[#This Row],[Distance]]/Flights[[#This Row],[Length (hr)]],"")</f>
        <v>443.7125748502994</v>
      </c>
      <c r="R1735" s="1">
        <v>5.4166666666666669E-2</v>
      </c>
      <c r="S1735" s="1">
        <v>0.11666666666666667</v>
      </c>
      <c r="T1735">
        <v>90</v>
      </c>
      <c r="U1735" t="str">
        <f>IF(Flights[[#This Row],[Arrival Delay]]="","Cancelled",IF(Flights[[#This Row],[Arrival Delay]]&gt;15,"Delayed","On time"))</f>
        <v>Delayed</v>
      </c>
      <c r="V1735" t="str">
        <f>IF(Flights[[#This Row],[Status]]&lt;&gt;"Delayed","",IF(Flights[[#This Row],[Arrival Delay]]&gt;120,"Severe",IF(Flights[[#This Row],[Arrival Delay]]&gt;60,"Major","Moderate")))</f>
        <v>Major</v>
      </c>
      <c r="X1735" t="str">
        <f>IF(OR(AND(Flights[[#This Row],[Status]]="Cancelled",Flights[[#This Row],[Cancellation Reason]]="Airline/Carrier"),Flights[[#This Row],[Delay Type]]="Severe"),"Yes","No")</f>
        <v>No</v>
      </c>
    </row>
    <row r="1736" spans="1:24" x14ac:dyDescent="0.25">
      <c r="A1736" s="3">
        <v>42138</v>
      </c>
      <c r="B1736">
        <f>WEEKNUM(Flights[[#This Row],[Date]],2)</f>
        <v>20</v>
      </c>
      <c r="C1736">
        <f>WEEKDAY(Flights[[#This Row],[Date]],2)</f>
        <v>4</v>
      </c>
      <c r="D1736" t="s">
        <v>1281</v>
      </c>
      <c r="E1736" t="s">
        <v>1995</v>
      </c>
      <c r="F1736" t="s">
        <v>0</v>
      </c>
      <c r="G1736" t="s">
        <v>306</v>
      </c>
      <c r="H1736" t="str">
        <f>_xlfn.XLOOKUP(Flights[[#This Row],[Destination]],Airports!$A$1:$A$77,Airports!$D$1:$D$77,"Code not found")</f>
        <v>Chicago</v>
      </c>
      <c r="I1736" t="str" cm="1">
        <f t="array" ref="I1736">_xlfn.XLOOKUP(Flights[[#This Row],[Destination]],_xlfn._TRO_TRAILING(Airports!A:A),_xlfn._TRO_TRAILING(Airports!E:E),"Code not found")</f>
        <v>IL</v>
      </c>
      <c r="J1736" s="1">
        <v>0.25694444444444442</v>
      </c>
      <c r="K1736">
        <f>HOUR(Flights[[#This Row],[Scheduled Departure]])</f>
        <v>6</v>
      </c>
      <c r="L1736" s="1">
        <v>0.25624999999999998</v>
      </c>
      <c r="M1736">
        <v>-1</v>
      </c>
      <c r="N1736">
        <v>235</v>
      </c>
      <c r="O1736" s="14">
        <f>Flights[[#This Row],[Length (min)]]/60</f>
        <v>3.9166666666666665</v>
      </c>
      <c r="P1736">
        <v>1750</v>
      </c>
      <c r="Q1736" s="17">
        <f>IFERROR(Flights[[#This Row],[Distance]]/Flights[[#This Row],[Length (hr)]],"")</f>
        <v>446.80851063829789</v>
      </c>
      <c r="R1736" s="1">
        <v>0.51388888888888884</v>
      </c>
      <c r="S1736" s="1">
        <v>0.50277777777777777</v>
      </c>
      <c r="T1736">
        <v>-16</v>
      </c>
      <c r="U1736" t="str">
        <f>IF(Flights[[#This Row],[Arrival Delay]]="","Cancelled",IF(Flights[[#This Row],[Arrival Delay]]&gt;15,"Delayed","On time"))</f>
        <v>On time</v>
      </c>
      <c r="V1736" t="str">
        <f>IF(Flights[[#This Row],[Status]]&lt;&gt;"Delayed","",IF(Flights[[#This Row],[Arrival Delay]]&gt;120,"Severe",IF(Flights[[#This Row],[Arrival Delay]]&gt;60,"Major","Moderate")))</f>
        <v/>
      </c>
      <c r="X1736" t="str">
        <f>IF(OR(AND(Flights[[#This Row],[Status]]="Cancelled",Flights[[#This Row],[Cancellation Reason]]="Airline/Carrier"),Flights[[#This Row],[Delay Type]]="Severe"),"Yes","No")</f>
        <v>No</v>
      </c>
    </row>
    <row r="1737" spans="1:24" x14ac:dyDescent="0.25">
      <c r="A1737" s="3">
        <v>42138</v>
      </c>
      <c r="B1737">
        <f>WEEKNUM(Flights[[#This Row],[Date]],2)</f>
        <v>20</v>
      </c>
      <c r="C1737">
        <f>WEEKDAY(Flights[[#This Row],[Date]],2)</f>
        <v>4</v>
      </c>
      <c r="D1737" t="s">
        <v>38</v>
      </c>
      <c r="E1737" t="s">
        <v>1987</v>
      </c>
      <c r="F1737" t="s">
        <v>0</v>
      </c>
      <c r="G1737" t="s">
        <v>7</v>
      </c>
      <c r="H1737" t="str">
        <f>_xlfn.XLOOKUP(Flights[[#This Row],[Destination]],Airports!$A$1:$A$77,Airports!$D$1:$D$77,"Code not found")</f>
        <v>Austin</v>
      </c>
      <c r="I1737" t="str" cm="1">
        <f t="array" ref="I1737">_xlfn.XLOOKUP(Flights[[#This Row],[Destination]],_xlfn._TRO_TRAILING(Airports!A:A),_xlfn._TRO_TRAILING(Airports!E:E),"Code not found")</f>
        <v>TX</v>
      </c>
      <c r="J1737" s="1">
        <v>0.27083333333333331</v>
      </c>
      <c r="K1737">
        <f>HOUR(Flights[[#This Row],[Scheduled Departure]])</f>
        <v>6</v>
      </c>
      <c r="L1737" s="1">
        <v>0.26666666666666666</v>
      </c>
      <c r="M1737">
        <v>-6</v>
      </c>
      <c r="N1737">
        <v>183</v>
      </c>
      <c r="O1737" s="14">
        <f>Flights[[#This Row],[Length (min)]]/60</f>
        <v>3.05</v>
      </c>
      <c r="P1737">
        <v>1242</v>
      </c>
      <c r="Q1737" s="17">
        <f>IFERROR(Flights[[#This Row],[Distance]]/Flights[[#This Row],[Length (hr)]],"")</f>
        <v>407.2131147540984</v>
      </c>
      <c r="R1737" s="1">
        <v>0.47986111111111113</v>
      </c>
      <c r="S1737" s="1">
        <v>0.47708333333333336</v>
      </c>
      <c r="T1737">
        <v>-4</v>
      </c>
      <c r="U1737" t="str">
        <f>IF(Flights[[#This Row],[Arrival Delay]]="","Cancelled",IF(Flights[[#This Row],[Arrival Delay]]&gt;15,"Delayed","On time"))</f>
        <v>On time</v>
      </c>
      <c r="V1737" t="str">
        <f>IF(Flights[[#This Row],[Status]]&lt;&gt;"Delayed","",IF(Flights[[#This Row],[Arrival Delay]]&gt;120,"Severe",IF(Flights[[#This Row],[Arrival Delay]]&gt;60,"Major","Moderate")))</f>
        <v/>
      </c>
      <c r="X1737" t="str">
        <f>IF(OR(AND(Flights[[#This Row],[Status]]="Cancelled",Flights[[#This Row],[Cancellation Reason]]="Airline/Carrier"),Flights[[#This Row],[Delay Type]]="Severe"),"Yes","No")</f>
        <v>No</v>
      </c>
    </row>
    <row r="1738" spans="1:24" x14ac:dyDescent="0.25">
      <c r="A1738" s="3">
        <v>42138</v>
      </c>
      <c r="B1738">
        <f>WEEKNUM(Flights[[#This Row],[Date]],2)</f>
        <v>20</v>
      </c>
      <c r="C1738">
        <f>WEEKDAY(Flights[[#This Row],[Date]],2)</f>
        <v>4</v>
      </c>
      <c r="D1738" t="s">
        <v>972</v>
      </c>
      <c r="E1738" t="s">
        <v>1990</v>
      </c>
      <c r="F1738" t="s">
        <v>0</v>
      </c>
      <c r="G1738" t="s">
        <v>9</v>
      </c>
      <c r="H1738" t="str">
        <f>_xlfn.XLOOKUP(Flights[[#This Row],[Destination]],Airports!$A$1:$A$77,Airports!$D$1:$D$77,"Code not found")</f>
        <v>San Francisco</v>
      </c>
      <c r="I1738" t="str" cm="1">
        <f t="array" ref="I1738">_xlfn.XLOOKUP(Flights[[#This Row],[Destination]],_xlfn._TRO_TRAILING(Airports!A:A),_xlfn._TRO_TRAILING(Airports!E:E),"Code not found")</f>
        <v>CA</v>
      </c>
      <c r="J1738" s="1">
        <v>0.33541666666666664</v>
      </c>
      <c r="K1738">
        <f>HOUR(Flights[[#This Row],[Scheduled Departure]])</f>
        <v>8</v>
      </c>
      <c r="L1738" s="1">
        <v>0.34513888888888888</v>
      </c>
      <c r="M1738">
        <v>14</v>
      </c>
      <c r="N1738">
        <v>69</v>
      </c>
      <c r="O1738" s="14">
        <f>Flights[[#This Row],[Length (min)]]/60</f>
        <v>1.1499999999999999</v>
      </c>
      <c r="P1738">
        <v>337</v>
      </c>
      <c r="Q1738" s="17">
        <f>IFERROR(Flights[[#This Row],[Distance]]/Flights[[#This Row],[Length (hr)]],"")</f>
        <v>293.04347826086956</v>
      </c>
      <c r="R1738" s="1">
        <v>0.39930555555555558</v>
      </c>
      <c r="S1738" s="1">
        <v>0.39305555555555555</v>
      </c>
      <c r="T1738">
        <v>-9</v>
      </c>
      <c r="U1738" t="str">
        <f>IF(Flights[[#This Row],[Arrival Delay]]="","Cancelled",IF(Flights[[#This Row],[Arrival Delay]]&gt;15,"Delayed","On time"))</f>
        <v>On time</v>
      </c>
      <c r="V1738" t="str">
        <f>IF(Flights[[#This Row],[Status]]&lt;&gt;"Delayed","",IF(Flights[[#This Row],[Arrival Delay]]&gt;120,"Severe",IF(Flights[[#This Row],[Arrival Delay]]&gt;60,"Major","Moderate")))</f>
        <v/>
      </c>
      <c r="X1738" t="str">
        <f>IF(OR(AND(Flights[[#This Row],[Status]]="Cancelled",Flights[[#This Row],[Cancellation Reason]]="Airline/Carrier"),Flights[[#This Row],[Delay Type]]="Severe"),"Yes","No")</f>
        <v>No</v>
      </c>
    </row>
    <row r="1739" spans="1:24" x14ac:dyDescent="0.25">
      <c r="A1739" s="3">
        <v>42138</v>
      </c>
      <c r="B1739">
        <f>WEEKNUM(Flights[[#This Row],[Date]],2)</f>
        <v>20</v>
      </c>
      <c r="C1739">
        <f>WEEKDAY(Flights[[#This Row],[Date]],2)</f>
        <v>4</v>
      </c>
      <c r="D1739" t="s">
        <v>803</v>
      </c>
      <c r="E1739" t="s">
        <v>1994</v>
      </c>
      <c r="F1739" t="s">
        <v>0</v>
      </c>
      <c r="G1739" t="s">
        <v>318</v>
      </c>
      <c r="H1739" t="str">
        <f>_xlfn.XLOOKUP(Flights[[#This Row],[Destination]],Airports!$A$1:$A$77,Airports!$D$1:$D$77,"Code not found")</f>
        <v>Oakland</v>
      </c>
      <c r="I1739" t="str" cm="1">
        <f t="array" ref="I1739">_xlfn.XLOOKUP(Flights[[#This Row],[Destination]],_xlfn._TRO_TRAILING(Airports!A:A),_xlfn._TRO_TRAILING(Airports!E:E),"Code not found")</f>
        <v>CA</v>
      </c>
      <c r="J1739" s="1">
        <v>0.38194444444444442</v>
      </c>
      <c r="K1739">
        <f>HOUR(Flights[[#This Row],[Scheduled Departure]])</f>
        <v>9</v>
      </c>
      <c r="L1739" s="1">
        <v>0.39027777777777778</v>
      </c>
      <c r="M1739">
        <v>12</v>
      </c>
      <c r="N1739">
        <v>81</v>
      </c>
      <c r="O1739" s="14">
        <f>Flights[[#This Row],[Length (min)]]/60</f>
        <v>1.35</v>
      </c>
      <c r="P1739">
        <v>337</v>
      </c>
      <c r="Q1739" s="17">
        <f>IFERROR(Flights[[#This Row],[Distance]]/Flights[[#This Row],[Length (hr)]],"")</f>
        <v>249.62962962962962</v>
      </c>
      <c r="R1739" s="1">
        <v>0.44166666666666665</v>
      </c>
      <c r="S1739" s="1">
        <v>0.4465277777777778</v>
      </c>
      <c r="T1739">
        <v>7</v>
      </c>
      <c r="U1739" t="str">
        <f>IF(Flights[[#This Row],[Arrival Delay]]="","Cancelled",IF(Flights[[#This Row],[Arrival Delay]]&gt;15,"Delayed","On time"))</f>
        <v>On time</v>
      </c>
      <c r="V1739" t="str">
        <f>IF(Flights[[#This Row],[Status]]&lt;&gt;"Delayed","",IF(Flights[[#This Row],[Arrival Delay]]&gt;120,"Severe",IF(Flights[[#This Row],[Arrival Delay]]&gt;60,"Major","Moderate")))</f>
        <v/>
      </c>
      <c r="X1739" t="str">
        <f>IF(OR(AND(Flights[[#This Row],[Status]]="Cancelled",Flights[[#This Row],[Cancellation Reason]]="Airline/Carrier"),Flights[[#This Row],[Delay Type]]="Severe"),"Yes","No")</f>
        <v>No</v>
      </c>
    </row>
    <row r="1740" spans="1:24" x14ac:dyDescent="0.25">
      <c r="A1740" s="3">
        <v>42138</v>
      </c>
      <c r="B1740">
        <f>WEEKNUM(Flights[[#This Row],[Date]],2)</f>
        <v>20</v>
      </c>
      <c r="C1740">
        <f>WEEKDAY(Flights[[#This Row],[Date]],2)</f>
        <v>4</v>
      </c>
      <c r="D1740" t="s">
        <v>405</v>
      </c>
      <c r="E1740" t="s">
        <v>1988</v>
      </c>
      <c r="F1740" t="s">
        <v>0</v>
      </c>
      <c r="G1740" t="s">
        <v>22</v>
      </c>
      <c r="H1740" t="str">
        <f>_xlfn.XLOOKUP(Flights[[#This Row],[Destination]],Airports!$A$1:$A$77,Airports!$D$1:$D$77,"Code not found")</f>
        <v>Columbus</v>
      </c>
      <c r="I1740" t="str" cm="1">
        <f t="array" ref="I1740">_xlfn.XLOOKUP(Flights[[#This Row],[Destination]],_xlfn._TRO_TRAILING(Airports!A:A),_xlfn._TRO_TRAILING(Airports!E:E),"Code not found")</f>
        <v>OH</v>
      </c>
      <c r="J1740" s="1">
        <v>0.39583333333333331</v>
      </c>
      <c r="K1740">
        <f>HOUR(Flights[[#This Row],[Scheduled Departure]])</f>
        <v>9</v>
      </c>
      <c r="L1740" s="1">
        <v>0.39652777777777776</v>
      </c>
      <c r="M1740">
        <v>1</v>
      </c>
      <c r="N1740">
        <v>252</v>
      </c>
      <c r="O1740" s="14">
        <f>Flights[[#This Row],[Length (min)]]/60</f>
        <v>4.2</v>
      </c>
      <c r="P1740">
        <v>1995</v>
      </c>
      <c r="Q1740" s="17">
        <f>IFERROR(Flights[[#This Row],[Distance]]/Flights[[#This Row],[Length (hr)]],"")</f>
        <v>475</v>
      </c>
      <c r="R1740" s="1">
        <v>0.70694444444444449</v>
      </c>
      <c r="S1740" s="1">
        <v>0.69652777777777775</v>
      </c>
      <c r="T1740">
        <v>-15</v>
      </c>
      <c r="U1740" t="str">
        <f>IF(Flights[[#This Row],[Arrival Delay]]="","Cancelled",IF(Flights[[#This Row],[Arrival Delay]]&gt;15,"Delayed","On time"))</f>
        <v>On time</v>
      </c>
      <c r="V1740" t="str">
        <f>IF(Flights[[#This Row],[Status]]&lt;&gt;"Delayed","",IF(Flights[[#This Row],[Arrival Delay]]&gt;120,"Severe",IF(Flights[[#This Row],[Arrival Delay]]&gt;60,"Major","Moderate")))</f>
        <v/>
      </c>
      <c r="X1740" t="str">
        <f>IF(OR(AND(Flights[[#This Row],[Status]]="Cancelled",Flights[[#This Row],[Cancellation Reason]]="Airline/Carrier"),Flights[[#This Row],[Delay Type]]="Severe"),"Yes","No")</f>
        <v>No</v>
      </c>
    </row>
    <row r="1741" spans="1:24" x14ac:dyDescent="0.25">
      <c r="A1741" s="3">
        <v>42138</v>
      </c>
      <c r="B1741">
        <f>WEEKNUM(Flights[[#This Row],[Date]],2)</f>
        <v>20</v>
      </c>
      <c r="C1741">
        <f>WEEKDAY(Flights[[#This Row],[Date]],2)</f>
        <v>4</v>
      </c>
      <c r="D1741" t="s">
        <v>1373</v>
      </c>
      <c r="E1741" t="s">
        <v>1993</v>
      </c>
      <c r="F1741" t="s">
        <v>0</v>
      </c>
      <c r="G1741" t="s">
        <v>3</v>
      </c>
      <c r="H1741" t="str">
        <f>_xlfn.XLOOKUP(Flights[[#This Row],[Destination]],Airports!$A$1:$A$77,Airports!$D$1:$D$77,"Code not found")</f>
        <v>Dallas</v>
      </c>
      <c r="I1741" t="str" cm="1">
        <f t="array" ref="I1741">_xlfn.XLOOKUP(Flights[[#This Row],[Destination]],_xlfn._TRO_TRAILING(Airports!A:A),_xlfn._TRO_TRAILING(Airports!E:E),"Code not found")</f>
        <v>TX</v>
      </c>
      <c r="J1741" s="1">
        <v>0.40625</v>
      </c>
      <c r="K1741">
        <f>HOUR(Flights[[#This Row],[Scheduled Departure]])</f>
        <v>9</v>
      </c>
      <c r="L1741" s="1">
        <v>0.40763888888888888</v>
      </c>
      <c r="M1741">
        <v>2</v>
      </c>
      <c r="N1741">
        <v>167</v>
      </c>
      <c r="O1741" s="14">
        <f>Flights[[#This Row],[Length (min)]]/60</f>
        <v>2.7833333333333332</v>
      </c>
      <c r="P1741">
        <v>1235</v>
      </c>
      <c r="Q1741" s="17">
        <f>IFERROR(Flights[[#This Row],[Distance]]/Flights[[#This Row],[Length (hr)]],"")</f>
        <v>443.7125748502994</v>
      </c>
      <c r="R1741" s="1">
        <v>0.60972222222222228</v>
      </c>
      <c r="S1741" s="1">
        <v>0.6069444444444444</v>
      </c>
      <c r="T1741">
        <v>-4</v>
      </c>
      <c r="U1741" t="str">
        <f>IF(Flights[[#This Row],[Arrival Delay]]="","Cancelled",IF(Flights[[#This Row],[Arrival Delay]]&gt;15,"Delayed","On time"))</f>
        <v>On time</v>
      </c>
      <c r="V1741" t="str">
        <f>IF(Flights[[#This Row],[Status]]&lt;&gt;"Delayed","",IF(Flights[[#This Row],[Arrival Delay]]&gt;120,"Severe",IF(Flights[[#This Row],[Arrival Delay]]&gt;60,"Major","Moderate")))</f>
        <v/>
      </c>
      <c r="X1741" t="str">
        <f>IF(OR(AND(Flights[[#This Row],[Status]]="Cancelled",Flights[[#This Row],[Cancellation Reason]]="Airline/Carrier"),Flights[[#This Row],[Delay Type]]="Severe"),"Yes","No")</f>
        <v>No</v>
      </c>
    </row>
    <row r="1742" spans="1:24" x14ac:dyDescent="0.25">
      <c r="A1742" s="3">
        <v>42138</v>
      </c>
      <c r="B1742">
        <f>WEEKNUM(Flights[[#This Row],[Date]],2)</f>
        <v>20</v>
      </c>
      <c r="C1742">
        <f>WEEKDAY(Flights[[#This Row],[Date]],2)</f>
        <v>4</v>
      </c>
      <c r="D1742" t="s">
        <v>877</v>
      </c>
      <c r="E1742" t="s">
        <v>1994</v>
      </c>
      <c r="F1742" t="s">
        <v>0</v>
      </c>
      <c r="G1742" t="s">
        <v>342</v>
      </c>
      <c r="H1742" t="str">
        <f>_xlfn.XLOOKUP(Flights[[#This Row],[Destination]],Airports!$A$1:$A$77,Airports!$D$1:$D$77,"Code not found")</f>
        <v>Santa Barbara</v>
      </c>
      <c r="I1742" t="str" cm="1">
        <f t="array" ref="I1742">_xlfn.XLOOKUP(Flights[[#This Row],[Destination]],_xlfn._TRO_TRAILING(Airports!A:A),_xlfn._TRO_TRAILING(Airports!E:E),"Code not found")</f>
        <v>CA</v>
      </c>
      <c r="J1742" s="1">
        <v>0.55902777777777779</v>
      </c>
      <c r="K1742">
        <f>HOUR(Flights[[#This Row],[Scheduled Departure]])</f>
        <v>13</v>
      </c>
      <c r="L1742" s="1">
        <v>0</v>
      </c>
      <c r="O1742" s="14">
        <f>Flights[[#This Row],[Length (min)]]/60</f>
        <v>0</v>
      </c>
      <c r="P1742">
        <v>89</v>
      </c>
      <c r="Q1742" s="17" t="str">
        <f>IFERROR(Flights[[#This Row],[Distance]]/Flights[[#This Row],[Length (hr)]],"")</f>
        <v/>
      </c>
      <c r="R1742" s="1">
        <v>0.59513888888888888</v>
      </c>
      <c r="S1742" s="1">
        <v>0</v>
      </c>
      <c r="U1742" t="str">
        <f>IF(Flights[[#This Row],[Arrival Delay]]="","Cancelled",IF(Flights[[#This Row],[Arrival Delay]]&gt;15,"Delayed","On time"))</f>
        <v>Cancelled</v>
      </c>
      <c r="V1742" t="str">
        <f>IF(Flights[[#This Row],[Status]]&lt;&gt;"Delayed","",IF(Flights[[#This Row],[Arrival Delay]]&gt;120,"Severe",IF(Flights[[#This Row],[Arrival Delay]]&gt;60,"Major","Moderate")))</f>
        <v/>
      </c>
      <c r="W1742" t="s">
        <v>8</v>
      </c>
      <c r="X1742" t="str">
        <f>IF(OR(AND(Flights[[#This Row],[Status]]="Cancelled",Flights[[#This Row],[Cancellation Reason]]="Airline/Carrier"),Flights[[#This Row],[Delay Type]]="Severe"),"Yes","No")</f>
        <v>Yes</v>
      </c>
    </row>
    <row r="1743" spans="1:24" x14ac:dyDescent="0.25">
      <c r="A1743" s="3">
        <v>42138</v>
      </c>
      <c r="B1743">
        <f>WEEKNUM(Flights[[#This Row],[Date]],2)</f>
        <v>20</v>
      </c>
      <c r="C1743">
        <f>WEEKDAY(Flights[[#This Row],[Date]],2)</f>
        <v>4</v>
      </c>
      <c r="D1743" t="s">
        <v>78</v>
      </c>
      <c r="E1743" t="s">
        <v>1987</v>
      </c>
      <c r="F1743" t="s">
        <v>0</v>
      </c>
      <c r="G1743" t="s">
        <v>12</v>
      </c>
      <c r="H1743" t="str">
        <f>_xlfn.XLOOKUP(Flights[[#This Row],[Destination]],Airports!$A$1:$A$77,Airports!$D$1:$D$77,"Code not found")</f>
        <v>New York</v>
      </c>
      <c r="I1743" t="str" cm="1">
        <f t="array" ref="I1743">_xlfn.XLOOKUP(Flights[[#This Row],[Destination]],_xlfn._TRO_TRAILING(Airports!A:A),_xlfn._TRO_TRAILING(Airports!E:E),"Code not found")</f>
        <v>NY</v>
      </c>
      <c r="J1743" s="1">
        <v>0.59722222222222221</v>
      </c>
      <c r="K1743">
        <f>HOUR(Flights[[#This Row],[Scheduled Departure]])</f>
        <v>14</v>
      </c>
      <c r="L1743" s="1">
        <v>0.59305555555555556</v>
      </c>
      <c r="M1743">
        <v>-6</v>
      </c>
      <c r="N1743">
        <v>327</v>
      </c>
      <c r="O1743" s="14">
        <f>Flights[[#This Row],[Length (min)]]/60</f>
        <v>5.45</v>
      </c>
      <c r="P1743">
        <v>2475</v>
      </c>
      <c r="Q1743" s="17">
        <f>IFERROR(Flights[[#This Row],[Distance]]/Flights[[#This Row],[Length (hr)]],"")</f>
        <v>454.12844036697248</v>
      </c>
      <c r="R1743" s="1">
        <v>0.95902777777777781</v>
      </c>
      <c r="S1743" s="1">
        <v>0.94513888888888886</v>
      </c>
      <c r="T1743">
        <v>-20</v>
      </c>
      <c r="U1743" t="str">
        <f>IF(Flights[[#This Row],[Arrival Delay]]="","Cancelled",IF(Flights[[#This Row],[Arrival Delay]]&gt;15,"Delayed","On time"))</f>
        <v>On time</v>
      </c>
      <c r="V1743" t="str">
        <f>IF(Flights[[#This Row],[Status]]&lt;&gt;"Delayed","",IF(Flights[[#This Row],[Arrival Delay]]&gt;120,"Severe",IF(Flights[[#This Row],[Arrival Delay]]&gt;60,"Major","Moderate")))</f>
        <v/>
      </c>
      <c r="X1743" t="str">
        <f>IF(OR(AND(Flights[[#This Row],[Status]]="Cancelled",Flights[[#This Row],[Cancellation Reason]]="Airline/Carrier"),Flights[[#This Row],[Delay Type]]="Severe"),"Yes","No")</f>
        <v>No</v>
      </c>
    </row>
    <row r="1744" spans="1:24" x14ac:dyDescent="0.25">
      <c r="A1744" s="3">
        <v>42138</v>
      </c>
      <c r="B1744">
        <f>WEEKNUM(Flights[[#This Row],[Date]],2)</f>
        <v>20</v>
      </c>
      <c r="C1744">
        <f>WEEKDAY(Flights[[#This Row],[Date]],2)</f>
        <v>4</v>
      </c>
      <c r="D1744" t="s">
        <v>585</v>
      </c>
      <c r="E1744" t="s">
        <v>1996</v>
      </c>
      <c r="F1744" t="s">
        <v>0</v>
      </c>
      <c r="G1744" t="s">
        <v>344</v>
      </c>
      <c r="H1744" t="str">
        <f>_xlfn.XLOOKUP(Flights[[#This Row],[Destination]],Airports!$A$1:$A$77,Airports!$D$1:$D$77,"Code not found")</f>
        <v>Seattle</v>
      </c>
      <c r="I1744" t="str" cm="1">
        <f t="array" ref="I1744">_xlfn.XLOOKUP(Flights[[#This Row],[Destination]],_xlfn._TRO_TRAILING(Airports!A:A),_xlfn._TRO_TRAILING(Airports!E:E),"Code not found")</f>
        <v>WA</v>
      </c>
      <c r="J1744" s="1">
        <v>0.59722222222222221</v>
      </c>
      <c r="K1744">
        <f>HOUR(Flights[[#This Row],[Scheduled Departure]])</f>
        <v>14</v>
      </c>
      <c r="L1744" s="1">
        <v>0.59444444444444444</v>
      </c>
      <c r="M1744">
        <v>-4</v>
      </c>
      <c r="N1744">
        <v>139</v>
      </c>
      <c r="O1744" s="14">
        <f>Flights[[#This Row],[Length (min)]]/60</f>
        <v>2.3166666666666669</v>
      </c>
      <c r="P1744">
        <v>954</v>
      </c>
      <c r="Q1744" s="17">
        <f>IFERROR(Flights[[#This Row],[Distance]]/Flights[[#This Row],[Length (hr)]],"")</f>
        <v>411.79856115107913</v>
      </c>
      <c r="R1744" s="1">
        <v>0.70486111111111116</v>
      </c>
      <c r="S1744" s="1">
        <v>0.69097222222222221</v>
      </c>
      <c r="T1744">
        <v>-20</v>
      </c>
      <c r="U1744" t="str">
        <f>IF(Flights[[#This Row],[Arrival Delay]]="","Cancelled",IF(Flights[[#This Row],[Arrival Delay]]&gt;15,"Delayed","On time"))</f>
        <v>On time</v>
      </c>
      <c r="V1744" t="str">
        <f>IF(Flights[[#This Row],[Status]]&lt;&gt;"Delayed","",IF(Flights[[#This Row],[Arrival Delay]]&gt;120,"Severe",IF(Flights[[#This Row],[Arrival Delay]]&gt;60,"Major","Moderate")))</f>
        <v/>
      </c>
      <c r="X1744" t="str">
        <f>IF(OR(AND(Flights[[#This Row],[Status]]="Cancelled",Flights[[#This Row],[Cancellation Reason]]="Airline/Carrier"),Flights[[#This Row],[Delay Type]]="Severe"),"Yes","No")</f>
        <v>No</v>
      </c>
    </row>
    <row r="1745" spans="1:24" x14ac:dyDescent="0.25">
      <c r="A1745" s="3">
        <v>42138</v>
      </c>
      <c r="B1745">
        <f>WEEKNUM(Flights[[#This Row],[Date]],2)</f>
        <v>20</v>
      </c>
      <c r="C1745">
        <f>WEEKDAY(Flights[[#This Row],[Date]],2)</f>
        <v>4</v>
      </c>
      <c r="D1745" t="s">
        <v>1312</v>
      </c>
      <c r="E1745" t="s">
        <v>1995</v>
      </c>
      <c r="F1745" t="s">
        <v>0</v>
      </c>
      <c r="G1745" t="s">
        <v>347</v>
      </c>
      <c r="H1745" t="str">
        <f>_xlfn.XLOOKUP(Flights[[#This Row],[Destination]],Airports!$A$1:$A$77,Airports!$D$1:$D$77,"Code not found")</f>
        <v>San Jose</v>
      </c>
      <c r="I1745" t="str" cm="1">
        <f t="array" ref="I1745">_xlfn.XLOOKUP(Flights[[#This Row],[Destination]],_xlfn._TRO_TRAILING(Airports!A:A),_xlfn._TRO_TRAILING(Airports!E:E),"Code not found")</f>
        <v>CA</v>
      </c>
      <c r="J1745" s="1">
        <v>0.59722222222222221</v>
      </c>
      <c r="K1745">
        <f>HOUR(Flights[[#This Row],[Scheduled Departure]])</f>
        <v>14</v>
      </c>
      <c r="L1745" s="1">
        <v>0.61250000000000004</v>
      </c>
      <c r="M1745">
        <v>22</v>
      </c>
      <c r="N1745">
        <v>59</v>
      </c>
      <c r="O1745" s="14">
        <f>Flights[[#This Row],[Length (min)]]/60</f>
        <v>0.98333333333333328</v>
      </c>
      <c r="P1745">
        <v>308</v>
      </c>
      <c r="Q1745" s="17">
        <f>IFERROR(Flights[[#This Row],[Distance]]/Flights[[#This Row],[Length (hr)]],"")</f>
        <v>313.22033898305085</v>
      </c>
      <c r="R1745" s="1">
        <v>0.64236111111111116</v>
      </c>
      <c r="S1745" s="1">
        <v>0.65347222222222223</v>
      </c>
      <c r="T1745">
        <v>16</v>
      </c>
      <c r="U1745" t="str">
        <f>IF(Flights[[#This Row],[Arrival Delay]]="","Cancelled",IF(Flights[[#This Row],[Arrival Delay]]&gt;15,"Delayed","On time"))</f>
        <v>Delayed</v>
      </c>
      <c r="V1745" t="str">
        <f>IF(Flights[[#This Row],[Status]]&lt;&gt;"Delayed","",IF(Flights[[#This Row],[Arrival Delay]]&gt;120,"Severe",IF(Flights[[#This Row],[Arrival Delay]]&gt;60,"Major","Moderate")))</f>
        <v>Moderate</v>
      </c>
      <c r="X1745" t="str">
        <f>IF(OR(AND(Flights[[#This Row],[Status]]="Cancelled",Flights[[#This Row],[Cancellation Reason]]="Airline/Carrier"),Flights[[#This Row],[Delay Type]]="Severe"),"Yes","No")</f>
        <v>No</v>
      </c>
    </row>
    <row r="1746" spans="1:24" x14ac:dyDescent="0.25">
      <c r="A1746" s="3">
        <v>42138</v>
      </c>
      <c r="B1746">
        <f>WEEKNUM(Flights[[#This Row],[Date]],2)</f>
        <v>20</v>
      </c>
      <c r="C1746">
        <f>WEEKDAY(Flights[[#This Row],[Date]],2)</f>
        <v>4</v>
      </c>
      <c r="D1746" t="s">
        <v>1392</v>
      </c>
      <c r="E1746" t="s">
        <v>1989</v>
      </c>
      <c r="F1746" t="s">
        <v>0</v>
      </c>
      <c r="G1746" t="s">
        <v>17</v>
      </c>
      <c r="H1746" t="str">
        <f>_xlfn.XLOOKUP(Flights[[#This Row],[Destination]],Airports!$A$1:$A$77,Airports!$D$1:$D$77,"Code not found")</f>
        <v>Honolulu</v>
      </c>
      <c r="I1746" t="str" cm="1">
        <f t="array" ref="I1746">_xlfn.XLOOKUP(Flights[[#This Row],[Destination]],_xlfn._TRO_TRAILING(Airports!A:A),_xlfn._TRO_TRAILING(Airports!E:E),"Code not found")</f>
        <v>HI</v>
      </c>
      <c r="J1746" s="1">
        <v>0.62152777777777779</v>
      </c>
      <c r="K1746">
        <f>HOUR(Flights[[#This Row],[Scheduled Departure]])</f>
        <v>14</v>
      </c>
      <c r="L1746" s="1">
        <v>0.63888888888888884</v>
      </c>
      <c r="M1746">
        <v>25</v>
      </c>
      <c r="N1746">
        <v>345</v>
      </c>
      <c r="O1746" s="14">
        <f>Flights[[#This Row],[Length (min)]]/60</f>
        <v>5.75</v>
      </c>
      <c r="P1746">
        <v>2556</v>
      </c>
      <c r="Q1746" s="17">
        <f>IFERROR(Flights[[#This Row],[Distance]]/Flights[[#This Row],[Length (hr)]],"")</f>
        <v>444.52173913043481</v>
      </c>
      <c r="R1746" s="1">
        <v>0.7319444444444444</v>
      </c>
      <c r="S1746" s="1">
        <v>0.75347222222222221</v>
      </c>
      <c r="T1746">
        <v>31</v>
      </c>
      <c r="U1746" t="str">
        <f>IF(Flights[[#This Row],[Arrival Delay]]="","Cancelled",IF(Flights[[#This Row],[Arrival Delay]]&gt;15,"Delayed","On time"))</f>
        <v>Delayed</v>
      </c>
      <c r="V1746" t="str">
        <f>IF(Flights[[#This Row],[Status]]&lt;&gt;"Delayed","",IF(Flights[[#This Row],[Arrival Delay]]&gt;120,"Severe",IF(Flights[[#This Row],[Arrival Delay]]&gt;60,"Major","Moderate")))</f>
        <v>Moderate</v>
      </c>
      <c r="X1746" t="str">
        <f>IF(OR(AND(Flights[[#This Row],[Status]]="Cancelled",Flights[[#This Row],[Cancellation Reason]]="Airline/Carrier"),Flights[[#This Row],[Delay Type]]="Severe"),"Yes","No")</f>
        <v>No</v>
      </c>
    </row>
    <row r="1747" spans="1:24" x14ac:dyDescent="0.25">
      <c r="A1747" s="3">
        <v>42138</v>
      </c>
      <c r="B1747">
        <f>WEEKNUM(Flights[[#This Row],[Date]],2)</f>
        <v>20</v>
      </c>
      <c r="C1747">
        <f>WEEKDAY(Flights[[#This Row],[Date]],2)</f>
        <v>4</v>
      </c>
      <c r="D1747" t="s">
        <v>88</v>
      </c>
      <c r="E1747" t="s">
        <v>1987</v>
      </c>
      <c r="F1747" t="s">
        <v>0</v>
      </c>
      <c r="G1747" t="s">
        <v>15</v>
      </c>
      <c r="H1747" t="str">
        <f>_xlfn.XLOOKUP(Flights[[#This Row],[Destination]],Airports!$A$1:$A$77,Airports!$D$1:$D$77,"Code not found")</f>
        <v>Las Vegas</v>
      </c>
      <c r="I1747" t="str" cm="1">
        <f t="array" ref="I1747">_xlfn.XLOOKUP(Flights[[#This Row],[Destination]],_xlfn._TRO_TRAILING(Airports!A:A),_xlfn._TRO_TRAILING(Airports!E:E),"Code not found")</f>
        <v>NV</v>
      </c>
      <c r="J1747" s="1">
        <v>0.68402777777777779</v>
      </c>
      <c r="K1747">
        <f>HOUR(Flights[[#This Row],[Scheduled Departure]])</f>
        <v>16</v>
      </c>
      <c r="L1747" s="1">
        <v>0.68055555555555558</v>
      </c>
      <c r="M1747">
        <v>-5</v>
      </c>
      <c r="N1747">
        <v>88</v>
      </c>
      <c r="O1747" s="14">
        <f>Flights[[#This Row],[Length (min)]]/60</f>
        <v>1.4666666666666666</v>
      </c>
      <c r="P1747">
        <v>236</v>
      </c>
      <c r="Q1747" s="17">
        <f>IFERROR(Flights[[#This Row],[Distance]]/Flights[[#This Row],[Length (hr)]],"")</f>
        <v>160.90909090909091</v>
      </c>
      <c r="R1747" s="1">
        <v>0.73263888888888884</v>
      </c>
      <c r="S1747" s="1">
        <v>0.7416666666666667</v>
      </c>
      <c r="T1747">
        <v>13</v>
      </c>
      <c r="U1747" t="str">
        <f>IF(Flights[[#This Row],[Arrival Delay]]="","Cancelled",IF(Flights[[#This Row],[Arrival Delay]]&gt;15,"Delayed","On time"))</f>
        <v>On time</v>
      </c>
      <c r="V1747" t="str">
        <f>IF(Flights[[#This Row],[Status]]&lt;&gt;"Delayed","",IF(Flights[[#This Row],[Arrival Delay]]&gt;120,"Severe",IF(Flights[[#This Row],[Arrival Delay]]&gt;60,"Major","Moderate")))</f>
        <v/>
      </c>
      <c r="X1747" t="str">
        <f>IF(OR(AND(Flights[[#This Row],[Status]]="Cancelled",Flights[[#This Row],[Cancellation Reason]]="Airline/Carrier"),Flights[[#This Row],[Delay Type]]="Severe"),"Yes","No")</f>
        <v>No</v>
      </c>
    </row>
    <row r="1748" spans="1:24" x14ac:dyDescent="0.25">
      <c r="A1748" s="3">
        <v>42138</v>
      </c>
      <c r="B1748">
        <f>WEEKNUM(Flights[[#This Row],[Date]],2)</f>
        <v>20</v>
      </c>
      <c r="C1748">
        <f>WEEKDAY(Flights[[#This Row],[Date]],2)</f>
        <v>4</v>
      </c>
      <c r="D1748" t="s">
        <v>1014</v>
      </c>
      <c r="E1748" t="s">
        <v>1988</v>
      </c>
      <c r="F1748" t="s">
        <v>0</v>
      </c>
      <c r="G1748" t="s">
        <v>29</v>
      </c>
      <c r="H1748" t="str">
        <f>_xlfn.XLOOKUP(Flights[[#This Row],[Destination]],Airports!$A$1:$A$77,Airports!$D$1:$D$77,"Code not found")</f>
        <v>Phoenix</v>
      </c>
      <c r="I1748" t="str" cm="1">
        <f t="array" ref="I1748">_xlfn.XLOOKUP(Flights[[#This Row],[Destination]],_xlfn._TRO_TRAILING(Airports!A:A),_xlfn._TRO_TRAILING(Airports!E:E),"Code not found")</f>
        <v>AZ</v>
      </c>
      <c r="J1748" s="1">
        <v>0.68402777777777779</v>
      </c>
      <c r="K1748">
        <f>HOUR(Flights[[#This Row],[Scheduled Departure]])</f>
        <v>16</v>
      </c>
      <c r="L1748" s="1">
        <v>0.68263888888888891</v>
      </c>
      <c r="M1748">
        <v>-2</v>
      </c>
      <c r="N1748">
        <v>89</v>
      </c>
      <c r="O1748" s="14">
        <f>Flights[[#This Row],[Length (min)]]/60</f>
        <v>1.4833333333333334</v>
      </c>
      <c r="P1748">
        <v>370</v>
      </c>
      <c r="Q1748" s="17">
        <f>IFERROR(Flights[[#This Row],[Distance]]/Flights[[#This Row],[Length (hr)]],"")</f>
        <v>249.43820224719101</v>
      </c>
      <c r="R1748" s="1">
        <v>0.74513888888888891</v>
      </c>
      <c r="S1748" s="1">
        <v>0.74444444444444446</v>
      </c>
      <c r="T1748">
        <v>-1</v>
      </c>
      <c r="U1748" t="str">
        <f>IF(Flights[[#This Row],[Arrival Delay]]="","Cancelled",IF(Flights[[#This Row],[Arrival Delay]]&gt;15,"Delayed","On time"))</f>
        <v>On time</v>
      </c>
      <c r="V1748" t="str">
        <f>IF(Flights[[#This Row],[Status]]&lt;&gt;"Delayed","",IF(Flights[[#This Row],[Arrival Delay]]&gt;120,"Severe",IF(Flights[[#This Row],[Arrival Delay]]&gt;60,"Major","Moderate")))</f>
        <v/>
      </c>
      <c r="X1748" t="str">
        <f>IF(OR(AND(Flights[[#This Row],[Status]]="Cancelled",Flights[[#This Row],[Cancellation Reason]]="Airline/Carrier"),Flights[[#This Row],[Delay Type]]="Severe"),"Yes","No")</f>
        <v>No</v>
      </c>
    </row>
    <row r="1749" spans="1:24" x14ac:dyDescent="0.25">
      <c r="A1749" s="3">
        <v>42138</v>
      </c>
      <c r="B1749">
        <f>WEEKNUM(Flights[[#This Row],[Date]],2)</f>
        <v>20</v>
      </c>
      <c r="C1749">
        <f>WEEKDAY(Flights[[#This Row],[Date]],2)</f>
        <v>4</v>
      </c>
      <c r="D1749" t="s">
        <v>92</v>
      </c>
      <c r="E1749" t="s">
        <v>1987</v>
      </c>
      <c r="F1749" t="s">
        <v>0</v>
      </c>
      <c r="G1749" t="s">
        <v>20</v>
      </c>
      <c r="H1749" t="str">
        <f>_xlfn.XLOOKUP(Flights[[#This Row],[Destination]],Airports!$A$1:$A$77,Airports!$D$1:$D$77,"Code not found")</f>
        <v>Kahului</v>
      </c>
      <c r="I1749" t="str" cm="1">
        <f t="array" ref="I1749">_xlfn.XLOOKUP(Flights[[#This Row],[Destination]],_xlfn._TRO_TRAILING(Airports!A:A),_xlfn._TRO_TRAILING(Airports!E:E),"Code not found")</f>
        <v>HI</v>
      </c>
      <c r="J1749" s="1">
        <v>0.72916666666666663</v>
      </c>
      <c r="K1749">
        <f>HOUR(Flights[[#This Row],[Scheduled Departure]])</f>
        <v>17</v>
      </c>
      <c r="L1749" s="1">
        <v>0.72638888888888886</v>
      </c>
      <c r="M1749">
        <v>-4</v>
      </c>
      <c r="N1749">
        <v>361</v>
      </c>
      <c r="O1749" s="14">
        <f>Flights[[#This Row],[Length (min)]]/60</f>
        <v>6.0166666666666666</v>
      </c>
      <c r="P1749">
        <v>2486</v>
      </c>
      <c r="Q1749" s="17">
        <f>IFERROR(Flights[[#This Row],[Distance]]/Flights[[#This Row],[Length (hr)]],"")</f>
        <v>413.18559556786704</v>
      </c>
      <c r="R1749" s="1">
        <v>0.84444444444444444</v>
      </c>
      <c r="S1749" s="1">
        <v>0.8520833333333333</v>
      </c>
      <c r="T1749">
        <v>11</v>
      </c>
      <c r="U1749" t="str">
        <f>IF(Flights[[#This Row],[Arrival Delay]]="","Cancelled",IF(Flights[[#This Row],[Arrival Delay]]&gt;15,"Delayed","On time"))</f>
        <v>On time</v>
      </c>
      <c r="V1749" t="str">
        <f>IF(Flights[[#This Row],[Status]]&lt;&gt;"Delayed","",IF(Flights[[#This Row],[Arrival Delay]]&gt;120,"Severe",IF(Flights[[#This Row],[Arrival Delay]]&gt;60,"Major","Moderate")))</f>
        <v/>
      </c>
      <c r="X1749" t="str">
        <f>IF(OR(AND(Flights[[#This Row],[Status]]="Cancelled",Flights[[#This Row],[Cancellation Reason]]="Airline/Carrier"),Flights[[#This Row],[Delay Type]]="Severe"),"Yes","No")</f>
        <v>No</v>
      </c>
    </row>
    <row r="1750" spans="1:24" x14ac:dyDescent="0.25">
      <c r="A1750" s="3">
        <v>42138</v>
      </c>
      <c r="B1750">
        <f>WEEKNUM(Flights[[#This Row],[Date]],2)</f>
        <v>20</v>
      </c>
      <c r="C1750">
        <f>WEEKDAY(Flights[[#This Row],[Date]],2)</f>
        <v>4</v>
      </c>
      <c r="D1750" t="s">
        <v>1332</v>
      </c>
      <c r="E1750" t="s">
        <v>1995</v>
      </c>
      <c r="F1750" t="s">
        <v>0</v>
      </c>
      <c r="G1750" t="s">
        <v>270</v>
      </c>
      <c r="H1750" t="str">
        <f>_xlfn.XLOOKUP(Flights[[#This Row],[Destination]],Airports!$A$1:$A$77,Airports!$D$1:$D$77,"Code not found")</f>
        <v>Dallas</v>
      </c>
      <c r="I1750" t="str" cm="1">
        <f t="array" ref="I1750">_xlfn.XLOOKUP(Flights[[#This Row],[Destination]],_xlfn._TRO_TRAILING(Airports!A:A),_xlfn._TRO_TRAILING(Airports!E:E),"Code not found")</f>
        <v>TX</v>
      </c>
      <c r="J1750" s="1">
        <v>0.79166666666666663</v>
      </c>
      <c r="K1750">
        <f>HOUR(Flights[[#This Row],[Scheduled Departure]])</f>
        <v>19</v>
      </c>
      <c r="L1750" s="1">
        <v>0.80694444444444446</v>
      </c>
      <c r="M1750">
        <v>22</v>
      </c>
      <c r="N1750">
        <v>176</v>
      </c>
      <c r="O1750" s="14">
        <f>Flights[[#This Row],[Length (min)]]/60</f>
        <v>2.9333333333333331</v>
      </c>
      <c r="P1750">
        <v>1246</v>
      </c>
      <c r="Q1750" s="17">
        <f>IFERROR(Flights[[#This Row],[Distance]]/Flights[[#This Row],[Length (hr)]],"")</f>
        <v>424.77272727272731</v>
      </c>
      <c r="R1750" s="1">
        <v>0.99652777777777779</v>
      </c>
      <c r="S1750" s="1">
        <v>1.2500000000000001E-2</v>
      </c>
      <c r="T1750">
        <v>23</v>
      </c>
      <c r="U1750" t="str">
        <f>IF(Flights[[#This Row],[Arrival Delay]]="","Cancelled",IF(Flights[[#This Row],[Arrival Delay]]&gt;15,"Delayed","On time"))</f>
        <v>Delayed</v>
      </c>
      <c r="V1750" t="str">
        <f>IF(Flights[[#This Row],[Status]]&lt;&gt;"Delayed","",IF(Flights[[#This Row],[Arrival Delay]]&gt;120,"Severe",IF(Flights[[#This Row],[Arrival Delay]]&gt;60,"Major","Moderate")))</f>
        <v>Moderate</v>
      </c>
      <c r="X1750" t="str">
        <f>IF(OR(AND(Flights[[#This Row],[Status]]="Cancelled",Flights[[#This Row],[Cancellation Reason]]="Airline/Carrier"),Flights[[#This Row],[Delay Type]]="Severe"),"Yes","No")</f>
        <v>No</v>
      </c>
    </row>
    <row r="1751" spans="1:24" x14ac:dyDescent="0.25">
      <c r="A1751" s="3">
        <v>42138</v>
      </c>
      <c r="B1751">
        <f>WEEKNUM(Flights[[#This Row],[Date]],2)</f>
        <v>20</v>
      </c>
      <c r="C1751">
        <f>WEEKDAY(Flights[[#This Row],[Date]],2)</f>
        <v>4</v>
      </c>
      <c r="D1751" t="s">
        <v>819</v>
      </c>
      <c r="E1751" t="s">
        <v>1989</v>
      </c>
      <c r="F1751" t="s">
        <v>0</v>
      </c>
      <c r="G1751" t="s">
        <v>15</v>
      </c>
      <c r="H1751" t="str">
        <f>_xlfn.XLOOKUP(Flights[[#This Row],[Destination]],Airports!$A$1:$A$77,Airports!$D$1:$D$77,"Code not found")</f>
        <v>Las Vegas</v>
      </c>
      <c r="I1751" t="str" cm="1">
        <f t="array" ref="I1751">_xlfn.XLOOKUP(Flights[[#This Row],[Destination]],_xlfn._TRO_TRAILING(Airports!A:A),_xlfn._TRO_TRAILING(Airports!E:E),"Code not found")</f>
        <v>NV</v>
      </c>
      <c r="J1751" s="1">
        <v>0.83125000000000004</v>
      </c>
      <c r="K1751">
        <f>HOUR(Flights[[#This Row],[Scheduled Departure]])</f>
        <v>19</v>
      </c>
      <c r="L1751" s="1">
        <v>0.83194444444444449</v>
      </c>
      <c r="M1751">
        <v>1</v>
      </c>
      <c r="N1751">
        <v>75</v>
      </c>
      <c r="O1751" s="14">
        <f>Flights[[#This Row],[Length (min)]]/60</f>
        <v>1.25</v>
      </c>
      <c r="P1751">
        <v>236</v>
      </c>
      <c r="Q1751" s="17">
        <f>IFERROR(Flights[[#This Row],[Distance]]/Flights[[#This Row],[Length (hr)]],"")</f>
        <v>188.8</v>
      </c>
      <c r="R1751" s="1">
        <v>0.8833333333333333</v>
      </c>
      <c r="S1751" s="1">
        <v>0.88402777777777775</v>
      </c>
      <c r="T1751">
        <v>1</v>
      </c>
      <c r="U1751" t="str">
        <f>IF(Flights[[#This Row],[Arrival Delay]]="","Cancelled",IF(Flights[[#This Row],[Arrival Delay]]&gt;15,"Delayed","On time"))</f>
        <v>On time</v>
      </c>
      <c r="V1751" t="str">
        <f>IF(Flights[[#This Row],[Status]]&lt;&gt;"Delayed","",IF(Flights[[#This Row],[Arrival Delay]]&gt;120,"Severe",IF(Flights[[#This Row],[Arrival Delay]]&gt;60,"Major","Moderate")))</f>
        <v/>
      </c>
      <c r="X1751" t="str">
        <f>IF(OR(AND(Flights[[#This Row],[Status]]="Cancelled",Flights[[#This Row],[Cancellation Reason]]="Airline/Carrier"),Flights[[#This Row],[Delay Type]]="Severe"),"Yes","No")</f>
        <v>No</v>
      </c>
    </row>
    <row r="1752" spans="1:24" x14ac:dyDescent="0.25">
      <c r="A1752" s="3">
        <v>42138</v>
      </c>
      <c r="B1752">
        <f>WEEKNUM(Flights[[#This Row],[Date]],2)</f>
        <v>20</v>
      </c>
      <c r="C1752">
        <f>WEEKDAY(Flights[[#This Row],[Date]],2)</f>
        <v>4</v>
      </c>
      <c r="D1752" t="s">
        <v>821</v>
      </c>
      <c r="E1752" t="s">
        <v>1994</v>
      </c>
      <c r="F1752" t="s">
        <v>0</v>
      </c>
      <c r="G1752" t="s">
        <v>318</v>
      </c>
      <c r="H1752" t="str">
        <f>_xlfn.XLOOKUP(Flights[[#This Row],[Destination]],Airports!$A$1:$A$77,Airports!$D$1:$D$77,"Code not found")</f>
        <v>Oakland</v>
      </c>
      <c r="I1752" t="str" cm="1">
        <f t="array" ref="I1752">_xlfn.XLOOKUP(Flights[[#This Row],[Destination]],_xlfn._TRO_TRAILING(Airports!A:A),_xlfn._TRO_TRAILING(Airports!E:E),"Code not found")</f>
        <v>CA</v>
      </c>
      <c r="J1752" s="1">
        <v>0.85763888888888884</v>
      </c>
      <c r="K1752">
        <f>HOUR(Flights[[#This Row],[Scheduled Departure]])</f>
        <v>20</v>
      </c>
      <c r="L1752" s="1">
        <v>0.85624999999999996</v>
      </c>
      <c r="M1752">
        <v>-2</v>
      </c>
      <c r="N1752">
        <v>83</v>
      </c>
      <c r="O1752" s="14">
        <f>Flights[[#This Row],[Length (min)]]/60</f>
        <v>1.3833333333333333</v>
      </c>
      <c r="P1752">
        <v>337</v>
      </c>
      <c r="Q1752" s="17">
        <f>IFERROR(Flights[[#This Row],[Distance]]/Flights[[#This Row],[Length (hr)]],"")</f>
        <v>243.6144578313253</v>
      </c>
      <c r="R1752" s="1">
        <v>0.9194444444444444</v>
      </c>
      <c r="S1752" s="1">
        <v>0.91388888888888886</v>
      </c>
      <c r="T1752">
        <v>-8</v>
      </c>
      <c r="U1752" t="str">
        <f>IF(Flights[[#This Row],[Arrival Delay]]="","Cancelled",IF(Flights[[#This Row],[Arrival Delay]]&gt;15,"Delayed","On time"))</f>
        <v>On time</v>
      </c>
      <c r="V1752" t="str">
        <f>IF(Flights[[#This Row],[Status]]&lt;&gt;"Delayed","",IF(Flights[[#This Row],[Arrival Delay]]&gt;120,"Severe",IF(Flights[[#This Row],[Arrival Delay]]&gt;60,"Major","Moderate")))</f>
        <v/>
      </c>
      <c r="X1752" t="str">
        <f>IF(OR(AND(Flights[[#This Row],[Status]]="Cancelled",Flights[[#This Row],[Cancellation Reason]]="Airline/Carrier"),Flights[[#This Row],[Delay Type]]="Severe"),"Yes","No")</f>
        <v>No</v>
      </c>
    </row>
    <row r="1753" spans="1:24" x14ac:dyDescent="0.25">
      <c r="A1753" s="3">
        <v>42138</v>
      </c>
      <c r="B1753">
        <f>WEEKNUM(Flights[[#This Row],[Date]],2)</f>
        <v>20</v>
      </c>
      <c r="C1753">
        <f>WEEKDAY(Flights[[#This Row],[Date]],2)</f>
        <v>4</v>
      </c>
      <c r="D1753" t="s">
        <v>1337</v>
      </c>
      <c r="E1753" t="s">
        <v>1995</v>
      </c>
      <c r="F1753" t="s">
        <v>0</v>
      </c>
      <c r="G1753" t="s">
        <v>351</v>
      </c>
      <c r="H1753" t="str">
        <f>_xlfn.XLOOKUP(Flights[[#This Row],[Destination]],Airports!$A$1:$A$77,Airports!$D$1:$D$77,"Code not found")</f>
        <v>Sacramento</v>
      </c>
      <c r="I1753" t="str" cm="1">
        <f t="array" ref="I1753">_xlfn.XLOOKUP(Flights[[#This Row],[Destination]],_xlfn._TRO_TRAILING(Airports!A:A),_xlfn._TRO_TRAILING(Airports!E:E),"Code not found")</f>
        <v>CA</v>
      </c>
      <c r="J1753" s="1">
        <v>0.86805555555555558</v>
      </c>
      <c r="K1753">
        <f>HOUR(Flights[[#This Row],[Scheduled Departure]])</f>
        <v>20</v>
      </c>
      <c r="L1753" s="1">
        <v>0.94930555555555551</v>
      </c>
      <c r="M1753">
        <v>117</v>
      </c>
      <c r="N1753">
        <v>73</v>
      </c>
      <c r="O1753" s="14">
        <f>Flights[[#This Row],[Length (min)]]/60</f>
        <v>1.2166666666666666</v>
      </c>
      <c r="P1753">
        <v>373</v>
      </c>
      <c r="Q1753" s="17">
        <f>IFERROR(Flights[[#This Row],[Distance]]/Flights[[#This Row],[Length (hr)]],"")</f>
        <v>306.57534246575347</v>
      </c>
      <c r="R1753" s="1">
        <v>0.92013888888888884</v>
      </c>
      <c r="S1753" s="1">
        <v>0</v>
      </c>
      <c r="T1753">
        <v>115</v>
      </c>
      <c r="U1753" t="str">
        <f>IF(Flights[[#This Row],[Arrival Delay]]="","Cancelled",IF(Flights[[#This Row],[Arrival Delay]]&gt;15,"Delayed","On time"))</f>
        <v>Delayed</v>
      </c>
      <c r="V1753" t="str">
        <f>IF(Flights[[#This Row],[Status]]&lt;&gt;"Delayed","",IF(Flights[[#This Row],[Arrival Delay]]&gt;120,"Severe",IF(Flights[[#This Row],[Arrival Delay]]&gt;60,"Major","Moderate")))</f>
        <v>Major</v>
      </c>
      <c r="X1753" t="str">
        <f>IF(OR(AND(Flights[[#This Row],[Status]]="Cancelled",Flights[[#This Row],[Cancellation Reason]]="Airline/Carrier"),Flights[[#This Row],[Delay Type]]="Severe"),"Yes","No")</f>
        <v>No</v>
      </c>
    </row>
    <row r="1754" spans="1:24" x14ac:dyDescent="0.25">
      <c r="A1754" s="3">
        <v>42138</v>
      </c>
      <c r="B1754">
        <f>WEEKNUM(Flights[[#This Row],[Date]],2)</f>
        <v>20</v>
      </c>
      <c r="C1754">
        <f>WEEKDAY(Flights[[#This Row],[Date]],2)</f>
        <v>4</v>
      </c>
      <c r="D1754" t="s">
        <v>924</v>
      </c>
      <c r="E1754" t="s">
        <v>1994</v>
      </c>
      <c r="F1754" t="s">
        <v>0</v>
      </c>
      <c r="G1754" t="s">
        <v>351</v>
      </c>
      <c r="H1754" t="str">
        <f>_xlfn.XLOOKUP(Flights[[#This Row],[Destination]],Airports!$A$1:$A$77,Airports!$D$1:$D$77,"Code not found")</f>
        <v>Sacramento</v>
      </c>
      <c r="I1754" t="str" cm="1">
        <f t="array" ref="I1754">_xlfn.XLOOKUP(Flights[[#This Row],[Destination]],_xlfn._TRO_TRAILING(Airports!A:A),_xlfn._TRO_TRAILING(Airports!E:E),"Code not found")</f>
        <v>CA</v>
      </c>
      <c r="J1754" s="1">
        <v>0.93055555555555558</v>
      </c>
      <c r="K1754">
        <f>HOUR(Flights[[#This Row],[Scheduled Departure]])</f>
        <v>22</v>
      </c>
      <c r="L1754" s="1">
        <v>0.96597222222222223</v>
      </c>
      <c r="M1754">
        <v>51</v>
      </c>
      <c r="N1754">
        <v>95</v>
      </c>
      <c r="O1754" s="14">
        <f>Flights[[#This Row],[Length (min)]]/60</f>
        <v>1.5833333333333333</v>
      </c>
      <c r="P1754">
        <v>373</v>
      </c>
      <c r="Q1754" s="17">
        <f>IFERROR(Flights[[#This Row],[Distance]]/Flights[[#This Row],[Length (hr)]],"")</f>
        <v>235.57894736842107</v>
      </c>
      <c r="R1754" s="1">
        <v>0.99236111111111114</v>
      </c>
      <c r="S1754" s="1">
        <v>3.1944444444444442E-2</v>
      </c>
      <c r="T1754">
        <v>57</v>
      </c>
      <c r="U1754" t="str">
        <f>IF(Flights[[#This Row],[Arrival Delay]]="","Cancelled",IF(Flights[[#This Row],[Arrival Delay]]&gt;15,"Delayed","On time"))</f>
        <v>Delayed</v>
      </c>
      <c r="V1754" t="str">
        <f>IF(Flights[[#This Row],[Status]]&lt;&gt;"Delayed","",IF(Flights[[#This Row],[Arrival Delay]]&gt;120,"Severe",IF(Flights[[#This Row],[Arrival Delay]]&gt;60,"Major","Moderate")))</f>
        <v>Moderate</v>
      </c>
      <c r="X1754" t="str">
        <f>IF(OR(AND(Flights[[#This Row],[Status]]="Cancelled",Flights[[#This Row],[Cancellation Reason]]="Airline/Carrier"),Flights[[#This Row],[Delay Type]]="Severe"),"Yes","No")</f>
        <v>No</v>
      </c>
    </row>
    <row r="1755" spans="1:24" x14ac:dyDescent="0.25">
      <c r="A1755" s="3">
        <v>42139</v>
      </c>
      <c r="B1755">
        <f>WEEKNUM(Flights[[#This Row],[Date]],2)</f>
        <v>20</v>
      </c>
      <c r="C1755">
        <f>WEEKDAY(Flights[[#This Row],[Date]],2)</f>
        <v>5</v>
      </c>
      <c r="D1755" t="s">
        <v>163</v>
      </c>
      <c r="E1755" t="s">
        <v>1987</v>
      </c>
      <c r="F1755" t="s">
        <v>0</v>
      </c>
      <c r="G1755" t="s">
        <v>10</v>
      </c>
      <c r="H1755" t="str">
        <f>_xlfn.XLOOKUP(Flights[[#This Row],[Destination]],Airports!$A$1:$A$77,Airports!$D$1:$D$77,"Code not found")</f>
        <v>Boston</v>
      </c>
      <c r="I1755" t="str" cm="1">
        <f t="array" ref="I1755">_xlfn.XLOOKUP(Flights[[#This Row],[Destination]],_xlfn._TRO_TRAILING(Airports!A:A),_xlfn._TRO_TRAILING(Airports!E:E),"Code not found")</f>
        <v>MA</v>
      </c>
      <c r="J1755" s="1">
        <v>0.29166666666666669</v>
      </c>
      <c r="K1755">
        <f>HOUR(Flights[[#This Row],[Scheduled Departure]])</f>
        <v>7</v>
      </c>
      <c r="L1755" s="1">
        <v>0.28958333333333336</v>
      </c>
      <c r="M1755">
        <v>-3</v>
      </c>
      <c r="N1755">
        <v>338</v>
      </c>
      <c r="O1755" s="14">
        <f>Flights[[#This Row],[Length (min)]]/60</f>
        <v>5.6333333333333337</v>
      </c>
      <c r="P1755">
        <v>2611</v>
      </c>
      <c r="Q1755" s="17">
        <f>IFERROR(Flights[[#This Row],[Distance]]/Flights[[#This Row],[Length (hr)]],"")</f>
        <v>463.49112426035498</v>
      </c>
      <c r="R1755" s="1">
        <v>0.65</v>
      </c>
      <c r="S1755" s="1">
        <v>0.64930555555555558</v>
      </c>
      <c r="T1755">
        <v>-1</v>
      </c>
      <c r="U1755" t="str">
        <f>IF(Flights[[#This Row],[Arrival Delay]]="","Cancelled",IF(Flights[[#This Row],[Arrival Delay]]&gt;15,"Delayed","On time"))</f>
        <v>On time</v>
      </c>
      <c r="V1755" t="str">
        <f>IF(Flights[[#This Row],[Status]]&lt;&gt;"Delayed","",IF(Flights[[#This Row],[Arrival Delay]]&gt;120,"Severe",IF(Flights[[#This Row],[Arrival Delay]]&gt;60,"Major","Moderate")))</f>
        <v/>
      </c>
      <c r="X1755" t="str">
        <f>IF(OR(AND(Flights[[#This Row],[Status]]="Cancelled",Flights[[#This Row],[Cancellation Reason]]="Airline/Carrier"),Flights[[#This Row],[Delay Type]]="Severe"),"Yes","No")</f>
        <v>No</v>
      </c>
    </row>
    <row r="1756" spans="1:24" x14ac:dyDescent="0.25">
      <c r="A1756" s="3">
        <v>42139</v>
      </c>
      <c r="B1756">
        <f>WEEKNUM(Flights[[#This Row],[Date]],2)</f>
        <v>20</v>
      </c>
      <c r="C1756">
        <f>WEEKDAY(Flights[[#This Row],[Date]],2)</f>
        <v>5</v>
      </c>
      <c r="D1756" t="s">
        <v>1398</v>
      </c>
      <c r="E1756" t="s">
        <v>1994</v>
      </c>
      <c r="F1756" t="s">
        <v>0</v>
      </c>
      <c r="G1756" t="s">
        <v>29</v>
      </c>
      <c r="H1756" t="str">
        <f>_xlfn.XLOOKUP(Flights[[#This Row],[Destination]],Airports!$A$1:$A$77,Airports!$D$1:$D$77,"Code not found")</f>
        <v>Phoenix</v>
      </c>
      <c r="I1756" t="str" cm="1">
        <f t="array" ref="I1756">_xlfn.XLOOKUP(Flights[[#This Row],[Destination]],_xlfn._TRO_TRAILING(Airports!A:A),_xlfn._TRO_TRAILING(Airports!E:E),"Code not found")</f>
        <v>AZ</v>
      </c>
      <c r="J1756" s="1">
        <v>0.34722222222222221</v>
      </c>
      <c r="K1756">
        <f>HOUR(Flights[[#This Row],[Scheduled Departure]])</f>
        <v>8</v>
      </c>
      <c r="L1756" s="1">
        <v>0.35555555555555557</v>
      </c>
      <c r="M1756">
        <v>12</v>
      </c>
      <c r="N1756">
        <v>86</v>
      </c>
      <c r="O1756" s="14">
        <f>Flights[[#This Row],[Length (min)]]/60</f>
        <v>1.4333333333333333</v>
      </c>
      <c r="P1756">
        <v>370</v>
      </c>
      <c r="Q1756" s="17">
        <f>IFERROR(Flights[[#This Row],[Distance]]/Flights[[#This Row],[Length (hr)]],"")</f>
        <v>258.13953488372096</v>
      </c>
      <c r="R1756" s="1">
        <v>0.40902777777777777</v>
      </c>
      <c r="S1756" s="1">
        <v>0.4152777777777778</v>
      </c>
      <c r="T1756">
        <v>9</v>
      </c>
      <c r="U1756" t="str">
        <f>IF(Flights[[#This Row],[Arrival Delay]]="","Cancelled",IF(Flights[[#This Row],[Arrival Delay]]&gt;15,"Delayed","On time"))</f>
        <v>On time</v>
      </c>
      <c r="V1756" t="str">
        <f>IF(Flights[[#This Row],[Status]]&lt;&gt;"Delayed","",IF(Flights[[#This Row],[Arrival Delay]]&gt;120,"Severe",IF(Flights[[#This Row],[Arrival Delay]]&gt;60,"Major","Moderate")))</f>
        <v/>
      </c>
      <c r="X1756" t="str">
        <f>IF(OR(AND(Flights[[#This Row],[Status]]="Cancelled",Flights[[#This Row],[Cancellation Reason]]="Airline/Carrier"),Flights[[#This Row],[Delay Type]]="Severe"),"Yes","No")</f>
        <v>No</v>
      </c>
    </row>
    <row r="1757" spans="1:24" x14ac:dyDescent="0.25">
      <c r="A1757" s="3">
        <v>42139</v>
      </c>
      <c r="B1757">
        <f>WEEKNUM(Flights[[#This Row],[Date]],2)</f>
        <v>20</v>
      </c>
      <c r="C1757">
        <f>WEEKDAY(Flights[[#This Row],[Date]],2)</f>
        <v>5</v>
      </c>
      <c r="D1757" t="s">
        <v>1293</v>
      </c>
      <c r="E1757" t="s">
        <v>1995</v>
      </c>
      <c r="F1757" t="s">
        <v>0</v>
      </c>
      <c r="G1757" t="s">
        <v>9</v>
      </c>
      <c r="H1757" t="str">
        <f>_xlfn.XLOOKUP(Flights[[#This Row],[Destination]],Airports!$A$1:$A$77,Airports!$D$1:$D$77,"Code not found")</f>
        <v>San Francisco</v>
      </c>
      <c r="I1757" t="str" cm="1">
        <f t="array" ref="I1757">_xlfn.XLOOKUP(Flights[[#This Row],[Destination]],_xlfn._TRO_TRAILING(Airports!A:A),_xlfn._TRO_TRAILING(Airports!E:E),"Code not found")</f>
        <v>CA</v>
      </c>
      <c r="J1757" s="1">
        <v>0.36805555555555558</v>
      </c>
      <c r="K1757">
        <f>HOUR(Flights[[#This Row],[Scheduled Departure]])</f>
        <v>8</v>
      </c>
      <c r="L1757" s="1">
        <v>0.42083333333333334</v>
      </c>
      <c r="M1757">
        <v>76</v>
      </c>
      <c r="N1757">
        <v>72</v>
      </c>
      <c r="O1757" s="14">
        <f>Flights[[#This Row],[Length (min)]]/60</f>
        <v>1.2</v>
      </c>
      <c r="P1757">
        <v>337</v>
      </c>
      <c r="Q1757" s="17">
        <f>IFERROR(Flights[[#This Row],[Distance]]/Flights[[#This Row],[Length (hr)]],"")</f>
        <v>280.83333333333337</v>
      </c>
      <c r="R1757" s="1">
        <v>0.4236111111111111</v>
      </c>
      <c r="S1757" s="1">
        <v>0.47083333333333333</v>
      </c>
      <c r="T1757">
        <v>68</v>
      </c>
      <c r="U1757" t="str">
        <f>IF(Flights[[#This Row],[Arrival Delay]]="","Cancelled",IF(Flights[[#This Row],[Arrival Delay]]&gt;15,"Delayed","On time"))</f>
        <v>Delayed</v>
      </c>
      <c r="V1757" t="str">
        <f>IF(Flights[[#This Row],[Status]]&lt;&gt;"Delayed","",IF(Flights[[#This Row],[Arrival Delay]]&gt;120,"Severe",IF(Flights[[#This Row],[Arrival Delay]]&gt;60,"Major","Moderate")))</f>
        <v>Major</v>
      </c>
      <c r="X1757" t="str">
        <f>IF(OR(AND(Flights[[#This Row],[Status]]="Cancelled",Flights[[#This Row],[Cancellation Reason]]="Airline/Carrier"),Flights[[#This Row],[Delay Type]]="Severe"),"Yes","No")</f>
        <v>No</v>
      </c>
    </row>
    <row r="1758" spans="1:24" x14ac:dyDescent="0.25">
      <c r="A1758" s="3">
        <v>42139</v>
      </c>
      <c r="B1758">
        <f>WEEKNUM(Flights[[#This Row],[Date]],2)</f>
        <v>20</v>
      </c>
      <c r="C1758">
        <f>WEEKDAY(Flights[[#This Row],[Date]],2)</f>
        <v>5</v>
      </c>
      <c r="D1758" t="s">
        <v>1217</v>
      </c>
      <c r="E1758" t="s">
        <v>1990</v>
      </c>
      <c r="F1758" t="s">
        <v>0</v>
      </c>
      <c r="G1758" t="s">
        <v>293</v>
      </c>
      <c r="H1758" t="str">
        <f>_xlfn.XLOOKUP(Flights[[#This Row],[Destination]],Airports!$A$1:$A$77,Airports!$D$1:$D$77,"Code not found")</f>
        <v>Houston</v>
      </c>
      <c r="I1758" t="str" cm="1">
        <f t="array" ref="I1758">_xlfn.XLOOKUP(Flights[[#This Row],[Destination]],_xlfn._TRO_TRAILING(Airports!A:A),_xlfn._TRO_TRAILING(Airports!E:E),"Code not found")</f>
        <v>TX</v>
      </c>
      <c r="J1758" s="1">
        <v>0.40277777777777779</v>
      </c>
      <c r="K1758">
        <f>HOUR(Flights[[#This Row],[Scheduled Departure]])</f>
        <v>9</v>
      </c>
      <c r="L1758" s="1">
        <v>0.41458333333333336</v>
      </c>
      <c r="M1758">
        <v>17</v>
      </c>
      <c r="N1758">
        <v>198</v>
      </c>
      <c r="O1758" s="14">
        <f>Flights[[#This Row],[Length (min)]]/60</f>
        <v>3.3</v>
      </c>
      <c r="P1758">
        <v>1379</v>
      </c>
      <c r="Q1758" s="17">
        <f>IFERROR(Flights[[#This Row],[Distance]]/Flights[[#This Row],[Length (hr)]],"")</f>
        <v>417.87878787878788</v>
      </c>
      <c r="R1758" s="1">
        <v>0.62152777777777779</v>
      </c>
      <c r="S1758" s="1">
        <v>0.63541666666666663</v>
      </c>
      <c r="T1758">
        <v>20</v>
      </c>
      <c r="U1758" t="str">
        <f>IF(Flights[[#This Row],[Arrival Delay]]="","Cancelled",IF(Flights[[#This Row],[Arrival Delay]]&gt;15,"Delayed","On time"))</f>
        <v>Delayed</v>
      </c>
      <c r="V1758" t="str">
        <f>IF(Flights[[#This Row],[Status]]&lt;&gt;"Delayed","",IF(Flights[[#This Row],[Arrival Delay]]&gt;120,"Severe",IF(Flights[[#This Row],[Arrival Delay]]&gt;60,"Major","Moderate")))</f>
        <v>Moderate</v>
      </c>
      <c r="X1758" t="str">
        <f>IF(OR(AND(Flights[[#This Row],[Status]]="Cancelled",Flights[[#This Row],[Cancellation Reason]]="Airline/Carrier"),Flights[[#This Row],[Delay Type]]="Severe"),"Yes","No")</f>
        <v>No</v>
      </c>
    </row>
    <row r="1759" spans="1:24" x14ac:dyDescent="0.25">
      <c r="A1759" s="3">
        <v>42139</v>
      </c>
      <c r="B1759">
        <f>WEEKNUM(Flights[[#This Row],[Date]],2)</f>
        <v>20</v>
      </c>
      <c r="C1759">
        <f>WEEKDAY(Flights[[#This Row],[Date]],2)</f>
        <v>5</v>
      </c>
      <c r="D1759" t="s">
        <v>137</v>
      </c>
      <c r="E1759" t="s">
        <v>1987</v>
      </c>
      <c r="F1759" t="s">
        <v>0</v>
      </c>
      <c r="G1759" t="s">
        <v>7</v>
      </c>
      <c r="H1759" t="str">
        <f>_xlfn.XLOOKUP(Flights[[#This Row],[Destination]],Airports!$A$1:$A$77,Airports!$D$1:$D$77,"Code not found")</f>
        <v>Austin</v>
      </c>
      <c r="I1759" t="str" cm="1">
        <f t="array" ref="I1759">_xlfn.XLOOKUP(Flights[[#This Row],[Destination]],_xlfn._TRO_TRAILING(Airports!A:A),_xlfn._TRO_TRAILING(Airports!E:E),"Code not found")</f>
        <v>TX</v>
      </c>
      <c r="J1759" s="1">
        <v>0.5</v>
      </c>
      <c r="K1759">
        <f>HOUR(Flights[[#This Row],[Scheduled Departure]])</f>
        <v>12</v>
      </c>
      <c r="L1759" s="1">
        <v>0.49652777777777779</v>
      </c>
      <c r="M1759">
        <v>-5</v>
      </c>
      <c r="N1759">
        <v>172</v>
      </c>
      <c r="O1759" s="14">
        <f>Flights[[#This Row],[Length (min)]]/60</f>
        <v>2.8666666666666667</v>
      </c>
      <c r="P1759">
        <v>1242</v>
      </c>
      <c r="Q1759" s="17">
        <f>IFERROR(Flights[[#This Row],[Distance]]/Flights[[#This Row],[Length (hr)]],"")</f>
        <v>433.25581395348837</v>
      </c>
      <c r="R1759" s="1">
        <v>0.70694444444444449</v>
      </c>
      <c r="S1759" s="1">
        <v>0.69930555555555551</v>
      </c>
      <c r="T1759">
        <v>-11</v>
      </c>
      <c r="U1759" t="str">
        <f>IF(Flights[[#This Row],[Arrival Delay]]="","Cancelled",IF(Flights[[#This Row],[Arrival Delay]]&gt;15,"Delayed","On time"))</f>
        <v>On time</v>
      </c>
      <c r="V1759" t="str">
        <f>IF(Flights[[#This Row],[Status]]&lt;&gt;"Delayed","",IF(Flights[[#This Row],[Arrival Delay]]&gt;120,"Severe",IF(Flights[[#This Row],[Arrival Delay]]&gt;60,"Major","Moderate")))</f>
        <v/>
      </c>
      <c r="X1759" t="str">
        <f>IF(OR(AND(Flights[[#This Row],[Status]]="Cancelled",Flights[[#This Row],[Cancellation Reason]]="Airline/Carrier"),Flights[[#This Row],[Delay Type]]="Severe"),"Yes","No")</f>
        <v>No</v>
      </c>
    </row>
    <row r="1760" spans="1:24" x14ac:dyDescent="0.25">
      <c r="A1760" s="3">
        <v>42139</v>
      </c>
      <c r="B1760">
        <f>WEEKNUM(Flights[[#This Row],[Date]],2)</f>
        <v>20</v>
      </c>
      <c r="C1760">
        <f>WEEKDAY(Flights[[#This Row],[Date]],2)</f>
        <v>5</v>
      </c>
      <c r="D1760" t="s">
        <v>149</v>
      </c>
      <c r="E1760" t="s">
        <v>1987</v>
      </c>
      <c r="F1760" t="s">
        <v>0</v>
      </c>
      <c r="G1760" t="s">
        <v>10</v>
      </c>
      <c r="H1760" t="str">
        <f>_xlfn.XLOOKUP(Flights[[#This Row],[Destination]],Airports!$A$1:$A$77,Airports!$D$1:$D$77,"Code not found")</f>
        <v>Boston</v>
      </c>
      <c r="I1760" t="str" cm="1">
        <f t="array" ref="I1760">_xlfn.XLOOKUP(Flights[[#This Row],[Destination]],_xlfn._TRO_TRAILING(Airports!A:A),_xlfn._TRO_TRAILING(Airports!E:E),"Code not found")</f>
        <v>MA</v>
      </c>
      <c r="J1760" s="1">
        <v>0.67013888888888884</v>
      </c>
      <c r="K1760">
        <f>HOUR(Flights[[#This Row],[Scheduled Departure]])</f>
        <v>16</v>
      </c>
      <c r="L1760" s="1">
        <v>0.66805555555555551</v>
      </c>
      <c r="M1760">
        <v>-3</v>
      </c>
      <c r="N1760">
        <v>308</v>
      </c>
      <c r="O1760" s="14">
        <f>Flights[[#This Row],[Length (min)]]/60</f>
        <v>5.1333333333333337</v>
      </c>
      <c r="P1760">
        <v>2611</v>
      </c>
      <c r="Q1760" s="17">
        <f>IFERROR(Flights[[#This Row],[Distance]]/Flights[[#This Row],[Length (hr)]],"")</f>
        <v>508.63636363636357</v>
      </c>
      <c r="R1760" s="1">
        <v>2.8472222222222222E-2</v>
      </c>
      <c r="S1760" s="1">
        <v>6.9444444444444441E-3</v>
      </c>
      <c r="T1760">
        <v>-31</v>
      </c>
      <c r="U1760" t="str">
        <f>IF(Flights[[#This Row],[Arrival Delay]]="","Cancelled",IF(Flights[[#This Row],[Arrival Delay]]&gt;15,"Delayed","On time"))</f>
        <v>On time</v>
      </c>
      <c r="V1760" t="str">
        <f>IF(Flights[[#This Row],[Status]]&lt;&gt;"Delayed","",IF(Flights[[#This Row],[Arrival Delay]]&gt;120,"Severe",IF(Flights[[#This Row],[Arrival Delay]]&gt;60,"Major","Moderate")))</f>
        <v/>
      </c>
      <c r="X1760" t="str">
        <f>IF(OR(AND(Flights[[#This Row],[Status]]="Cancelled",Flights[[#This Row],[Cancellation Reason]]="Airline/Carrier"),Flights[[#This Row],[Delay Type]]="Severe"),"Yes","No")</f>
        <v>No</v>
      </c>
    </row>
    <row r="1761" spans="1:24" x14ac:dyDescent="0.25">
      <c r="A1761" s="3">
        <v>42139</v>
      </c>
      <c r="B1761">
        <f>WEEKNUM(Flights[[#This Row],[Date]],2)</f>
        <v>20</v>
      </c>
      <c r="C1761">
        <f>WEEKDAY(Flights[[#This Row],[Date]],2)</f>
        <v>5</v>
      </c>
      <c r="D1761" t="s">
        <v>87</v>
      </c>
      <c r="E1761" t="s">
        <v>1987</v>
      </c>
      <c r="F1761" t="s">
        <v>0</v>
      </c>
      <c r="G1761" t="s">
        <v>12</v>
      </c>
      <c r="H1761" t="str">
        <f>_xlfn.XLOOKUP(Flights[[#This Row],[Destination]],Airports!$A$1:$A$77,Airports!$D$1:$D$77,"Code not found")</f>
        <v>New York</v>
      </c>
      <c r="I1761" t="str" cm="1">
        <f t="array" ref="I1761">_xlfn.XLOOKUP(Flights[[#This Row],[Destination]],_xlfn._TRO_TRAILING(Airports!A:A),_xlfn._TRO_TRAILING(Airports!E:E),"Code not found")</f>
        <v>NY</v>
      </c>
      <c r="J1761" s="1">
        <v>0.70138888888888884</v>
      </c>
      <c r="K1761">
        <f>HOUR(Flights[[#This Row],[Scheduled Departure]])</f>
        <v>16</v>
      </c>
      <c r="L1761" s="1">
        <v>0.7006944444444444</v>
      </c>
      <c r="M1761">
        <v>-1</v>
      </c>
      <c r="N1761">
        <v>302</v>
      </c>
      <c r="O1761" s="14">
        <f>Flights[[#This Row],[Length (min)]]/60</f>
        <v>5.0333333333333332</v>
      </c>
      <c r="P1761">
        <v>2475</v>
      </c>
      <c r="Q1761" s="17">
        <f>IFERROR(Flights[[#This Row],[Distance]]/Flights[[#This Row],[Length (hr)]],"")</f>
        <v>491.72185430463577</v>
      </c>
      <c r="R1761" s="1">
        <v>5.347222222222222E-2</v>
      </c>
      <c r="S1761" s="1">
        <v>3.5416666666666666E-2</v>
      </c>
      <c r="T1761">
        <v>-26</v>
      </c>
      <c r="U1761" t="str">
        <f>IF(Flights[[#This Row],[Arrival Delay]]="","Cancelled",IF(Flights[[#This Row],[Arrival Delay]]&gt;15,"Delayed","On time"))</f>
        <v>On time</v>
      </c>
      <c r="V1761" t="str">
        <f>IF(Flights[[#This Row],[Status]]&lt;&gt;"Delayed","",IF(Flights[[#This Row],[Arrival Delay]]&gt;120,"Severe",IF(Flights[[#This Row],[Arrival Delay]]&gt;60,"Major","Moderate")))</f>
        <v/>
      </c>
      <c r="X1761" t="str">
        <f>IF(OR(AND(Flights[[#This Row],[Status]]="Cancelled",Flights[[#This Row],[Cancellation Reason]]="Airline/Carrier"),Flights[[#This Row],[Delay Type]]="Severe"),"Yes","No")</f>
        <v>No</v>
      </c>
    </row>
    <row r="1762" spans="1:24" x14ac:dyDescent="0.25">
      <c r="A1762" s="3">
        <v>42139</v>
      </c>
      <c r="B1762">
        <f>WEEKNUM(Flights[[#This Row],[Date]],2)</f>
        <v>20</v>
      </c>
      <c r="C1762">
        <f>WEEKDAY(Flights[[#This Row],[Date]],2)</f>
        <v>5</v>
      </c>
      <c r="D1762" t="s">
        <v>818</v>
      </c>
      <c r="E1762" t="s">
        <v>1995</v>
      </c>
      <c r="F1762" t="s">
        <v>0</v>
      </c>
      <c r="G1762" t="s">
        <v>29</v>
      </c>
      <c r="H1762" t="str">
        <f>_xlfn.XLOOKUP(Flights[[#This Row],[Destination]],Airports!$A$1:$A$77,Airports!$D$1:$D$77,"Code not found")</f>
        <v>Phoenix</v>
      </c>
      <c r="I1762" t="str" cm="1">
        <f t="array" ref="I1762">_xlfn.XLOOKUP(Flights[[#This Row],[Destination]],_xlfn._TRO_TRAILING(Airports!A:A),_xlfn._TRO_TRAILING(Airports!E:E),"Code not found")</f>
        <v>AZ</v>
      </c>
      <c r="J1762" s="1">
        <v>0.70138888888888884</v>
      </c>
      <c r="K1762">
        <f>HOUR(Flights[[#This Row],[Scheduled Departure]])</f>
        <v>16</v>
      </c>
      <c r="L1762" s="1">
        <v>0.71388888888888891</v>
      </c>
      <c r="M1762">
        <v>18</v>
      </c>
      <c r="N1762">
        <v>80</v>
      </c>
      <c r="O1762" s="14">
        <f>Flights[[#This Row],[Length (min)]]/60</f>
        <v>1.3333333333333333</v>
      </c>
      <c r="P1762">
        <v>370</v>
      </c>
      <c r="Q1762" s="17">
        <f>IFERROR(Flights[[#This Row],[Distance]]/Flights[[#This Row],[Length (hr)]],"")</f>
        <v>277.5</v>
      </c>
      <c r="R1762" s="1">
        <v>0.75694444444444442</v>
      </c>
      <c r="S1762" s="1">
        <v>0.76944444444444449</v>
      </c>
      <c r="T1762">
        <v>18</v>
      </c>
      <c r="U1762" t="str">
        <f>IF(Flights[[#This Row],[Arrival Delay]]="","Cancelled",IF(Flights[[#This Row],[Arrival Delay]]&gt;15,"Delayed","On time"))</f>
        <v>Delayed</v>
      </c>
      <c r="V1762" t="str">
        <f>IF(Flights[[#This Row],[Status]]&lt;&gt;"Delayed","",IF(Flights[[#This Row],[Arrival Delay]]&gt;120,"Severe",IF(Flights[[#This Row],[Arrival Delay]]&gt;60,"Major","Moderate")))</f>
        <v>Moderate</v>
      </c>
      <c r="X1762" t="str">
        <f>IF(OR(AND(Flights[[#This Row],[Status]]="Cancelled",Flights[[#This Row],[Cancellation Reason]]="Airline/Carrier"),Flights[[#This Row],[Delay Type]]="Severe"),"Yes","No")</f>
        <v>No</v>
      </c>
    </row>
    <row r="1763" spans="1:24" x14ac:dyDescent="0.25">
      <c r="A1763" s="3">
        <v>42139</v>
      </c>
      <c r="B1763">
        <f>WEEKNUM(Flights[[#This Row],[Date]],2)</f>
        <v>20</v>
      </c>
      <c r="C1763">
        <f>WEEKDAY(Flights[[#This Row],[Date]],2)</f>
        <v>5</v>
      </c>
      <c r="D1763" t="s">
        <v>123</v>
      </c>
      <c r="E1763" t="s">
        <v>1987</v>
      </c>
      <c r="F1763" t="s">
        <v>0</v>
      </c>
      <c r="G1763" t="s">
        <v>16</v>
      </c>
      <c r="H1763" t="str">
        <f>_xlfn.XLOOKUP(Flights[[#This Row],[Destination]],Airports!$A$1:$A$77,Airports!$D$1:$D$77,"Code not found")</f>
        <v>Dulles</v>
      </c>
      <c r="I1763" t="str" cm="1">
        <f t="array" ref="I1763">_xlfn.XLOOKUP(Flights[[#This Row],[Destination]],_xlfn._TRO_TRAILING(Airports!A:A),_xlfn._TRO_TRAILING(Airports!E:E),"Code not found")</f>
        <v>VA</v>
      </c>
      <c r="J1763" s="1">
        <v>0.92361111111111116</v>
      </c>
      <c r="K1763">
        <f>HOUR(Flights[[#This Row],[Scheduled Departure]])</f>
        <v>22</v>
      </c>
      <c r="L1763" s="1">
        <v>0.91805555555555551</v>
      </c>
      <c r="M1763">
        <v>-8</v>
      </c>
      <c r="N1763">
        <v>297</v>
      </c>
      <c r="O1763" s="14">
        <f>Flights[[#This Row],[Length (min)]]/60</f>
        <v>4.95</v>
      </c>
      <c r="P1763">
        <v>2288</v>
      </c>
      <c r="Q1763" s="17">
        <f>IFERROR(Flights[[#This Row],[Distance]]/Flights[[#This Row],[Length (hr)]],"")</f>
        <v>462.22222222222223</v>
      </c>
      <c r="R1763" s="1">
        <v>0.25277777777777777</v>
      </c>
      <c r="S1763" s="1">
        <v>0.24930555555555556</v>
      </c>
      <c r="T1763">
        <v>-5</v>
      </c>
      <c r="U1763" t="str">
        <f>IF(Flights[[#This Row],[Arrival Delay]]="","Cancelled",IF(Flights[[#This Row],[Arrival Delay]]&gt;15,"Delayed","On time"))</f>
        <v>On time</v>
      </c>
      <c r="V1763" t="str">
        <f>IF(Flights[[#This Row],[Status]]&lt;&gt;"Delayed","",IF(Flights[[#This Row],[Arrival Delay]]&gt;120,"Severe",IF(Flights[[#This Row],[Arrival Delay]]&gt;60,"Major","Moderate")))</f>
        <v/>
      </c>
      <c r="X1763" t="str">
        <f>IF(OR(AND(Flights[[#This Row],[Status]]="Cancelled",Flights[[#This Row],[Cancellation Reason]]="Airline/Carrier"),Flights[[#This Row],[Delay Type]]="Severe"),"Yes","No")</f>
        <v>No</v>
      </c>
    </row>
    <row r="1764" spans="1:24" x14ac:dyDescent="0.25">
      <c r="A1764" s="3">
        <v>42139</v>
      </c>
      <c r="B1764">
        <f>WEEKNUM(Flights[[#This Row],[Date]],2)</f>
        <v>20</v>
      </c>
      <c r="C1764">
        <f>WEEKDAY(Flights[[#This Row],[Date]],2)</f>
        <v>5</v>
      </c>
      <c r="D1764" t="s">
        <v>676</v>
      </c>
      <c r="E1764" t="s">
        <v>1996</v>
      </c>
      <c r="F1764" t="s">
        <v>0</v>
      </c>
      <c r="G1764" t="s">
        <v>12</v>
      </c>
      <c r="H1764" t="str">
        <f>_xlfn.XLOOKUP(Flights[[#This Row],[Destination]],Airports!$A$1:$A$77,Airports!$D$1:$D$77,"Code not found")</f>
        <v>New York</v>
      </c>
      <c r="I1764" t="str" cm="1">
        <f t="array" ref="I1764">_xlfn.XLOOKUP(Flights[[#This Row],[Destination]],_xlfn._TRO_TRAILING(Airports!A:A),_xlfn._TRO_TRAILING(Airports!E:E),"Code not found")</f>
        <v>NY</v>
      </c>
      <c r="J1764" s="1">
        <v>0.95833333333333337</v>
      </c>
      <c r="K1764">
        <f>HOUR(Flights[[#This Row],[Scheduled Departure]])</f>
        <v>23</v>
      </c>
      <c r="L1764" s="1">
        <v>0.95833333333333337</v>
      </c>
      <c r="M1764">
        <v>0</v>
      </c>
      <c r="N1764">
        <v>317</v>
      </c>
      <c r="O1764" s="14">
        <f>Flights[[#This Row],[Length (min)]]/60</f>
        <v>5.2833333333333332</v>
      </c>
      <c r="P1764">
        <v>2475</v>
      </c>
      <c r="Q1764" s="17">
        <f>IFERROR(Flights[[#This Row],[Distance]]/Flights[[#This Row],[Length (hr)]],"")</f>
        <v>468.45425867507885</v>
      </c>
      <c r="R1764" s="1">
        <v>0.30902777777777779</v>
      </c>
      <c r="S1764" s="1">
        <v>0.3034722222222222</v>
      </c>
      <c r="T1764">
        <v>-8</v>
      </c>
      <c r="U1764" t="str">
        <f>IF(Flights[[#This Row],[Arrival Delay]]="","Cancelled",IF(Flights[[#This Row],[Arrival Delay]]&gt;15,"Delayed","On time"))</f>
        <v>On time</v>
      </c>
      <c r="V1764" t="str">
        <f>IF(Flights[[#This Row],[Status]]&lt;&gt;"Delayed","",IF(Flights[[#This Row],[Arrival Delay]]&gt;120,"Severe",IF(Flights[[#This Row],[Arrival Delay]]&gt;60,"Major","Moderate")))</f>
        <v/>
      </c>
      <c r="X1764" t="str">
        <f>IF(OR(AND(Flights[[#This Row],[Status]]="Cancelled",Flights[[#This Row],[Cancellation Reason]]="Airline/Carrier"),Flights[[#This Row],[Delay Type]]="Severe"),"Yes","No")</f>
        <v>No</v>
      </c>
    </row>
    <row r="1765" spans="1:24" x14ac:dyDescent="0.25">
      <c r="A1765" s="3">
        <v>42140</v>
      </c>
      <c r="B1765">
        <f>WEEKNUM(Flights[[#This Row],[Date]],2)</f>
        <v>20</v>
      </c>
      <c r="C1765">
        <f>WEEKDAY(Flights[[#This Row],[Date]],2)</f>
        <v>6</v>
      </c>
      <c r="D1765" t="s">
        <v>1346</v>
      </c>
      <c r="E1765" t="s">
        <v>1995</v>
      </c>
      <c r="F1765" t="s">
        <v>0</v>
      </c>
      <c r="G1765" t="s">
        <v>26</v>
      </c>
      <c r="H1765" t="str">
        <f>_xlfn.XLOOKUP(Flights[[#This Row],[Destination]],Airports!$A$1:$A$77,Airports!$D$1:$D$77,"Code not found")</f>
        <v>Atlanta</v>
      </c>
      <c r="I1765" t="str" cm="1">
        <f t="array" ref="I1765">_xlfn.XLOOKUP(Flights[[#This Row],[Destination]],_xlfn._TRO_TRAILING(Airports!A:A),_xlfn._TRO_TRAILING(Airports!E:E),"Code not found")</f>
        <v>GA</v>
      </c>
      <c r="J1765" s="1">
        <v>0.2361111111111111</v>
      </c>
      <c r="K1765">
        <f>HOUR(Flights[[#This Row],[Scheduled Departure]])</f>
        <v>5</v>
      </c>
      <c r="L1765" s="1">
        <v>0.23541666666666666</v>
      </c>
      <c r="M1765">
        <v>-1</v>
      </c>
      <c r="N1765">
        <v>240</v>
      </c>
      <c r="O1765" s="14">
        <f>Flights[[#This Row],[Length (min)]]/60</f>
        <v>4</v>
      </c>
      <c r="P1765">
        <v>1947</v>
      </c>
      <c r="Q1765" s="17">
        <f>IFERROR(Flights[[#This Row],[Distance]]/Flights[[#This Row],[Length (hr)]],"")</f>
        <v>486.75</v>
      </c>
      <c r="R1765" s="1">
        <v>0.54513888888888884</v>
      </c>
      <c r="S1765" s="1">
        <v>0.52708333333333335</v>
      </c>
      <c r="T1765">
        <v>-26</v>
      </c>
      <c r="U1765" t="str">
        <f>IF(Flights[[#This Row],[Arrival Delay]]="","Cancelled",IF(Flights[[#This Row],[Arrival Delay]]&gt;15,"Delayed","On time"))</f>
        <v>On time</v>
      </c>
      <c r="V1765" t="str">
        <f>IF(Flights[[#This Row],[Status]]&lt;&gt;"Delayed","",IF(Flights[[#This Row],[Arrival Delay]]&gt;120,"Severe",IF(Flights[[#This Row],[Arrival Delay]]&gt;60,"Major","Moderate")))</f>
        <v/>
      </c>
      <c r="X1765" t="str">
        <f>IF(OR(AND(Flights[[#This Row],[Status]]="Cancelled",Flights[[#This Row],[Cancellation Reason]]="Airline/Carrier"),Flights[[#This Row],[Delay Type]]="Severe"),"Yes","No")</f>
        <v>No</v>
      </c>
    </row>
    <row r="1766" spans="1:24" x14ac:dyDescent="0.25">
      <c r="A1766" s="3">
        <v>42140</v>
      </c>
      <c r="B1766">
        <f>WEEKNUM(Flights[[#This Row],[Date]],2)</f>
        <v>20</v>
      </c>
      <c r="C1766">
        <f>WEEKDAY(Flights[[#This Row],[Date]],2)</f>
        <v>6</v>
      </c>
      <c r="D1766" t="s">
        <v>391</v>
      </c>
      <c r="E1766" t="s">
        <v>1992</v>
      </c>
      <c r="F1766" t="s">
        <v>0</v>
      </c>
      <c r="G1766" t="s">
        <v>10</v>
      </c>
      <c r="H1766" t="str">
        <f>_xlfn.XLOOKUP(Flights[[#This Row],[Destination]],Airports!$A$1:$A$77,Airports!$D$1:$D$77,"Code not found")</f>
        <v>Boston</v>
      </c>
      <c r="I1766" t="str" cm="1">
        <f t="array" ref="I1766">_xlfn.XLOOKUP(Flights[[#This Row],[Destination]],_xlfn._TRO_TRAILING(Airports!A:A),_xlfn._TRO_TRAILING(Airports!E:E),"Code not found")</f>
        <v>MA</v>
      </c>
      <c r="J1766" s="1">
        <v>0.29166666666666669</v>
      </c>
      <c r="K1766">
        <f>HOUR(Flights[[#This Row],[Scheduled Departure]])</f>
        <v>7</v>
      </c>
      <c r="L1766" s="1">
        <v>0.28888888888888886</v>
      </c>
      <c r="M1766">
        <v>-4</v>
      </c>
      <c r="N1766">
        <v>314</v>
      </c>
      <c r="O1766" s="14">
        <f>Flights[[#This Row],[Length (min)]]/60</f>
        <v>5.2333333333333334</v>
      </c>
      <c r="P1766">
        <v>2611</v>
      </c>
      <c r="Q1766" s="17">
        <f>IFERROR(Flights[[#This Row],[Distance]]/Flights[[#This Row],[Length (hr)]],"")</f>
        <v>498.91719745222929</v>
      </c>
      <c r="R1766" s="1">
        <v>0.64861111111111114</v>
      </c>
      <c r="S1766" s="1">
        <v>0.63194444444444442</v>
      </c>
      <c r="T1766">
        <v>-24</v>
      </c>
      <c r="U1766" t="str">
        <f>IF(Flights[[#This Row],[Arrival Delay]]="","Cancelled",IF(Flights[[#This Row],[Arrival Delay]]&gt;15,"Delayed","On time"))</f>
        <v>On time</v>
      </c>
      <c r="V1766" t="str">
        <f>IF(Flights[[#This Row],[Status]]&lt;&gt;"Delayed","",IF(Flights[[#This Row],[Arrival Delay]]&gt;120,"Severe",IF(Flights[[#This Row],[Arrival Delay]]&gt;60,"Major","Moderate")))</f>
        <v/>
      </c>
      <c r="X1766" t="str">
        <f>IF(OR(AND(Flights[[#This Row],[Status]]="Cancelled",Flights[[#This Row],[Cancellation Reason]]="Airline/Carrier"),Flights[[#This Row],[Delay Type]]="Severe"),"Yes","No")</f>
        <v>No</v>
      </c>
    </row>
    <row r="1767" spans="1:24" x14ac:dyDescent="0.25">
      <c r="A1767" s="3">
        <v>42140</v>
      </c>
      <c r="B1767">
        <f>WEEKNUM(Flights[[#This Row],[Date]],2)</f>
        <v>20</v>
      </c>
      <c r="C1767">
        <f>WEEKDAY(Flights[[#This Row],[Date]],2)</f>
        <v>6</v>
      </c>
      <c r="D1767" t="s">
        <v>1397</v>
      </c>
      <c r="E1767" t="s">
        <v>1994</v>
      </c>
      <c r="F1767" t="s">
        <v>0</v>
      </c>
      <c r="G1767" t="s">
        <v>349</v>
      </c>
      <c r="H1767" t="str">
        <f>_xlfn.XLOOKUP(Flights[[#This Row],[Destination]],Airports!$A$1:$A$77,Airports!$D$1:$D$77,"Code not found")</f>
        <v>Salt Lake City</v>
      </c>
      <c r="I1767" t="str" cm="1">
        <f t="array" ref="I1767">_xlfn.XLOOKUP(Flights[[#This Row],[Destination]],_xlfn._TRO_TRAILING(Airports!A:A),_xlfn._TRO_TRAILING(Airports!E:E),"Code not found")</f>
        <v>UT</v>
      </c>
      <c r="J1767" s="1">
        <v>0.30902777777777779</v>
      </c>
      <c r="K1767">
        <f>HOUR(Flights[[#This Row],[Scheduled Departure]])</f>
        <v>7</v>
      </c>
      <c r="L1767" s="1">
        <v>0.30902777777777779</v>
      </c>
      <c r="M1767">
        <v>0</v>
      </c>
      <c r="N1767">
        <v>111</v>
      </c>
      <c r="O1767" s="14">
        <f>Flights[[#This Row],[Length (min)]]/60</f>
        <v>1.85</v>
      </c>
      <c r="P1767">
        <v>590</v>
      </c>
      <c r="Q1767" s="17">
        <f>IFERROR(Flights[[#This Row],[Distance]]/Flights[[#This Row],[Length (hr)]],"")</f>
        <v>318.91891891891891</v>
      </c>
      <c r="R1767" s="1">
        <v>0.43055555555555558</v>
      </c>
      <c r="S1767" s="1">
        <v>0.42777777777777776</v>
      </c>
      <c r="T1767">
        <v>-4</v>
      </c>
      <c r="U1767" t="str">
        <f>IF(Flights[[#This Row],[Arrival Delay]]="","Cancelled",IF(Flights[[#This Row],[Arrival Delay]]&gt;15,"Delayed","On time"))</f>
        <v>On time</v>
      </c>
      <c r="V1767" t="str">
        <f>IF(Flights[[#This Row],[Status]]&lt;&gt;"Delayed","",IF(Flights[[#This Row],[Arrival Delay]]&gt;120,"Severe",IF(Flights[[#This Row],[Arrival Delay]]&gt;60,"Major","Moderate")))</f>
        <v/>
      </c>
      <c r="X1767" t="str">
        <f>IF(OR(AND(Flights[[#This Row],[Status]]="Cancelled",Flights[[#This Row],[Cancellation Reason]]="Airline/Carrier"),Flights[[#This Row],[Delay Type]]="Severe"),"Yes","No")</f>
        <v>No</v>
      </c>
    </row>
    <row r="1768" spans="1:24" x14ac:dyDescent="0.25">
      <c r="A1768" s="3">
        <v>42140</v>
      </c>
      <c r="B1768">
        <f>WEEKNUM(Flights[[#This Row],[Date]],2)</f>
        <v>20</v>
      </c>
      <c r="C1768">
        <f>WEEKDAY(Flights[[#This Row],[Date]],2)</f>
        <v>6</v>
      </c>
      <c r="D1768" t="s">
        <v>45</v>
      </c>
      <c r="E1768" t="s">
        <v>1987</v>
      </c>
      <c r="F1768" t="s">
        <v>0</v>
      </c>
      <c r="G1768" t="s">
        <v>13</v>
      </c>
      <c r="H1768" t="str">
        <f>_xlfn.XLOOKUP(Flights[[#This Row],[Destination]],Airports!$A$1:$A$77,Airports!$D$1:$D$77,"Code not found")</f>
        <v>Orlando</v>
      </c>
      <c r="I1768" t="str" cm="1">
        <f t="array" ref="I1768">_xlfn.XLOOKUP(Flights[[#This Row],[Destination]],_xlfn._TRO_TRAILING(Airports!A:A),_xlfn._TRO_TRAILING(Airports!E:E),"Code not found")</f>
        <v>FL</v>
      </c>
      <c r="J1768" s="1">
        <v>0.33333333333333331</v>
      </c>
      <c r="K1768">
        <f>HOUR(Flights[[#This Row],[Scheduled Departure]])</f>
        <v>8</v>
      </c>
      <c r="L1768" s="1">
        <v>0.32847222222222222</v>
      </c>
      <c r="M1768">
        <v>-7</v>
      </c>
      <c r="N1768">
        <v>272</v>
      </c>
      <c r="O1768" s="14">
        <f>Flights[[#This Row],[Length (min)]]/60</f>
        <v>4.5333333333333332</v>
      </c>
      <c r="P1768">
        <v>2218</v>
      </c>
      <c r="Q1768" s="17">
        <f>IFERROR(Flights[[#This Row],[Distance]]/Flights[[#This Row],[Length (hr)]],"")</f>
        <v>489.26470588235293</v>
      </c>
      <c r="R1768" s="1">
        <v>0.66041666666666665</v>
      </c>
      <c r="S1768" s="1">
        <v>0.64236111111111116</v>
      </c>
      <c r="T1768">
        <v>-26</v>
      </c>
      <c r="U1768" t="str">
        <f>IF(Flights[[#This Row],[Arrival Delay]]="","Cancelled",IF(Flights[[#This Row],[Arrival Delay]]&gt;15,"Delayed","On time"))</f>
        <v>On time</v>
      </c>
      <c r="V1768" t="str">
        <f>IF(Flights[[#This Row],[Status]]&lt;&gt;"Delayed","",IF(Flights[[#This Row],[Arrival Delay]]&gt;120,"Severe",IF(Flights[[#This Row],[Arrival Delay]]&gt;60,"Major","Moderate")))</f>
        <v/>
      </c>
      <c r="X1768" t="str">
        <f>IF(OR(AND(Flights[[#This Row],[Status]]="Cancelled",Flights[[#This Row],[Cancellation Reason]]="Airline/Carrier"),Flights[[#This Row],[Delay Type]]="Severe"),"Yes","No")</f>
        <v>No</v>
      </c>
    </row>
    <row r="1769" spans="1:24" x14ac:dyDescent="0.25">
      <c r="A1769" s="3">
        <v>42140</v>
      </c>
      <c r="B1769">
        <f>WEEKNUM(Flights[[#This Row],[Date]],2)</f>
        <v>20</v>
      </c>
      <c r="C1769">
        <f>WEEKDAY(Flights[[#This Row],[Date]],2)</f>
        <v>6</v>
      </c>
      <c r="D1769" t="s">
        <v>449</v>
      </c>
      <c r="E1769" t="s">
        <v>1994</v>
      </c>
      <c r="F1769" t="s">
        <v>0</v>
      </c>
      <c r="G1769" t="s">
        <v>314</v>
      </c>
      <c r="H1769" t="str">
        <f>_xlfn.XLOOKUP(Flights[[#This Row],[Destination]],Airports!$A$1:$A$77,Airports!$D$1:$D$77,"Code not found")</f>
        <v>Minneapolis</v>
      </c>
      <c r="I1769" t="str" cm="1">
        <f t="array" ref="I1769">_xlfn.XLOOKUP(Flights[[#This Row],[Destination]],_xlfn._TRO_TRAILING(Airports!A:A),_xlfn._TRO_TRAILING(Airports!E:E),"Code not found")</f>
        <v>MN</v>
      </c>
      <c r="J1769" s="1">
        <v>0.38124999999999998</v>
      </c>
      <c r="K1769">
        <f>HOUR(Flights[[#This Row],[Scheduled Departure]])</f>
        <v>9</v>
      </c>
      <c r="L1769" s="1">
        <v>0.37777777777777777</v>
      </c>
      <c r="M1769">
        <v>-5</v>
      </c>
      <c r="N1769">
        <v>214</v>
      </c>
      <c r="O1769" s="14">
        <f>Flights[[#This Row],[Length (min)]]/60</f>
        <v>3.5666666666666669</v>
      </c>
      <c r="P1769">
        <v>1535</v>
      </c>
      <c r="Q1769" s="17">
        <f>IFERROR(Flights[[#This Row],[Distance]]/Flights[[#This Row],[Length (hr)]],"")</f>
        <v>430.37383177570092</v>
      </c>
      <c r="R1769" s="1">
        <v>0.62013888888888891</v>
      </c>
      <c r="S1769" s="1">
        <v>0.60972222222222228</v>
      </c>
      <c r="T1769">
        <v>-15</v>
      </c>
      <c r="U1769" t="str">
        <f>IF(Flights[[#This Row],[Arrival Delay]]="","Cancelled",IF(Flights[[#This Row],[Arrival Delay]]&gt;15,"Delayed","On time"))</f>
        <v>On time</v>
      </c>
      <c r="V1769" t="str">
        <f>IF(Flights[[#This Row],[Status]]&lt;&gt;"Delayed","",IF(Flights[[#This Row],[Arrival Delay]]&gt;120,"Severe",IF(Flights[[#This Row],[Arrival Delay]]&gt;60,"Major","Moderate")))</f>
        <v/>
      </c>
      <c r="X1769" t="str">
        <f>IF(OR(AND(Flights[[#This Row],[Status]]="Cancelled",Flights[[#This Row],[Cancellation Reason]]="Airline/Carrier"),Flights[[#This Row],[Delay Type]]="Severe"),"Yes","No")</f>
        <v>No</v>
      </c>
    </row>
    <row r="1770" spans="1:24" x14ac:dyDescent="0.25">
      <c r="A1770" s="3">
        <v>42140</v>
      </c>
      <c r="B1770">
        <f>WEEKNUM(Flights[[#This Row],[Date]],2)</f>
        <v>20</v>
      </c>
      <c r="C1770">
        <f>WEEKDAY(Flights[[#This Row],[Date]],2)</f>
        <v>6</v>
      </c>
      <c r="D1770" t="s">
        <v>754</v>
      </c>
      <c r="E1770" t="s">
        <v>1995</v>
      </c>
      <c r="F1770" t="s">
        <v>0</v>
      </c>
      <c r="G1770" t="s">
        <v>351</v>
      </c>
      <c r="H1770" t="str">
        <f>_xlfn.XLOOKUP(Flights[[#This Row],[Destination]],Airports!$A$1:$A$77,Airports!$D$1:$D$77,"Code not found")</f>
        <v>Sacramento</v>
      </c>
      <c r="I1770" t="str" cm="1">
        <f t="array" ref="I1770">_xlfn.XLOOKUP(Flights[[#This Row],[Destination]],_xlfn._TRO_TRAILING(Airports!A:A),_xlfn._TRO_TRAILING(Airports!E:E),"Code not found")</f>
        <v>CA</v>
      </c>
      <c r="J1770" s="1">
        <v>0.54861111111111116</v>
      </c>
      <c r="K1770">
        <f>HOUR(Flights[[#This Row],[Scheduled Departure]])</f>
        <v>13</v>
      </c>
      <c r="L1770" s="1">
        <v>0.55069444444444449</v>
      </c>
      <c r="M1770">
        <v>3</v>
      </c>
      <c r="N1770">
        <v>75</v>
      </c>
      <c r="O1770" s="14">
        <f>Flights[[#This Row],[Length (min)]]/60</f>
        <v>1.25</v>
      </c>
      <c r="P1770">
        <v>373</v>
      </c>
      <c r="Q1770" s="17">
        <f>IFERROR(Flights[[#This Row],[Distance]]/Flights[[#This Row],[Length (hr)]],"")</f>
        <v>298.39999999999998</v>
      </c>
      <c r="R1770" s="1">
        <v>0.60416666666666663</v>
      </c>
      <c r="S1770" s="1">
        <v>0.60277777777777775</v>
      </c>
      <c r="T1770">
        <v>-2</v>
      </c>
      <c r="U1770" t="str">
        <f>IF(Flights[[#This Row],[Arrival Delay]]="","Cancelled",IF(Flights[[#This Row],[Arrival Delay]]&gt;15,"Delayed","On time"))</f>
        <v>On time</v>
      </c>
      <c r="V1770" t="str">
        <f>IF(Flights[[#This Row],[Status]]&lt;&gt;"Delayed","",IF(Flights[[#This Row],[Arrival Delay]]&gt;120,"Severe",IF(Flights[[#This Row],[Arrival Delay]]&gt;60,"Major","Moderate")))</f>
        <v/>
      </c>
      <c r="X1770" t="str">
        <f>IF(OR(AND(Flights[[#This Row],[Status]]="Cancelled",Flights[[#This Row],[Cancellation Reason]]="Airline/Carrier"),Flights[[#This Row],[Delay Type]]="Severe"),"Yes","No")</f>
        <v>No</v>
      </c>
    </row>
    <row r="1771" spans="1:24" x14ac:dyDescent="0.25">
      <c r="A1771" s="3">
        <v>42140</v>
      </c>
      <c r="B1771">
        <f>WEEKNUM(Flights[[#This Row],[Date]],2)</f>
        <v>20</v>
      </c>
      <c r="C1771">
        <f>WEEKDAY(Flights[[#This Row],[Date]],2)</f>
        <v>6</v>
      </c>
      <c r="D1771" t="s">
        <v>956</v>
      </c>
      <c r="E1771" t="s">
        <v>1988</v>
      </c>
      <c r="F1771" t="s">
        <v>0</v>
      </c>
      <c r="G1771" t="s">
        <v>27</v>
      </c>
      <c r="H1771" t="str">
        <f>_xlfn.XLOOKUP(Flights[[#This Row],[Destination]],Airports!$A$1:$A$77,Airports!$D$1:$D$77,"Code not found")</f>
        <v>Charlotte</v>
      </c>
      <c r="I1771" t="str" cm="1">
        <f t="array" ref="I1771">_xlfn.XLOOKUP(Flights[[#This Row],[Destination]],_xlfn._TRO_TRAILING(Airports!A:A),_xlfn._TRO_TRAILING(Airports!E:E),"Code not found")</f>
        <v>NC</v>
      </c>
      <c r="J1771" s="1">
        <v>0.55208333333333337</v>
      </c>
      <c r="K1771">
        <f>HOUR(Flights[[#This Row],[Scheduled Departure]])</f>
        <v>13</v>
      </c>
      <c r="L1771" s="1">
        <v>0.56111111111111112</v>
      </c>
      <c r="M1771">
        <v>13</v>
      </c>
      <c r="N1771">
        <v>274</v>
      </c>
      <c r="O1771" s="14">
        <f>Flights[[#This Row],[Length (min)]]/60</f>
        <v>4.5666666666666664</v>
      </c>
      <c r="P1771">
        <v>2125</v>
      </c>
      <c r="Q1771" s="17">
        <f>IFERROR(Flights[[#This Row],[Distance]]/Flights[[#This Row],[Length (hr)]],"")</f>
        <v>465.32846715328469</v>
      </c>
      <c r="R1771" s="1">
        <v>0.87638888888888888</v>
      </c>
      <c r="S1771" s="1">
        <v>0.87638888888888888</v>
      </c>
      <c r="T1771">
        <v>0</v>
      </c>
      <c r="U1771" t="str">
        <f>IF(Flights[[#This Row],[Arrival Delay]]="","Cancelled",IF(Flights[[#This Row],[Arrival Delay]]&gt;15,"Delayed","On time"))</f>
        <v>On time</v>
      </c>
      <c r="V1771" t="str">
        <f>IF(Flights[[#This Row],[Status]]&lt;&gt;"Delayed","",IF(Flights[[#This Row],[Arrival Delay]]&gt;120,"Severe",IF(Flights[[#This Row],[Arrival Delay]]&gt;60,"Major","Moderate")))</f>
        <v/>
      </c>
      <c r="X1771" t="str">
        <f>IF(OR(AND(Flights[[#This Row],[Status]]="Cancelled",Flights[[#This Row],[Cancellation Reason]]="Airline/Carrier"),Flights[[#This Row],[Delay Type]]="Severe"),"Yes","No")</f>
        <v>No</v>
      </c>
    </row>
    <row r="1772" spans="1:24" x14ac:dyDescent="0.25">
      <c r="A1772" s="3">
        <v>42140</v>
      </c>
      <c r="B1772">
        <f>WEEKNUM(Flights[[#This Row],[Date]],2)</f>
        <v>20</v>
      </c>
      <c r="C1772">
        <f>WEEKDAY(Flights[[#This Row],[Date]],2)</f>
        <v>6</v>
      </c>
      <c r="D1772" t="s">
        <v>730</v>
      </c>
      <c r="E1772" t="s">
        <v>1989</v>
      </c>
      <c r="F1772" t="s">
        <v>0</v>
      </c>
      <c r="G1772" t="s">
        <v>314</v>
      </c>
      <c r="H1772" t="str">
        <f>_xlfn.XLOOKUP(Flights[[#This Row],[Destination]],Airports!$A$1:$A$77,Airports!$D$1:$D$77,"Code not found")</f>
        <v>Minneapolis</v>
      </c>
      <c r="I1772" t="str" cm="1">
        <f t="array" ref="I1772">_xlfn.XLOOKUP(Flights[[#This Row],[Destination]],_xlfn._TRO_TRAILING(Airports!A:A),_xlfn._TRO_TRAILING(Airports!E:E),"Code not found")</f>
        <v>MN</v>
      </c>
      <c r="J1772" s="1">
        <v>0.63541666666666663</v>
      </c>
      <c r="K1772">
        <f>HOUR(Flights[[#This Row],[Scheduled Departure]])</f>
        <v>15</v>
      </c>
      <c r="L1772" s="1">
        <v>0.63194444444444442</v>
      </c>
      <c r="M1772">
        <v>-5</v>
      </c>
      <c r="N1772">
        <v>215</v>
      </c>
      <c r="O1772" s="14">
        <f>Flights[[#This Row],[Length (min)]]/60</f>
        <v>3.5833333333333335</v>
      </c>
      <c r="P1772">
        <v>1535</v>
      </c>
      <c r="Q1772" s="17">
        <f>IFERROR(Flights[[#This Row],[Distance]]/Flights[[#This Row],[Length (hr)]],"")</f>
        <v>428.37209302325579</v>
      </c>
      <c r="R1772" s="1">
        <v>0.86458333333333337</v>
      </c>
      <c r="S1772" s="1">
        <v>0.86458333333333337</v>
      </c>
      <c r="T1772">
        <v>0</v>
      </c>
      <c r="U1772" t="str">
        <f>IF(Flights[[#This Row],[Arrival Delay]]="","Cancelled",IF(Flights[[#This Row],[Arrival Delay]]&gt;15,"Delayed","On time"))</f>
        <v>On time</v>
      </c>
      <c r="V1772" t="str">
        <f>IF(Flights[[#This Row],[Status]]&lt;&gt;"Delayed","",IF(Flights[[#This Row],[Arrival Delay]]&gt;120,"Severe",IF(Flights[[#This Row],[Arrival Delay]]&gt;60,"Major","Moderate")))</f>
        <v/>
      </c>
      <c r="X1772" t="str">
        <f>IF(OR(AND(Flights[[#This Row],[Status]]="Cancelled",Flights[[#This Row],[Cancellation Reason]]="Airline/Carrier"),Flights[[#This Row],[Delay Type]]="Severe"),"Yes","No")</f>
        <v>No</v>
      </c>
    </row>
    <row r="1773" spans="1:24" x14ac:dyDescent="0.25">
      <c r="A1773" s="3">
        <v>42140</v>
      </c>
      <c r="B1773">
        <f>WEEKNUM(Flights[[#This Row],[Date]],2)</f>
        <v>20</v>
      </c>
      <c r="C1773">
        <f>WEEKDAY(Flights[[#This Row],[Date]],2)</f>
        <v>6</v>
      </c>
      <c r="D1773" t="s">
        <v>152</v>
      </c>
      <c r="E1773" t="s">
        <v>1987</v>
      </c>
      <c r="F1773" t="s">
        <v>0</v>
      </c>
      <c r="G1773" t="s">
        <v>4</v>
      </c>
      <c r="H1773" t="str">
        <f>_xlfn.XLOOKUP(Flights[[#This Row],[Destination]],Airports!$A$1:$A$77,Airports!$D$1:$D$77,"Code not found")</f>
        <v>Chicago</v>
      </c>
      <c r="I1773" t="str" cm="1">
        <f t="array" ref="I1773">_xlfn.XLOOKUP(Flights[[#This Row],[Destination]],_xlfn._TRO_TRAILING(Airports!A:A),_xlfn._TRO_TRAILING(Airports!E:E),"Code not found")</f>
        <v>IL</v>
      </c>
      <c r="J1773" s="1">
        <v>0.73958333333333337</v>
      </c>
      <c r="K1773">
        <f>HOUR(Flights[[#This Row],[Scheduled Departure]])</f>
        <v>17</v>
      </c>
      <c r="L1773" s="1">
        <v>0.73888888888888893</v>
      </c>
      <c r="M1773">
        <v>-1</v>
      </c>
      <c r="N1773">
        <v>238</v>
      </c>
      <c r="O1773" s="14">
        <f>Flights[[#This Row],[Length (min)]]/60</f>
        <v>3.9666666666666668</v>
      </c>
      <c r="P1773">
        <v>1744</v>
      </c>
      <c r="Q1773" s="17">
        <f>IFERROR(Flights[[#This Row],[Distance]]/Flights[[#This Row],[Length (hr)]],"")</f>
        <v>439.66386554621846</v>
      </c>
      <c r="R1773" s="1">
        <v>0.99097222222222225</v>
      </c>
      <c r="S1773" s="1">
        <v>0.98750000000000004</v>
      </c>
      <c r="T1773">
        <v>-5</v>
      </c>
      <c r="U1773" t="str">
        <f>IF(Flights[[#This Row],[Arrival Delay]]="","Cancelled",IF(Flights[[#This Row],[Arrival Delay]]&gt;15,"Delayed","On time"))</f>
        <v>On time</v>
      </c>
      <c r="V1773" t="str">
        <f>IF(Flights[[#This Row],[Status]]&lt;&gt;"Delayed","",IF(Flights[[#This Row],[Arrival Delay]]&gt;120,"Severe",IF(Flights[[#This Row],[Arrival Delay]]&gt;60,"Major","Moderate")))</f>
        <v/>
      </c>
      <c r="X1773" t="str">
        <f>IF(OR(AND(Flights[[#This Row],[Status]]="Cancelled",Flights[[#This Row],[Cancellation Reason]]="Airline/Carrier"),Flights[[#This Row],[Delay Type]]="Severe"),"Yes","No")</f>
        <v>No</v>
      </c>
    </row>
    <row r="1774" spans="1:24" x14ac:dyDescent="0.25">
      <c r="A1774" s="3">
        <v>42140</v>
      </c>
      <c r="B1774">
        <f>WEEKNUM(Flights[[#This Row],[Date]],2)</f>
        <v>20</v>
      </c>
      <c r="C1774">
        <f>WEEKDAY(Flights[[#This Row],[Date]],2)</f>
        <v>6</v>
      </c>
      <c r="D1774" t="s">
        <v>1364</v>
      </c>
      <c r="E1774" t="s">
        <v>1995</v>
      </c>
      <c r="F1774" t="s">
        <v>0</v>
      </c>
      <c r="G1774" t="s">
        <v>270</v>
      </c>
      <c r="H1774" t="str">
        <f>_xlfn.XLOOKUP(Flights[[#This Row],[Destination]],Airports!$A$1:$A$77,Airports!$D$1:$D$77,"Code not found")</f>
        <v>Dallas</v>
      </c>
      <c r="I1774" t="str" cm="1">
        <f t="array" ref="I1774">_xlfn.XLOOKUP(Flights[[#This Row],[Destination]],_xlfn._TRO_TRAILING(Airports!A:A),_xlfn._TRO_TRAILING(Airports!E:E),"Code not found")</f>
        <v>TX</v>
      </c>
      <c r="J1774" s="1">
        <v>0.75</v>
      </c>
      <c r="K1774">
        <f>HOUR(Flights[[#This Row],[Scheduled Departure]])</f>
        <v>18</v>
      </c>
      <c r="L1774" s="1">
        <v>0.75</v>
      </c>
      <c r="M1774">
        <v>0</v>
      </c>
      <c r="N1774">
        <v>175</v>
      </c>
      <c r="O1774" s="14">
        <f>Flights[[#This Row],[Length (min)]]/60</f>
        <v>2.9166666666666665</v>
      </c>
      <c r="P1774">
        <v>1246</v>
      </c>
      <c r="Q1774" s="17">
        <f>IFERROR(Flights[[#This Row],[Distance]]/Flights[[#This Row],[Length (hr)]],"")</f>
        <v>427.20000000000005</v>
      </c>
      <c r="R1774" s="1">
        <v>0.95486111111111116</v>
      </c>
      <c r="S1774" s="1">
        <v>0.95486111111111116</v>
      </c>
      <c r="T1774">
        <v>0</v>
      </c>
      <c r="U1774" t="str">
        <f>IF(Flights[[#This Row],[Arrival Delay]]="","Cancelled",IF(Flights[[#This Row],[Arrival Delay]]&gt;15,"Delayed","On time"))</f>
        <v>On time</v>
      </c>
      <c r="V1774" t="str">
        <f>IF(Flights[[#This Row],[Status]]&lt;&gt;"Delayed","",IF(Flights[[#This Row],[Arrival Delay]]&gt;120,"Severe",IF(Flights[[#This Row],[Arrival Delay]]&gt;60,"Major","Moderate")))</f>
        <v/>
      </c>
      <c r="X1774" t="str">
        <f>IF(OR(AND(Flights[[#This Row],[Status]]="Cancelled",Flights[[#This Row],[Cancellation Reason]]="Airline/Carrier"),Flights[[#This Row],[Delay Type]]="Severe"),"Yes","No")</f>
        <v>No</v>
      </c>
    </row>
    <row r="1775" spans="1:24" x14ac:dyDescent="0.25">
      <c r="A1775" s="3">
        <v>42140</v>
      </c>
      <c r="B1775">
        <f>WEEKNUM(Flights[[#This Row],[Date]],2)</f>
        <v>20</v>
      </c>
      <c r="C1775">
        <f>WEEKDAY(Flights[[#This Row],[Date]],2)</f>
        <v>6</v>
      </c>
      <c r="D1775" t="s">
        <v>435</v>
      </c>
      <c r="E1775" t="s">
        <v>1993</v>
      </c>
      <c r="F1775" t="s">
        <v>0</v>
      </c>
      <c r="G1775" t="s">
        <v>314</v>
      </c>
      <c r="H1775" t="str">
        <f>_xlfn.XLOOKUP(Flights[[#This Row],[Destination]],Airports!$A$1:$A$77,Airports!$D$1:$D$77,"Code not found")</f>
        <v>Minneapolis</v>
      </c>
      <c r="I1775" t="str" cm="1">
        <f t="array" ref="I1775">_xlfn.XLOOKUP(Flights[[#This Row],[Destination]],_xlfn._TRO_TRAILING(Airports!A:A),_xlfn._TRO_TRAILING(Airports!E:E),"Code not found")</f>
        <v>MN</v>
      </c>
      <c r="J1775" s="1">
        <v>0.78263888888888888</v>
      </c>
      <c r="K1775">
        <f>HOUR(Flights[[#This Row],[Scheduled Departure]])</f>
        <v>18</v>
      </c>
      <c r="L1775" s="1">
        <v>0.80069444444444449</v>
      </c>
      <c r="M1775">
        <v>26</v>
      </c>
      <c r="N1775">
        <v>195</v>
      </c>
      <c r="O1775" s="14">
        <f>Flights[[#This Row],[Length (min)]]/60</f>
        <v>3.25</v>
      </c>
      <c r="P1775">
        <v>1535</v>
      </c>
      <c r="Q1775" s="17">
        <f>IFERROR(Flights[[#This Row],[Distance]]/Flights[[#This Row],[Length (hr)]],"")</f>
        <v>472.30769230769232</v>
      </c>
      <c r="R1775" s="1">
        <v>1.1805555555555555E-2</v>
      </c>
      <c r="S1775" s="1">
        <v>1.9444444444444445E-2</v>
      </c>
      <c r="T1775">
        <v>11</v>
      </c>
      <c r="U1775" t="str">
        <f>IF(Flights[[#This Row],[Arrival Delay]]="","Cancelled",IF(Flights[[#This Row],[Arrival Delay]]&gt;15,"Delayed","On time"))</f>
        <v>On time</v>
      </c>
      <c r="V1775" t="str">
        <f>IF(Flights[[#This Row],[Status]]&lt;&gt;"Delayed","",IF(Flights[[#This Row],[Arrival Delay]]&gt;120,"Severe",IF(Flights[[#This Row],[Arrival Delay]]&gt;60,"Major","Moderate")))</f>
        <v/>
      </c>
      <c r="X1775" t="str">
        <f>IF(OR(AND(Flights[[#This Row],[Status]]="Cancelled",Flights[[#This Row],[Cancellation Reason]]="Airline/Carrier"),Flights[[#This Row],[Delay Type]]="Severe"),"Yes","No")</f>
        <v>No</v>
      </c>
    </row>
    <row r="1776" spans="1:24" x14ac:dyDescent="0.25">
      <c r="A1776" s="3">
        <v>42140</v>
      </c>
      <c r="B1776">
        <f>WEEKNUM(Flights[[#This Row],[Date]],2)</f>
        <v>20</v>
      </c>
      <c r="C1776">
        <f>WEEKDAY(Flights[[#This Row],[Date]],2)</f>
        <v>6</v>
      </c>
      <c r="D1776" t="s">
        <v>819</v>
      </c>
      <c r="E1776" t="s">
        <v>1989</v>
      </c>
      <c r="F1776" t="s">
        <v>0</v>
      </c>
      <c r="G1776" t="s">
        <v>15</v>
      </c>
      <c r="H1776" t="str">
        <f>_xlfn.XLOOKUP(Flights[[#This Row],[Destination]],Airports!$A$1:$A$77,Airports!$D$1:$D$77,"Code not found")</f>
        <v>Las Vegas</v>
      </c>
      <c r="I1776" t="str" cm="1">
        <f t="array" ref="I1776">_xlfn.XLOOKUP(Flights[[#This Row],[Destination]],_xlfn._TRO_TRAILING(Airports!A:A),_xlfn._TRO_TRAILING(Airports!E:E),"Code not found")</f>
        <v>NV</v>
      </c>
      <c r="J1776" s="1">
        <v>0.82291666666666663</v>
      </c>
      <c r="K1776">
        <f>HOUR(Flights[[#This Row],[Scheduled Departure]])</f>
        <v>19</v>
      </c>
      <c r="L1776" s="1">
        <v>0.8208333333333333</v>
      </c>
      <c r="M1776">
        <v>-3</v>
      </c>
      <c r="N1776">
        <v>59</v>
      </c>
      <c r="O1776" s="14">
        <f>Flights[[#This Row],[Length (min)]]/60</f>
        <v>0.98333333333333328</v>
      </c>
      <c r="P1776">
        <v>236</v>
      </c>
      <c r="Q1776" s="17">
        <f>IFERROR(Flights[[#This Row],[Distance]]/Flights[[#This Row],[Length (hr)]],"")</f>
        <v>240</v>
      </c>
      <c r="R1776" s="1">
        <v>0.87430555555555556</v>
      </c>
      <c r="S1776" s="1">
        <v>0.8618055555555556</v>
      </c>
      <c r="T1776">
        <v>-18</v>
      </c>
      <c r="U1776" t="str">
        <f>IF(Flights[[#This Row],[Arrival Delay]]="","Cancelled",IF(Flights[[#This Row],[Arrival Delay]]&gt;15,"Delayed","On time"))</f>
        <v>On time</v>
      </c>
      <c r="V1776" t="str">
        <f>IF(Flights[[#This Row],[Status]]&lt;&gt;"Delayed","",IF(Flights[[#This Row],[Arrival Delay]]&gt;120,"Severe",IF(Flights[[#This Row],[Arrival Delay]]&gt;60,"Major","Moderate")))</f>
        <v/>
      </c>
      <c r="X1776" t="str">
        <f>IF(OR(AND(Flights[[#This Row],[Status]]="Cancelled",Flights[[#This Row],[Cancellation Reason]]="Airline/Carrier"),Flights[[#This Row],[Delay Type]]="Severe"),"Yes","No")</f>
        <v>No</v>
      </c>
    </row>
    <row r="1777" spans="1:24" x14ac:dyDescent="0.25">
      <c r="A1777" s="3">
        <v>42140</v>
      </c>
      <c r="B1777">
        <f>WEEKNUM(Flights[[#This Row],[Date]],2)</f>
        <v>20</v>
      </c>
      <c r="C1777">
        <f>WEEKDAY(Flights[[#This Row],[Date]],2)</f>
        <v>6</v>
      </c>
      <c r="D1777" t="s">
        <v>774</v>
      </c>
      <c r="E1777" t="s">
        <v>1990</v>
      </c>
      <c r="F1777" t="s">
        <v>0</v>
      </c>
      <c r="G1777" t="s">
        <v>4</v>
      </c>
      <c r="H1777" t="str">
        <f>_xlfn.XLOOKUP(Flights[[#This Row],[Destination]],Airports!$A$1:$A$77,Airports!$D$1:$D$77,"Code not found")</f>
        <v>Chicago</v>
      </c>
      <c r="I1777" t="str" cm="1">
        <f t="array" ref="I1777">_xlfn.XLOOKUP(Flights[[#This Row],[Destination]],_xlfn._TRO_TRAILING(Airports!A:A),_xlfn._TRO_TRAILING(Airports!E:E),"Code not found")</f>
        <v>IL</v>
      </c>
      <c r="J1777" s="1">
        <v>0.96458333333333335</v>
      </c>
      <c r="K1777">
        <f>HOUR(Flights[[#This Row],[Scheduled Departure]])</f>
        <v>23</v>
      </c>
      <c r="L1777" s="1">
        <v>0.97152777777777777</v>
      </c>
      <c r="M1777">
        <v>10</v>
      </c>
      <c r="N1777">
        <v>235</v>
      </c>
      <c r="O1777" s="14">
        <f>Flights[[#This Row],[Length (min)]]/60</f>
        <v>3.9166666666666665</v>
      </c>
      <c r="P1777">
        <v>1744</v>
      </c>
      <c r="Q1777" s="17">
        <f>IFERROR(Flights[[#This Row],[Distance]]/Flights[[#This Row],[Length (hr)]],"")</f>
        <v>445.27659574468089</v>
      </c>
      <c r="R1777" s="1">
        <v>0.21597222222222223</v>
      </c>
      <c r="S1777" s="1">
        <v>0.21805555555555556</v>
      </c>
      <c r="T1777">
        <v>3</v>
      </c>
      <c r="U1777" t="str">
        <f>IF(Flights[[#This Row],[Arrival Delay]]="","Cancelled",IF(Flights[[#This Row],[Arrival Delay]]&gt;15,"Delayed","On time"))</f>
        <v>On time</v>
      </c>
      <c r="V1777" t="str">
        <f>IF(Flights[[#This Row],[Status]]&lt;&gt;"Delayed","",IF(Flights[[#This Row],[Arrival Delay]]&gt;120,"Severe",IF(Flights[[#This Row],[Arrival Delay]]&gt;60,"Major","Moderate")))</f>
        <v/>
      </c>
      <c r="X1777" t="str">
        <f>IF(OR(AND(Flights[[#This Row],[Status]]="Cancelled",Flights[[#This Row],[Cancellation Reason]]="Airline/Carrier"),Flights[[#This Row],[Delay Type]]="Severe"),"Yes","No")</f>
        <v>No</v>
      </c>
    </row>
    <row r="1778" spans="1:24" x14ac:dyDescent="0.25">
      <c r="A1778" s="3">
        <v>42141</v>
      </c>
      <c r="B1778">
        <f>WEEKNUM(Flights[[#This Row],[Date]],2)</f>
        <v>20</v>
      </c>
      <c r="C1778">
        <f>WEEKDAY(Flights[[#This Row],[Date]],2)</f>
        <v>7</v>
      </c>
      <c r="D1778" t="s">
        <v>1230</v>
      </c>
      <c r="E1778" t="s">
        <v>1988</v>
      </c>
      <c r="F1778" t="s">
        <v>0</v>
      </c>
      <c r="G1778" t="s">
        <v>27</v>
      </c>
      <c r="H1778" t="str">
        <f>_xlfn.XLOOKUP(Flights[[#This Row],[Destination]],Airports!$A$1:$A$77,Airports!$D$1:$D$77,"Code not found")</f>
        <v>Charlotte</v>
      </c>
      <c r="I1778" t="str" cm="1">
        <f t="array" ref="I1778">_xlfn.XLOOKUP(Flights[[#This Row],[Destination]],_xlfn._TRO_TRAILING(Airports!A:A),_xlfn._TRO_TRAILING(Airports!E:E),"Code not found")</f>
        <v>NC</v>
      </c>
      <c r="J1778" s="1">
        <v>2.7777777777777776E-2</v>
      </c>
      <c r="K1778">
        <f>HOUR(Flights[[#This Row],[Scheduled Departure]])</f>
        <v>0</v>
      </c>
      <c r="L1778" s="1">
        <v>2.7777777777777776E-2</v>
      </c>
      <c r="M1778">
        <v>0</v>
      </c>
      <c r="N1778">
        <v>282</v>
      </c>
      <c r="O1778" s="14">
        <f>Flights[[#This Row],[Length (min)]]/60</f>
        <v>4.7</v>
      </c>
      <c r="P1778">
        <v>2125</v>
      </c>
      <c r="Q1778" s="17">
        <f>IFERROR(Flights[[#This Row],[Distance]]/Flights[[#This Row],[Length (hr)]],"")</f>
        <v>452.12765957446805</v>
      </c>
      <c r="R1778" s="1">
        <v>0.35208333333333336</v>
      </c>
      <c r="S1778" s="1">
        <v>0.34861111111111109</v>
      </c>
      <c r="T1778">
        <v>-5</v>
      </c>
      <c r="U1778" t="str">
        <f>IF(Flights[[#This Row],[Arrival Delay]]="","Cancelled",IF(Flights[[#This Row],[Arrival Delay]]&gt;15,"Delayed","On time"))</f>
        <v>On time</v>
      </c>
      <c r="V1778" t="str">
        <f>IF(Flights[[#This Row],[Status]]&lt;&gt;"Delayed","",IF(Flights[[#This Row],[Arrival Delay]]&gt;120,"Severe",IF(Flights[[#This Row],[Arrival Delay]]&gt;60,"Major","Moderate")))</f>
        <v/>
      </c>
      <c r="X1778" t="str">
        <f>IF(OR(AND(Flights[[#This Row],[Status]]="Cancelled",Flights[[#This Row],[Cancellation Reason]]="Airline/Carrier"),Flights[[#This Row],[Delay Type]]="Severe"),"Yes","No")</f>
        <v>No</v>
      </c>
    </row>
    <row r="1779" spans="1:24" x14ac:dyDescent="0.25">
      <c r="A1779" s="3">
        <v>42141</v>
      </c>
      <c r="B1779">
        <f>WEEKNUM(Flights[[#This Row],[Date]],2)</f>
        <v>20</v>
      </c>
      <c r="C1779">
        <f>WEEKDAY(Flights[[#This Row],[Date]],2)</f>
        <v>7</v>
      </c>
      <c r="D1779" t="s">
        <v>1383</v>
      </c>
      <c r="E1779" t="s">
        <v>1989</v>
      </c>
      <c r="F1779" t="s">
        <v>0</v>
      </c>
      <c r="G1779" t="s">
        <v>12</v>
      </c>
      <c r="H1779" t="str">
        <f>_xlfn.XLOOKUP(Flights[[#This Row],[Destination]],Airports!$A$1:$A$77,Airports!$D$1:$D$77,"Code not found")</f>
        <v>New York</v>
      </c>
      <c r="I1779" t="str" cm="1">
        <f t="array" ref="I1779">_xlfn.XLOOKUP(Flights[[#This Row],[Destination]],_xlfn._TRO_TRAILING(Airports!A:A),_xlfn._TRO_TRAILING(Airports!E:E),"Code not found")</f>
        <v>NY</v>
      </c>
      <c r="J1779" s="1">
        <v>0.25347222222222221</v>
      </c>
      <c r="K1779">
        <f>HOUR(Flights[[#This Row],[Scheduled Departure]])</f>
        <v>6</v>
      </c>
      <c r="L1779" s="1">
        <v>0.25277777777777777</v>
      </c>
      <c r="M1779">
        <v>-1</v>
      </c>
      <c r="N1779">
        <v>319</v>
      </c>
      <c r="O1779" s="14">
        <f>Flights[[#This Row],[Length (min)]]/60</f>
        <v>5.3166666666666664</v>
      </c>
      <c r="P1779">
        <v>2475</v>
      </c>
      <c r="Q1779" s="17">
        <f>IFERROR(Flights[[#This Row],[Distance]]/Flights[[#This Row],[Length (hr)]],"")</f>
        <v>465.51724137931035</v>
      </c>
      <c r="R1779" s="1">
        <v>0.60763888888888884</v>
      </c>
      <c r="S1779" s="1">
        <v>0.59930555555555554</v>
      </c>
      <c r="T1779">
        <v>-12</v>
      </c>
      <c r="U1779" t="str">
        <f>IF(Flights[[#This Row],[Arrival Delay]]="","Cancelled",IF(Flights[[#This Row],[Arrival Delay]]&gt;15,"Delayed","On time"))</f>
        <v>On time</v>
      </c>
      <c r="V1779" t="str">
        <f>IF(Flights[[#This Row],[Status]]&lt;&gt;"Delayed","",IF(Flights[[#This Row],[Arrival Delay]]&gt;120,"Severe",IF(Flights[[#This Row],[Arrival Delay]]&gt;60,"Major","Moderate")))</f>
        <v/>
      </c>
      <c r="X1779" t="str">
        <f>IF(OR(AND(Flights[[#This Row],[Status]]="Cancelled",Flights[[#This Row],[Cancellation Reason]]="Airline/Carrier"),Flights[[#This Row],[Delay Type]]="Severe"),"Yes","No")</f>
        <v>No</v>
      </c>
    </row>
    <row r="1780" spans="1:24" x14ac:dyDescent="0.25">
      <c r="A1780" s="3">
        <v>42141</v>
      </c>
      <c r="B1780">
        <f>WEEKNUM(Flights[[#This Row],[Date]],2)</f>
        <v>20</v>
      </c>
      <c r="C1780">
        <f>WEEKDAY(Flights[[#This Row],[Date]],2)</f>
        <v>7</v>
      </c>
      <c r="D1780" t="s">
        <v>840</v>
      </c>
      <c r="E1780" t="s">
        <v>1995</v>
      </c>
      <c r="F1780" t="s">
        <v>0</v>
      </c>
      <c r="G1780" t="s">
        <v>335</v>
      </c>
      <c r="H1780" t="str">
        <f>_xlfn.XLOOKUP(Flights[[#This Row],[Destination]],Airports!$A$1:$A$77,Airports!$D$1:$D$77,"Code not found")</f>
        <v>Reno</v>
      </c>
      <c r="I1780" t="str" cm="1">
        <f t="array" ref="I1780">_xlfn.XLOOKUP(Flights[[#This Row],[Destination]],_xlfn._TRO_TRAILING(Airports!A:A),_xlfn._TRO_TRAILING(Airports!E:E),"Code not found")</f>
        <v>NV</v>
      </c>
      <c r="J1780" s="1">
        <v>0.40972222222222221</v>
      </c>
      <c r="K1780">
        <f>HOUR(Flights[[#This Row],[Scheduled Departure]])</f>
        <v>9</v>
      </c>
      <c r="L1780" s="1">
        <v>0.41805555555555557</v>
      </c>
      <c r="M1780">
        <v>12</v>
      </c>
      <c r="N1780">
        <v>65</v>
      </c>
      <c r="O1780" s="14">
        <f>Flights[[#This Row],[Length (min)]]/60</f>
        <v>1.0833333333333333</v>
      </c>
      <c r="P1780">
        <v>391</v>
      </c>
      <c r="Q1780" s="17">
        <f>IFERROR(Flights[[#This Row],[Distance]]/Flights[[#This Row],[Length (hr)]],"")</f>
        <v>360.92307692307696</v>
      </c>
      <c r="R1780" s="1">
        <v>0.46527777777777779</v>
      </c>
      <c r="S1780" s="1">
        <v>0.46319444444444446</v>
      </c>
      <c r="T1780">
        <v>-3</v>
      </c>
      <c r="U1780" t="str">
        <f>IF(Flights[[#This Row],[Arrival Delay]]="","Cancelled",IF(Flights[[#This Row],[Arrival Delay]]&gt;15,"Delayed","On time"))</f>
        <v>On time</v>
      </c>
      <c r="V1780" t="str">
        <f>IF(Flights[[#This Row],[Status]]&lt;&gt;"Delayed","",IF(Flights[[#This Row],[Arrival Delay]]&gt;120,"Severe",IF(Flights[[#This Row],[Arrival Delay]]&gt;60,"Major","Moderate")))</f>
        <v/>
      </c>
      <c r="X1780" t="str">
        <f>IF(OR(AND(Flights[[#This Row],[Status]]="Cancelled",Flights[[#This Row],[Cancellation Reason]]="Airline/Carrier"),Flights[[#This Row],[Delay Type]]="Severe"),"Yes","No")</f>
        <v>No</v>
      </c>
    </row>
    <row r="1781" spans="1:24" x14ac:dyDescent="0.25">
      <c r="A1781" s="3">
        <v>42141</v>
      </c>
      <c r="B1781">
        <f>WEEKNUM(Flights[[#This Row],[Date]],2)</f>
        <v>20</v>
      </c>
      <c r="C1781">
        <f>WEEKDAY(Flights[[#This Row],[Date]],2)</f>
        <v>7</v>
      </c>
      <c r="D1781" t="s">
        <v>136</v>
      </c>
      <c r="E1781" t="s">
        <v>1987</v>
      </c>
      <c r="F1781" t="s">
        <v>0</v>
      </c>
      <c r="G1781" t="s">
        <v>26</v>
      </c>
      <c r="H1781" t="str">
        <f>_xlfn.XLOOKUP(Flights[[#This Row],[Destination]],Airports!$A$1:$A$77,Airports!$D$1:$D$77,"Code not found")</f>
        <v>Atlanta</v>
      </c>
      <c r="I1781" t="str" cm="1">
        <f t="array" ref="I1781">_xlfn.XLOOKUP(Flights[[#This Row],[Destination]],_xlfn._TRO_TRAILING(Airports!A:A),_xlfn._TRO_TRAILING(Airports!E:E),"Code not found")</f>
        <v>GA</v>
      </c>
      <c r="J1781" s="1">
        <v>0.42708333333333331</v>
      </c>
      <c r="K1781">
        <f>HOUR(Flights[[#This Row],[Scheduled Departure]])</f>
        <v>10</v>
      </c>
      <c r="L1781" s="1">
        <v>0.4236111111111111</v>
      </c>
      <c r="M1781">
        <v>-5</v>
      </c>
      <c r="N1781">
        <v>269</v>
      </c>
      <c r="O1781" s="14">
        <f>Flights[[#This Row],[Length (min)]]/60</f>
        <v>4.4833333333333334</v>
      </c>
      <c r="P1781">
        <v>1947</v>
      </c>
      <c r="Q1781" s="17">
        <f>IFERROR(Flights[[#This Row],[Distance]]/Flights[[#This Row],[Length (hr)]],"")</f>
        <v>434.27509293680299</v>
      </c>
      <c r="R1781" s="1">
        <v>0.73402777777777772</v>
      </c>
      <c r="S1781" s="1">
        <v>0.73541666666666672</v>
      </c>
      <c r="T1781">
        <v>2</v>
      </c>
      <c r="U1781" t="str">
        <f>IF(Flights[[#This Row],[Arrival Delay]]="","Cancelled",IF(Flights[[#This Row],[Arrival Delay]]&gt;15,"Delayed","On time"))</f>
        <v>On time</v>
      </c>
      <c r="V1781" t="str">
        <f>IF(Flights[[#This Row],[Status]]&lt;&gt;"Delayed","",IF(Flights[[#This Row],[Arrival Delay]]&gt;120,"Severe",IF(Flights[[#This Row],[Arrival Delay]]&gt;60,"Major","Moderate")))</f>
        <v/>
      </c>
      <c r="X1781" t="str">
        <f>IF(OR(AND(Flights[[#This Row],[Status]]="Cancelled",Flights[[#This Row],[Cancellation Reason]]="Airline/Carrier"),Flights[[#This Row],[Delay Type]]="Severe"),"Yes","No")</f>
        <v>No</v>
      </c>
    </row>
    <row r="1782" spans="1:24" x14ac:dyDescent="0.25">
      <c r="A1782" s="3">
        <v>42141</v>
      </c>
      <c r="B1782">
        <f>WEEKNUM(Flights[[#This Row],[Date]],2)</f>
        <v>20</v>
      </c>
      <c r="C1782">
        <f>WEEKDAY(Flights[[#This Row],[Date]],2)</f>
        <v>7</v>
      </c>
      <c r="D1782" t="s">
        <v>439</v>
      </c>
      <c r="E1782" t="s">
        <v>1990</v>
      </c>
      <c r="F1782" t="s">
        <v>0</v>
      </c>
      <c r="G1782" t="s">
        <v>4</v>
      </c>
      <c r="H1782" t="str">
        <f>_xlfn.XLOOKUP(Flights[[#This Row],[Destination]],Airports!$A$1:$A$77,Airports!$D$1:$D$77,"Code not found")</f>
        <v>Chicago</v>
      </c>
      <c r="I1782" t="str" cm="1">
        <f t="array" ref="I1782">_xlfn.XLOOKUP(Flights[[#This Row],[Destination]],_xlfn._TRO_TRAILING(Airports!A:A),_xlfn._TRO_TRAILING(Airports!E:E),"Code not found")</f>
        <v>IL</v>
      </c>
      <c r="J1782" s="1">
        <v>0.48680555555555555</v>
      </c>
      <c r="K1782">
        <f>HOUR(Flights[[#This Row],[Scheduled Departure]])</f>
        <v>11</v>
      </c>
      <c r="L1782" s="1">
        <v>0.49305555555555558</v>
      </c>
      <c r="M1782">
        <v>9</v>
      </c>
      <c r="N1782">
        <v>226</v>
      </c>
      <c r="O1782" s="14">
        <f>Flights[[#This Row],[Length (min)]]/60</f>
        <v>3.7666666666666666</v>
      </c>
      <c r="P1782">
        <v>1744</v>
      </c>
      <c r="Q1782" s="17">
        <f>IFERROR(Flights[[#This Row],[Distance]]/Flights[[#This Row],[Length (hr)]],"")</f>
        <v>463.00884955752213</v>
      </c>
      <c r="R1782" s="1">
        <v>0.74930555555555556</v>
      </c>
      <c r="S1782" s="1">
        <v>0.73333333333333328</v>
      </c>
      <c r="T1782">
        <v>-23</v>
      </c>
      <c r="U1782" t="str">
        <f>IF(Flights[[#This Row],[Arrival Delay]]="","Cancelled",IF(Flights[[#This Row],[Arrival Delay]]&gt;15,"Delayed","On time"))</f>
        <v>On time</v>
      </c>
      <c r="V1782" t="str">
        <f>IF(Flights[[#This Row],[Status]]&lt;&gt;"Delayed","",IF(Flights[[#This Row],[Arrival Delay]]&gt;120,"Severe",IF(Flights[[#This Row],[Arrival Delay]]&gt;60,"Major","Moderate")))</f>
        <v/>
      </c>
      <c r="X1782" t="str">
        <f>IF(OR(AND(Flights[[#This Row],[Status]]="Cancelled",Flights[[#This Row],[Cancellation Reason]]="Airline/Carrier"),Flights[[#This Row],[Delay Type]]="Severe"),"Yes","No")</f>
        <v>No</v>
      </c>
    </row>
    <row r="1783" spans="1:24" x14ac:dyDescent="0.25">
      <c r="A1783" s="3">
        <v>42141</v>
      </c>
      <c r="B1783">
        <f>WEEKNUM(Flights[[#This Row],[Date]],2)</f>
        <v>20</v>
      </c>
      <c r="C1783">
        <f>WEEKDAY(Flights[[#This Row],[Date]],2)</f>
        <v>7</v>
      </c>
      <c r="D1783" t="s">
        <v>752</v>
      </c>
      <c r="E1783" t="s">
        <v>1990</v>
      </c>
      <c r="F1783" t="s">
        <v>0</v>
      </c>
      <c r="G1783" t="s">
        <v>293</v>
      </c>
      <c r="H1783" t="str">
        <f>_xlfn.XLOOKUP(Flights[[#This Row],[Destination]],Airports!$A$1:$A$77,Airports!$D$1:$D$77,"Code not found")</f>
        <v>Houston</v>
      </c>
      <c r="I1783" t="str" cm="1">
        <f t="array" ref="I1783">_xlfn.XLOOKUP(Flights[[#This Row],[Destination]],_xlfn._TRO_TRAILING(Airports!A:A),_xlfn._TRO_TRAILING(Airports!E:E),"Code not found")</f>
        <v>TX</v>
      </c>
      <c r="J1783" s="1">
        <v>0.55833333333333335</v>
      </c>
      <c r="K1783">
        <f>HOUR(Flights[[#This Row],[Scheduled Departure]])</f>
        <v>13</v>
      </c>
      <c r="L1783" s="1">
        <v>0.55763888888888891</v>
      </c>
      <c r="M1783">
        <v>-1</v>
      </c>
      <c r="N1783">
        <v>186</v>
      </c>
      <c r="O1783" s="14">
        <f>Flights[[#This Row],[Length (min)]]/60</f>
        <v>3.1</v>
      </c>
      <c r="P1783">
        <v>1379</v>
      </c>
      <c r="Q1783" s="17">
        <f>IFERROR(Flights[[#This Row],[Distance]]/Flights[[#This Row],[Length (hr)]],"")</f>
        <v>444.83870967741933</v>
      </c>
      <c r="R1783" s="1">
        <v>0.77916666666666667</v>
      </c>
      <c r="S1783" s="1">
        <v>0.77013888888888893</v>
      </c>
      <c r="T1783">
        <v>-13</v>
      </c>
      <c r="U1783" t="str">
        <f>IF(Flights[[#This Row],[Arrival Delay]]="","Cancelled",IF(Flights[[#This Row],[Arrival Delay]]&gt;15,"Delayed","On time"))</f>
        <v>On time</v>
      </c>
      <c r="V1783" t="str">
        <f>IF(Flights[[#This Row],[Status]]&lt;&gt;"Delayed","",IF(Flights[[#This Row],[Arrival Delay]]&gt;120,"Severe",IF(Flights[[#This Row],[Arrival Delay]]&gt;60,"Major","Moderate")))</f>
        <v/>
      </c>
      <c r="X1783" t="str">
        <f>IF(OR(AND(Flights[[#This Row],[Status]]="Cancelled",Flights[[#This Row],[Cancellation Reason]]="Airline/Carrier"),Flights[[#This Row],[Delay Type]]="Severe"),"Yes","No")</f>
        <v>No</v>
      </c>
    </row>
    <row r="1784" spans="1:24" x14ac:dyDescent="0.25">
      <c r="A1784" s="3">
        <v>42141</v>
      </c>
      <c r="B1784">
        <f>WEEKNUM(Flights[[#This Row],[Date]],2)</f>
        <v>20</v>
      </c>
      <c r="C1784">
        <f>WEEKDAY(Flights[[#This Row],[Date]],2)</f>
        <v>7</v>
      </c>
      <c r="D1784" t="s">
        <v>577</v>
      </c>
      <c r="E1784" t="s">
        <v>1994</v>
      </c>
      <c r="F1784" t="s">
        <v>0</v>
      </c>
      <c r="G1784" t="s">
        <v>29</v>
      </c>
      <c r="H1784" t="str">
        <f>_xlfn.XLOOKUP(Flights[[#This Row],[Destination]],Airports!$A$1:$A$77,Airports!$D$1:$D$77,"Code not found")</f>
        <v>Phoenix</v>
      </c>
      <c r="I1784" t="str" cm="1">
        <f t="array" ref="I1784">_xlfn.XLOOKUP(Flights[[#This Row],[Destination]],_xlfn._TRO_TRAILING(Airports!A:A),_xlfn._TRO_TRAILING(Airports!E:E),"Code not found")</f>
        <v>AZ</v>
      </c>
      <c r="J1784" s="1">
        <v>0.72222222222222221</v>
      </c>
      <c r="K1784">
        <f>HOUR(Flights[[#This Row],[Scheduled Departure]])</f>
        <v>17</v>
      </c>
      <c r="L1784" s="1">
        <v>0.71875</v>
      </c>
      <c r="M1784">
        <v>-5</v>
      </c>
      <c r="N1784">
        <v>81</v>
      </c>
      <c r="O1784" s="14">
        <f>Flights[[#This Row],[Length (min)]]/60</f>
        <v>1.35</v>
      </c>
      <c r="P1784">
        <v>370</v>
      </c>
      <c r="Q1784" s="17">
        <f>IFERROR(Flights[[#This Row],[Distance]]/Flights[[#This Row],[Length (hr)]],"")</f>
        <v>274.07407407407408</v>
      </c>
      <c r="R1784" s="1">
        <v>0.78194444444444444</v>
      </c>
      <c r="S1784" s="1">
        <v>0.77500000000000002</v>
      </c>
      <c r="T1784">
        <v>-10</v>
      </c>
      <c r="U1784" t="str">
        <f>IF(Flights[[#This Row],[Arrival Delay]]="","Cancelled",IF(Flights[[#This Row],[Arrival Delay]]&gt;15,"Delayed","On time"))</f>
        <v>On time</v>
      </c>
      <c r="V1784" t="str">
        <f>IF(Flights[[#This Row],[Status]]&lt;&gt;"Delayed","",IF(Flights[[#This Row],[Arrival Delay]]&gt;120,"Severe",IF(Flights[[#This Row],[Arrival Delay]]&gt;60,"Major","Moderate")))</f>
        <v/>
      </c>
      <c r="X1784" t="str">
        <f>IF(OR(AND(Flights[[#This Row],[Status]]="Cancelled",Flights[[#This Row],[Cancellation Reason]]="Airline/Carrier"),Flights[[#This Row],[Delay Type]]="Severe"),"Yes","No")</f>
        <v>No</v>
      </c>
    </row>
    <row r="1785" spans="1:24" x14ac:dyDescent="0.25">
      <c r="A1785" s="3">
        <v>42141</v>
      </c>
      <c r="B1785">
        <f>WEEKNUM(Flights[[#This Row],[Date]],2)</f>
        <v>20</v>
      </c>
      <c r="C1785">
        <f>WEEKDAY(Flights[[#This Row],[Date]],2)</f>
        <v>7</v>
      </c>
      <c r="D1785" t="s">
        <v>760</v>
      </c>
      <c r="E1785" t="s">
        <v>1990</v>
      </c>
      <c r="F1785" t="s">
        <v>0</v>
      </c>
      <c r="G1785" t="s">
        <v>9</v>
      </c>
      <c r="H1785" t="str">
        <f>_xlfn.XLOOKUP(Flights[[#This Row],[Destination]],Airports!$A$1:$A$77,Airports!$D$1:$D$77,"Code not found")</f>
        <v>San Francisco</v>
      </c>
      <c r="I1785" t="str" cm="1">
        <f t="array" ref="I1785">_xlfn.XLOOKUP(Flights[[#This Row],[Destination]],_xlfn._TRO_TRAILING(Airports!A:A),_xlfn._TRO_TRAILING(Airports!E:E),"Code not found")</f>
        <v>CA</v>
      </c>
      <c r="J1785" s="1">
        <v>0.82291666666666663</v>
      </c>
      <c r="K1785">
        <f>HOUR(Flights[[#This Row],[Scheduled Departure]])</f>
        <v>19</v>
      </c>
      <c r="L1785" s="1">
        <v>0.81944444444444442</v>
      </c>
      <c r="M1785">
        <v>-5</v>
      </c>
      <c r="N1785">
        <v>99</v>
      </c>
      <c r="O1785" s="14">
        <f>Flights[[#This Row],[Length (min)]]/60</f>
        <v>1.65</v>
      </c>
      <c r="P1785">
        <v>337</v>
      </c>
      <c r="Q1785" s="17">
        <f>IFERROR(Flights[[#This Row],[Distance]]/Flights[[#This Row],[Length (hr)]],"")</f>
        <v>204.24242424242425</v>
      </c>
      <c r="R1785" s="1">
        <v>0.88055555555555554</v>
      </c>
      <c r="S1785" s="1">
        <v>0.8881944444444444</v>
      </c>
      <c r="T1785">
        <v>11</v>
      </c>
      <c r="U1785" t="str">
        <f>IF(Flights[[#This Row],[Arrival Delay]]="","Cancelled",IF(Flights[[#This Row],[Arrival Delay]]&gt;15,"Delayed","On time"))</f>
        <v>On time</v>
      </c>
      <c r="V1785" t="str">
        <f>IF(Flights[[#This Row],[Status]]&lt;&gt;"Delayed","",IF(Flights[[#This Row],[Arrival Delay]]&gt;120,"Severe",IF(Flights[[#This Row],[Arrival Delay]]&gt;60,"Major","Moderate")))</f>
        <v/>
      </c>
      <c r="X1785" t="str">
        <f>IF(OR(AND(Flights[[#This Row],[Status]]="Cancelled",Flights[[#This Row],[Cancellation Reason]]="Airline/Carrier"),Flights[[#This Row],[Delay Type]]="Severe"),"Yes","No")</f>
        <v>No</v>
      </c>
    </row>
    <row r="1786" spans="1:24" x14ac:dyDescent="0.25">
      <c r="A1786" s="3">
        <v>42141</v>
      </c>
      <c r="B1786">
        <f>WEEKNUM(Flights[[#This Row],[Date]],2)</f>
        <v>20</v>
      </c>
      <c r="C1786">
        <f>WEEKDAY(Flights[[#This Row],[Date]],2)</f>
        <v>7</v>
      </c>
      <c r="D1786" t="s">
        <v>669</v>
      </c>
      <c r="E1786" t="s">
        <v>1992</v>
      </c>
      <c r="F1786" t="s">
        <v>0</v>
      </c>
      <c r="G1786" t="s">
        <v>285</v>
      </c>
      <c r="H1786" t="str">
        <f>_xlfn.XLOOKUP(Flights[[#This Row],[Destination]],Airports!$A$1:$A$77,Airports!$D$1:$D$77,"Code not found")</f>
        <v>Fort Lauderdale</v>
      </c>
      <c r="I1786" t="str" cm="1">
        <f t="array" ref="I1786">_xlfn.XLOOKUP(Flights[[#This Row],[Destination]],_xlfn._TRO_TRAILING(Airports!A:A),_xlfn._TRO_TRAILING(Airports!E:E),"Code not found")</f>
        <v>FL</v>
      </c>
      <c r="J1786" s="1">
        <v>0.9194444444444444</v>
      </c>
      <c r="K1786">
        <f>HOUR(Flights[[#This Row],[Scheduled Departure]])</f>
        <v>22</v>
      </c>
      <c r="L1786" s="1">
        <v>0.9194444444444444</v>
      </c>
      <c r="M1786">
        <v>0</v>
      </c>
      <c r="N1786">
        <v>301</v>
      </c>
      <c r="O1786" s="14">
        <f>Flights[[#This Row],[Length (min)]]/60</f>
        <v>5.0166666666666666</v>
      </c>
      <c r="P1786">
        <v>2343</v>
      </c>
      <c r="Q1786" s="17">
        <f>IFERROR(Flights[[#This Row],[Distance]]/Flights[[#This Row],[Length (hr)]],"")</f>
        <v>467.04318936877075</v>
      </c>
      <c r="R1786" s="1">
        <v>0.25</v>
      </c>
      <c r="S1786" s="1">
        <v>0.25347222222222221</v>
      </c>
      <c r="T1786">
        <v>5</v>
      </c>
      <c r="U1786" t="str">
        <f>IF(Flights[[#This Row],[Arrival Delay]]="","Cancelled",IF(Flights[[#This Row],[Arrival Delay]]&gt;15,"Delayed","On time"))</f>
        <v>On time</v>
      </c>
      <c r="V1786" t="str">
        <f>IF(Flights[[#This Row],[Status]]&lt;&gt;"Delayed","",IF(Flights[[#This Row],[Arrival Delay]]&gt;120,"Severe",IF(Flights[[#This Row],[Arrival Delay]]&gt;60,"Major","Moderate")))</f>
        <v/>
      </c>
      <c r="X1786" t="str">
        <f>IF(OR(AND(Flights[[#This Row],[Status]]="Cancelled",Flights[[#This Row],[Cancellation Reason]]="Airline/Carrier"),Flights[[#This Row],[Delay Type]]="Severe"),"Yes","No")</f>
        <v>No</v>
      </c>
    </row>
    <row r="1787" spans="1:24" x14ac:dyDescent="0.25">
      <c r="A1787" s="3">
        <v>42141</v>
      </c>
      <c r="B1787">
        <f>WEEKNUM(Flights[[#This Row],[Date]],2)</f>
        <v>20</v>
      </c>
      <c r="C1787">
        <f>WEEKDAY(Flights[[#This Row],[Date]],2)</f>
        <v>7</v>
      </c>
      <c r="D1787" t="s">
        <v>682</v>
      </c>
      <c r="E1787" t="s">
        <v>1992</v>
      </c>
      <c r="F1787" t="s">
        <v>0</v>
      </c>
      <c r="G1787" t="s">
        <v>10</v>
      </c>
      <c r="H1787" t="str">
        <f>_xlfn.XLOOKUP(Flights[[#This Row],[Destination]],Airports!$A$1:$A$77,Airports!$D$1:$D$77,"Code not found")</f>
        <v>Boston</v>
      </c>
      <c r="I1787" t="str" cm="1">
        <f t="array" ref="I1787">_xlfn.XLOOKUP(Flights[[#This Row],[Destination]],_xlfn._TRO_TRAILING(Airports!A:A),_xlfn._TRO_TRAILING(Airports!E:E),"Code not found")</f>
        <v>MA</v>
      </c>
      <c r="J1787" s="1">
        <v>0.96805555555555556</v>
      </c>
      <c r="K1787">
        <f>HOUR(Flights[[#This Row],[Scheduled Departure]])</f>
        <v>23</v>
      </c>
      <c r="L1787" s="1">
        <v>0.96527777777777779</v>
      </c>
      <c r="M1787">
        <v>-4</v>
      </c>
      <c r="N1787">
        <v>333</v>
      </c>
      <c r="O1787" s="14">
        <f>Flights[[#This Row],[Length (min)]]/60</f>
        <v>5.55</v>
      </c>
      <c r="P1787">
        <v>2611</v>
      </c>
      <c r="Q1787" s="17">
        <f>IFERROR(Flights[[#This Row],[Distance]]/Flights[[#This Row],[Length (hr)]],"")</f>
        <v>470.45045045045049</v>
      </c>
      <c r="R1787" s="1">
        <v>0.32569444444444445</v>
      </c>
      <c r="S1787" s="1">
        <v>0.3215277777777778</v>
      </c>
      <c r="T1787">
        <v>-6</v>
      </c>
      <c r="U1787" t="str">
        <f>IF(Flights[[#This Row],[Arrival Delay]]="","Cancelled",IF(Flights[[#This Row],[Arrival Delay]]&gt;15,"Delayed","On time"))</f>
        <v>On time</v>
      </c>
      <c r="V1787" t="str">
        <f>IF(Flights[[#This Row],[Status]]&lt;&gt;"Delayed","",IF(Flights[[#This Row],[Arrival Delay]]&gt;120,"Severe",IF(Flights[[#This Row],[Arrival Delay]]&gt;60,"Major","Moderate")))</f>
        <v/>
      </c>
      <c r="X1787" t="str">
        <f>IF(OR(AND(Flights[[#This Row],[Status]]="Cancelled",Flights[[#This Row],[Cancellation Reason]]="Airline/Carrier"),Flights[[#This Row],[Delay Type]]="Severe"),"Yes","No")</f>
        <v>No</v>
      </c>
    </row>
    <row r="1788" spans="1:24" x14ac:dyDescent="0.25">
      <c r="A1788" s="3">
        <v>42142</v>
      </c>
      <c r="B1788">
        <f>WEEKNUM(Flights[[#This Row],[Date]],2)</f>
        <v>21</v>
      </c>
      <c r="C1788">
        <f>WEEKDAY(Flights[[#This Row],[Date]],2)</f>
        <v>1</v>
      </c>
      <c r="D1788" t="s">
        <v>1278</v>
      </c>
      <c r="E1788" t="s">
        <v>1995</v>
      </c>
      <c r="F1788" t="s">
        <v>0</v>
      </c>
      <c r="G1788" t="s">
        <v>26</v>
      </c>
      <c r="H1788" t="str">
        <f>_xlfn.XLOOKUP(Flights[[#This Row],[Destination]],Airports!$A$1:$A$77,Airports!$D$1:$D$77,"Code not found")</f>
        <v>Atlanta</v>
      </c>
      <c r="I1788" t="str" cm="1">
        <f t="array" ref="I1788">_xlfn.XLOOKUP(Flights[[#This Row],[Destination]],_xlfn._TRO_TRAILING(Airports!A:A),_xlfn._TRO_TRAILING(Airports!E:E),"Code not found")</f>
        <v>GA</v>
      </c>
      <c r="J1788" s="1">
        <v>0.2361111111111111</v>
      </c>
      <c r="K1788">
        <f>HOUR(Flights[[#This Row],[Scheduled Departure]])</f>
        <v>5</v>
      </c>
      <c r="L1788" s="1">
        <v>0.23472222222222222</v>
      </c>
      <c r="M1788">
        <v>-2</v>
      </c>
      <c r="N1788">
        <v>253</v>
      </c>
      <c r="O1788" s="14">
        <f>Flights[[#This Row],[Length (min)]]/60</f>
        <v>4.2166666666666668</v>
      </c>
      <c r="P1788">
        <v>1947</v>
      </c>
      <c r="Q1788" s="17">
        <f>IFERROR(Flights[[#This Row],[Distance]]/Flights[[#This Row],[Length (hr)]],"")</f>
        <v>461.73913043478262</v>
      </c>
      <c r="R1788" s="1">
        <v>0.54513888888888884</v>
      </c>
      <c r="S1788" s="1">
        <v>0.53541666666666665</v>
      </c>
      <c r="T1788">
        <v>-14</v>
      </c>
      <c r="U1788" t="str">
        <f>IF(Flights[[#This Row],[Arrival Delay]]="","Cancelled",IF(Flights[[#This Row],[Arrival Delay]]&gt;15,"Delayed","On time"))</f>
        <v>On time</v>
      </c>
      <c r="V1788" t="str">
        <f>IF(Flights[[#This Row],[Status]]&lt;&gt;"Delayed","",IF(Flights[[#This Row],[Arrival Delay]]&gt;120,"Severe",IF(Flights[[#This Row],[Arrival Delay]]&gt;60,"Major","Moderate")))</f>
        <v/>
      </c>
      <c r="X1788" t="str">
        <f>IF(OR(AND(Flights[[#This Row],[Status]]="Cancelled",Flights[[#This Row],[Cancellation Reason]]="Airline/Carrier"),Flights[[#This Row],[Delay Type]]="Severe"),"Yes","No")</f>
        <v>No</v>
      </c>
    </row>
    <row r="1789" spans="1:24" x14ac:dyDescent="0.25">
      <c r="A1789" s="3">
        <v>42142</v>
      </c>
      <c r="B1789">
        <f>WEEKNUM(Flights[[#This Row],[Date]],2)</f>
        <v>21</v>
      </c>
      <c r="C1789">
        <f>WEEKDAY(Flights[[#This Row],[Date]],2)</f>
        <v>1</v>
      </c>
      <c r="D1789" t="s">
        <v>129</v>
      </c>
      <c r="E1789" t="s">
        <v>1987</v>
      </c>
      <c r="F1789" t="s">
        <v>0</v>
      </c>
      <c r="G1789" t="s">
        <v>5</v>
      </c>
      <c r="H1789" t="str">
        <f>_xlfn.XLOOKUP(Flights[[#This Row],[Destination]],Airports!$A$1:$A$77,Airports!$D$1:$D$77,"Code not found")</f>
        <v>St. Louis</v>
      </c>
      <c r="I1789" t="str" cm="1">
        <f t="array" ref="I1789">_xlfn.XLOOKUP(Flights[[#This Row],[Destination]],_xlfn._TRO_TRAILING(Airports!A:A),_xlfn._TRO_TRAILING(Airports!E:E),"Code not found")</f>
        <v>MO</v>
      </c>
      <c r="J1789" s="1">
        <v>0.25694444444444442</v>
      </c>
      <c r="K1789">
        <f>HOUR(Flights[[#This Row],[Scheduled Departure]])</f>
        <v>6</v>
      </c>
      <c r="L1789" s="1">
        <v>0.25486111111111109</v>
      </c>
      <c r="M1789">
        <v>-3</v>
      </c>
      <c r="N1789">
        <v>212</v>
      </c>
      <c r="O1789" s="14">
        <f>Flights[[#This Row],[Length (min)]]/60</f>
        <v>3.5333333333333332</v>
      </c>
      <c r="P1789">
        <v>1592</v>
      </c>
      <c r="Q1789" s="17">
        <f>IFERROR(Flights[[#This Row],[Distance]]/Flights[[#This Row],[Length (hr)]],"")</f>
        <v>450.56603773584908</v>
      </c>
      <c r="R1789" s="1">
        <v>0.49236111111111114</v>
      </c>
      <c r="S1789" s="1">
        <v>0.48541666666666666</v>
      </c>
      <c r="T1789">
        <v>-10</v>
      </c>
      <c r="U1789" t="str">
        <f>IF(Flights[[#This Row],[Arrival Delay]]="","Cancelled",IF(Flights[[#This Row],[Arrival Delay]]&gt;15,"Delayed","On time"))</f>
        <v>On time</v>
      </c>
      <c r="V1789" t="str">
        <f>IF(Flights[[#This Row],[Status]]&lt;&gt;"Delayed","",IF(Flights[[#This Row],[Arrival Delay]]&gt;120,"Severe",IF(Flights[[#This Row],[Arrival Delay]]&gt;60,"Major","Moderate")))</f>
        <v/>
      </c>
      <c r="X1789" t="str">
        <f>IF(OR(AND(Flights[[#This Row],[Status]]="Cancelled",Flights[[#This Row],[Cancellation Reason]]="Airline/Carrier"),Flights[[#This Row],[Delay Type]]="Severe"),"Yes","No")</f>
        <v>No</v>
      </c>
    </row>
    <row r="1790" spans="1:24" x14ac:dyDescent="0.25">
      <c r="A1790" s="3">
        <v>42142</v>
      </c>
      <c r="B1790">
        <f>WEEKNUM(Flights[[#This Row],[Date]],2)</f>
        <v>21</v>
      </c>
      <c r="C1790">
        <f>WEEKDAY(Flights[[#This Row],[Date]],2)</f>
        <v>1</v>
      </c>
      <c r="D1790" t="s">
        <v>1384</v>
      </c>
      <c r="E1790" t="s">
        <v>1989</v>
      </c>
      <c r="F1790" t="s">
        <v>0</v>
      </c>
      <c r="G1790" t="s">
        <v>349</v>
      </c>
      <c r="H1790" t="str">
        <f>_xlfn.XLOOKUP(Flights[[#This Row],[Destination]],Airports!$A$1:$A$77,Airports!$D$1:$D$77,"Code not found")</f>
        <v>Salt Lake City</v>
      </c>
      <c r="I1790" t="str" cm="1">
        <f t="array" ref="I1790">_xlfn.XLOOKUP(Flights[[#This Row],[Destination]],_xlfn._TRO_TRAILING(Airports!A:A),_xlfn._TRO_TRAILING(Airports!E:E),"Code not found")</f>
        <v>UT</v>
      </c>
      <c r="J1790" s="1">
        <v>0.30902777777777779</v>
      </c>
      <c r="K1790">
        <f>HOUR(Flights[[#This Row],[Scheduled Departure]])</f>
        <v>7</v>
      </c>
      <c r="L1790" s="1">
        <v>0.30555555555555558</v>
      </c>
      <c r="M1790">
        <v>-5</v>
      </c>
      <c r="N1790">
        <v>97</v>
      </c>
      <c r="O1790" s="14">
        <f>Flights[[#This Row],[Length (min)]]/60</f>
        <v>1.6166666666666667</v>
      </c>
      <c r="P1790">
        <v>590</v>
      </c>
      <c r="Q1790" s="17">
        <f>IFERROR(Flights[[#This Row],[Distance]]/Flights[[#This Row],[Length (hr)]],"")</f>
        <v>364.94845360824741</v>
      </c>
      <c r="R1790" s="1">
        <v>0.42638888888888887</v>
      </c>
      <c r="S1790" s="1">
        <v>0.41458333333333336</v>
      </c>
      <c r="T1790">
        <v>-17</v>
      </c>
      <c r="U1790" t="str">
        <f>IF(Flights[[#This Row],[Arrival Delay]]="","Cancelled",IF(Flights[[#This Row],[Arrival Delay]]&gt;15,"Delayed","On time"))</f>
        <v>On time</v>
      </c>
      <c r="V1790" t="str">
        <f>IF(Flights[[#This Row],[Status]]&lt;&gt;"Delayed","",IF(Flights[[#This Row],[Arrival Delay]]&gt;120,"Severe",IF(Flights[[#This Row],[Arrival Delay]]&gt;60,"Major","Moderate")))</f>
        <v/>
      </c>
      <c r="X1790" t="str">
        <f>IF(OR(AND(Flights[[#This Row],[Status]]="Cancelled",Flights[[#This Row],[Cancellation Reason]]="Airline/Carrier"),Flights[[#This Row],[Delay Type]]="Severe"),"Yes","No")</f>
        <v>No</v>
      </c>
    </row>
    <row r="1791" spans="1:24" x14ac:dyDescent="0.25">
      <c r="A1791" s="3">
        <v>42142</v>
      </c>
      <c r="B1791">
        <f>WEEKNUM(Flights[[#This Row],[Date]],2)</f>
        <v>21</v>
      </c>
      <c r="C1791">
        <f>WEEKDAY(Flights[[#This Row],[Date]],2)</f>
        <v>1</v>
      </c>
      <c r="D1791" t="s">
        <v>415</v>
      </c>
      <c r="E1791" t="s">
        <v>1996</v>
      </c>
      <c r="F1791" t="s">
        <v>0</v>
      </c>
      <c r="G1791" t="s">
        <v>10</v>
      </c>
      <c r="H1791" t="str">
        <f>_xlfn.XLOOKUP(Flights[[#This Row],[Destination]],Airports!$A$1:$A$77,Airports!$D$1:$D$77,"Code not found")</f>
        <v>Boston</v>
      </c>
      <c r="I1791" t="str" cm="1">
        <f t="array" ref="I1791">_xlfn.XLOOKUP(Flights[[#This Row],[Destination]],_xlfn._TRO_TRAILING(Airports!A:A),_xlfn._TRO_TRAILING(Airports!E:E),"Code not found")</f>
        <v>MA</v>
      </c>
      <c r="J1791" s="1">
        <v>0.34375</v>
      </c>
      <c r="K1791">
        <f>HOUR(Flights[[#This Row],[Scheduled Departure]])</f>
        <v>8</v>
      </c>
      <c r="L1791" s="1">
        <v>0.34375</v>
      </c>
      <c r="M1791">
        <v>0</v>
      </c>
      <c r="N1791">
        <v>313</v>
      </c>
      <c r="O1791" s="14">
        <f>Flights[[#This Row],[Length (min)]]/60</f>
        <v>5.2166666666666668</v>
      </c>
      <c r="P1791">
        <v>2611</v>
      </c>
      <c r="Q1791" s="17">
        <f>IFERROR(Flights[[#This Row],[Distance]]/Flights[[#This Row],[Length (hr)]],"")</f>
        <v>500.5111821086262</v>
      </c>
      <c r="R1791" s="1">
        <v>0.70138888888888884</v>
      </c>
      <c r="S1791" s="1">
        <v>0.68611111111111112</v>
      </c>
      <c r="T1791">
        <v>-22</v>
      </c>
      <c r="U1791" t="str">
        <f>IF(Flights[[#This Row],[Arrival Delay]]="","Cancelled",IF(Flights[[#This Row],[Arrival Delay]]&gt;15,"Delayed","On time"))</f>
        <v>On time</v>
      </c>
      <c r="V1791" t="str">
        <f>IF(Flights[[#This Row],[Status]]&lt;&gt;"Delayed","",IF(Flights[[#This Row],[Arrival Delay]]&gt;120,"Severe",IF(Flights[[#This Row],[Arrival Delay]]&gt;60,"Major","Moderate")))</f>
        <v/>
      </c>
      <c r="X1791" t="str">
        <f>IF(OR(AND(Flights[[#This Row],[Status]]="Cancelled",Flights[[#This Row],[Cancellation Reason]]="Airline/Carrier"),Flights[[#This Row],[Delay Type]]="Severe"),"Yes","No")</f>
        <v>No</v>
      </c>
    </row>
    <row r="1792" spans="1:24" x14ac:dyDescent="0.25">
      <c r="A1792" s="3">
        <v>42142</v>
      </c>
      <c r="B1792">
        <f>WEEKNUM(Flights[[#This Row],[Date]],2)</f>
        <v>21</v>
      </c>
      <c r="C1792">
        <f>WEEKDAY(Flights[[#This Row],[Date]],2)</f>
        <v>1</v>
      </c>
      <c r="D1792" t="s">
        <v>62</v>
      </c>
      <c r="E1792" t="s">
        <v>1987</v>
      </c>
      <c r="F1792" t="s">
        <v>0</v>
      </c>
      <c r="G1792" t="s">
        <v>17</v>
      </c>
      <c r="H1792" t="str">
        <f>_xlfn.XLOOKUP(Flights[[#This Row],[Destination]],Airports!$A$1:$A$77,Airports!$D$1:$D$77,"Code not found")</f>
        <v>Honolulu</v>
      </c>
      <c r="I1792" t="str" cm="1">
        <f t="array" ref="I1792">_xlfn.XLOOKUP(Flights[[#This Row],[Destination]],_xlfn._TRO_TRAILING(Airports!A:A),_xlfn._TRO_TRAILING(Airports!E:E),"Code not found")</f>
        <v>HI</v>
      </c>
      <c r="J1792" s="1">
        <v>0.40972222222222221</v>
      </c>
      <c r="K1792">
        <f>HOUR(Flights[[#This Row],[Scheduled Departure]])</f>
        <v>9</v>
      </c>
      <c r="L1792" s="1">
        <v>0.40902777777777777</v>
      </c>
      <c r="M1792">
        <v>-1</v>
      </c>
      <c r="N1792">
        <v>367</v>
      </c>
      <c r="O1792" s="14">
        <f>Flights[[#This Row],[Length (min)]]/60</f>
        <v>6.1166666666666663</v>
      </c>
      <c r="P1792">
        <v>2556</v>
      </c>
      <c r="Q1792" s="17">
        <f>IFERROR(Flights[[#This Row],[Distance]]/Flights[[#This Row],[Length (hr)]],"")</f>
        <v>417.874659400545</v>
      </c>
      <c r="R1792" s="1">
        <v>0.53055555555555556</v>
      </c>
      <c r="S1792" s="1">
        <v>0.53888888888888886</v>
      </c>
      <c r="T1792">
        <v>12</v>
      </c>
      <c r="U1792" t="str">
        <f>IF(Flights[[#This Row],[Arrival Delay]]="","Cancelled",IF(Flights[[#This Row],[Arrival Delay]]&gt;15,"Delayed","On time"))</f>
        <v>On time</v>
      </c>
      <c r="V1792" t="str">
        <f>IF(Flights[[#This Row],[Status]]&lt;&gt;"Delayed","",IF(Flights[[#This Row],[Arrival Delay]]&gt;120,"Severe",IF(Flights[[#This Row],[Arrival Delay]]&gt;60,"Major","Moderate")))</f>
        <v/>
      </c>
      <c r="X1792" t="str">
        <f>IF(OR(AND(Flights[[#This Row],[Status]]="Cancelled",Flights[[#This Row],[Cancellation Reason]]="Airline/Carrier"),Flights[[#This Row],[Delay Type]]="Severe"),"Yes","No")</f>
        <v>No</v>
      </c>
    </row>
    <row r="1793" spans="1:24" x14ac:dyDescent="0.25">
      <c r="A1793" s="3">
        <v>42142</v>
      </c>
      <c r="B1793">
        <f>WEEKNUM(Flights[[#This Row],[Date]],2)</f>
        <v>21</v>
      </c>
      <c r="C1793">
        <f>WEEKDAY(Flights[[#This Row],[Date]],2)</f>
        <v>1</v>
      </c>
      <c r="D1793" t="s">
        <v>1428</v>
      </c>
      <c r="E1793" t="s">
        <v>1989</v>
      </c>
      <c r="F1793" t="s">
        <v>0</v>
      </c>
      <c r="G1793" t="s">
        <v>349</v>
      </c>
      <c r="H1793" t="str">
        <f>_xlfn.XLOOKUP(Flights[[#This Row],[Destination]],Airports!$A$1:$A$77,Airports!$D$1:$D$77,"Code not found")</f>
        <v>Salt Lake City</v>
      </c>
      <c r="I1793" t="str" cm="1">
        <f t="array" ref="I1793">_xlfn.XLOOKUP(Flights[[#This Row],[Destination]],_xlfn._TRO_TRAILING(Airports!A:A),_xlfn._TRO_TRAILING(Airports!E:E),"Code not found")</f>
        <v>UT</v>
      </c>
      <c r="J1793" s="1">
        <v>0.4826388888888889</v>
      </c>
      <c r="K1793">
        <f>HOUR(Flights[[#This Row],[Scheduled Departure]])</f>
        <v>11</v>
      </c>
      <c r="L1793" s="1">
        <v>0.48819444444444443</v>
      </c>
      <c r="M1793">
        <v>8</v>
      </c>
      <c r="N1793">
        <v>104</v>
      </c>
      <c r="O1793" s="14">
        <f>Flights[[#This Row],[Length (min)]]/60</f>
        <v>1.7333333333333334</v>
      </c>
      <c r="P1793">
        <v>590</v>
      </c>
      <c r="Q1793" s="17">
        <f>IFERROR(Flights[[#This Row],[Distance]]/Flights[[#This Row],[Length (hr)]],"")</f>
        <v>340.38461538461536</v>
      </c>
      <c r="R1793" s="1">
        <v>0.60069444444444442</v>
      </c>
      <c r="S1793" s="1">
        <v>0.6020833333333333</v>
      </c>
      <c r="T1793">
        <v>2</v>
      </c>
      <c r="U1793" t="str">
        <f>IF(Flights[[#This Row],[Arrival Delay]]="","Cancelled",IF(Flights[[#This Row],[Arrival Delay]]&gt;15,"Delayed","On time"))</f>
        <v>On time</v>
      </c>
      <c r="V1793" t="str">
        <f>IF(Flights[[#This Row],[Status]]&lt;&gt;"Delayed","",IF(Flights[[#This Row],[Arrival Delay]]&gt;120,"Severe",IF(Flights[[#This Row],[Arrival Delay]]&gt;60,"Major","Moderate")))</f>
        <v/>
      </c>
      <c r="X1793" t="str">
        <f>IF(OR(AND(Flights[[#This Row],[Status]]="Cancelled",Flights[[#This Row],[Cancellation Reason]]="Airline/Carrier"),Flights[[#This Row],[Delay Type]]="Severe"),"Yes","No")</f>
        <v>No</v>
      </c>
    </row>
    <row r="1794" spans="1:24" x14ac:dyDescent="0.25">
      <c r="A1794" s="3">
        <v>42142</v>
      </c>
      <c r="B1794">
        <f>WEEKNUM(Flights[[#This Row],[Date]],2)</f>
        <v>21</v>
      </c>
      <c r="C1794">
        <f>WEEKDAY(Flights[[#This Row],[Date]],2)</f>
        <v>1</v>
      </c>
      <c r="D1794" t="s">
        <v>1304</v>
      </c>
      <c r="E1794" t="s">
        <v>1995</v>
      </c>
      <c r="F1794" t="s">
        <v>0</v>
      </c>
      <c r="G1794" t="s">
        <v>347</v>
      </c>
      <c r="H1794" t="str">
        <f>_xlfn.XLOOKUP(Flights[[#This Row],[Destination]],Airports!$A$1:$A$77,Airports!$D$1:$D$77,"Code not found")</f>
        <v>San Jose</v>
      </c>
      <c r="I1794" t="str" cm="1">
        <f t="array" ref="I1794">_xlfn.XLOOKUP(Flights[[#This Row],[Destination]],_xlfn._TRO_TRAILING(Airports!A:A),_xlfn._TRO_TRAILING(Airports!E:E),"Code not found")</f>
        <v>CA</v>
      </c>
      <c r="J1794" s="1">
        <v>0.50694444444444442</v>
      </c>
      <c r="K1794">
        <f>HOUR(Flights[[#This Row],[Scheduled Departure]])</f>
        <v>12</v>
      </c>
      <c r="L1794" s="1">
        <v>0.50416666666666665</v>
      </c>
      <c r="M1794">
        <v>-4</v>
      </c>
      <c r="N1794">
        <v>68</v>
      </c>
      <c r="O1794" s="14">
        <f>Flights[[#This Row],[Length (min)]]/60</f>
        <v>1.1333333333333333</v>
      </c>
      <c r="P1794">
        <v>308</v>
      </c>
      <c r="Q1794" s="17">
        <f>IFERROR(Flights[[#This Row],[Distance]]/Flights[[#This Row],[Length (hr)]],"")</f>
        <v>271.76470588235293</v>
      </c>
      <c r="R1794" s="1">
        <v>0.55208333333333337</v>
      </c>
      <c r="S1794" s="1">
        <v>0.55138888888888893</v>
      </c>
      <c r="T1794">
        <v>-1</v>
      </c>
      <c r="U1794" t="str">
        <f>IF(Flights[[#This Row],[Arrival Delay]]="","Cancelled",IF(Flights[[#This Row],[Arrival Delay]]&gt;15,"Delayed","On time"))</f>
        <v>On time</v>
      </c>
      <c r="V1794" t="str">
        <f>IF(Flights[[#This Row],[Status]]&lt;&gt;"Delayed","",IF(Flights[[#This Row],[Arrival Delay]]&gt;120,"Severe",IF(Flights[[#This Row],[Arrival Delay]]&gt;60,"Major","Moderate")))</f>
        <v/>
      </c>
      <c r="X1794" t="str">
        <f>IF(OR(AND(Flights[[#This Row],[Status]]="Cancelled",Flights[[#This Row],[Cancellation Reason]]="Airline/Carrier"),Flights[[#This Row],[Delay Type]]="Severe"),"Yes","No")</f>
        <v>No</v>
      </c>
    </row>
    <row r="1795" spans="1:24" x14ac:dyDescent="0.25">
      <c r="A1795" s="3">
        <v>42142</v>
      </c>
      <c r="B1795">
        <f>WEEKNUM(Flights[[#This Row],[Date]],2)</f>
        <v>21</v>
      </c>
      <c r="C1795">
        <f>WEEKDAY(Flights[[#This Row],[Date]],2)</f>
        <v>1</v>
      </c>
      <c r="D1795" t="s">
        <v>778</v>
      </c>
      <c r="E1795" t="s">
        <v>1994</v>
      </c>
      <c r="F1795" t="s">
        <v>0</v>
      </c>
      <c r="G1795" t="s">
        <v>356</v>
      </c>
      <c r="H1795" t="str">
        <f>_xlfn.XLOOKUP(Flights[[#This Row],[Destination]],Airports!$A$1:$A$77,Airports!$D$1:$D$77,"Code not found")</f>
        <v>Tucson</v>
      </c>
      <c r="I1795" t="str" cm="1">
        <f t="array" ref="I1795">_xlfn.XLOOKUP(Flights[[#This Row],[Destination]],_xlfn._TRO_TRAILING(Airports!A:A),_xlfn._TRO_TRAILING(Airports!E:E),"Code not found")</f>
        <v>AZ</v>
      </c>
      <c r="J1795" s="1">
        <v>0.56944444444444442</v>
      </c>
      <c r="K1795">
        <f>HOUR(Flights[[#This Row],[Scheduled Departure]])</f>
        <v>13</v>
      </c>
      <c r="L1795" s="1">
        <v>0.57222222222222219</v>
      </c>
      <c r="M1795">
        <v>4</v>
      </c>
      <c r="N1795">
        <v>94</v>
      </c>
      <c r="O1795" s="14">
        <f>Flights[[#This Row],[Length (min)]]/60</f>
        <v>1.5666666666666667</v>
      </c>
      <c r="P1795">
        <v>451</v>
      </c>
      <c r="Q1795" s="17">
        <f>IFERROR(Flights[[#This Row],[Distance]]/Flights[[#This Row],[Length (hr)]],"")</f>
        <v>287.87234042553195</v>
      </c>
      <c r="R1795" s="1">
        <v>0.63194444444444442</v>
      </c>
      <c r="S1795" s="1">
        <v>0.63749999999999996</v>
      </c>
      <c r="T1795">
        <v>8</v>
      </c>
      <c r="U1795" t="str">
        <f>IF(Flights[[#This Row],[Arrival Delay]]="","Cancelled",IF(Flights[[#This Row],[Arrival Delay]]&gt;15,"Delayed","On time"))</f>
        <v>On time</v>
      </c>
      <c r="V1795" t="str">
        <f>IF(Flights[[#This Row],[Status]]&lt;&gt;"Delayed","",IF(Flights[[#This Row],[Arrival Delay]]&gt;120,"Severe",IF(Flights[[#This Row],[Arrival Delay]]&gt;60,"Major","Moderate")))</f>
        <v/>
      </c>
      <c r="X1795" t="str">
        <f>IF(OR(AND(Flights[[#This Row],[Status]]="Cancelled",Flights[[#This Row],[Cancellation Reason]]="Airline/Carrier"),Flights[[#This Row],[Delay Type]]="Severe"),"Yes","No")</f>
        <v>No</v>
      </c>
    </row>
    <row r="1796" spans="1:24" x14ac:dyDescent="0.25">
      <c r="A1796" s="3">
        <v>42142</v>
      </c>
      <c r="B1796">
        <f>WEEKNUM(Flights[[#This Row],[Date]],2)</f>
        <v>21</v>
      </c>
      <c r="C1796">
        <f>WEEKDAY(Flights[[#This Row],[Date]],2)</f>
        <v>1</v>
      </c>
      <c r="D1796" t="s">
        <v>1311</v>
      </c>
      <c r="E1796" t="s">
        <v>1995</v>
      </c>
      <c r="F1796" t="s">
        <v>0</v>
      </c>
      <c r="G1796" t="s">
        <v>273</v>
      </c>
      <c r="H1796" t="str">
        <f>_xlfn.XLOOKUP(Flights[[#This Row],[Destination]],Airports!$A$1:$A$77,Airports!$D$1:$D$77,"Code not found")</f>
        <v>Denver</v>
      </c>
      <c r="I1796" t="str" cm="1">
        <f t="array" ref="I1796">_xlfn.XLOOKUP(Flights[[#This Row],[Destination]],_xlfn._TRO_TRAILING(Airports!A:A),_xlfn._TRO_TRAILING(Airports!E:E),"Code not found")</f>
        <v>CO</v>
      </c>
      <c r="J1796" s="1">
        <v>0.58333333333333337</v>
      </c>
      <c r="K1796">
        <f>HOUR(Flights[[#This Row],[Scheduled Departure]])</f>
        <v>14</v>
      </c>
      <c r="L1796" s="1">
        <v>0.58819444444444446</v>
      </c>
      <c r="M1796">
        <v>7</v>
      </c>
      <c r="N1796">
        <v>131</v>
      </c>
      <c r="O1796" s="14">
        <f>Flights[[#This Row],[Length (min)]]/60</f>
        <v>2.1833333333333331</v>
      </c>
      <c r="P1796">
        <v>862</v>
      </c>
      <c r="Q1796" s="17">
        <f>IFERROR(Flights[[#This Row],[Distance]]/Flights[[#This Row],[Length (hr)]],"")</f>
        <v>394.80916030534354</v>
      </c>
      <c r="R1796" s="1">
        <v>0.71875</v>
      </c>
      <c r="S1796" s="1">
        <v>0.72083333333333333</v>
      </c>
      <c r="T1796">
        <v>3</v>
      </c>
      <c r="U1796" t="str">
        <f>IF(Flights[[#This Row],[Arrival Delay]]="","Cancelled",IF(Flights[[#This Row],[Arrival Delay]]&gt;15,"Delayed","On time"))</f>
        <v>On time</v>
      </c>
      <c r="V1796" t="str">
        <f>IF(Flights[[#This Row],[Status]]&lt;&gt;"Delayed","",IF(Flights[[#This Row],[Arrival Delay]]&gt;120,"Severe",IF(Flights[[#This Row],[Arrival Delay]]&gt;60,"Major","Moderate")))</f>
        <v/>
      </c>
      <c r="X1796" t="str">
        <f>IF(OR(AND(Flights[[#This Row],[Status]]="Cancelled",Flights[[#This Row],[Cancellation Reason]]="Airline/Carrier"),Flights[[#This Row],[Delay Type]]="Severe"),"Yes","No")</f>
        <v>No</v>
      </c>
    </row>
    <row r="1797" spans="1:24" x14ac:dyDescent="0.25">
      <c r="A1797" s="3">
        <v>42142</v>
      </c>
      <c r="B1797">
        <f>WEEKNUM(Flights[[#This Row],[Date]],2)</f>
        <v>21</v>
      </c>
      <c r="C1797">
        <f>WEEKDAY(Flights[[#This Row],[Date]],2)</f>
        <v>1</v>
      </c>
      <c r="D1797" t="s">
        <v>545</v>
      </c>
      <c r="E1797" t="s">
        <v>1994</v>
      </c>
      <c r="F1797" t="s">
        <v>0</v>
      </c>
      <c r="G1797" t="s">
        <v>347</v>
      </c>
      <c r="H1797" t="str">
        <f>_xlfn.XLOOKUP(Flights[[#This Row],[Destination]],Airports!$A$1:$A$77,Airports!$D$1:$D$77,"Code not found")</f>
        <v>San Jose</v>
      </c>
      <c r="I1797" t="str" cm="1">
        <f t="array" ref="I1797">_xlfn.XLOOKUP(Flights[[#This Row],[Destination]],_xlfn._TRO_TRAILING(Airports!A:A),_xlfn._TRO_TRAILING(Airports!E:E),"Code not found")</f>
        <v>CA</v>
      </c>
      <c r="J1797" s="1">
        <v>0.61111111111111116</v>
      </c>
      <c r="K1797">
        <f>HOUR(Flights[[#This Row],[Scheduled Departure]])</f>
        <v>14</v>
      </c>
      <c r="L1797" s="1">
        <v>0.60833333333333328</v>
      </c>
      <c r="M1797">
        <v>-4</v>
      </c>
      <c r="N1797">
        <v>76</v>
      </c>
      <c r="O1797" s="14">
        <f>Flights[[#This Row],[Length (min)]]/60</f>
        <v>1.2666666666666666</v>
      </c>
      <c r="P1797">
        <v>308</v>
      </c>
      <c r="Q1797" s="17">
        <f>IFERROR(Flights[[#This Row],[Distance]]/Flights[[#This Row],[Length (hr)]],"")</f>
        <v>243.15789473684211</v>
      </c>
      <c r="R1797" s="1">
        <v>0.6645833333333333</v>
      </c>
      <c r="S1797" s="1">
        <v>0.66111111111111109</v>
      </c>
      <c r="T1797">
        <v>-5</v>
      </c>
      <c r="U1797" t="str">
        <f>IF(Flights[[#This Row],[Arrival Delay]]="","Cancelled",IF(Flights[[#This Row],[Arrival Delay]]&gt;15,"Delayed","On time"))</f>
        <v>On time</v>
      </c>
      <c r="V1797" t="str">
        <f>IF(Flights[[#This Row],[Status]]&lt;&gt;"Delayed","",IF(Flights[[#This Row],[Arrival Delay]]&gt;120,"Severe",IF(Flights[[#This Row],[Arrival Delay]]&gt;60,"Major","Moderate")))</f>
        <v/>
      </c>
      <c r="X1797" t="str">
        <f>IF(OR(AND(Flights[[#This Row],[Status]]="Cancelled",Flights[[#This Row],[Cancellation Reason]]="Airline/Carrier"),Flights[[#This Row],[Delay Type]]="Severe"),"Yes","No")</f>
        <v>No</v>
      </c>
    </row>
    <row r="1798" spans="1:24" x14ac:dyDescent="0.25">
      <c r="A1798" s="3">
        <v>42142</v>
      </c>
      <c r="B1798">
        <f>WEEKNUM(Flights[[#This Row],[Date]],2)</f>
        <v>21</v>
      </c>
      <c r="C1798">
        <f>WEEKDAY(Flights[[#This Row],[Date]],2)</f>
        <v>1</v>
      </c>
      <c r="D1798" t="s">
        <v>88</v>
      </c>
      <c r="E1798" t="s">
        <v>1987</v>
      </c>
      <c r="F1798" t="s">
        <v>0</v>
      </c>
      <c r="G1798" t="s">
        <v>15</v>
      </c>
      <c r="H1798" t="str">
        <f>_xlfn.XLOOKUP(Flights[[#This Row],[Destination]],Airports!$A$1:$A$77,Airports!$D$1:$D$77,"Code not found")</f>
        <v>Las Vegas</v>
      </c>
      <c r="I1798" t="str" cm="1">
        <f t="array" ref="I1798">_xlfn.XLOOKUP(Flights[[#This Row],[Destination]],_xlfn._TRO_TRAILING(Airports!A:A),_xlfn._TRO_TRAILING(Airports!E:E),"Code not found")</f>
        <v>NV</v>
      </c>
      <c r="J1798" s="1">
        <v>0.68402777777777779</v>
      </c>
      <c r="K1798">
        <f>HOUR(Flights[[#This Row],[Scheduled Departure]])</f>
        <v>16</v>
      </c>
      <c r="L1798" s="1">
        <v>0.68125000000000002</v>
      </c>
      <c r="M1798">
        <v>-4</v>
      </c>
      <c r="N1798">
        <v>72</v>
      </c>
      <c r="O1798" s="14">
        <f>Flights[[#This Row],[Length (min)]]/60</f>
        <v>1.2</v>
      </c>
      <c r="P1798">
        <v>236</v>
      </c>
      <c r="Q1798" s="17">
        <f>IFERROR(Flights[[#This Row],[Distance]]/Flights[[#This Row],[Length (hr)]],"")</f>
        <v>196.66666666666669</v>
      </c>
      <c r="R1798" s="1">
        <v>0.73263888888888884</v>
      </c>
      <c r="S1798" s="1">
        <v>0.73124999999999996</v>
      </c>
      <c r="T1798">
        <v>-2</v>
      </c>
      <c r="U1798" t="str">
        <f>IF(Flights[[#This Row],[Arrival Delay]]="","Cancelled",IF(Flights[[#This Row],[Arrival Delay]]&gt;15,"Delayed","On time"))</f>
        <v>On time</v>
      </c>
      <c r="V1798" t="str">
        <f>IF(Flights[[#This Row],[Status]]&lt;&gt;"Delayed","",IF(Flights[[#This Row],[Arrival Delay]]&gt;120,"Severe",IF(Flights[[#This Row],[Arrival Delay]]&gt;60,"Major","Moderate")))</f>
        <v/>
      </c>
      <c r="X1798" t="str">
        <f>IF(OR(AND(Flights[[#This Row],[Status]]="Cancelled",Flights[[#This Row],[Cancellation Reason]]="Airline/Carrier"),Flights[[#This Row],[Delay Type]]="Severe"),"Yes","No")</f>
        <v>No</v>
      </c>
    </row>
    <row r="1799" spans="1:24" x14ac:dyDescent="0.25">
      <c r="A1799" s="3">
        <v>42142</v>
      </c>
      <c r="B1799">
        <f>WEEKNUM(Flights[[#This Row],[Date]],2)</f>
        <v>21</v>
      </c>
      <c r="C1799">
        <f>WEEKDAY(Flights[[#This Row],[Date]],2)</f>
        <v>1</v>
      </c>
      <c r="D1799" t="s">
        <v>771</v>
      </c>
      <c r="E1799" t="s">
        <v>1990</v>
      </c>
      <c r="F1799" t="s">
        <v>0</v>
      </c>
      <c r="G1799" t="s">
        <v>281</v>
      </c>
      <c r="H1799" t="str">
        <f>_xlfn.XLOOKUP(Flights[[#This Row],[Destination]],Airports!$A$1:$A$77,Airports!$D$1:$D$77,"Code not found")</f>
        <v>Newark</v>
      </c>
      <c r="I1799" t="str" cm="1">
        <f t="array" ref="I1799">_xlfn.XLOOKUP(Flights[[#This Row],[Destination]],_xlfn._TRO_TRAILING(Airports!A:A),_xlfn._TRO_TRAILING(Airports!E:E),"Code not found")</f>
        <v>NJ</v>
      </c>
      <c r="J1799" s="1">
        <v>0.72569444444444442</v>
      </c>
      <c r="K1799">
        <f>HOUR(Flights[[#This Row],[Scheduled Departure]])</f>
        <v>17</v>
      </c>
      <c r="L1799" s="1">
        <v>0.72638888888888886</v>
      </c>
      <c r="M1799">
        <v>1</v>
      </c>
      <c r="N1799">
        <v>320</v>
      </c>
      <c r="O1799" s="14">
        <f>Flights[[#This Row],[Length (min)]]/60</f>
        <v>5.333333333333333</v>
      </c>
      <c r="P1799">
        <v>2454</v>
      </c>
      <c r="Q1799" s="17">
        <f>IFERROR(Flights[[#This Row],[Distance]]/Flights[[#This Row],[Length (hr)]],"")</f>
        <v>460.125</v>
      </c>
      <c r="R1799" s="1">
        <v>7.7777777777777779E-2</v>
      </c>
      <c r="S1799" s="1">
        <v>7.3611111111111113E-2</v>
      </c>
      <c r="T1799">
        <v>-6</v>
      </c>
      <c r="U1799" t="str">
        <f>IF(Flights[[#This Row],[Arrival Delay]]="","Cancelled",IF(Flights[[#This Row],[Arrival Delay]]&gt;15,"Delayed","On time"))</f>
        <v>On time</v>
      </c>
      <c r="V1799" t="str">
        <f>IF(Flights[[#This Row],[Status]]&lt;&gt;"Delayed","",IF(Flights[[#This Row],[Arrival Delay]]&gt;120,"Severe",IF(Flights[[#This Row],[Arrival Delay]]&gt;60,"Major","Moderate")))</f>
        <v/>
      </c>
      <c r="X1799" t="str">
        <f>IF(OR(AND(Flights[[#This Row],[Status]]="Cancelled",Flights[[#This Row],[Cancellation Reason]]="Airline/Carrier"),Flights[[#This Row],[Delay Type]]="Severe"),"Yes","No")</f>
        <v>No</v>
      </c>
    </row>
    <row r="1800" spans="1:24" x14ac:dyDescent="0.25">
      <c r="A1800" s="3">
        <v>42142</v>
      </c>
      <c r="B1800">
        <f>WEEKNUM(Flights[[#This Row],[Date]],2)</f>
        <v>21</v>
      </c>
      <c r="C1800">
        <f>WEEKDAY(Flights[[#This Row],[Date]],2)</f>
        <v>1</v>
      </c>
      <c r="D1800" t="s">
        <v>644</v>
      </c>
      <c r="E1800" t="s">
        <v>1994</v>
      </c>
      <c r="F1800" t="s">
        <v>0</v>
      </c>
      <c r="G1800" t="s">
        <v>283</v>
      </c>
      <c r="H1800" t="str">
        <f>_xlfn.XLOOKUP(Flights[[#This Row],[Destination]],Airports!$A$1:$A$77,Airports!$D$1:$D$77,"Code not found")</f>
        <v>Fresno</v>
      </c>
      <c r="I1800" t="str" cm="1">
        <f t="array" ref="I1800">_xlfn.XLOOKUP(Flights[[#This Row],[Destination]],_xlfn._TRO_TRAILING(Airports!A:A),_xlfn._TRO_TRAILING(Airports!E:E),"Code not found")</f>
        <v>CA</v>
      </c>
      <c r="J1800" s="1">
        <v>0.84722222222222221</v>
      </c>
      <c r="K1800">
        <f>HOUR(Flights[[#This Row],[Scheduled Departure]])</f>
        <v>20</v>
      </c>
      <c r="L1800" s="1">
        <v>0.84652777777777777</v>
      </c>
      <c r="M1800">
        <v>-1</v>
      </c>
      <c r="N1800">
        <v>62</v>
      </c>
      <c r="O1800" s="14">
        <f>Flights[[#This Row],[Length (min)]]/60</f>
        <v>1.0333333333333334</v>
      </c>
      <c r="P1800">
        <v>209</v>
      </c>
      <c r="Q1800" s="17">
        <f>IFERROR(Flights[[#This Row],[Distance]]/Flights[[#This Row],[Length (hr)]],"")</f>
        <v>202.25806451612902</v>
      </c>
      <c r="R1800" s="1">
        <v>0.88888888888888884</v>
      </c>
      <c r="S1800" s="1">
        <v>0.88958333333333328</v>
      </c>
      <c r="T1800">
        <v>1</v>
      </c>
      <c r="U1800" t="str">
        <f>IF(Flights[[#This Row],[Arrival Delay]]="","Cancelled",IF(Flights[[#This Row],[Arrival Delay]]&gt;15,"Delayed","On time"))</f>
        <v>On time</v>
      </c>
      <c r="V1800" t="str">
        <f>IF(Flights[[#This Row],[Status]]&lt;&gt;"Delayed","",IF(Flights[[#This Row],[Arrival Delay]]&gt;120,"Severe",IF(Flights[[#This Row],[Arrival Delay]]&gt;60,"Major","Moderate")))</f>
        <v/>
      </c>
      <c r="X1800" t="str">
        <f>IF(OR(AND(Flights[[#This Row],[Status]]="Cancelled",Flights[[#This Row],[Cancellation Reason]]="Airline/Carrier"),Flights[[#This Row],[Delay Type]]="Severe"),"Yes","No")</f>
        <v>No</v>
      </c>
    </row>
    <row r="1801" spans="1:24" x14ac:dyDescent="0.25">
      <c r="A1801" s="3">
        <v>42143</v>
      </c>
      <c r="B1801">
        <f>WEEKNUM(Flights[[#This Row],[Date]],2)</f>
        <v>21</v>
      </c>
      <c r="C1801">
        <f>WEEKDAY(Flights[[#This Row],[Date]],2)</f>
        <v>2</v>
      </c>
      <c r="D1801" t="s">
        <v>1278</v>
      </c>
      <c r="E1801" t="s">
        <v>1995</v>
      </c>
      <c r="F1801" t="s">
        <v>0</v>
      </c>
      <c r="G1801" t="s">
        <v>26</v>
      </c>
      <c r="H1801" t="str">
        <f>_xlfn.XLOOKUP(Flights[[#This Row],[Destination]],Airports!$A$1:$A$77,Airports!$D$1:$D$77,"Code not found")</f>
        <v>Atlanta</v>
      </c>
      <c r="I1801" t="str" cm="1">
        <f t="array" ref="I1801">_xlfn.XLOOKUP(Flights[[#This Row],[Destination]],_xlfn._TRO_TRAILING(Airports!A:A),_xlfn._TRO_TRAILING(Airports!E:E),"Code not found")</f>
        <v>GA</v>
      </c>
      <c r="J1801" s="1">
        <v>0.2361111111111111</v>
      </c>
      <c r="K1801">
        <f>HOUR(Flights[[#This Row],[Scheduled Departure]])</f>
        <v>5</v>
      </c>
      <c r="L1801" s="1">
        <v>0.2388888888888889</v>
      </c>
      <c r="M1801">
        <v>4</v>
      </c>
      <c r="N1801">
        <v>255</v>
      </c>
      <c r="O1801" s="14">
        <f>Flights[[#This Row],[Length (min)]]/60</f>
        <v>4.25</v>
      </c>
      <c r="P1801">
        <v>1947</v>
      </c>
      <c r="Q1801" s="17">
        <f>IFERROR(Flights[[#This Row],[Distance]]/Flights[[#This Row],[Length (hr)]],"")</f>
        <v>458.11764705882354</v>
      </c>
      <c r="R1801" s="1">
        <v>0.54513888888888884</v>
      </c>
      <c r="S1801" s="1">
        <v>0.54097222222222219</v>
      </c>
      <c r="T1801">
        <v>-6</v>
      </c>
      <c r="U1801" t="str">
        <f>IF(Flights[[#This Row],[Arrival Delay]]="","Cancelled",IF(Flights[[#This Row],[Arrival Delay]]&gt;15,"Delayed","On time"))</f>
        <v>On time</v>
      </c>
      <c r="V1801" t="str">
        <f>IF(Flights[[#This Row],[Status]]&lt;&gt;"Delayed","",IF(Flights[[#This Row],[Arrival Delay]]&gt;120,"Severe",IF(Flights[[#This Row],[Arrival Delay]]&gt;60,"Major","Moderate")))</f>
        <v/>
      </c>
      <c r="X1801" t="str">
        <f>IF(OR(AND(Flights[[#This Row],[Status]]="Cancelled",Flights[[#This Row],[Cancellation Reason]]="Airline/Carrier"),Flights[[#This Row],[Delay Type]]="Severe"),"Yes","No")</f>
        <v>No</v>
      </c>
    </row>
    <row r="1802" spans="1:24" x14ac:dyDescent="0.25">
      <c r="A1802" s="3">
        <v>42143</v>
      </c>
      <c r="B1802">
        <f>WEEKNUM(Flights[[#This Row],[Date]],2)</f>
        <v>21</v>
      </c>
      <c r="C1802">
        <f>WEEKDAY(Flights[[#This Row],[Date]],2)</f>
        <v>2</v>
      </c>
      <c r="D1802" t="s">
        <v>1418</v>
      </c>
      <c r="E1802" t="s">
        <v>1988</v>
      </c>
      <c r="F1802" t="s">
        <v>0</v>
      </c>
      <c r="G1802" t="s">
        <v>28</v>
      </c>
      <c r="H1802" t="str">
        <f>_xlfn.XLOOKUP(Flights[[#This Row],[Destination]],Airports!$A$1:$A$77,Airports!$D$1:$D$77,"Code not found")</f>
        <v>Philadelphia</v>
      </c>
      <c r="I1802" t="str" cm="1">
        <f t="array" ref="I1802">_xlfn.XLOOKUP(Flights[[#This Row],[Destination]],_xlfn._TRO_TRAILING(Airports!A:A),_xlfn._TRO_TRAILING(Airports!E:E),"Code not found")</f>
        <v>PA</v>
      </c>
      <c r="J1802" s="1">
        <v>0.35069444444444442</v>
      </c>
      <c r="K1802">
        <f>HOUR(Flights[[#This Row],[Scheduled Departure]])</f>
        <v>8</v>
      </c>
      <c r="L1802" s="1">
        <v>0.34930555555555554</v>
      </c>
      <c r="M1802">
        <v>-2</v>
      </c>
      <c r="N1802">
        <v>342</v>
      </c>
      <c r="O1802" s="14">
        <f>Flights[[#This Row],[Length (min)]]/60</f>
        <v>5.7</v>
      </c>
      <c r="P1802">
        <v>2402</v>
      </c>
      <c r="Q1802" s="17">
        <f>IFERROR(Flights[[#This Row],[Distance]]/Flights[[#This Row],[Length (hr)]],"")</f>
        <v>421.40350877192981</v>
      </c>
      <c r="R1802" s="1">
        <v>0.69930555555555551</v>
      </c>
      <c r="S1802" s="1">
        <v>0.71180555555555558</v>
      </c>
      <c r="T1802">
        <v>18</v>
      </c>
      <c r="U1802" t="str">
        <f>IF(Flights[[#This Row],[Arrival Delay]]="","Cancelled",IF(Flights[[#This Row],[Arrival Delay]]&gt;15,"Delayed","On time"))</f>
        <v>Delayed</v>
      </c>
      <c r="V1802" t="str">
        <f>IF(Flights[[#This Row],[Status]]&lt;&gt;"Delayed","",IF(Flights[[#This Row],[Arrival Delay]]&gt;120,"Severe",IF(Flights[[#This Row],[Arrival Delay]]&gt;60,"Major","Moderate")))</f>
        <v>Moderate</v>
      </c>
      <c r="X1802" t="str">
        <f>IF(OR(AND(Flights[[#This Row],[Status]]="Cancelled",Flights[[#This Row],[Cancellation Reason]]="Airline/Carrier"),Flights[[#This Row],[Delay Type]]="Severe"),"Yes","No")</f>
        <v>No</v>
      </c>
    </row>
    <row r="1803" spans="1:24" x14ac:dyDescent="0.25">
      <c r="A1803" s="3">
        <v>42143</v>
      </c>
      <c r="B1803">
        <f>WEEKNUM(Flights[[#This Row],[Date]],2)</f>
        <v>21</v>
      </c>
      <c r="C1803">
        <f>WEEKDAY(Flights[[#This Row],[Date]],2)</f>
        <v>2</v>
      </c>
      <c r="D1803" t="s">
        <v>507</v>
      </c>
      <c r="E1803" t="s">
        <v>1990</v>
      </c>
      <c r="F1803" t="s">
        <v>0</v>
      </c>
      <c r="G1803" t="s">
        <v>262</v>
      </c>
      <c r="H1803" t="str">
        <f>_xlfn.XLOOKUP(Flights[[#This Row],[Destination]],Airports!$A$1:$A$77,Airports!$D$1:$D$77,"Code not found")</f>
        <v>Cleveland</v>
      </c>
      <c r="I1803" t="str" cm="1">
        <f t="array" ref="I1803">_xlfn.XLOOKUP(Flights[[#This Row],[Destination]],_xlfn._TRO_TRAILING(Airports!A:A),_xlfn._TRO_TRAILING(Airports!E:E),"Code not found")</f>
        <v>OH</v>
      </c>
      <c r="J1803" s="1">
        <v>0.40555555555555556</v>
      </c>
      <c r="K1803">
        <f>HOUR(Flights[[#This Row],[Scheduled Departure]])</f>
        <v>9</v>
      </c>
      <c r="L1803" s="1">
        <v>0.40277777777777779</v>
      </c>
      <c r="M1803">
        <v>-4</v>
      </c>
      <c r="N1803">
        <v>264</v>
      </c>
      <c r="O1803" s="14">
        <f>Flights[[#This Row],[Length (min)]]/60</f>
        <v>4.4000000000000004</v>
      </c>
      <c r="P1803">
        <v>2052</v>
      </c>
      <c r="Q1803" s="17">
        <f>IFERROR(Flights[[#This Row],[Distance]]/Flights[[#This Row],[Length (hr)]],"")</f>
        <v>466.36363636363632</v>
      </c>
      <c r="R1803" s="1">
        <v>0.71944444444444444</v>
      </c>
      <c r="S1803" s="1">
        <v>0.71111111111111114</v>
      </c>
      <c r="T1803">
        <v>-12</v>
      </c>
      <c r="U1803" t="str">
        <f>IF(Flights[[#This Row],[Arrival Delay]]="","Cancelled",IF(Flights[[#This Row],[Arrival Delay]]&gt;15,"Delayed","On time"))</f>
        <v>On time</v>
      </c>
      <c r="V1803" t="str">
        <f>IF(Flights[[#This Row],[Status]]&lt;&gt;"Delayed","",IF(Flights[[#This Row],[Arrival Delay]]&gt;120,"Severe",IF(Flights[[#This Row],[Arrival Delay]]&gt;60,"Major","Moderate")))</f>
        <v/>
      </c>
      <c r="X1803" t="str">
        <f>IF(OR(AND(Flights[[#This Row],[Status]]="Cancelled",Flights[[#This Row],[Cancellation Reason]]="Airline/Carrier"),Flights[[#This Row],[Delay Type]]="Severe"),"Yes","No")</f>
        <v>No</v>
      </c>
    </row>
    <row r="1804" spans="1:24" x14ac:dyDescent="0.25">
      <c r="A1804" s="3">
        <v>42143</v>
      </c>
      <c r="B1804">
        <f>WEEKNUM(Flights[[#This Row],[Date]],2)</f>
        <v>21</v>
      </c>
      <c r="C1804">
        <f>WEEKDAY(Flights[[#This Row],[Date]],2)</f>
        <v>2</v>
      </c>
      <c r="D1804" t="s">
        <v>698</v>
      </c>
      <c r="E1804" t="s">
        <v>1996</v>
      </c>
      <c r="F1804" t="s">
        <v>0</v>
      </c>
      <c r="G1804" t="s">
        <v>270</v>
      </c>
      <c r="H1804" t="str">
        <f>_xlfn.XLOOKUP(Flights[[#This Row],[Destination]],Airports!$A$1:$A$77,Airports!$D$1:$D$77,"Code not found")</f>
        <v>Dallas</v>
      </c>
      <c r="I1804" t="str" cm="1">
        <f t="array" ref="I1804">_xlfn.XLOOKUP(Flights[[#This Row],[Destination]],_xlfn._TRO_TRAILING(Airports!A:A),_xlfn._TRO_TRAILING(Airports!E:E),"Code not found")</f>
        <v>TX</v>
      </c>
      <c r="J1804" s="1">
        <v>0.4548611111111111</v>
      </c>
      <c r="K1804">
        <f>HOUR(Flights[[#This Row],[Scheduled Departure]])</f>
        <v>10</v>
      </c>
      <c r="L1804" s="1">
        <v>0.45208333333333334</v>
      </c>
      <c r="M1804">
        <v>-4</v>
      </c>
      <c r="N1804">
        <v>183</v>
      </c>
      <c r="O1804" s="14">
        <f>Flights[[#This Row],[Length (min)]]/60</f>
        <v>3.05</v>
      </c>
      <c r="P1804">
        <v>1246</v>
      </c>
      <c r="Q1804" s="17">
        <f>IFERROR(Flights[[#This Row],[Distance]]/Flights[[#This Row],[Length (hr)]],"")</f>
        <v>408.52459016393448</v>
      </c>
      <c r="R1804" s="1">
        <v>0.65972222222222221</v>
      </c>
      <c r="S1804" s="1">
        <v>0.66249999999999998</v>
      </c>
      <c r="T1804">
        <v>4</v>
      </c>
      <c r="U1804" t="str">
        <f>IF(Flights[[#This Row],[Arrival Delay]]="","Cancelled",IF(Flights[[#This Row],[Arrival Delay]]&gt;15,"Delayed","On time"))</f>
        <v>On time</v>
      </c>
      <c r="V1804" t="str">
        <f>IF(Flights[[#This Row],[Status]]&lt;&gt;"Delayed","",IF(Flights[[#This Row],[Arrival Delay]]&gt;120,"Severe",IF(Flights[[#This Row],[Arrival Delay]]&gt;60,"Major","Moderate")))</f>
        <v/>
      </c>
      <c r="X1804" t="str">
        <f>IF(OR(AND(Flights[[#This Row],[Status]]="Cancelled",Flights[[#This Row],[Cancellation Reason]]="Airline/Carrier"),Flights[[#This Row],[Delay Type]]="Severe"),"Yes","No")</f>
        <v>No</v>
      </c>
    </row>
    <row r="1805" spans="1:24" x14ac:dyDescent="0.25">
      <c r="A1805" s="3">
        <v>42143</v>
      </c>
      <c r="B1805">
        <f>WEEKNUM(Flights[[#This Row],[Date]],2)</f>
        <v>21</v>
      </c>
      <c r="C1805">
        <f>WEEKDAY(Flights[[#This Row],[Date]],2)</f>
        <v>2</v>
      </c>
      <c r="D1805" t="s">
        <v>766</v>
      </c>
      <c r="E1805" t="s">
        <v>1994</v>
      </c>
      <c r="F1805" t="s">
        <v>0</v>
      </c>
      <c r="G1805" t="s">
        <v>343</v>
      </c>
      <c r="H1805" t="str">
        <f>_xlfn.XLOOKUP(Flights[[#This Row],[Destination]],Airports!$A$1:$A$77,Airports!$D$1:$D$77,"Code not found")</f>
        <v>San Luis Obispo</v>
      </c>
      <c r="I1805" t="str" cm="1">
        <f t="array" ref="I1805">_xlfn.XLOOKUP(Flights[[#This Row],[Destination]],_xlfn._TRO_TRAILING(Airports!A:A),_xlfn._TRO_TRAILING(Airports!E:E),"Code not found")</f>
        <v>CA</v>
      </c>
      <c r="J1805" s="1">
        <v>0.55000000000000004</v>
      </c>
      <c r="K1805">
        <f>HOUR(Flights[[#This Row],[Scheduled Departure]])</f>
        <v>13</v>
      </c>
      <c r="L1805" s="1">
        <v>0.54097222222222219</v>
      </c>
      <c r="M1805">
        <v>-13</v>
      </c>
      <c r="N1805">
        <v>63</v>
      </c>
      <c r="O1805" s="14">
        <f>Flights[[#This Row],[Length (min)]]/60</f>
        <v>1.05</v>
      </c>
      <c r="P1805">
        <v>156</v>
      </c>
      <c r="Q1805" s="17">
        <f>IFERROR(Flights[[#This Row],[Distance]]/Flights[[#This Row],[Length (hr)]],"")</f>
        <v>148.57142857142856</v>
      </c>
      <c r="R1805" s="1">
        <v>0.59166666666666667</v>
      </c>
      <c r="S1805" s="1">
        <v>0.58472222222222225</v>
      </c>
      <c r="T1805">
        <v>-10</v>
      </c>
      <c r="U1805" t="str">
        <f>IF(Flights[[#This Row],[Arrival Delay]]="","Cancelled",IF(Flights[[#This Row],[Arrival Delay]]&gt;15,"Delayed","On time"))</f>
        <v>On time</v>
      </c>
      <c r="V1805" t="str">
        <f>IF(Flights[[#This Row],[Status]]&lt;&gt;"Delayed","",IF(Flights[[#This Row],[Arrival Delay]]&gt;120,"Severe",IF(Flights[[#This Row],[Arrival Delay]]&gt;60,"Major","Moderate")))</f>
        <v/>
      </c>
      <c r="X1805" t="str">
        <f>IF(OR(AND(Flights[[#This Row],[Status]]="Cancelled",Flights[[#This Row],[Cancellation Reason]]="Airline/Carrier"),Flights[[#This Row],[Delay Type]]="Severe"),"Yes","No")</f>
        <v>No</v>
      </c>
    </row>
    <row r="1806" spans="1:24" x14ac:dyDescent="0.25">
      <c r="A1806" s="3">
        <v>42143</v>
      </c>
      <c r="B1806">
        <f>WEEKNUM(Flights[[#This Row],[Date]],2)</f>
        <v>21</v>
      </c>
      <c r="C1806">
        <f>WEEKDAY(Flights[[#This Row],[Date]],2)</f>
        <v>2</v>
      </c>
      <c r="D1806" t="s">
        <v>1311</v>
      </c>
      <c r="E1806" t="s">
        <v>1995</v>
      </c>
      <c r="F1806" t="s">
        <v>0</v>
      </c>
      <c r="G1806" t="s">
        <v>273</v>
      </c>
      <c r="H1806" t="str">
        <f>_xlfn.XLOOKUP(Flights[[#This Row],[Destination]],Airports!$A$1:$A$77,Airports!$D$1:$D$77,"Code not found")</f>
        <v>Denver</v>
      </c>
      <c r="I1806" t="str" cm="1">
        <f t="array" ref="I1806">_xlfn.XLOOKUP(Flights[[#This Row],[Destination]],_xlfn._TRO_TRAILING(Airports!A:A),_xlfn._TRO_TRAILING(Airports!E:E),"Code not found")</f>
        <v>CO</v>
      </c>
      <c r="J1806" s="1">
        <v>0.58333333333333337</v>
      </c>
      <c r="K1806">
        <f>HOUR(Flights[[#This Row],[Scheduled Departure]])</f>
        <v>14</v>
      </c>
      <c r="L1806" s="1">
        <v>0.61458333333333337</v>
      </c>
      <c r="M1806">
        <v>45</v>
      </c>
      <c r="N1806">
        <v>120</v>
      </c>
      <c r="O1806" s="14">
        <f>Flights[[#This Row],[Length (min)]]/60</f>
        <v>2</v>
      </c>
      <c r="P1806">
        <v>862</v>
      </c>
      <c r="Q1806" s="17">
        <f>IFERROR(Flights[[#This Row],[Distance]]/Flights[[#This Row],[Length (hr)]],"")</f>
        <v>431</v>
      </c>
      <c r="R1806" s="1">
        <v>0.71875</v>
      </c>
      <c r="S1806" s="1">
        <v>0.73958333333333337</v>
      </c>
      <c r="T1806">
        <v>30</v>
      </c>
      <c r="U1806" t="str">
        <f>IF(Flights[[#This Row],[Arrival Delay]]="","Cancelled",IF(Flights[[#This Row],[Arrival Delay]]&gt;15,"Delayed","On time"))</f>
        <v>Delayed</v>
      </c>
      <c r="V1806" t="str">
        <f>IF(Flights[[#This Row],[Status]]&lt;&gt;"Delayed","",IF(Flights[[#This Row],[Arrival Delay]]&gt;120,"Severe",IF(Flights[[#This Row],[Arrival Delay]]&gt;60,"Major","Moderate")))</f>
        <v>Moderate</v>
      </c>
      <c r="X1806" t="str">
        <f>IF(OR(AND(Flights[[#This Row],[Status]]="Cancelled",Flights[[#This Row],[Cancellation Reason]]="Airline/Carrier"),Flights[[#This Row],[Delay Type]]="Severe"),"Yes","No")</f>
        <v>No</v>
      </c>
    </row>
    <row r="1807" spans="1:24" x14ac:dyDescent="0.25">
      <c r="A1807" s="3">
        <v>42143</v>
      </c>
      <c r="B1807">
        <f>WEEKNUM(Flights[[#This Row],[Date]],2)</f>
        <v>21</v>
      </c>
      <c r="C1807">
        <f>WEEKDAY(Flights[[#This Row],[Date]],2)</f>
        <v>2</v>
      </c>
      <c r="D1807" t="s">
        <v>562</v>
      </c>
      <c r="E1807" t="s">
        <v>1989</v>
      </c>
      <c r="F1807" t="s">
        <v>0</v>
      </c>
      <c r="G1807" t="s">
        <v>12</v>
      </c>
      <c r="H1807" t="str">
        <f>_xlfn.XLOOKUP(Flights[[#This Row],[Destination]],Airports!$A$1:$A$77,Airports!$D$1:$D$77,"Code not found")</f>
        <v>New York</v>
      </c>
      <c r="I1807" t="str" cm="1">
        <f t="array" ref="I1807">_xlfn.XLOOKUP(Flights[[#This Row],[Destination]],_xlfn._TRO_TRAILING(Airports!A:A),_xlfn._TRO_TRAILING(Airports!E:E),"Code not found")</f>
        <v>NY</v>
      </c>
      <c r="J1807" s="1">
        <v>0.66666666666666663</v>
      </c>
      <c r="K1807">
        <f>HOUR(Flights[[#This Row],[Scheduled Departure]])</f>
        <v>16</v>
      </c>
      <c r="L1807" s="1">
        <v>0.66874999999999996</v>
      </c>
      <c r="M1807">
        <v>3</v>
      </c>
      <c r="N1807">
        <v>294</v>
      </c>
      <c r="O1807" s="14">
        <f>Flights[[#This Row],[Length (min)]]/60</f>
        <v>4.9000000000000004</v>
      </c>
      <c r="P1807">
        <v>2475</v>
      </c>
      <c r="Q1807" s="17">
        <f>IFERROR(Flights[[#This Row],[Distance]]/Flights[[#This Row],[Length (hr)]],"")</f>
        <v>505.10204081632651</v>
      </c>
      <c r="R1807" s="1">
        <v>2.0833333333333332E-2</v>
      </c>
      <c r="S1807" s="1">
        <v>0.99791666666666667</v>
      </c>
      <c r="T1807">
        <v>-33</v>
      </c>
      <c r="U1807" t="str">
        <f>IF(Flights[[#This Row],[Arrival Delay]]="","Cancelled",IF(Flights[[#This Row],[Arrival Delay]]&gt;15,"Delayed","On time"))</f>
        <v>On time</v>
      </c>
      <c r="V1807" t="str">
        <f>IF(Flights[[#This Row],[Status]]&lt;&gt;"Delayed","",IF(Flights[[#This Row],[Arrival Delay]]&gt;120,"Severe",IF(Flights[[#This Row],[Arrival Delay]]&gt;60,"Major","Moderate")))</f>
        <v/>
      </c>
      <c r="X1807" t="str">
        <f>IF(OR(AND(Flights[[#This Row],[Status]]="Cancelled",Flights[[#This Row],[Cancellation Reason]]="Airline/Carrier"),Flights[[#This Row],[Delay Type]]="Severe"),"Yes","No")</f>
        <v>No</v>
      </c>
    </row>
    <row r="1808" spans="1:24" x14ac:dyDescent="0.25">
      <c r="A1808" s="3">
        <v>42143</v>
      </c>
      <c r="B1808">
        <f>WEEKNUM(Flights[[#This Row],[Date]],2)</f>
        <v>21</v>
      </c>
      <c r="C1808">
        <f>WEEKDAY(Flights[[#This Row],[Date]],2)</f>
        <v>2</v>
      </c>
      <c r="D1808" t="s">
        <v>1015</v>
      </c>
      <c r="E1808" t="s">
        <v>1994</v>
      </c>
      <c r="F1808" t="s">
        <v>0</v>
      </c>
      <c r="G1808" t="s">
        <v>313</v>
      </c>
      <c r="H1808" t="str">
        <f>_xlfn.XLOOKUP(Flights[[#This Row],[Destination]],Airports!$A$1:$A$77,Airports!$D$1:$D$77,"Code not found")</f>
        <v>Monterey</v>
      </c>
      <c r="I1808" t="str" cm="1">
        <f t="array" ref="I1808">_xlfn.XLOOKUP(Flights[[#This Row],[Destination]],_xlfn._TRO_TRAILING(Airports!A:A),_xlfn._TRO_TRAILING(Airports!E:E),"Code not found")</f>
        <v>CA</v>
      </c>
      <c r="J1808" s="1">
        <v>0.6875</v>
      </c>
      <c r="K1808">
        <f>HOUR(Flights[[#This Row],[Scheduled Departure]])</f>
        <v>16</v>
      </c>
      <c r="L1808" s="1">
        <v>0.68472222222222223</v>
      </c>
      <c r="M1808">
        <v>-4</v>
      </c>
      <c r="N1808">
        <v>66</v>
      </c>
      <c r="O1808" s="14">
        <f>Flights[[#This Row],[Length (min)]]/60</f>
        <v>1.1000000000000001</v>
      </c>
      <c r="P1808">
        <v>266</v>
      </c>
      <c r="Q1808" s="17">
        <f>IFERROR(Flights[[#This Row],[Distance]]/Flights[[#This Row],[Length (hr)]],"")</f>
        <v>241.81818181818178</v>
      </c>
      <c r="R1808" s="1">
        <v>0.73958333333333337</v>
      </c>
      <c r="S1808" s="1">
        <v>0.73055555555555551</v>
      </c>
      <c r="T1808">
        <v>-13</v>
      </c>
      <c r="U1808" t="str">
        <f>IF(Flights[[#This Row],[Arrival Delay]]="","Cancelled",IF(Flights[[#This Row],[Arrival Delay]]&gt;15,"Delayed","On time"))</f>
        <v>On time</v>
      </c>
      <c r="V1808" t="str">
        <f>IF(Flights[[#This Row],[Status]]&lt;&gt;"Delayed","",IF(Flights[[#This Row],[Arrival Delay]]&gt;120,"Severe",IF(Flights[[#This Row],[Arrival Delay]]&gt;60,"Major","Moderate")))</f>
        <v/>
      </c>
      <c r="X1808" t="str">
        <f>IF(OR(AND(Flights[[#This Row],[Status]]="Cancelled",Flights[[#This Row],[Cancellation Reason]]="Airline/Carrier"),Flights[[#This Row],[Delay Type]]="Severe"),"Yes","No")</f>
        <v>No</v>
      </c>
    </row>
    <row r="1809" spans="1:24" x14ac:dyDescent="0.25">
      <c r="A1809" s="3">
        <v>42143</v>
      </c>
      <c r="B1809">
        <f>WEEKNUM(Flights[[#This Row],[Date]],2)</f>
        <v>21</v>
      </c>
      <c r="C1809">
        <f>WEEKDAY(Flights[[#This Row],[Date]],2)</f>
        <v>2</v>
      </c>
      <c r="D1809" t="s">
        <v>1066</v>
      </c>
      <c r="E1809" t="s">
        <v>1994</v>
      </c>
      <c r="F1809" t="s">
        <v>0</v>
      </c>
      <c r="G1809" t="s">
        <v>351</v>
      </c>
      <c r="H1809" t="str">
        <f>_xlfn.XLOOKUP(Flights[[#This Row],[Destination]],Airports!$A$1:$A$77,Airports!$D$1:$D$77,"Code not found")</f>
        <v>Sacramento</v>
      </c>
      <c r="I1809" t="str" cm="1">
        <f t="array" ref="I1809">_xlfn.XLOOKUP(Flights[[#This Row],[Destination]],_xlfn._TRO_TRAILING(Airports!A:A),_xlfn._TRO_TRAILING(Airports!E:E),"Code not found")</f>
        <v>CA</v>
      </c>
      <c r="J1809" s="1">
        <v>0.70208333333333328</v>
      </c>
      <c r="K1809">
        <f>HOUR(Flights[[#This Row],[Scheduled Departure]])</f>
        <v>16</v>
      </c>
      <c r="L1809" s="1">
        <v>0.69791666666666663</v>
      </c>
      <c r="M1809">
        <v>-6</v>
      </c>
      <c r="N1809">
        <v>75</v>
      </c>
      <c r="O1809" s="14">
        <f>Flights[[#This Row],[Length (min)]]/60</f>
        <v>1.25</v>
      </c>
      <c r="P1809">
        <v>373</v>
      </c>
      <c r="Q1809" s="17">
        <f>IFERROR(Flights[[#This Row],[Distance]]/Flights[[#This Row],[Length (hr)]],"")</f>
        <v>298.39999999999998</v>
      </c>
      <c r="R1809" s="1">
        <v>0.76041666666666663</v>
      </c>
      <c r="S1809" s="1">
        <v>0.75</v>
      </c>
      <c r="T1809">
        <v>-15</v>
      </c>
      <c r="U1809" t="str">
        <f>IF(Flights[[#This Row],[Arrival Delay]]="","Cancelled",IF(Flights[[#This Row],[Arrival Delay]]&gt;15,"Delayed","On time"))</f>
        <v>On time</v>
      </c>
      <c r="V1809" t="str">
        <f>IF(Flights[[#This Row],[Status]]&lt;&gt;"Delayed","",IF(Flights[[#This Row],[Arrival Delay]]&gt;120,"Severe",IF(Flights[[#This Row],[Arrival Delay]]&gt;60,"Major","Moderate")))</f>
        <v/>
      </c>
      <c r="X1809" t="str">
        <f>IF(OR(AND(Flights[[#This Row],[Status]]="Cancelled",Flights[[#This Row],[Cancellation Reason]]="Airline/Carrier"),Flights[[#This Row],[Delay Type]]="Severe"),"Yes","No")</f>
        <v>No</v>
      </c>
    </row>
    <row r="1810" spans="1:24" x14ac:dyDescent="0.25">
      <c r="A1810" s="3">
        <v>42143</v>
      </c>
      <c r="B1810">
        <f>WEEKNUM(Flights[[#This Row],[Date]],2)</f>
        <v>21</v>
      </c>
      <c r="C1810">
        <f>WEEKDAY(Flights[[#This Row],[Date]],2)</f>
        <v>2</v>
      </c>
      <c r="D1810" t="s">
        <v>1325</v>
      </c>
      <c r="E1810" t="s">
        <v>1995</v>
      </c>
      <c r="F1810" t="s">
        <v>0</v>
      </c>
      <c r="G1810" t="s">
        <v>15</v>
      </c>
      <c r="H1810" t="str">
        <f>_xlfn.XLOOKUP(Flights[[#This Row],[Destination]],Airports!$A$1:$A$77,Airports!$D$1:$D$77,"Code not found")</f>
        <v>Las Vegas</v>
      </c>
      <c r="I1810" t="str" cm="1">
        <f t="array" ref="I1810">_xlfn.XLOOKUP(Flights[[#This Row],[Destination]],_xlfn._TRO_TRAILING(Airports!A:A),_xlfn._TRO_TRAILING(Airports!E:E),"Code not found")</f>
        <v>NV</v>
      </c>
      <c r="J1810" s="1">
        <v>0.76041666666666663</v>
      </c>
      <c r="K1810">
        <f>HOUR(Flights[[#This Row],[Scheduled Departure]])</f>
        <v>18</v>
      </c>
      <c r="L1810" s="1">
        <v>0.76041666666666663</v>
      </c>
      <c r="M1810">
        <v>0</v>
      </c>
      <c r="N1810">
        <v>60</v>
      </c>
      <c r="O1810" s="14">
        <f>Flights[[#This Row],[Length (min)]]/60</f>
        <v>1</v>
      </c>
      <c r="P1810">
        <v>236</v>
      </c>
      <c r="Q1810" s="17">
        <f>IFERROR(Flights[[#This Row],[Distance]]/Flights[[#This Row],[Length (hr)]],"")</f>
        <v>236</v>
      </c>
      <c r="R1810" s="1">
        <v>0.79861111111111116</v>
      </c>
      <c r="S1810" s="1">
        <v>0.80208333333333337</v>
      </c>
      <c r="T1810">
        <v>5</v>
      </c>
      <c r="U1810" t="str">
        <f>IF(Flights[[#This Row],[Arrival Delay]]="","Cancelled",IF(Flights[[#This Row],[Arrival Delay]]&gt;15,"Delayed","On time"))</f>
        <v>On time</v>
      </c>
      <c r="V1810" t="str">
        <f>IF(Flights[[#This Row],[Status]]&lt;&gt;"Delayed","",IF(Flights[[#This Row],[Arrival Delay]]&gt;120,"Severe",IF(Flights[[#This Row],[Arrival Delay]]&gt;60,"Major","Moderate")))</f>
        <v/>
      </c>
      <c r="X1810" t="str">
        <f>IF(OR(AND(Flights[[#This Row],[Status]]="Cancelled",Flights[[#This Row],[Cancellation Reason]]="Airline/Carrier"),Flights[[#This Row],[Delay Type]]="Severe"),"Yes","No")</f>
        <v>No</v>
      </c>
    </row>
    <row r="1811" spans="1:24" x14ac:dyDescent="0.25">
      <c r="A1811" s="3">
        <v>42143</v>
      </c>
      <c r="B1811">
        <f>WEEKNUM(Flights[[#This Row],[Date]],2)</f>
        <v>21</v>
      </c>
      <c r="C1811">
        <f>WEEKDAY(Flights[[#This Row],[Date]],2)</f>
        <v>2</v>
      </c>
      <c r="D1811" t="s">
        <v>1335</v>
      </c>
      <c r="E1811" t="s">
        <v>1995</v>
      </c>
      <c r="F1811" t="s">
        <v>0</v>
      </c>
      <c r="G1811" t="s">
        <v>290</v>
      </c>
      <c r="H1811" t="str">
        <f>_xlfn.XLOOKUP(Flights[[#This Row],[Destination]],Airports!$A$1:$A$77,Airports!$D$1:$D$77,"Code not found")</f>
        <v>Houston</v>
      </c>
      <c r="I1811" t="str" cm="1">
        <f t="array" ref="I1811">_xlfn.XLOOKUP(Flights[[#This Row],[Destination]],_xlfn._TRO_TRAILING(Airports!A:A),_xlfn._TRO_TRAILING(Airports!E:E),"Code not found")</f>
        <v>TX</v>
      </c>
      <c r="J1811" s="1">
        <v>0.81597222222222221</v>
      </c>
      <c r="K1811">
        <f>HOUR(Flights[[#This Row],[Scheduled Departure]])</f>
        <v>19</v>
      </c>
      <c r="L1811" s="1">
        <v>0.82222222222222219</v>
      </c>
      <c r="M1811">
        <v>9</v>
      </c>
      <c r="N1811">
        <v>169</v>
      </c>
      <c r="O1811" s="14">
        <f>Flights[[#This Row],[Length (min)]]/60</f>
        <v>2.8166666666666669</v>
      </c>
      <c r="P1811">
        <v>1390</v>
      </c>
      <c r="Q1811" s="17">
        <f>IFERROR(Flights[[#This Row],[Distance]]/Flights[[#This Row],[Length (hr)]],"")</f>
        <v>493.49112426035498</v>
      </c>
      <c r="R1811" s="1">
        <v>2.7777777777777776E-2</v>
      </c>
      <c r="S1811" s="1">
        <v>2.2916666666666665E-2</v>
      </c>
      <c r="T1811">
        <v>-7</v>
      </c>
      <c r="U1811" t="str">
        <f>IF(Flights[[#This Row],[Arrival Delay]]="","Cancelled",IF(Flights[[#This Row],[Arrival Delay]]&gt;15,"Delayed","On time"))</f>
        <v>On time</v>
      </c>
      <c r="V1811" t="str">
        <f>IF(Flights[[#This Row],[Status]]&lt;&gt;"Delayed","",IF(Flights[[#This Row],[Arrival Delay]]&gt;120,"Severe",IF(Flights[[#This Row],[Arrival Delay]]&gt;60,"Major","Moderate")))</f>
        <v/>
      </c>
      <c r="X1811" t="str">
        <f>IF(OR(AND(Flights[[#This Row],[Status]]="Cancelled",Flights[[#This Row],[Cancellation Reason]]="Airline/Carrier"),Flights[[#This Row],[Delay Type]]="Severe"),"Yes","No")</f>
        <v>No</v>
      </c>
    </row>
    <row r="1812" spans="1:24" x14ac:dyDescent="0.25">
      <c r="A1812" s="3">
        <v>42143</v>
      </c>
      <c r="B1812">
        <f>WEEKNUM(Flights[[#This Row],[Date]],2)</f>
        <v>21</v>
      </c>
      <c r="C1812">
        <f>WEEKDAY(Flights[[#This Row],[Date]],2)</f>
        <v>2</v>
      </c>
      <c r="D1812" t="s">
        <v>1343</v>
      </c>
      <c r="E1812" t="s">
        <v>1995</v>
      </c>
      <c r="F1812" t="s">
        <v>0</v>
      </c>
      <c r="G1812" t="s">
        <v>246</v>
      </c>
      <c r="H1812" t="str">
        <f>_xlfn.XLOOKUP(Flights[[#This Row],[Destination]],Airports!$A$1:$A$77,Airports!$D$1:$D$77,"Code not found")</f>
        <v>Albuquerque</v>
      </c>
      <c r="I1812" t="str" cm="1">
        <f t="array" ref="I1812">_xlfn.XLOOKUP(Flights[[#This Row],[Destination]],_xlfn._TRO_TRAILING(Airports!A:A),_xlfn._TRO_TRAILING(Airports!E:E),"Code not found")</f>
        <v>NM</v>
      </c>
      <c r="J1812" s="1">
        <v>0.91666666666666663</v>
      </c>
      <c r="K1812">
        <f>HOUR(Flights[[#This Row],[Scheduled Departure]])</f>
        <v>22</v>
      </c>
      <c r="L1812" s="1">
        <v>0.95972222222222225</v>
      </c>
      <c r="M1812">
        <v>62</v>
      </c>
      <c r="N1812">
        <v>89</v>
      </c>
      <c r="O1812" s="14">
        <f>Flights[[#This Row],[Length (min)]]/60</f>
        <v>1.4833333333333334</v>
      </c>
      <c r="P1812">
        <v>677</v>
      </c>
      <c r="Q1812" s="17">
        <f>IFERROR(Flights[[#This Row],[Distance]]/Flights[[#This Row],[Length (hr)]],"")</f>
        <v>456.40449438202245</v>
      </c>
      <c r="R1812" s="1">
        <v>3.125E-2</v>
      </c>
      <c r="S1812" s="1">
        <v>6.3194444444444442E-2</v>
      </c>
      <c r="T1812">
        <v>46</v>
      </c>
      <c r="U1812" t="str">
        <f>IF(Flights[[#This Row],[Arrival Delay]]="","Cancelled",IF(Flights[[#This Row],[Arrival Delay]]&gt;15,"Delayed","On time"))</f>
        <v>Delayed</v>
      </c>
      <c r="V1812" t="str">
        <f>IF(Flights[[#This Row],[Status]]&lt;&gt;"Delayed","",IF(Flights[[#This Row],[Arrival Delay]]&gt;120,"Severe",IF(Flights[[#This Row],[Arrival Delay]]&gt;60,"Major","Moderate")))</f>
        <v>Moderate</v>
      </c>
      <c r="X1812" t="str">
        <f>IF(OR(AND(Flights[[#This Row],[Status]]="Cancelled",Flights[[#This Row],[Cancellation Reason]]="Airline/Carrier"),Flights[[#This Row],[Delay Type]]="Severe"),"Yes","No")</f>
        <v>No</v>
      </c>
    </row>
    <row r="1813" spans="1:24" x14ac:dyDescent="0.25">
      <c r="A1813" s="3">
        <v>42143</v>
      </c>
      <c r="B1813">
        <f>WEEKNUM(Flights[[#This Row],[Date]],2)</f>
        <v>21</v>
      </c>
      <c r="C1813">
        <f>WEEKDAY(Flights[[#This Row],[Date]],2)</f>
        <v>2</v>
      </c>
      <c r="D1813" t="s">
        <v>490</v>
      </c>
      <c r="E1813" t="s">
        <v>1990</v>
      </c>
      <c r="F1813" t="s">
        <v>0</v>
      </c>
      <c r="G1813" t="s">
        <v>281</v>
      </c>
      <c r="H1813" t="str">
        <f>_xlfn.XLOOKUP(Flights[[#This Row],[Destination]],Airports!$A$1:$A$77,Airports!$D$1:$D$77,"Code not found")</f>
        <v>Newark</v>
      </c>
      <c r="I1813" t="str" cm="1">
        <f t="array" ref="I1813">_xlfn.XLOOKUP(Flights[[#This Row],[Destination]],_xlfn._TRO_TRAILING(Airports!A:A),_xlfn._TRO_TRAILING(Airports!E:E),"Code not found")</f>
        <v>NJ</v>
      </c>
      <c r="J1813" s="1">
        <v>0.94791666666666663</v>
      </c>
      <c r="K1813">
        <f>HOUR(Flights[[#This Row],[Scheduled Departure]])</f>
        <v>22</v>
      </c>
      <c r="L1813" s="1">
        <v>0.96805555555555556</v>
      </c>
      <c r="M1813">
        <v>29</v>
      </c>
      <c r="N1813">
        <v>289</v>
      </c>
      <c r="O1813" s="14">
        <f>Flights[[#This Row],[Length (min)]]/60</f>
        <v>4.8166666666666664</v>
      </c>
      <c r="P1813">
        <v>2454</v>
      </c>
      <c r="Q1813" s="17">
        <f>IFERROR(Flights[[#This Row],[Distance]]/Flights[[#This Row],[Length (hr)]],"")</f>
        <v>509.48096885813152</v>
      </c>
      <c r="R1813" s="1">
        <v>0.29652777777777778</v>
      </c>
      <c r="S1813" s="1">
        <v>0.29375000000000001</v>
      </c>
      <c r="T1813">
        <v>-4</v>
      </c>
      <c r="U1813" t="str">
        <f>IF(Flights[[#This Row],[Arrival Delay]]="","Cancelled",IF(Flights[[#This Row],[Arrival Delay]]&gt;15,"Delayed","On time"))</f>
        <v>On time</v>
      </c>
      <c r="V1813" t="str">
        <f>IF(Flights[[#This Row],[Status]]&lt;&gt;"Delayed","",IF(Flights[[#This Row],[Arrival Delay]]&gt;120,"Severe",IF(Flights[[#This Row],[Arrival Delay]]&gt;60,"Major","Moderate")))</f>
        <v/>
      </c>
      <c r="X1813" t="str">
        <f>IF(OR(AND(Flights[[#This Row],[Status]]="Cancelled",Flights[[#This Row],[Cancellation Reason]]="Airline/Carrier"),Flights[[#This Row],[Delay Type]]="Severe"),"Yes","No")</f>
        <v>No</v>
      </c>
    </row>
    <row r="1814" spans="1:24" x14ac:dyDescent="0.25">
      <c r="A1814" s="3">
        <v>42144</v>
      </c>
      <c r="B1814">
        <f>WEEKNUM(Flights[[#This Row],[Date]],2)</f>
        <v>21</v>
      </c>
      <c r="C1814">
        <f>WEEKDAY(Flights[[#This Row],[Date]],2)</f>
        <v>3</v>
      </c>
      <c r="D1814" t="s">
        <v>560</v>
      </c>
      <c r="E1814" t="s">
        <v>1995</v>
      </c>
      <c r="F1814" t="s">
        <v>0</v>
      </c>
      <c r="G1814" t="s">
        <v>290</v>
      </c>
      <c r="H1814" t="str">
        <f>_xlfn.XLOOKUP(Flights[[#This Row],[Destination]],Airports!$A$1:$A$77,Airports!$D$1:$D$77,"Code not found")</f>
        <v>Houston</v>
      </c>
      <c r="I1814" t="str" cm="1">
        <f t="array" ref="I1814">_xlfn.XLOOKUP(Flights[[#This Row],[Destination]],_xlfn._TRO_TRAILING(Airports!A:A),_xlfn._TRO_TRAILING(Airports!E:E),"Code not found")</f>
        <v>TX</v>
      </c>
      <c r="J1814" s="1">
        <v>0.27083333333333331</v>
      </c>
      <c r="K1814">
        <f>HOUR(Flights[[#This Row],[Scheduled Departure]])</f>
        <v>6</v>
      </c>
      <c r="L1814" s="1">
        <v>0.26944444444444443</v>
      </c>
      <c r="M1814">
        <v>-2</v>
      </c>
      <c r="N1814">
        <v>188</v>
      </c>
      <c r="O1814" s="14">
        <f>Flights[[#This Row],[Length (min)]]/60</f>
        <v>3.1333333333333333</v>
      </c>
      <c r="P1814">
        <v>1390</v>
      </c>
      <c r="Q1814" s="17">
        <f>IFERROR(Flights[[#This Row],[Distance]]/Flights[[#This Row],[Length (hr)]],"")</f>
        <v>443.61702127659572</v>
      </c>
      <c r="R1814" s="1">
        <v>0.48958333333333331</v>
      </c>
      <c r="S1814" s="1">
        <v>0.48333333333333334</v>
      </c>
      <c r="T1814">
        <v>-9</v>
      </c>
      <c r="U1814" t="str">
        <f>IF(Flights[[#This Row],[Arrival Delay]]="","Cancelled",IF(Flights[[#This Row],[Arrival Delay]]&gt;15,"Delayed","On time"))</f>
        <v>On time</v>
      </c>
      <c r="V1814" t="str">
        <f>IF(Flights[[#This Row],[Status]]&lt;&gt;"Delayed","",IF(Flights[[#This Row],[Arrival Delay]]&gt;120,"Severe",IF(Flights[[#This Row],[Arrival Delay]]&gt;60,"Major","Moderate")))</f>
        <v/>
      </c>
      <c r="X1814" t="str">
        <f>IF(OR(AND(Flights[[#This Row],[Status]]="Cancelled",Flights[[#This Row],[Cancellation Reason]]="Airline/Carrier"),Flights[[#This Row],[Delay Type]]="Severe"),"Yes","No")</f>
        <v>No</v>
      </c>
    </row>
    <row r="1815" spans="1:24" x14ac:dyDescent="0.25">
      <c r="A1815" s="3">
        <v>42144</v>
      </c>
      <c r="B1815">
        <f>WEEKNUM(Flights[[#This Row],[Date]],2)</f>
        <v>21</v>
      </c>
      <c r="C1815">
        <f>WEEKDAY(Flights[[#This Row],[Date]],2)</f>
        <v>3</v>
      </c>
      <c r="D1815" t="s">
        <v>388</v>
      </c>
      <c r="E1815" t="s">
        <v>1989</v>
      </c>
      <c r="F1815" t="s">
        <v>0</v>
      </c>
      <c r="G1815" t="s">
        <v>314</v>
      </c>
      <c r="H1815" t="str">
        <f>_xlfn.XLOOKUP(Flights[[#This Row],[Destination]],Airports!$A$1:$A$77,Airports!$D$1:$D$77,"Code not found")</f>
        <v>Minneapolis</v>
      </c>
      <c r="I1815" t="str" cm="1">
        <f t="array" ref="I1815">_xlfn.XLOOKUP(Flights[[#This Row],[Destination]],_xlfn._TRO_TRAILING(Airports!A:A),_xlfn._TRO_TRAILING(Airports!E:E),"Code not found")</f>
        <v>MN</v>
      </c>
      <c r="J1815" s="1">
        <v>0.28125</v>
      </c>
      <c r="K1815">
        <f>HOUR(Flights[[#This Row],[Scheduled Departure]])</f>
        <v>6</v>
      </c>
      <c r="L1815" s="1">
        <v>0.28194444444444444</v>
      </c>
      <c r="M1815">
        <v>1</v>
      </c>
      <c r="N1815">
        <v>205</v>
      </c>
      <c r="O1815" s="14">
        <f>Flights[[#This Row],[Length (min)]]/60</f>
        <v>3.4166666666666665</v>
      </c>
      <c r="P1815">
        <v>1535</v>
      </c>
      <c r="Q1815" s="17">
        <f>IFERROR(Flights[[#This Row],[Distance]]/Flights[[#This Row],[Length (hr)]],"")</f>
        <v>449.26829268292687</v>
      </c>
      <c r="R1815" s="1">
        <v>0.51180555555555551</v>
      </c>
      <c r="S1815" s="1">
        <v>0.50763888888888886</v>
      </c>
      <c r="T1815">
        <v>-6</v>
      </c>
      <c r="U1815" t="str">
        <f>IF(Flights[[#This Row],[Arrival Delay]]="","Cancelled",IF(Flights[[#This Row],[Arrival Delay]]&gt;15,"Delayed","On time"))</f>
        <v>On time</v>
      </c>
      <c r="V1815" t="str">
        <f>IF(Flights[[#This Row],[Status]]&lt;&gt;"Delayed","",IF(Flights[[#This Row],[Arrival Delay]]&gt;120,"Severe",IF(Flights[[#This Row],[Arrival Delay]]&gt;60,"Major","Moderate")))</f>
        <v/>
      </c>
      <c r="X1815" t="str">
        <f>IF(OR(AND(Flights[[#This Row],[Status]]="Cancelled",Flights[[#This Row],[Cancellation Reason]]="Airline/Carrier"),Flights[[#This Row],[Delay Type]]="Severe"),"Yes","No")</f>
        <v>No</v>
      </c>
    </row>
    <row r="1816" spans="1:24" x14ac:dyDescent="0.25">
      <c r="A1816" s="3">
        <v>42144</v>
      </c>
      <c r="B1816">
        <f>WEEKNUM(Flights[[#This Row],[Date]],2)</f>
        <v>21</v>
      </c>
      <c r="C1816">
        <f>WEEKDAY(Flights[[#This Row],[Date]],2)</f>
        <v>3</v>
      </c>
      <c r="D1816" t="s">
        <v>1205</v>
      </c>
      <c r="E1816" t="s">
        <v>1990</v>
      </c>
      <c r="F1816" t="s">
        <v>0</v>
      </c>
      <c r="G1816" t="s">
        <v>273</v>
      </c>
      <c r="H1816" t="str">
        <f>_xlfn.XLOOKUP(Flights[[#This Row],[Destination]],Airports!$A$1:$A$77,Airports!$D$1:$D$77,"Code not found")</f>
        <v>Denver</v>
      </c>
      <c r="I1816" t="str" cm="1">
        <f t="array" ref="I1816">_xlfn.XLOOKUP(Flights[[#This Row],[Destination]],_xlfn._TRO_TRAILING(Airports!A:A),_xlfn._TRO_TRAILING(Airports!E:E),"Code not found")</f>
        <v>CO</v>
      </c>
      <c r="J1816" s="1">
        <v>0.28819444444444442</v>
      </c>
      <c r="K1816">
        <f>HOUR(Flights[[#This Row],[Scheduled Departure]])</f>
        <v>6</v>
      </c>
      <c r="L1816" s="1">
        <v>0.28888888888888886</v>
      </c>
      <c r="M1816">
        <v>1</v>
      </c>
      <c r="N1816">
        <v>131</v>
      </c>
      <c r="O1816" s="14">
        <f>Flights[[#This Row],[Length (min)]]/60</f>
        <v>2.1833333333333331</v>
      </c>
      <c r="P1816">
        <v>862</v>
      </c>
      <c r="Q1816" s="17">
        <f>IFERROR(Flights[[#This Row],[Distance]]/Flights[[#This Row],[Length (hr)]],"")</f>
        <v>394.80916030534354</v>
      </c>
      <c r="R1816" s="1">
        <v>0.43055555555555558</v>
      </c>
      <c r="S1816" s="1">
        <v>0.42152777777777778</v>
      </c>
      <c r="T1816">
        <v>-13</v>
      </c>
      <c r="U1816" t="str">
        <f>IF(Flights[[#This Row],[Arrival Delay]]="","Cancelled",IF(Flights[[#This Row],[Arrival Delay]]&gt;15,"Delayed","On time"))</f>
        <v>On time</v>
      </c>
      <c r="V1816" t="str">
        <f>IF(Flights[[#This Row],[Status]]&lt;&gt;"Delayed","",IF(Flights[[#This Row],[Arrival Delay]]&gt;120,"Severe",IF(Flights[[#This Row],[Arrival Delay]]&gt;60,"Major","Moderate")))</f>
        <v/>
      </c>
      <c r="X1816" t="str">
        <f>IF(OR(AND(Flights[[#This Row],[Status]]="Cancelled",Flights[[#This Row],[Cancellation Reason]]="Airline/Carrier"),Flights[[#This Row],[Delay Type]]="Severe"),"Yes","No")</f>
        <v>No</v>
      </c>
    </row>
    <row r="1817" spans="1:24" x14ac:dyDescent="0.25">
      <c r="A1817" s="3">
        <v>42144</v>
      </c>
      <c r="B1817">
        <f>WEEKNUM(Flights[[#This Row],[Date]],2)</f>
        <v>21</v>
      </c>
      <c r="C1817">
        <f>WEEKDAY(Flights[[#This Row],[Date]],2)</f>
        <v>3</v>
      </c>
      <c r="D1817" t="s">
        <v>406</v>
      </c>
      <c r="E1817" t="s">
        <v>1996</v>
      </c>
      <c r="F1817" t="s">
        <v>0</v>
      </c>
      <c r="G1817" t="s">
        <v>281</v>
      </c>
      <c r="H1817" t="str">
        <f>_xlfn.XLOOKUP(Flights[[#This Row],[Destination]],Airports!$A$1:$A$77,Airports!$D$1:$D$77,"Code not found")</f>
        <v>Newark</v>
      </c>
      <c r="I1817" t="str" cm="1">
        <f t="array" ref="I1817">_xlfn.XLOOKUP(Flights[[#This Row],[Destination]],_xlfn._TRO_TRAILING(Airports!A:A),_xlfn._TRO_TRAILING(Airports!E:E),"Code not found")</f>
        <v>NJ</v>
      </c>
      <c r="J1817" s="1">
        <v>0.33680555555555558</v>
      </c>
      <c r="K1817">
        <f>HOUR(Flights[[#This Row],[Scheduled Departure]])</f>
        <v>8</v>
      </c>
      <c r="L1817" s="1">
        <v>0.33611111111111114</v>
      </c>
      <c r="M1817">
        <v>-1</v>
      </c>
      <c r="N1817">
        <v>286</v>
      </c>
      <c r="O1817" s="14">
        <f>Flights[[#This Row],[Length (min)]]/60</f>
        <v>4.7666666666666666</v>
      </c>
      <c r="P1817">
        <v>2454</v>
      </c>
      <c r="Q1817" s="17">
        <f>IFERROR(Flights[[#This Row],[Distance]]/Flights[[#This Row],[Length (hr)]],"")</f>
        <v>514.82517482517483</v>
      </c>
      <c r="R1817" s="1">
        <v>0.6875</v>
      </c>
      <c r="S1817" s="1">
        <v>0.65972222222222221</v>
      </c>
      <c r="T1817">
        <v>-40</v>
      </c>
      <c r="U1817" t="str">
        <f>IF(Flights[[#This Row],[Arrival Delay]]="","Cancelled",IF(Flights[[#This Row],[Arrival Delay]]&gt;15,"Delayed","On time"))</f>
        <v>On time</v>
      </c>
      <c r="V1817" t="str">
        <f>IF(Flights[[#This Row],[Status]]&lt;&gt;"Delayed","",IF(Flights[[#This Row],[Arrival Delay]]&gt;120,"Severe",IF(Flights[[#This Row],[Arrival Delay]]&gt;60,"Major","Moderate")))</f>
        <v/>
      </c>
      <c r="X1817" t="str">
        <f>IF(OR(AND(Flights[[#This Row],[Status]]="Cancelled",Flights[[#This Row],[Cancellation Reason]]="Airline/Carrier"),Flights[[#This Row],[Delay Type]]="Severe"),"Yes","No")</f>
        <v>No</v>
      </c>
    </row>
    <row r="1818" spans="1:24" x14ac:dyDescent="0.25">
      <c r="A1818" s="3">
        <v>42144</v>
      </c>
      <c r="B1818">
        <f>WEEKNUM(Flights[[#This Row],[Date]],2)</f>
        <v>21</v>
      </c>
      <c r="C1818">
        <f>WEEKDAY(Flights[[#This Row],[Date]],2)</f>
        <v>3</v>
      </c>
      <c r="D1818" t="s">
        <v>1291</v>
      </c>
      <c r="E1818" t="s">
        <v>1995</v>
      </c>
      <c r="F1818" t="s">
        <v>0</v>
      </c>
      <c r="G1818" t="s">
        <v>303</v>
      </c>
      <c r="H1818" t="str">
        <f>_xlfn.XLOOKUP(Flights[[#This Row],[Destination]],Airports!$A$1:$A$77,Airports!$D$1:$D$77,"Code not found")</f>
        <v>Kansas City</v>
      </c>
      <c r="I1818" t="str" cm="1">
        <f t="array" ref="I1818">_xlfn.XLOOKUP(Flights[[#This Row],[Destination]],_xlfn._TRO_TRAILING(Airports!A:A),_xlfn._TRO_TRAILING(Airports!E:E),"Code not found")</f>
        <v>MO</v>
      </c>
      <c r="J1818" s="1">
        <v>0.35416666666666669</v>
      </c>
      <c r="K1818">
        <f>HOUR(Flights[[#This Row],[Scheduled Departure]])</f>
        <v>8</v>
      </c>
      <c r="L1818" s="1">
        <v>0.37847222222222221</v>
      </c>
      <c r="M1818">
        <v>35</v>
      </c>
      <c r="N1818">
        <v>174</v>
      </c>
      <c r="O1818" s="14">
        <f>Flights[[#This Row],[Length (min)]]/60</f>
        <v>2.9</v>
      </c>
      <c r="P1818">
        <v>1363</v>
      </c>
      <c r="Q1818" s="17">
        <f>IFERROR(Flights[[#This Row],[Distance]]/Flights[[#This Row],[Length (hr)]],"")</f>
        <v>470</v>
      </c>
      <c r="R1818" s="1">
        <v>0.56944444444444442</v>
      </c>
      <c r="S1818" s="1">
        <v>0.58263888888888893</v>
      </c>
      <c r="T1818">
        <v>19</v>
      </c>
      <c r="U1818" t="str">
        <f>IF(Flights[[#This Row],[Arrival Delay]]="","Cancelled",IF(Flights[[#This Row],[Arrival Delay]]&gt;15,"Delayed","On time"))</f>
        <v>Delayed</v>
      </c>
      <c r="V1818" t="str">
        <f>IF(Flights[[#This Row],[Status]]&lt;&gt;"Delayed","",IF(Flights[[#This Row],[Arrival Delay]]&gt;120,"Severe",IF(Flights[[#This Row],[Arrival Delay]]&gt;60,"Major","Moderate")))</f>
        <v>Moderate</v>
      </c>
      <c r="X1818" t="str">
        <f>IF(OR(AND(Flights[[#This Row],[Status]]="Cancelled",Flights[[#This Row],[Cancellation Reason]]="Airline/Carrier"),Flights[[#This Row],[Delay Type]]="Severe"),"Yes","No")</f>
        <v>No</v>
      </c>
    </row>
    <row r="1819" spans="1:24" x14ac:dyDescent="0.25">
      <c r="A1819" s="3">
        <v>42144</v>
      </c>
      <c r="B1819">
        <f>WEEKNUM(Flights[[#This Row],[Date]],2)</f>
        <v>21</v>
      </c>
      <c r="C1819">
        <f>WEEKDAY(Flights[[#This Row],[Date]],2)</f>
        <v>3</v>
      </c>
      <c r="D1819" t="s">
        <v>62</v>
      </c>
      <c r="E1819" t="s">
        <v>1987</v>
      </c>
      <c r="F1819" t="s">
        <v>0</v>
      </c>
      <c r="G1819" t="s">
        <v>17</v>
      </c>
      <c r="H1819" t="str">
        <f>_xlfn.XLOOKUP(Flights[[#This Row],[Destination]],Airports!$A$1:$A$77,Airports!$D$1:$D$77,"Code not found")</f>
        <v>Honolulu</v>
      </c>
      <c r="I1819" t="str" cm="1">
        <f t="array" ref="I1819">_xlfn.XLOOKUP(Flights[[#This Row],[Destination]],_xlfn._TRO_TRAILING(Airports!A:A),_xlfn._TRO_TRAILING(Airports!E:E),"Code not found")</f>
        <v>HI</v>
      </c>
      <c r="J1819" s="1">
        <v>0.40972222222222221</v>
      </c>
      <c r="K1819">
        <f>HOUR(Flights[[#This Row],[Scheduled Departure]])</f>
        <v>9</v>
      </c>
      <c r="L1819" s="1">
        <v>0.40416666666666667</v>
      </c>
      <c r="M1819">
        <v>-8</v>
      </c>
      <c r="N1819">
        <v>349</v>
      </c>
      <c r="O1819" s="14">
        <f>Flights[[#This Row],[Length (min)]]/60</f>
        <v>5.8166666666666664</v>
      </c>
      <c r="P1819">
        <v>2556</v>
      </c>
      <c r="Q1819" s="17">
        <f>IFERROR(Flights[[#This Row],[Distance]]/Flights[[#This Row],[Length (hr)]],"")</f>
        <v>439.42693409742122</v>
      </c>
      <c r="R1819" s="1">
        <v>0.53055555555555556</v>
      </c>
      <c r="S1819" s="1">
        <v>0.52152777777777781</v>
      </c>
      <c r="T1819">
        <v>-13</v>
      </c>
      <c r="U1819" t="str">
        <f>IF(Flights[[#This Row],[Arrival Delay]]="","Cancelled",IF(Flights[[#This Row],[Arrival Delay]]&gt;15,"Delayed","On time"))</f>
        <v>On time</v>
      </c>
      <c r="V1819" t="str">
        <f>IF(Flights[[#This Row],[Status]]&lt;&gt;"Delayed","",IF(Flights[[#This Row],[Arrival Delay]]&gt;120,"Severe",IF(Flights[[#This Row],[Arrival Delay]]&gt;60,"Major","Moderate")))</f>
        <v/>
      </c>
      <c r="X1819" t="str">
        <f>IF(OR(AND(Flights[[#This Row],[Status]]="Cancelled",Flights[[#This Row],[Cancellation Reason]]="Airline/Carrier"),Flights[[#This Row],[Delay Type]]="Severe"),"Yes","No")</f>
        <v>No</v>
      </c>
    </row>
    <row r="1820" spans="1:24" x14ac:dyDescent="0.25">
      <c r="A1820" s="3">
        <v>42144</v>
      </c>
      <c r="B1820">
        <f>WEEKNUM(Flights[[#This Row],[Date]],2)</f>
        <v>21</v>
      </c>
      <c r="C1820">
        <f>WEEKDAY(Flights[[#This Row],[Date]],2)</f>
        <v>3</v>
      </c>
      <c r="D1820" t="s">
        <v>1147</v>
      </c>
      <c r="E1820" t="s">
        <v>1991</v>
      </c>
      <c r="F1820" t="s">
        <v>0</v>
      </c>
      <c r="G1820" t="s">
        <v>344</v>
      </c>
      <c r="H1820" t="str">
        <f>_xlfn.XLOOKUP(Flights[[#This Row],[Destination]],Airports!$A$1:$A$77,Airports!$D$1:$D$77,"Code not found")</f>
        <v>Seattle</v>
      </c>
      <c r="I1820" t="str" cm="1">
        <f t="array" ref="I1820">_xlfn.XLOOKUP(Flights[[#This Row],[Destination]],_xlfn._TRO_TRAILING(Airports!A:A),_xlfn._TRO_TRAILING(Airports!E:E),"Code not found")</f>
        <v>WA</v>
      </c>
      <c r="J1820" s="1">
        <v>0.57638888888888884</v>
      </c>
      <c r="K1820">
        <f>HOUR(Flights[[#This Row],[Scheduled Departure]])</f>
        <v>13</v>
      </c>
      <c r="L1820" s="1">
        <v>0.57013888888888886</v>
      </c>
      <c r="M1820">
        <v>-9</v>
      </c>
      <c r="N1820">
        <v>151</v>
      </c>
      <c r="O1820" s="14">
        <f>Flights[[#This Row],[Length (min)]]/60</f>
        <v>2.5166666666666666</v>
      </c>
      <c r="P1820">
        <v>954</v>
      </c>
      <c r="Q1820" s="17">
        <f>IFERROR(Flights[[#This Row],[Distance]]/Flights[[#This Row],[Length (hr)]],"")</f>
        <v>379.07284768211923</v>
      </c>
      <c r="R1820" s="1">
        <v>0.68333333333333335</v>
      </c>
      <c r="S1820" s="1">
        <v>0.67500000000000004</v>
      </c>
      <c r="T1820">
        <v>-12</v>
      </c>
      <c r="U1820" t="str">
        <f>IF(Flights[[#This Row],[Arrival Delay]]="","Cancelled",IF(Flights[[#This Row],[Arrival Delay]]&gt;15,"Delayed","On time"))</f>
        <v>On time</v>
      </c>
      <c r="V1820" t="str">
        <f>IF(Flights[[#This Row],[Status]]&lt;&gt;"Delayed","",IF(Flights[[#This Row],[Arrival Delay]]&gt;120,"Severe",IF(Flights[[#This Row],[Arrival Delay]]&gt;60,"Major","Moderate")))</f>
        <v/>
      </c>
      <c r="X1820" t="str">
        <f>IF(OR(AND(Flights[[#This Row],[Status]]="Cancelled",Flights[[#This Row],[Cancellation Reason]]="Airline/Carrier"),Flights[[#This Row],[Delay Type]]="Severe"),"Yes","No")</f>
        <v>No</v>
      </c>
    </row>
    <row r="1821" spans="1:24" x14ac:dyDescent="0.25">
      <c r="A1821" s="3">
        <v>42144</v>
      </c>
      <c r="B1821">
        <f>WEEKNUM(Flights[[#This Row],[Date]],2)</f>
        <v>21</v>
      </c>
      <c r="C1821">
        <f>WEEKDAY(Flights[[#This Row],[Date]],2)</f>
        <v>3</v>
      </c>
      <c r="D1821" t="s">
        <v>906</v>
      </c>
      <c r="E1821" t="s">
        <v>1994</v>
      </c>
      <c r="F1821" t="s">
        <v>0</v>
      </c>
      <c r="G1821" t="s">
        <v>15</v>
      </c>
      <c r="H1821" t="str">
        <f>_xlfn.XLOOKUP(Flights[[#This Row],[Destination]],Airports!$A$1:$A$77,Airports!$D$1:$D$77,"Code not found")</f>
        <v>Las Vegas</v>
      </c>
      <c r="I1821" t="str" cm="1">
        <f t="array" ref="I1821">_xlfn.XLOOKUP(Flights[[#This Row],[Destination]],_xlfn._TRO_TRAILING(Airports!A:A),_xlfn._TRO_TRAILING(Airports!E:E),"Code not found")</f>
        <v>NV</v>
      </c>
      <c r="J1821" s="1">
        <v>0.71180555555555558</v>
      </c>
      <c r="K1821">
        <f>HOUR(Flights[[#This Row],[Scheduled Departure]])</f>
        <v>17</v>
      </c>
      <c r="L1821" s="1">
        <v>0.71666666666666667</v>
      </c>
      <c r="M1821">
        <v>7</v>
      </c>
      <c r="N1821">
        <v>68</v>
      </c>
      <c r="O1821" s="14">
        <f>Flights[[#This Row],[Length (min)]]/60</f>
        <v>1.1333333333333333</v>
      </c>
      <c r="P1821">
        <v>236</v>
      </c>
      <c r="Q1821" s="17">
        <f>IFERROR(Flights[[#This Row],[Distance]]/Flights[[#This Row],[Length (hr)]],"")</f>
        <v>208.23529411764707</v>
      </c>
      <c r="R1821" s="1">
        <v>0.76527777777777772</v>
      </c>
      <c r="S1821" s="1">
        <v>0.76388888888888884</v>
      </c>
      <c r="T1821">
        <v>-2</v>
      </c>
      <c r="U1821" t="str">
        <f>IF(Flights[[#This Row],[Arrival Delay]]="","Cancelled",IF(Flights[[#This Row],[Arrival Delay]]&gt;15,"Delayed","On time"))</f>
        <v>On time</v>
      </c>
      <c r="V1821" t="str">
        <f>IF(Flights[[#This Row],[Status]]&lt;&gt;"Delayed","",IF(Flights[[#This Row],[Arrival Delay]]&gt;120,"Severe",IF(Flights[[#This Row],[Arrival Delay]]&gt;60,"Major","Moderate")))</f>
        <v/>
      </c>
      <c r="X1821" t="str">
        <f>IF(OR(AND(Flights[[#This Row],[Status]]="Cancelled",Flights[[#This Row],[Cancellation Reason]]="Airline/Carrier"),Flights[[#This Row],[Delay Type]]="Severe"),"Yes","No")</f>
        <v>No</v>
      </c>
    </row>
    <row r="1822" spans="1:24" x14ac:dyDescent="0.25">
      <c r="A1822" s="3">
        <v>42144</v>
      </c>
      <c r="B1822">
        <f>WEEKNUM(Flights[[#This Row],[Date]],2)</f>
        <v>21</v>
      </c>
      <c r="C1822">
        <f>WEEKDAY(Flights[[#This Row],[Date]],2)</f>
        <v>3</v>
      </c>
      <c r="D1822" t="s">
        <v>1330</v>
      </c>
      <c r="E1822" t="s">
        <v>1995</v>
      </c>
      <c r="F1822" t="s">
        <v>0</v>
      </c>
      <c r="G1822" t="s">
        <v>351</v>
      </c>
      <c r="H1822" t="str">
        <f>_xlfn.XLOOKUP(Flights[[#This Row],[Destination]],Airports!$A$1:$A$77,Airports!$D$1:$D$77,"Code not found")</f>
        <v>Sacramento</v>
      </c>
      <c r="I1822" t="str" cm="1">
        <f t="array" ref="I1822">_xlfn.XLOOKUP(Flights[[#This Row],[Destination]],_xlfn._TRO_TRAILING(Airports!A:A),_xlfn._TRO_TRAILING(Airports!E:E),"Code not found")</f>
        <v>CA</v>
      </c>
      <c r="J1822" s="1">
        <v>0.77777777777777779</v>
      </c>
      <c r="K1822">
        <f>HOUR(Flights[[#This Row],[Scheduled Departure]])</f>
        <v>18</v>
      </c>
      <c r="L1822" s="1">
        <v>0.80833333333333335</v>
      </c>
      <c r="M1822">
        <v>44</v>
      </c>
      <c r="N1822">
        <v>71</v>
      </c>
      <c r="O1822" s="14">
        <f>Flights[[#This Row],[Length (min)]]/60</f>
        <v>1.1833333333333333</v>
      </c>
      <c r="P1822">
        <v>373</v>
      </c>
      <c r="Q1822" s="17">
        <f>IFERROR(Flights[[#This Row],[Distance]]/Flights[[#This Row],[Length (hr)]],"")</f>
        <v>315.21126760563379</v>
      </c>
      <c r="R1822" s="1">
        <v>0.82986111111111116</v>
      </c>
      <c r="S1822" s="1">
        <v>0.85763888888888884</v>
      </c>
      <c r="T1822">
        <v>40</v>
      </c>
      <c r="U1822" t="str">
        <f>IF(Flights[[#This Row],[Arrival Delay]]="","Cancelled",IF(Flights[[#This Row],[Arrival Delay]]&gt;15,"Delayed","On time"))</f>
        <v>Delayed</v>
      </c>
      <c r="V1822" t="str">
        <f>IF(Flights[[#This Row],[Status]]&lt;&gt;"Delayed","",IF(Flights[[#This Row],[Arrival Delay]]&gt;120,"Severe",IF(Flights[[#This Row],[Arrival Delay]]&gt;60,"Major","Moderate")))</f>
        <v>Moderate</v>
      </c>
      <c r="X1822" t="str">
        <f>IF(OR(AND(Flights[[#This Row],[Status]]="Cancelled",Flights[[#This Row],[Cancellation Reason]]="Airline/Carrier"),Flights[[#This Row],[Delay Type]]="Severe"),"Yes","No")</f>
        <v>No</v>
      </c>
    </row>
    <row r="1823" spans="1:24" x14ac:dyDescent="0.25">
      <c r="A1823" s="3">
        <v>42144</v>
      </c>
      <c r="B1823">
        <f>WEEKNUM(Flights[[#This Row],[Date]],2)</f>
        <v>21</v>
      </c>
      <c r="C1823">
        <f>WEEKDAY(Flights[[#This Row],[Date]],2)</f>
        <v>3</v>
      </c>
      <c r="D1823" t="s">
        <v>1331</v>
      </c>
      <c r="E1823" t="s">
        <v>1995</v>
      </c>
      <c r="F1823" t="s">
        <v>0</v>
      </c>
      <c r="G1823" t="s">
        <v>9</v>
      </c>
      <c r="H1823" t="str">
        <f>_xlfn.XLOOKUP(Flights[[#This Row],[Destination]],Airports!$A$1:$A$77,Airports!$D$1:$D$77,"Code not found")</f>
        <v>San Francisco</v>
      </c>
      <c r="I1823" t="str" cm="1">
        <f t="array" ref="I1823">_xlfn.XLOOKUP(Flights[[#This Row],[Destination]],_xlfn._TRO_TRAILING(Airports!A:A),_xlfn._TRO_TRAILING(Airports!E:E),"Code not found")</f>
        <v>CA</v>
      </c>
      <c r="J1823" s="1">
        <v>0.78819444444444442</v>
      </c>
      <c r="K1823">
        <f>HOUR(Flights[[#This Row],[Scheduled Departure]])</f>
        <v>18</v>
      </c>
      <c r="L1823" s="1">
        <v>0.79513888888888884</v>
      </c>
      <c r="M1823">
        <v>10</v>
      </c>
      <c r="N1823">
        <v>72</v>
      </c>
      <c r="O1823" s="14">
        <f>Flights[[#This Row],[Length (min)]]/60</f>
        <v>1.2</v>
      </c>
      <c r="P1823">
        <v>337</v>
      </c>
      <c r="Q1823" s="17">
        <f>IFERROR(Flights[[#This Row],[Distance]]/Flights[[#This Row],[Length (hr)]],"")</f>
        <v>280.83333333333337</v>
      </c>
      <c r="R1823" s="1">
        <v>0.84027777777777779</v>
      </c>
      <c r="S1823" s="1">
        <v>0.84513888888888888</v>
      </c>
      <c r="T1823">
        <v>7</v>
      </c>
      <c r="U1823" t="str">
        <f>IF(Flights[[#This Row],[Arrival Delay]]="","Cancelled",IF(Flights[[#This Row],[Arrival Delay]]&gt;15,"Delayed","On time"))</f>
        <v>On time</v>
      </c>
      <c r="V1823" t="str">
        <f>IF(Flights[[#This Row],[Status]]&lt;&gt;"Delayed","",IF(Flights[[#This Row],[Arrival Delay]]&gt;120,"Severe",IF(Flights[[#This Row],[Arrival Delay]]&gt;60,"Major","Moderate")))</f>
        <v/>
      </c>
      <c r="X1823" t="str">
        <f>IF(OR(AND(Flights[[#This Row],[Status]]="Cancelled",Flights[[#This Row],[Cancellation Reason]]="Airline/Carrier"),Flights[[#This Row],[Delay Type]]="Severe"),"Yes","No")</f>
        <v>No</v>
      </c>
    </row>
    <row r="1824" spans="1:24" x14ac:dyDescent="0.25">
      <c r="A1824" s="3">
        <v>42144</v>
      </c>
      <c r="B1824">
        <f>WEEKNUM(Flights[[#This Row],[Date]],2)</f>
        <v>21</v>
      </c>
      <c r="C1824">
        <f>WEEKDAY(Flights[[#This Row],[Date]],2)</f>
        <v>3</v>
      </c>
      <c r="D1824" t="s">
        <v>1332</v>
      </c>
      <c r="E1824" t="s">
        <v>1995</v>
      </c>
      <c r="F1824" t="s">
        <v>0</v>
      </c>
      <c r="G1824" t="s">
        <v>270</v>
      </c>
      <c r="H1824" t="str">
        <f>_xlfn.XLOOKUP(Flights[[#This Row],[Destination]],Airports!$A$1:$A$77,Airports!$D$1:$D$77,"Code not found")</f>
        <v>Dallas</v>
      </c>
      <c r="I1824" t="str" cm="1">
        <f t="array" ref="I1824">_xlfn.XLOOKUP(Flights[[#This Row],[Destination]],_xlfn._TRO_TRAILING(Airports!A:A),_xlfn._TRO_TRAILING(Airports!E:E),"Code not found")</f>
        <v>TX</v>
      </c>
      <c r="J1824" s="1">
        <v>0.79166666666666663</v>
      </c>
      <c r="K1824">
        <f>HOUR(Flights[[#This Row],[Scheduled Departure]])</f>
        <v>19</v>
      </c>
      <c r="L1824" s="1">
        <v>0.83472222222222225</v>
      </c>
      <c r="M1824">
        <v>62</v>
      </c>
      <c r="N1824">
        <v>168</v>
      </c>
      <c r="O1824" s="14">
        <f>Flights[[#This Row],[Length (min)]]/60</f>
        <v>2.8</v>
      </c>
      <c r="P1824">
        <v>1246</v>
      </c>
      <c r="Q1824" s="17">
        <f>IFERROR(Flights[[#This Row],[Distance]]/Flights[[#This Row],[Length (hr)]],"")</f>
        <v>445</v>
      </c>
      <c r="R1824" s="1">
        <v>0.99652777777777779</v>
      </c>
      <c r="S1824" s="1">
        <v>3.4722222222222224E-2</v>
      </c>
      <c r="T1824">
        <v>55</v>
      </c>
      <c r="U1824" t="str">
        <f>IF(Flights[[#This Row],[Arrival Delay]]="","Cancelled",IF(Flights[[#This Row],[Arrival Delay]]&gt;15,"Delayed","On time"))</f>
        <v>Delayed</v>
      </c>
      <c r="V1824" t="str">
        <f>IF(Flights[[#This Row],[Status]]&lt;&gt;"Delayed","",IF(Flights[[#This Row],[Arrival Delay]]&gt;120,"Severe",IF(Flights[[#This Row],[Arrival Delay]]&gt;60,"Major","Moderate")))</f>
        <v>Moderate</v>
      </c>
      <c r="X1824" t="str">
        <f>IF(OR(AND(Flights[[#This Row],[Status]]="Cancelled",Flights[[#This Row],[Cancellation Reason]]="Airline/Carrier"),Flights[[#This Row],[Delay Type]]="Severe"),"Yes","No")</f>
        <v>No</v>
      </c>
    </row>
    <row r="1825" spans="1:24" x14ac:dyDescent="0.25">
      <c r="A1825" s="3">
        <v>42144</v>
      </c>
      <c r="B1825">
        <f>WEEKNUM(Flights[[#This Row],[Date]],2)</f>
        <v>21</v>
      </c>
      <c r="C1825">
        <f>WEEKDAY(Flights[[#This Row],[Date]],2)</f>
        <v>3</v>
      </c>
      <c r="D1825" t="s">
        <v>630</v>
      </c>
      <c r="E1825" t="s">
        <v>1991</v>
      </c>
      <c r="F1825" t="s">
        <v>0</v>
      </c>
      <c r="G1825" t="s">
        <v>248</v>
      </c>
      <c r="H1825" t="str">
        <f>_xlfn.XLOOKUP(Flights[[#This Row],[Destination]],Airports!$A$1:$A$77,Airports!$D$1:$D$77,"Code not found")</f>
        <v>Anchorage</v>
      </c>
      <c r="I1825" t="str" cm="1">
        <f t="array" ref="I1825">_xlfn.XLOOKUP(Flights[[#This Row],[Destination]],_xlfn._TRO_TRAILING(Airports!A:A),_xlfn._TRO_TRAILING(Airports!E:E),"Code not found")</f>
        <v>AK</v>
      </c>
      <c r="J1825" s="1">
        <v>0.82638888888888884</v>
      </c>
      <c r="K1825">
        <f>HOUR(Flights[[#This Row],[Scheduled Departure]])</f>
        <v>19</v>
      </c>
      <c r="L1825" s="1">
        <v>0.82291666666666663</v>
      </c>
      <c r="M1825">
        <v>-5</v>
      </c>
      <c r="N1825">
        <v>318</v>
      </c>
      <c r="O1825" s="14">
        <f>Flights[[#This Row],[Length (min)]]/60</f>
        <v>5.3</v>
      </c>
      <c r="P1825">
        <v>2345</v>
      </c>
      <c r="Q1825" s="17">
        <f>IFERROR(Flights[[#This Row],[Distance]]/Flights[[#This Row],[Length (hr)]],"")</f>
        <v>442.45283018867929</v>
      </c>
      <c r="R1825" s="1">
        <v>9.0277777777777769E-3</v>
      </c>
      <c r="S1825" s="1">
        <v>2.0833333333333333E-3</v>
      </c>
      <c r="T1825">
        <v>-10</v>
      </c>
      <c r="U1825" t="str">
        <f>IF(Flights[[#This Row],[Arrival Delay]]="","Cancelled",IF(Flights[[#This Row],[Arrival Delay]]&gt;15,"Delayed","On time"))</f>
        <v>On time</v>
      </c>
      <c r="V1825" t="str">
        <f>IF(Flights[[#This Row],[Status]]&lt;&gt;"Delayed","",IF(Flights[[#This Row],[Arrival Delay]]&gt;120,"Severe",IF(Flights[[#This Row],[Arrival Delay]]&gt;60,"Major","Moderate")))</f>
        <v/>
      </c>
      <c r="X1825" t="str">
        <f>IF(OR(AND(Flights[[#This Row],[Status]]="Cancelled",Flights[[#This Row],[Cancellation Reason]]="Airline/Carrier"),Flights[[#This Row],[Delay Type]]="Severe"),"Yes","No")</f>
        <v>No</v>
      </c>
    </row>
    <row r="1826" spans="1:24" x14ac:dyDescent="0.25">
      <c r="A1826" s="3">
        <v>42144</v>
      </c>
      <c r="B1826">
        <f>WEEKNUM(Flights[[#This Row],[Date]],2)</f>
        <v>21</v>
      </c>
      <c r="C1826">
        <f>WEEKDAY(Flights[[#This Row],[Date]],2)</f>
        <v>3</v>
      </c>
      <c r="D1826" t="s">
        <v>666</v>
      </c>
      <c r="E1826" t="s">
        <v>1993</v>
      </c>
      <c r="F1826" t="s">
        <v>0</v>
      </c>
      <c r="G1826" t="s">
        <v>276</v>
      </c>
      <c r="H1826" t="str">
        <f>_xlfn.XLOOKUP(Flights[[#This Row],[Destination]],Airports!$A$1:$A$77,Airports!$D$1:$D$77,"Code not found")</f>
        <v>Detroit</v>
      </c>
      <c r="I1826" t="str" cm="1">
        <f t="array" ref="I1826">_xlfn.XLOOKUP(Flights[[#This Row],[Destination]],_xlfn._TRO_TRAILING(Airports!A:A),_xlfn._TRO_TRAILING(Airports!E:E),"Code not found")</f>
        <v>MI</v>
      </c>
      <c r="J1826" s="1">
        <v>0.91527777777777775</v>
      </c>
      <c r="K1826">
        <f>HOUR(Flights[[#This Row],[Scheduled Departure]])</f>
        <v>21</v>
      </c>
      <c r="L1826" s="1">
        <v>0.9243055555555556</v>
      </c>
      <c r="M1826">
        <v>13</v>
      </c>
      <c r="N1826">
        <v>240</v>
      </c>
      <c r="O1826" s="14">
        <f>Flights[[#This Row],[Length (min)]]/60</f>
        <v>4</v>
      </c>
      <c r="P1826">
        <v>1979</v>
      </c>
      <c r="Q1826" s="17">
        <f>IFERROR(Flights[[#This Row],[Distance]]/Flights[[#This Row],[Length (hr)]],"")</f>
        <v>494.75</v>
      </c>
      <c r="R1826" s="1">
        <v>0.21875</v>
      </c>
      <c r="S1826" s="1">
        <v>0.21597222222222223</v>
      </c>
      <c r="T1826">
        <v>-4</v>
      </c>
      <c r="U1826" t="str">
        <f>IF(Flights[[#This Row],[Arrival Delay]]="","Cancelled",IF(Flights[[#This Row],[Arrival Delay]]&gt;15,"Delayed","On time"))</f>
        <v>On time</v>
      </c>
      <c r="V1826" t="str">
        <f>IF(Flights[[#This Row],[Status]]&lt;&gt;"Delayed","",IF(Flights[[#This Row],[Arrival Delay]]&gt;120,"Severe",IF(Flights[[#This Row],[Arrival Delay]]&gt;60,"Major","Moderate")))</f>
        <v/>
      </c>
      <c r="X1826" t="str">
        <f>IF(OR(AND(Flights[[#This Row],[Status]]="Cancelled",Flights[[#This Row],[Cancellation Reason]]="Airline/Carrier"),Flights[[#This Row],[Delay Type]]="Severe"),"Yes","No")</f>
        <v>No</v>
      </c>
    </row>
    <row r="1827" spans="1:24" x14ac:dyDescent="0.25">
      <c r="A1827" s="3">
        <v>42144</v>
      </c>
      <c r="B1827">
        <f>WEEKNUM(Flights[[#This Row],[Date]],2)</f>
        <v>21</v>
      </c>
      <c r="C1827">
        <f>WEEKDAY(Flights[[#This Row],[Date]],2)</f>
        <v>3</v>
      </c>
      <c r="D1827" t="s">
        <v>661</v>
      </c>
      <c r="E1827" t="s">
        <v>1996</v>
      </c>
      <c r="F1827" t="s">
        <v>0</v>
      </c>
      <c r="G1827" t="s">
        <v>285</v>
      </c>
      <c r="H1827" t="str">
        <f>_xlfn.XLOOKUP(Flights[[#This Row],[Destination]],Airports!$A$1:$A$77,Airports!$D$1:$D$77,"Code not found")</f>
        <v>Fort Lauderdale</v>
      </c>
      <c r="I1827" t="str" cm="1">
        <f t="array" ref="I1827">_xlfn.XLOOKUP(Flights[[#This Row],[Destination]],_xlfn._TRO_TRAILING(Airports!A:A),_xlfn._TRO_TRAILING(Airports!E:E),"Code not found")</f>
        <v>FL</v>
      </c>
      <c r="J1827" s="1">
        <v>0.91666666666666663</v>
      </c>
      <c r="K1827">
        <f>HOUR(Flights[[#This Row],[Scheduled Departure]])</f>
        <v>22</v>
      </c>
      <c r="L1827" s="1">
        <v>0.91388888888888886</v>
      </c>
      <c r="M1827">
        <v>-4</v>
      </c>
      <c r="N1827">
        <v>285</v>
      </c>
      <c r="O1827" s="14">
        <f>Flights[[#This Row],[Length (min)]]/60</f>
        <v>4.75</v>
      </c>
      <c r="P1827">
        <v>2343</v>
      </c>
      <c r="Q1827" s="17">
        <f>IFERROR(Flights[[#This Row],[Distance]]/Flights[[#This Row],[Length (hr)]],"")</f>
        <v>493.26315789473682</v>
      </c>
      <c r="R1827" s="1">
        <v>0.24305555555555555</v>
      </c>
      <c r="S1827" s="1">
        <v>0.23680555555555555</v>
      </c>
      <c r="T1827">
        <v>-9</v>
      </c>
      <c r="U1827" t="str">
        <f>IF(Flights[[#This Row],[Arrival Delay]]="","Cancelled",IF(Flights[[#This Row],[Arrival Delay]]&gt;15,"Delayed","On time"))</f>
        <v>On time</v>
      </c>
      <c r="V1827" t="str">
        <f>IF(Flights[[#This Row],[Status]]&lt;&gt;"Delayed","",IF(Flights[[#This Row],[Arrival Delay]]&gt;120,"Severe",IF(Flights[[#This Row],[Arrival Delay]]&gt;60,"Major","Moderate")))</f>
        <v/>
      </c>
      <c r="X1827" t="str">
        <f>IF(OR(AND(Flights[[#This Row],[Status]]="Cancelled",Flights[[#This Row],[Cancellation Reason]]="Airline/Carrier"),Flights[[#This Row],[Delay Type]]="Severe"),"Yes","No")</f>
        <v>No</v>
      </c>
    </row>
    <row r="1828" spans="1:24" x14ac:dyDescent="0.25">
      <c r="A1828" s="3">
        <v>42144</v>
      </c>
      <c r="B1828">
        <f>WEEKNUM(Flights[[#This Row],[Date]],2)</f>
        <v>21</v>
      </c>
      <c r="C1828">
        <f>WEEKDAY(Flights[[#This Row],[Date]],2)</f>
        <v>3</v>
      </c>
      <c r="D1828" t="s">
        <v>1401</v>
      </c>
      <c r="E1828" t="s">
        <v>1989</v>
      </c>
      <c r="F1828" t="s">
        <v>0</v>
      </c>
      <c r="G1828" t="s">
        <v>268</v>
      </c>
      <c r="H1828" t="str">
        <f>_xlfn.XLOOKUP(Flights[[#This Row],[Destination]],Airports!$A$1:$A$77,Airports!$D$1:$D$77,"Code not found")</f>
        <v>Convington</v>
      </c>
      <c r="I1828" t="str" cm="1">
        <f t="array" ref="I1828">_xlfn.XLOOKUP(Flights[[#This Row],[Destination]],_xlfn._TRO_TRAILING(Airports!A:A),_xlfn._TRO_TRAILING(Airports!E:E),"Code not found")</f>
        <v>KY</v>
      </c>
      <c r="J1828" s="1">
        <v>0.96527777777777779</v>
      </c>
      <c r="K1828">
        <f>HOUR(Flights[[#This Row],[Scheduled Departure]])</f>
        <v>23</v>
      </c>
      <c r="L1828" s="1">
        <v>0.96180555555555558</v>
      </c>
      <c r="M1828">
        <v>-5</v>
      </c>
      <c r="N1828">
        <v>229</v>
      </c>
      <c r="O1828" s="14">
        <f>Flights[[#This Row],[Length (min)]]/60</f>
        <v>3.8166666666666669</v>
      </c>
      <c r="P1828">
        <v>1900</v>
      </c>
      <c r="Q1828" s="17">
        <f>IFERROR(Flights[[#This Row],[Distance]]/Flights[[#This Row],[Length (hr)]],"")</f>
        <v>497.81659388646284</v>
      </c>
      <c r="R1828" s="1">
        <v>0.26250000000000001</v>
      </c>
      <c r="S1828" s="1">
        <v>0.24583333333333332</v>
      </c>
      <c r="T1828">
        <v>-24</v>
      </c>
      <c r="U1828" t="str">
        <f>IF(Flights[[#This Row],[Arrival Delay]]="","Cancelled",IF(Flights[[#This Row],[Arrival Delay]]&gt;15,"Delayed","On time"))</f>
        <v>On time</v>
      </c>
      <c r="V1828" t="str">
        <f>IF(Flights[[#This Row],[Status]]&lt;&gt;"Delayed","",IF(Flights[[#This Row],[Arrival Delay]]&gt;120,"Severe",IF(Flights[[#This Row],[Arrival Delay]]&gt;60,"Major","Moderate")))</f>
        <v/>
      </c>
      <c r="X1828" t="str">
        <f>IF(OR(AND(Flights[[#This Row],[Status]]="Cancelled",Flights[[#This Row],[Cancellation Reason]]="Airline/Carrier"),Flights[[#This Row],[Delay Type]]="Severe"),"Yes","No")</f>
        <v>No</v>
      </c>
    </row>
    <row r="1829" spans="1:24" x14ac:dyDescent="0.25">
      <c r="A1829" s="3">
        <v>42144</v>
      </c>
      <c r="B1829">
        <f>WEEKNUM(Flights[[#This Row],[Date]],2)</f>
        <v>21</v>
      </c>
      <c r="C1829">
        <f>WEEKDAY(Flights[[#This Row],[Date]],2)</f>
        <v>3</v>
      </c>
      <c r="D1829" t="s">
        <v>1050</v>
      </c>
      <c r="E1829" t="s">
        <v>1988</v>
      </c>
      <c r="F1829" t="s">
        <v>0</v>
      </c>
      <c r="G1829" t="s">
        <v>28</v>
      </c>
      <c r="H1829" t="str">
        <f>_xlfn.XLOOKUP(Flights[[#This Row],[Destination]],Airports!$A$1:$A$77,Airports!$D$1:$D$77,"Code not found")</f>
        <v>Philadelphia</v>
      </c>
      <c r="I1829" t="str" cm="1">
        <f t="array" ref="I1829">_xlfn.XLOOKUP(Flights[[#This Row],[Destination]],_xlfn._TRO_TRAILING(Airports!A:A),_xlfn._TRO_TRAILING(Airports!E:E),"Code not found")</f>
        <v>PA</v>
      </c>
      <c r="J1829" s="1">
        <v>0.99930555555555556</v>
      </c>
      <c r="K1829">
        <f>HOUR(Flights[[#This Row],[Scheduled Departure]])</f>
        <v>23</v>
      </c>
      <c r="L1829" s="1">
        <v>0.99722222222222223</v>
      </c>
      <c r="M1829">
        <v>-3</v>
      </c>
      <c r="N1829">
        <v>283</v>
      </c>
      <c r="O1829" s="14">
        <f>Flights[[#This Row],[Length (min)]]/60</f>
        <v>4.7166666666666668</v>
      </c>
      <c r="P1829">
        <v>2402</v>
      </c>
      <c r="Q1829" s="17">
        <f>IFERROR(Flights[[#This Row],[Distance]]/Flights[[#This Row],[Length (hr)]],"")</f>
        <v>509.25795053003532</v>
      </c>
      <c r="R1829" s="1">
        <v>0.34513888888888888</v>
      </c>
      <c r="S1829" s="1">
        <v>0.31874999999999998</v>
      </c>
      <c r="T1829">
        <v>-38</v>
      </c>
      <c r="U1829" t="str">
        <f>IF(Flights[[#This Row],[Arrival Delay]]="","Cancelled",IF(Flights[[#This Row],[Arrival Delay]]&gt;15,"Delayed","On time"))</f>
        <v>On time</v>
      </c>
      <c r="V1829" t="str">
        <f>IF(Flights[[#This Row],[Status]]&lt;&gt;"Delayed","",IF(Flights[[#This Row],[Arrival Delay]]&gt;120,"Severe",IF(Flights[[#This Row],[Arrival Delay]]&gt;60,"Major","Moderate")))</f>
        <v/>
      </c>
      <c r="X1829" t="str">
        <f>IF(OR(AND(Flights[[#This Row],[Status]]="Cancelled",Flights[[#This Row],[Cancellation Reason]]="Airline/Carrier"),Flights[[#This Row],[Delay Type]]="Severe"),"Yes","No")</f>
        <v>No</v>
      </c>
    </row>
    <row r="1830" spans="1:24" x14ac:dyDescent="0.25">
      <c r="A1830" s="3">
        <v>42145</v>
      </c>
      <c r="B1830">
        <f>WEEKNUM(Flights[[#This Row],[Date]],2)</f>
        <v>21</v>
      </c>
      <c r="C1830">
        <f>WEEKDAY(Flights[[#This Row],[Date]],2)</f>
        <v>4</v>
      </c>
      <c r="D1830" t="s">
        <v>437</v>
      </c>
      <c r="E1830" t="s">
        <v>1995</v>
      </c>
      <c r="F1830" t="s">
        <v>0</v>
      </c>
      <c r="G1830" t="s">
        <v>273</v>
      </c>
      <c r="H1830" t="str">
        <f>_xlfn.XLOOKUP(Flights[[#This Row],[Destination]],Airports!$A$1:$A$77,Airports!$D$1:$D$77,"Code not found")</f>
        <v>Denver</v>
      </c>
      <c r="I1830" t="str" cm="1">
        <f t="array" ref="I1830">_xlfn.XLOOKUP(Flights[[#This Row],[Destination]],_xlfn._TRO_TRAILING(Airports!A:A),_xlfn._TRO_TRAILING(Airports!E:E),"Code not found")</f>
        <v>CO</v>
      </c>
      <c r="J1830" s="1">
        <v>0.24305555555555555</v>
      </c>
      <c r="K1830">
        <f>HOUR(Flights[[#This Row],[Scheduled Departure]])</f>
        <v>5</v>
      </c>
      <c r="L1830" s="1">
        <v>0.24305555555555555</v>
      </c>
      <c r="M1830">
        <v>0</v>
      </c>
      <c r="N1830">
        <v>142</v>
      </c>
      <c r="O1830" s="14">
        <f>Flights[[#This Row],[Length (min)]]/60</f>
        <v>2.3666666666666667</v>
      </c>
      <c r="P1830">
        <v>862</v>
      </c>
      <c r="Q1830" s="17">
        <f>IFERROR(Flights[[#This Row],[Distance]]/Flights[[#This Row],[Length (hr)]],"")</f>
        <v>364.22535211267603</v>
      </c>
      <c r="R1830" s="1">
        <v>0.3923611111111111</v>
      </c>
      <c r="S1830" s="1">
        <v>0.38333333333333336</v>
      </c>
      <c r="T1830">
        <v>-13</v>
      </c>
      <c r="U1830" t="str">
        <f>IF(Flights[[#This Row],[Arrival Delay]]="","Cancelled",IF(Flights[[#This Row],[Arrival Delay]]&gt;15,"Delayed","On time"))</f>
        <v>On time</v>
      </c>
      <c r="V1830" t="str">
        <f>IF(Flights[[#This Row],[Status]]&lt;&gt;"Delayed","",IF(Flights[[#This Row],[Arrival Delay]]&gt;120,"Severe",IF(Flights[[#This Row],[Arrival Delay]]&gt;60,"Major","Moderate")))</f>
        <v/>
      </c>
      <c r="X1830" t="str">
        <f>IF(OR(AND(Flights[[#This Row],[Status]]="Cancelled",Flights[[#This Row],[Cancellation Reason]]="Airline/Carrier"),Flights[[#This Row],[Delay Type]]="Severe"),"Yes","No")</f>
        <v>No</v>
      </c>
    </row>
    <row r="1831" spans="1:24" x14ac:dyDescent="0.25">
      <c r="A1831" s="3">
        <v>42145</v>
      </c>
      <c r="B1831">
        <f>WEEKNUM(Flights[[#This Row],[Date]],2)</f>
        <v>21</v>
      </c>
      <c r="C1831">
        <f>WEEKDAY(Flights[[#This Row],[Date]],2)</f>
        <v>4</v>
      </c>
      <c r="D1831" t="s">
        <v>1290</v>
      </c>
      <c r="E1831" t="s">
        <v>1995</v>
      </c>
      <c r="F1831" t="s">
        <v>0</v>
      </c>
      <c r="G1831" t="s">
        <v>246</v>
      </c>
      <c r="H1831" t="str">
        <f>_xlfn.XLOOKUP(Flights[[#This Row],[Destination]],Airports!$A$1:$A$77,Airports!$D$1:$D$77,"Code not found")</f>
        <v>Albuquerque</v>
      </c>
      <c r="I1831" t="str" cm="1">
        <f t="array" ref="I1831">_xlfn.XLOOKUP(Flights[[#This Row],[Destination]],_xlfn._TRO_TRAILING(Airports!A:A),_xlfn._TRO_TRAILING(Airports!E:E),"Code not found")</f>
        <v>NM</v>
      </c>
      <c r="J1831" s="1">
        <v>0.35416666666666669</v>
      </c>
      <c r="K1831">
        <f>HOUR(Flights[[#This Row],[Scheduled Departure]])</f>
        <v>8</v>
      </c>
      <c r="L1831" s="1">
        <v>0.35138888888888886</v>
      </c>
      <c r="M1831">
        <v>-4</v>
      </c>
      <c r="N1831">
        <v>101</v>
      </c>
      <c r="O1831" s="14">
        <f>Flights[[#This Row],[Length (min)]]/60</f>
        <v>1.6833333333333333</v>
      </c>
      <c r="P1831">
        <v>677</v>
      </c>
      <c r="Q1831" s="17">
        <f>IFERROR(Flights[[#This Row],[Distance]]/Flights[[#This Row],[Length (hr)]],"")</f>
        <v>402.1782178217822</v>
      </c>
      <c r="R1831" s="1">
        <v>0.47222222222222221</v>
      </c>
      <c r="S1831" s="1">
        <v>0.46319444444444446</v>
      </c>
      <c r="T1831">
        <v>-13</v>
      </c>
      <c r="U1831" t="str">
        <f>IF(Flights[[#This Row],[Arrival Delay]]="","Cancelled",IF(Flights[[#This Row],[Arrival Delay]]&gt;15,"Delayed","On time"))</f>
        <v>On time</v>
      </c>
      <c r="V1831" t="str">
        <f>IF(Flights[[#This Row],[Status]]&lt;&gt;"Delayed","",IF(Flights[[#This Row],[Arrival Delay]]&gt;120,"Severe",IF(Flights[[#This Row],[Arrival Delay]]&gt;60,"Major","Moderate")))</f>
        <v/>
      </c>
      <c r="X1831" t="str">
        <f>IF(OR(AND(Flights[[#This Row],[Status]]="Cancelled",Flights[[#This Row],[Cancellation Reason]]="Airline/Carrier"),Flights[[#This Row],[Delay Type]]="Severe"),"Yes","No")</f>
        <v>No</v>
      </c>
    </row>
    <row r="1832" spans="1:24" x14ac:dyDescent="0.25">
      <c r="A1832" s="3">
        <v>42145</v>
      </c>
      <c r="B1832">
        <f>WEEKNUM(Flights[[#This Row],[Date]],2)</f>
        <v>21</v>
      </c>
      <c r="C1832">
        <f>WEEKDAY(Flights[[#This Row],[Date]],2)</f>
        <v>4</v>
      </c>
      <c r="D1832" t="s">
        <v>621</v>
      </c>
      <c r="E1832" t="s">
        <v>1994</v>
      </c>
      <c r="F1832" t="s">
        <v>0</v>
      </c>
      <c r="G1832" t="s">
        <v>15</v>
      </c>
      <c r="H1832" t="str">
        <f>_xlfn.XLOOKUP(Flights[[#This Row],[Destination]],Airports!$A$1:$A$77,Airports!$D$1:$D$77,"Code not found")</f>
        <v>Las Vegas</v>
      </c>
      <c r="I1832" t="str" cm="1">
        <f t="array" ref="I1832">_xlfn.XLOOKUP(Flights[[#This Row],[Destination]],_xlfn._TRO_TRAILING(Airports!A:A),_xlfn._TRO_TRAILING(Airports!E:E),"Code not found")</f>
        <v>NV</v>
      </c>
      <c r="J1832" s="1">
        <v>0.4</v>
      </c>
      <c r="K1832">
        <f>HOUR(Flights[[#This Row],[Scheduled Departure]])</f>
        <v>9</v>
      </c>
      <c r="L1832" s="1">
        <v>0.39791666666666664</v>
      </c>
      <c r="M1832">
        <v>-3</v>
      </c>
      <c r="N1832">
        <v>76</v>
      </c>
      <c r="O1832" s="14">
        <f>Flights[[#This Row],[Length (min)]]/60</f>
        <v>1.2666666666666666</v>
      </c>
      <c r="P1832">
        <v>236</v>
      </c>
      <c r="Q1832" s="17">
        <f>IFERROR(Flights[[#This Row],[Distance]]/Flights[[#This Row],[Length (hr)]],"")</f>
        <v>186.31578947368422</v>
      </c>
      <c r="R1832" s="1">
        <v>0.45347222222222222</v>
      </c>
      <c r="S1832" s="1">
        <v>0.45069444444444445</v>
      </c>
      <c r="T1832">
        <v>-4</v>
      </c>
      <c r="U1832" t="str">
        <f>IF(Flights[[#This Row],[Arrival Delay]]="","Cancelled",IF(Flights[[#This Row],[Arrival Delay]]&gt;15,"Delayed","On time"))</f>
        <v>On time</v>
      </c>
      <c r="V1832" t="str">
        <f>IF(Flights[[#This Row],[Status]]&lt;&gt;"Delayed","",IF(Flights[[#This Row],[Arrival Delay]]&gt;120,"Severe",IF(Flights[[#This Row],[Arrival Delay]]&gt;60,"Major","Moderate")))</f>
        <v/>
      </c>
      <c r="X1832" t="str">
        <f>IF(OR(AND(Flights[[#This Row],[Status]]="Cancelled",Flights[[#This Row],[Cancellation Reason]]="Airline/Carrier"),Flights[[#This Row],[Delay Type]]="Severe"),"Yes","No")</f>
        <v>No</v>
      </c>
    </row>
    <row r="1833" spans="1:24" x14ac:dyDescent="0.25">
      <c r="A1833" s="3">
        <v>42145</v>
      </c>
      <c r="B1833">
        <f>WEEKNUM(Flights[[#This Row],[Date]],2)</f>
        <v>21</v>
      </c>
      <c r="C1833">
        <f>WEEKDAY(Flights[[#This Row],[Date]],2)</f>
        <v>4</v>
      </c>
      <c r="D1833" t="s">
        <v>1299</v>
      </c>
      <c r="E1833" t="s">
        <v>1995</v>
      </c>
      <c r="F1833" t="s">
        <v>0</v>
      </c>
      <c r="G1833" t="s">
        <v>347</v>
      </c>
      <c r="H1833" t="str">
        <f>_xlfn.XLOOKUP(Flights[[#This Row],[Destination]],Airports!$A$1:$A$77,Airports!$D$1:$D$77,"Code not found")</f>
        <v>San Jose</v>
      </c>
      <c r="I1833" t="str" cm="1">
        <f t="array" ref="I1833">_xlfn.XLOOKUP(Flights[[#This Row],[Destination]],_xlfn._TRO_TRAILING(Airports!A:A),_xlfn._TRO_TRAILING(Airports!E:E),"Code not found")</f>
        <v>CA</v>
      </c>
      <c r="J1833" s="1">
        <v>0.4513888888888889</v>
      </c>
      <c r="K1833">
        <f>HOUR(Flights[[#This Row],[Scheduled Departure]])</f>
        <v>10</v>
      </c>
      <c r="L1833" s="1">
        <v>0.45347222222222222</v>
      </c>
      <c r="M1833">
        <v>3</v>
      </c>
      <c r="N1833">
        <v>60</v>
      </c>
      <c r="O1833" s="14">
        <f>Flights[[#This Row],[Length (min)]]/60</f>
        <v>1</v>
      </c>
      <c r="P1833">
        <v>308</v>
      </c>
      <c r="Q1833" s="17">
        <f>IFERROR(Flights[[#This Row],[Distance]]/Flights[[#This Row],[Length (hr)]],"")</f>
        <v>308</v>
      </c>
      <c r="R1833" s="1">
        <v>0.49652777777777779</v>
      </c>
      <c r="S1833" s="1">
        <v>0.49513888888888891</v>
      </c>
      <c r="T1833">
        <v>-2</v>
      </c>
      <c r="U1833" t="str">
        <f>IF(Flights[[#This Row],[Arrival Delay]]="","Cancelled",IF(Flights[[#This Row],[Arrival Delay]]&gt;15,"Delayed","On time"))</f>
        <v>On time</v>
      </c>
      <c r="V1833" t="str">
        <f>IF(Flights[[#This Row],[Status]]&lt;&gt;"Delayed","",IF(Flights[[#This Row],[Arrival Delay]]&gt;120,"Severe",IF(Flights[[#This Row],[Arrival Delay]]&gt;60,"Major","Moderate")))</f>
        <v/>
      </c>
      <c r="X1833" t="str">
        <f>IF(OR(AND(Flights[[#This Row],[Status]]="Cancelled",Flights[[#This Row],[Cancellation Reason]]="Airline/Carrier"),Flights[[#This Row],[Delay Type]]="Severe"),"Yes","No")</f>
        <v>No</v>
      </c>
    </row>
    <row r="1834" spans="1:24" x14ac:dyDescent="0.25">
      <c r="A1834" s="3">
        <v>42145</v>
      </c>
      <c r="B1834">
        <f>WEEKNUM(Flights[[#This Row],[Date]],2)</f>
        <v>21</v>
      </c>
      <c r="C1834">
        <f>WEEKDAY(Flights[[#This Row],[Date]],2)</f>
        <v>4</v>
      </c>
      <c r="D1834" t="s">
        <v>1419</v>
      </c>
      <c r="E1834" t="s">
        <v>1988</v>
      </c>
      <c r="F1834" t="s">
        <v>0</v>
      </c>
      <c r="G1834" t="s">
        <v>28</v>
      </c>
      <c r="H1834" t="str">
        <f>_xlfn.XLOOKUP(Flights[[#This Row],[Destination]],Airports!$A$1:$A$77,Airports!$D$1:$D$77,"Code not found")</f>
        <v>Philadelphia</v>
      </c>
      <c r="I1834" t="str" cm="1">
        <f t="array" ref="I1834">_xlfn.XLOOKUP(Flights[[#This Row],[Destination]],_xlfn._TRO_TRAILING(Airports!A:A),_xlfn._TRO_TRAILING(Airports!E:E),"Code not found")</f>
        <v>PA</v>
      </c>
      <c r="J1834" s="1">
        <v>0.46180555555555558</v>
      </c>
      <c r="K1834">
        <f>HOUR(Flights[[#This Row],[Scheduled Departure]])</f>
        <v>11</v>
      </c>
      <c r="L1834" s="1">
        <v>0.45694444444444443</v>
      </c>
      <c r="M1834">
        <v>-7</v>
      </c>
      <c r="N1834">
        <v>306</v>
      </c>
      <c r="O1834" s="14">
        <f>Flights[[#This Row],[Length (min)]]/60</f>
        <v>5.0999999999999996</v>
      </c>
      <c r="P1834">
        <v>2402</v>
      </c>
      <c r="Q1834" s="17">
        <f>IFERROR(Flights[[#This Row],[Distance]]/Flights[[#This Row],[Length (hr)]],"")</f>
        <v>470.98039215686276</v>
      </c>
      <c r="R1834" s="1">
        <v>0.80902777777777779</v>
      </c>
      <c r="S1834" s="1">
        <v>0.7944444444444444</v>
      </c>
      <c r="T1834">
        <v>-21</v>
      </c>
      <c r="U1834" t="str">
        <f>IF(Flights[[#This Row],[Arrival Delay]]="","Cancelled",IF(Flights[[#This Row],[Arrival Delay]]&gt;15,"Delayed","On time"))</f>
        <v>On time</v>
      </c>
      <c r="V1834" t="str">
        <f>IF(Flights[[#This Row],[Status]]&lt;&gt;"Delayed","",IF(Flights[[#This Row],[Arrival Delay]]&gt;120,"Severe",IF(Flights[[#This Row],[Arrival Delay]]&gt;60,"Major","Moderate")))</f>
        <v/>
      </c>
      <c r="X1834" t="str">
        <f>IF(OR(AND(Flights[[#This Row],[Status]]="Cancelled",Flights[[#This Row],[Cancellation Reason]]="Airline/Carrier"),Flights[[#This Row],[Delay Type]]="Severe"),"Yes","No")</f>
        <v>No</v>
      </c>
    </row>
    <row r="1835" spans="1:24" x14ac:dyDescent="0.25">
      <c r="A1835" s="3">
        <v>42145</v>
      </c>
      <c r="B1835">
        <f>WEEKNUM(Flights[[#This Row],[Date]],2)</f>
        <v>21</v>
      </c>
      <c r="C1835">
        <f>WEEKDAY(Flights[[#This Row],[Date]],2)</f>
        <v>4</v>
      </c>
      <c r="D1835" t="s">
        <v>1312</v>
      </c>
      <c r="E1835" t="s">
        <v>1995</v>
      </c>
      <c r="F1835" t="s">
        <v>0</v>
      </c>
      <c r="G1835" t="s">
        <v>347</v>
      </c>
      <c r="H1835" t="str">
        <f>_xlfn.XLOOKUP(Flights[[#This Row],[Destination]],Airports!$A$1:$A$77,Airports!$D$1:$D$77,"Code not found")</f>
        <v>San Jose</v>
      </c>
      <c r="I1835" t="str" cm="1">
        <f t="array" ref="I1835">_xlfn.XLOOKUP(Flights[[#This Row],[Destination]],_xlfn._TRO_TRAILING(Airports!A:A),_xlfn._TRO_TRAILING(Airports!E:E),"Code not found")</f>
        <v>CA</v>
      </c>
      <c r="J1835" s="1">
        <v>0.59722222222222221</v>
      </c>
      <c r="K1835">
        <f>HOUR(Flights[[#This Row],[Scheduled Departure]])</f>
        <v>14</v>
      </c>
      <c r="L1835" s="1">
        <v>0.59583333333333333</v>
      </c>
      <c r="M1835">
        <v>-2</v>
      </c>
      <c r="N1835">
        <v>59</v>
      </c>
      <c r="O1835" s="14">
        <f>Flights[[#This Row],[Length (min)]]/60</f>
        <v>0.98333333333333328</v>
      </c>
      <c r="P1835">
        <v>308</v>
      </c>
      <c r="Q1835" s="17">
        <f>IFERROR(Flights[[#This Row],[Distance]]/Flights[[#This Row],[Length (hr)]],"")</f>
        <v>313.22033898305085</v>
      </c>
      <c r="R1835" s="1">
        <v>0.64236111111111116</v>
      </c>
      <c r="S1835" s="1">
        <v>0.63680555555555551</v>
      </c>
      <c r="T1835">
        <v>-8</v>
      </c>
      <c r="U1835" t="str">
        <f>IF(Flights[[#This Row],[Arrival Delay]]="","Cancelled",IF(Flights[[#This Row],[Arrival Delay]]&gt;15,"Delayed","On time"))</f>
        <v>On time</v>
      </c>
      <c r="V1835" t="str">
        <f>IF(Flights[[#This Row],[Status]]&lt;&gt;"Delayed","",IF(Flights[[#This Row],[Arrival Delay]]&gt;120,"Severe",IF(Flights[[#This Row],[Arrival Delay]]&gt;60,"Major","Moderate")))</f>
        <v/>
      </c>
      <c r="X1835" t="str">
        <f>IF(OR(AND(Flights[[#This Row],[Status]]="Cancelled",Flights[[#This Row],[Cancellation Reason]]="Airline/Carrier"),Flights[[#This Row],[Delay Type]]="Severe"),"Yes","No")</f>
        <v>No</v>
      </c>
    </row>
    <row r="1836" spans="1:24" x14ac:dyDescent="0.25">
      <c r="A1836" s="3">
        <v>42145</v>
      </c>
      <c r="B1836">
        <f>WEEKNUM(Flights[[#This Row],[Date]],2)</f>
        <v>21</v>
      </c>
      <c r="C1836">
        <f>WEEKDAY(Flights[[#This Row],[Date]],2)</f>
        <v>4</v>
      </c>
      <c r="D1836" t="s">
        <v>1374</v>
      </c>
      <c r="E1836" t="s">
        <v>1993</v>
      </c>
      <c r="F1836" t="s">
        <v>0</v>
      </c>
      <c r="G1836" t="s">
        <v>4</v>
      </c>
      <c r="H1836" t="str">
        <f>_xlfn.XLOOKUP(Flights[[#This Row],[Destination]],Airports!$A$1:$A$77,Airports!$D$1:$D$77,"Code not found")</f>
        <v>Chicago</v>
      </c>
      <c r="I1836" t="str" cm="1">
        <f t="array" ref="I1836">_xlfn.XLOOKUP(Flights[[#This Row],[Destination]],_xlfn._TRO_TRAILING(Airports!A:A),_xlfn._TRO_TRAILING(Airports!E:E),"Code not found")</f>
        <v>IL</v>
      </c>
      <c r="J1836" s="1">
        <v>0.70833333333333337</v>
      </c>
      <c r="K1836">
        <f>HOUR(Flights[[#This Row],[Scheduled Departure]])</f>
        <v>17</v>
      </c>
      <c r="L1836" s="1">
        <v>0.73819444444444449</v>
      </c>
      <c r="M1836">
        <v>43</v>
      </c>
      <c r="N1836">
        <v>226</v>
      </c>
      <c r="O1836" s="14">
        <f>Flights[[#This Row],[Length (min)]]/60</f>
        <v>3.7666666666666666</v>
      </c>
      <c r="P1836">
        <v>1744</v>
      </c>
      <c r="Q1836" s="17">
        <f>IFERROR(Flights[[#This Row],[Distance]]/Flights[[#This Row],[Length (hr)]],"")</f>
        <v>463.00884955752213</v>
      </c>
      <c r="R1836" s="1">
        <v>0.95694444444444449</v>
      </c>
      <c r="S1836" s="1">
        <v>0.97847222222222219</v>
      </c>
      <c r="T1836">
        <v>31</v>
      </c>
      <c r="U1836" t="str">
        <f>IF(Flights[[#This Row],[Arrival Delay]]="","Cancelled",IF(Flights[[#This Row],[Arrival Delay]]&gt;15,"Delayed","On time"))</f>
        <v>Delayed</v>
      </c>
      <c r="V1836" t="str">
        <f>IF(Flights[[#This Row],[Status]]&lt;&gt;"Delayed","",IF(Flights[[#This Row],[Arrival Delay]]&gt;120,"Severe",IF(Flights[[#This Row],[Arrival Delay]]&gt;60,"Major","Moderate")))</f>
        <v>Moderate</v>
      </c>
      <c r="X1836" t="str">
        <f>IF(OR(AND(Flights[[#This Row],[Status]]="Cancelled",Flights[[#This Row],[Cancellation Reason]]="Airline/Carrier"),Flights[[#This Row],[Delay Type]]="Severe"),"Yes","No")</f>
        <v>No</v>
      </c>
    </row>
    <row r="1837" spans="1:24" x14ac:dyDescent="0.25">
      <c r="A1837" s="3">
        <v>42145</v>
      </c>
      <c r="B1837">
        <f>WEEKNUM(Flights[[#This Row],[Date]],2)</f>
        <v>21</v>
      </c>
      <c r="C1837">
        <f>WEEKDAY(Flights[[#This Row],[Date]],2)</f>
        <v>4</v>
      </c>
      <c r="D1837" t="s">
        <v>608</v>
      </c>
      <c r="E1837" t="s">
        <v>1989</v>
      </c>
      <c r="F1837" t="s">
        <v>0</v>
      </c>
      <c r="G1837" t="s">
        <v>316</v>
      </c>
      <c r="H1837" t="str">
        <f>_xlfn.XLOOKUP(Flights[[#This Row],[Destination]],Airports!$A$1:$A$77,Airports!$D$1:$D$77,"Code not found")</f>
        <v>New Orleans</v>
      </c>
      <c r="I1837" t="str" cm="1">
        <f t="array" ref="I1837">_xlfn.XLOOKUP(Flights[[#This Row],[Destination]],_xlfn._TRO_TRAILING(Airports!A:A),_xlfn._TRO_TRAILING(Airports!E:E),"Code not found")</f>
        <v>LA</v>
      </c>
      <c r="J1837" s="1">
        <v>0.74305555555555558</v>
      </c>
      <c r="K1837">
        <f>HOUR(Flights[[#This Row],[Scheduled Departure]])</f>
        <v>17</v>
      </c>
      <c r="L1837" s="1">
        <v>0.73888888888888893</v>
      </c>
      <c r="M1837">
        <v>-6</v>
      </c>
      <c r="N1837">
        <v>197</v>
      </c>
      <c r="O1837" s="14">
        <f>Flights[[#This Row],[Length (min)]]/60</f>
        <v>3.2833333333333332</v>
      </c>
      <c r="P1837">
        <v>1670</v>
      </c>
      <c r="Q1837" s="17">
        <f>IFERROR(Flights[[#This Row],[Distance]]/Flights[[#This Row],[Length (hr)]],"")</f>
        <v>508.62944162436548</v>
      </c>
      <c r="R1837" s="1">
        <v>0.97916666666666663</v>
      </c>
      <c r="S1837" s="1">
        <v>0.95902777777777781</v>
      </c>
      <c r="T1837">
        <v>-29</v>
      </c>
      <c r="U1837" t="str">
        <f>IF(Flights[[#This Row],[Arrival Delay]]="","Cancelled",IF(Flights[[#This Row],[Arrival Delay]]&gt;15,"Delayed","On time"))</f>
        <v>On time</v>
      </c>
      <c r="V1837" t="str">
        <f>IF(Flights[[#This Row],[Status]]&lt;&gt;"Delayed","",IF(Flights[[#This Row],[Arrival Delay]]&gt;120,"Severe",IF(Flights[[#This Row],[Arrival Delay]]&gt;60,"Major","Moderate")))</f>
        <v/>
      </c>
      <c r="X1837" t="str">
        <f>IF(OR(AND(Flights[[#This Row],[Status]]="Cancelled",Flights[[#This Row],[Cancellation Reason]]="Airline/Carrier"),Flights[[#This Row],[Delay Type]]="Severe"),"Yes","No")</f>
        <v>No</v>
      </c>
    </row>
    <row r="1838" spans="1:24" x14ac:dyDescent="0.25">
      <c r="A1838" s="3">
        <v>42145</v>
      </c>
      <c r="B1838">
        <f>WEEKNUM(Flights[[#This Row],[Date]],2)</f>
        <v>21</v>
      </c>
      <c r="C1838">
        <f>WEEKDAY(Flights[[#This Row],[Date]],2)</f>
        <v>4</v>
      </c>
      <c r="D1838" t="s">
        <v>614</v>
      </c>
      <c r="E1838" t="s">
        <v>1994</v>
      </c>
      <c r="F1838" t="s">
        <v>0</v>
      </c>
      <c r="G1838" t="s">
        <v>3</v>
      </c>
      <c r="H1838" t="str">
        <f>_xlfn.XLOOKUP(Flights[[#This Row],[Destination]],Airports!$A$1:$A$77,Airports!$D$1:$D$77,"Code not found")</f>
        <v>Dallas</v>
      </c>
      <c r="I1838" t="str" cm="1">
        <f t="array" ref="I1838">_xlfn.XLOOKUP(Flights[[#This Row],[Destination]],_xlfn._TRO_TRAILING(Airports!A:A),_xlfn._TRO_TRAILING(Airports!E:E),"Code not found")</f>
        <v>TX</v>
      </c>
      <c r="J1838" s="1">
        <v>0.77083333333333337</v>
      </c>
      <c r="K1838">
        <f>HOUR(Flights[[#This Row],[Scheduled Departure]])</f>
        <v>18</v>
      </c>
      <c r="L1838" s="1">
        <v>0.77361111111111114</v>
      </c>
      <c r="M1838">
        <v>4</v>
      </c>
      <c r="N1838">
        <v>178</v>
      </c>
      <c r="O1838" s="14">
        <f>Flights[[#This Row],[Length (min)]]/60</f>
        <v>2.9666666666666668</v>
      </c>
      <c r="P1838">
        <v>1235</v>
      </c>
      <c r="Q1838" s="17">
        <f>IFERROR(Flights[[#This Row],[Distance]]/Flights[[#This Row],[Length (hr)]],"")</f>
        <v>416.29213483146066</v>
      </c>
      <c r="R1838" s="1">
        <v>0.9770833333333333</v>
      </c>
      <c r="S1838" s="1">
        <v>0.98055555555555551</v>
      </c>
      <c r="T1838">
        <v>5</v>
      </c>
      <c r="U1838" t="str">
        <f>IF(Flights[[#This Row],[Arrival Delay]]="","Cancelled",IF(Flights[[#This Row],[Arrival Delay]]&gt;15,"Delayed","On time"))</f>
        <v>On time</v>
      </c>
      <c r="V1838" t="str">
        <f>IF(Flights[[#This Row],[Status]]&lt;&gt;"Delayed","",IF(Flights[[#This Row],[Arrival Delay]]&gt;120,"Severe",IF(Flights[[#This Row],[Arrival Delay]]&gt;60,"Major","Moderate")))</f>
        <v/>
      </c>
      <c r="X1838" t="str">
        <f>IF(OR(AND(Flights[[#This Row],[Status]]="Cancelled",Flights[[#This Row],[Cancellation Reason]]="Airline/Carrier"),Flights[[#This Row],[Delay Type]]="Severe"),"Yes","No")</f>
        <v>No</v>
      </c>
    </row>
    <row r="1839" spans="1:24" x14ac:dyDescent="0.25">
      <c r="A1839" s="3">
        <v>42145</v>
      </c>
      <c r="B1839">
        <f>WEEKNUM(Flights[[#This Row],[Date]],2)</f>
        <v>21</v>
      </c>
      <c r="C1839">
        <f>WEEKDAY(Flights[[#This Row],[Date]],2)</f>
        <v>4</v>
      </c>
      <c r="D1839" t="s">
        <v>613</v>
      </c>
      <c r="E1839" t="s">
        <v>1995</v>
      </c>
      <c r="F1839" t="s">
        <v>0</v>
      </c>
      <c r="G1839" t="s">
        <v>356</v>
      </c>
      <c r="H1839" t="str">
        <f>_xlfn.XLOOKUP(Flights[[#This Row],[Destination]],Airports!$A$1:$A$77,Airports!$D$1:$D$77,"Code not found")</f>
        <v>Tucson</v>
      </c>
      <c r="I1839" t="str" cm="1">
        <f t="array" ref="I1839">_xlfn.XLOOKUP(Flights[[#This Row],[Destination]],_xlfn._TRO_TRAILING(Airports!A:A),_xlfn._TRO_TRAILING(Airports!E:E),"Code not found")</f>
        <v>AZ</v>
      </c>
      <c r="J1839" s="1">
        <v>0.875</v>
      </c>
      <c r="K1839">
        <f>HOUR(Flights[[#This Row],[Scheduled Departure]])</f>
        <v>21</v>
      </c>
      <c r="L1839" s="1">
        <v>0.94097222222222221</v>
      </c>
      <c r="M1839">
        <v>95</v>
      </c>
      <c r="N1839">
        <v>74</v>
      </c>
      <c r="O1839" s="14">
        <f>Flights[[#This Row],[Length (min)]]/60</f>
        <v>1.2333333333333334</v>
      </c>
      <c r="P1839">
        <v>451</v>
      </c>
      <c r="Q1839" s="17">
        <f>IFERROR(Flights[[#This Row],[Distance]]/Flights[[#This Row],[Length (hr)]],"")</f>
        <v>365.67567567567568</v>
      </c>
      <c r="R1839" s="1">
        <v>0.93055555555555558</v>
      </c>
      <c r="S1839" s="1">
        <v>0.99236111111111114</v>
      </c>
      <c r="T1839">
        <v>89</v>
      </c>
      <c r="U1839" t="str">
        <f>IF(Flights[[#This Row],[Arrival Delay]]="","Cancelled",IF(Flights[[#This Row],[Arrival Delay]]&gt;15,"Delayed","On time"))</f>
        <v>Delayed</v>
      </c>
      <c r="V1839" t="str">
        <f>IF(Flights[[#This Row],[Status]]&lt;&gt;"Delayed","",IF(Flights[[#This Row],[Arrival Delay]]&gt;120,"Severe",IF(Flights[[#This Row],[Arrival Delay]]&gt;60,"Major","Moderate")))</f>
        <v>Major</v>
      </c>
      <c r="X1839" t="str">
        <f>IF(OR(AND(Flights[[#This Row],[Status]]="Cancelled",Flights[[#This Row],[Cancellation Reason]]="Airline/Carrier"),Flights[[#This Row],[Delay Type]]="Severe"),"Yes","No")</f>
        <v>No</v>
      </c>
    </row>
    <row r="1840" spans="1:24" x14ac:dyDescent="0.25">
      <c r="A1840" s="3">
        <v>42145</v>
      </c>
      <c r="B1840">
        <f>WEEKNUM(Flights[[#This Row],[Date]],2)</f>
        <v>21</v>
      </c>
      <c r="C1840">
        <f>WEEKDAY(Flights[[#This Row],[Date]],2)</f>
        <v>4</v>
      </c>
      <c r="D1840" t="s">
        <v>924</v>
      </c>
      <c r="E1840" t="s">
        <v>1994</v>
      </c>
      <c r="F1840" t="s">
        <v>0</v>
      </c>
      <c r="G1840" t="s">
        <v>351</v>
      </c>
      <c r="H1840" t="str">
        <f>_xlfn.XLOOKUP(Flights[[#This Row],[Destination]],Airports!$A$1:$A$77,Airports!$D$1:$D$77,"Code not found")</f>
        <v>Sacramento</v>
      </c>
      <c r="I1840" t="str" cm="1">
        <f t="array" ref="I1840">_xlfn.XLOOKUP(Flights[[#This Row],[Destination]],_xlfn._TRO_TRAILING(Airports!A:A),_xlfn._TRO_TRAILING(Airports!E:E),"Code not found")</f>
        <v>CA</v>
      </c>
      <c r="J1840" s="1">
        <v>0.93055555555555558</v>
      </c>
      <c r="K1840">
        <f>HOUR(Flights[[#This Row],[Scheduled Departure]])</f>
        <v>22</v>
      </c>
      <c r="L1840" s="1">
        <v>0.94444444444444442</v>
      </c>
      <c r="M1840">
        <v>20</v>
      </c>
      <c r="N1840">
        <v>89</v>
      </c>
      <c r="O1840" s="14">
        <f>Flights[[#This Row],[Length (min)]]/60</f>
        <v>1.4833333333333334</v>
      </c>
      <c r="P1840">
        <v>373</v>
      </c>
      <c r="Q1840" s="17">
        <f>IFERROR(Flights[[#This Row],[Distance]]/Flights[[#This Row],[Length (hr)]],"")</f>
        <v>251.46067415730337</v>
      </c>
      <c r="R1840" s="1">
        <v>0.99236111111111114</v>
      </c>
      <c r="S1840" s="1">
        <v>6.2500000000000003E-3</v>
      </c>
      <c r="T1840">
        <v>20</v>
      </c>
      <c r="U1840" t="str">
        <f>IF(Flights[[#This Row],[Arrival Delay]]="","Cancelled",IF(Flights[[#This Row],[Arrival Delay]]&gt;15,"Delayed","On time"))</f>
        <v>Delayed</v>
      </c>
      <c r="V1840" t="str">
        <f>IF(Flights[[#This Row],[Status]]&lt;&gt;"Delayed","",IF(Flights[[#This Row],[Arrival Delay]]&gt;120,"Severe",IF(Flights[[#This Row],[Arrival Delay]]&gt;60,"Major","Moderate")))</f>
        <v>Moderate</v>
      </c>
      <c r="X1840" t="str">
        <f>IF(OR(AND(Flights[[#This Row],[Status]]="Cancelled",Flights[[#This Row],[Cancellation Reason]]="Airline/Carrier"),Flights[[#This Row],[Delay Type]]="Severe"),"Yes","No")</f>
        <v>No</v>
      </c>
    </row>
    <row r="1841" spans="1:24" x14ac:dyDescent="0.25">
      <c r="A1841" s="3">
        <v>42145</v>
      </c>
      <c r="B1841">
        <f>WEEKNUM(Flights[[#This Row],[Date]],2)</f>
        <v>21</v>
      </c>
      <c r="C1841">
        <f>WEEKDAY(Flights[[#This Row],[Date]],2)</f>
        <v>4</v>
      </c>
      <c r="D1841" t="s">
        <v>656</v>
      </c>
      <c r="E1841" t="s">
        <v>1994</v>
      </c>
      <c r="F1841" t="s">
        <v>0</v>
      </c>
      <c r="G1841" t="s">
        <v>283</v>
      </c>
      <c r="H1841" t="str">
        <f>_xlfn.XLOOKUP(Flights[[#This Row],[Destination]],Airports!$A$1:$A$77,Airports!$D$1:$D$77,"Code not found")</f>
        <v>Fresno</v>
      </c>
      <c r="I1841" t="str" cm="1">
        <f t="array" ref="I1841">_xlfn.XLOOKUP(Flights[[#This Row],[Destination]],_xlfn._TRO_TRAILING(Airports!A:A),_xlfn._TRO_TRAILING(Airports!E:E),"Code not found")</f>
        <v>CA</v>
      </c>
      <c r="J1841" s="1">
        <v>0.96388888888888891</v>
      </c>
      <c r="K1841">
        <f>HOUR(Flights[[#This Row],[Scheduled Departure]])</f>
        <v>23</v>
      </c>
      <c r="L1841" s="1">
        <v>0.96180555555555558</v>
      </c>
      <c r="M1841">
        <v>-3</v>
      </c>
      <c r="N1841">
        <v>71</v>
      </c>
      <c r="O1841" s="14">
        <f>Flights[[#This Row],[Length (min)]]/60</f>
        <v>1.1833333333333333</v>
      </c>
      <c r="P1841">
        <v>209</v>
      </c>
      <c r="Q1841" s="17">
        <f>IFERROR(Flights[[#This Row],[Distance]]/Flights[[#This Row],[Length (hr)]],"")</f>
        <v>176.61971830985917</v>
      </c>
      <c r="R1841" s="1">
        <v>1.0416666666666666E-2</v>
      </c>
      <c r="S1841" s="1">
        <v>1.1111111111111112E-2</v>
      </c>
      <c r="T1841">
        <v>1</v>
      </c>
      <c r="U1841" t="str">
        <f>IF(Flights[[#This Row],[Arrival Delay]]="","Cancelled",IF(Flights[[#This Row],[Arrival Delay]]&gt;15,"Delayed","On time"))</f>
        <v>On time</v>
      </c>
      <c r="V1841" t="str">
        <f>IF(Flights[[#This Row],[Status]]&lt;&gt;"Delayed","",IF(Flights[[#This Row],[Arrival Delay]]&gt;120,"Severe",IF(Flights[[#This Row],[Arrival Delay]]&gt;60,"Major","Moderate")))</f>
        <v/>
      </c>
      <c r="X1841" t="str">
        <f>IF(OR(AND(Flights[[#This Row],[Status]]="Cancelled",Flights[[#This Row],[Cancellation Reason]]="Airline/Carrier"),Flights[[#This Row],[Delay Type]]="Severe"),"Yes","No")</f>
        <v>No</v>
      </c>
    </row>
    <row r="1842" spans="1:24" x14ac:dyDescent="0.25">
      <c r="A1842" s="3">
        <v>42146</v>
      </c>
      <c r="B1842">
        <f>WEEKNUM(Flights[[#This Row],[Date]],2)</f>
        <v>21</v>
      </c>
      <c r="C1842">
        <f>WEEKDAY(Flights[[#This Row],[Date]],2)</f>
        <v>5</v>
      </c>
      <c r="D1842" t="s">
        <v>688</v>
      </c>
      <c r="E1842" t="s">
        <v>1989</v>
      </c>
      <c r="F1842" t="s">
        <v>0</v>
      </c>
      <c r="G1842" t="s">
        <v>349</v>
      </c>
      <c r="H1842" t="str">
        <f>_xlfn.XLOOKUP(Flights[[#This Row],[Destination]],Airports!$A$1:$A$77,Airports!$D$1:$D$77,"Code not found")</f>
        <v>Salt Lake City</v>
      </c>
      <c r="I1842" t="str" cm="1">
        <f t="array" ref="I1842">_xlfn.XLOOKUP(Flights[[#This Row],[Destination]],_xlfn._TRO_TRAILING(Airports!A:A),_xlfn._TRO_TRAILING(Airports!E:E),"Code not found")</f>
        <v>UT</v>
      </c>
      <c r="J1842" s="1">
        <v>0.26041666666666669</v>
      </c>
      <c r="K1842">
        <f>HOUR(Flights[[#This Row],[Scheduled Departure]])</f>
        <v>6</v>
      </c>
      <c r="L1842" s="1">
        <v>0.2590277777777778</v>
      </c>
      <c r="M1842">
        <v>-2</v>
      </c>
      <c r="N1842">
        <v>101</v>
      </c>
      <c r="O1842" s="14">
        <f>Flights[[#This Row],[Length (min)]]/60</f>
        <v>1.6833333333333333</v>
      </c>
      <c r="P1842">
        <v>590</v>
      </c>
      <c r="Q1842" s="17">
        <f>IFERROR(Flights[[#This Row],[Distance]]/Flights[[#This Row],[Length (hr)]],"")</f>
        <v>350.49504950495049</v>
      </c>
      <c r="R1842" s="1">
        <v>0.38124999999999998</v>
      </c>
      <c r="S1842" s="1">
        <v>0.37083333333333335</v>
      </c>
      <c r="T1842">
        <v>-15</v>
      </c>
      <c r="U1842" t="str">
        <f>IF(Flights[[#This Row],[Arrival Delay]]="","Cancelled",IF(Flights[[#This Row],[Arrival Delay]]&gt;15,"Delayed","On time"))</f>
        <v>On time</v>
      </c>
      <c r="V1842" t="str">
        <f>IF(Flights[[#This Row],[Status]]&lt;&gt;"Delayed","",IF(Flights[[#This Row],[Arrival Delay]]&gt;120,"Severe",IF(Flights[[#This Row],[Arrival Delay]]&gt;60,"Major","Moderate")))</f>
        <v/>
      </c>
      <c r="X1842" t="str">
        <f>IF(OR(AND(Flights[[#This Row],[Status]]="Cancelled",Flights[[#This Row],[Cancellation Reason]]="Airline/Carrier"),Flights[[#This Row],[Delay Type]]="Severe"),"Yes","No")</f>
        <v>No</v>
      </c>
    </row>
    <row r="1843" spans="1:24" x14ac:dyDescent="0.25">
      <c r="A1843" s="3">
        <v>42146</v>
      </c>
      <c r="B1843">
        <f>WEEKNUM(Flights[[#This Row],[Date]],2)</f>
        <v>21</v>
      </c>
      <c r="C1843">
        <f>WEEKDAY(Flights[[#This Row],[Date]],2)</f>
        <v>5</v>
      </c>
      <c r="D1843" t="s">
        <v>693</v>
      </c>
      <c r="E1843" t="s">
        <v>1994</v>
      </c>
      <c r="F1843" t="s">
        <v>0</v>
      </c>
      <c r="G1843" t="s">
        <v>318</v>
      </c>
      <c r="H1843" t="str">
        <f>_xlfn.XLOOKUP(Flights[[#This Row],[Destination]],Airports!$A$1:$A$77,Airports!$D$1:$D$77,"Code not found")</f>
        <v>Oakland</v>
      </c>
      <c r="I1843" t="str" cm="1">
        <f t="array" ref="I1843">_xlfn.XLOOKUP(Flights[[#This Row],[Destination]],_xlfn._TRO_TRAILING(Airports!A:A),_xlfn._TRO_TRAILING(Airports!E:E),"Code not found")</f>
        <v>CA</v>
      </c>
      <c r="J1843" s="1">
        <v>0.28819444444444442</v>
      </c>
      <c r="K1843">
        <f>HOUR(Flights[[#This Row],[Scheduled Departure]])</f>
        <v>6</v>
      </c>
      <c r="L1843" s="1">
        <v>0.3125</v>
      </c>
      <c r="M1843">
        <v>35</v>
      </c>
      <c r="N1843">
        <v>72</v>
      </c>
      <c r="O1843" s="14">
        <f>Flights[[#This Row],[Length (min)]]/60</f>
        <v>1.2</v>
      </c>
      <c r="P1843">
        <v>337</v>
      </c>
      <c r="Q1843" s="17">
        <f>IFERROR(Flights[[#This Row],[Distance]]/Flights[[#This Row],[Length (hr)]],"")</f>
        <v>280.83333333333337</v>
      </c>
      <c r="R1843" s="1">
        <v>0.35</v>
      </c>
      <c r="S1843" s="1">
        <v>0.36249999999999999</v>
      </c>
      <c r="T1843">
        <v>18</v>
      </c>
      <c r="U1843" t="str">
        <f>IF(Flights[[#This Row],[Arrival Delay]]="","Cancelled",IF(Flights[[#This Row],[Arrival Delay]]&gt;15,"Delayed","On time"))</f>
        <v>Delayed</v>
      </c>
      <c r="V1843" t="str">
        <f>IF(Flights[[#This Row],[Status]]&lt;&gt;"Delayed","",IF(Flights[[#This Row],[Arrival Delay]]&gt;120,"Severe",IF(Flights[[#This Row],[Arrival Delay]]&gt;60,"Major","Moderate")))</f>
        <v>Moderate</v>
      </c>
      <c r="X1843" t="str">
        <f>IF(OR(AND(Flights[[#This Row],[Status]]="Cancelled",Flights[[#This Row],[Cancellation Reason]]="Airline/Carrier"),Flights[[#This Row],[Delay Type]]="Severe"),"Yes","No")</f>
        <v>No</v>
      </c>
    </row>
    <row r="1844" spans="1:24" x14ac:dyDescent="0.25">
      <c r="A1844" s="3">
        <v>42146</v>
      </c>
      <c r="B1844">
        <f>WEEKNUM(Flights[[#This Row],[Date]],2)</f>
        <v>21</v>
      </c>
      <c r="C1844">
        <f>WEEKDAY(Flights[[#This Row],[Date]],2)</f>
        <v>5</v>
      </c>
      <c r="D1844" t="s">
        <v>1061</v>
      </c>
      <c r="E1844" t="s">
        <v>1994</v>
      </c>
      <c r="F1844" t="s">
        <v>0</v>
      </c>
      <c r="G1844" t="s">
        <v>339</v>
      </c>
      <c r="H1844" t="str">
        <f>_xlfn.XLOOKUP(Flights[[#This Row],[Destination]],Airports!$A$1:$A$77,Airports!$D$1:$D$77,"Code not found")</f>
        <v>San Diego</v>
      </c>
      <c r="I1844" t="str" cm="1">
        <f t="array" ref="I1844">_xlfn.XLOOKUP(Flights[[#This Row],[Destination]],_xlfn._TRO_TRAILING(Airports!A:A),_xlfn._TRO_TRAILING(Airports!E:E),"Code not found")</f>
        <v>CA</v>
      </c>
      <c r="J1844" s="1">
        <v>0.32291666666666669</v>
      </c>
      <c r="K1844">
        <f>HOUR(Flights[[#This Row],[Scheduled Departure]])</f>
        <v>7</v>
      </c>
      <c r="L1844" s="1">
        <v>0.31805555555555554</v>
      </c>
      <c r="M1844">
        <v>-7</v>
      </c>
      <c r="N1844">
        <v>44</v>
      </c>
      <c r="O1844" s="14">
        <f>Flights[[#This Row],[Length (min)]]/60</f>
        <v>0.73333333333333328</v>
      </c>
      <c r="P1844">
        <v>109</v>
      </c>
      <c r="Q1844" s="17">
        <f>IFERROR(Flights[[#This Row],[Distance]]/Flights[[#This Row],[Length (hr)]],"")</f>
        <v>148.63636363636365</v>
      </c>
      <c r="R1844" s="1">
        <v>0.35625000000000001</v>
      </c>
      <c r="S1844" s="1">
        <v>0.34861111111111109</v>
      </c>
      <c r="T1844">
        <v>-11</v>
      </c>
      <c r="U1844" t="str">
        <f>IF(Flights[[#This Row],[Arrival Delay]]="","Cancelled",IF(Flights[[#This Row],[Arrival Delay]]&gt;15,"Delayed","On time"))</f>
        <v>On time</v>
      </c>
      <c r="V1844" t="str">
        <f>IF(Flights[[#This Row],[Status]]&lt;&gt;"Delayed","",IF(Flights[[#This Row],[Arrival Delay]]&gt;120,"Severe",IF(Flights[[#This Row],[Arrival Delay]]&gt;60,"Major","Moderate")))</f>
        <v/>
      </c>
      <c r="X1844" t="str">
        <f>IF(OR(AND(Flights[[#This Row],[Status]]="Cancelled",Flights[[#This Row],[Cancellation Reason]]="Airline/Carrier"),Flights[[#This Row],[Delay Type]]="Severe"),"Yes","No")</f>
        <v>No</v>
      </c>
    </row>
    <row r="1845" spans="1:24" x14ac:dyDescent="0.25">
      <c r="A1845" s="3">
        <v>42146</v>
      </c>
      <c r="B1845">
        <f>WEEKNUM(Flights[[#This Row],[Date]],2)</f>
        <v>21</v>
      </c>
      <c r="C1845">
        <f>WEEKDAY(Flights[[#This Row],[Date]],2)</f>
        <v>5</v>
      </c>
      <c r="D1845" t="s">
        <v>1063</v>
      </c>
      <c r="E1845" t="s">
        <v>1994</v>
      </c>
      <c r="F1845" t="s">
        <v>0</v>
      </c>
      <c r="G1845" t="s">
        <v>351</v>
      </c>
      <c r="H1845" t="str">
        <f>_xlfn.XLOOKUP(Flights[[#This Row],[Destination]],Airports!$A$1:$A$77,Airports!$D$1:$D$77,"Code not found")</f>
        <v>Sacramento</v>
      </c>
      <c r="I1845" t="str" cm="1">
        <f t="array" ref="I1845">_xlfn.XLOOKUP(Flights[[#This Row],[Destination]],_xlfn._TRO_TRAILING(Airports!A:A),_xlfn._TRO_TRAILING(Airports!E:E),"Code not found")</f>
        <v>CA</v>
      </c>
      <c r="J1845" s="1">
        <v>0.3263888888888889</v>
      </c>
      <c r="K1845">
        <f>HOUR(Flights[[#This Row],[Scheduled Departure]])</f>
        <v>7</v>
      </c>
      <c r="L1845" s="1">
        <v>0.32222222222222224</v>
      </c>
      <c r="M1845">
        <v>-6</v>
      </c>
      <c r="N1845">
        <v>88</v>
      </c>
      <c r="O1845" s="14">
        <f>Flights[[#This Row],[Length (min)]]/60</f>
        <v>1.4666666666666666</v>
      </c>
      <c r="P1845">
        <v>373</v>
      </c>
      <c r="Q1845" s="17">
        <f>IFERROR(Flights[[#This Row],[Distance]]/Flights[[#This Row],[Length (hr)]],"")</f>
        <v>254.31818181818184</v>
      </c>
      <c r="R1845" s="1">
        <v>0.38472222222222224</v>
      </c>
      <c r="S1845" s="1">
        <v>0.38333333333333336</v>
      </c>
      <c r="T1845">
        <v>-2</v>
      </c>
      <c r="U1845" t="str">
        <f>IF(Flights[[#This Row],[Arrival Delay]]="","Cancelled",IF(Flights[[#This Row],[Arrival Delay]]&gt;15,"Delayed","On time"))</f>
        <v>On time</v>
      </c>
      <c r="V1845" t="str">
        <f>IF(Flights[[#This Row],[Status]]&lt;&gt;"Delayed","",IF(Flights[[#This Row],[Arrival Delay]]&gt;120,"Severe",IF(Flights[[#This Row],[Arrival Delay]]&gt;60,"Major","Moderate")))</f>
        <v/>
      </c>
      <c r="X1845" t="str">
        <f>IF(OR(AND(Flights[[#This Row],[Status]]="Cancelled",Flights[[#This Row],[Cancellation Reason]]="Airline/Carrier"),Flights[[#This Row],[Delay Type]]="Severe"),"Yes","No")</f>
        <v>No</v>
      </c>
    </row>
    <row r="1846" spans="1:24" x14ac:dyDescent="0.25">
      <c r="A1846" s="3">
        <v>42146</v>
      </c>
      <c r="B1846">
        <f>WEEKNUM(Flights[[#This Row],[Date]],2)</f>
        <v>21</v>
      </c>
      <c r="C1846">
        <f>WEEKDAY(Flights[[#This Row],[Date]],2)</f>
        <v>5</v>
      </c>
      <c r="D1846" t="s">
        <v>579</v>
      </c>
      <c r="E1846" t="s">
        <v>1993</v>
      </c>
      <c r="F1846" t="s">
        <v>0</v>
      </c>
      <c r="G1846" t="s">
        <v>293</v>
      </c>
      <c r="H1846" t="str">
        <f>_xlfn.XLOOKUP(Flights[[#This Row],[Destination]],Airports!$A$1:$A$77,Airports!$D$1:$D$77,"Code not found")</f>
        <v>Houston</v>
      </c>
      <c r="I1846" t="str" cm="1">
        <f t="array" ref="I1846">_xlfn.XLOOKUP(Flights[[#This Row],[Destination]],_xlfn._TRO_TRAILING(Airports!A:A),_xlfn._TRO_TRAILING(Airports!E:E),"Code not found")</f>
        <v>TX</v>
      </c>
      <c r="J1846" s="1">
        <v>0.35069444444444442</v>
      </c>
      <c r="K1846">
        <f>HOUR(Flights[[#This Row],[Scheduled Departure]])</f>
        <v>8</v>
      </c>
      <c r="L1846" s="1">
        <v>0.35902777777777778</v>
      </c>
      <c r="M1846">
        <v>12</v>
      </c>
      <c r="N1846">
        <v>195</v>
      </c>
      <c r="O1846" s="14">
        <f>Flights[[#This Row],[Length (min)]]/60</f>
        <v>3.25</v>
      </c>
      <c r="P1846">
        <v>1379</v>
      </c>
      <c r="Q1846" s="17">
        <f>IFERROR(Flights[[#This Row],[Distance]]/Flights[[#This Row],[Length (hr)]],"")</f>
        <v>424.30769230769232</v>
      </c>
      <c r="R1846" s="1">
        <v>0.56597222222222221</v>
      </c>
      <c r="S1846" s="1">
        <v>0.57777777777777772</v>
      </c>
      <c r="T1846">
        <v>17</v>
      </c>
      <c r="U1846" t="str">
        <f>IF(Flights[[#This Row],[Arrival Delay]]="","Cancelled",IF(Flights[[#This Row],[Arrival Delay]]&gt;15,"Delayed","On time"))</f>
        <v>Delayed</v>
      </c>
      <c r="V1846" t="str">
        <f>IF(Flights[[#This Row],[Status]]&lt;&gt;"Delayed","",IF(Flights[[#This Row],[Arrival Delay]]&gt;120,"Severe",IF(Flights[[#This Row],[Arrival Delay]]&gt;60,"Major","Moderate")))</f>
        <v>Moderate</v>
      </c>
      <c r="X1846" t="str">
        <f>IF(OR(AND(Flights[[#This Row],[Status]]="Cancelled",Flights[[#This Row],[Cancellation Reason]]="Airline/Carrier"),Flights[[#This Row],[Delay Type]]="Severe"),"Yes","No")</f>
        <v>No</v>
      </c>
    </row>
    <row r="1847" spans="1:24" x14ac:dyDescent="0.25">
      <c r="A1847" s="3">
        <v>42146</v>
      </c>
      <c r="B1847">
        <f>WEEKNUM(Flights[[#This Row],[Date]],2)</f>
        <v>21</v>
      </c>
      <c r="C1847">
        <f>WEEKDAY(Flights[[#This Row],[Date]],2)</f>
        <v>5</v>
      </c>
      <c r="D1847" t="s">
        <v>1011</v>
      </c>
      <c r="E1847" t="s">
        <v>1990</v>
      </c>
      <c r="F1847" t="s">
        <v>0</v>
      </c>
      <c r="G1847" t="s">
        <v>16</v>
      </c>
      <c r="H1847" t="str">
        <f>_xlfn.XLOOKUP(Flights[[#This Row],[Destination]],Airports!$A$1:$A$77,Airports!$D$1:$D$77,"Code not found")</f>
        <v>Dulles</v>
      </c>
      <c r="I1847" t="str" cm="1">
        <f t="array" ref="I1847">_xlfn.XLOOKUP(Flights[[#This Row],[Destination]],_xlfn._TRO_TRAILING(Airports!A:A),_xlfn._TRO_TRAILING(Airports!E:E),"Code not found")</f>
        <v>VA</v>
      </c>
      <c r="J1847" s="1">
        <v>0.35625000000000001</v>
      </c>
      <c r="K1847">
        <f>HOUR(Flights[[#This Row],[Scheduled Departure]])</f>
        <v>8</v>
      </c>
      <c r="L1847" s="1">
        <v>0.3527777777777778</v>
      </c>
      <c r="M1847">
        <v>-5</v>
      </c>
      <c r="N1847">
        <v>273</v>
      </c>
      <c r="O1847" s="14">
        <f>Flights[[#This Row],[Length (min)]]/60</f>
        <v>4.55</v>
      </c>
      <c r="P1847">
        <v>2288</v>
      </c>
      <c r="Q1847" s="17">
        <f>IFERROR(Flights[[#This Row],[Distance]]/Flights[[#This Row],[Length (hr)]],"")</f>
        <v>502.85714285714289</v>
      </c>
      <c r="R1847" s="1">
        <v>0.68888888888888888</v>
      </c>
      <c r="S1847" s="1">
        <v>0.66736111111111107</v>
      </c>
      <c r="T1847">
        <v>-31</v>
      </c>
      <c r="U1847" t="str">
        <f>IF(Flights[[#This Row],[Arrival Delay]]="","Cancelled",IF(Flights[[#This Row],[Arrival Delay]]&gt;15,"Delayed","On time"))</f>
        <v>On time</v>
      </c>
      <c r="V1847" t="str">
        <f>IF(Flights[[#This Row],[Status]]&lt;&gt;"Delayed","",IF(Flights[[#This Row],[Arrival Delay]]&gt;120,"Severe",IF(Flights[[#This Row],[Arrival Delay]]&gt;60,"Major","Moderate")))</f>
        <v/>
      </c>
      <c r="X1847" t="str">
        <f>IF(OR(AND(Flights[[#This Row],[Status]]="Cancelled",Flights[[#This Row],[Cancellation Reason]]="Airline/Carrier"),Flights[[#This Row],[Delay Type]]="Severe"),"Yes","No")</f>
        <v>No</v>
      </c>
    </row>
    <row r="1848" spans="1:24" x14ac:dyDescent="0.25">
      <c r="A1848" s="3">
        <v>42146</v>
      </c>
      <c r="B1848">
        <f>WEEKNUM(Flights[[#This Row],[Date]],2)</f>
        <v>21</v>
      </c>
      <c r="C1848">
        <f>WEEKDAY(Flights[[#This Row],[Date]],2)</f>
        <v>5</v>
      </c>
      <c r="D1848" t="s">
        <v>142</v>
      </c>
      <c r="E1848" t="s">
        <v>1987</v>
      </c>
      <c r="F1848" t="s">
        <v>0</v>
      </c>
      <c r="G1848" t="s">
        <v>9</v>
      </c>
      <c r="H1848" t="str">
        <f>_xlfn.XLOOKUP(Flights[[#This Row],[Destination]],Airports!$A$1:$A$77,Airports!$D$1:$D$77,"Code not found")</f>
        <v>San Francisco</v>
      </c>
      <c r="I1848" t="str" cm="1">
        <f t="array" ref="I1848">_xlfn.XLOOKUP(Flights[[#This Row],[Destination]],_xlfn._TRO_TRAILING(Airports!A:A),_xlfn._TRO_TRAILING(Airports!E:E),"Code not found")</f>
        <v>CA</v>
      </c>
      <c r="J1848" s="1">
        <v>0.51388888888888884</v>
      </c>
      <c r="K1848">
        <f>HOUR(Flights[[#This Row],[Scheduled Departure]])</f>
        <v>12</v>
      </c>
      <c r="L1848" s="1">
        <v>0.51180555555555551</v>
      </c>
      <c r="M1848">
        <v>-3</v>
      </c>
      <c r="N1848">
        <v>83</v>
      </c>
      <c r="O1848" s="14">
        <f>Flights[[#This Row],[Length (min)]]/60</f>
        <v>1.3833333333333333</v>
      </c>
      <c r="P1848">
        <v>337</v>
      </c>
      <c r="Q1848" s="17">
        <f>IFERROR(Flights[[#This Row],[Distance]]/Flights[[#This Row],[Length (hr)]],"")</f>
        <v>243.6144578313253</v>
      </c>
      <c r="R1848" s="1">
        <v>0.5708333333333333</v>
      </c>
      <c r="S1848" s="1">
        <v>0.56944444444444442</v>
      </c>
      <c r="T1848">
        <v>-2</v>
      </c>
      <c r="U1848" t="str">
        <f>IF(Flights[[#This Row],[Arrival Delay]]="","Cancelled",IF(Flights[[#This Row],[Arrival Delay]]&gt;15,"Delayed","On time"))</f>
        <v>On time</v>
      </c>
      <c r="V1848" t="str">
        <f>IF(Flights[[#This Row],[Status]]&lt;&gt;"Delayed","",IF(Flights[[#This Row],[Arrival Delay]]&gt;120,"Severe",IF(Flights[[#This Row],[Arrival Delay]]&gt;60,"Major","Moderate")))</f>
        <v/>
      </c>
      <c r="X1848" t="str">
        <f>IF(OR(AND(Flights[[#This Row],[Status]]="Cancelled",Flights[[#This Row],[Cancellation Reason]]="Airline/Carrier"),Flights[[#This Row],[Delay Type]]="Severe"),"Yes","No")</f>
        <v>No</v>
      </c>
    </row>
    <row r="1849" spans="1:24" x14ac:dyDescent="0.25">
      <c r="A1849" s="3">
        <v>42146</v>
      </c>
      <c r="B1849">
        <f>WEEKNUM(Flights[[#This Row],[Date]],2)</f>
        <v>21</v>
      </c>
      <c r="C1849">
        <f>WEEKDAY(Flights[[#This Row],[Date]],2)</f>
        <v>5</v>
      </c>
      <c r="D1849" t="s">
        <v>766</v>
      </c>
      <c r="E1849" t="s">
        <v>1994</v>
      </c>
      <c r="F1849" t="s">
        <v>0</v>
      </c>
      <c r="G1849" t="s">
        <v>343</v>
      </c>
      <c r="H1849" t="str">
        <f>_xlfn.XLOOKUP(Flights[[#This Row],[Destination]],Airports!$A$1:$A$77,Airports!$D$1:$D$77,"Code not found")</f>
        <v>San Luis Obispo</v>
      </c>
      <c r="I1849" t="str" cm="1">
        <f t="array" ref="I1849">_xlfn.XLOOKUP(Flights[[#This Row],[Destination]],_xlfn._TRO_TRAILING(Airports!A:A),_xlfn._TRO_TRAILING(Airports!E:E),"Code not found")</f>
        <v>CA</v>
      </c>
      <c r="J1849" s="1">
        <v>0.55000000000000004</v>
      </c>
      <c r="K1849">
        <f>HOUR(Flights[[#This Row],[Scheduled Departure]])</f>
        <v>13</v>
      </c>
      <c r="L1849" s="1">
        <v>0.54791666666666672</v>
      </c>
      <c r="M1849">
        <v>-3</v>
      </c>
      <c r="N1849">
        <v>55</v>
      </c>
      <c r="O1849" s="14">
        <f>Flights[[#This Row],[Length (min)]]/60</f>
        <v>0.91666666666666663</v>
      </c>
      <c r="P1849">
        <v>156</v>
      </c>
      <c r="Q1849" s="17">
        <f>IFERROR(Flights[[#This Row],[Distance]]/Flights[[#This Row],[Length (hr)]],"")</f>
        <v>170.18181818181819</v>
      </c>
      <c r="R1849" s="1">
        <v>0.59166666666666667</v>
      </c>
      <c r="S1849" s="1">
        <v>0.58611111111111114</v>
      </c>
      <c r="T1849">
        <v>-8</v>
      </c>
      <c r="U1849" t="str">
        <f>IF(Flights[[#This Row],[Arrival Delay]]="","Cancelled",IF(Flights[[#This Row],[Arrival Delay]]&gt;15,"Delayed","On time"))</f>
        <v>On time</v>
      </c>
      <c r="V1849" t="str">
        <f>IF(Flights[[#This Row],[Status]]&lt;&gt;"Delayed","",IF(Flights[[#This Row],[Arrival Delay]]&gt;120,"Severe",IF(Flights[[#This Row],[Arrival Delay]]&gt;60,"Major","Moderate")))</f>
        <v/>
      </c>
      <c r="X1849" t="str">
        <f>IF(OR(AND(Flights[[#This Row],[Status]]="Cancelled",Flights[[#This Row],[Cancellation Reason]]="Airline/Carrier"),Flights[[#This Row],[Delay Type]]="Severe"),"Yes","No")</f>
        <v>No</v>
      </c>
    </row>
    <row r="1850" spans="1:24" x14ac:dyDescent="0.25">
      <c r="A1850" s="3">
        <v>42146</v>
      </c>
      <c r="B1850">
        <f>WEEKNUM(Flights[[#This Row],[Date]],2)</f>
        <v>21</v>
      </c>
      <c r="C1850">
        <f>WEEKDAY(Flights[[#This Row],[Date]],2)</f>
        <v>5</v>
      </c>
      <c r="D1850" t="s">
        <v>595</v>
      </c>
      <c r="E1850" t="s">
        <v>1991</v>
      </c>
      <c r="F1850" t="s">
        <v>0</v>
      </c>
      <c r="G1850" t="s">
        <v>344</v>
      </c>
      <c r="H1850" t="str">
        <f>_xlfn.XLOOKUP(Flights[[#This Row],[Destination]],Airports!$A$1:$A$77,Airports!$D$1:$D$77,"Code not found")</f>
        <v>Seattle</v>
      </c>
      <c r="I1850" t="str" cm="1">
        <f t="array" ref="I1850">_xlfn.XLOOKUP(Flights[[#This Row],[Destination]],_xlfn._TRO_TRAILING(Airports!A:A),_xlfn._TRO_TRAILING(Airports!E:E),"Code not found")</f>
        <v>WA</v>
      </c>
      <c r="J1850" s="1">
        <v>0.74305555555555558</v>
      </c>
      <c r="K1850">
        <f>HOUR(Flights[[#This Row],[Scheduled Departure]])</f>
        <v>17</v>
      </c>
      <c r="L1850" s="1">
        <v>0.75347222222222221</v>
      </c>
      <c r="M1850">
        <v>15</v>
      </c>
      <c r="N1850">
        <v>163</v>
      </c>
      <c r="O1850" s="14">
        <f>Flights[[#This Row],[Length (min)]]/60</f>
        <v>2.7166666666666668</v>
      </c>
      <c r="P1850">
        <v>954</v>
      </c>
      <c r="Q1850" s="17">
        <f>IFERROR(Flights[[#This Row],[Distance]]/Flights[[#This Row],[Length (hr)]],"")</f>
        <v>351.16564417177915</v>
      </c>
      <c r="R1850" s="1">
        <v>0.85416666666666663</v>
      </c>
      <c r="S1850" s="1">
        <v>0.8666666666666667</v>
      </c>
      <c r="T1850">
        <v>18</v>
      </c>
      <c r="U1850" t="str">
        <f>IF(Flights[[#This Row],[Arrival Delay]]="","Cancelled",IF(Flights[[#This Row],[Arrival Delay]]&gt;15,"Delayed","On time"))</f>
        <v>Delayed</v>
      </c>
      <c r="V1850" t="str">
        <f>IF(Flights[[#This Row],[Status]]&lt;&gt;"Delayed","",IF(Flights[[#This Row],[Arrival Delay]]&gt;120,"Severe",IF(Flights[[#This Row],[Arrival Delay]]&gt;60,"Major","Moderate")))</f>
        <v>Moderate</v>
      </c>
      <c r="X1850" t="str">
        <f>IF(OR(AND(Flights[[#This Row],[Status]]="Cancelled",Flights[[#This Row],[Cancellation Reason]]="Airline/Carrier"),Flights[[#This Row],[Delay Type]]="Severe"),"Yes","No")</f>
        <v>No</v>
      </c>
    </row>
    <row r="1851" spans="1:24" x14ac:dyDescent="0.25">
      <c r="A1851" s="3">
        <v>42146</v>
      </c>
      <c r="B1851">
        <f>WEEKNUM(Flights[[#This Row],[Date]],2)</f>
        <v>21</v>
      </c>
      <c r="C1851">
        <f>WEEKDAY(Flights[[#This Row],[Date]],2)</f>
        <v>5</v>
      </c>
      <c r="D1851" t="s">
        <v>1101</v>
      </c>
      <c r="E1851" t="s">
        <v>1994</v>
      </c>
      <c r="F1851" t="s">
        <v>0</v>
      </c>
      <c r="G1851" t="s">
        <v>347</v>
      </c>
      <c r="H1851" t="str">
        <f>_xlfn.XLOOKUP(Flights[[#This Row],[Destination]],Airports!$A$1:$A$77,Airports!$D$1:$D$77,"Code not found")</f>
        <v>San Jose</v>
      </c>
      <c r="I1851" t="str" cm="1">
        <f t="array" ref="I1851">_xlfn.XLOOKUP(Flights[[#This Row],[Destination]],_xlfn._TRO_TRAILING(Airports!A:A),_xlfn._TRO_TRAILING(Airports!E:E),"Code not found")</f>
        <v>CA</v>
      </c>
      <c r="J1851" s="1">
        <v>0.90972222222222221</v>
      </c>
      <c r="K1851">
        <f>HOUR(Flights[[#This Row],[Scheduled Departure]])</f>
        <v>21</v>
      </c>
      <c r="L1851" s="1">
        <v>0.90625</v>
      </c>
      <c r="M1851">
        <v>-5</v>
      </c>
      <c r="N1851">
        <v>70</v>
      </c>
      <c r="O1851" s="14">
        <f>Flights[[#This Row],[Length (min)]]/60</f>
        <v>1.1666666666666667</v>
      </c>
      <c r="P1851">
        <v>308</v>
      </c>
      <c r="Q1851" s="17">
        <f>IFERROR(Flights[[#This Row],[Distance]]/Flights[[#This Row],[Length (hr)]],"")</f>
        <v>264</v>
      </c>
      <c r="R1851" s="1">
        <v>0.95763888888888893</v>
      </c>
      <c r="S1851" s="1">
        <v>0.95486111111111116</v>
      </c>
      <c r="T1851">
        <v>-4</v>
      </c>
      <c r="U1851" t="str">
        <f>IF(Flights[[#This Row],[Arrival Delay]]="","Cancelled",IF(Flights[[#This Row],[Arrival Delay]]&gt;15,"Delayed","On time"))</f>
        <v>On time</v>
      </c>
      <c r="V1851" t="str">
        <f>IF(Flights[[#This Row],[Status]]&lt;&gt;"Delayed","",IF(Flights[[#This Row],[Arrival Delay]]&gt;120,"Severe",IF(Flights[[#This Row],[Arrival Delay]]&gt;60,"Major","Moderate")))</f>
        <v/>
      </c>
      <c r="X1851" t="str">
        <f>IF(OR(AND(Flights[[#This Row],[Status]]="Cancelled",Flights[[#This Row],[Cancellation Reason]]="Airline/Carrier"),Flights[[#This Row],[Delay Type]]="Severe"),"Yes","No")</f>
        <v>No</v>
      </c>
    </row>
    <row r="1852" spans="1:24" x14ac:dyDescent="0.25">
      <c r="A1852" s="3">
        <v>42146</v>
      </c>
      <c r="B1852">
        <f>WEEKNUM(Flights[[#This Row],[Date]],2)</f>
        <v>21</v>
      </c>
      <c r="C1852">
        <f>WEEKDAY(Flights[[#This Row],[Date]],2)</f>
        <v>5</v>
      </c>
      <c r="D1852" t="s">
        <v>668</v>
      </c>
      <c r="E1852" t="s">
        <v>1989</v>
      </c>
      <c r="F1852" t="s">
        <v>0</v>
      </c>
      <c r="G1852" t="s">
        <v>276</v>
      </c>
      <c r="H1852" t="str">
        <f>_xlfn.XLOOKUP(Flights[[#This Row],[Destination]],Airports!$A$1:$A$77,Airports!$D$1:$D$77,"Code not found")</f>
        <v>Detroit</v>
      </c>
      <c r="I1852" t="str" cm="1">
        <f t="array" ref="I1852">_xlfn.XLOOKUP(Flights[[#This Row],[Destination]],_xlfn._TRO_TRAILING(Airports!A:A),_xlfn._TRO_TRAILING(Airports!E:E),"Code not found")</f>
        <v>MI</v>
      </c>
      <c r="J1852" s="1">
        <v>0.96875</v>
      </c>
      <c r="K1852">
        <f>HOUR(Flights[[#This Row],[Scheduled Departure]])</f>
        <v>23</v>
      </c>
      <c r="L1852" s="1">
        <v>0.96875</v>
      </c>
      <c r="M1852">
        <v>0</v>
      </c>
      <c r="N1852">
        <v>249</v>
      </c>
      <c r="O1852" s="14">
        <f>Flights[[#This Row],[Length (min)]]/60</f>
        <v>4.1500000000000004</v>
      </c>
      <c r="P1852">
        <v>1979</v>
      </c>
      <c r="Q1852" s="17">
        <f>IFERROR(Flights[[#This Row],[Distance]]/Flights[[#This Row],[Length (hr)]],"")</f>
        <v>476.86746987951801</v>
      </c>
      <c r="R1852" s="1">
        <v>0.28125</v>
      </c>
      <c r="S1852" s="1">
        <v>0.26666666666666666</v>
      </c>
      <c r="T1852">
        <v>-21</v>
      </c>
      <c r="U1852" t="str">
        <f>IF(Flights[[#This Row],[Arrival Delay]]="","Cancelled",IF(Flights[[#This Row],[Arrival Delay]]&gt;15,"Delayed","On time"))</f>
        <v>On time</v>
      </c>
      <c r="V1852" t="str">
        <f>IF(Flights[[#This Row],[Status]]&lt;&gt;"Delayed","",IF(Flights[[#This Row],[Arrival Delay]]&gt;120,"Severe",IF(Flights[[#This Row],[Arrival Delay]]&gt;60,"Major","Moderate")))</f>
        <v/>
      </c>
      <c r="X1852" t="str">
        <f>IF(OR(AND(Flights[[#This Row],[Status]]="Cancelled",Flights[[#This Row],[Cancellation Reason]]="Airline/Carrier"),Flights[[#This Row],[Delay Type]]="Severe"),"Yes","No")</f>
        <v>No</v>
      </c>
    </row>
    <row r="1853" spans="1:24" x14ac:dyDescent="0.25">
      <c r="A1853" s="3">
        <v>42147</v>
      </c>
      <c r="B1853">
        <f>WEEKNUM(Flights[[#This Row],[Date]],2)</f>
        <v>21</v>
      </c>
      <c r="C1853">
        <f>WEEKDAY(Flights[[#This Row],[Date]],2)</f>
        <v>6</v>
      </c>
      <c r="D1853" t="s">
        <v>1398</v>
      </c>
      <c r="E1853" t="s">
        <v>1994</v>
      </c>
      <c r="F1853" t="s">
        <v>0</v>
      </c>
      <c r="G1853" t="s">
        <v>29</v>
      </c>
      <c r="H1853" t="str">
        <f>_xlfn.XLOOKUP(Flights[[#This Row],[Destination]],Airports!$A$1:$A$77,Airports!$D$1:$D$77,"Code not found")</f>
        <v>Phoenix</v>
      </c>
      <c r="I1853" t="str" cm="1">
        <f t="array" ref="I1853">_xlfn.XLOOKUP(Flights[[#This Row],[Destination]],_xlfn._TRO_TRAILING(Airports!A:A),_xlfn._TRO_TRAILING(Airports!E:E),"Code not found")</f>
        <v>AZ</v>
      </c>
      <c r="J1853" s="1">
        <v>0.36458333333333331</v>
      </c>
      <c r="K1853">
        <f>HOUR(Flights[[#This Row],[Scheduled Departure]])</f>
        <v>8</v>
      </c>
      <c r="L1853" s="1">
        <v>0.36041666666666666</v>
      </c>
      <c r="M1853">
        <v>-6</v>
      </c>
      <c r="N1853">
        <v>76</v>
      </c>
      <c r="O1853" s="14">
        <f>Flights[[#This Row],[Length (min)]]/60</f>
        <v>1.2666666666666666</v>
      </c>
      <c r="P1853">
        <v>370</v>
      </c>
      <c r="Q1853" s="17">
        <f>IFERROR(Flights[[#This Row],[Distance]]/Flights[[#This Row],[Length (hr)]],"")</f>
        <v>292.10526315789474</v>
      </c>
      <c r="R1853" s="1">
        <v>0.42708333333333331</v>
      </c>
      <c r="S1853" s="1">
        <v>0.41319444444444442</v>
      </c>
      <c r="T1853">
        <v>-20</v>
      </c>
      <c r="U1853" t="str">
        <f>IF(Flights[[#This Row],[Arrival Delay]]="","Cancelled",IF(Flights[[#This Row],[Arrival Delay]]&gt;15,"Delayed","On time"))</f>
        <v>On time</v>
      </c>
      <c r="V1853" t="str">
        <f>IF(Flights[[#This Row],[Status]]&lt;&gt;"Delayed","",IF(Flights[[#This Row],[Arrival Delay]]&gt;120,"Severe",IF(Flights[[#This Row],[Arrival Delay]]&gt;60,"Major","Moderate")))</f>
        <v/>
      </c>
      <c r="X1853" t="str">
        <f>IF(OR(AND(Flights[[#This Row],[Status]]="Cancelled",Flights[[#This Row],[Cancellation Reason]]="Airline/Carrier"),Flights[[#This Row],[Delay Type]]="Severe"),"Yes","No")</f>
        <v>No</v>
      </c>
    </row>
    <row r="1854" spans="1:24" x14ac:dyDescent="0.25">
      <c r="A1854" s="3">
        <v>42147</v>
      </c>
      <c r="B1854">
        <f>WEEKNUM(Flights[[#This Row],[Date]],2)</f>
        <v>21</v>
      </c>
      <c r="C1854">
        <f>WEEKDAY(Flights[[#This Row],[Date]],2)</f>
        <v>6</v>
      </c>
      <c r="D1854" t="s">
        <v>802</v>
      </c>
      <c r="E1854" t="s">
        <v>1989</v>
      </c>
      <c r="F1854" t="s">
        <v>0</v>
      </c>
      <c r="G1854" t="s">
        <v>10</v>
      </c>
      <c r="H1854" t="str">
        <f>_xlfn.XLOOKUP(Flights[[#This Row],[Destination]],Airports!$A$1:$A$77,Airports!$D$1:$D$77,"Code not found")</f>
        <v>Boston</v>
      </c>
      <c r="I1854" t="str" cm="1">
        <f t="array" ref="I1854">_xlfn.XLOOKUP(Flights[[#This Row],[Destination]],_xlfn._TRO_TRAILING(Airports!A:A),_xlfn._TRO_TRAILING(Airports!E:E),"Code not found")</f>
        <v>MA</v>
      </c>
      <c r="J1854" s="1">
        <v>0.38541666666666669</v>
      </c>
      <c r="K1854">
        <f>HOUR(Flights[[#This Row],[Scheduled Departure]])</f>
        <v>9</v>
      </c>
      <c r="L1854" s="1">
        <v>0.38124999999999998</v>
      </c>
      <c r="M1854">
        <v>-6</v>
      </c>
      <c r="N1854">
        <v>322</v>
      </c>
      <c r="O1854" s="14">
        <f>Flights[[#This Row],[Length (min)]]/60</f>
        <v>5.3666666666666663</v>
      </c>
      <c r="P1854">
        <v>2611</v>
      </c>
      <c r="Q1854" s="17">
        <f>IFERROR(Flights[[#This Row],[Distance]]/Flights[[#This Row],[Length (hr)]],"")</f>
        <v>486.52173913043481</v>
      </c>
      <c r="R1854" s="1">
        <v>0.74583333333333335</v>
      </c>
      <c r="S1854" s="1">
        <v>0.72986111111111107</v>
      </c>
      <c r="T1854">
        <v>-23</v>
      </c>
      <c r="U1854" t="str">
        <f>IF(Flights[[#This Row],[Arrival Delay]]="","Cancelled",IF(Flights[[#This Row],[Arrival Delay]]&gt;15,"Delayed","On time"))</f>
        <v>On time</v>
      </c>
      <c r="V1854" t="str">
        <f>IF(Flights[[#This Row],[Status]]&lt;&gt;"Delayed","",IF(Flights[[#This Row],[Arrival Delay]]&gt;120,"Severe",IF(Flights[[#This Row],[Arrival Delay]]&gt;60,"Major","Moderate")))</f>
        <v/>
      </c>
      <c r="X1854" t="str">
        <f>IF(OR(AND(Flights[[#This Row],[Status]]="Cancelled",Flights[[#This Row],[Cancellation Reason]]="Airline/Carrier"),Flights[[#This Row],[Delay Type]]="Severe"),"Yes","No")</f>
        <v>No</v>
      </c>
    </row>
    <row r="1855" spans="1:24" x14ac:dyDescent="0.25">
      <c r="A1855" s="3">
        <v>42147</v>
      </c>
      <c r="B1855">
        <f>WEEKNUM(Flights[[#This Row],[Date]],2)</f>
        <v>21</v>
      </c>
      <c r="C1855">
        <f>WEEKDAY(Flights[[#This Row],[Date]],2)</f>
        <v>6</v>
      </c>
      <c r="D1855" t="s">
        <v>1435</v>
      </c>
      <c r="E1855" t="s">
        <v>1995</v>
      </c>
      <c r="F1855" t="s">
        <v>0</v>
      </c>
      <c r="G1855" t="s">
        <v>29</v>
      </c>
      <c r="H1855" t="str">
        <f>_xlfn.XLOOKUP(Flights[[#This Row],[Destination]],Airports!$A$1:$A$77,Airports!$D$1:$D$77,"Code not found")</f>
        <v>Phoenix</v>
      </c>
      <c r="I1855" t="str" cm="1">
        <f t="array" ref="I1855">_xlfn.XLOOKUP(Flights[[#This Row],[Destination]],_xlfn._TRO_TRAILING(Airports!A:A),_xlfn._TRO_TRAILING(Airports!E:E),"Code not found")</f>
        <v>AZ</v>
      </c>
      <c r="J1855" s="1">
        <v>0.3923611111111111</v>
      </c>
      <c r="K1855">
        <f>HOUR(Flights[[#This Row],[Scheduled Departure]])</f>
        <v>9</v>
      </c>
      <c r="L1855" s="1">
        <v>0.39097222222222222</v>
      </c>
      <c r="M1855">
        <v>-2</v>
      </c>
      <c r="N1855">
        <v>105</v>
      </c>
      <c r="O1855" s="14">
        <f>Flights[[#This Row],[Length (min)]]/60</f>
        <v>1.75</v>
      </c>
      <c r="P1855">
        <v>370</v>
      </c>
      <c r="Q1855" s="17">
        <f>IFERROR(Flights[[#This Row],[Distance]]/Flights[[#This Row],[Length (hr)]],"")</f>
        <v>211.42857142857142</v>
      </c>
      <c r="R1855" s="1">
        <v>0.44791666666666669</v>
      </c>
      <c r="S1855" s="1">
        <v>0.46388888888888891</v>
      </c>
      <c r="T1855">
        <v>23</v>
      </c>
      <c r="U1855" t="str">
        <f>IF(Flights[[#This Row],[Arrival Delay]]="","Cancelled",IF(Flights[[#This Row],[Arrival Delay]]&gt;15,"Delayed","On time"))</f>
        <v>Delayed</v>
      </c>
      <c r="V1855" t="str">
        <f>IF(Flights[[#This Row],[Status]]&lt;&gt;"Delayed","",IF(Flights[[#This Row],[Arrival Delay]]&gt;120,"Severe",IF(Flights[[#This Row],[Arrival Delay]]&gt;60,"Major","Moderate")))</f>
        <v>Moderate</v>
      </c>
      <c r="X1855" t="str">
        <f>IF(OR(AND(Flights[[#This Row],[Status]]="Cancelled",Flights[[#This Row],[Cancellation Reason]]="Airline/Carrier"),Flights[[#This Row],[Delay Type]]="Severe"),"Yes","No")</f>
        <v>No</v>
      </c>
    </row>
    <row r="1856" spans="1:24" x14ac:dyDescent="0.25">
      <c r="A1856" s="3">
        <v>42147</v>
      </c>
      <c r="B1856">
        <f>WEEKNUM(Flights[[#This Row],[Date]],2)</f>
        <v>21</v>
      </c>
      <c r="C1856">
        <f>WEEKDAY(Flights[[#This Row],[Date]],2)</f>
        <v>6</v>
      </c>
      <c r="D1856" t="s">
        <v>167</v>
      </c>
      <c r="E1856" t="s">
        <v>1987</v>
      </c>
      <c r="F1856" t="s">
        <v>0</v>
      </c>
      <c r="G1856" t="s">
        <v>2</v>
      </c>
      <c r="H1856" t="str">
        <f>_xlfn.XLOOKUP(Flights[[#This Row],[Destination]],Airports!$A$1:$A$77,Airports!$D$1:$D$77,"Code not found")</f>
        <v>Miami</v>
      </c>
      <c r="I1856" t="str" cm="1">
        <f t="array" ref="I1856">_xlfn.XLOOKUP(Flights[[#This Row],[Destination]],_xlfn._TRO_TRAILING(Airports!A:A),_xlfn._TRO_TRAILING(Airports!E:E),"Code not found")</f>
        <v>FL</v>
      </c>
      <c r="J1856" s="1">
        <v>0.39305555555555555</v>
      </c>
      <c r="K1856">
        <f>HOUR(Flights[[#This Row],[Scheduled Departure]])</f>
        <v>9</v>
      </c>
      <c r="L1856" s="1">
        <v>0.3923611111111111</v>
      </c>
      <c r="M1856">
        <v>-1</v>
      </c>
      <c r="N1856">
        <v>310</v>
      </c>
      <c r="O1856" s="14">
        <f>Flights[[#This Row],[Length (min)]]/60</f>
        <v>5.166666666666667</v>
      </c>
      <c r="P1856">
        <v>2342</v>
      </c>
      <c r="Q1856" s="17">
        <f>IFERROR(Flights[[#This Row],[Distance]]/Flights[[#This Row],[Length (hr)]],"")</f>
        <v>453.29032258064512</v>
      </c>
      <c r="R1856" s="1">
        <v>0.72222222222222221</v>
      </c>
      <c r="S1856" s="1">
        <v>0.73263888888888884</v>
      </c>
      <c r="T1856">
        <v>15</v>
      </c>
      <c r="U1856" t="str">
        <f>IF(Flights[[#This Row],[Arrival Delay]]="","Cancelled",IF(Flights[[#This Row],[Arrival Delay]]&gt;15,"Delayed","On time"))</f>
        <v>On time</v>
      </c>
      <c r="V1856" t="str">
        <f>IF(Flights[[#This Row],[Status]]&lt;&gt;"Delayed","",IF(Flights[[#This Row],[Arrival Delay]]&gt;120,"Severe",IF(Flights[[#This Row],[Arrival Delay]]&gt;60,"Major","Moderate")))</f>
        <v/>
      </c>
      <c r="X1856" t="str">
        <f>IF(OR(AND(Flights[[#This Row],[Status]]="Cancelled",Flights[[#This Row],[Cancellation Reason]]="Airline/Carrier"),Flights[[#This Row],[Delay Type]]="Severe"),"Yes","No")</f>
        <v>No</v>
      </c>
    </row>
    <row r="1857" spans="1:24" x14ac:dyDescent="0.25">
      <c r="A1857" s="3">
        <v>42147</v>
      </c>
      <c r="B1857">
        <f>WEEKNUM(Flights[[#This Row],[Date]],2)</f>
        <v>21</v>
      </c>
      <c r="C1857">
        <f>WEEKDAY(Flights[[#This Row],[Date]],2)</f>
        <v>6</v>
      </c>
      <c r="D1857" t="s">
        <v>445</v>
      </c>
      <c r="E1857" t="s">
        <v>1997</v>
      </c>
      <c r="F1857" t="s">
        <v>0</v>
      </c>
      <c r="G1857" t="s">
        <v>17</v>
      </c>
      <c r="H1857" t="str">
        <f>_xlfn.XLOOKUP(Flights[[#This Row],[Destination]],Airports!$A$1:$A$77,Airports!$D$1:$D$77,"Code not found")</f>
        <v>Honolulu</v>
      </c>
      <c r="I1857" t="str" cm="1">
        <f t="array" ref="I1857">_xlfn.XLOOKUP(Flights[[#This Row],[Destination]],_xlfn._TRO_TRAILING(Airports!A:A),_xlfn._TRO_TRAILING(Airports!E:E),"Code not found")</f>
        <v>HI</v>
      </c>
      <c r="J1857" s="1">
        <v>0.41666666666666669</v>
      </c>
      <c r="K1857">
        <f>HOUR(Flights[[#This Row],[Scheduled Departure]])</f>
        <v>10</v>
      </c>
      <c r="L1857" s="1">
        <v>0.41041666666666665</v>
      </c>
      <c r="M1857">
        <v>-9</v>
      </c>
      <c r="N1857">
        <v>354</v>
      </c>
      <c r="O1857" s="14">
        <f>Flights[[#This Row],[Length (min)]]/60</f>
        <v>5.9</v>
      </c>
      <c r="P1857">
        <v>2556</v>
      </c>
      <c r="Q1857" s="17">
        <f>IFERROR(Flights[[#This Row],[Distance]]/Flights[[#This Row],[Length (hr)]],"")</f>
        <v>433.22033898305079</v>
      </c>
      <c r="R1857" s="1">
        <v>0.52777777777777779</v>
      </c>
      <c r="S1857" s="1">
        <v>0.53125</v>
      </c>
      <c r="T1857">
        <v>5</v>
      </c>
      <c r="U1857" t="str">
        <f>IF(Flights[[#This Row],[Arrival Delay]]="","Cancelled",IF(Flights[[#This Row],[Arrival Delay]]&gt;15,"Delayed","On time"))</f>
        <v>On time</v>
      </c>
      <c r="V1857" t="str">
        <f>IF(Flights[[#This Row],[Status]]&lt;&gt;"Delayed","",IF(Flights[[#This Row],[Arrival Delay]]&gt;120,"Severe",IF(Flights[[#This Row],[Arrival Delay]]&gt;60,"Major","Moderate")))</f>
        <v/>
      </c>
      <c r="X1857" t="str">
        <f>IF(OR(AND(Flights[[#This Row],[Status]]="Cancelled",Flights[[#This Row],[Cancellation Reason]]="Airline/Carrier"),Flights[[#This Row],[Delay Type]]="Severe"),"Yes","No")</f>
        <v>No</v>
      </c>
    </row>
    <row r="1858" spans="1:24" x14ac:dyDescent="0.25">
      <c r="A1858" s="3">
        <v>42147</v>
      </c>
      <c r="B1858">
        <f>WEEKNUM(Flights[[#This Row],[Date]],2)</f>
        <v>21</v>
      </c>
      <c r="C1858">
        <f>WEEKDAY(Flights[[#This Row],[Date]],2)</f>
        <v>6</v>
      </c>
      <c r="D1858" t="s">
        <v>1438</v>
      </c>
      <c r="E1858" t="s">
        <v>1995</v>
      </c>
      <c r="F1858" t="s">
        <v>0</v>
      </c>
      <c r="G1858" t="s">
        <v>290</v>
      </c>
      <c r="H1858" t="str">
        <f>_xlfn.XLOOKUP(Flights[[#This Row],[Destination]],Airports!$A$1:$A$77,Airports!$D$1:$D$77,"Code not found")</f>
        <v>Houston</v>
      </c>
      <c r="I1858" t="str" cm="1">
        <f t="array" ref="I1858">_xlfn.XLOOKUP(Flights[[#This Row],[Destination]],_xlfn._TRO_TRAILING(Airports!A:A),_xlfn._TRO_TRAILING(Airports!E:E),"Code not found")</f>
        <v>TX</v>
      </c>
      <c r="J1858" s="1">
        <v>0.59027777777777779</v>
      </c>
      <c r="K1858">
        <f>HOUR(Flights[[#This Row],[Scheduled Departure]])</f>
        <v>14</v>
      </c>
      <c r="L1858" s="1">
        <v>0.5854166666666667</v>
      </c>
      <c r="M1858">
        <v>-7</v>
      </c>
      <c r="N1858">
        <v>198</v>
      </c>
      <c r="O1858" s="14">
        <f>Flights[[#This Row],[Length (min)]]/60</f>
        <v>3.3</v>
      </c>
      <c r="P1858">
        <v>1390</v>
      </c>
      <c r="Q1858" s="17">
        <f>IFERROR(Flights[[#This Row],[Distance]]/Flights[[#This Row],[Length (hr)]],"")</f>
        <v>421.21212121212125</v>
      </c>
      <c r="R1858" s="1">
        <v>0.80555555555555558</v>
      </c>
      <c r="S1858" s="1">
        <v>0.80625000000000002</v>
      </c>
      <c r="T1858">
        <v>1</v>
      </c>
      <c r="U1858" t="str">
        <f>IF(Flights[[#This Row],[Arrival Delay]]="","Cancelled",IF(Flights[[#This Row],[Arrival Delay]]&gt;15,"Delayed","On time"))</f>
        <v>On time</v>
      </c>
      <c r="V1858" t="str">
        <f>IF(Flights[[#This Row],[Status]]&lt;&gt;"Delayed","",IF(Flights[[#This Row],[Arrival Delay]]&gt;120,"Severe",IF(Flights[[#This Row],[Arrival Delay]]&gt;60,"Major","Moderate")))</f>
        <v/>
      </c>
      <c r="X1858" t="str">
        <f>IF(OR(AND(Flights[[#This Row],[Status]]="Cancelled",Flights[[#This Row],[Cancellation Reason]]="Airline/Carrier"),Flights[[#This Row],[Delay Type]]="Severe"),"Yes","No")</f>
        <v>No</v>
      </c>
    </row>
    <row r="1859" spans="1:24" x14ac:dyDescent="0.25">
      <c r="A1859" s="3">
        <v>42147</v>
      </c>
      <c r="B1859">
        <f>WEEKNUM(Flights[[#This Row],[Date]],2)</f>
        <v>21</v>
      </c>
      <c r="C1859">
        <f>WEEKDAY(Flights[[#This Row],[Date]],2)</f>
        <v>6</v>
      </c>
      <c r="D1859" t="s">
        <v>1392</v>
      </c>
      <c r="E1859" t="s">
        <v>1989</v>
      </c>
      <c r="F1859" t="s">
        <v>0</v>
      </c>
      <c r="G1859" t="s">
        <v>17</v>
      </c>
      <c r="H1859" t="str">
        <f>_xlfn.XLOOKUP(Flights[[#This Row],[Destination]],Airports!$A$1:$A$77,Airports!$D$1:$D$77,"Code not found")</f>
        <v>Honolulu</v>
      </c>
      <c r="I1859" t="str" cm="1">
        <f t="array" ref="I1859">_xlfn.XLOOKUP(Flights[[#This Row],[Destination]],_xlfn._TRO_TRAILING(Airports!A:A),_xlfn._TRO_TRAILING(Airports!E:E),"Code not found")</f>
        <v>HI</v>
      </c>
      <c r="J1859" s="1">
        <v>0.625</v>
      </c>
      <c r="K1859">
        <f>HOUR(Flights[[#This Row],[Scheduled Departure]])</f>
        <v>15</v>
      </c>
      <c r="L1859" s="1">
        <v>0.65625</v>
      </c>
      <c r="M1859">
        <v>45</v>
      </c>
      <c r="N1859">
        <v>358</v>
      </c>
      <c r="O1859" s="14">
        <f>Flights[[#This Row],[Length (min)]]/60</f>
        <v>5.9666666666666668</v>
      </c>
      <c r="P1859">
        <v>2556</v>
      </c>
      <c r="Q1859" s="17">
        <f>IFERROR(Flights[[#This Row],[Distance]]/Flights[[#This Row],[Length (hr)]],"")</f>
        <v>428.37988826815644</v>
      </c>
      <c r="R1859" s="1">
        <v>0.73402777777777772</v>
      </c>
      <c r="S1859" s="1">
        <v>0.77986111111111112</v>
      </c>
      <c r="T1859">
        <v>66</v>
      </c>
      <c r="U1859" t="str">
        <f>IF(Flights[[#This Row],[Arrival Delay]]="","Cancelled",IF(Flights[[#This Row],[Arrival Delay]]&gt;15,"Delayed","On time"))</f>
        <v>Delayed</v>
      </c>
      <c r="V1859" t="str">
        <f>IF(Flights[[#This Row],[Status]]&lt;&gt;"Delayed","",IF(Flights[[#This Row],[Arrival Delay]]&gt;120,"Severe",IF(Flights[[#This Row],[Arrival Delay]]&gt;60,"Major","Moderate")))</f>
        <v>Major</v>
      </c>
      <c r="X1859" t="str">
        <f>IF(OR(AND(Flights[[#This Row],[Status]]="Cancelled",Flights[[#This Row],[Cancellation Reason]]="Airline/Carrier"),Flights[[#This Row],[Delay Type]]="Severe"),"Yes","No")</f>
        <v>No</v>
      </c>
    </row>
    <row r="1860" spans="1:24" x14ac:dyDescent="0.25">
      <c r="A1860" s="3">
        <v>42147</v>
      </c>
      <c r="B1860">
        <f>WEEKNUM(Flights[[#This Row],[Date]],2)</f>
        <v>21</v>
      </c>
      <c r="C1860">
        <f>WEEKDAY(Flights[[#This Row],[Date]],2)</f>
        <v>6</v>
      </c>
      <c r="D1860" t="s">
        <v>1014</v>
      </c>
      <c r="E1860" t="s">
        <v>1988</v>
      </c>
      <c r="F1860" t="s">
        <v>0</v>
      </c>
      <c r="G1860" t="s">
        <v>29</v>
      </c>
      <c r="H1860" t="str">
        <f>_xlfn.XLOOKUP(Flights[[#This Row],[Destination]],Airports!$A$1:$A$77,Airports!$D$1:$D$77,"Code not found")</f>
        <v>Phoenix</v>
      </c>
      <c r="I1860" t="str" cm="1">
        <f t="array" ref="I1860">_xlfn.XLOOKUP(Flights[[#This Row],[Destination]],_xlfn._TRO_TRAILING(Airports!A:A),_xlfn._TRO_TRAILING(Airports!E:E),"Code not found")</f>
        <v>AZ</v>
      </c>
      <c r="J1860" s="1">
        <v>0.68402777777777779</v>
      </c>
      <c r="K1860">
        <f>HOUR(Flights[[#This Row],[Scheduled Departure]])</f>
        <v>16</v>
      </c>
      <c r="L1860" s="1">
        <v>0.67777777777777781</v>
      </c>
      <c r="M1860">
        <v>-9</v>
      </c>
      <c r="N1860">
        <v>83</v>
      </c>
      <c r="O1860" s="14">
        <f>Flights[[#This Row],[Length (min)]]/60</f>
        <v>1.3833333333333333</v>
      </c>
      <c r="P1860">
        <v>370</v>
      </c>
      <c r="Q1860" s="17">
        <f>IFERROR(Flights[[#This Row],[Distance]]/Flights[[#This Row],[Length (hr)]],"")</f>
        <v>267.46987951807228</v>
      </c>
      <c r="R1860" s="1">
        <v>0.74513888888888891</v>
      </c>
      <c r="S1860" s="1">
        <v>0.73541666666666672</v>
      </c>
      <c r="T1860">
        <v>-14</v>
      </c>
      <c r="U1860" t="str">
        <f>IF(Flights[[#This Row],[Arrival Delay]]="","Cancelled",IF(Flights[[#This Row],[Arrival Delay]]&gt;15,"Delayed","On time"))</f>
        <v>On time</v>
      </c>
      <c r="V1860" t="str">
        <f>IF(Flights[[#This Row],[Status]]&lt;&gt;"Delayed","",IF(Flights[[#This Row],[Arrival Delay]]&gt;120,"Severe",IF(Flights[[#This Row],[Arrival Delay]]&gt;60,"Major","Moderate")))</f>
        <v/>
      </c>
      <c r="X1860" t="str">
        <f>IF(OR(AND(Flights[[#This Row],[Status]]="Cancelled",Flights[[#This Row],[Cancellation Reason]]="Airline/Carrier"),Flights[[#This Row],[Delay Type]]="Severe"),"Yes","No")</f>
        <v>No</v>
      </c>
    </row>
    <row r="1861" spans="1:24" x14ac:dyDescent="0.25">
      <c r="A1861" s="3">
        <v>42147</v>
      </c>
      <c r="B1861">
        <f>WEEKNUM(Flights[[#This Row],[Date]],2)</f>
        <v>21</v>
      </c>
      <c r="C1861">
        <f>WEEKDAY(Flights[[#This Row],[Date]],2)</f>
        <v>6</v>
      </c>
      <c r="D1861" t="s">
        <v>97</v>
      </c>
      <c r="E1861" t="s">
        <v>1987</v>
      </c>
      <c r="F1861" t="s">
        <v>0</v>
      </c>
      <c r="G1861" t="s">
        <v>17</v>
      </c>
      <c r="H1861" t="str">
        <f>_xlfn.XLOOKUP(Flights[[#This Row],[Destination]],Airports!$A$1:$A$77,Airports!$D$1:$D$77,"Code not found")</f>
        <v>Honolulu</v>
      </c>
      <c r="I1861" t="str" cm="1">
        <f t="array" ref="I1861">_xlfn.XLOOKUP(Flights[[#This Row],[Destination]],_xlfn._TRO_TRAILING(Airports!A:A),_xlfn._TRO_TRAILING(Airports!E:E),"Code not found")</f>
        <v>HI</v>
      </c>
      <c r="J1861" s="1">
        <v>0.78125</v>
      </c>
      <c r="K1861">
        <f>HOUR(Flights[[#This Row],[Scheduled Departure]])</f>
        <v>18</v>
      </c>
      <c r="L1861" s="1">
        <v>0.77986111111111112</v>
      </c>
      <c r="M1861">
        <v>-2</v>
      </c>
      <c r="N1861">
        <v>344</v>
      </c>
      <c r="O1861" s="14">
        <f>Flights[[#This Row],[Length (min)]]/60</f>
        <v>5.7333333333333334</v>
      </c>
      <c r="P1861">
        <v>2556</v>
      </c>
      <c r="Q1861" s="17">
        <f>IFERROR(Flights[[#This Row],[Distance]]/Flights[[#This Row],[Length (hr)]],"")</f>
        <v>445.81395348837208</v>
      </c>
      <c r="R1861" s="1">
        <v>0.9</v>
      </c>
      <c r="S1861" s="1">
        <v>0.89375000000000004</v>
      </c>
      <c r="T1861">
        <v>-9</v>
      </c>
      <c r="U1861" t="str">
        <f>IF(Flights[[#This Row],[Arrival Delay]]="","Cancelled",IF(Flights[[#This Row],[Arrival Delay]]&gt;15,"Delayed","On time"))</f>
        <v>On time</v>
      </c>
      <c r="V1861" t="str">
        <f>IF(Flights[[#This Row],[Status]]&lt;&gt;"Delayed","",IF(Flights[[#This Row],[Arrival Delay]]&gt;120,"Severe",IF(Flights[[#This Row],[Arrival Delay]]&gt;60,"Major","Moderate")))</f>
        <v/>
      </c>
      <c r="X1861" t="str">
        <f>IF(OR(AND(Flights[[#This Row],[Status]]="Cancelled",Flights[[#This Row],[Cancellation Reason]]="Airline/Carrier"),Flights[[#This Row],[Delay Type]]="Severe"),"Yes","No")</f>
        <v>No</v>
      </c>
    </row>
    <row r="1862" spans="1:24" x14ac:dyDescent="0.25">
      <c r="A1862" s="3">
        <v>42148</v>
      </c>
      <c r="B1862">
        <f>WEEKNUM(Flights[[#This Row],[Date]],2)</f>
        <v>21</v>
      </c>
      <c r="C1862">
        <f>WEEKDAY(Flights[[#This Row],[Date]],2)</f>
        <v>7</v>
      </c>
      <c r="D1862" t="s">
        <v>688</v>
      </c>
      <c r="E1862" t="s">
        <v>1989</v>
      </c>
      <c r="F1862" t="s">
        <v>0</v>
      </c>
      <c r="G1862" t="s">
        <v>349</v>
      </c>
      <c r="H1862" t="str">
        <f>_xlfn.XLOOKUP(Flights[[#This Row],[Destination]],Airports!$A$1:$A$77,Airports!$D$1:$D$77,"Code not found")</f>
        <v>Salt Lake City</v>
      </c>
      <c r="I1862" t="str" cm="1">
        <f t="array" ref="I1862">_xlfn.XLOOKUP(Flights[[#This Row],[Destination]],_xlfn._TRO_TRAILING(Airports!A:A),_xlfn._TRO_TRAILING(Airports!E:E),"Code not found")</f>
        <v>UT</v>
      </c>
      <c r="J1862" s="1">
        <v>0.26041666666666669</v>
      </c>
      <c r="K1862">
        <f>HOUR(Flights[[#This Row],[Scheduled Departure]])</f>
        <v>6</v>
      </c>
      <c r="L1862" s="1">
        <v>0.25763888888888886</v>
      </c>
      <c r="M1862">
        <v>-4</v>
      </c>
      <c r="N1862">
        <v>112</v>
      </c>
      <c r="O1862" s="14">
        <f>Flights[[#This Row],[Length (min)]]/60</f>
        <v>1.8666666666666667</v>
      </c>
      <c r="P1862">
        <v>590</v>
      </c>
      <c r="Q1862" s="17">
        <f>IFERROR(Flights[[#This Row],[Distance]]/Flights[[#This Row],[Length (hr)]],"")</f>
        <v>316.07142857142856</v>
      </c>
      <c r="R1862" s="1">
        <v>0.38124999999999998</v>
      </c>
      <c r="S1862" s="1">
        <v>0.37708333333333333</v>
      </c>
      <c r="T1862">
        <v>-6</v>
      </c>
      <c r="U1862" t="str">
        <f>IF(Flights[[#This Row],[Arrival Delay]]="","Cancelled",IF(Flights[[#This Row],[Arrival Delay]]&gt;15,"Delayed","On time"))</f>
        <v>On time</v>
      </c>
      <c r="V1862" t="str">
        <f>IF(Flights[[#This Row],[Status]]&lt;&gt;"Delayed","",IF(Flights[[#This Row],[Arrival Delay]]&gt;120,"Severe",IF(Flights[[#This Row],[Arrival Delay]]&gt;60,"Major","Moderate")))</f>
        <v/>
      </c>
      <c r="X1862" t="str">
        <f>IF(OR(AND(Flights[[#This Row],[Status]]="Cancelled",Flights[[#This Row],[Cancellation Reason]]="Airline/Carrier"),Flights[[#This Row],[Delay Type]]="Severe"),"Yes","No")</f>
        <v>No</v>
      </c>
    </row>
    <row r="1863" spans="1:24" x14ac:dyDescent="0.25">
      <c r="A1863" s="3">
        <v>42148</v>
      </c>
      <c r="B1863">
        <f>WEEKNUM(Flights[[#This Row],[Date]],2)</f>
        <v>21</v>
      </c>
      <c r="C1863">
        <f>WEEKDAY(Flights[[#This Row],[Date]],2)</f>
        <v>7</v>
      </c>
      <c r="D1863" t="s">
        <v>384</v>
      </c>
      <c r="E1863" t="s">
        <v>1993</v>
      </c>
      <c r="F1863" t="s">
        <v>0</v>
      </c>
      <c r="G1863" t="s">
        <v>15</v>
      </c>
      <c r="H1863" t="str">
        <f>_xlfn.XLOOKUP(Flights[[#This Row],[Destination]],Airports!$A$1:$A$77,Airports!$D$1:$D$77,"Code not found")</f>
        <v>Las Vegas</v>
      </c>
      <c r="I1863" t="str" cm="1">
        <f t="array" ref="I1863">_xlfn.XLOOKUP(Flights[[#This Row],[Destination]],_xlfn._TRO_TRAILING(Airports!A:A),_xlfn._TRO_TRAILING(Airports!E:E),"Code not found")</f>
        <v>NV</v>
      </c>
      <c r="J1863" s="1">
        <v>0.2673611111111111</v>
      </c>
      <c r="K1863">
        <f>HOUR(Flights[[#This Row],[Scheduled Departure]])</f>
        <v>6</v>
      </c>
      <c r="L1863" s="1">
        <v>0.26458333333333334</v>
      </c>
      <c r="M1863">
        <v>-4</v>
      </c>
      <c r="N1863">
        <v>60</v>
      </c>
      <c r="O1863" s="14">
        <f>Flights[[#This Row],[Length (min)]]/60</f>
        <v>1</v>
      </c>
      <c r="P1863">
        <v>236</v>
      </c>
      <c r="Q1863" s="17">
        <f>IFERROR(Flights[[#This Row],[Distance]]/Flights[[#This Row],[Length (hr)]],"")</f>
        <v>236</v>
      </c>
      <c r="R1863" s="1">
        <v>0.31388888888888888</v>
      </c>
      <c r="S1863" s="1">
        <v>0.30625000000000002</v>
      </c>
      <c r="T1863">
        <v>-11</v>
      </c>
      <c r="U1863" t="str">
        <f>IF(Flights[[#This Row],[Arrival Delay]]="","Cancelled",IF(Flights[[#This Row],[Arrival Delay]]&gt;15,"Delayed","On time"))</f>
        <v>On time</v>
      </c>
      <c r="V1863" t="str">
        <f>IF(Flights[[#This Row],[Status]]&lt;&gt;"Delayed","",IF(Flights[[#This Row],[Arrival Delay]]&gt;120,"Severe",IF(Flights[[#This Row],[Arrival Delay]]&gt;60,"Major","Moderate")))</f>
        <v/>
      </c>
      <c r="X1863" t="str">
        <f>IF(OR(AND(Flights[[#This Row],[Status]]="Cancelled",Flights[[#This Row],[Cancellation Reason]]="Airline/Carrier"),Flights[[#This Row],[Delay Type]]="Severe"),"Yes","No")</f>
        <v>No</v>
      </c>
    </row>
    <row r="1864" spans="1:24" x14ac:dyDescent="0.25">
      <c r="A1864" s="3">
        <v>42148</v>
      </c>
      <c r="B1864">
        <f>WEEKNUM(Flights[[#This Row],[Date]],2)</f>
        <v>21</v>
      </c>
      <c r="C1864">
        <f>WEEKDAY(Flights[[#This Row],[Date]],2)</f>
        <v>7</v>
      </c>
      <c r="D1864" t="s">
        <v>1440</v>
      </c>
      <c r="E1864" t="s">
        <v>1989</v>
      </c>
      <c r="F1864" t="s">
        <v>0</v>
      </c>
      <c r="G1864" t="s">
        <v>15</v>
      </c>
      <c r="H1864" t="str">
        <f>_xlfn.XLOOKUP(Flights[[#This Row],[Destination]],Airports!$A$1:$A$77,Airports!$D$1:$D$77,"Code not found")</f>
        <v>Las Vegas</v>
      </c>
      <c r="I1864" t="str" cm="1">
        <f t="array" ref="I1864">_xlfn.XLOOKUP(Flights[[#This Row],[Destination]],_xlfn._TRO_TRAILING(Airports!A:A),_xlfn._TRO_TRAILING(Airports!E:E),"Code not found")</f>
        <v>NV</v>
      </c>
      <c r="J1864" s="1">
        <v>0.2951388888888889</v>
      </c>
      <c r="K1864">
        <f>HOUR(Flights[[#This Row],[Scheduled Departure]])</f>
        <v>7</v>
      </c>
      <c r="L1864" s="1">
        <v>0.29166666666666669</v>
      </c>
      <c r="M1864">
        <v>-5</v>
      </c>
      <c r="N1864">
        <v>64</v>
      </c>
      <c r="O1864" s="14">
        <f>Flights[[#This Row],[Length (min)]]/60</f>
        <v>1.0666666666666667</v>
      </c>
      <c r="P1864">
        <v>236</v>
      </c>
      <c r="Q1864" s="17">
        <f>IFERROR(Flights[[#This Row],[Distance]]/Flights[[#This Row],[Length (hr)]],"")</f>
        <v>221.25</v>
      </c>
      <c r="R1864" s="1">
        <v>0.34583333333333333</v>
      </c>
      <c r="S1864" s="1">
        <v>0.33611111111111114</v>
      </c>
      <c r="T1864">
        <v>-14</v>
      </c>
      <c r="U1864" t="str">
        <f>IF(Flights[[#This Row],[Arrival Delay]]="","Cancelled",IF(Flights[[#This Row],[Arrival Delay]]&gt;15,"Delayed","On time"))</f>
        <v>On time</v>
      </c>
      <c r="V1864" t="str">
        <f>IF(Flights[[#This Row],[Status]]&lt;&gt;"Delayed","",IF(Flights[[#This Row],[Arrival Delay]]&gt;120,"Severe",IF(Flights[[#This Row],[Arrival Delay]]&gt;60,"Major","Moderate")))</f>
        <v/>
      </c>
      <c r="X1864" t="str">
        <f>IF(OR(AND(Flights[[#This Row],[Status]]="Cancelled",Flights[[#This Row],[Cancellation Reason]]="Airline/Carrier"),Flights[[#This Row],[Delay Type]]="Severe"),"Yes","No")</f>
        <v>No</v>
      </c>
    </row>
    <row r="1865" spans="1:24" x14ac:dyDescent="0.25">
      <c r="A1865" s="3">
        <v>42148</v>
      </c>
      <c r="B1865">
        <f>WEEKNUM(Flights[[#This Row],[Date]],2)</f>
        <v>21</v>
      </c>
      <c r="C1865">
        <f>WEEKDAY(Flights[[#This Row],[Date]],2)</f>
        <v>7</v>
      </c>
      <c r="D1865" t="s">
        <v>1156</v>
      </c>
      <c r="E1865" t="s">
        <v>1990</v>
      </c>
      <c r="F1865" t="s">
        <v>0</v>
      </c>
      <c r="G1865" t="s">
        <v>13</v>
      </c>
      <c r="H1865" t="str">
        <f>_xlfn.XLOOKUP(Flights[[#This Row],[Destination]],Airports!$A$1:$A$77,Airports!$D$1:$D$77,"Code not found")</f>
        <v>Orlando</v>
      </c>
      <c r="I1865" t="str" cm="1">
        <f t="array" ref="I1865">_xlfn.XLOOKUP(Flights[[#This Row],[Destination]],_xlfn._TRO_TRAILING(Airports!A:A),_xlfn._TRO_TRAILING(Airports!E:E),"Code not found")</f>
        <v>FL</v>
      </c>
      <c r="J1865" s="1">
        <v>0.3125</v>
      </c>
      <c r="K1865">
        <f>HOUR(Flights[[#This Row],[Scheduled Departure]])</f>
        <v>7</v>
      </c>
      <c r="L1865" s="1">
        <v>0.30555555555555558</v>
      </c>
      <c r="M1865">
        <v>-10</v>
      </c>
      <c r="N1865">
        <v>287</v>
      </c>
      <c r="O1865" s="14">
        <f>Flights[[#This Row],[Length (min)]]/60</f>
        <v>4.7833333333333332</v>
      </c>
      <c r="P1865">
        <v>2218</v>
      </c>
      <c r="Q1865" s="17">
        <f>IFERROR(Flights[[#This Row],[Distance]]/Flights[[#This Row],[Length (hr)]],"")</f>
        <v>463.69337979094075</v>
      </c>
      <c r="R1865" s="1">
        <v>0.6381944444444444</v>
      </c>
      <c r="S1865" s="1">
        <v>0.62986111111111109</v>
      </c>
      <c r="T1865">
        <v>-12</v>
      </c>
      <c r="U1865" t="str">
        <f>IF(Flights[[#This Row],[Arrival Delay]]="","Cancelled",IF(Flights[[#This Row],[Arrival Delay]]&gt;15,"Delayed","On time"))</f>
        <v>On time</v>
      </c>
      <c r="V1865" t="str">
        <f>IF(Flights[[#This Row],[Status]]&lt;&gt;"Delayed","",IF(Flights[[#This Row],[Arrival Delay]]&gt;120,"Severe",IF(Flights[[#This Row],[Arrival Delay]]&gt;60,"Major","Moderate")))</f>
        <v/>
      </c>
      <c r="X1865" t="str">
        <f>IF(OR(AND(Flights[[#This Row],[Status]]="Cancelled",Flights[[#This Row],[Cancellation Reason]]="Airline/Carrier"),Flights[[#This Row],[Delay Type]]="Severe"),"Yes","No")</f>
        <v>No</v>
      </c>
    </row>
    <row r="1866" spans="1:24" x14ac:dyDescent="0.25">
      <c r="A1866" s="3">
        <v>42148</v>
      </c>
      <c r="B1866">
        <f>WEEKNUM(Flights[[#This Row],[Date]],2)</f>
        <v>21</v>
      </c>
      <c r="C1866">
        <f>WEEKDAY(Flights[[#This Row],[Date]],2)</f>
        <v>7</v>
      </c>
      <c r="D1866" t="s">
        <v>410</v>
      </c>
      <c r="E1866" t="s">
        <v>1992</v>
      </c>
      <c r="F1866" t="s">
        <v>0</v>
      </c>
      <c r="G1866" t="s">
        <v>12</v>
      </c>
      <c r="H1866" t="str">
        <f>_xlfn.XLOOKUP(Flights[[#This Row],[Destination]],Airports!$A$1:$A$77,Airports!$D$1:$D$77,"Code not found")</f>
        <v>New York</v>
      </c>
      <c r="I1866" t="str" cm="1">
        <f t="array" ref="I1866">_xlfn.XLOOKUP(Flights[[#This Row],[Destination]],_xlfn._TRO_TRAILING(Airports!A:A),_xlfn._TRO_TRAILING(Airports!E:E),"Code not found")</f>
        <v>NY</v>
      </c>
      <c r="J1866" s="1">
        <v>0.35069444444444442</v>
      </c>
      <c r="K1866">
        <f>HOUR(Flights[[#This Row],[Scheduled Departure]])</f>
        <v>8</v>
      </c>
      <c r="L1866" s="1">
        <v>0.34652777777777777</v>
      </c>
      <c r="M1866">
        <v>-6</v>
      </c>
      <c r="N1866">
        <v>315</v>
      </c>
      <c r="O1866" s="14">
        <f>Flights[[#This Row],[Length (min)]]/60</f>
        <v>5.25</v>
      </c>
      <c r="P1866">
        <v>2475</v>
      </c>
      <c r="Q1866" s="17">
        <f>IFERROR(Flights[[#This Row],[Distance]]/Flights[[#This Row],[Length (hr)]],"")</f>
        <v>471.42857142857144</v>
      </c>
      <c r="R1866" s="1">
        <v>0.70694444444444449</v>
      </c>
      <c r="S1866" s="1">
        <v>0.69027777777777777</v>
      </c>
      <c r="T1866">
        <v>-24</v>
      </c>
      <c r="U1866" t="str">
        <f>IF(Flights[[#This Row],[Arrival Delay]]="","Cancelled",IF(Flights[[#This Row],[Arrival Delay]]&gt;15,"Delayed","On time"))</f>
        <v>On time</v>
      </c>
      <c r="V1866" t="str">
        <f>IF(Flights[[#This Row],[Status]]&lt;&gt;"Delayed","",IF(Flights[[#This Row],[Arrival Delay]]&gt;120,"Severe",IF(Flights[[#This Row],[Arrival Delay]]&gt;60,"Major","Moderate")))</f>
        <v/>
      </c>
      <c r="X1866" t="str">
        <f>IF(OR(AND(Flights[[#This Row],[Status]]="Cancelled",Flights[[#This Row],[Cancellation Reason]]="Airline/Carrier"),Flights[[#This Row],[Delay Type]]="Severe"),"Yes","No")</f>
        <v>No</v>
      </c>
    </row>
    <row r="1867" spans="1:24" x14ac:dyDescent="0.25">
      <c r="A1867" s="3">
        <v>42148</v>
      </c>
      <c r="B1867">
        <f>WEEKNUM(Flights[[#This Row],[Date]],2)</f>
        <v>21</v>
      </c>
      <c r="C1867">
        <f>WEEKDAY(Flights[[#This Row],[Date]],2)</f>
        <v>7</v>
      </c>
      <c r="D1867" t="s">
        <v>1441</v>
      </c>
      <c r="E1867" t="s">
        <v>1995</v>
      </c>
      <c r="F1867" t="s">
        <v>0</v>
      </c>
      <c r="G1867" t="s">
        <v>26</v>
      </c>
      <c r="H1867" t="str">
        <f>_xlfn.XLOOKUP(Flights[[#This Row],[Destination]],Airports!$A$1:$A$77,Airports!$D$1:$D$77,"Code not found")</f>
        <v>Atlanta</v>
      </c>
      <c r="I1867" t="str" cm="1">
        <f t="array" ref="I1867">_xlfn.XLOOKUP(Flights[[#This Row],[Destination]],_xlfn._TRO_TRAILING(Airports!A:A),_xlfn._TRO_TRAILING(Airports!E:E),"Code not found")</f>
        <v>GA</v>
      </c>
      <c r="J1867" s="1">
        <v>0.35416666666666669</v>
      </c>
      <c r="K1867">
        <f>HOUR(Flights[[#This Row],[Scheduled Departure]])</f>
        <v>8</v>
      </c>
      <c r="L1867" s="1">
        <v>0.35416666666666669</v>
      </c>
      <c r="M1867">
        <v>0</v>
      </c>
      <c r="N1867">
        <v>253</v>
      </c>
      <c r="O1867" s="14">
        <f>Flights[[#This Row],[Length (min)]]/60</f>
        <v>4.2166666666666668</v>
      </c>
      <c r="P1867">
        <v>1947</v>
      </c>
      <c r="Q1867" s="17">
        <f>IFERROR(Flights[[#This Row],[Distance]]/Flights[[#This Row],[Length (hr)]],"")</f>
        <v>461.73913043478262</v>
      </c>
      <c r="R1867" s="1">
        <v>0.65972222222222221</v>
      </c>
      <c r="S1867" s="1">
        <v>0.65486111111111112</v>
      </c>
      <c r="T1867">
        <v>-7</v>
      </c>
      <c r="U1867" t="str">
        <f>IF(Flights[[#This Row],[Arrival Delay]]="","Cancelled",IF(Flights[[#This Row],[Arrival Delay]]&gt;15,"Delayed","On time"))</f>
        <v>On time</v>
      </c>
      <c r="V1867" t="str">
        <f>IF(Flights[[#This Row],[Status]]&lt;&gt;"Delayed","",IF(Flights[[#This Row],[Arrival Delay]]&gt;120,"Severe",IF(Flights[[#This Row],[Arrival Delay]]&gt;60,"Major","Moderate")))</f>
        <v/>
      </c>
      <c r="X1867" t="str">
        <f>IF(OR(AND(Flights[[#This Row],[Status]]="Cancelled",Flights[[#This Row],[Cancellation Reason]]="Airline/Carrier"),Flights[[#This Row],[Delay Type]]="Severe"),"Yes","No")</f>
        <v>No</v>
      </c>
    </row>
    <row r="1868" spans="1:24" x14ac:dyDescent="0.25">
      <c r="A1868" s="3">
        <v>42148</v>
      </c>
      <c r="B1868">
        <f>WEEKNUM(Flights[[#This Row],[Date]],2)</f>
        <v>21</v>
      </c>
      <c r="C1868">
        <f>WEEKDAY(Flights[[#This Row],[Date]],2)</f>
        <v>7</v>
      </c>
      <c r="D1868" t="s">
        <v>1293</v>
      </c>
      <c r="E1868" t="s">
        <v>1995</v>
      </c>
      <c r="F1868" t="s">
        <v>0</v>
      </c>
      <c r="G1868" t="s">
        <v>9</v>
      </c>
      <c r="H1868" t="str">
        <f>_xlfn.XLOOKUP(Flights[[#This Row],[Destination]],Airports!$A$1:$A$77,Airports!$D$1:$D$77,"Code not found")</f>
        <v>San Francisco</v>
      </c>
      <c r="I1868" t="str" cm="1">
        <f t="array" ref="I1868">_xlfn.XLOOKUP(Flights[[#This Row],[Destination]],_xlfn._TRO_TRAILING(Airports!A:A),_xlfn._TRO_TRAILING(Airports!E:E),"Code not found")</f>
        <v>CA</v>
      </c>
      <c r="J1868" s="1">
        <v>0.36805555555555558</v>
      </c>
      <c r="K1868">
        <f>HOUR(Flights[[#This Row],[Scheduled Departure]])</f>
        <v>8</v>
      </c>
      <c r="L1868" s="1">
        <v>0.36458333333333331</v>
      </c>
      <c r="M1868">
        <v>-5</v>
      </c>
      <c r="N1868">
        <v>67</v>
      </c>
      <c r="O1868" s="14">
        <f>Flights[[#This Row],[Length (min)]]/60</f>
        <v>1.1166666666666667</v>
      </c>
      <c r="P1868">
        <v>337</v>
      </c>
      <c r="Q1868" s="17">
        <f>IFERROR(Flights[[#This Row],[Distance]]/Flights[[#This Row],[Length (hr)]],"")</f>
        <v>301.79104477611941</v>
      </c>
      <c r="R1868" s="1">
        <v>0.4236111111111111</v>
      </c>
      <c r="S1868" s="1">
        <v>0.41111111111111109</v>
      </c>
      <c r="T1868">
        <v>-18</v>
      </c>
      <c r="U1868" t="str">
        <f>IF(Flights[[#This Row],[Arrival Delay]]="","Cancelled",IF(Flights[[#This Row],[Arrival Delay]]&gt;15,"Delayed","On time"))</f>
        <v>On time</v>
      </c>
      <c r="V1868" t="str">
        <f>IF(Flights[[#This Row],[Status]]&lt;&gt;"Delayed","",IF(Flights[[#This Row],[Arrival Delay]]&gt;120,"Severe",IF(Flights[[#This Row],[Arrival Delay]]&gt;60,"Major","Moderate")))</f>
        <v/>
      </c>
      <c r="X1868" t="str">
        <f>IF(OR(AND(Flights[[#This Row],[Status]]="Cancelled",Flights[[#This Row],[Cancellation Reason]]="Airline/Carrier"),Flights[[#This Row],[Delay Type]]="Severe"),"Yes","No")</f>
        <v>No</v>
      </c>
    </row>
    <row r="1869" spans="1:24" x14ac:dyDescent="0.25">
      <c r="A1869" s="3">
        <v>42148</v>
      </c>
      <c r="B1869">
        <f>WEEKNUM(Flights[[#This Row],[Date]],2)</f>
        <v>21</v>
      </c>
      <c r="C1869">
        <f>WEEKDAY(Flights[[#This Row],[Date]],2)</f>
        <v>7</v>
      </c>
      <c r="D1869" t="s">
        <v>473</v>
      </c>
      <c r="E1869" t="s">
        <v>1992</v>
      </c>
      <c r="F1869" t="s">
        <v>0</v>
      </c>
      <c r="G1869" t="s">
        <v>12</v>
      </c>
      <c r="H1869" t="str">
        <f>_xlfn.XLOOKUP(Flights[[#This Row],[Destination]],Airports!$A$1:$A$77,Airports!$D$1:$D$77,"Code not found")</f>
        <v>New York</v>
      </c>
      <c r="I1869" t="str" cm="1">
        <f t="array" ref="I1869">_xlfn.XLOOKUP(Flights[[#This Row],[Destination]],_xlfn._TRO_TRAILING(Airports!A:A),_xlfn._TRO_TRAILING(Airports!E:E),"Code not found")</f>
        <v>NY</v>
      </c>
      <c r="J1869" s="1">
        <v>0.4513888888888889</v>
      </c>
      <c r="K1869">
        <f>HOUR(Flights[[#This Row],[Scheduled Departure]])</f>
        <v>10</v>
      </c>
      <c r="L1869" s="1">
        <v>0.44930555555555557</v>
      </c>
      <c r="M1869">
        <v>-3</v>
      </c>
      <c r="N1869">
        <v>315</v>
      </c>
      <c r="O1869" s="14">
        <f>Flights[[#This Row],[Length (min)]]/60</f>
        <v>5.25</v>
      </c>
      <c r="P1869">
        <v>2475</v>
      </c>
      <c r="Q1869" s="17">
        <f>IFERROR(Flights[[#This Row],[Distance]]/Flights[[#This Row],[Length (hr)]],"")</f>
        <v>471.42857142857144</v>
      </c>
      <c r="R1869" s="1">
        <v>0.81111111111111112</v>
      </c>
      <c r="S1869" s="1">
        <v>0.79305555555555551</v>
      </c>
      <c r="T1869">
        <v>-26</v>
      </c>
      <c r="U1869" t="str">
        <f>IF(Flights[[#This Row],[Arrival Delay]]="","Cancelled",IF(Flights[[#This Row],[Arrival Delay]]&gt;15,"Delayed","On time"))</f>
        <v>On time</v>
      </c>
      <c r="V1869" t="str">
        <f>IF(Flights[[#This Row],[Status]]&lt;&gt;"Delayed","",IF(Flights[[#This Row],[Arrival Delay]]&gt;120,"Severe",IF(Flights[[#This Row],[Arrival Delay]]&gt;60,"Major","Moderate")))</f>
        <v/>
      </c>
      <c r="X1869" t="str">
        <f>IF(OR(AND(Flights[[#This Row],[Status]]="Cancelled",Flights[[#This Row],[Cancellation Reason]]="Airline/Carrier"),Flights[[#This Row],[Delay Type]]="Severe"),"Yes","No")</f>
        <v>No</v>
      </c>
    </row>
    <row r="1870" spans="1:24" x14ac:dyDescent="0.25">
      <c r="A1870" s="3">
        <v>42148</v>
      </c>
      <c r="B1870">
        <f>WEEKNUM(Flights[[#This Row],[Date]],2)</f>
        <v>21</v>
      </c>
      <c r="C1870">
        <f>WEEKDAY(Flights[[#This Row],[Date]],2)</f>
        <v>7</v>
      </c>
      <c r="D1870" t="s">
        <v>1387</v>
      </c>
      <c r="E1870" t="s">
        <v>1989</v>
      </c>
      <c r="F1870" t="s">
        <v>0</v>
      </c>
      <c r="G1870" t="s">
        <v>26</v>
      </c>
      <c r="H1870" t="str">
        <f>_xlfn.XLOOKUP(Flights[[#This Row],[Destination]],Airports!$A$1:$A$77,Airports!$D$1:$D$77,"Code not found")</f>
        <v>Atlanta</v>
      </c>
      <c r="I1870" t="str" cm="1">
        <f t="array" ref="I1870">_xlfn.XLOOKUP(Flights[[#This Row],[Destination]],_xlfn._TRO_TRAILING(Airports!A:A),_xlfn._TRO_TRAILING(Airports!E:E),"Code not found")</f>
        <v>GA</v>
      </c>
      <c r="J1870" s="1">
        <v>0.45833333333333331</v>
      </c>
      <c r="K1870">
        <f>HOUR(Flights[[#This Row],[Scheduled Departure]])</f>
        <v>11</v>
      </c>
      <c r="L1870" s="1">
        <v>0.46319444444444446</v>
      </c>
      <c r="M1870">
        <v>7</v>
      </c>
      <c r="N1870">
        <v>257</v>
      </c>
      <c r="O1870" s="14">
        <f>Flights[[#This Row],[Length (min)]]/60</f>
        <v>4.2833333333333332</v>
      </c>
      <c r="P1870">
        <v>1947</v>
      </c>
      <c r="Q1870" s="17">
        <f>IFERROR(Flights[[#This Row],[Distance]]/Flights[[#This Row],[Length (hr)]],"")</f>
        <v>454.55252918287937</v>
      </c>
      <c r="R1870" s="1">
        <v>0.7680555555555556</v>
      </c>
      <c r="S1870" s="1">
        <v>0.76666666666666672</v>
      </c>
      <c r="T1870">
        <v>-2</v>
      </c>
      <c r="U1870" t="str">
        <f>IF(Flights[[#This Row],[Arrival Delay]]="","Cancelled",IF(Flights[[#This Row],[Arrival Delay]]&gt;15,"Delayed","On time"))</f>
        <v>On time</v>
      </c>
      <c r="V1870" t="str">
        <f>IF(Flights[[#This Row],[Status]]&lt;&gt;"Delayed","",IF(Flights[[#This Row],[Arrival Delay]]&gt;120,"Severe",IF(Flights[[#This Row],[Arrival Delay]]&gt;60,"Major","Moderate")))</f>
        <v/>
      </c>
      <c r="X1870" t="str">
        <f>IF(OR(AND(Flights[[#This Row],[Status]]="Cancelled",Flights[[#This Row],[Cancellation Reason]]="Airline/Carrier"),Flights[[#This Row],[Delay Type]]="Severe"),"Yes","No")</f>
        <v>No</v>
      </c>
    </row>
    <row r="1871" spans="1:24" x14ac:dyDescent="0.25">
      <c r="A1871" s="3">
        <v>42148</v>
      </c>
      <c r="B1871">
        <f>WEEKNUM(Flights[[#This Row],[Date]],2)</f>
        <v>21</v>
      </c>
      <c r="C1871">
        <f>WEEKDAY(Flights[[#This Row],[Date]],2)</f>
        <v>7</v>
      </c>
      <c r="D1871" t="s">
        <v>1251</v>
      </c>
      <c r="E1871" t="s">
        <v>1991</v>
      </c>
      <c r="F1871" t="s">
        <v>0</v>
      </c>
      <c r="G1871" t="s">
        <v>344</v>
      </c>
      <c r="H1871" t="str">
        <f>_xlfn.XLOOKUP(Flights[[#This Row],[Destination]],Airports!$A$1:$A$77,Airports!$D$1:$D$77,"Code not found")</f>
        <v>Seattle</v>
      </c>
      <c r="I1871" t="str" cm="1">
        <f t="array" ref="I1871">_xlfn.XLOOKUP(Flights[[#This Row],[Destination]],_xlfn._TRO_TRAILING(Airports!A:A),_xlfn._TRO_TRAILING(Airports!E:E),"Code not found")</f>
        <v>WA</v>
      </c>
      <c r="J1871" s="1">
        <v>0.5</v>
      </c>
      <c r="K1871">
        <f>HOUR(Flights[[#This Row],[Scheduled Departure]])</f>
        <v>12</v>
      </c>
      <c r="L1871" s="1">
        <v>0.49652777777777779</v>
      </c>
      <c r="M1871">
        <v>-5</v>
      </c>
      <c r="N1871">
        <v>150</v>
      </c>
      <c r="O1871" s="14">
        <f>Flights[[#This Row],[Length (min)]]/60</f>
        <v>2.5</v>
      </c>
      <c r="P1871">
        <v>954</v>
      </c>
      <c r="Q1871" s="17">
        <f>IFERROR(Flights[[#This Row],[Distance]]/Flights[[#This Row],[Length (hr)]],"")</f>
        <v>381.6</v>
      </c>
      <c r="R1871" s="1">
        <v>0.60972222222222228</v>
      </c>
      <c r="S1871" s="1">
        <v>0.60069444444444442</v>
      </c>
      <c r="T1871">
        <v>-13</v>
      </c>
      <c r="U1871" t="str">
        <f>IF(Flights[[#This Row],[Arrival Delay]]="","Cancelled",IF(Flights[[#This Row],[Arrival Delay]]&gt;15,"Delayed","On time"))</f>
        <v>On time</v>
      </c>
      <c r="V1871" t="str">
        <f>IF(Flights[[#This Row],[Status]]&lt;&gt;"Delayed","",IF(Flights[[#This Row],[Arrival Delay]]&gt;120,"Severe",IF(Flights[[#This Row],[Arrival Delay]]&gt;60,"Major","Moderate")))</f>
        <v/>
      </c>
      <c r="X1871" t="str">
        <f>IF(OR(AND(Flights[[#This Row],[Status]]="Cancelled",Flights[[#This Row],[Cancellation Reason]]="Airline/Carrier"),Flights[[#This Row],[Delay Type]]="Severe"),"Yes","No")</f>
        <v>No</v>
      </c>
    </row>
    <row r="1872" spans="1:24" x14ac:dyDescent="0.25">
      <c r="A1872" s="3">
        <v>42148</v>
      </c>
      <c r="B1872">
        <f>WEEKNUM(Flights[[#This Row],[Date]],2)</f>
        <v>21</v>
      </c>
      <c r="C1872">
        <f>WEEKDAY(Flights[[#This Row],[Date]],2)</f>
        <v>7</v>
      </c>
      <c r="D1872" t="s">
        <v>1102</v>
      </c>
      <c r="E1872" t="s">
        <v>1990</v>
      </c>
      <c r="F1872" t="s">
        <v>0</v>
      </c>
      <c r="G1872" t="s">
        <v>281</v>
      </c>
      <c r="H1872" t="str">
        <f>_xlfn.XLOOKUP(Flights[[#This Row],[Destination]],Airports!$A$1:$A$77,Airports!$D$1:$D$77,"Code not found")</f>
        <v>Newark</v>
      </c>
      <c r="I1872" t="str" cm="1">
        <f t="array" ref="I1872">_xlfn.XLOOKUP(Flights[[#This Row],[Destination]],_xlfn._TRO_TRAILING(Airports!A:A),_xlfn._TRO_TRAILING(Airports!E:E),"Code not found")</f>
        <v>NJ</v>
      </c>
      <c r="J1872" s="1">
        <v>0.6479166666666667</v>
      </c>
      <c r="K1872">
        <f>HOUR(Flights[[#This Row],[Scheduled Departure]])</f>
        <v>15</v>
      </c>
      <c r="L1872" s="1">
        <v>0.66180555555555554</v>
      </c>
      <c r="M1872">
        <v>20</v>
      </c>
      <c r="N1872">
        <v>308</v>
      </c>
      <c r="O1872" s="14">
        <f>Flights[[#This Row],[Length (min)]]/60</f>
        <v>5.1333333333333337</v>
      </c>
      <c r="P1872">
        <v>2454</v>
      </c>
      <c r="Q1872" s="17">
        <f>IFERROR(Flights[[#This Row],[Distance]]/Flights[[#This Row],[Length (hr)]],"")</f>
        <v>478.05194805194799</v>
      </c>
      <c r="R1872" s="1">
        <v>0.99791666666666667</v>
      </c>
      <c r="S1872" s="1">
        <v>6.9444444444444447E-4</v>
      </c>
      <c r="T1872">
        <v>4</v>
      </c>
      <c r="U1872" t="str">
        <f>IF(Flights[[#This Row],[Arrival Delay]]="","Cancelled",IF(Flights[[#This Row],[Arrival Delay]]&gt;15,"Delayed","On time"))</f>
        <v>On time</v>
      </c>
      <c r="V1872" t="str">
        <f>IF(Flights[[#This Row],[Status]]&lt;&gt;"Delayed","",IF(Flights[[#This Row],[Arrival Delay]]&gt;120,"Severe",IF(Flights[[#This Row],[Arrival Delay]]&gt;60,"Major","Moderate")))</f>
        <v/>
      </c>
      <c r="X1872" t="str">
        <f>IF(OR(AND(Flights[[#This Row],[Status]]="Cancelled",Flights[[#This Row],[Cancellation Reason]]="Airline/Carrier"),Flights[[#This Row],[Delay Type]]="Severe"),"Yes","No")</f>
        <v>No</v>
      </c>
    </row>
    <row r="1873" spans="1:24" x14ac:dyDescent="0.25">
      <c r="A1873" s="3">
        <v>42148</v>
      </c>
      <c r="B1873">
        <f>WEEKNUM(Flights[[#This Row],[Date]],2)</f>
        <v>21</v>
      </c>
      <c r="C1873">
        <f>WEEKDAY(Flights[[#This Row],[Date]],2)</f>
        <v>7</v>
      </c>
      <c r="D1873" t="s">
        <v>1087</v>
      </c>
      <c r="E1873" t="s">
        <v>1994</v>
      </c>
      <c r="F1873" t="s">
        <v>0</v>
      </c>
      <c r="G1873" t="s">
        <v>335</v>
      </c>
      <c r="H1873" t="str">
        <f>_xlfn.XLOOKUP(Flights[[#This Row],[Destination]],Airports!$A$1:$A$77,Airports!$D$1:$D$77,"Code not found")</f>
        <v>Reno</v>
      </c>
      <c r="I1873" t="str" cm="1">
        <f t="array" ref="I1873">_xlfn.XLOOKUP(Flights[[#This Row],[Destination]],_xlfn._TRO_TRAILING(Airports!A:A),_xlfn._TRO_TRAILING(Airports!E:E),"Code not found")</f>
        <v>NV</v>
      </c>
      <c r="J1873" s="1">
        <v>0.70902777777777781</v>
      </c>
      <c r="K1873">
        <f>HOUR(Flights[[#This Row],[Scheduled Departure]])</f>
        <v>17</v>
      </c>
      <c r="L1873" s="1">
        <v>0.70486111111111116</v>
      </c>
      <c r="M1873">
        <v>-6</v>
      </c>
      <c r="N1873">
        <v>83</v>
      </c>
      <c r="O1873" s="14">
        <f>Flights[[#This Row],[Length (min)]]/60</f>
        <v>1.3833333333333333</v>
      </c>
      <c r="P1873">
        <v>391</v>
      </c>
      <c r="Q1873" s="17">
        <f>IFERROR(Flights[[#This Row],[Distance]]/Flights[[#This Row],[Length (hr)]],"")</f>
        <v>282.65060240963857</v>
      </c>
      <c r="R1873" s="1">
        <v>0.76527777777777772</v>
      </c>
      <c r="S1873" s="1">
        <v>0.76249999999999996</v>
      </c>
      <c r="T1873">
        <v>-4</v>
      </c>
      <c r="U1873" t="str">
        <f>IF(Flights[[#This Row],[Arrival Delay]]="","Cancelled",IF(Flights[[#This Row],[Arrival Delay]]&gt;15,"Delayed","On time"))</f>
        <v>On time</v>
      </c>
      <c r="V1873" t="str">
        <f>IF(Flights[[#This Row],[Status]]&lt;&gt;"Delayed","",IF(Flights[[#This Row],[Arrival Delay]]&gt;120,"Severe",IF(Flights[[#This Row],[Arrival Delay]]&gt;60,"Major","Moderate")))</f>
        <v/>
      </c>
      <c r="X1873" t="str">
        <f>IF(OR(AND(Flights[[#This Row],[Status]]="Cancelled",Flights[[#This Row],[Cancellation Reason]]="Airline/Carrier"),Flights[[#This Row],[Delay Type]]="Severe"),"Yes","No")</f>
        <v>No</v>
      </c>
    </row>
    <row r="1874" spans="1:24" x14ac:dyDescent="0.25">
      <c r="A1874" s="3">
        <v>42148</v>
      </c>
      <c r="B1874">
        <f>WEEKNUM(Flights[[#This Row],[Date]],2)</f>
        <v>21</v>
      </c>
      <c r="C1874">
        <f>WEEKDAY(Flights[[#This Row],[Date]],2)</f>
        <v>7</v>
      </c>
      <c r="D1874" t="s">
        <v>1444</v>
      </c>
      <c r="E1874" t="s">
        <v>1995</v>
      </c>
      <c r="F1874" t="s">
        <v>0</v>
      </c>
      <c r="G1874" t="s">
        <v>270</v>
      </c>
      <c r="H1874" t="str">
        <f>_xlfn.XLOOKUP(Flights[[#This Row],[Destination]],Airports!$A$1:$A$77,Airports!$D$1:$D$77,"Code not found")</f>
        <v>Dallas</v>
      </c>
      <c r="I1874" t="str" cm="1">
        <f t="array" ref="I1874">_xlfn.XLOOKUP(Flights[[#This Row],[Destination]],_xlfn._TRO_TRAILING(Airports!A:A),_xlfn._TRO_TRAILING(Airports!E:E),"Code not found")</f>
        <v>TX</v>
      </c>
      <c r="J1874" s="1">
        <v>0.79166666666666663</v>
      </c>
      <c r="K1874">
        <f>HOUR(Flights[[#This Row],[Scheduled Departure]])</f>
        <v>19</v>
      </c>
      <c r="L1874" s="1">
        <v>0.78888888888888886</v>
      </c>
      <c r="M1874">
        <v>-4</v>
      </c>
      <c r="N1874">
        <v>169</v>
      </c>
      <c r="O1874" s="14">
        <f>Flights[[#This Row],[Length (min)]]/60</f>
        <v>2.8166666666666669</v>
      </c>
      <c r="P1874">
        <v>1246</v>
      </c>
      <c r="Q1874" s="17">
        <f>IFERROR(Flights[[#This Row],[Distance]]/Flights[[#This Row],[Length (hr)]],"")</f>
        <v>442.36686390532543</v>
      </c>
      <c r="R1874" s="1">
        <v>0.99652777777777779</v>
      </c>
      <c r="S1874" s="1">
        <v>0.98958333333333337</v>
      </c>
      <c r="T1874">
        <v>-10</v>
      </c>
      <c r="U1874" t="str">
        <f>IF(Flights[[#This Row],[Arrival Delay]]="","Cancelled",IF(Flights[[#This Row],[Arrival Delay]]&gt;15,"Delayed","On time"))</f>
        <v>On time</v>
      </c>
      <c r="V1874" t="str">
        <f>IF(Flights[[#This Row],[Status]]&lt;&gt;"Delayed","",IF(Flights[[#This Row],[Arrival Delay]]&gt;120,"Severe",IF(Flights[[#This Row],[Arrival Delay]]&gt;60,"Major","Moderate")))</f>
        <v/>
      </c>
      <c r="X1874" t="str">
        <f>IF(OR(AND(Flights[[#This Row],[Status]]="Cancelled",Flights[[#This Row],[Cancellation Reason]]="Airline/Carrier"),Flights[[#This Row],[Delay Type]]="Severe"),"Yes","No")</f>
        <v>No</v>
      </c>
    </row>
    <row r="1875" spans="1:24" x14ac:dyDescent="0.25">
      <c r="A1875" s="3">
        <v>42148</v>
      </c>
      <c r="B1875">
        <f>WEEKNUM(Flights[[#This Row],[Date]],2)</f>
        <v>21</v>
      </c>
      <c r="C1875">
        <f>WEEKDAY(Flights[[#This Row],[Date]],2)</f>
        <v>7</v>
      </c>
      <c r="D1875" t="s">
        <v>1062</v>
      </c>
      <c r="E1875" t="s">
        <v>1994</v>
      </c>
      <c r="F1875" t="s">
        <v>0</v>
      </c>
      <c r="G1875" t="s">
        <v>283</v>
      </c>
      <c r="H1875" t="str">
        <f>_xlfn.XLOOKUP(Flights[[#This Row],[Destination]],Airports!$A$1:$A$77,Airports!$D$1:$D$77,"Code not found")</f>
        <v>Fresno</v>
      </c>
      <c r="I1875" t="str" cm="1">
        <f t="array" ref="I1875">_xlfn.XLOOKUP(Flights[[#This Row],[Destination]],_xlfn._TRO_TRAILING(Airports!A:A),_xlfn._TRO_TRAILING(Airports!E:E),"Code not found")</f>
        <v>CA</v>
      </c>
      <c r="J1875" s="1">
        <v>0.83333333333333337</v>
      </c>
      <c r="K1875">
        <f>HOUR(Flights[[#This Row],[Scheduled Departure]])</f>
        <v>20</v>
      </c>
      <c r="L1875" s="1">
        <v>0.88194444444444442</v>
      </c>
      <c r="M1875">
        <v>70</v>
      </c>
      <c r="N1875">
        <v>62</v>
      </c>
      <c r="O1875" s="14">
        <f>Flights[[#This Row],[Length (min)]]/60</f>
        <v>1.0333333333333334</v>
      </c>
      <c r="P1875">
        <v>209</v>
      </c>
      <c r="Q1875" s="17">
        <f>IFERROR(Flights[[#This Row],[Distance]]/Flights[[#This Row],[Length (hr)]],"")</f>
        <v>202.25806451612902</v>
      </c>
      <c r="R1875" s="1">
        <v>0.87291666666666667</v>
      </c>
      <c r="S1875" s="1">
        <v>0.92500000000000004</v>
      </c>
      <c r="T1875">
        <v>75</v>
      </c>
      <c r="U1875" t="str">
        <f>IF(Flights[[#This Row],[Arrival Delay]]="","Cancelled",IF(Flights[[#This Row],[Arrival Delay]]&gt;15,"Delayed","On time"))</f>
        <v>Delayed</v>
      </c>
      <c r="V1875" t="str">
        <f>IF(Flights[[#This Row],[Status]]&lt;&gt;"Delayed","",IF(Flights[[#This Row],[Arrival Delay]]&gt;120,"Severe",IF(Flights[[#This Row],[Arrival Delay]]&gt;60,"Major","Moderate")))</f>
        <v>Major</v>
      </c>
      <c r="X1875" t="str">
        <f>IF(OR(AND(Flights[[#This Row],[Status]]="Cancelled",Flights[[#This Row],[Cancellation Reason]]="Airline/Carrier"),Flights[[#This Row],[Delay Type]]="Severe"),"Yes","No")</f>
        <v>No</v>
      </c>
    </row>
    <row r="1876" spans="1:24" x14ac:dyDescent="0.25">
      <c r="A1876" s="3">
        <v>42148</v>
      </c>
      <c r="B1876">
        <f>WEEKNUM(Flights[[#This Row],[Date]],2)</f>
        <v>21</v>
      </c>
      <c r="C1876">
        <f>WEEKDAY(Flights[[#This Row],[Date]],2)</f>
        <v>7</v>
      </c>
      <c r="D1876" t="s">
        <v>106</v>
      </c>
      <c r="E1876" t="s">
        <v>1987</v>
      </c>
      <c r="F1876" t="s">
        <v>0</v>
      </c>
      <c r="G1876" t="s">
        <v>6</v>
      </c>
      <c r="H1876" t="str">
        <f>_xlfn.XLOOKUP(Flights[[#This Row],[Destination]],Airports!$A$1:$A$77,Airports!$D$1:$D$77,"Code not found")</f>
        <v>Nashville</v>
      </c>
      <c r="I1876" t="str" cm="1">
        <f t="array" ref="I1876">_xlfn.XLOOKUP(Flights[[#This Row],[Destination]],_xlfn._TRO_TRAILING(Airports!A:A),_xlfn._TRO_TRAILING(Airports!E:E),"Code not found")</f>
        <v>TN</v>
      </c>
      <c r="J1876" s="1">
        <v>0.97569444444444442</v>
      </c>
      <c r="K1876">
        <f>HOUR(Flights[[#This Row],[Scheduled Departure]])</f>
        <v>23</v>
      </c>
      <c r="L1876" s="1">
        <v>0.97083333333333333</v>
      </c>
      <c r="M1876">
        <v>-7</v>
      </c>
      <c r="N1876">
        <v>239</v>
      </c>
      <c r="O1876" s="14">
        <f>Flights[[#This Row],[Length (min)]]/60</f>
        <v>3.9833333333333334</v>
      </c>
      <c r="P1876">
        <v>1797</v>
      </c>
      <c r="Q1876" s="17">
        <f>IFERROR(Flights[[#This Row],[Distance]]/Flights[[#This Row],[Length (hr)]],"")</f>
        <v>451.12970711297072</v>
      </c>
      <c r="R1876" s="1">
        <v>0.22083333333333333</v>
      </c>
      <c r="S1876" s="1">
        <v>0.22013888888888888</v>
      </c>
      <c r="T1876">
        <v>-1</v>
      </c>
      <c r="U1876" t="str">
        <f>IF(Flights[[#This Row],[Arrival Delay]]="","Cancelled",IF(Flights[[#This Row],[Arrival Delay]]&gt;15,"Delayed","On time"))</f>
        <v>On time</v>
      </c>
      <c r="V1876" t="str">
        <f>IF(Flights[[#This Row],[Status]]&lt;&gt;"Delayed","",IF(Flights[[#This Row],[Arrival Delay]]&gt;120,"Severe",IF(Flights[[#This Row],[Arrival Delay]]&gt;60,"Major","Moderate")))</f>
        <v/>
      </c>
      <c r="X1876" t="str">
        <f>IF(OR(AND(Flights[[#This Row],[Status]]="Cancelled",Flights[[#This Row],[Cancellation Reason]]="Airline/Carrier"),Flights[[#This Row],[Delay Type]]="Severe"),"Yes","No")</f>
        <v>No</v>
      </c>
    </row>
    <row r="1877" spans="1:24" x14ac:dyDescent="0.25">
      <c r="A1877" s="3">
        <v>42148</v>
      </c>
      <c r="B1877">
        <f>WEEKNUM(Flights[[#This Row],[Date]],2)</f>
        <v>21</v>
      </c>
      <c r="C1877">
        <f>WEEKDAY(Flights[[#This Row],[Date]],2)</f>
        <v>7</v>
      </c>
      <c r="D1877" t="s">
        <v>658</v>
      </c>
      <c r="E1877" t="s">
        <v>1990</v>
      </c>
      <c r="F1877" t="s">
        <v>0</v>
      </c>
      <c r="G1877" t="s">
        <v>281</v>
      </c>
      <c r="H1877" t="str">
        <f>_xlfn.XLOOKUP(Flights[[#This Row],[Destination]],Airports!$A$1:$A$77,Airports!$D$1:$D$77,"Code not found")</f>
        <v>Newark</v>
      </c>
      <c r="I1877" t="str" cm="1">
        <f t="array" ref="I1877">_xlfn.XLOOKUP(Flights[[#This Row],[Destination]],_xlfn._TRO_TRAILING(Airports!A:A),_xlfn._TRO_TRAILING(Airports!E:E),"Code not found")</f>
        <v>NJ</v>
      </c>
      <c r="J1877" s="1">
        <v>0.99930555555555556</v>
      </c>
      <c r="K1877">
        <f>HOUR(Flights[[#This Row],[Scheduled Departure]])</f>
        <v>23</v>
      </c>
      <c r="L1877" s="1">
        <v>0.99375000000000002</v>
      </c>
      <c r="M1877">
        <v>-8</v>
      </c>
      <c r="N1877">
        <v>300</v>
      </c>
      <c r="O1877" s="14">
        <f>Flights[[#This Row],[Length (min)]]/60</f>
        <v>5</v>
      </c>
      <c r="P1877">
        <v>2454</v>
      </c>
      <c r="Q1877" s="17">
        <f>IFERROR(Flights[[#This Row],[Distance]]/Flights[[#This Row],[Length (hr)]],"")</f>
        <v>490.8</v>
      </c>
      <c r="R1877" s="1">
        <v>0.34722222222222221</v>
      </c>
      <c r="S1877" s="1">
        <v>0.32708333333333334</v>
      </c>
      <c r="T1877">
        <v>-29</v>
      </c>
      <c r="U1877" t="str">
        <f>IF(Flights[[#This Row],[Arrival Delay]]="","Cancelled",IF(Flights[[#This Row],[Arrival Delay]]&gt;15,"Delayed","On time"))</f>
        <v>On time</v>
      </c>
      <c r="V1877" t="str">
        <f>IF(Flights[[#This Row],[Status]]&lt;&gt;"Delayed","",IF(Flights[[#This Row],[Arrival Delay]]&gt;120,"Severe",IF(Flights[[#This Row],[Arrival Delay]]&gt;60,"Major","Moderate")))</f>
        <v/>
      </c>
      <c r="X1877" t="str">
        <f>IF(OR(AND(Flights[[#This Row],[Status]]="Cancelled",Flights[[#This Row],[Cancellation Reason]]="Airline/Carrier"),Flights[[#This Row],[Delay Type]]="Severe"),"Yes","No")</f>
        <v>No</v>
      </c>
    </row>
    <row r="1878" spans="1:24" x14ac:dyDescent="0.25">
      <c r="A1878" s="3">
        <v>42149</v>
      </c>
      <c r="B1878">
        <f>WEEKNUM(Flights[[#This Row],[Date]],2)</f>
        <v>22</v>
      </c>
      <c r="C1878">
        <f>WEEKDAY(Flights[[#This Row],[Date]],2)</f>
        <v>1</v>
      </c>
      <c r="D1878" t="s">
        <v>130</v>
      </c>
      <c r="E1878" t="s">
        <v>1987</v>
      </c>
      <c r="F1878" t="s">
        <v>0</v>
      </c>
      <c r="G1878" t="s">
        <v>4</v>
      </c>
      <c r="H1878" t="str">
        <f>_xlfn.XLOOKUP(Flights[[#This Row],[Destination]],Airports!$A$1:$A$77,Airports!$D$1:$D$77,"Code not found")</f>
        <v>Chicago</v>
      </c>
      <c r="I1878" t="str" cm="1">
        <f t="array" ref="I1878">_xlfn.XLOOKUP(Flights[[#This Row],[Destination]],_xlfn._TRO_TRAILING(Airports!A:A),_xlfn._TRO_TRAILING(Airports!E:E),"Code not found")</f>
        <v>IL</v>
      </c>
      <c r="J1878" s="1">
        <v>0.28472222222222221</v>
      </c>
      <c r="K1878">
        <f>HOUR(Flights[[#This Row],[Scheduled Departure]])</f>
        <v>6</v>
      </c>
      <c r="L1878" s="1">
        <v>0.28125</v>
      </c>
      <c r="M1878">
        <v>-5</v>
      </c>
      <c r="N1878">
        <v>246</v>
      </c>
      <c r="O1878" s="14">
        <f>Flights[[#This Row],[Length (min)]]/60</f>
        <v>4.0999999999999996</v>
      </c>
      <c r="P1878">
        <v>1744</v>
      </c>
      <c r="Q1878" s="17">
        <f>IFERROR(Flights[[#This Row],[Distance]]/Flights[[#This Row],[Length (hr)]],"")</f>
        <v>425.36585365853665</v>
      </c>
      <c r="R1878" s="1">
        <v>0.54027777777777775</v>
      </c>
      <c r="S1878" s="1">
        <v>0.53541666666666665</v>
      </c>
      <c r="T1878">
        <v>-7</v>
      </c>
      <c r="U1878" t="str">
        <f>IF(Flights[[#This Row],[Arrival Delay]]="","Cancelled",IF(Flights[[#This Row],[Arrival Delay]]&gt;15,"Delayed","On time"))</f>
        <v>On time</v>
      </c>
      <c r="V1878" t="str">
        <f>IF(Flights[[#This Row],[Status]]&lt;&gt;"Delayed","",IF(Flights[[#This Row],[Arrival Delay]]&gt;120,"Severe",IF(Flights[[#This Row],[Arrival Delay]]&gt;60,"Major","Moderate")))</f>
        <v/>
      </c>
      <c r="X1878" t="str">
        <f>IF(OR(AND(Flights[[#This Row],[Status]]="Cancelled",Flights[[#This Row],[Cancellation Reason]]="Airline/Carrier"),Flights[[#This Row],[Delay Type]]="Severe"),"Yes","No")</f>
        <v>No</v>
      </c>
    </row>
    <row r="1879" spans="1:24" x14ac:dyDescent="0.25">
      <c r="A1879" s="3">
        <v>42149</v>
      </c>
      <c r="B1879">
        <f>WEEKNUM(Flights[[#This Row],[Date]],2)</f>
        <v>22</v>
      </c>
      <c r="C1879">
        <f>WEEKDAY(Flights[[#This Row],[Date]],2)</f>
        <v>1</v>
      </c>
      <c r="D1879" t="s">
        <v>755</v>
      </c>
      <c r="E1879" t="s">
        <v>1990</v>
      </c>
      <c r="F1879" t="s">
        <v>0</v>
      </c>
      <c r="G1879" t="s">
        <v>13</v>
      </c>
      <c r="H1879" t="str">
        <f>_xlfn.XLOOKUP(Flights[[#This Row],[Destination]],Airports!$A$1:$A$77,Airports!$D$1:$D$77,"Code not found")</f>
        <v>Orlando</v>
      </c>
      <c r="I1879" t="str" cm="1">
        <f t="array" ref="I1879">_xlfn.XLOOKUP(Flights[[#This Row],[Destination]],_xlfn._TRO_TRAILING(Airports!A:A),_xlfn._TRO_TRAILING(Airports!E:E),"Code not found")</f>
        <v>FL</v>
      </c>
      <c r="J1879" s="1">
        <v>0.2986111111111111</v>
      </c>
      <c r="K1879">
        <f>HOUR(Flights[[#This Row],[Scheduled Departure]])</f>
        <v>7</v>
      </c>
      <c r="L1879" s="1">
        <v>0.29791666666666666</v>
      </c>
      <c r="M1879">
        <v>-1</v>
      </c>
      <c r="N1879">
        <v>298</v>
      </c>
      <c r="O1879" s="14">
        <f>Flights[[#This Row],[Length (min)]]/60</f>
        <v>4.9666666666666668</v>
      </c>
      <c r="P1879">
        <v>2218</v>
      </c>
      <c r="Q1879" s="17">
        <f>IFERROR(Flights[[#This Row],[Distance]]/Flights[[#This Row],[Length (hr)]],"")</f>
        <v>446.57718120805367</v>
      </c>
      <c r="R1879" s="1">
        <v>0.62083333333333335</v>
      </c>
      <c r="S1879" s="1">
        <v>0.62986111111111109</v>
      </c>
      <c r="T1879">
        <v>13</v>
      </c>
      <c r="U1879" t="str">
        <f>IF(Flights[[#This Row],[Arrival Delay]]="","Cancelled",IF(Flights[[#This Row],[Arrival Delay]]&gt;15,"Delayed","On time"))</f>
        <v>On time</v>
      </c>
      <c r="V1879" t="str">
        <f>IF(Flights[[#This Row],[Status]]&lt;&gt;"Delayed","",IF(Flights[[#This Row],[Arrival Delay]]&gt;120,"Severe",IF(Flights[[#This Row],[Arrival Delay]]&gt;60,"Major","Moderate")))</f>
        <v/>
      </c>
      <c r="X1879" t="str">
        <f>IF(OR(AND(Flights[[#This Row],[Status]]="Cancelled",Flights[[#This Row],[Cancellation Reason]]="Airline/Carrier"),Flights[[#This Row],[Delay Type]]="Severe"),"Yes","No")</f>
        <v>No</v>
      </c>
    </row>
    <row r="1880" spans="1:24" x14ac:dyDescent="0.25">
      <c r="A1880" s="3">
        <v>42149</v>
      </c>
      <c r="B1880">
        <f>WEEKNUM(Flights[[#This Row],[Date]],2)</f>
        <v>22</v>
      </c>
      <c r="C1880">
        <f>WEEKDAY(Flights[[#This Row],[Date]],2)</f>
        <v>1</v>
      </c>
      <c r="D1880" t="s">
        <v>389</v>
      </c>
      <c r="E1880" t="s">
        <v>1989</v>
      </c>
      <c r="F1880" t="s">
        <v>0</v>
      </c>
      <c r="G1880" t="s">
        <v>12</v>
      </c>
      <c r="H1880" t="str">
        <f>_xlfn.XLOOKUP(Flights[[#This Row],[Destination]],Airports!$A$1:$A$77,Airports!$D$1:$D$77,"Code not found")</f>
        <v>New York</v>
      </c>
      <c r="I1880" t="str" cm="1">
        <f t="array" ref="I1880">_xlfn.XLOOKUP(Flights[[#This Row],[Destination]],_xlfn._TRO_TRAILING(Airports!A:A),_xlfn._TRO_TRAILING(Airports!E:E),"Code not found")</f>
        <v>NY</v>
      </c>
      <c r="J1880" s="1">
        <v>0.38194444444444442</v>
      </c>
      <c r="K1880">
        <f>HOUR(Flights[[#This Row],[Scheduled Departure]])</f>
        <v>9</v>
      </c>
      <c r="L1880" s="1">
        <v>0.38194444444444442</v>
      </c>
      <c r="M1880">
        <v>0</v>
      </c>
      <c r="N1880">
        <v>335</v>
      </c>
      <c r="O1880" s="14">
        <f>Flights[[#This Row],[Length (min)]]/60</f>
        <v>5.583333333333333</v>
      </c>
      <c r="P1880">
        <v>2475</v>
      </c>
      <c r="Q1880" s="17">
        <f>IFERROR(Flights[[#This Row],[Distance]]/Flights[[#This Row],[Length (hr)]],"")</f>
        <v>443.28358208955228</v>
      </c>
      <c r="R1880" s="1">
        <v>0.7416666666666667</v>
      </c>
      <c r="S1880" s="1">
        <v>0.73958333333333337</v>
      </c>
      <c r="T1880">
        <v>-3</v>
      </c>
      <c r="U1880" t="str">
        <f>IF(Flights[[#This Row],[Arrival Delay]]="","Cancelled",IF(Flights[[#This Row],[Arrival Delay]]&gt;15,"Delayed","On time"))</f>
        <v>On time</v>
      </c>
      <c r="V1880" t="str">
        <f>IF(Flights[[#This Row],[Status]]&lt;&gt;"Delayed","",IF(Flights[[#This Row],[Arrival Delay]]&gt;120,"Severe",IF(Flights[[#This Row],[Arrival Delay]]&gt;60,"Major","Moderate")))</f>
        <v/>
      </c>
      <c r="X1880" t="str">
        <f>IF(OR(AND(Flights[[#This Row],[Status]]="Cancelled",Flights[[#This Row],[Cancellation Reason]]="Airline/Carrier"),Flights[[#This Row],[Delay Type]]="Severe"),"Yes","No")</f>
        <v>No</v>
      </c>
    </row>
    <row r="1881" spans="1:24" x14ac:dyDescent="0.25">
      <c r="A1881" s="3">
        <v>42149</v>
      </c>
      <c r="B1881">
        <f>WEEKNUM(Flights[[#This Row],[Date]],2)</f>
        <v>22</v>
      </c>
      <c r="C1881">
        <f>WEEKDAY(Flights[[#This Row],[Date]],2)</f>
        <v>1</v>
      </c>
      <c r="D1881" t="s">
        <v>445</v>
      </c>
      <c r="E1881" t="s">
        <v>1997</v>
      </c>
      <c r="F1881" t="s">
        <v>0</v>
      </c>
      <c r="G1881" t="s">
        <v>17</v>
      </c>
      <c r="H1881" t="str">
        <f>_xlfn.XLOOKUP(Flights[[#This Row],[Destination]],Airports!$A$1:$A$77,Airports!$D$1:$D$77,"Code not found")</f>
        <v>Honolulu</v>
      </c>
      <c r="I1881" t="str" cm="1">
        <f t="array" ref="I1881">_xlfn.XLOOKUP(Flights[[#This Row],[Destination]],_xlfn._TRO_TRAILING(Airports!A:A),_xlfn._TRO_TRAILING(Airports!E:E),"Code not found")</f>
        <v>HI</v>
      </c>
      <c r="J1881" s="1">
        <v>0.41666666666666669</v>
      </c>
      <c r="K1881">
        <f>HOUR(Flights[[#This Row],[Scheduled Departure]])</f>
        <v>10</v>
      </c>
      <c r="L1881" s="1">
        <v>0.41111111111111109</v>
      </c>
      <c r="M1881">
        <v>-8</v>
      </c>
      <c r="N1881">
        <v>354</v>
      </c>
      <c r="O1881" s="14">
        <f>Flights[[#This Row],[Length (min)]]/60</f>
        <v>5.9</v>
      </c>
      <c r="P1881">
        <v>2556</v>
      </c>
      <c r="Q1881" s="17">
        <f>IFERROR(Flights[[#This Row],[Distance]]/Flights[[#This Row],[Length (hr)]],"")</f>
        <v>433.22033898305079</v>
      </c>
      <c r="R1881" s="1">
        <v>0.52777777777777779</v>
      </c>
      <c r="S1881" s="1">
        <v>0.53194444444444444</v>
      </c>
      <c r="T1881">
        <v>6</v>
      </c>
      <c r="U1881" t="str">
        <f>IF(Flights[[#This Row],[Arrival Delay]]="","Cancelled",IF(Flights[[#This Row],[Arrival Delay]]&gt;15,"Delayed","On time"))</f>
        <v>On time</v>
      </c>
      <c r="V1881" t="str">
        <f>IF(Flights[[#This Row],[Status]]&lt;&gt;"Delayed","",IF(Flights[[#This Row],[Arrival Delay]]&gt;120,"Severe",IF(Flights[[#This Row],[Arrival Delay]]&gt;60,"Major","Moderate")))</f>
        <v/>
      </c>
      <c r="X1881" t="str">
        <f>IF(OR(AND(Flights[[#This Row],[Status]]="Cancelled",Flights[[#This Row],[Cancellation Reason]]="Airline/Carrier"),Flights[[#This Row],[Delay Type]]="Severe"),"Yes","No")</f>
        <v>No</v>
      </c>
    </row>
    <row r="1882" spans="1:24" x14ac:dyDescent="0.25">
      <c r="A1882" s="3">
        <v>42149</v>
      </c>
      <c r="B1882">
        <f>WEEKNUM(Flights[[#This Row],[Date]],2)</f>
        <v>22</v>
      </c>
      <c r="C1882">
        <f>WEEKDAY(Flights[[#This Row],[Date]],2)</f>
        <v>1</v>
      </c>
      <c r="D1882" t="s">
        <v>1448</v>
      </c>
      <c r="E1882" t="s">
        <v>1995</v>
      </c>
      <c r="F1882" t="s">
        <v>0</v>
      </c>
      <c r="G1882" t="s">
        <v>278</v>
      </c>
      <c r="H1882" t="str">
        <f>_xlfn.XLOOKUP(Flights[[#This Row],[Destination]],Airports!$A$1:$A$77,Airports!$D$1:$D$77,"Code not found")</f>
        <v>El Paso</v>
      </c>
      <c r="I1882" t="str" cm="1">
        <f t="array" ref="I1882">_xlfn.XLOOKUP(Flights[[#This Row],[Destination]],_xlfn._TRO_TRAILING(Airports!A:A),_xlfn._TRO_TRAILING(Airports!E:E),"Code not found")</f>
        <v>TX</v>
      </c>
      <c r="J1882" s="1">
        <v>0.4826388888888889</v>
      </c>
      <c r="K1882">
        <f>HOUR(Flights[[#This Row],[Scheduled Departure]])</f>
        <v>11</v>
      </c>
      <c r="L1882" s="1">
        <v>0.47986111111111113</v>
      </c>
      <c r="M1882">
        <v>-4</v>
      </c>
      <c r="N1882">
        <v>103</v>
      </c>
      <c r="O1882" s="14">
        <f>Flights[[#This Row],[Length (min)]]/60</f>
        <v>1.7166666666666666</v>
      </c>
      <c r="P1882">
        <v>715</v>
      </c>
      <c r="Q1882" s="17">
        <f>IFERROR(Flights[[#This Row],[Distance]]/Flights[[#This Row],[Length (hr)]],"")</f>
        <v>416.50485436893206</v>
      </c>
      <c r="R1882" s="1">
        <v>0.60069444444444442</v>
      </c>
      <c r="S1882" s="1">
        <v>0.59305555555555556</v>
      </c>
      <c r="T1882">
        <v>-11</v>
      </c>
      <c r="U1882" t="str">
        <f>IF(Flights[[#This Row],[Arrival Delay]]="","Cancelled",IF(Flights[[#This Row],[Arrival Delay]]&gt;15,"Delayed","On time"))</f>
        <v>On time</v>
      </c>
      <c r="V1882" t="str">
        <f>IF(Flights[[#This Row],[Status]]&lt;&gt;"Delayed","",IF(Flights[[#This Row],[Arrival Delay]]&gt;120,"Severe",IF(Flights[[#This Row],[Arrival Delay]]&gt;60,"Major","Moderate")))</f>
        <v/>
      </c>
      <c r="X1882" t="str">
        <f>IF(OR(AND(Flights[[#This Row],[Status]]="Cancelled",Flights[[#This Row],[Cancellation Reason]]="Airline/Carrier"),Flights[[#This Row],[Delay Type]]="Severe"),"Yes","No")</f>
        <v>No</v>
      </c>
    </row>
    <row r="1883" spans="1:24" x14ac:dyDescent="0.25">
      <c r="A1883" s="3">
        <v>42149</v>
      </c>
      <c r="B1883">
        <f>WEEKNUM(Flights[[#This Row],[Date]],2)</f>
        <v>22</v>
      </c>
      <c r="C1883">
        <f>WEEKDAY(Flights[[#This Row],[Date]],2)</f>
        <v>1</v>
      </c>
      <c r="D1883" t="s">
        <v>730</v>
      </c>
      <c r="E1883" t="s">
        <v>1989</v>
      </c>
      <c r="F1883" t="s">
        <v>0</v>
      </c>
      <c r="G1883" t="s">
        <v>314</v>
      </c>
      <c r="H1883" t="str">
        <f>_xlfn.XLOOKUP(Flights[[#This Row],[Destination]],Airports!$A$1:$A$77,Airports!$D$1:$D$77,"Code not found")</f>
        <v>Minneapolis</v>
      </c>
      <c r="I1883" t="str" cm="1">
        <f t="array" ref="I1883">_xlfn.XLOOKUP(Flights[[#This Row],[Destination]],_xlfn._TRO_TRAILING(Airports!A:A),_xlfn._TRO_TRAILING(Airports!E:E),"Code not found")</f>
        <v>MN</v>
      </c>
      <c r="J1883" s="1">
        <v>0.63541666666666663</v>
      </c>
      <c r="K1883">
        <f>HOUR(Flights[[#This Row],[Scheduled Departure]])</f>
        <v>15</v>
      </c>
      <c r="L1883" s="1">
        <v>0.63194444444444442</v>
      </c>
      <c r="M1883">
        <v>-5</v>
      </c>
      <c r="N1883">
        <v>207</v>
      </c>
      <c r="O1883" s="14">
        <f>Flights[[#This Row],[Length (min)]]/60</f>
        <v>3.45</v>
      </c>
      <c r="P1883">
        <v>1535</v>
      </c>
      <c r="Q1883" s="17">
        <f>IFERROR(Flights[[#This Row],[Distance]]/Flights[[#This Row],[Length (hr)]],"")</f>
        <v>444.92753623188406</v>
      </c>
      <c r="R1883" s="1">
        <v>0.86597222222222225</v>
      </c>
      <c r="S1883" s="1">
        <v>0.85902777777777772</v>
      </c>
      <c r="T1883">
        <v>-10</v>
      </c>
      <c r="U1883" t="str">
        <f>IF(Flights[[#This Row],[Arrival Delay]]="","Cancelled",IF(Flights[[#This Row],[Arrival Delay]]&gt;15,"Delayed","On time"))</f>
        <v>On time</v>
      </c>
      <c r="V1883" t="str">
        <f>IF(Flights[[#This Row],[Status]]&lt;&gt;"Delayed","",IF(Flights[[#This Row],[Arrival Delay]]&gt;120,"Severe",IF(Flights[[#This Row],[Arrival Delay]]&gt;60,"Major","Moderate")))</f>
        <v/>
      </c>
      <c r="X1883" t="str">
        <f>IF(OR(AND(Flights[[#This Row],[Status]]="Cancelled",Flights[[#This Row],[Cancellation Reason]]="Airline/Carrier"),Flights[[#This Row],[Delay Type]]="Severe"),"Yes","No")</f>
        <v>No</v>
      </c>
    </row>
    <row r="1884" spans="1:24" x14ac:dyDescent="0.25">
      <c r="A1884" s="3">
        <v>42149</v>
      </c>
      <c r="B1884">
        <f>WEEKNUM(Flights[[#This Row],[Date]],2)</f>
        <v>22</v>
      </c>
      <c r="C1884">
        <f>WEEKDAY(Flights[[#This Row],[Date]],2)</f>
        <v>1</v>
      </c>
      <c r="D1884" t="s">
        <v>1102</v>
      </c>
      <c r="E1884" t="s">
        <v>1990</v>
      </c>
      <c r="F1884" t="s">
        <v>0</v>
      </c>
      <c r="G1884" t="s">
        <v>281</v>
      </c>
      <c r="H1884" t="str">
        <f>_xlfn.XLOOKUP(Flights[[#This Row],[Destination]],Airports!$A$1:$A$77,Airports!$D$1:$D$77,"Code not found")</f>
        <v>Newark</v>
      </c>
      <c r="I1884" t="str" cm="1">
        <f t="array" ref="I1884">_xlfn.XLOOKUP(Flights[[#This Row],[Destination]],_xlfn._TRO_TRAILING(Airports!A:A),_xlfn._TRO_TRAILING(Airports!E:E),"Code not found")</f>
        <v>NJ</v>
      </c>
      <c r="J1884" s="1">
        <v>0.64583333333333337</v>
      </c>
      <c r="K1884">
        <f>HOUR(Flights[[#This Row],[Scheduled Departure]])</f>
        <v>15</v>
      </c>
      <c r="L1884" s="1">
        <v>0.64583333333333337</v>
      </c>
      <c r="M1884">
        <v>0</v>
      </c>
      <c r="N1884">
        <v>315</v>
      </c>
      <c r="O1884" s="14">
        <f>Flights[[#This Row],[Length (min)]]/60</f>
        <v>5.25</v>
      </c>
      <c r="P1884">
        <v>2454</v>
      </c>
      <c r="Q1884" s="17">
        <f>IFERROR(Flights[[#This Row],[Distance]]/Flights[[#This Row],[Length (hr)]],"")</f>
        <v>467.42857142857144</v>
      </c>
      <c r="R1884" s="1">
        <v>0.99583333333333335</v>
      </c>
      <c r="S1884" s="1">
        <v>0.98958333333333337</v>
      </c>
      <c r="T1884">
        <v>-9</v>
      </c>
      <c r="U1884" t="str">
        <f>IF(Flights[[#This Row],[Arrival Delay]]="","Cancelled",IF(Flights[[#This Row],[Arrival Delay]]&gt;15,"Delayed","On time"))</f>
        <v>On time</v>
      </c>
      <c r="V1884" t="str">
        <f>IF(Flights[[#This Row],[Status]]&lt;&gt;"Delayed","",IF(Flights[[#This Row],[Arrival Delay]]&gt;120,"Severe",IF(Flights[[#This Row],[Arrival Delay]]&gt;60,"Major","Moderate")))</f>
        <v/>
      </c>
      <c r="X1884" t="str">
        <f>IF(OR(AND(Flights[[#This Row],[Status]]="Cancelled",Flights[[#This Row],[Cancellation Reason]]="Airline/Carrier"),Flights[[#This Row],[Delay Type]]="Severe"),"Yes","No")</f>
        <v>No</v>
      </c>
    </row>
    <row r="1885" spans="1:24" x14ac:dyDescent="0.25">
      <c r="A1885" s="3">
        <v>42149</v>
      </c>
      <c r="B1885">
        <f>WEEKNUM(Flights[[#This Row],[Date]],2)</f>
        <v>22</v>
      </c>
      <c r="C1885">
        <f>WEEKDAY(Flights[[#This Row],[Date]],2)</f>
        <v>1</v>
      </c>
      <c r="D1885" t="s">
        <v>1094</v>
      </c>
      <c r="E1885" t="s">
        <v>1994</v>
      </c>
      <c r="F1885" t="s">
        <v>0</v>
      </c>
      <c r="G1885" t="s">
        <v>313</v>
      </c>
      <c r="H1885" t="str">
        <f>_xlfn.XLOOKUP(Flights[[#This Row],[Destination]],Airports!$A$1:$A$77,Airports!$D$1:$D$77,"Code not found")</f>
        <v>Monterey</v>
      </c>
      <c r="I1885" t="str" cm="1">
        <f t="array" ref="I1885">_xlfn.XLOOKUP(Flights[[#This Row],[Destination]],_xlfn._TRO_TRAILING(Airports!A:A),_xlfn._TRO_TRAILING(Airports!E:E),"Code not found")</f>
        <v>CA</v>
      </c>
      <c r="J1885" s="1">
        <v>0.68055555555555558</v>
      </c>
      <c r="K1885">
        <f>HOUR(Flights[[#This Row],[Scheduled Departure]])</f>
        <v>16</v>
      </c>
      <c r="L1885" s="1">
        <v>0.67569444444444449</v>
      </c>
      <c r="M1885">
        <v>-7</v>
      </c>
      <c r="N1885">
        <v>71</v>
      </c>
      <c r="O1885" s="14">
        <f>Flights[[#This Row],[Length (min)]]/60</f>
        <v>1.1833333333333333</v>
      </c>
      <c r="P1885">
        <v>266</v>
      </c>
      <c r="Q1885" s="17">
        <f>IFERROR(Flights[[#This Row],[Distance]]/Flights[[#This Row],[Length (hr)]],"")</f>
        <v>224.78873239436621</v>
      </c>
      <c r="R1885" s="1">
        <v>0.72638888888888886</v>
      </c>
      <c r="S1885" s="1">
        <v>0.72499999999999998</v>
      </c>
      <c r="T1885">
        <v>-2</v>
      </c>
      <c r="U1885" t="str">
        <f>IF(Flights[[#This Row],[Arrival Delay]]="","Cancelled",IF(Flights[[#This Row],[Arrival Delay]]&gt;15,"Delayed","On time"))</f>
        <v>On time</v>
      </c>
      <c r="V1885" t="str">
        <f>IF(Flights[[#This Row],[Status]]&lt;&gt;"Delayed","",IF(Flights[[#This Row],[Arrival Delay]]&gt;120,"Severe",IF(Flights[[#This Row],[Arrival Delay]]&gt;60,"Major","Moderate")))</f>
        <v/>
      </c>
      <c r="X1885" t="str">
        <f>IF(OR(AND(Flights[[#This Row],[Status]]="Cancelled",Flights[[#This Row],[Cancellation Reason]]="Airline/Carrier"),Flights[[#This Row],[Delay Type]]="Severe"),"Yes","No")</f>
        <v>No</v>
      </c>
    </row>
    <row r="1886" spans="1:24" x14ac:dyDescent="0.25">
      <c r="A1886" s="3">
        <v>42149</v>
      </c>
      <c r="B1886">
        <f>WEEKNUM(Flights[[#This Row],[Date]],2)</f>
        <v>22</v>
      </c>
      <c r="C1886">
        <f>WEEKDAY(Flights[[#This Row],[Date]],2)</f>
        <v>1</v>
      </c>
      <c r="D1886" t="s">
        <v>906</v>
      </c>
      <c r="E1886" t="s">
        <v>1994</v>
      </c>
      <c r="F1886" t="s">
        <v>0</v>
      </c>
      <c r="G1886" t="s">
        <v>15</v>
      </c>
      <c r="H1886" t="str">
        <f>_xlfn.XLOOKUP(Flights[[#This Row],[Destination]],Airports!$A$1:$A$77,Airports!$D$1:$D$77,"Code not found")</f>
        <v>Las Vegas</v>
      </c>
      <c r="I1886" t="str" cm="1">
        <f t="array" ref="I1886">_xlfn.XLOOKUP(Flights[[#This Row],[Destination]],_xlfn._TRO_TRAILING(Airports!A:A),_xlfn._TRO_TRAILING(Airports!E:E),"Code not found")</f>
        <v>NV</v>
      </c>
      <c r="J1886" s="1">
        <v>0.71180555555555558</v>
      </c>
      <c r="K1886">
        <f>HOUR(Flights[[#This Row],[Scheduled Departure]])</f>
        <v>17</v>
      </c>
      <c r="L1886" s="1">
        <v>0.71875</v>
      </c>
      <c r="M1886">
        <v>10</v>
      </c>
      <c r="N1886">
        <v>60</v>
      </c>
      <c r="O1886" s="14">
        <f>Flights[[#This Row],[Length (min)]]/60</f>
        <v>1</v>
      </c>
      <c r="P1886">
        <v>236</v>
      </c>
      <c r="Q1886" s="17">
        <f>IFERROR(Flights[[#This Row],[Distance]]/Flights[[#This Row],[Length (hr)]],"")</f>
        <v>236</v>
      </c>
      <c r="R1886" s="1">
        <v>0.76527777777777772</v>
      </c>
      <c r="S1886" s="1">
        <v>0.76041666666666663</v>
      </c>
      <c r="T1886">
        <v>-7</v>
      </c>
      <c r="U1886" t="str">
        <f>IF(Flights[[#This Row],[Arrival Delay]]="","Cancelled",IF(Flights[[#This Row],[Arrival Delay]]&gt;15,"Delayed","On time"))</f>
        <v>On time</v>
      </c>
      <c r="V1886" t="str">
        <f>IF(Flights[[#This Row],[Status]]&lt;&gt;"Delayed","",IF(Flights[[#This Row],[Arrival Delay]]&gt;120,"Severe",IF(Flights[[#This Row],[Arrival Delay]]&gt;60,"Major","Moderate")))</f>
        <v/>
      </c>
      <c r="X1886" t="str">
        <f>IF(OR(AND(Flights[[#This Row],[Status]]="Cancelled",Flights[[#This Row],[Cancellation Reason]]="Airline/Carrier"),Flights[[#This Row],[Delay Type]]="Severe"),"Yes","No")</f>
        <v>No</v>
      </c>
    </row>
    <row r="1887" spans="1:24" x14ac:dyDescent="0.25">
      <c r="A1887" s="3">
        <v>42149</v>
      </c>
      <c r="B1887">
        <f>WEEKNUM(Flights[[#This Row],[Date]],2)</f>
        <v>22</v>
      </c>
      <c r="C1887">
        <f>WEEKDAY(Flights[[#This Row],[Date]],2)</f>
        <v>1</v>
      </c>
      <c r="D1887" t="s">
        <v>1415</v>
      </c>
      <c r="E1887" t="s">
        <v>1994</v>
      </c>
      <c r="F1887" t="s">
        <v>0</v>
      </c>
      <c r="G1887" t="s">
        <v>340</v>
      </c>
      <c r="H1887" t="str">
        <f>_xlfn.XLOOKUP(Flights[[#This Row],[Destination]],Airports!$A$1:$A$77,Airports!$D$1:$D$77,"Code not found")</f>
        <v>San Antonio</v>
      </c>
      <c r="I1887" t="str" cm="1">
        <f t="array" ref="I1887">_xlfn.XLOOKUP(Flights[[#This Row],[Destination]],_xlfn._TRO_TRAILING(Airports!A:A),_xlfn._TRO_TRAILING(Airports!E:E),"Code not found")</f>
        <v>TX</v>
      </c>
      <c r="J1887" s="1">
        <v>0.77847222222222223</v>
      </c>
      <c r="K1887">
        <f>HOUR(Flights[[#This Row],[Scheduled Departure]])</f>
        <v>18</v>
      </c>
      <c r="L1887" s="1">
        <v>0.78402777777777777</v>
      </c>
      <c r="M1887">
        <v>8</v>
      </c>
      <c r="N1887">
        <v>163</v>
      </c>
      <c r="O1887" s="14">
        <f>Flights[[#This Row],[Length (min)]]/60</f>
        <v>2.7166666666666668</v>
      </c>
      <c r="P1887">
        <v>1211</v>
      </c>
      <c r="Q1887" s="17">
        <f>IFERROR(Flights[[#This Row],[Distance]]/Flights[[#This Row],[Length (hr)]],"")</f>
        <v>445.76687116564415</v>
      </c>
      <c r="R1887" s="1">
        <v>0.9819444444444444</v>
      </c>
      <c r="S1887" s="1">
        <v>0.98055555555555551</v>
      </c>
      <c r="T1887">
        <v>-2</v>
      </c>
      <c r="U1887" t="str">
        <f>IF(Flights[[#This Row],[Arrival Delay]]="","Cancelled",IF(Flights[[#This Row],[Arrival Delay]]&gt;15,"Delayed","On time"))</f>
        <v>On time</v>
      </c>
      <c r="V1887" t="str">
        <f>IF(Flights[[#This Row],[Status]]&lt;&gt;"Delayed","",IF(Flights[[#This Row],[Arrival Delay]]&gt;120,"Severe",IF(Flights[[#This Row],[Arrival Delay]]&gt;60,"Major","Moderate")))</f>
        <v/>
      </c>
      <c r="X1887" t="str">
        <f>IF(OR(AND(Flights[[#This Row],[Status]]="Cancelled",Flights[[#This Row],[Cancellation Reason]]="Airline/Carrier"),Flights[[#This Row],[Delay Type]]="Severe"),"Yes","No")</f>
        <v>No</v>
      </c>
    </row>
    <row r="1888" spans="1:24" x14ac:dyDescent="0.25">
      <c r="A1888" s="3">
        <v>42149</v>
      </c>
      <c r="B1888">
        <f>WEEKNUM(Flights[[#This Row],[Date]],2)</f>
        <v>22</v>
      </c>
      <c r="C1888">
        <f>WEEKDAY(Flights[[#This Row],[Date]],2)</f>
        <v>1</v>
      </c>
      <c r="D1888" t="s">
        <v>1452</v>
      </c>
      <c r="E1888" t="s">
        <v>1995</v>
      </c>
      <c r="F1888" t="s">
        <v>0</v>
      </c>
      <c r="G1888" t="s">
        <v>270</v>
      </c>
      <c r="H1888" t="str">
        <f>_xlfn.XLOOKUP(Flights[[#This Row],[Destination]],Airports!$A$1:$A$77,Airports!$D$1:$D$77,"Code not found")</f>
        <v>Dallas</v>
      </c>
      <c r="I1888" t="str" cm="1">
        <f t="array" ref="I1888">_xlfn.XLOOKUP(Flights[[#This Row],[Destination]],_xlfn._TRO_TRAILING(Airports!A:A),_xlfn._TRO_TRAILING(Airports!E:E),"Code not found")</f>
        <v>TX</v>
      </c>
      <c r="J1888" s="1">
        <v>0.83333333333333337</v>
      </c>
      <c r="K1888">
        <f>HOUR(Flights[[#This Row],[Scheduled Departure]])</f>
        <v>20</v>
      </c>
      <c r="L1888" s="1">
        <v>0.83263888888888893</v>
      </c>
      <c r="M1888">
        <v>-1</v>
      </c>
      <c r="N1888">
        <v>172</v>
      </c>
      <c r="O1888" s="14">
        <f>Flights[[#This Row],[Length (min)]]/60</f>
        <v>2.8666666666666667</v>
      </c>
      <c r="P1888">
        <v>1246</v>
      </c>
      <c r="Q1888" s="17">
        <f>IFERROR(Flights[[#This Row],[Distance]]/Flights[[#This Row],[Length (hr)]],"")</f>
        <v>434.6511627906977</v>
      </c>
      <c r="R1888" s="1">
        <v>3.8194444444444448E-2</v>
      </c>
      <c r="S1888" s="1">
        <v>3.5416666666666666E-2</v>
      </c>
      <c r="T1888">
        <v>-4</v>
      </c>
      <c r="U1888" t="str">
        <f>IF(Flights[[#This Row],[Arrival Delay]]="","Cancelled",IF(Flights[[#This Row],[Arrival Delay]]&gt;15,"Delayed","On time"))</f>
        <v>On time</v>
      </c>
      <c r="V1888" t="str">
        <f>IF(Flights[[#This Row],[Status]]&lt;&gt;"Delayed","",IF(Flights[[#This Row],[Arrival Delay]]&gt;120,"Severe",IF(Flights[[#This Row],[Arrival Delay]]&gt;60,"Major","Moderate")))</f>
        <v/>
      </c>
      <c r="X1888" t="str">
        <f>IF(OR(AND(Flights[[#This Row],[Status]]="Cancelled",Flights[[#This Row],[Cancellation Reason]]="Airline/Carrier"),Flights[[#This Row],[Delay Type]]="Severe"),"Yes","No")</f>
        <v>No</v>
      </c>
    </row>
    <row r="1889" spans="1:24" x14ac:dyDescent="0.25">
      <c r="A1889" s="3">
        <v>42149</v>
      </c>
      <c r="B1889">
        <f>WEEKNUM(Flights[[#This Row],[Date]],2)</f>
        <v>22</v>
      </c>
      <c r="C1889">
        <f>WEEKDAY(Flights[[#This Row],[Date]],2)</f>
        <v>1</v>
      </c>
      <c r="D1889" t="s">
        <v>1453</v>
      </c>
      <c r="E1889" t="s">
        <v>1995</v>
      </c>
      <c r="F1889" t="s">
        <v>0</v>
      </c>
      <c r="G1889" t="s">
        <v>15</v>
      </c>
      <c r="H1889" t="str">
        <f>_xlfn.XLOOKUP(Flights[[#This Row],[Destination]],Airports!$A$1:$A$77,Airports!$D$1:$D$77,"Code not found")</f>
        <v>Las Vegas</v>
      </c>
      <c r="I1889" t="str" cm="1">
        <f t="array" ref="I1889">_xlfn.XLOOKUP(Flights[[#This Row],[Destination]],_xlfn._TRO_TRAILING(Airports!A:A),_xlfn._TRO_TRAILING(Airports!E:E),"Code not found")</f>
        <v>NV</v>
      </c>
      <c r="J1889" s="1">
        <v>0.86458333333333337</v>
      </c>
      <c r="K1889">
        <f>HOUR(Flights[[#This Row],[Scheduled Departure]])</f>
        <v>20</v>
      </c>
      <c r="L1889" s="1">
        <v>0.86319444444444449</v>
      </c>
      <c r="M1889">
        <v>-2</v>
      </c>
      <c r="N1889">
        <v>101</v>
      </c>
      <c r="O1889" s="14">
        <f>Flights[[#This Row],[Length (min)]]/60</f>
        <v>1.6833333333333333</v>
      </c>
      <c r="P1889">
        <v>236</v>
      </c>
      <c r="Q1889" s="17">
        <f>IFERROR(Flights[[#This Row],[Distance]]/Flights[[#This Row],[Length (hr)]],"")</f>
        <v>140.19801980198019</v>
      </c>
      <c r="R1889" s="1">
        <v>0.90625</v>
      </c>
      <c r="S1889" s="1">
        <v>0.93333333333333335</v>
      </c>
      <c r="T1889">
        <v>39</v>
      </c>
      <c r="U1889" t="str">
        <f>IF(Flights[[#This Row],[Arrival Delay]]="","Cancelled",IF(Flights[[#This Row],[Arrival Delay]]&gt;15,"Delayed","On time"))</f>
        <v>Delayed</v>
      </c>
      <c r="V1889" t="str">
        <f>IF(Flights[[#This Row],[Status]]&lt;&gt;"Delayed","",IF(Flights[[#This Row],[Arrival Delay]]&gt;120,"Severe",IF(Flights[[#This Row],[Arrival Delay]]&gt;60,"Major","Moderate")))</f>
        <v>Moderate</v>
      </c>
      <c r="X1889" t="str">
        <f>IF(OR(AND(Flights[[#This Row],[Status]]="Cancelled",Flights[[#This Row],[Cancellation Reason]]="Airline/Carrier"),Flights[[#This Row],[Delay Type]]="Severe"),"Yes","No")</f>
        <v>No</v>
      </c>
    </row>
    <row r="1890" spans="1:24" x14ac:dyDescent="0.25">
      <c r="A1890" s="3">
        <v>42149</v>
      </c>
      <c r="B1890">
        <f>WEEKNUM(Flights[[#This Row],[Date]],2)</f>
        <v>22</v>
      </c>
      <c r="C1890">
        <f>WEEKDAY(Flights[[#This Row],[Date]],2)</f>
        <v>1</v>
      </c>
      <c r="D1890" t="s">
        <v>1454</v>
      </c>
      <c r="E1890" t="s">
        <v>1995</v>
      </c>
      <c r="F1890" t="s">
        <v>0</v>
      </c>
      <c r="G1890" t="s">
        <v>318</v>
      </c>
      <c r="H1890" t="str">
        <f>_xlfn.XLOOKUP(Flights[[#This Row],[Destination]],Airports!$A$1:$A$77,Airports!$D$1:$D$77,"Code not found")</f>
        <v>Oakland</v>
      </c>
      <c r="I1890" t="str" cm="1">
        <f t="array" ref="I1890">_xlfn.XLOOKUP(Flights[[#This Row],[Destination]],_xlfn._TRO_TRAILING(Airports!A:A),_xlfn._TRO_TRAILING(Airports!E:E),"Code not found")</f>
        <v>CA</v>
      </c>
      <c r="J1890" s="1">
        <v>0.87152777777777779</v>
      </c>
      <c r="K1890">
        <f>HOUR(Flights[[#This Row],[Scheduled Departure]])</f>
        <v>20</v>
      </c>
      <c r="L1890" s="1">
        <v>0.95763888888888893</v>
      </c>
      <c r="M1890">
        <v>124</v>
      </c>
      <c r="N1890">
        <v>70</v>
      </c>
      <c r="O1890" s="14">
        <f>Flights[[#This Row],[Length (min)]]/60</f>
        <v>1.1666666666666667</v>
      </c>
      <c r="P1890">
        <v>337</v>
      </c>
      <c r="Q1890" s="17">
        <f>IFERROR(Flights[[#This Row],[Distance]]/Flights[[#This Row],[Length (hr)]],"")</f>
        <v>288.85714285714283</v>
      </c>
      <c r="R1890" s="1">
        <v>0.92361111111111116</v>
      </c>
      <c r="S1890" s="1">
        <v>6.2500000000000003E-3</v>
      </c>
      <c r="T1890">
        <v>119</v>
      </c>
      <c r="U1890" t="str">
        <f>IF(Flights[[#This Row],[Arrival Delay]]="","Cancelled",IF(Flights[[#This Row],[Arrival Delay]]&gt;15,"Delayed","On time"))</f>
        <v>Delayed</v>
      </c>
      <c r="V1890" t="str">
        <f>IF(Flights[[#This Row],[Status]]&lt;&gt;"Delayed","",IF(Flights[[#This Row],[Arrival Delay]]&gt;120,"Severe",IF(Flights[[#This Row],[Arrival Delay]]&gt;60,"Major","Moderate")))</f>
        <v>Major</v>
      </c>
      <c r="X1890" t="str">
        <f>IF(OR(AND(Flights[[#This Row],[Status]]="Cancelled",Flights[[#This Row],[Cancellation Reason]]="Airline/Carrier"),Flights[[#This Row],[Delay Type]]="Severe"),"Yes","No")</f>
        <v>No</v>
      </c>
    </row>
    <row r="1891" spans="1:24" x14ac:dyDescent="0.25">
      <c r="A1891" s="3">
        <v>42149</v>
      </c>
      <c r="B1891">
        <f>WEEKNUM(Flights[[#This Row],[Date]],2)</f>
        <v>22</v>
      </c>
      <c r="C1891">
        <f>WEEKDAY(Flights[[#This Row],[Date]],2)</f>
        <v>1</v>
      </c>
      <c r="D1891" t="s">
        <v>1216</v>
      </c>
      <c r="E1891" t="s">
        <v>1990</v>
      </c>
      <c r="F1891" t="s">
        <v>0</v>
      </c>
      <c r="G1891" t="s">
        <v>4</v>
      </c>
      <c r="H1891" t="str">
        <f>_xlfn.XLOOKUP(Flights[[#This Row],[Destination]],Airports!$A$1:$A$77,Airports!$D$1:$D$77,"Code not found")</f>
        <v>Chicago</v>
      </c>
      <c r="I1891" t="str" cm="1">
        <f t="array" ref="I1891">_xlfn.XLOOKUP(Flights[[#This Row],[Destination]],_xlfn._TRO_TRAILING(Airports!A:A),_xlfn._TRO_TRAILING(Airports!E:E),"Code not found")</f>
        <v>IL</v>
      </c>
      <c r="J1891" s="1">
        <v>0.95486111111111116</v>
      </c>
      <c r="K1891">
        <f>HOUR(Flights[[#This Row],[Scheduled Departure]])</f>
        <v>22</v>
      </c>
      <c r="L1891" s="1">
        <v>0.95902777777777781</v>
      </c>
      <c r="M1891">
        <v>6</v>
      </c>
      <c r="N1891">
        <v>226</v>
      </c>
      <c r="O1891" s="14">
        <f>Flights[[#This Row],[Length (min)]]/60</f>
        <v>3.7666666666666666</v>
      </c>
      <c r="P1891">
        <v>1744</v>
      </c>
      <c r="Q1891" s="17">
        <f>IFERROR(Flights[[#This Row],[Distance]]/Flights[[#This Row],[Length (hr)]],"")</f>
        <v>463.00884955752213</v>
      </c>
      <c r="R1891" s="1">
        <v>0.20624999999999999</v>
      </c>
      <c r="S1891" s="1">
        <v>0.19930555555555557</v>
      </c>
      <c r="T1891">
        <v>-10</v>
      </c>
      <c r="U1891" t="str">
        <f>IF(Flights[[#This Row],[Arrival Delay]]="","Cancelled",IF(Flights[[#This Row],[Arrival Delay]]&gt;15,"Delayed","On time"))</f>
        <v>On time</v>
      </c>
      <c r="V1891" t="str">
        <f>IF(Flights[[#This Row],[Status]]&lt;&gt;"Delayed","",IF(Flights[[#This Row],[Arrival Delay]]&gt;120,"Severe",IF(Flights[[#This Row],[Arrival Delay]]&gt;60,"Major","Moderate")))</f>
        <v/>
      </c>
      <c r="X1891" t="str">
        <f>IF(OR(AND(Flights[[#This Row],[Status]]="Cancelled",Flights[[#This Row],[Cancellation Reason]]="Airline/Carrier"),Flights[[#This Row],[Delay Type]]="Severe"),"Yes","No")</f>
        <v>No</v>
      </c>
    </row>
    <row r="1892" spans="1:24" x14ac:dyDescent="0.25">
      <c r="A1892" s="3">
        <v>42150</v>
      </c>
      <c r="B1892">
        <f>WEEKNUM(Flights[[#This Row],[Date]],2)</f>
        <v>22</v>
      </c>
      <c r="C1892">
        <f>WEEKDAY(Flights[[#This Row],[Date]],2)</f>
        <v>2</v>
      </c>
      <c r="D1892" t="s">
        <v>388</v>
      </c>
      <c r="E1892" t="s">
        <v>1989</v>
      </c>
      <c r="F1892" t="s">
        <v>0</v>
      </c>
      <c r="G1892" t="s">
        <v>314</v>
      </c>
      <c r="H1892" t="str">
        <f>_xlfn.XLOOKUP(Flights[[#This Row],[Destination]],Airports!$A$1:$A$77,Airports!$D$1:$D$77,"Code not found")</f>
        <v>Minneapolis</v>
      </c>
      <c r="I1892" t="str" cm="1">
        <f t="array" ref="I1892">_xlfn.XLOOKUP(Flights[[#This Row],[Destination]],_xlfn._TRO_TRAILING(Airports!A:A),_xlfn._TRO_TRAILING(Airports!E:E),"Code not found")</f>
        <v>MN</v>
      </c>
      <c r="J1892" s="1">
        <v>0.28125</v>
      </c>
      <c r="K1892">
        <f>HOUR(Flights[[#This Row],[Scheduled Departure]])</f>
        <v>6</v>
      </c>
      <c r="L1892" s="1">
        <v>0.27847222222222223</v>
      </c>
      <c r="M1892">
        <v>-4</v>
      </c>
      <c r="N1892">
        <v>210</v>
      </c>
      <c r="O1892" s="14">
        <f>Flights[[#This Row],[Length (min)]]/60</f>
        <v>3.5</v>
      </c>
      <c r="P1892">
        <v>1535</v>
      </c>
      <c r="Q1892" s="17">
        <f>IFERROR(Flights[[#This Row],[Distance]]/Flights[[#This Row],[Length (hr)]],"")</f>
        <v>438.57142857142856</v>
      </c>
      <c r="R1892" s="1">
        <v>0.51180555555555551</v>
      </c>
      <c r="S1892" s="1">
        <v>0.50763888888888886</v>
      </c>
      <c r="T1892">
        <v>-6</v>
      </c>
      <c r="U1892" t="str">
        <f>IF(Flights[[#This Row],[Arrival Delay]]="","Cancelled",IF(Flights[[#This Row],[Arrival Delay]]&gt;15,"Delayed","On time"))</f>
        <v>On time</v>
      </c>
      <c r="V1892" t="str">
        <f>IF(Flights[[#This Row],[Status]]&lt;&gt;"Delayed","",IF(Flights[[#This Row],[Arrival Delay]]&gt;120,"Severe",IF(Flights[[#This Row],[Arrival Delay]]&gt;60,"Major","Moderate")))</f>
        <v/>
      </c>
      <c r="X1892" t="str">
        <f>IF(OR(AND(Flights[[#This Row],[Status]]="Cancelled",Flights[[#This Row],[Cancellation Reason]]="Airline/Carrier"),Flights[[#This Row],[Delay Type]]="Severe"),"Yes","No")</f>
        <v>No</v>
      </c>
    </row>
    <row r="1893" spans="1:24" x14ac:dyDescent="0.25">
      <c r="A1893" s="3">
        <v>42150</v>
      </c>
      <c r="B1893">
        <f>WEEKNUM(Flights[[#This Row],[Date]],2)</f>
        <v>22</v>
      </c>
      <c r="C1893">
        <f>WEEKDAY(Flights[[#This Row],[Date]],2)</f>
        <v>2</v>
      </c>
      <c r="D1893" t="s">
        <v>689</v>
      </c>
      <c r="E1893" t="s">
        <v>1990</v>
      </c>
      <c r="F1893" t="s">
        <v>0</v>
      </c>
      <c r="G1893" t="s">
        <v>9</v>
      </c>
      <c r="H1893" t="str">
        <f>_xlfn.XLOOKUP(Flights[[#This Row],[Destination]],Airports!$A$1:$A$77,Airports!$D$1:$D$77,"Code not found")</f>
        <v>San Francisco</v>
      </c>
      <c r="I1893" t="str" cm="1">
        <f t="array" ref="I1893">_xlfn.XLOOKUP(Flights[[#This Row],[Destination]],_xlfn._TRO_TRAILING(Airports!A:A),_xlfn._TRO_TRAILING(Airports!E:E),"Code not found")</f>
        <v>CA</v>
      </c>
      <c r="J1893" s="1">
        <v>0.28958333333333336</v>
      </c>
      <c r="K1893">
        <f>HOUR(Flights[[#This Row],[Scheduled Departure]])</f>
        <v>6</v>
      </c>
      <c r="L1893" s="1">
        <v>0.28680555555555554</v>
      </c>
      <c r="M1893">
        <v>-4</v>
      </c>
      <c r="N1893">
        <v>74</v>
      </c>
      <c r="O1893" s="14">
        <f>Flights[[#This Row],[Length (min)]]/60</f>
        <v>1.2333333333333334</v>
      </c>
      <c r="P1893">
        <v>337</v>
      </c>
      <c r="Q1893" s="17">
        <f>IFERROR(Flights[[#This Row],[Distance]]/Flights[[#This Row],[Length (hr)]],"")</f>
        <v>273.24324324324323</v>
      </c>
      <c r="R1893" s="1">
        <v>0.34652777777777777</v>
      </c>
      <c r="S1893" s="1">
        <v>0.33819444444444446</v>
      </c>
      <c r="T1893">
        <v>-12</v>
      </c>
      <c r="U1893" t="str">
        <f>IF(Flights[[#This Row],[Arrival Delay]]="","Cancelled",IF(Flights[[#This Row],[Arrival Delay]]&gt;15,"Delayed","On time"))</f>
        <v>On time</v>
      </c>
      <c r="V1893" t="str">
        <f>IF(Flights[[#This Row],[Status]]&lt;&gt;"Delayed","",IF(Flights[[#This Row],[Arrival Delay]]&gt;120,"Severe",IF(Flights[[#This Row],[Arrival Delay]]&gt;60,"Major","Moderate")))</f>
        <v/>
      </c>
      <c r="X1893" t="str">
        <f>IF(OR(AND(Flights[[#This Row],[Status]]="Cancelled",Flights[[#This Row],[Cancellation Reason]]="Airline/Carrier"),Flights[[#This Row],[Delay Type]]="Severe"),"Yes","No")</f>
        <v>No</v>
      </c>
    </row>
    <row r="1894" spans="1:24" x14ac:dyDescent="0.25">
      <c r="A1894" s="3">
        <v>42150</v>
      </c>
      <c r="B1894">
        <f>WEEKNUM(Flights[[#This Row],[Date]],2)</f>
        <v>22</v>
      </c>
      <c r="C1894">
        <f>WEEKDAY(Flights[[#This Row],[Date]],2)</f>
        <v>2</v>
      </c>
      <c r="D1894" t="s">
        <v>164</v>
      </c>
      <c r="E1894" t="s">
        <v>1987</v>
      </c>
      <c r="F1894" t="s">
        <v>0</v>
      </c>
      <c r="G1894" t="s">
        <v>3</v>
      </c>
      <c r="H1894" t="str">
        <f>_xlfn.XLOOKUP(Flights[[#This Row],[Destination]],Airports!$A$1:$A$77,Airports!$D$1:$D$77,"Code not found")</f>
        <v>Dallas</v>
      </c>
      <c r="I1894" t="str" cm="1">
        <f t="array" ref="I1894">_xlfn.XLOOKUP(Flights[[#This Row],[Destination]],_xlfn._TRO_TRAILING(Airports!A:A),_xlfn._TRO_TRAILING(Airports!E:E),"Code not found")</f>
        <v>TX</v>
      </c>
      <c r="J1894" s="1">
        <v>0.3125</v>
      </c>
      <c r="K1894">
        <f>HOUR(Flights[[#This Row],[Scheduled Departure]])</f>
        <v>7</v>
      </c>
      <c r="L1894" s="1">
        <v>0.3125</v>
      </c>
      <c r="M1894">
        <v>0</v>
      </c>
      <c r="N1894">
        <v>160</v>
      </c>
      <c r="O1894" s="14">
        <f>Flights[[#This Row],[Length (min)]]/60</f>
        <v>2.6666666666666665</v>
      </c>
      <c r="P1894">
        <v>1235</v>
      </c>
      <c r="Q1894" s="17">
        <f>IFERROR(Flights[[#This Row],[Distance]]/Flights[[#This Row],[Length (hr)]],"")</f>
        <v>463.125</v>
      </c>
      <c r="R1894" s="1">
        <v>0.52222222222222225</v>
      </c>
      <c r="S1894" s="1">
        <v>0.50694444444444442</v>
      </c>
      <c r="T1894">
        <v>-22</v>
      </c>
      <c r="U1894" t="str">
        <f>IF(Flights[[#This Row],[Arrival Delay]]="","Cancelled",IF(Flights[[#This Row],[Arrival Delay]]&gt;15,"Delayed","On time"))</f>
        <v>On time</v>
      </c>
      <c r="V1894" t="str">
        <f>IF(Flights[[#This Row],[Status]]&lt;&gt;"Delayed","",IF(Flights[[#This Row],[Arrival Delay]]&gt;120,"Severe",IF(Flights[[#This Row],[Arrival Delay]]&gt;60,"Major","Moderate")))</f>
        <v/>
      </c>
      <c r="X1894" t="str">
        <f>IF(OR(AND(Flights[[#This Row],[Status]]="Cancelled",Flights[[#This Row],[Cancellation Reason]]="Airline/Carrier"),Flights[[#This Row],[Delay Type]]="Severe"),"Yes","No")</f>
        <v>No</v>
      </c>
    </row>
    <row r="1895" spans="1:24" x14ac:dyDescent="0.25">
      <c r="A1895" s="3">
        <v>42150</v>
      </c>
      <c r="B1895">
        <f>WEEKNUM(Flights[[#This Row],[Date]],2)</f>
        <v>22</v>
      </c>
      <c r="C1895">
        <f>WEEKDAY(Flights[[#This Row],[Date]],2)</f>
        <v>2</v>
      </c>
      <c r="D1895" t="s">
        <v>762</v>
      </c>
      <c r="E1895" t="s">
        <v>1990</v>
      </c>
      <c r="F1895" t="s">
        <v>0</v>
      </c>
      <c r="G1895" t="s">
        <v>316</v>
      </c>
      <c r="H1895" t="str">
        <f>_xlfn.XLOOKUP(Flights[[#This Row],[Destination]],Airports!$A$1:$A$77,Airports!$D$1:$D$77,"Code not found")</f>
        <v>New Orleans</v>
      </c>
      <c r="I1895" t="str" cm="1">
        <f t="array" ref="I1895">_xlfn.XLOOKUP(Flights[[#This Row],[Destination]],_xlfn._TRO_TRAILING(Airports!A:A),_xlfn._TRO_TRAILING(Airports!E:E),"Code not found")</f>
        <v>LA</v>
      </c>
      <c r="J1895" s="1">
        <v>0.48055555555555557</v>
      </c>
      <c r="K1895">
        <f>HOUR(Flights[[#This Row],[Scheduled Departure]])</f>
        <v>11</v>
      </c>
      <c r="L1895" s="1">
        <v>0.52708333333333335</v>
      </c>
      <c r="M1895">
        <v>67</v>
      </c>
      <c r="N1895">
        <v>202</v>
      </c>
      <c r="O1895" s="14">
        <f>Flights[[#This Row],[Length (min)]]/60</f>
        <v>3.3666666666666667</v>
      </c>
      <c r="P1895">
        <v>1670</v>
      </c>
      <c r="Q1895" s="17">
        <f>IFERROR(Flights[[#This Row],[Distance]]/Flights[[#This Row],[Length (hr)]],"")</f>
        <v>496.03960396039605</v>
      </c>
      <c r="R1895" s="1">
        <v>0.71736111111111112</v>
      </c>
      <c r="S1895" s="1">
        <v>0.75069444444444444</v>
      </c>
      <c r="T1895">
        <v>48</v>
      </c>
      <c r="U1895" t="str">
        <f>IF(Flights[[#This Row],[Arrival Delay]]="","Cancelled",IF(Flights[[#This Row],[Arrival Delay]]&gt;15,"Delayed","On time"))</f>
        <v>Delayed</v>
      </c>
      <c r="V1895" t="str">
        <f>IF(Flights[[#This Row],[Status]]&lt;&gt;"Delayed","",IF(Flights[[#This Row],[Arrival Delay]]&gt;120,"Severe",IF(Flights[[#This Row],[Arrival Delay]]&gt;60,"Major","Moderate")))</f>
        <v>Moderate</v>
      </c>
      <c r="X1895" t="str">
        <f>IF(OR(AND(Flights[[#This Row],[Status]]="Cancelled",Flights[[#This Row],[Cancellation Reason]]="Airline/Carrier"),Flights[[#This Row],[Delay Type]]="Severe"),"Yes","No")</f>
        <v>No</v>
      </c>
    </row>
    <row r="1896" spans="1:24" x14ac:dyDescent="0.25">
      <c r="A1896" s="3">
        <v>42150</v>
      </c>
      <c r="B1896">
        <f>WEEKNUM(Flights[[#This Row],[Date]],2)</f>
        <v>22</v>
      </c>
      <c r="C1896">
        <f>WEEKDAY(Flights[[#This Row],[Date]],2)</f>
        <v>2</v>
      </c>
      <c r="D1896" t="s">
        <v>1449</v>
      </c>
      <c r="E1896" t="s">
        <v>1989</v>
      </c>
      <c r="F1896" t="s">
        <v>0</v>
      </c>
      <c r="G1896" t="s">
        <v>349</v>
      </c>
      <c r="H1896" t="str">
        <f>_xlfn.XLOOKUP(Flights[[#This Row],[Destination]],Airports!$A$1:$A$77,Airports!$D$1:$D$77,"Code not found")</f>
        <v>Salt Lake City</v>
      </c>
      <c r="I1896" t="str" cm="1">
        <f t="array" ref="I1896">_xlfn.XLOOKUP(Flights[[#This Row],[Destination]],_xlfn._TRO_TRAILING(Airports!A:A),_xlfn._TRO_TRAILING(Airports!E:E),"Code not found")</f>
        <v>UT</v>
      </c>
      <c r="J1896" s="1">
        <v>0.4826388888888889</v>
      </c>
      <c r="K1896">
        <f>HOUR(Flights[[#This Row],[Scheduled Departure]])</f>
        <v>11</v>
      </c>
      <c r="L1896" s="1">
        <v>0.48055555555555557</v>
      </c>
      <c r="M1896">
        <v>-3</v>
      </c>
      <c r="N1896">
        <v>107</v>
      </c>
      <c r="O1896" s="14">
        <f>Flights[[#This Row],[Length (min)]]/60</f>
        <v>1.7833333333333334</v>
      </c>
      <c r="P1896">
        <v>590</v>
      </c>
      <c r="Q1896" s="17">
        <f>IFERROR(Flights[[#This Row],[Distance]]/Flights[[#This Row],[Length (hr)]],"")</f>
        <v>330.84112149532706</v>
      </c>
      <c r="R1896" s="1">
        <v>0.60069444444444442</v>
      </c>
      <c r="S1896" s="1">
        <v>0.59652777777777777</v>
      </c>
      <c r="T1896">
        <v>-6</v>
      </c>
      <c r="U1896" t="str">
        <f>IF(Flights[[#This Row],[Arrival Delay]]="","Cancelled",IF(Flights[[#This Row],[Arrival Delay]]&gt;15,"Delayed","On time"))</f>
        <v>On time</v>
      </c>
      <c r="V1896" t="str">
        <f>IF(Flights[[#This Row],[Status]]&lt;&gt;"Delayed","",IF(Flights[[#This Row],[Arrival Delay]]&gt;120,"Severe",IF(Flights[[#This Row],[Arrival Delay]]&gt;60,"Major","Moderate")))</f>
        <v/>
      </c>
      <c r="X1896" t="str">
        <f>IF(OR(AND(Flights[[#This Row],[Status]]="Cancelled",Flights[[#This Row],[Cancellation Reason]]="Airline/Carrier"),Flights[[#This Row],[Delay Type]]="Severe"),"Yes","No")</f>
        <v>No</v>
      </c>
    </row>
    <row r="1897" spans="1:24" x14ac:dyDescent="0.25">
      <c r="A1897" s="3">
        <v>42150</v>
      </c>
      <c r="B1897">
        <f>WEEKNUM(Flights[[#This Row],[Date]],2)</f>
        <v>22</v>
      </c>
      <c r="C1897">
        <f>WEEKDAY(Flights[[#This Row],[Date]],2)</f>
        <v>2</v>
      </c>
      <c r="D1897" t="s">
        <v>766</v>
      </c>
      <c r="E1897" t="s">
        <v>1994</v>
      </c>
      <c r="F1897" t="s">
        <v>0</v>
      </c>
      <c r="G1897" t="s">
        <v>343</v>
      </c>
      <c r="H1897" t="str">
        <f>_xlfn.XLOOKUP(Flights[[#This Row],[Destination]],Airports!$A$1:$A$77,Airports!$D$1:$D$77,"Code not found")</f>
        <v>San Luis Obispo</v>
      </c>
      <c r="I1897" t="str" cm="1">
        <f t="array" ref="I1897">_xlfn.XLOOKUP(Flights[[#This Row],[Destination]],_xlfn._TRO_TRAILING(Airports!A:A),_xlfn._TRO_TRAILING(Airports!E:E),"Code not found")</f>
        <v>CA</v>
      </c>
      <c r="J1897" s="1">
        <v>0.55000000000000004</v>
      </c>
      <c r="K1897">
        <f>HOUR(Flights[[#This Row],[Scheduled Departure]])</f>
        <v>13</v>
      </c>
      <c r="L1897" s="1">
        <v>0.54861111111111116</v>
      </c>
      <c r="M1897">
        <v>-2</v>
      </c>
      <c r="N1897">
        <v>61</v>
      </c>
      <c r="O1897" s="14">
        <f>Flights[[#This Row],[Length (min)]]/60</f>
        <v>1.0166666666666666</v>
      </c>
      <c r="P1897">
        <v>156</v>
      </c>
      <c r="Q1897" s="17">
        <f>IFERROR(Flights[[#This Row],[Distance]]/Flights[[#This Row],[Length (hr)]],"")</f>
        <v>153.44262295081967</v>
      </c>
      <c r="R1897" s="1">
        <v>0.59166666666666667</v>
      </c>
      <c r="S1897" s="1">
        <v>0.59097222222222223</v>
      </c>
      <c r="T1897">
        <v>-1</v>
      </c>
      <c r="U1897" t="str">
        <f>IF(Flights[[#This Row],[Arrival Delay]]="","Cancelled",IF(Flights[[#This Row],[Arrival Delay]]&gt;15,"Delayed","On time"))</f>
        <v>On time</v>
      </c>
      <c r="V1897" t="str">
        <f>IF(Flights[[#This Row],[Status]]&lt;&gt;"Delayed","",IF(Flights[[#This Row],[Arrival Delay]]&gt;120,"Severe",IF(Flights[[#This Row],[Arrival Delay]]&gt;60,"Major","Moderate")))</f>
        <v/>
      </c>
      <c r="X1897" t="str">
        <f>IF(OR(AND(Flights[[#This Row],[Status]]="Cancelled",Flights[[#This Row],[Cancellation Reason]]="Airline/Carrier"),Flights[[#This Row],[Delay Type]]="Severe"),"Yes","No")</f>
        <v>No</v>
      </c>
    </row>
    <row r="1898" spans="1:24" x14ac:dyDescent="0.25">
      <c r="A1898" s="3">
        <v>42150</v>
      </c>
      <c r="B1898">
        <f>WEEKNUM(Flights[[#This Row],[Date]],2)</f>
        <v>22</v>
      </c>
      <c r="C1898">
        <f>WEEKDAY(Flights[[#This Row],[Date]],2)</f>
        <v>2</v>
      </c>
      <c r="D1898" t="s">
        <v>1016</v>
      </c>
      <c r="E1898" t="s">
        <v>1994</v>
      </c>
      <c r="F1898" t="s">
        <v>0</v>
      </c>
      <c r="G1898" t="s">
        <v>347</v>
      </c>
      <c r="H1898" t="str">
        <f>_xlfn.XLOOKUP(Flights[[#This Row],[Destination]],Airports!$A$1:$A$77,Airports!$D$1:$D$77,"Code not found")</f>
        <v>San Jose</v>
      </c>
      <c r="I1898" t="str" cm="1">
        <f t="array" ref="I1898">_xlfn.XLOOKUP(Flights[[#This Row],[Destination]],_xlfn._TRO_TRAILING(Airports!A:A),_xlfn._TRO_TRAILING(Airports!E:E),"Code not found")</f>
        <v>CA</v>
      </c>
      <c r="J1898" s="1">
        <v>0.68402777777777779</v>
      </c>
      <c r="K1898">
        <f>HOUR(Flights[[#This Row],[Scheduled Departure]])</f>
        <v>16</v>
      </c>
      <c r="L1898" s="1">
        <v>0.69861111111111107</v>
      </c>
      <c r="M1898">
        <v>21</v>
      </c>
      <c r="N1898">
        <v>76</v>
      </c>
      <c r="O1898" s="14">
        <f>Flights[[#This Row],[Length (min)]]/60</f>
        <v>1.2666666666666666</v>
      </c>
      <c r="P1898">
        <v>308</v>
      </c>
      <c r="Q1898" s="17">
        <f>IFERROR(Flights[[#This Row],[Distance]]/Flights[[#This Row],[Length (hr)]],"")</f>
        <v>243.15789473684211</v>
      </c>
      <c r="R1898" s="1">
        <v>0.73750000000000004</v>
      </c>
      <c r="S1898" s="1">
        <v>0.75138888888888888</v>
      </c>
      <c r="T1898">
        <v>20</v>
      </c>
      <c r="U1898" t="str">
        <f>IF(Flights[[#This Row],[Arrival Delay]]="","Cancelled",IF(Flights[[#This Row],[Arrival Delay]]&gt;15,"Delayed","On time"))</f>
        <v>Delayed</v>
      </c>
      <c r="V1898" t="str">
        <f>IF(Flights[[#This Row],[Status]]&lt;&gt;"Delayed","",IF(Flights[[#This Row],[Arrival Delay]]&gt;120,"Severe",IF(Flights[[#This Row],[Arrival Delay]]&gt;60,"Major","Moderate")))</f>
        <v>Moderate</v>
      </c>
      <c r="X1898" t="str">
        <f>IF(OR(AND(Flights[[#This Row],[Status]]="Cancelled",Flights[[#This Row],[Cancellation Reason]]="Airline/Carrier"),Flights[[#This Row],[Delay Type]]="Severe"),"Yes","No")</f>
        <v>No</v>
      </c>
    </row>
    <row r="1899" spans="1:24" x14ac:dyDescent="0.25">
      <c r="A1899" s="3">
        <v>42150</v>
      </c>
      <c r="B1899">
        <f>WEEKNUM(Flights[[#This Row],[Date]],2)</f>
        <v>22</v>
      </c>
      <c r="C1899">
        <f>WEEKDAY(Flights[[#This Row],[Date]],2)</f>
        <v>2</v>
      </c>
      <c r="D1899" t="s">
        <v>626</v>
      </c>
      <c r="E1899" t="s">
        <v>1994</v>
      </c>
      <c r="F1899" t="s">
        <v>0</v>
      </c>
      <c r="G1899" t="s">
        <v>339</v>
      </c>
      <c r="H1899" t="str">
        <f>_xlfn.XLOOKUP(Flights[[#This Row],[Destination]],Airports!$A$1:$A$77,Airports!$D$1:$D$77,"Code not found")</f>
        <v>San Diego</v>
      </c>
      <c r="I1899" t="str" cm="1">
        <f t="array" ref="I1899">_xlfn.XLOOKUP(Flights[[#This Row],[Destination]],_xlfn._TRO_TRAILING(Airports!A:A),_xlfn._TRO_TRAILING(Airports!E:E),"Code not found")</f>
        <v>CA</v>
      </c>
      <c r="J1899" s="1">
        <v>0.79374999999999996</v>
      </c>
      <c r="K1899">
        <f>HOUR(Flights[[#This Row],[Scheduled Departure]])</f>
        <v>19</v>
      </c>
      <c r="L1899" s="1">
        <v>0.79027777777777775</v>
      </c>
      <c r="M1899">
        <v>-5</v>
      </c>
      <c r="N1899">
        <v>53</v>
      </c>
      <c r="O1899" s="14">
        <f>Flights[[#This Row],[Length (min)]]/60</f>
        <v>0.8833333333333333</v>
      </c>
      <c r="P1899">
        <v>109</v>
      </c>
      <c r="Q1899" s="17">
        <f>IFERROR(Flights[[#This Row],[Distance]]/Flights[[#This Row],[Length (hr)]],"")</f>
        <v>123.39622641509435</v>
      </c>
      <c r="R1899" s="1">
        <v>0.83194444444444449</v>
      </c>
      <c r="S1899" s="1">
        <v>0.82708333333333328</v>
      </c>
      <c r="T1899">
        <v>-7</v>
      </c>
      <c r="U1899" t="str">
        <f>IF(Flights[[#This Row],[Arrival Delay]]="","Cancelled",IF(Flights[[#This Row],[Arrival Delay]]&gt;15,"Delayed","On time"))</f>
        <v>On time</v>
      </c>
      <c r="V1899" t="str">
        <f>IF(Flights[[#This Row],[Status]]&lt;&gt;"Delayed","",IF(Flights[[#This Row],[Arrival Delay]]&gt;120,"Severe",IF(Flights[[#This Row],[Arrival Delay]]&gt;60,"Major","Moderate")))</f>
        <v/>
      </c>
      <c r="X1899" t="str">
        <f>IF(OR(AND(Flights[[#This Row],[Status]]="Cancelled",Flights[[#This Row],[Cancellation Reason]]="Airline/Carrier"),Flights[[#This Row],[Delay Type]]="Severe"),"Yes","No")</f>
        <v>No</v>
      </c>
    </row>
    <row r="1900" spans="1:24" x14ac:dyDescent="0.25">
      <c r="A1900" s="3">
        <v>42150</v>
      </c>
      <c r="B1900">
        <f>WEEKNUM(Flights[[#This Row],[Date]],2)</f>
        <v>22</v>
      </c>
      <c r="C1900">
        <f>WEEKDAY(Flights[[#This Row],[Date]],2)</f>
        <v>2</v>
      </c>
      <c r="D1900" t="s">
        <v>1242</v>
      </c>
      <c r="E1900" t="s">
        <v>1994</v>
      </c>
      <c r="F1900" t="s">
        <v>0</v>
      </c>
      <c r="G1900" t="s">
        <v>356</v>
      </c>
      <c r="H1900" t="str">
        <f>_xlfn.XLOOKUP(Flights[[#This Row],[Destination]],Airports!$A$1:$A$77,Airports!$D$1:$D$77,"Code not found")</f>
        <v>Tucson</v>
      </c>
      <c r="I1900" t="str" cm="1">
        <f t="array" ref="I1900">_xlfn.XLOOKUP(Flights[[#This Row],[Destination]],_xlfn._TRO_TRAILING(Airports!A:A),_xlfn._TRO_TRAILING(Airports!E:E),"Code not found")</f>
        <v>AZ</v>
      </c>
      <c r="J1900" s="1">
        <v>0.82986111111111116</v>
      </c>
      <c r="K1900">
        <f>HOUR(Flights[[#This Row],[Scheduled Departure]])</f>
        <v>19</v>
      </c>
      <c r="L1900" s="1">
        <v>0.82847222222222228</v>
      </c>
      <c r="M1900">
        <v>-2</v>
      </c>
      <c r="N1900">
        <v>79</v>
      </c>
      <c r="O1900" s="14">
        <f>Flights[[#This Row],[Length (min)]]/60</f>
        <v>1.3166666666666667</v>
      </c>
      <c r="P1900">
        <v>451</v>
      </c>
      <c r="Q1900" s="17">
        <f>IFERROR(Flights[[#This Row],[Distance]]/Flights[[#This Row],[Length (hr)]],"")</f>
        <v>342.53164556962025</v>
      </c>
      <c r="R1900" s="1">
        <v>0.88749999999999996</v>
      </c>
      <c r="S1900" s="1">
        <v>0.8833333333333333</v>
      </c>
      <c r="T1900">
        <v>-6</v>
      </c>
      <c r="U1900" t="str">
        <f>IF(Flights[[#This Row],[Arrival Delay]]="","Cancelled",IF(Flights[[#This Row],[Arrival Delay]]&gt;15,"Delayed","On time"))</f>
        <v>On time</v>
      </c>
      <c r="V1900" t="str">
        <f>IF(Flights[[#This Row],[Status]]&lt;&gt;"Delayed","",IF(Flights[[#This Row],[Arrival Delay]]&gt;120,"Severe",IF(Flights[[#This Row],[Arrival Delay]]&gt;60,"Major","Moderate")))</f>
        <v/>
      </c>
      <c r="X1900" t="str">
        <f>IF(OR(AND(Flights[[#This Row],[Status]]="Cancelled",Flights[[#This Row],[Cancellation Reason]]="Airline/Carrier"),Flights[[#This Row],[Delay Type]]="Severe"),"Yes","No")</f>
        <v>No</v>
      </c>
    </row>
    <row r="1901" spans="1:24" x14ac:dyDescent="0.25">
      <c r="A1901" s="3">
        <v>42150</v>
      </c>
      <c r="B1901">
        <f>WEEKNUM(Flights[[#This Row],[Date]],2)</f>
        <v>22</v>
      </c>
      <c r="C1901">
        <f>WEEKDAY(Flights[[#This Row],[Date]],2)</f>
        <v>2</v>
      </c>
      <c r="D1901" t="s">
        <v>753</v>
      </c>
      <c r="E1901" t="s">
        <v>1995</v>
      </c>
      <c r="F1901" t="s">
        <v>0</v>
      </c>
      <c r="G1901" t="s">
        <v>278</v>
      </c>
      <c r="H1901" t="str">
        <f>_xlfn.XLOOKUP(Flights[[#This Row],[Destination]],Airports!$A$1:$A$77,Airports!$D$1:$D$77,"Code not found")</f>
        <v>El Paso</v>
      </c>
      <c r="I1901" t="str" cm="1">
        <f t="array" ref="I1901">_xlfn.XLOOKUP(Flights[[#This Row],[Destination]],_xlfn._TRO_TRAILING(Airports!A:A),_xlfn._TRO_TRAILING(Airports!E:E),"Code not found")</f>
        <v>TX</v>
      </c>
      <c r="J1901" s="1">
        <v>0.84027777777777779</v>
      </c>
      <c r="K1901">
        <f>HOUR(Flights[[#This Row],[Scheduled Departure]])</f>
        <v>20</v>
      </c>
      <c r="L1901" s="1">
        <v>0.84861111111111109</v>
      </c>
      <c r="M1901">
        <v>12</v>
      </c>
      <c r="N1901">
        <v>103</v>
      </c>
      <c r="O1901" s="14">
        <f>Flights[[#This Row],[Length (min)]]/60</f>
        <v>1.7166666666666666</v>
      </c>
      <c r="P1901">
        <v>715</v>
      </c>
      <c r="Q1901" s="17">
        <f>IFERROR(Flights[[#This Row],[Distance]]/Flights[[#This Row],[Length (hr)]],"")</f>
        <v>416.50485436893206</v>
      </c>
      <c r="R1901" s="1">
        <v>0.95833333333333337</v>
      </c>
      <c r="S1901" s="1">
        <v>0.96180555555555558</v>
      </c>
      <c r="T1901">
        <v>5</v>
      </c>
      <c r="U1901" t="str">
        <f>IF(Flights[[#This Row],[Arrival Delay]]="","Cancelled",IF(Flights[[#This Row],[Arrival Delay]]&gt;15,"Delayed","On time"))</f>
        <v>On time</v>
      </c>
      <c r="V1901" t="str">
        <f>IF(Flights[[#This Row],[Status]]&lt;&gt;"Delayed","",IF(Flights[[#This Row],[Arrival Delay]]&gt;120,"Severe",IF(Flights[[#This Row],[Arrival Delay]]&gt;60,"Major","Moderate")))</f>
        <v/>
      </c>
      <c r="X1901" t="str">
        <f>IF(OR(AND(Flights[[#This Row],[Status]]="Cancelled",Flights[[#This Row],[Cancellation Reason]]="Airline/Carrier"),Flights[[#This Row],[Delay Type]]="Severe"),"Yes","No")</f>
        <v>No</v>
      </c>
    </row>
    <row r="1902" spans="1:24" x14ac:dyDescent="0.25">
      <c r="A1902" s="3">
        <v>42150</v>
      </c>
      <c r="B1902">
        <f>WEEKNUM(Flights[[#This Row],[Date]],2)</f>
        <v>22</v>
      </c>
      <c r="C1902">
        <f>WEEKDAY(Flights[[#This Row],[Date]],2)</f>
        <v>2</v>
      </c>
      <c r="D1902" t="s">
        <v>1057</v>
      </c>
      <c r="E1902" t="s">
        <v>1994</v>
      </c>
      <c r="F1902" t="s">
        <v>0</v>
      </c>
      <c r="G1902" t="s">
        <v>313</v>
      </c>
      <c r="H1902" t="str">
        <f>_xlfn.XLOOKUP(Flights[[#This Row],[Destination]],Airports!$A$1:$A$77,Airports!$D$1:$D$77,"Code not found")</f>
        <v>Monterey</v>
      </c>
      <c r="I1902" t="str" cm="1">
        <f t="array" ref="I1902">_xlfn.XLOOKUP(Flights[[#This Row],[Destination]],_xlfn._TRO_TRAILING(Airports!A:A),_xlfn._TRO_TRAILING(Airports!E:E),"Code not found")</f>
        <v>CA</v>
      </c>
      <c r="J1902" s="1">
        <v>0.87152777777777779</v>
      </c>
      <c r="K1902">
        <f>HOUR(Flights[[#This Row],[Scheduled Departure]])</f>
        <v>20</v>
      </c>
      <c r="L1902" s="1">
        <v>0.86875000000000002</v>
      </c>
      <c r="M1902">
        <v>-4</v>
      </c>
      <c r="N1902">
        <v>78</v>
      </c>
      <c r="O1902" s="14">
        <f>Flights[[#This Row],[Length (min)]]/60</f>
        <v>1.3</v>
      </c>
      <c r="P1902">
        <v>266</v>
      </c>
      <c r="Q1902" s="17">
        <f>IFERROR(Flights[[#This Row],[Distance]]/Flights[[#This Row],[Length (hr)]],"")</f>
        <v>204.61538461538461</v>
      </c>
      <c r="R1902" s="1">
        <v>0.91805555555555551</v>
      </c>
      <c r="S1902" s="1">
        <v>0.92291666666666672</v>
      </c>
      <c r="T1902">
        <v>7</v>
      </c>
      <c r="U1902" t="str">
        <f>IF(Flights[[#This Row],[Arrival Delay]]="","Cancelled",IF(Flights[[#This Row],[Arrival Delay]]&gt;15,"Delayed","On time"))</f>
        <v>On time</v>
      </c>
      <c r="V1902" t="str">
        <f>IF(Flights[[#This Row],[Status]]&lt;&gt;"Delayed","",IF(Flights[[#This Row],[Arrival Delay]]&gt;120,"Severe",IF(Flights[[#This Row],[Arrival Delay]]&gt;60,"Major","Moderate")))</f>
        <v/>
      </c>
      <c r="X1902" t="str">
        <f>IF(OR(AND(Flights[[#This Row],[Status]]="Cancelled",Flights[[#This Row],[Cancellation Reason]]="Airline/Carrier"),Flights[[#This Row],[Delay Type]]="Severe"),"Yes","No")</f>
        <v>No</v>
      </c>
    </row>
    <row r="1903" spans="1:24" x14ac:dyDescent="0.25">
      <c r="A1903" s="3">
        <v>42150</v>
      </c>
      <c r="B1903">
        <f>WEEKNUM(Flights[[#This Row],[Date]],2)</f>
        <v>22</v>
      </c>
      <c r="C1903">
        <f>WEEKDAY(Flights[[#This Row],[Date]],2)</f>
        <v>2</v>
      </c>
      <c r="D1903" t="s">
        <v>1342</v>
      </c>
      <c r="E1903" t="s">
        <v>1995</v>
      </c>
      <c r="F1903" t="s">
        <v>0</v>
      </c>
      <c r="G1903" t="s">
        <v>347</v>
      </c>
      <c r="H1903" t="str">
        <f>_xlfn.XLOOKUP(Flights[[#This Row],[Destination]],Airports!$A$1:$A$77,Airports!$D$1:$D$77,"Code not found")</f>
        <v>San Jose</v>
      </c>
      <c r="I1903" t="str" cm="1">
        <f t="array" ref="I1903">_xlfn.XLOOKUP(Flights[[#This Row],[Destination]],_xlfn._TRO_TRAILING(Airports!A:A),_xlfn._TRO_TRAILING(Airports!E:E),"Code not found")</f>
        <v>CA</v>
      </c>
      <c r="J1903" s="1">
        <v>0.90972222222222221</v>
      </c>
      <c r="K1903">
        <f>HOUR(Flights[[#This Row],[Scheduled Departure]])</f>
        <v>21</v>
      </c>
      <c r="L1903" s="1">
        <v>0.94444444444444442</v>
      </c>
      <c r="M1903">
        <v>50</v>
      </c>
      <c r="N1903">
        <v>61</v>
      </c>
      <c r="O1903" s="14">
        <f>Flights[[#This Row],[Length (min)]]/60</f>
        <v>1.0166666666666666</v>
      </c>
      <c r="P1903">
        <v>308</v>
      </c>
      <c r="Q1903" s="17">
        <f>IFERROR(Flights[[#This Row],[Distance]]/Flights[[#This Row],[Length (hr)]],"")</f>
        <v>302.95081967213116</v>
      </c>
      <c r="R1903" s="1">
        <v>0.95486111111111116</v>
      </c>
      <c r="S1903" s="1">
        <v>0.9868055555555556</v>
      </c>
      <c r="T1903">
        <v>46</v>
      </c>
      <c r="U1903" t="str">
        <f>IF(Flights[[#This Row],[Arrival Delay]]="","Cancelled",IF(Flights[[#This Row],[Arrival Delay]]&gt;15,"Delayed","On time"))</f>
        <v>Delayed</v>
      </c>
      <c r="V1903" t="str">
        <f>IF(Flights[[#This Row],[Status]]&lt;&gt;"Delayed","",IF(Flights[[#This Row],[Arrival Delay]]&gt;120,"Severe",IF(Flights[[#This Row],[Arrival Delay]]&gt;60,"Major","Moderate")))</f>
        <v>Moderate</v>
      </c>
      <c r="X1903" t="str">
        <f>IF(OR(AND(Flights[[#This Row],[Status]]="Cancelled",Flights[[#This Row],[Cancellation Reason]]="Airline/Carrier"),Flights[[#This Row],[Delay Type]]="Severe"),"Yes","No")</f>
        <v>No</v>
      </c>
    </row>
    <row r="1904" spans="1:24" x14ac:dyDescent="0.25">
      <c r="A1904" s="3">
        <v>42150</v>
      </c>
      <c r="B1904">
        <f>WEEKNUM(Flights[[#This Row],[Date]],2)</f>
        <v>22</v>
      </c>
      <c r="C1904">
        <f>WEEKDAY(Flights[[#This Row],[Date]],2)</f>
        <v>2</v>
      </c>
      <c r="D1904" t="s">
        <v>1101</v>
      </c>
      <c r="E1904" t="s">
        <v>1994</v>
      </c>
      <c r="F1904" t="s">
        <v>0</v>
      </c>
      <c r="G1904" t="s">
        <v>347</v>
      </c>
      <c r="H1904" t="str">
        <f>_xlfn.XLOOKUP(Flights[[#This Row],[Destination]],Airports!$A$1:$A$77,Airports!$D$1:$D$77,"Code not found")</f>
        <v>San Jose</v>
      </c>
      <c r="I1904" t="str" cm="1">
        <f t="array" ref="I1904">_xlfn.XLOOKUP(Flights[[#This Row],[Destination]],_xlfn._TRO_TRAILING(Airports!A:A),_xlfn._TRO_TRAILING(Airports!E:E),"Code not found")</f>
        <v>CA</v>
      </c>
      <c r="J1904" s="1">
        <v>0.90972222222222221</v>
      </c>
      <c r="K1904">
        <f>HOUR(Flights[[#This Row],[Scheduled Departure]])</f>
        <v>21</v>
      </c>
      <c r="L1904" s="1">
        <v>0.90833333333333333</v>
      </c>
      <c r="M1904">
        <v>-2</v>
      </c>
      <c r="N1904">
        <v>72</v>
      </c>
      <c r="O1904" s="14">
        <f>Flights[[#This Row],[Length (min)]]/60</f>
        <v>1.2</v>
      </c>
      <c r="P1904">
        <v>308</v>
      </c>
      <c r="Q1904" s="17">
        <f>IFERROR(Flights[[#This Row],[Distance]]/Flights[[#This Row],[Length (hr)]],"")</f>
        <v>256.66666666666669</v>
      </c>
      <c r="R1904" s="1">
        <v>0.95763888888888893</v>
      </c>
      <c r="S1904" s="1">
        <v>0.95833333333333337</v>
      </c>
      <c r="T1904">
        <v>1</v>
      </c>
      <c r="U1904" t="str">
        <f>IF(Flights[[#This Row],[Arrival Delay]]="","Cancelled",IF(Flights[[#This Row],[Arrival Delay]]&gt;15,"Delayed","On time"))</f>
        <v>On time</v>
      </c>
      <c r="V1904" t="str">
        <f>IF(Flights[[#This Row],[Status]]&lt;&gt;"Delayed","",IF(Flights[[#This Row],[Arrival Delay]]&gt;120,"Severe",IF(Flights[[#This Row],[Arrival Delay]]&gt;60,"Major","Moderate")))</f>
        <v/>
      </c>
      <c r="X1904" t="str">
        <f>IF(OR(AND(Flights[[#This Row],[Status]]="Cancelled",Flights[[#This Row],[Cancellation Reason]]="Airline/Carrier"),Flights[[#This Row],[Delay Type]]="Severe"),"Yes","No")</f>
        <v>No</v>
      </c>
    </row>
    <row r="1905" spans="1:24" x14ac:dyDescent="0.25">
      <c r="A1905" s="3">
        <v>42150</v>
      </c>
      <c r="B1905">
        <f>WEEKNUM(Flights[[#This Row],[Date]],2)</f>
        <v>22</v>
      </c>
      <c r="C1905">
        <f>WEEKDAY(Flights[[#This Row],[Date]],2)</f>
        <v>2</v>
      </c>
      <c r="D1905" t="s">
        <v>985</v>
      </c>
      <c r="E1905" t="s">
        <v>1990</v>
      </c>
      <c r="F1905" t="s">
        <v>0</v>
      </c>
      <c r="G1905" t="s">
        <v>4</v>
      </c>
      <c r="H1905" t="str">
        <f>_xlfn.XLOOKUP(Flights[[#This Row],[Destination]],Airports!$A$1:$A$77,Airports!$D$1:$D$77,"Code not found")</f>
        <v>Chicago</v>
      </c>
      <c r="I1905" t="str" cm="1">
        <f t="array" ref="I1905">_xlfn.XLOOKUP(Flights[[#This Row],[Destination]],_xlfn._TRO_TRAILING(Airports!A:A),_xlfn._TRO_TRAILING(Airports!E:E),"Code not found")</f>
        <v>IL</v>
      </c>
      <c r="J1905" s="1">
        <v>0.97499999999999998</v>
      </c>
      <c r="K1905">
        <f>HOUR(Flights[[#This Row],[Scheduled Departure]])</f>
        <v>23</v>
      </c>
      <c r="L1905" s="1">
        <v>0.97430555555555554</v>
      </c>
      <c r="M1905">
        <v>-1</v>
      </c>
      <c r="N1905">
        <v>225</v>
      </c>
      <c r="O1905" s="14">
        <f>Flights[[#This Row],[Length (min)]]/60</f>
        <v>3.75</v>
      </c>
      <c r="P1905">
        <v>1744</v>
      </c>
      <c r="Q1905" s="17">
        <f>IFERROR(Flights[[#This Row],[Distance]]/Flights[[#This Row],[Length (hr)]],"")</f>
        <v>465.06666666666666</v>
      </c>
      <c r="R1905" s="1">
        <v>0.22222222222222221</v>
      </c>
      <c r="S1905" s="1">
        <v>0.21388888888888888</v>
      </c>
      <c r="T1905">
        <v>-12</v>
      </c>
      <c r="U1905" t="str">
        <f>IF(Flights[[#This Row],[Arrival Delay]]="","Cancelled",IF(Flights[[#This Row],[Arrival Delay]]&gt;15,"Delayed","On time"))</f>
        <v>On time</v>
      </c>
      <c r="V1905" t="str">
        <f>IF(Flights[[#This Row],[Status]]&lt;&gt;"Delayed","",IF(Flights[[#This Row],[Arrival Delay]]&gt;120,"Severe",IF(Flights[[#This Row],[Arrival Delay]]&gt;60,"Major","Moderate")))</f>
        <v/>
      </c>
      <c r="X1905" t="str">
        <f>IF(OR(AND(Flights[[#This Row],[Status]]="Cancelled",Flights[[#This Row],[Cancellation Reason]]="Airline/Carrier"),Flights[[#This Row],[Delay Type]]="Severe"),"Yes","No")</f>
        <v>No</v>
      </c>
    </row>
    <row r="1906" spans="1:24" x14ac:dyDescent="0.25">
      <c r="A1906" s="3">
        <v>42151</v>
      </c>
      <c r="B1906">
        <f>WEEKNUM(Flights[[#This Row],[Date]],2)</f>
        <v>22</v>
      </c>
      <c r="C1906">
        <f>WEEKDAY(Flights[[#This Row],[Date]],2)</f>
        <v>3</v>
      </c>
      <c r="D1906" t="s">
        <v>489</v>
      </c>
      <c r="E1906" t="s">
        <v>1988</v>
      </c>
      <c r="F1906" t="s">
        <v>0</v>
      </c>
      <c r="G1906" t="s">
        <v>27</v>
      </c>
      <c r="H1906" t="str">
        <f>_xlfn.XLOOKUP(Flights[[#This Row],[Destination]],Airports!$A$1:$A$77,Airports!$D$1:$D$77,"Code not found")</f>
        <v>Charlotte</v>
      </c>
      <c r="I1906" t="str" cm="1">
        <f t="array" ref="I1906">_xlfn.XLOOKUP(Flights[[#This Row],[Destination]],_xlfn._TRO_TRAILING(Airports!A:A),_xlfn._TRO_TRAILING(Airports!E:E),"Code not found")</f>
        <v>NC</v>
      </c>
      <c r="J1906" s="1">
        <v>0.25</v>
      </c>
      <c r="K1906">
        <f>HOUR(Flights[[#This Row],[Scheduled Departure]])</f>
        <v>6</v>
      </c>
      <c r="L1906" s="1">
        <v>0.24583333333333332</v>
      </c>
      <c r="M1906">
        <v>-6</v>
      </c>
      <c r="N1906">
        <v>279</v>
      </c>
      <c r="O1906" s="14">
        <f>Flights[[#This Row],[Length (min)]]/60</f>
        <v>4.6500000000000004</v>
      </c>
      <c r="P1906">
        <v>2125</v>
      </c>
      <c r="Q1906" s="17">
        <f>IFERROR(Flights[[#This Row],[Distance]]/Flights[[#This Row],[Length (hr)]],"")</f>
        <v>456.98924731182791</v>
      </c>
      <c r="R1906" s="1">
        <v>0.57638888888888884</v>
      </c>
      <c r="S1906" s="1">
        <v>0.56458333333333333</v>
      </c>
      <c r="T1906">
        <v>-17</v>
      </c>
      <c r="U1906" t="str">
        <f>IF(Flights[[#This Row],[Arrival Delay]]="","Cancelled",IF(Flights[[#This Row],[Arrival Delay]]&gt;15,"Delayed","On time"))</f>
        <v>On time</v>
      </c>
      <c r="V1906" t="str">
        <f>IF(Flights[[#This Row],[Status]]&lt;&gt;"Delayed","",IF(Flights[[#This Row],[Arrival Delay]]&gt;120,"Severe",IF(Flights[[#This Row],[Arrival Delay]]&gt;60,"Major","Moderate")))</f>
        <v/>
      </c>
      <c r="X1906" t="str">
        <f>IF(OR(AND(Flights[[#This Row],[Status]]="Cancelled",Flights[[#This Row],[Cancellation Reason]]="Airline/Carrier"),Flights[[#This Row],[Delay Type]]="Severe"),"Yes","No")</f>
        <v>No</v>
      </c>
    </row>
    <row r="1907" spans="1:24" x14ac:dyDescent="0.25">
      <c r="A1907" s="3">
        <v>42151</v>
      </c>
      <c r="B1907">
        <f>WEEKNUM(Flights[[#This Row],[Date]],2)</f>
        <v>22</v>
      </c>
      <c r="C1907">
        <f>WEEKDAY(Flights[[#This Row],[Date]],2)</f>
        <v>3</v>
      </c>
      <c r="D1907" t="s">
        <v>392</v>
      </c>
      <c r="E1907" t="s">
        <v>1989</v>
      </c>
      <c r="F1907" t="s">
        <v>0</v>
      </c>
      <c r="G1907" t="s">
        <v>276</v>
      </c>
      <c r="H1907" t="str">
        <f>_xlfn.XLOOKUP(Flights[[#This Row],[Destination]],Airports!$A$1:$A$77,Airports!$D$1:$D$77,"Code not found")</f>
        <v>Detroit</v>
      </c>
      <c r="I1907" t="str" cm="1">
        <f t="array" ref="I1907">_xlfn.XLOOKUP(Flights[[#This Row],[Destination]],_xlfn._TRO_TRAILING(Airports!A:A),_xlfn._TRO_TRAILING(Airports!E:E),"Code not found")</f>
        <v>MI</v>
      </c>
      <c r="J1907" s="1">
        <v>0.28472222222222221</v>
      </c>
      <c r="K1907">
        <f>HOUR(Flights[[#This Row],[Scheduled Departure]])</f>
        <v>6</v>
      </c>
      <c r="L1907" s="1">
        <v>0.28333333333333333</v>
      </c>
      <c r="M1907">
        <v>-2</v>
      </c>
      <c r="N1907">
        <v>266</v>
      </c>
      <c r="O1907" s="14">
        <f>Flights[[#This Row],[Length (min)]]/60</f>
        <v>4.4333333333333336</v>
      </c>
      <c r="P1907">
        <v>1979</v>
      </c>
      <c r="Q1907" s="17">
        <f>IFERROR(Flights[[#This Row],[Distance]]/Flights[[#This Row],[Length (hr)]],"")</f>
        <v>446.39097744360902</v>
      </c>
      <c r="R1907" s="1">
        <v>0.59513888888888888</v>
      </c>
      <c r="S1907" s="1">
        <v>0.59305555555555556</v>
      </c>
      <c r="T1907">
        <v>-3</v>
      </c>
      <c r="U1907" t="str">
        <f>IF(Flights[[#This Row],[Arrival Delay]]="","Cancelled",IF(Flights[[#This Row],[Arrival Delay]]&gt;15,"Delayed","On time"))</f>
        <v>On time</v>
      </c>
      <c r="V1907" t="str">
        <f>IF(Flights[[#This Row],[Status]]&lt;&gt;"Delayed","",IF(Flights[[#This Row],[Arrival Delay]]&gt;120,"Severe",IF(Flights[[#This Row],[Arrival Delay]]&gt;60,"Major","Moderate")))</f>
        <v/>
      </c>
      <c r="X1907" t="str">
        <f>IF(OR(AND(Flights[[#This Row],[Status]]="Cancelled",Flights[[#This Row],[Cancellation Reason]]="Airline/Carrier"),Flights[[#This Row],[Delay Type]]="Severe"),"Yes","No")</f>
        <v>No</v>
      </c>
    </row>
    <row r="1908" spans="1:24" x14ac:dyDescent="0.25">
      <c r="A1908" s="3">
        <v>42151</v>
      </c>
      <c r="B1908">
        <f>WEEKNUM(Flights[[#This Row],[Date]],2)</f>
        <v>22</v>
      </c>
      <c r="C1908">
        <f>WEEKDAY(Flights[[#This Row],[Date]],2)</f>
        <v>3</v>
      </c>
      <c r="D1908" t="s">
        <v>47</v>
      </c>
      <c r="E1908" t="s">
        <v>1987</v>
      </c>
      <c r="F1908" t="s">
        <v>0</v>
      </c>
      <c r="G1908" t="s">
        <v>17</v>
      </c>
      <c r="H1908" t="str">
        <f>_xlfn.XLOOKUP(Flights[[#This Row],[Destination]],Airports!$A$1:$A$77,Airports!$D$1:$D$77,"Code not found")</f>
        <v>Honolulu</v>
      </c>
      <c r="I1908" t="str" cm="1">
        <f t="array" ref="I1908">_xlfn.XLOOKUP(Flights[[#This Row],[Destination]],_xlfn._TRO_TRAILING(Airports!A:A),_xlfn._TRO_TRAILING(Airports!E:E),"Code not found")</f>
        <v>HI</v>
      </c>
      <c r="J1908" s="1">
        <v>0.33333333333333331</v>
      </c>
      <c r="K1908">
        <f>HOUR(Flights[[#This Row],[Scheduled Departure]])</f>
        <v>8</v>
      </c>
      <c r="L1908" s="1">
        <v>0.32777777777777778</v>
      </c>
      <c r="M1908">
        <v>-8</v>
      </c>
      <c r="N1908">
        <v>383</v>
      </c>
      <c r="O1908" s="14">
        <f>Flights[[#This Row],[Length (min)]]/60</f>
        <v>6.3833333333333337</v>
      </c>
      <c r="P1908">
        <v>2556</v>
      </c>
      <c r="Q1908" s="17">
        <f>IFERROR(Flights[[#This Row],[Distance]]/Flights[[#This Row],[Length (hr)]],"")</f>
        <v>400.41775456919055</v>
      </c>
      <c r="R1908" s="1">
        <v>0.4548611111111111</v>
      </c>
      <c r="S1908" s="1">
        <v>0.46875</v>
      </c>
      <c r="T1908">
        <v>20</v>
      </c>
      <c r="U1908" t="str">
        <f>IF(Flights[[#This Row],[Arrival Delay]]="","Cancelled",IF(Flights[[#This Row],[Arrival Delay]]&gt;15,"Delayed","On time"))</f>
        <v>Delayed</v>
      </c>
      <c r="V1908" t="str">
        <f>IF(Flights[[#This Row],[Status]]&lt;&gt;"Delayed","",IF(Flights[[#This Row],[Arrival Delay]]&gt;120,"Severe",IF(Flights[[#This Row],[Arrival Delay]]&gt;60,"Major","Moderate")))</f>
        <v>Moderate</v>
      </c>
      <c r="X1908" t="str">
        <f>IF(OR(AND(Flights[[#This Row],[Status]]="Cancelled",Flights[[#This Row],[Cancellation Reason]]="Airline/Carrier"),Flights[[#This Row],[Delay Type]]="Severe"),"Yes","No")</f>
        <v>No</v>
      </c>
    </row>
    <row r="1909" spans="1:24" x14ac:dyDescent="0.25">
      <c r="A1909" s="3">
        <v>42151</v>
      </c>
      <c r="B1909">
        <f>WEEKNUM(Flights[[#This Row],[Date]],2)</f>
        <v>22</v>
      </c>
      <c r="C1909">
        <f>WEEKDAY(Flights[[#This Row],[Date]],2)</f>
        <v>3</v>
      </c>
      <c r="D1909" t="s">
        <v>502</v>
      </c>
      <c r="E1909" t="s">
        <v>1994</v>
      </c>
      <c r="F1909" t="s">
        <v>0</v>
      </c>
      <c r="G1909" t="s">
        <v>339</v>
      </c>
      <c r="H1909" t="str">
        <f>_xlfn.XLOOKUP(Flights[[#This Row],[Destination]],Airports!$A$1:$A$77,Airports!$D$1:$D$77,"Code not found")</f>
        <v>San Diego</v>
      </c>
      <c r="I1909" t="str" cm="1">
        <f t="array" ref="I1909">_xlfn.XLOOKUP(Flights[[#This Row],[Destination]],_xlfn._TRO_TRAILING(Airports!A:A),_xlfn._TRO_TRAILING(Airports!E:E),"Code not found")</f>
        <v>CA</v>
      </c>
      <c r="J1909" s="1">
        <v>0.35416666666666669</v>
      </c>
      <c r="K1909">
        <f>HOUR(Flights[[#This Row],[Scheduled Departure]])</f>
        <v>8</v>
      </c>
      <c r="L1909" s="1">
        <v>0.36527777777777776</v>
      </c>
      <c r="M1909">
        <v>16</v>
      </c>
      <c r="N1909">
        <v>74</v>
      </c>
      <c r="O1909" s="14">
        <f>Flights[[#This Row],[Length (min)]]/60</f>
        <v>1.2333333333333334</v>
      </c>
      <c r="P1909">
        <v>109</v>
      </c>
      <c r="Q1909" s="17">
        <f>IFERROR(Flights[[#This Row],[Distance]]/Flights[[#This Row],[Length (hr)]],"")</f>
        <v>88.378378378378372</v>
      </c>
      <c r="R1909" s="1">
        <v>0.39791666666666664</v>
      </c>
      <c r="S1909" s="1">
        <v>0.41666666666666669</v>
      </c>
      <c r="T1909">
        <v>27</v>
      </c>
      <c r="U1909" t="str">
        <f>IF(Flights[[#This Row],[Arrival Delay]]="","Cancelled",IF(Flights[[#This Row],[Arrival Delay]]&gt;15,"Delayed","On time"))</f>
        <v>Delayed</v>
      </c>
      <c r="V1909" t="str">
        <f>IF(Flights[[#This Row],[Status]]&lt;&gt;"Delayed","",IF(Flights[[#This Row],[Arrival Delay]]&gt;120,"Severe",IF(Flights[[#This Row],[Arrival Delay]]&gt;60,"Major","Moderate")))</f>
        <v>Moderate</v>
      </c>
      <c r="X1909" t="str">
        <f>IF(OR(AND(Flights[[#This Row],[Status]]="Cancelled",Flights[[#This Row],[Cancellation Reason]]="Airline/Carrier"),Flights[[#This Row],[Delay Type]]="Severe"),"Yes","No")</f>
        <v>No</v>
      </c>
    </row>
    <row r="1910" spans="1:24" x14ac:dyDescent="0.25">
      <c r="A1910" s="3">
        <v>42151</v>
      </c>
      <c r="B1910">
        <f>WEEKNUM(Flights[[#This Row],[Date]],2)</f>
        <v>22</v>
      </c>
      <c r="C1910">
        <f>WEEKDAY(Flights[[#This Row],[Date]],2)</f>
        <v>3</v>
      </c>
      <c r="D1910" t="s">
        <v>429</v>
      </c>
      <c r="E1910" t="s">
        <v>1994</v>
      </c>
      <c r="F1910" t="s">
        <v>0</v>
      </c>
      <c r="G1910" t="s">
        <v>335</v>
      </c>
      <c r="H1910" t="str">
        <f>_xlfn.XLOOKUP(Flights[[#This Row],[Destination]],Airports!$A$1:$A$77,Airports!$D$1:$D$77,"Code not found")</f>
        <v>Reno</v>
      </c>
      <c r="I1910" t="str" cm="1">
        <f t="array" ref="I1910">_xlfn.XLOOKUP(Flights[[#This Row],[Destination]],_xlfn._TRO_TRAILING(Airports!A:A),_xlfn._TRO_TRAILING(Airports!E:E),"Code not found")</f>
        <v>NV</v>
      </c>
      <c r="J1910" s="1">
        <v>0.3611111111111111</v>
      </c>
      <c r="K1910">
        <f>HOUR(Flights[[#This Row],[Scheduled Departure]])</f>
        <v>8</v>
      </c>
      <c r="L1910" s="1">
        <v>0.3576388888888889</v>
      </c>
      <c r="M1910">
        <v>-5</v>
      </c>
      <c r="N1910">
        <v>95</v>
      </c>
      <c r="O1910" s="14">
        <f>Flights[[#This Row],[Length (min)]]/60</f>
        <v>1.5833333333333333</v>
      </c>
      <c r="P1910">
        <v>391</v>
      </c>
      <c r="Q1910" s="17">
        <f>IFERROR(Flights[[#This Row],[Distance]]/Flights[[#This Row],[Length (hr)]],"")</f>
        <v>246.94736842105263</v>
      </c>
      <c r="R1910" s="1">
        <v>0.42986111111111114</v>
      </c>
      <c r="S1910" s="1">
        <v>0.4236111111111111</v>
      </c>
      <c r="T1910">
        <v>-9</v>
      </c>
      <c r="U1910" t="str">
        <f>IF(Flights[[#This Row],[Arrival Delay]]="","Cancelled",IF(Flights[[#This Row],[Arrival Delay]]&gt;15,"Delayed","On time"))</f>
        <v>On time</v>
      </c>
      <c r="V1910" t="str">
        <f>IF(Flights[[#This Row],[Status]]&lt;&gt;"Delayed","",IF(Flights[[#This Row],[Arrival Delay]]&gt;120,"Severe",IF(Flights[[#This Row],[Arrival Delay]]&gt;60,"Major","Moderate")))</f>
        <v/>
      </c>
      <c r="X1910" t="str">
        <f>IF(OR(AND(Flights[[#This Row],[Status]]="Cancelled",Flights[[#This Row],[Cancellation Reason]]="Airline/Carrier"),Flights[[#This Row],[Delay Type]]="Severe"),"Yes","No")</f>
        <v>No</v>
      </c>
    </row>
    <row r="1911" spans="1:24" x14ac:dyDescent="0.25">
      <c r="A1911" s="3">
        <v>42151</v>
      </c>
      <c r="B1911">
        <f>WEEKNUM(Flights[[#This Row],[Date]],2)</f>
        <v>22</v>
      </c>
      <c r="C1911">
        <f>WEEKDAY(Flights[[#This Row],[Date]],2)</f>
        <v>3</v>
      </c>
      <c r="D1911" t="s">
        <v>988</v>
      </c>
      <c r="E1911" t="s">
        <v>1990</v>
      </c>
      <c r="F1911" t="s">
        <v>0</v>
      </c>
      <c r="G1911" t="s">
        <v>281</v>
      </c>
      <c r="H1911" t="str">
        <f>_xlfn.XLOOKUP(Flights[[#This Row],[Destination]],Airports!$A$1:$A$77,Airports!$D$1:$D$77,"Code not found")</f>
        <v>Newark</v>
      </c>
      <c r="I1911" t="str" cm="1">
        <f t="array" ref="I1911">_xlfn.XLOOKUP(Flights[[#This Row],[Destination]],_xlfn._TRO_TRAILING(Airports!A:A),_xlfn._TRO_TRAILING(Airports!E:E),"Code not found")</f>
        <v>NJ</v>
      </c>
      <c r="J1911" s="1">
        <v>0.375</v>
      </c>
      <c r="K1911">
        <f>HOUR(Flights[[#This Row],[Scheduled Departure]])</f>
        <v>9</v>
      </c>
      <c r="L1911" s="1">
        <v>0.37152777777777779</v>
      </c>
      <c r="M1911">
        <v>-5</v>
      </c>
      <c r="N1911">
        <v>308</v>
      </c>
      <c r="O1911" s="14">
        <f>Flights[[#This Row],[Length (min)]]/60</f>
        <v>5.1333333333333337</v>
      </c>
      <c r="P1911">
        <v>2454</v>
      </c>
      <c r="Q1911" s="17">
        <f>IFERROR(Flights[[#This Row],[Distance]]/Flights[[#This Row],[Length (hr)]],"")</f>
        <v>478.05194805194799</v>
      </c>
      <c r="R1911" s="1">
        <v>0.72916666666666663</v>
      </c>
      <c r="S1911" s="1">
        <v>0.7104166666666667</v>
      </c>
      <c r="T1911">
        <v>-27</v>
      </c>
      <c r="U1911" t="str">
        <f>IF(Flights[[#This Row],[Arrival Delay]]="","Cancelled",IF(Flights[[#This Row],[Arrival Delay]]&gt;15,"Delayed","On time"))</f>
        <v>On time</v>
      </c>
      <c r="V1911" t="str">
        <f>IF(Flights[[#This Row],[Status]]&lt;&gt;"Delayed","",IF(Flights[[#This Row],[Arrival Delay]]&gt;120,"Severe",IF(Flights[[#This Row],[Arrival Delay]]&gt;60,"Major","Moderate")))</f>
        <v/>
      </c>
      <c r="X1911" t="str">
        <f>IF(OR(AND(Flights[[#This Row],[Status]]="Cancelled",Flights[[#This Row],[Cancellation Reason]]="Airline/Carrier"),Flights[[#This Row],[Delay Type]]="Severe"),"Yes","No")</f>
        <v>No</v>
      </c>
    </row>
    <row r="1912" spans="1:24" x14ac:dyDescent="0.25">
      <c r="A1912" s="3">
        <v>42151</v>
      </c>
      <c r="B1912">
        <f>WEEKNUM(Flights[[#This Row],[Date]],2)</f>
        <v>22</v>
      </c>
      <c r="C1912">
        <f>WEEKDAY(Flights[[#This Row],[Date]],2)</f>
        <v>3</v>
      </c>
      <c r="D1912" t="s">
        <v>136</v>
      </c>
      <c r="E1912" t="s">
        <v>1987</v>
      </c>
      <c r="F1912" t="s">
        <v>0</v>
      </c>
      <c r="G1912" t="s">
        <v>26</v>
      </c>
      <c r="H1912" t="str">
        <f>_xlfn.XLOOKUP(Flights[[#This Row],[Destination]],Airports!$A$1:$A$77,Airports!$D$1:$D$77,"Code not found")</f>
        <v>Atlanta</v>
      </c>
      <c r="I1912" t="str" cm="1">
        <f t="array" ref="I1912">_xlfn.XLOOKUP(Flights[[#This Row],[Destination]],_xlfn._TRO_TRAILING(Airports!A:A),_xlfn._TRO_TRAILING(Airports!E:E),"Code not found")</f>
        <v>GA</v>
      </c>
      <c r="J1912" s="1">
        <v>0.42708333333333331</v>
      </c>
      <c r="K1912">
        <f>HOUR(Flights[[#This Row],[Scheduled Departure]])</f>
        <v>10</v>
      </c>
      <c r="L1912" s="1">
        <v>0.42430555555555555</v>
      </c>
      <c r="M1912">
        <v>-4</v>
      </c>
      <c r="N1912">
        <v>258</v>
      </c>
      <c r="O1912" s="14">
        <f>Flights[[#This Row],[Length (min)]]/60</f>
        <v>4.3</v>
      </c>
      <c r="P1912">
        <v>1947</v>
      </c>
      <c r="Q1912" s="17">
        <f>IFERROR(Flights[[#This Row],[Distance]]/Flights[[#This Row],[Length (hr)]],"")</f>
        <v>452.7906976744186</v>
      </c>
      <c r="R1912" s="1">
        <v>0.73402777777777772</v>
      </c>
      <c r="S1912" s="1">
        <v>0.72847222222222219</v>
      </c>
      <c r="T1912">
        <v>-8</v>
      </c>
      <c r="U1912" t="str">
        <f>IF(Flights[[#This Row],[Arrival Delay]]="","Cancelled",IF(Flights[[#This Row],[Arrival Delay]]&gt;15,"Delayed","On time"))</f>
        <v>On time</v>
      </c>
      <c r="V1912" t="str">
        <f>IF(Flights[[#This Row],[Status]]&lt;&gt;"Delayed","",IF(Flights[[#This Row],[Arrival Delay]]&gt;120,"Severe",IF(Flights[[#This Row],[Arrival Delay]]&gt;60,"Major","Moderate")))</f>
        <v/>
      </c>
      <c r="X1912" t="str">
        <f>IF(OR(AND(Flights[[#This Row],[Status]]="Cancelled",Flights[[#This Row],[Cancellation Reason]]="Airline/Carrier"),Flights[[#This Row],[Delay Type]]="Severe"),"Yes","No")</f>
        <v>No</v>
      </c>
    </row>
    <row r="1913" spans="1:24" x14ac:dyDescent="0.25">
      <c r="A1913" s="3">
        <v>42151</v>
      </c>
      <c r="B1913">
        <f>WEEKNUM(Flights[[#This Row],[Date]],2)</f>
        <v>22</v>
      </c>
      <c r="C1913">
        <f>WEEKDAY(Flights[[#This Row],[Date]],2)</f>
        <v>3</v>
      </c>
      <c r="D1913" t="s">
        <v>1371</v>
      </c>
      <c r="E1913" t="s">
        <v>1994</v>
      </c>
      <c r="F1913" t="s">
        <v>0</v>
      </c>
      <c r="G1913" t="s">
        <v>339</v>
      </c>
      <c r="H1913" t="str">
        <f>_xlfn.XLOOKUP(Flights[[#This Row],[Destination]],Airports!$A$1:$A$77,Airports!$D$1:$D$77,"Code not found")</f>
        <v>San Diego</v>
      </c>
      <c r="I1913" t="str" cm="1">
        <f t="array" ref="I1913">_xlfn.XLOOKUP(Flights[[#This Row],[Destination]],_xlfn._TRO_TRAILING(Airports!A:A),_xlfn._TRO_TRAILING(Airports!E:E),"Code not found")</f>
        <v>CA</v>
      </c>
      <c r="J1913" s="1">
        <v>0.44791666666666669</v>
      </c>
      <c r="K1913">
        <f>HOUR(Flights[[#This Row],[Scheduled Departure]])</f>
        <v>10</v>
      </c>
      <c r="L1913" s="1">
        <v>0.47083333333333333</v>
      </c>
      <c r="M1913">
        <v>33</v>
      </c>
      <c r="N1913">
        <v>56</v>
      </c>
      <c r="O1913" s="14">
        <f>Flights[[#This Row],[Length (min)]]/60</f>
        <v>0.93333333333333335</v>
      </c>
      <c r="P1913">
        <v>109</v>
      </c>
      <c r="Q1913" s="17">
        <f>IFERROR(Flights[[#This Row],[Distance]]/Flights[[#This Row],[Length (hr)]],"")</f>
        <v>116.78571428571428</v>
      </c>
      <c r="R1913" s="1">
        <v>0.48680555555555555</v>
      </c>
      <c r="S1913" s="1">
        <v>0.50972222222222219</v>
      </c>
      <c r="T1913">
        <v>33</v>
      </c>
      <c r="U1913" t="str">
        <f>IF(Flights[[#This Row],[Arrival Delay]]="","Cancelled",IF(Flights[[#This Row],[Arrival Delay]]&gt;15,"Delayed","On time"))</f>
        <v>Delayed</v>
      </c>
      <c r="V1913" t="str">
        <f>IF(Flights[[#This Row],[Status]]&lt;&gt;"Delayed","",IF(Flights[[#This Row],[Arrival Delay]]&gt;120,"Severe",IF(Flights[[#This Row],[Arrival Delay]]&gt;60,"Major","Moderate")))</f>
        <v>Moderate</v>
      </c>
      <c r="X1913" t="str">
        <f>IF(OR(AND(Flights[[#This Row],[Status]]="Cancelled",Flights[[#This Row],[Cancellation Reason]]="Airline/Carrier"),Flights[[#This Row],[Delay Type]]="Severe"),"Yes","No")</f>
        <v>No</v>
      </c>
    </row>
    <row r="1914" spans="1:24" x14ac:dyDescent="0.25">
      <c r="A1914" s="3">
        <v>42151</v>
      </c>
      <c r="B1914">
        <f>WEEKNUM(Flights[[#This Row],[Date]],2)</f>
        <v>22</v>
      </c>
      <c r="C1914">
        <f>WEEKDAY(Flights[[#This Row],[Date]],2)</f>
        <v>3</v>
      </c>
      <c r="D1914" t="s">
        <v>797</v>
      </c>
      <c r="E1914" t="s">
        <v>1989</v>
      </c>
      <c r="F1914" t="s">
        <v>0</v>
      </c>
      <c r="G1914" t="s">
        <v>12</v>
      </c>
      <c r="H1914" t="str">
        <f>_xlfn.XLOOKUP(Flights[[#This Row],[Destination]],Airports!$A$1:$A$77,Airports!$D$1:$D$77,"Code not found")</f>
        <v>New York</v>
      </c>
      <c r="I1914" t="str" cm="1">
        <f t="array" ref="I1914">_xlfn.XLOOKUP(Flights[[#This Row],[Destination]],_xlfn._TRO_TRAILING(Airports!A:A),_xlfn._TRO_TRAILING(Airports!E:E),"Code not found")</f>
        <v>NY</v>
      </c>
      <c r="J1914" s="1">
        <v>0.47916666666666669</v>
      </c>
      <c r="K1914">
        <f>HOUR(Flights[[#This Row],[Scheduled Departure]])</f>
        <v>11</v>
      </c>
      <c r="L1914" s="1">
        <v>0.53680555555555554</v>
      </c>
      <c r="M1914">
        <v>83</v>
      </c>
      <c r="N1914">
        <v>355</v>
      </c>
      <c r="O1914" s="14">
        <f>Flights[[#This Row],[Length (min)]]/60</f>
        <v>5.916666666666667</v>
      </c>
      <c r="P1914">
        <v>2475</v>
      </c>
      <c r="Q1914" s="17">
        <f>IFERROR(Flights[[#This Row],[Distance]]/Flights[[#This Row],[Length (hr)]],"")</f>
        <v>418.30985915492954</v>
      </c>
      <c r="R1914" s="1">
        <v>0.83680555555555558</v>
      </c>
      <c r="S1914" s="1">
        <v>0.90833333333333333</v>
      </c>
      <c r="T1914">
        <v>103</v>
      </c>
      <c r="U1914" t="str">
        <f>IF(Flights[[#This Row],[Arrival Delay]]="","Cancelled",IF(Flights[[#This Row],[Arrival Delay]]&gt;15,"Delayed","On time"))</f>
        <v>Delayed</v>
      </c>
      <c r="V1914" t="str">
        <f>IF(Flights[[#This Row],[Status]]&lt;&gt;"Delayed","",IF(Flights[[#This Row],[Arrival Delay]]&gt;120,"Severe",IF(Flights[[#This Row],[Arrival Delay]]&gt;60,"Major","Moderate")))</f>
        <v>Major</v>
      </c>
      <c r="X1914" t="str">
        <f>IF(OR(AND(Flights[[#This Row],[Status]]="Cancelled",Flights[[#This Row],[Cancellation Reason]]="Airline/Carrier"),Flights[[#This Row],[Delay Type]]="Severe"),"Yes","No")</f>
        <v>No</v>
      </c>
    </row>
    <row r="1915" spans="1:24" x14ac:dyDescent="0.25">
      <c r="A1915" s="3">
        <v>42151</v>
      </c>
      <c r="B1915">
        <f>WEEKNUM(Flights[[#This Row],[Date]],2)</f>
        <v>22</v>
      </c>
      <c r="C1915">
        <f>WEEKDAY(Flights[[#This Row],[Date]],2)</f>
        <v>3</v>
      </c>
      <c r="D1915" t="s">
        <v>1076</v>
      </c>
      <c r="E1915" t="s">
        <v>1994</v>
      </c>
      <c r="F1915" t="s">
        <v>0</v>
      </c>
      <c r="G1915" t="s">
        <v>339</v>
      </c>
      <c r="H1915" t="str">
        <f>_xlfn.XLOOKUP(Flights[[#This Row],[Destination]],Airports!$A$1:$A$77,Airports!$D$1:$D$77,"Code not found")</f>
        <v>San Diego</v>
      </c>
      <c r="I1915" t="str" cm="1">
        <f t="array" ref="I1915">_xlfn.XLOOKUP(Flights[[#This Row],[Destination]],_xlfn._TRO_TRAILING(Airports!A:A),_xlfn._TRO_TRAILING(Airports!E:E),"Code not found")</f>
        <v>CA</v>
      </c>
      <c r="J1915" s="1">
        <v>0.59027777777777779</v>
      </c>
      <c r="K1915">
        <f>HOUR(Flights[[#This Row],[Scheduled Departure]])</f>
        <v>14</v>
      </c>
      <c r="L1915" s="1">
        <v>0.58750000000000002</v>
      </c>
      <c r="M1915">
        <v>-4</v>
      </c>
      <c r="N1915">
        <v>47</v>
      </c>
      <c r="O1915" s="14">
        <f>Flights[[#This Row],[Length (min)]]/60</f>
        <v>0.78333333333333333</v>
      </c>
      <c r="P1915">
        <v>109</v>
      </c>
      <c r="Q1915" s="17">
        <f>IFERROR(Flights[[#This Row],[Distance]]/Flights[[#This Row],[Length (hr)]],"")</f>
        <v>139.14893617021278</v>
      </c>
      <c r="R1915" s="1">
        <v>0.62291666666666667</v>
      </c>
      <c r="S1915" s="1">
        <v>0.62013888888888891</v>
      </c>
      <c r="T1915">
        <v>-4</v>
      </c>
      <c r="U1915" t="str">
        <f>IF(Flights[[#This Row],[Arrival Delay]]="","Cancelled",IF(Flights[[#This Row],[Arrival Delay]]&gt;15,"Delayed","On time"))</f>
        <v>On time</v>
      </c>
      <c r="V1915" t="str">
        <f>IF(Flights[[#This Row],[Status]]&lt;&gt;"Delayed","",IF(Flights[[#This Row],[Arrival Delay]]&gt;120,"Severe",IF(Flights[[#This Row],[Arrival Delay]]&gt;60,"Major","Moderate")))</f>
        <v/>
      </c>
      <c r="X1915" t="str">
        <f>IF(OR(AND(Flights[[#This Row],[Status]]="Cancelled",Flights[[#This Row],[Cancellation Reason]]="Airline/Carrier"),Flights[[#This Row],[Delay Type]]="Severe"),"Yes","No")</f>
        <v>No</v>
      </c>
    </row>
    <row r="1916" spans="1:24" x14ac:dyDescent="0.25">
      <c r="A1916" s="3">
        <v>42151</v>
      </c>
      <c r="B1916">
        <f>WEEKNUM(Flights[[#This Row],[Date]],2)</f>
        <v>22</v>
      </c>
      <c r="C1916">
        <f>WEEKDAY(Flights[[#This Row],[Date]],2)</f>
        <v>3</v>
      </c>
      <c r="D1916" t="s">
        <v>1374</v>
      </c>
      <c r="E1916" t="s">
        <v>1993</v>
      </c>
      <c r="F1916" t="s">
        <v>0</v>
      </c>
      <c r="G1916" t="s">
        <v>4</v>
      </c>
      <c r="H1916" t="str">
        <f>_xlfn.XLOOKUP(Flights[[#This Row],[Destination]],Airports!$A$1:$A$77,Airports!$D$1:$D$77,"Code not found")</f>
        <v>Chicago</v>
      </c>
      <c r="I1916" t="str" cm="1">
        <f t="array" ref="I1916">_xlfn.XLOOKUP(Flights[[#This Row],[Destination]],_xlfn._TRO_TRAILING(Airports!A:A),_xlfn._TRO_TRAILING(Airports!E:E),"Code not found")</f>
        <v>IL</v>
      </c>
      <c r="J1916" s="1">
        <v>0.70833333333333337</v>
      </c>
      <c r="K1916">
        <f>HOUR(Flights[[#This Row],[Scheduled Departure]])</f>
        <v>17</v>
      </c>
      <c r="L1916" s="1">
        <v>0.82708333333333328</v>
      </c>
      <c r="M1916">
        <v>171</v>
      </c>
      <c r="N1916">
        <v>248</v>
      </c>
      <c r="O1916" s="14">
        <f>Flights[[#This Row],[Length (min)]]/60</f>
        <v>4.1333333333333337</v>
      </c>
      <c r="P1916">
        <v>1744</v>
      </c>
      <c r="Q1916" s="17">
        <f>IFERROR(Flights[[#This Row],[Distance]]/Flights[[#This Row],[Length (hr)]],"")</f>
        <v>421.93548387096769</v>
      </c>
      <c r="R1916" s="1">
        <v>0.95694444444444449</v>
      </c>
      <c r="S1916" s="1">
        <v>8.2638888888888887E-2</v>
      </c>
      <c r="T1916">
        <v>181</v>
      </c>
      <c r="U1916" t="str">
        <f>IF(Flights[[#This Row],[Arrival Delay]]="","Cancelled",IF(Flights[[#This Row],[Arrival Delay]]&gt;15,"Delayed","On time"))</f>
        <v>Delayed</v>
      </c>
      <c r="V1916" t="str">
        <f>IF(Flights[[#This Row],[Status]]&lt;&gt;"Delayed","",IF(Flights[[#This Row],[Arrival Delay]]&gt;120,"Severe",IF(Flights[[#This Row],[Arrival Delay]]&gt;60,"Major","Moderate")))</f>
        <v>Severe</v>
      </c>
      <c r="X1916" t="str">
        <f>IF(OR(AND(Flights[[#This Row],[Status]]="Cancelled",Flights[[#This Row],[Cancellation Reason]]="Airline/Carrier"),Flights[[#This Row],[Delay Type]]="Severe"),"Yes","No")</f>
        <v>Yes</v>
      </c>
    </row>
    <row r="1917" spans="1:24" x14ac:dyDescent="0.25">
      <c r="A1917" s="3">
        <v>42151</v>
      </c>
      <c r="B1917">
        <f>WEEKNUM(Flights[[#This Row],[Date]],2)</f>
        <v>22</v>
      </c>
      <c r="C1917">
        <f>WEEKDAY(Flights[[#This Row],[Date]],2)</f>
        <v>3</v>
      </c>
      <c r="D1917" t="s">
        <v>152</v>
      </c>
      <c r="E1917" t="s">
        <v>1987</v>
      </c>
      <c r="F1917" t="s">
        <v>0</v>
      </c>
      <c r="G1917" t="s">
        <v>4</v>
      </c>
      <c r="H1917" t="str">
        <f>_xlfn.XLOOKUP(Flights[[#This Row],[Destination]],Airports!$A$1:$A$77,Airports!$D$1:$D$77,"Code not found")</f>
        <v>Chicago</v>
      </c>
      <c r="I1917" t="str" cm="1">
        <f t="array" ref="I1917">_xlfn.XLOOKUP(Flights[[#This Row],[Destination]],_xlfn._TRO_TRAILING(Airports!A:A),_xlfn._TRO_TRAILING(Airports!E:E),"Code not found")</f>
        <v>IL</v>
      </c>
      <c r="J1917" s="1">
        <v>0.73958333333333337</v>
      </c>
      <c r="K1917">
        <f>HOUR(Flights[[#This Row],[Scheduled Departure]])</f>
        <v>17</v>
      </c>
      <c r="L1917" s="1">
        <v>0.73541666666666672</v>
      </c>
      <c r="M1917">
        <v>-6</v>
      </c>
      <c r="N1917">
        <v>241</v>
      </c>
      <c r="O1917" s="14">
        <f>Flights[[#This Row],[Length (min)]]/60</f>
        <v>4.0166666666666666</v>
      </c>
      <c r="P1917">
        <v>1744</v>
      </c>
      <c r="Q1917" s="17">
        <f>IFERROR(Flights[[#This Row],[Distance]]/Flights[[#This Row],[Length (hr)]],"")</f>
        <v>434.1908713692946</v>
      </c>
      <c r="R1917" s="1">
        <v>0.99097222222222225</v>
      </c>
      <c r="S1917" s="1">
        <v>0.98611111111111116</v>
      </c>
      <c r="T1917">
        <v>-7</v>
      </c>
      <c r="U1917" t="str">
        <f>IF(Flights[[#This Row],[Arrival Delay]]="","Cancelled",IF(Flights[[#This Row],[Arrival Delay]]&gt;15,"Delayed","On time"))</f>
        <v>On time</v>
      </c>
      <c r="V1917" t="str">
        <f>IF(Flights[[#This Row],[Status]]&lt;&gt;"Delayed","",IF(Flights[[#This Row],[Arrival Delay]]&gt;120,"Severe",IF(Flights[[#This Row],[Arrival Delay]]&gt;60,"Major","Moderate")))</f>
        <v/>
      </c>
      <c r="X1917" t="str">
        <f>IF(OR(AND(Flights[[#This Row],[Status]]="Cancelled",Flights[[#This Row],[Cancellation Reason]]="Airline/Carrier"),Flights[[#This Row],[Delay Type]]="Severe"),"Yes","No")</f>
        <v>No</v>
      </c>
    </row>
    <row r="1918" spans="1:24" x14ac:dyDescent="0.25">
      <c r="A1918" s="3">
        <v>42151</v>
      </c>
      <c r="B1918">
        <f>WEEKNUM(Flights[[#This Row],[Date]],2)</f>
        <v>22</v>
      </c>
      <c r="C1918">
        <f>WEEKDAY(Flights[[#This Row],[Date]],2)</f>
        <v>3</v>
      </c>
      <c r="D1918" t="s">
        <v>153</v>
      </c>
      <c r="E1918" t="s">
        <v>1987</v>
      </c>
      <c r="F1918" t="s">
        <v>0</v>
      </c>
      <c r="G1918" t="s">
        <v>15</v>
      </c>
      <c r="H1918" t="str">
        <f>_xlfn.XLOOKUP(Flights[[#This Row],[Destination]],Airports!$A$1:$A$77,Airports!$D$1:$D$77,"Code not found")</f>
        <v>Las Vegas</v>
      </c>
      <c r="I1918" t="str" cm="1">
        <f t="array" ref="I1918">_xlfn.XLOOKUP(Flights[[#This Row],[Destination]],_xlfn._TRO_TRAILING(Airports!A:A),_xlfn._TRO_TRAILING(Airports!E:E),"Code not found")</f>
        <v>NV</v>
      </c>
      <c r="J1918" s="1">
        <v>0.76041666666666663</v>
      </c>
      <c r="K1918">
        <f>HOUR(Flights[[#This Row],[Scheduled Departure]])</f>
        <v>18</v>
      </c>
      <c r="L1918" s="1">
        <v>0.88958333333333328</v>
      </c>
      <c r="M1918">
        <v>186</v>
      </c>
      <c r="N1918">
        <v>67</v>
      </c>
      <c r="O1918" s="14">
        <f>Flights[[#This Row],[Length (min)]]/60</f>
        <v>1.1166666666666667</v>
      </c>
      <c r="P1918">
        <v>236</v>
      </c>
      <c r="Q1918" s="17">
        <f>IFERROR(Flights[[#This Row],[Distance]]/Flights[[#This Row],[Length (hr)]],"")</f>
        <v>211.34328358208955</v>
      </c>
      <c r="R1918" s="1">
        <v>0.81041666666666667</v>
      </c>
      <c r="S1918" s="1">
        <v>0.93611111111111112</v>
      </c>
      <c r="T1918">
        <v>181</v>
      </c>
      <c r="U1918" t="str">
        <f>IF(Flights[[#This Row],[Arrival Delay]]="","Cancelled",IF(Flights[[#This Row],[Arrival Delay]]&gt;15,"Delayed","On time"))</f>
        <v>Delayed</v>
      </c>
      <c r="V1918" t="str">
        <f>IF(Flights[[#This Row],[Status]]&lt;&gt;"Delayed","",IF(Flights[[#This Row],[Arrival Delay]]&gt;120,"Severe",IF(Flights[[#This Row],[Arrival Delay]]&gt;60,"Major","Moderate")))</f>
        <v>Severe</v>
      </c>
      <c r="X1918" t="str">
        <f>IF(OR(AND(Flights[[#This Row],[Status]]="Cancelled",Flights[[#This Row],[Cancellation Reason]]="Airline/Carrier"),Flights[[#This Row],[Delay Type]]="Severe"),"Yes","No")</f>
        <v>Yes</v>
      </c>
    </row>
    <row r="1919" spans="1:24" x14ac:dyDescent="0.25">
      <c r="A1919" s="3">
        <v>42151</v>
      </c>
      <c r="B1919">
        <f>WEEKNUM(Flights[[#This Row],[Date]],2)</f>
        <v>22</v>
      </c>
      <c r="C1919">
        <f>WEEKDAY(Flights[[#This Row],[Date]],2)</f>
        <v>3</v>
      </c>
      <c r="D1919" t="s">
        <v>1133</v>
      </c>
      <c r="E1919" t="s">
        <v>1995</v>
      </c>
      <c r="F1919" t="s">
        <v>0</v>
      </c>
      <c r="G1919" t="s">
        <v>335</v>
      </c>
      <c r="H1919" t="str">
        <f>_xlfn.XLOOKUP(Flights[[#This Row],[Destination]],Airports!$A$1:$A$77,Airports!$D$1:$D$77,"Code not found")</f>
        <v>Reno</v>
      </c>
      <c r="I1919" t="str" cm="1">
        <f t="array" ref="I1919">_xlfn.XLOOKUP(Flights[[#This Row],[Destination]],_xlfn._TRO_TRAILING(Airports!A:A),_xlfn._TRO_TRAILING(Airports!E:E),"Code not found")</f>
        <v>NV</v>
      </c>
      <c r="J1919" s="1">
        <v>0.80902777777777779</v>
      </c>
      <c r="K1919">
        <f>HOUR(Flights[[#This Row],[Scheduled Departure]])</f>
        <v>19</v>
      </c>
      <c r="L1919" s="1">
        <v>0.81111111111111112</v>
      </c>
      <c r="M1919">
        <v>3</v>
      </c>
      <c r="N1919">
        <v>74</v>
      </c>
      <c r="O1919" s="14">
        <f>Flights[[#This Row],[Length (min)]]/60</f>
        <v>1.2333333333333334</v>
      </c>
      <c r="P1919">
        <v>391</v>
      </c>
      <c r="Q1919" s="17">
        <f>IFERROR(Flights[[#This Row],[Distance]]/Flights[[#This Row],[Length (hr)]],"")</f>
        <v>317.02702702702703</v>
      </c>
      <c r="R1919" s="1">
        <v>0.86458333333333337</v>
      </c>
      <c r="S1919" s="1">
        <v>0.86250000000000004</v>
      </c>
      <c r="T1919">
        <v>-3</v>
      </c>
      <c r="U1919" t="str">
        <f>IF(Flights[[#This Row],[Arrival Delay]]="","Cancelled",IF(Flights[[#This Row],[Arrival Delay]]&gt;15,"Delayed","On time"))</f>
        <v>On time</v>
      </c>
      <c r="V1919" t="str">
        <f>IF(Flights[[#This Row],[Status]]&lt;&gt;"Delayed","",IF(Flights[[#This Row],[Arrival Delay]]&gt;120,"Severe",IF(Flights[[#This Row],[Arrival Delay]]&gt;60,"Major","Moderate")))</f>
        <v/>
      </c>
      <c r="X1919" t="str">
        <f>IF(OR(AND(Flights[[#This Row],[Status]]="Cancelled",Flights[[#This Row],[Cancellation Reason]]="Airline/Carrier"),Flights[[#This Row],[Delay Type]]="Severe"),"Yes","No")</f>
        <v>No</v>
      </c>
    </row>
    <row r="1920" spans="1:24" x14ac:dyDescent="0.25">
      <c r="A1920" s="3">
        <v>42151</v>
      </c>
      <c r="B1920">
        <f>WEEKNUM(Flights[[#This Row],[Date]],2)</f>
        <v>22</v>
      </c>
      <c r="C1920">
        <f>WEEKDAY(Flights[[#This Row],[Date]],2)</f>
        <v>3</v>
      </c>
      <c r="D1920" t="s">
        <v>970</v>
      </c>
      <c r="E1920" t="s">
        <v>1994</v>
      </c>
      <c r="F1920" t="s">
        <v>0</v>
      </c>
      <c r="G1920" t="s">
        <v>342</v>
      </c>
      <c r="H1920" t="str">
        <f>_xlfn.XLOOKUP(Flights[[#This Row],[Destination]],Airports!$A$1:$A$77,Airports!$D$1:$D$77,"Code not found")</f>
        <v>Santa Barbara</v>
      </c>
      <c r="I1920" t="str" cm="1">
        <f t="array" ref="I1920">_xlfn.XLOOKUP(Flights[[#This Row],[Destination]],_xlfn._TRO_TRAILING(Airports!A:A),_xlfn._TRO_TRAILING(Airports!E:E),"Code not found")</f>
        <v>CA</v>
      </c>
      <c r="J1920" s="1">
        <v>0.84027777777777779</v>
      </c>
      <c r="K1920">
        <f>HOUR(Flights[[#This Row],[Scheduled Departure]])</f>
        <v>20</v>
      </c>
      <c r="L1920" s="1">
        <v>0.84166666666666667</v>
      </c>
      <c r="M1920">
        <v>2</v>
      </c>
      <c r="N1920">
        <v>48</v>
      </c>
      <c r="O1920" s="14">
        <f>Flights[[#This Row],[Length (min)]]/60</f>
        <v>0.8</v>
      </c>
      <c r="P1920">
        <v>89</v>
      </c>
      <c r="Q1920" s="17">
        <f>IFERROR(Flights[[#This Row],[Distance]]/Flights[[#This Row],[Length (hr)]],"")</f>
        <v>111.25</v>
      </c>
      <c r="R1920" s="1">
        <v>0.87361111111111112</v>
      </c>
      <c r="S1920" s="1">
        <v>0.875</v>
      </c>
      <c r="T1920">
        <v>2</v>
      </c>
      <c r="U1920" t="str">
        <f>IF(Flights[[#This Row],[Arrival Delay]]="","Cancelled",IF(Flights[[#This Row],[Arrival Delay]]&gt;15,"Delayed","On time"))</f>
        <v>On time</v>
      </c>
      <c r="V1920" t="str">
        <f>IF(Flights[[#This Row],[Status]]&lt;&gt;"Delayed","",IF(Flights[[#This Row],[Arrival Delay]]&gt;120,"Severe",IF(Flights[[#This Row],[Arrival Delay]]&gt;60,"Major","Moderate")))</f>
        <v/>
      </c>
      <c r="X1920" t="str">
        <f>IF(OR(AND(Flights[[#This Row],[Status]]="Cancelled",Flights[[#This Row],[Cancellation Reason]]="Airline/Carrier"),Flights[[#This Row],[Delay Type]]="Severe"),"Yes","No")</f>
        <v>No</v>
      </c>
    </row>
    <row r="1921" spans="1:24" x14ac:dyDescent="0.25">
      <c r="A1921" s="3">
        <v>42151</v>
      </c>
      <c r="B1921">
        <f>WEEKNUM(Flights[[#This Row],[Date]],2)</f>
        <v>22</v>
      </c>
      <c r="C1921">
        <f>WEEKDAY(Flights[[#This Row],[Date]],2)</f>
        <v>3</v>
      </c>
      <c r="D1921" t="s">
        <v>490</v>
      </c>
      <c r="E1921" t="s">
        <v>1990</v>
      </c>
      <c r="F1921" t="s">
        <v>0</v>
      </c>
      <c r="G1921" t="s">
        <v>281</v>
      </c>
      <c r="H1921" t="str">
        <f>_xlfn.XLOOKUP(Flights[[#This Row],[Destination]],Airports!$A$1:$A$77,Airports!$D$1:$D$77,"Code not found")</f>
        <v>Newark</v>
      </c>
      <c r="I1921" t="str" cm="1">
        <f t="array" ref="I1921">_xlfn.XLOOKUP(Flights[[#This Row],[Destination]],_xlfn._TRO_TRAILING(Airports!A:A),_xlfn._TRO_TRAILING(Airports!E:E),"Code not found")</f>
        <v>NJ</v>
      </c>
      <c r="J1921" s="1">
        <v>0.94791666666666663</v>
      </c>
      <c r="K1921">
        <f>HOUR(Flights[[#This Row],[Scheduled Departure]])</f>
        <v>22</v>
      </c>
      <c r="L1921" s="1">
        <v>0.97013888888888888</v>
      </c>
      <c r="M1921">
        <v>32</v>
      </c>
      <c r="N1921">
        <v>318</v>
      </c>
      <c r="O1921" s="14">
        <f>Flights[[#This Row],[Length (min)]]/60</f>
        <v>5.3</v>
      </c>
      <c r="P1921">
        <v>2454</v>
      </c>
      <c r="Q1921" s="17">
        <f>IFERROR(Flights[[#This Row],[Distance]]/Flights[[#This Row],[Length (hr)]],"")</f>
        <v>463.01886792452831</v>
      </c>
      <c r="R1921" s="1">
        <v>0.29652777777777778</v>
      </c>
      <c r="S1921" s="1">
        <v>0.31597222222222221</v>
      </c>
      <c r="T1921">
        <v>28</v>
      </c>
      <c r="U1921" t="str">
        <f>IF(Flights[[#This Row],[Arrival Delay]]="","Cancelled",IF(Flights[[#This Row],[Arrival Delay]]&gt;15,"Delayed","On time"))</f>
        <v>Delayed</v>
      </c>
      <c r="V1921" t="str">
        <f>IF(Flights[[#This Row],[Status]]&lt;&gt;"Delayed","",IF(Flights[[#This Row],[Arrival Delay]]&gt;120,"Severe",IF(Flights[[#This Row],[Arrival Delay]]&gt;60,"Major","Moderate")))</f>
        <v>Moderate</v>
      </c>
      <c r="X1921" t="str">
        <f>IF(OR(AND(Flights[[#This Row],[Status]]="Cancelled",Flights[[#This Row],[Cancellation Reason]]="Airline/Carrier"),Flights[[#This Row],[Delay Type]]="Severe"),"Yes","No")</f>
        <v>No</v>
      </c>
    </row>
    <row r="1922" spans="1:24" x14ac:dyDescent="0.25">
      <c r="A1922" s="3">
        <v>42152</v>
      </c>
      <c r="B1922">
        <f>WEEKNUM(Flights[[#This Row],[Date]],2)</f>
        <v>22</v>
      </c>
      <c r="C1922">
        <f>WEEKDAY(Flights[[#This Row],[Date]],2)</f>
        <v>4</v>
      </c>
      <c r="D1922" t="s">
        <v>424</v>
      </c>
      <c r="E1922" t="s">
        <v>1990</v>
      </c>
      <c r="F1922" t="s">
        <v>0</v>
      </c>
      <c r="G1922" t="s">
        <v>17</v>
      </c>
      <c r="H1922" t="str">
        <f>_xlfn.XLOOKUP(Flights[[#This Row],[Destination]],Airports!$A$1:$A$77,Airports!$D$1:$D$77,"Code not found")</f>
        <v>Honolulu</v>
      </c>
      <c r="I1922" t="str" cm="1">
        <f t="array" ref="I1922">_xlfn.XLOOKUP(Flights[[#This Row],[Destination]],_xlfn._TRO_TRAILING(Airports!A:A),_xlfn._TRO_TRAILING(Airports!E:E),"Code not found")</f>
        <v>HI</v>
      </c>
      <c r="J1922" s="1">
        <v>0.3611111111111111</v>
      </c>
      <c r="K1922">
        <f>HOUR(Flights[[#This Row],[Scheduled Departure]])</f>
        <v>8</v>
      </c>
      <c r="L1922" s="1">
        <v>0.36527777777777776</v>
      </c>
      <c r="M1922">
        <v>6</v>
      </c>
      <c r="N1922">
        <v>359</v>
      </c>
      <c r="O1922" s="14">
        <f>Flights[[#This Row],[Length (min)]]/60</f>
        <v>5.9833333333333334</v>
      </c>
      <c r="P1922">
        <v>2556</v>
      </c>
      <c r="Q1922" s="17">
        <f>IFERROR(Flights[[#This Row],[Distance]]/Flights[[#This Row],[Length (hr)]],"")</f>
        <v>427.18662952646241</v>
      </c>
      <c r="R1922" s="1">
        <v>0.46944444444444444</v>
      </c>
      <c r="S1922" s="1">
        <v>0.48958333333333331</v>
      </c>
      <c r="T1922">
        <v>29</v>
      </c>
      <c r="U1922" t="str">
        <f>IF(Flights[[#This Row],[Arrival Delay]]="","Cancelled",IF(Flights[[#This Row],[Arrival Delay]]&gt;15,"Delayed","On time"))</f>
        <v>Delayed</v>
      </c>
      <c r="V1922" t="str">
        <f>IF(Flights[[#This Row],[Status]]&lt;&gt;"Delayed","",IF(Flights[[#This Row],[Arrival Delay]]&gt;120,"Severe",IF(Flights[[#This Row],[Arrival Delay]]&gt;60,"Major","Moderate")))</f>
        <v>Moderate</v>
      </c>
      <c r="X1922" t="str">
        <f>IF(OR(AND(Flights[[#This Row],[Status]]="Cancelled",Flights[[#This Row],[Cancellation Reason]]="Airline/Carrier"),Flights[[#This Row],[Delay Type]]="Severe"),"Yes","No")</f>
        <v>No</v>
      </c>
    </row>
    <row r="1923" spans="1:24" x14ac:dyDescent="0.25">
      <c r="A1923" s="3">
        <v>42152</v>
      </c>
      <c r="B1923">
        <f>WEEKNUM(Flights[[#This Row],[Date]],2)</f>
        <v>22</v>
      </c>
      <c r="C1923">
        <f>WEEKDAY(Flights[[#This Row],[Date]],2)</f>
        <v>4</v>
      </c>
      <c r="D1923" t="s">
        <v>389</v>
      </c>
      <c r="E1923" t="s">
        <v>1989</v>
      </c>
      <c r="F1923" t="s">
        <v>0</v>
      </c>
      <c r="G1923" t="s">
        <v>12</v>
      </c>
      <c r="H1923" t="str">
        <f>_xlfn.XLOOKUP(Flights[[#This Row],[Destination]],Airports!$A$1:$A$77,Airports!$D$1:$D$77,"Code not found")</f>
        <v>New York</v>
      </c>
      <c r="I1923" t="str" cm="1">
        <f t="array" ref="I1923">_xlfn.XLOOKUP(Flights[[#This Row],[Destination]],_xlfn._TRO_TRAILING(Airports!A:A),_xlfn._TRO_TRAILING(Airports!E:E),"Code not found")</f>
        <v>NY</v>
      </c>
      <c r="J1923" s="1">
        <v>0.38194444444444442</v>
      </c>
      <c r="K1923">
        <f>HOUR(Flights[[#This Row],[Scheduled Departure]])</f>
        <v>9</v>
      </c>
      <c r="L1923" s="1">
        <v>0.38055555555555554</v>
      </c>
      <c r="M1923">
        <v>-2</v>
      </c>
      <c r="N1923">
        <v>327</v>
      </c>
      <c r="O1923" s="14">
        <f>Flights[[#This Row],[Length (min)]]/60</f>
        <v>5.45</v>
      </c>
      <c r="P1923">
        <v>2475</v>
      </c>
      <c r="Q1923" s="17">
        <f>IFERROR(Flights[[#This Row],[Distance]]/Flights[[#This Row],[Length (hr)]],"")</f>
        <v>454.12844036697248</v>
      </c>
      <c r="R1923" s="1">
        <v>0.7416666666666667</v>
      </c>
      <c r="S1923" s="1">
        <v>0.73263888888888884</v>
      </c>
      <c r="T1923">
        <v>-13</v>
      </c>
      <c r="U1923" t="str">
        <f>IF(Flights[[#This Row],[Arrival Delay]]="","Cancelled",IF(Flights[[#This Row],[Arrival Delay]]&gt;15,"Delayed","On time"))</f>
        <v>On time</v>
      </c>
      <c r="V1923" t="str">
        <f>IF(Flights[[#This Row],[Status]]&lt;&gt;"Delayed","",IF(Flights[[#This Row],[Arrival Delay]]&gt;120,"Severe",IF(Flights[[#This Row],[Arrival Delay]]&gt;60,"Major","Moderate")))</f>
        <v/>
      </c>
      <c r="X1923" t="str">
        <f>IF(OR(AND(Flights[[#This Row],[Status]]="Cancelled",Flights[[#This Row],[Cancellation Reason]]="Airline/Carrier"),Flights[[#This Row],[Delay Type]]="Severe"),"Yes","No")</f>
        <v>No</v>
      </c>
    </row>
    <row r="1924" spans="1:24" x14ac:dyDescent="0.25">
      <c r="A1924" s="3">
        <v>42152</v>
      </c>
      <c r="B1924">
        <f>WEEKNUM(Flights[[#This Row],[Date]],2)</f>
        <v>22</v>
      </c>
      <c r="C1924">
        <f>WEEKDAY(Flights[[#This Row],[Date]],2)</f>
        <v>4</v>
      </c>
      <c r="D1924" t="s">
        <v>1295</v>
      </c>
      <c r="E1924" t="s">
        <v>1995</v>
      </c>
      <c r="F1924" t="s">
        <v>0</v>
      </c>
      <c r="G1924" t="s">
        <v>15</v>
      </c>
      <c r="H1924" t="str">
        <f>_xlfn.XLOOKUP(Flights[[#This Row],[Destination]],Airports!$A$1:$A$77,Airports!$D$1:$D$77,"Code not found")</f>
        <v>Las Vegas</v>
      </c>
      <c r="I1924" t="str" cm="1">
        <f t="array" ref="I1924">_xlfn.XLOOKUP(Flights[[#This Row],[Destination]],_xlfn._TRO_TRAILING(Airports!A:A),_xlfn._TRO_TRAILING(Airports!E:E),"Code not found")</f>
        <v>NV</v>
      </c>
      <c r="J1924" s="1">
        <v>0.38541666666666669</v>
      </c>
      <c r="K1924">
        <f>HOUR(Flights[[#This Row],[Scheduled Departure]])</f>
        <v>9</v>
      </c>
      <c r="L1924" s="1">
        <v>0.38680555555555557</v>
      </c>
      <c r="M1924">
        <v>2</v>
      </c>
      <c r="N1924">
        <v>61</v>
      </c>
      <c r="O1924" s="14">
        <f>Flights[[#This Row],[Length (min)]]/60</f>
        <v>1.0166666666666666</v>
      </c>
      <c r="P1924">
        <v>236</v>
      </c>
      <c r="Q1924" s="17">
        <f>IFERROR(Flights[[#This Row],[Distance]]/Flights[[#This Row],[Length (hr)]],"")</f>
        <v>232.13114754098362</v>
      </c>
      <c r="R1924" s="1">
        <v>0.43055555555555558</v>
      </c>
      <c r="S1924" s="1">
        <v>0.42916666666666664</v>
      </c>
      <c r="T1924">
        <v>-2</v>
      </c>
      <c r="U1924" t="str">
        <f>IF(Flights[[#This Row],[Arrival Delay]]="","Cancelled",IF(Flights[[#This Row],[Arrival Delay]]&gt;15,"Delayed","On time"))</f>
        <v>On time</v>
      </c>
      <c r="V1924" t="str">
        <f>IF(Flights[[#This Row],[Status]]&lt;&gt;"Delayed","",IF(Flights[[#This Row],[Arrival Delay]]&gt;120,"Severe",IF(Flights[[#This Row],[Arrival Delay]]&gt;60,"Major","Moderate")))</f>
        <v/>
      </c>
      <c r="X1924" t="str">
        <f>IF(OR(AND(Flights[[#This Row],[Status]]="Cancelled",Flights[[#This Row],[Cancellation Reason]]="Airline/Carrier"),Flights[[#This Row],[Delay Type]]="Severe"),"Yes","No")</f>
        <v>No</v>
      </c>
    </row>
    <row r="1925" spans="1:24" x14ac:dyDescent="0.25">
      <c r="A1925" s="3">
        <v>42152</v>
      </c>
      <c r="B1925">
        <f>WEEKNUM(Flights[[#This Row],[Date]],2)</f>
        <v>22</v>
      </c>
      <c r="C1925">
        <f>WEEKDAY(Flights[[#This Row],[Date]],2)</f>
        <v>4</v>
      </c>
      <c r="D1925" t="s">
        <v>1407</v>
      </c>
      <c r="E1925" t="s">
        <v>1990</v>
      </c>
      <c r="F1925" t="s">
        <v>0</v>
      </c>
      <c r="G1925" t="s">
        <v>273</v>
      </c>
      <c r="H1925" t="str">
        <f>_xlfn.XLOOKUP(Flights[[#This Row],[Destination]],Airports!$A$1:$A$77,Airports!$D$1:$D$77,"Code not found")</f>
        <v>Denver</v>
      </c>
      <c r="I1925" t="str" cm="1">
        <f t="array" ref="I1925">_xlfn.XLOOKUP(Flights[[#This Row],[Destination]],_xlfn._TRO_TRAILING(Airports!A:A),_xlfn._TRO_TRAILING(Airports!E:E),"Code not found")</f>
        <v>CO</v>
      </c>
      <c r="J1925" s="1">
        <v>0.41875000000000001</v>
      </c>
      <c r="K1925">
        <f>HOUR(Flights[[#This Row],[Scheduled Departure]])</f>
        <v>10</v>
      </c>
      <c r="L1925" s="1">
        <v>0.41458333333333336</v>
      </c>
      <c r="M1925">
        <v>-6</v>
      </c>
      <c r="N1925">
        <v>145</v>
      </c>
      <c r="O1925" s="14">
        <f>Flights[[#This Row],[Length (min)]]/60</f>
        <v>2.4166666666666665</v>
      </c>
      <c r="P1925">
        <v>862</v>
      </c>
      <c r="Q1925" s="17">
        <f>IFERROR(Flights[[#This Row],[Distance]]/Flights[[#This Row],[Length (hr)]],"")</f>
        <v>356.68965517241384</v>
      </c>
      <c r="R1925" s="1">
        <v>0.55972222222222223</v>
      </c>
      <c r="S1925" s="1">
        <v>0.55694444444444446</v>
      </c>
      <c r="T1925">
        <v>-4</v>
      </c>
      <c r="U1925" t="str">
        <f>IF(Flights[[#This Row],[Arrival Delay]]="","Cancelled",IF(Flights[[#This Row],[Arrival Delay]]&gt;15,"Delayed","On time"))</f>
        <v>On time</v>
      </c>
      <c r="V1925" t="str">
        <f>IF(Flights[[#This Row],[Status]]&lt;&gt;"Delayed","",IF(Flights[[#This Row],[Arrival Delay]]&gt;120,"Severe",IF(Flights[[#This Row],[Arrival Delay]]&gt;60,"Major","Moderate")))</f>
        <v/>
      </c>
      <c r="X1925" t="str">
        <f>IF(OR(AND(Flights[[#This Row],[Status]]="Cancelled",Flights[[#This Row],[Cancellation Reason]]="Airline/Carrier"),Flights[[#This Row],[Delay Type]]="Severe"),"Yes","No")</f>
        <v>No</v>
      </c>
    </row>
    <row r="1926" spans="1:24" x14ac:dyDescent="0.25">
      <c r="A1926" s="3">
        <v>42152</v>
      </c>
      <c r="B1926">
        <f>WEEKNUM(Flights[[#This Row],[Date]],2)</f>
        <v>22</v>
      </c>
      <c r="C1926">
        <f>WEEKDAY(Flights[[#This Row],[Date]],2)</f>
        <v>4</v>
      </c>
      <c r="D1926" t="s">
        <v>459</v>
      </c>
      <c r="E1926" t="s">
        <v>1991</v>
      </c>
      <c r="F1926" t="s">
        <v>0</v>
      </c>
      <c r="G1926" t="s">
        <v>344</v>
      </c>
      <c r="H1926" t="str">
        <f>_xlfn.XLOOKUP(Flights[[#This Row],[Destination]],Airports!$A$1:$A$77,Airports!$D$1:$D$77,"Code not found")</f>
        <v>Seattle</v>
      </c>
      <c r="I1926" t="str" cm="1">
        <f t="array" ref="I1926">_xlfn.XLOOKUP(Flights[[#This Row],[Destination]],_xlfn._TRO_TRAILING(Airports!A:A),_xlfn._TRO_TRAILING(Airports!E:E),"Code not found")</f>
        <v>WA</v>
      </c>
      <c r="J1926" s="1">
        <v>0.42708333333333331</v>
      </c>
      <c r="K1926">
        <f>HOUR(Flights[[#This Row],[Scheduled Departure]])</f>
        <v>10</v>
      </c>
      <c r="L1926" s="1">
        <v>0.42430555555555555</v>
      </c>
      <c r="M1926">
        <v>-4</v>
      </c>
      <c r="N1926">
        <v>162</v>
      </c>
      <c r="O1926" s="14">
        <f>Flights[[#This Row],[Length (min)]]/60</f>
        <v>2.7</v>
      </c>
      <c r="P1926">
        <v>954</v>
      </c>
      <c r="Q1926" s="17">
        <f>IFERROR(Flights[[#This Row],[Distance]]/Flights[[#This Row],[Length (hr)]],"")</f>
        <v>353.33333333333331</v>
      </c>
      <c r="R1926" s="1">
        <v>0.53819444444444442</v>
      </c>
      <c r="S1926" s="1">
        <v>0.53680555555555554</v>
      </c>
      <c r="T1926">
        <v>-2</v>
      </c>
      <c r="U1926" t="str">
        <f>IF(Flights[[#This Row],[Arrival Delay]]="","Cancelled",IF(Flights[[#This Row],[Arrival Delay]]&gt;15,"Delayed","On time"))</f>
        <v>On time</v>
      </c>
      <c r="V1926" t="str">
        <f>IF(Flights[[#This Row],[Status]]&lt;&gt;"Delayed","",IF(Flights[[#This Row],[Arrival Delay]]&gt;120,"Severe",IF(Flights[[#This Row],[Arrival Delay]]&gt;60,"Major","Moderate")))</f>
        <v/>
      </c>
      <c r="X1926" t="str">
        <f>IF(OR(AND(Flights[[#This Row],[Status]]="Cancelled",Flights[[#This Row],[Cancellation Reason]]="Airline/Carrier"),Flights[[#This Row],[Delay Type]]="Severe"),"Yes","No")</f>
        <v>No</v>
      </c>
    </row>
    <row r="1927" spans="1:24" x14ac:dyDescent="0.25">
      <c r="A1927" s="3">
        <v>42152</v>
      </c>
      <c r="B1927">
        <f>WEEKNUM(Flights[[#This Row],[Date]],2)</f>
        <v>22</v>
      </c>
      <c r="C1927">
        <f>WEEKDAY(Flights[[#This Row],[Date]],2)</f>
        <v>4</v>
      </c>
      <c r="D1927" t="s">
        <v>708</v>
      </c>
      <c r="E1927" t="s">
        <v>1990</v>
      </c>
      <c r="F1927" t="s">
        <v>0</v>
      </c>
      <c r="G1927" t="s">
        <v>273</v>
      </c>
      <c r="H1927" t="str">
        <f>_xlfn.XLOOKUP(Flights[[#This Row],[Destination]],Airports!$A$1:$A$77,Airports!$D$1:$D$77,"Code not found")</f>
        <v>Denver</v>
      </c>
      <c r="I1927" t="str" cm="1">
        <f t="array" ref="I1927">_xlfn.XLOOKUP(Flights[[#This Row],[Destination]],_xlfn._TRO_TRAILING(Airports!A:A),_xlfn._TRO_TRAILING(Airports!E:E),"Code not found")</f>
        <v>CO</v>
      </c>
      <c r="J1927" s="1">
        <v>0.52777777777777779</v>
      </c>
      <c r="K1927">
        <f>HOUR(Flights[[#This Row],[Scheduled Departure]])</f>
        <v>12</v>
      </c>
      <c r="L1927" s="1">
        <v>0.53402777777777777</v>
      </c>
      <c r="M1927">
        <v>9</v>
      </c>
      <c r="N1927">
        <v>149</v>
      </c>
      <c r="O1927" s="14">
        <f>Flights[[#This Row],[Length (min)]]/60</f>
        <v>2.4833333333333334</v>
      </c>
      <c r="P1927">
        <v>862</v>
      </c>
      <c r="Q1927" s="17">
        <f>IFERROR(Flights[[#This Row],[Distance]]/Flights[[#This Row],[Length (hr)]],"")</f>
        <v>347.11409395973152</v>
      </c>
      <c r="R1927" s="1">
        <v>0.66597222222222219</v>
      </c>
      <c r="S1927" s="1">
        <v>0.6791666666666667</v>
      </c>
      <c r="T1927">
        <v>19</v>
      </c>
      <c r="U1927" t="str">
        <f>IF(Flights[[#This Row],[Arrival Delay]]="","Cancelled",IF(Flights[[#This Row],[Arrival Delay]]&gt;15,"Delayed","On time"))</f>
        <v>Delayed</v>
      </c>
      <c r="V1927" t="str">
        <f>IF(Flights[[#This Row],[Status]]&lt;&gt;"Delayed","",IF(Flights[[#This Row],[Arrival Delay]]&gt;120,"Severe",IF(Flights[[#This Row],[Arrival Delay]]&gt;60,"Major","Moderate")))</f>
        <v>Moderate</v>
      </c>
      <c r="X1927" t="str">
        <f>IF(OR(AND(Flights[[#This Row],[Status]]="Cancelled",Flights[[#This Row],[Cancellation Reason]]="Airline/Carrier"),Flights[[#This Row],[Delay Type]]="Severe"),"Yes","No")</f>
        <v>No</v>
      </c>
    </row>
    <row r="1928" spans="1:24" x14ac:dyDescent="0.25">
      <c r="A1928" s="3">
        <v>42152</v>
      </c>
      <c r="B1928">
        <f>WEEKNUM(Flights[[#This Row],[Date]],2)</f>
        <v>22</v>
      </c>
      <c r="C1928">
        <f>WEEKDAY(Flights[[#This Row],[Date]],2)</f>
        <v>4</v>
      </c>
      <c r="D1928" t="s">
        <v>1084</v>
      </c>
      <c r="E1928" t="s">
        <v>1990</v>
      </c>
      <c r="F1928" t="s">
        <v>0</v>
      </c>
      <c r="G1928" t="s">
        <v>16</v>
      </c>
      <c r="H1928" t="str">
        <f>_xlfn.XLOOKUP(Flights[[#This Row],[Destination]],Airports!$A$1:$A$77,Airports!$D$1:$D$77,"Code not found")</f>
        <v>Dulles</v>
      </c>
      <c r="I1928" t="str" cm="1">
        <f t="array" ref="I1928">_xlfn.XLOOKUP(Flights[[#This Row],[Destination]],_xlfn._TRO_TRAILING(Airports!A:A),_xlfn._TRO_TRAILING(Airports!E:E),"Code not found")</f>
        <v>VA</v>
      </c>
      <c r="J1928" s="1">
        <v>0.54652777777777772</v>
      </c>
      <c r="K1928">
        <f>HOUR(Flights[[#This Row],[Scheduled Departure]])</f>
        <v>13</v>
      </c>
      <c r="L1928" s="1">
        <v>0.54374999999999996</v>
      </c>
      <c r="M1928">
        <v>-4</v>
      </c>
      <c r="N1928">
        <v>298</v>
      </c>
      <c r="O1928" s="14">
        <f>Flights[[#This Row],[Length (min)]]/60</f>
        <v>4.9666666666666668</v>
      </c>
      <c r="P1928">
        <v>2288</v>
      </c>
      <c r="Q1928" s="17">
        <f>IFERROR(Flights[[#This Row],[Distance]]/Flights[[#This Row],[Length (hr)]],"")</f>
        <v>460.67114093959731</v>
      </c>
      <c r="R1928" s="1">
        <v>0.88194444444444442</v>
      </c>
      <c r="S1928" s="1">
        <v>0.87569444444444444</v>
      </c>
      <c r="T1928">
        <v>-9</v>
      </c>
      <c r="U1928" t="str">
        <f>IF(Flights[[#This Row],[Arrival Delay]]="","Cancelled",IF(Flights[[#This Row],[Arrival Delay]]&gt;15,"Delayed","On time"))</f>
        <v>On time</v>
      </c>
      <c r="V1928" t="str">
        <f>IF(Flights[[#This Row],[Status]]&lt;&gt;"Delayed","",IF(Flights[[#This Row],[Arrival Delay]]&gt;120,"Severe",IF(Flights[[#This Row],[Arrival Delay]]&gt;60,"Major","Moderate")))</f>
        <v/>
      </c>
      <c r="X1928" t="str">
        <f>IF(OR(AND(Flights[[#This Row],[Status]]="Cancelled",Flights[[#This Row],[Cancellation Reason]]="Airline/Carrier"),Flights[[#This Row],[Delay Type]]="Severe"),"Yes","No")</f>
        <v>No</v>
      </c>
    </row>
    <row r="1929" spans="1:24" x14ac:dyDescent="0.25">
      <c r="A1929" s="3">
        <v>42152</v>
      </c>
      <c r="B1929">
        <f>WEEKNUM(Flights[[#This Row],[Date]],2)</f>
        <v>22</v>
      </c>
      <c r="C1929">
        <f>WEEKDAY(Flights[[#This Row],[Date]],2)</f>
        <v>4</v>
      </c>
      <c r="D1929" t="s">
        <v>75</v>
      </c>
      <c r="E1929" t="s">
        <v>1987</v>
      </c>
      <c r="F1929" t="s">
        <v>0</v>
      </c>
      <c r="G1929" t="s">
        <v>12</v>
      </c>
      <c r="H1929" t="str">
        <f>_xlfn.XLOOKUP(Flights[[#This Row],[Destination]],Airports!$A$1:$A$77,Airports!$D$1:$D$77,"Code not found")</f>
        <v>New York</v>
      </c>
      <c r="I1929" t="str" cm="1">
        <f t="array" ref="I1929">_xlfn.XLOOKUP(Flights[[#This Row],[Destination]],_xlfn._TRO_TRAILING(Airports!A:A),_xlfn._TRO_TRAILING(Airports!E:E),"Code not found")</f>
        <v>NY</v>
      </c>
      <c r="J1929" s="1">
        <v>0.55555555555555558</v>
      </c>
      <c r="K1929">
        <f>HOUR(Flights[[#This Row],[Scheduled Departure]])</f>
        <v>13</v>
      </c>
      <c r="L1929" s="1">
        <v>0.55000000000000004</v>
      </c>
      <c r="M1929">
        <v>-8</v>
      </c>
      <c r="N1929">
        <v>342</v>
      </c>
      <c r="O1929" s="14">
        <f>Flights[[#This Row],[Length (min)]]/60</f>
        <v>5.7</v>
      </c>
      <c r="P1929">
        <v>2475</v>
      </c>
      <c r="Q1929" s="17">
        <f>IFERROR(Flights[[#This Row],[Distance]]/Flights[[#This Row],[Length (hr)]],"")</f>
        <v>434.21052631578948</v>
      </c>
      <c r="R1929" s="1">
        <v>0.91805555555555551</v>
      </c>
      <c r="S1929" s="1">
        <v>0.91249999999999998</v>
      </c>
      <c r="T1929">
        <v>-8</v>
      </c>
      <c r="U1929" t="str">
        <f>IF(Flights[[#This Row],[Arrival Delay]]="","Cancelled",IF(Flights[[#This Row],[Arrival Delay]]&gt;15,"Delayed","On time"))</f>
        <v>On time</v>
      </c>
      <c r="V1929" t="str">
        <f>IF(Flights[[#This Row],[Status]]&lt;&gt;"Delayed","",IF(Flights[[#This Row],[Arrival Delay]]&gt;120,"Severe",IF(Flights[[#This Row],[Arrival Delay]]&gt;60,"Major","Moderate")))</f>
        <v/>
      </c>
      <c r="X1929" t="str">
        <f>IF(OR(AND(Flights[[#This Row],[Status]]="Cancelled",Flights[[#This Row],[Cancellation Reason]]="Airline/Carrier"),Flights[[#This Row],[Delay Type]]="Severe"),"Yes","No")</f>
        <v>No</v>
      </c>
    </row>
    <row r="1930" spans="1:24" x14ac:dyDescent="0.25">
      <c r="A1930" s="3">
        <v>42152</v>
      </c>
      <c r="B1930">
        <f>WEEKNUM(Flights[[#This Row],[Date]],2)</f>
        <v>22</v>
      </c>
      <c r="C1930">
        <f>WEEKDAY(Flights[[#This Row],[Date]],2)</f>
        <v>4</v>
      </c>
      <c r="D1930" t="s">
        <v>78</v>
      </c>
      <c r="E1930" t="s">
        <v>1987</v>
      </c>
      <c r="F1930" t="s">
        <v>0</v>
      </c>
      <c r="G1930" t="s">
        <v>12</v>
      </c>
      <c r="H1930" t="str">
        <f>_xlfn.XLOOKUP(Flights[[#This Row],[Destination]],Airports!$A$1:$A$77,Airports!$D$1:$D$77,"Code not found")</f>
        <v>New York</v>
      </c>
      <c r="I1930" t="str" cm="1">
        <f t="array" ref="I1930">_xlfn.XLOOKUP(Flights[[#This Row],[Destination]],_xlfn._TRO_TRAILING(Airports!A:A),_xlfn._TRO_TRAILING(Airports!E:E),"Code not found")</f>
        <v>NY</v>
      </c>
      <c r="J1930" s="1">
        <v>0.59722222222222221</v>
      </c>
      <c r="K1930">
        <f>HOUR(Flights[[#This Row],[Scheduled Departure]])</f>
        <v>14</v>
      </c>
      <c r="L1930" s="1">
        <v>0.59444444444444444</v>
      </c>
      <c r="M1930">
        <v>-4</v>
      </c>
      <c r="N1930">
        <v>335</v>
      </c>
      <c r="O1930" s="14">
        <f>Flights[[#This Row],[Length (min)]]/60</f>
        <v>5.583333333333333</v>
      </c>
      <c r="P1930">
        <v>2475</v>
      </c>
      <c r="Q1930" s="17">
        <f>IFERROR(Flights[[#This Row],[Distance]]/Flights[[#This Row],[Length (hr)]],"")</f>
        <v>443.28358208955228</v>
      </c>
      <c r="R1930" s="1">
        <v>0.95902777777777781</v>
      </c>
      <c r="S1930" s="1">
        <v>0.95208333333333328</v>
      </c>
      <c r="T1930">
        <v>-10</v>
      </c>
      <c r="U1930" t="str">
        <f>IF(Flights[[#This Row],[Arrival Delay]]="","Cancelled",IF(Flights[[#This Row],[Arrival Delay]]&gt;15,"Delayed","On time"))</f>
        <v>On time</v>
      </c>
      <c r="V1930" t="str">
        <f>IF(Flights[[#This Row],[Status]]&lt;&gt;"Delayed","",IF(Flights[[#This Row],[Arrival Delay]]&gt;120,"Severe",IF(Flights[[#This Row],[Arrival Delay]]&gt;60,"Major","Moderate")))</f>
        <v/>
      </c>
      <c r="X1930" t="str">
        <f>IF(OR(AND(Flights[[#This Row],[Status]]="Cancelled",Flights[[#This Row],[Cancellation Reason]]="Airline/Carrier"),Flights[[#This Row],[Delay Type]]="Severe"),"Yes","No")</f>
        <v>No</v>
      </c>
    </row>
    <row r="1931" spans="1:24" x14ac:dyDescent="0.25">
      <c r="A1931" s="3">
        <v>42152</v>
      </c>
      <c r="B1931">
        <f>WEEKNUM(Flights[[#This Row],[Date]],2)</f>
        <v>22</v>
      </c>
      <c r="C1931">
        <f>WEEKDAY(Flights[[#This Row],[Date]],2)</f>
        <v>4</v>
      </c>
      <c r="D1931" t="s">
        <v>781</v>
      </c>
      <c r="E1931" t="s">
        <v>1990</v>
      </c>
      <c r="F1931" t="s">
        <v>0</v>
      </c>
      <c r="G1931" t="s">
        <v>293</v>
      </c>
      <c r="H1931" t="str">
        <f>_xlfn.XLOOKUP(Flights[[#This Row],[Destination]],Airports!$A$1:$A$77,Airports!$D$1:$D$77,"Code not found")</f>
        <v>Houston</v>
      </c>
      <c r="I1931" t="str" cm="1">
        <f t="array" ref="I1931">_xlfn.XLOOKUP(Flights[[#This Row],[Destination]],_xlfn._TRO_TRAILING(Airports!A:A),_xlfn._TRO_TRAILING(Airports!E:E),"Code not found")</f>
        <v>TX</v>
      </c>
      <c r="J1931" s="1">
        <v>0.6333333333333333</v>
      </c>
      <c r="K1931">
        <f>HOUR(Flights[[#This Row],[Scheduled Departure]])</f>
        <v>15</v>
      </c>
      <c r="L1931" s="1">
        <v>0.6381944444444444</v>
      </c>
      <c r="M1931">
        <v>7</v>
      </c>
      <c r="N1931">
        <v>196</v>
      </c>
      <c r="O1931" s="14">
        <f>Flights[[#This Row],[Length (min)]]/60</f>
        <v>3.2666666666666666</v>
      </c>
      <c r="P1931">
        <v>1379</v>
      </c>
      <c r="Q1931" s="17">
        <f>IFERROR(Flights[[#This Row],[Distance]]/Flights[[#This Row],[Length (hr)]],"")</f>
        <v>422.14285714285717</v>
      </c>
      <c r="R1931" s="1">
        <v>0.85069444444444442</v>
      </c>
      <c r="S1931" s="1">
        <v>0.85763888888888884</v>
      </c>
      <c r="T1931">
        <v>10</v>
      </c>
      <c r="U1931" t="str">
        <f>IF(Flights[[#This Row],[Arrival Delay]]="","Cancelled",IF(Flights[[#This Row],[Arrival Delay]]&gt;15,"Delayed","On time"))</f>
        <v>On time</v>
      </c>
      <c r="V1931" t="str">
        <f>IF(Flights[[#This Row],[Status]]&lt;&gt;"Delayed","",IF(Flights[[#This Row],[Arrival Delay]]&gt;120,"Severe",IF(Flights[[#This Row],[Arrival Delay]]&gt;60,"Major","Moderate")))</f>
        <v/>
      </c>
      <c r="X1931" t="str">
        <f>IF(OR(AND(Flights[[#This Row],[Status]]="Cancelled",Flights[[#This Row],[Cancellation Reason]]="Airline/Carrier"),Flights[[#This Row],[Delay Type]]="Severe"),"Yes","No")</f>
        <v>No</v>
      </c>
    </row>
    <row r="1932" spans="1:24" x14ac:dyDescent="0.25">
      <c r="A1932" s="3">
        <v>42152</v>
      </c>
      <c r="B1932">
        <f>WEEKNUM(Flights[[#This Row],[Date]],2)</f>
        <v>22</v>
      </c>
      <c r="C1932">
        <f>WEEKDAY(Flights[[#This Row],[Date]],2)</f>
        <v>4</v>
      </c>
      <c r="D1932" t="s">
        <v>536</v>
      </c>
      <c r="E1932" t="s">
        <v>1994</v>
      </c>
      <c r="F1932" t="s">
        <v>0</v>
      </c>
      <c r="G1932" t="s">
        <v>318</v>
      </c>
      <c r="H1932" t="str">
        <f>_xlfn.XLOOKUP(Flights[[#This Row],[Destination]],Airports!$A$1:$A$77,Airports!$D$1:$D$77,"Code not found")</f>
        <v>Oakland</v>
      </c>
      <c r="I1932" t="str" cm="1">
        <f t="array" ref="I1932">_xlfn.XLOOKUP(Flights[[#This Row],[Destination]],_xlfn._TRO_TRAILING(Airports!A:A),_xlfn._TRO_TRAILING(Airports!E:E),"Code not found")</f>
        <v>CA</v>
      </c>
      <c r="J1932" s="1">
        <v>0.64583333333333337</v>
      </c>
      <c r="K1932">
        <f>HOUR(Flights[[#This Row],[Scheduled Departure]])</f>
        <v>15</v>
      </c>
      <c r="L1932" s="1">
        <v>0.64166666666666672</v>
      </c>
      <c r="M1932">
        <v>-6</v>
      </c>
      <c r="N1932">
        <v>77</v>
      </c>
      <c r="O1932" s="14">
        <f>Flights[[#This Row],[Length (min)]]/60</f>
        <v>1.2833333333333334</v>
      </c>
      <c r="P1932">
        <v>337</v>
      </c>
      <c r="Q1932" s="17">
        <f>IFERROR(Flights[[#This Row],[Distance]]/Flights[[#This Row],[Length (hr)]],"")</f>
        <v>262.59740259740255</v>
      </c>
      <c r="R1932" s="1">
        <v>0.70625000000000004</v>
      </c>
      <c r="S1932" s="1">
        <v>0.69513888888888886</v>
      </c>
      <c r="T1932">
        <v>-16</v>
      </c>
      <c r="U1932" t="str">
        <f>IF(Flights[[#This Row],[Arrival Delay]]="","Cancelled",IF(Flights[[#This Row],[Arrival Delay]]&gt;15,"Delayed","On time"))</f>
        <v>On time</v>
      </c>
      <c r="V1932" t="str">
        <f>IF(Flights[[#This Row],[Status]]&lt;&gt;"Delayed","",IF(Flights[[#This Row],[Arrival Delay]]&gt;120,"Severe",IF(Flights[[#This Row],[Arrival Delay]]&gt;60,"Major","Moderate")))</f>
        <v/>
      </c>
      <c r="X1932" t="str">
        <f>IF(OR(AND(Flights[[#This Row],[Status]]="Cancelled",Flights[[#This Row],[Cancellation Reason]]="Airline/Carrier"),Flights[[#This Row],[Delay Type]]="Severe"),"Yes","No")</f>
        <v>No</v>
      </c>
    </row>
    <row r="1933" spans="1:24" x14ac:dyDescent="0.25">
      <c r="A1933" s="3">
        <v>42152</v>
      </c>
      <c r="B1933">
        <f>WEEKNUM(Flights[[#This Row],[Date]],2)</f>
        <v>22</v>
      </c>
      <c r="C1933">
        <f>WEEKDAY(Flights[[#This Row],[Date]],2)</f>
        <v>4</v>
      </c>
      <c r="D1933" t="s">
        <v>1320</v>
      </c>
      <c r="E1933" t="s">
        <v>1995</v>
      </c>
      <c r="F1933" t="s">
        <v>0</v>
      </c>
      <c r="G1933" t="s">
        <v>273</v>
      </c>
      <c r="H1933" t="str">
        <f>_xlfn.XLOOKUP(Flights[[#This Row],[Destination]],Airports!$A$1:$A$77,Airports!$D$1:$D$77,"Code not found")</f>
        <v>Denver</v>
      </c>
      <c r="I1933" t="str" cm="1">
        <f t="array" ref="I1933">_xlfn.XLOOKUP(Flights[[#This Row],[Destination]],_xlfn._TRO_TRAILING(Airports!A:A),_xlfn._TRO_TRAILING(Airports!E:E),"Code not found")</f>
        <v>CO</v>
      </c>
      <c r="J1933" s="1">
        <v>0.67361111111111116</v>
      </c>
      <c r="K1933">
        <f>HOUR(Flights[[#This Row],[Scheduled Departure]])</f>
        <v>16</v>
      </c>
      <c r="L1933" s="1">
        <v>0.71111111111111114</v>
      </c>
      <c r="M1933">
        <v>54</v>
      </c>
      <c r="N1933">
        <v>148</v>
      </c>
      <c r="O1933" s="14">
        <f>Flights[[#This Row],[Length (min)]]/60</f>
        <v>2.4666666666666668</v>
      </c>
      <c r="P1933">
        <v>862</v>
      </c>
      <c r="Q1933" s="17">
        <f>IFERROR(Flights[[#This Row],[Distance]]/Flights[[#This Row],[Length (hr)]],"")</f>
        <v>349.45945945945942</v>
      </c>
      <c r="R1933" s="1">
        <v>0.8125</v>
      </c>
      <c r="S1933" s="1">
        <v>0.85555555555555551</v>
      </c>
      <c r="T1933">
        <v>62</v>
      </c>
      <c r="U1933" t="str">
        <f>IF(Flights[[#This Row],[Arrival Delay]]="","Cancelled",IF(Flights[[#This Row],[Arrival Delay]]&gt;15,"Delayed","On time"))</f>
        <v>Delayed</v>
      </c>
      <c r="V1933" t="str">
        <f>IF(Flights[[#This Row],[Status]]&lt;&gt;"Delayed","",IF(Flights[[#This Row],[Arrival Delay]]&gt;120,"Severe",IF(Flights[[#This Row],[Arrival Delay]]&gt;60,"Major","Moderate")))</f>
        <v>Major</v>
      </c>
      <c r="X1933" t="str">
        <f>IF(OR(AND(Flights[[#This Row],[Status]]="Cancelled",Flights[[#This Row],[Cancellation Reason]]="Airline/Carrier"),Flights[[#This Row],[Delay Type]]="Severe"),"Yes","No")</f>
        <v>No</v>
      </c>
    </row>
    <row r="1934" spans="1:24" x14ac:dyDescent="0.25">
      <c r="A1934" s="3">
        <v>42152</v>
      </c>
      <c r="B1934">
        <f>WEEKNUM(Flights[[#This Row],[Date]],2)</f>
        <v>22</v>
      </c>
      <c r="C1934">
        <f>WEEKDAY(Flights[[#This Row],[Date]],2)</f>
        <v>4</v>
      </c>
      <c r="D1934" t="s">
        <v>576</v>
      </c>
      <c r="E1934" t="s">
        <v>1989</v>
      </c>
      <c r="F1934" t="s">
        <v>0</v>
      </c>
      <c r="G1934" t="s">
        <v>349</v>
      </c>
      <c r="H1934" t="str">
        <f>_xlfn.XLOOKUP(Flights[[#This Row],[Destination]],Airports!$A$1:$A$77,Airports!$D$1:$D$77,"Code not found")</f>
        <v>Salt Lake City</v>
      </c>
      <c r="I1934" t="str" cm="1">
        <f t="array" ref="I1934">_xlfn.XLOOKUP(Flights[[#This Row],[Destination]],_xlfn._TRO_TRAILING(Airports!A:A),_xlfn._TRO_TRAILING(Airports!E:E),"Code not found")</f>
        <v>UT</v>
      </c>
      <c r="J1934" s="1">
        <v>0.68402777777777779</v>
      </c>
      <c r="K1934">
        <f>HOUR(Flights[[#This Row],[Scheduled Departure]])</f>
        <v>16</v>
      </c>
      <c r="L1934" s="1">
        <v>0.6791666666666667</v>
      </c>
      <c r="M1934">
        <v>-7</v>
      </c>
      <c r="N1934">
        <v>97</v>
      </c>
      <c r="O1934" s="14">
        <f>Flights[[#This Row],[Length (min)]]/60</f>
        <v>1.6166666666666667</v>
      </c>
      <c r="P1934">
        <v>590</v>
      </c>
      <c r="Q1934" s="17">
        <f>IFERROR(Flights[[#This Row],[Distance]]/Flights[[#This Row],[Length (hr)]],"")</f>
        <v>364.94845360824741</v>
      </c>
      <c r="R1934" s="1">
        <v>0.8</v>
      </c>
      <c r="S1934" s="1">
        <v>0.78819444444444442</v>
      </c>
      <c r="T1934">
        <v>-17</v>
      </c>
      <c r="U1934" t="str">
        <f>IF(Flights[[#This Row],[Arrival Delay]]="","Cancelled",IF(Flights[[#This Row],[Arrival Delay]]&gt;15,"Delayed","On time"))</f>
        <v>On time</v>
      </c>
      <c r="V1934" t="str">
        <f>IF(Flights[[#This Row],[Status]]&lt;&gt;"Delayed","",IF(Flights[[#This Row],[Arrival Delay]]&gt;120,"Severe",IF(Flights[[#This Row],[Arrival Delay]]&gt;60,"Major","Moderate")))</f>
        <v/>
      </c>
      <c r="X1934" t="str">
        <f>IF(OR(AND(Flights[[#This Row],[Status]]="Cancelled",Flights[[#This Row],[Cancellation Reason]]="Airline/Carrier"),Flights[[#This Row],[Delay Type]]="Severe"),"Yes","No")</f>
        <v>No</v>
      </c>
    </row>
    <row r="1935" spans="1:24" x14ac:dyDescent="0.25">
      <c r="A1935" s="3">
        <v>42152</v>
      </c>
      <c r="B1935">
        <f>WEEKNUM(Flights[[#This Row],[Date]],2)</f>
        <v>22</v>
      </c>
      <c r="C1935">
        <f>WEEKDAY(Flights[[#This Row],[Date]],2)</f>
        <v>4</v>
      </c>
      <c r="D1935" t="s">
        <v>1214</v>
      </c>
      <c r="E1935" t="s">
        <v>1990</v>
      </c>
      <c r="F1935" t="s">
        <v>0</v>
      </c>
      <c r="G1935" t="s">
        <v>4</v>
      </c>
      <c r="H1935" t="str">
        <f>_xlfn.XLOOKUP(Flights[[#This Row],[Destination]],Airports!$A$1:$A$77,Airports!$D$1:$D$77,"Code not found")</f>
        <v>Chicago</v>
      </c>
      <c r="I1935" t="str" cm="1">
        <f t="array" ref="I1935">_xlfn.XLOOKUP(Flights[[#This Row],[Destination]],_xlfn._TRO_TRAILING(Airports!A:A),_xlfn._TRO_TRAILING(Airports!E:E),"Code not found")</f>
        <v>IL</v>
      </c>
      <c r="J1935" s="1">
        <v>0.79236111111111107</v>
      </c>
      <c r="K1935">
        <f>HOUR(Flights[[#This Row],[Scheduled Departure]])</f>
        <v>19</v>
      </c>
      <c r="L1935" s="1">
        <v>0.78680555555555554</v>
      </c>
      <c r="M1935">
        <v>-8</v>
      </c>
      <c r="N1935">
        <v>230</v>
      </c>
      <c r="O1935" s="14">
        <f>Flights[[#This Row],[Length (min)]]/60</f>
        <v>3.8333333333333335</v>
      </c>
      <c r="P1935">
        <v>1744</v>
      </c>
      <c r="Q1935" s="17">
        <f>IFERROR(Flights[[#This Row],[Distance]]/Flights[[#This Row],[Length (hr)]],"")</f>
        <v>454.95652173913044</v>
      </c>
      <c r="R1935" s="1">
        <v>4.027777777777778E-2</v>
      </c>
      <c r="S1935" s="1">
        <v>2.9861111111111113E-2</v>
      </c>
      <c r="T1935">
        <v>-15</v>
      </c>
      <c r="U1935" t="str">
        <f>IF(Flights[[#This Row],[Arrival Delay]]="","Cancelled",IF(Flights[[#This Row],[Arrival Delay]]&gt;15,"Delayed","On time"))</f>
        <v>On time</v>
      </c>
      <c r="V1935" t="str">
        <f>IF(Flights[[#This Row],[Status]]&lt;&gt;"Delayed","",IF(Flights[[#This Row],[Arrival Delay]]&gt;120,"Severe",IF(Flights[[#This Row],[Arrival Delay]]&gt;60,"Major","Moderate")))</f>
        <v/>
      </c>
      <c r="X1935" t="str">
        <f>IF(OR(AND(Flights[[#This Row],[Status]]="Cancelled",Flights[[#This Row],[Cancellation Reason]]="Airline/Carrier"),Flights[[#This Row],[Delay Type]]="Severe"),"Yes","No")</f>
        <v>No</v>
      </c>
    </row>
    <row r="1936" spans="1:24" x14ac:dyDescent="0.25">
      <c r="A1936" s="3">
        <v>42152</v>
      </c>
      <c r="B1936">
        <f>WEEKNUM(Flights[[#This Row],[Date]],2)</f>
        <v>22</v>
      </c>
      <c r="C1936">
        <f>WEEKDAY(Flights[[#This Row],[Date]],2)</f>
        <v>4</v>
      </c>
      <c r="D1936" t="s">
        <v>1333</v>
      </c>
      <c r="E1936" t="s">
        <v>1995</v>
      </c>
      <c r="F1936" t="s">
        <v>0</v>
      </c>
      <c r="G1936" t="s">
        <v>29</v>
      </c>
      <c r="H1936" t="str">
        <f>_xlfn.XLOOKUP(Flights[[#This Row],[Destination]],Airports!$A$1:$A$77,Airports!$D$1:$D$77,"Code not found")</f>
        <v>Phoenix</v>
      </c>
      <c r="I1936" t="str" cm="1">
        <f t="array" ref="I1936">_xlfn.XLOOKUP(Flights[[#This Row],[Destination]],_xlfn._TRO_TRAILING(Airports!A:A),_xlfn._TRO_TRAILING(Airports!E:E),"Code not found")</f>
        <v>AZ</v>
      </c>
      <c r="J1936" s="1">
        <v>0.79513888888888884</v>
      </c>
      <c r="K1936">
        <f>HOUR(Flights[[#This Row],[Scheduled Departure]])</f>
        <v>19</v>
      </c>
      <c r="L1936" s="1">
        <v>0.8208333333333333</v>
      </c>
      <c r="M1936">
        <v>37</v>
      </c>
      <c r="N1936">
        <v>80</v>
      </c>
      <c r="O1936" s="14">
        <f>Flights[[#This Row],[Length (min)]]/60</f>
        <v>1.3333333333333333</v>
      </c>
      <c r="P1936">
        <v>370</v>
      </c>
      <c r="Q1936" s="17">
        <f>IFERROR(Flights[[#This Row],[Distance]]/Flights[[#This Row],[Length (hr)]],"")</f>
        <v>277.5</v>
      </c>
      <c r="R1936" s="1">
        <v>0.84722222222222221</v>
      </c>
      <c r="S1936" s="1">
        <v>0.87638888888888888</v>
      </c>
      <c r="T1936">
        <v>42</v>
      </c>
      <c r="U1936" t="str">
        <f>IF(Flights[[#This Row],[Arrival Delay]]="","Cancelled",IF(Flights[[#This Row],[Arrival Delay]]&gt;15,"Delayed","On time"))</f>
        <v>Delayed</v>
      </c>
      <c r="V1936" t="str">
        <f>IF(Flights[[#This Row],[Status]]&lt;&gt;"Delayed","",IF(Flights[[#This Row],[Arrival Delay]]&gt;120,"Severe",IF(Flights[[#This Row],[Arrival Delay]]&gt;60,"Major","Moderate")))</f>
        <v>Moderate</v>
      </c>
      <c r="X1936" t="str">
        <f>IF(OR(AND(Flights[[#This Row],[Status]]="Cancelled",Flights[[#This Row],[Cancellation Reason]]="Airline/Carrier"),Flights[[#This Row],[Delay Type]]="Severe"),"Yes","No")</f>
        <v>No</v>
      </c>
    </row>
    <row r="1937" spans="1:24" x14ac:dyDescent="0.25">
      <c r="A1937" s="3">
        <v>42152</v>
      </c>
      <c r="B1937">
        <f>WEEKNUM(Flights[[#This Row],[Date]],2)</f>
        <v>22</v>
      </c>
      <c r="C1937">
        <f>WEEKDAY(Flights[[#This Row],[Date]],2)</f>
        <v>4</v>
      </c>
      <c r="D1937" t="s">
        <v>618</v>
      </c>
      <c r="E1937" t="s">
        <v>1991</v>
      </c>
      <c r="F1937" t="s">
        <v>0</v>
      </c>
      <c r="G1937" t="s">
        <v>344</v>
      </c>
      <c r="H1937" t="str">
        <f>_xlfn.XLOOKUP(Flights[[#This Row],[Destination]],Airports!$A$1:$A$77,Airports!$D$1:$D$77,"Code not found")</f>
        <v>Seattle</v>
      </c>
      <c r="I1937" t="str" cm="1">
        <f t="array" ref="I1937">_xlfn.XLOOKUP(Flights[[#This Row],[Destination]],_xlfn._TRO_TRAILING(Airports!A:A),_xlfn._TRO_TRAILING(Airports!E:E),"Code not found")</f>
        <v>WA</v>
      </c>
      <c r="J1937" s="1">
        <v>0.81597222222222221</v>
      </c>
      <c r="K1937">
        <f>HOUR(Flights[[#This Row],[Scheduled Departure]])</f>
        <v>19</v>
      </c>
      <c r="L1937" s="1">
        <v>0.80833333333333335</v>
      </c>
      <c r="M1937">
        <v>-11</v>
      </c>
      <c r="N1937">
        <v>171</v>
      </c>
      <c r="O1937" s="14">
        <f>Flights[[#This Row],[Length (min)]]/60</f>
        <v>2.85</v>
      </c>
      <c r="P1937">
        <v>954</v>
      </c>
      <c r="Q1937" s="17">
        <f>IFERROR(Flights[[#This Row],[Distance]]/Flights[[#This Row],[Length (hr)]],"")</f>
        <v>334.73684210526312</v>
      </c>
      <c r="R1937" s="1">
        <v>0.92291666666666672</v>
      </c>
      <c r="S1937" s="1">
        <v>0.92708333333333337</v>
      </c>
      <c r="T1937">
        <v>6</v>
      </c>
      <c r="U1937" t="str">
        <f>IF(Flights[[#This Row],[Arrival Delay]]="","Cancelled",IF(Flights[[#This Row],[Arrival Delay]]&gt;15,"Delayed","On time"))</f>
        <v>On time</v>
      </c>
      <c r="V1937" t="str">
        <f>IF(Flights[[#This Row],[Status]]&lt;&gt;"Delayed","",IF(Flights[[#This Row],[Arrival Delay]]&gt;120,"Severe",IF(Flights[[#This Row],[Arrival Delay]]&gt;60,"Major","Moderate")))</f>
        <v/>
      </c>
      <c r="X1937" t="str">
        <f>IF(OR(AND(Flights[[#This Row],[Status]]="Cancelled",Flights[[#This Row],[Cancellation Reason]]="Airline/Carrier"),Flights[[#This Row],[Delay Type]]="Severe"),"Yes","No")</f>
        <v>No</v>
      </c>
    </row>
    <row r="1938" spans="1:24" x14ac:dyDescent="0.25">
      <c r="A1938" s="3">
        <v>42152</v>
      </c>
      <c r="B1938">
        <f>WEEKNUM(Flights[[#This Row],[Date]],2)</f>
        <v>22</v>
      </c>
      <c r="C1938">
        <f>WEEKDAY(Flights[[#This Row],[Date]],2)</f>
        <v>4</v>
      </c>
      <c r="D1938" t="s">
        <v>824</v>
      </c>
      <c r="E1938" t="s">
        <v>1994</v>
      </c>
      <c r="F1938" t="s">
        <v>0</v>
      </c>
      <c r="G1938" t="s">
        <v>29</v>
      </c>
      <c r="H1938" t="str">
        <f>_xlfn.XLOOKUP(Flights[[#This Row],[Destination]],Airports!$A$1:$A$77,Airports!$D$1:$D$77,"Code not found")</f>
        <v>Phoenix</v>
      </c>
      <c r="I1938" t="str" cm="1">
        <f t="array" ref="I1938">_xlfn.XLOOKUP(Flights[[#This Row],[Destination]],_xlfn._TRO_TRAILING(Airports!A:A),_xlfn._TRO_TRAILING(Airports!E:E),"Code not found")</f>
        <v>AZ</v>
      </c>
      <c r="J1938" s="1">
        <v>0.89236111111111116</v>
      </c>
      <c r="K1938">
        <f>HOUR(Flights[[#This Row],[Scheduled Departure]])</f>
        <v>21</v>
      </c>
      <c r="L1938" s="1">
        <v>0.89027777777777772</v>
      </c>
      <c r="M1938">
        <v>-3</v>
      </c>
      <c r="N1938">
        <v>80</v>
      </c>
      <c r="O1938" s="14">
        <f>Flights[[#This Row],[Length (min)]]/60</f>
        <v>1.3333333333333333</v>
      </c>
      <c r="P1938">
        <v>370</v>
      </c>
      <c r="Q1938" s="17">
        <f>IFERROR(Flights[[#This Row],[Distance]]/Flights[[#This Row],[Length (hr)]],"")</f>
        <v>277.5</v>
      </c>
      <c r="R1938" s="1">
        <v>0.95208333333333328</v>
      </c>
      <c r="S1938" s="1">
        <v>0.9458333333333333</v>
      </c>
      <c r="T1938">
        <v>-9</v>
      </c>
      <c r="U1938" t="str">
        <f>IF(Flights[[#This Row],[Arrival Delay]]="","Cancelled",IF(Flights[[#This Row],[Arrival Delay]]&gt;15,"Delayed","On time"))</f>
        <v>On time</v>
      </c>
      <c r="V1938" t="str">
        <f>IF(Flights[[#This Row],[Status]]&lt;&gt;"Delayed","",IF(Flights[[#This Row],[Arrival Delay]]&gt;120,"Severe",IF(Flights[[#This Row],[Arrival Delay]]&gt;60,"Major","Moderate")))</f>
        <v/>
      </c>
      <c r="X1938" t="str">
        <f>IF(OR(AND(Flights[[#This Row],[Status]]="Cancelled",Flights[[#This Row],[Cancellation Reason]]="Airline/Carrier"),Flights[[#This Row],[Delay Type]]="Severe"),"Yes","No")</f>
        <v>No</v>
      </c>
    </row>
    <row r="1939" spans="1:24" x14ac:dyDescent="0.25">
      <c r="A1939" s="3">
        <v>42152</v>
      </c>
      <c r="B1939">
        <f>WEEKNUM(Flights[[#This Row],[Date]],2)</f>
        <v>22</v>
      </c>
      <c r="C1939">
        <f>WEEKDAY(Flights[[#This Row],[Date]],2)</f>
        <v>4</v>
      </c>
      <c r="D1939" t="s">
        <v>669</v>
      </c>
      <c r="E1939" t="s">
        <v>1992</v>
      </c>
      <c r="F1939" t="s">
        <v>0</v>
      </c>
      <c r="G1939" t="s">
        <v>285</v>
      </c>
      <c r="H1939" t="str">
        <f>_xlfn.XLOOKUP(Flights[[#This Row],[Destination]],Airports!$A$1:$A$77,Airports!$D$1:$D$77,"Code not found")</f>
        <v>Fort Lauderdale</v>
      </c>
      <c r="I1939" t="str" cm="1">
        <f t="array" ref="I1939">_xlfn.XLOOKUP(Flights[[#This Row],[Destination]],_xlfn._TRO_TRAILING(Airports!A:A),_xlfn._TRO_TRAILING(Airports!E:E),"Code not found")</f>
        <v>FL</v>
      </c>
      <c r="J1939" s="1">
        <v>0.9194444444444444</v>
      </c>
      <c r="K1939">
        <f>HOUR(Flights[[#This Row],[Scheduled Departure]])</f>
        <v>22</v>
      </c>
      <c r="L1939" s="1">
        <v>0.93680555555555556</v>
      </c>
      <c r="M1939">
        <v>25</v>
      </c>
      <c r="N1939">
        <v>308</v>
      </c>
      <c r="O1939" s="14">
        <f>Flights[[#This Row],[Length (min)]]/60</f>
        <v>5.1333333333333337</v>
      </c>
      <c r="P1939">
        <v>2343</v>
      </c>
      <c r="Q1939" s="17">
        <f>IFERROR(Flights[[#This Row],[Distance]]/Flights[[#This Row],[Length (hr)]],"")</f>
        <v>456.42857142857139</v>
      </c>
      <c r="R1939" s="1">
        <v>0.25</v>
      </c>
      <c r="S1939" s="1">
        <v>0.27569444444444446</v>
      </c>
      <c r="T1939">
        <v>37</v>
      </c>
      <c r="U1939" t="str">
        <f>IF(Flights[[#This Row],[Arrival Delay]]="","Cancelled",IF(Flights[[#This Row],[Arrival Delay]]&gt;15,"Delayed","On time"))</f>
        <v>Delayed</v>
      </c>
      <c r="V1939" t="str">
        <f>IF(Flights[[#This Row],[Status]]&lt;&gt;"Delayed","",IF(Flights[[#This Row],[Arrival Delay]]&gt;120,"Severe",IF(Flights[[#This Row],[Arrival Delay]]&gt;60,"Major","Moderate")))</f>
        <v>Moderate</v>
      </c>
      <c r="X1939" t="str">
        <f>IF(OR(AND(Flights[[#This Row],[Status]]="Cancelled",Flights[[#This Row],[Cancellation Reason]]="Airline/Carrier"),Flights[[#This Row],[Delay Type]]="Severe"),"Yes","No")</f>
        <v>No</v>
      </c>
    </row>
    <row r="1940" spans="1:24" x14ac:dyDescent="0.25">
      <c r="A1940" s="3">
        <v>42152</v>
      </c>
      <c r="B1940">
        <f>WEEKNUM(Flights[[#This Row],[Date]],2)</f>
        <v>22</v>
      </c>
      <c r="C1940">
        <f>WEEKDAY(Flights[[#This Row],[Date]],2)</f>
        <v>4</v>
      </c>
      <c r="D1940" t="s">
        <v>123</v>
      </c>
      <c r="E1940" t="s">
        <v>1987</v>
      </c>
      <c r="F1940" t="s">
        <v>0</v>
      </c>
      <c r="G1940" t="s">
        <v>16</v>
      </c>
      <c r="H1940" t="str">
        <f>_xlfn.XLOOKUP(Flights[[#This Row],[Destination]],Airports!$A$1:$A$77,Airports!$D$1:$D$77,"Code not found")</f>
        <v>Dulles</v>
      </c>
      <c r="I1940" t="str" cm="1">
        <f t="array" ref="I1940">_xlfn.XLOOKUP(Flights[[#This Row],[Destination]],_xlfn._TRO_TRAILING(Airports!A:A),_xlfn._TRO_TRAILING(Airports!E:E),"Code not found")</f>
        <v>VA</v>
      </c>
      <c r="J1940" s="1">
        <v>0.92361111111111116</v>
      </c>
      <c r="K1940">
        <f>HOUR(Flights[[#This Row],[Scheduled Departure]])</f>
        <v>22</v>
      </c>
      <c r="L1940" s="1">
        <v>0.92013888888888884</v>
      </c>
      <c r="M1940">
        <v>-5</v>
      </c>
      <c r="N1940">
        <v>286</v>
      </c>
      <c r="O1940" s="14">
        <f>Flights[[#This Row],[Length (min)]]/60</f>
        <v>4.7666666666666666</v>
      </c>
      <c r="P1940">
        <v>2288</v>
      </c>
      <c r="Q1940" s="17">
        <f>IFERROR(Flights[[#This Row],[Distance]]/Flights[[#This Row],[Length (hr)]],"")</f>
        <v>480</v>
      </c>
      <c r="R1940" s="1">
        <v>0.25277777777777777</v>
      </c>
      <c r="S1940" s="1">
        <v>0.24374999999999999</v>
      </c>
      <c r="T1940">
        <v>-13</v>
      </c>
      <c r="U1940" t="str">
        <f>IF(Flights[[#This Row],[Arrival Delay]]="","Cancelled",IF(Flights[[#This Row],[Arrival Delay]]&gt;15,"Delayed","On time"))</f>
        <v>On time</v>
      </c>
      <c r="V1940" t="str">
        <f>IF(Flights[[#This Row],[Status]]&lt;&gt;"Delayed","",IF(Flights[[#This Row],[Arrival Delay]]&gt;120,"Severe",IF(Flights[[#This Row],[Arrival Delay]]&gt;60,"Major","Moderate")))</f>
        <v/>
      </c>
      <c r="X1940" t="str">
        <f>IF(OR(AND(Flights[[#This Row],[Status]]="Cancelled",Flights[[#This Row],[Cancellation Reason]]="Airline/Carrier"),Flights[[#This Row],[Delay Type]]="Severe"),"Yes","No")</f>
        <v>No</v>
      </c>
    </row>
    <row r="1941" spans="1:24" x14ac:dyDescent="0.25">
      <c r="A1941" s="3">
        <v>42153</v>
      </c>
      <c r="B1941">
        <f>WEEKNUM(Flights[[#This Row],[Date]],2)</f>
        <v>22</v>
      </c>
      <c r="C1941">
        <f>WEEKDAY(Flights[[#This Row],[Date]],2)</f>
        <v>5</v>
      </c>
      <c r="D1941" t="s">
        <v>45</v>
      </c>
      <c r="E1941" t="s">
        <v>1987</v>
      </c>
      <c r="F1941" t="s">
        <v>0</v>
      </c>
      <c r="G1941" t="s">
        <v>13</v>
      </c>
      <c r="H1941" t="str">
        <f>_xlfn.XLOOKUP(Flights[[#This Row],[Destination]],Airports!$A$1:$A$77,Airports!$D$1:$D$77,"Code not found")</f>
        <v>Orlando</v>
      </c>
      <c r="I1941" t="str" cm="1">
        <f t="array" ref="I1941">_xlfn.XLOOKUP(Flights[[#This Row],[Destination]],_xlfn._TRO_TRAILING(Airports!A:A),_xlfn._TRO_TRAILING(Airports!E:E),"Code not found")</f>
        <v>FL</v>
      </c>
      <c r="J1941" s="1">
        <v>0.33333333333333331</v>
      </c>
      <c r="K1941">
        <f>HOUR(Flights[[#This Row],[Scheduled Departure]])</f>
        <v>8</v>
      </c>
      <c r="L1941" s="1">
        <v>0.33194444444444443</v>
      </c>
      <c r="M1941">
        <v>-2</v>
      </c>
      <c r="N1941">
        <v>302</v>
      </c>
      <c r="O1941" s="14">
        <f>Flights[[#This Row],[Length (min)]]/60</f>
        <v>5.0333333333333332</v>
      </c>
      <c r="P1941">
        <v>2218</v>
      </c>
      <c r="Q1941" s="17">
        <f>IFERROR(Flights[[#This Row],[Distance]]/Flights[[#This Row],[Length (hr)]],"")</f>
        <v>440.66225165562918</v>
      </c>
      <c r="R1941" s="1">
        <v>0.66041666666666665</v>
      </c>
      <c r="S1941" s="1">
        <v>0.66666666666666663</v>
      </c>
      <c r="T1941">
        <v>9</v>
      </c>
      <c r="U1941" t="str">
        <f>IF(Flights[[#This Row],[Arrival Delay]]="","Cancelled",IF(Flights[[#This Row],[Arrival Delay]]&gt;15,"Delayed","On time"))</f>
        <v>On time</v>
      </c>
      <c r="V1941" t="str">
        <f>IF(Flights[[#This Row],[Status]]&lt;&gt;"Delayed","",IF(Flights[[#This Row],[Arrival Delay]]&gt;120,"Severe",IF(Flights[[#This Row],[Arrival Delay]]&gt;60,"Major","Moderate")))</f>
        <v/>
      </c>
      <c r="X1941" t="str">
        <f>IF(OR(AND(Flights[[#This Row],[Status]]="Cancelled",Flights[[#This Row],[Cancellation Reason]]="Airline/Carrier"),Flights[[#This Row],[Delay Type]]="Severe"),"Yes","No")</f>
        <v>No</v>
      </c>
    </row>
    <row r="1942" spans="1:24" x14ac:dyDescent="0.25">
      <c r="A1942" s="3">
        <v>42153</v>
      </c>
      <c r="B1942">
        <f>WEEKNUM(Flights[[#This Row],[Date]],2)</f>
        <v>22</v>
      </c>
      <c r="C1942">
        <f>WEEKDAY(Flights[[#This Row],[Date]],2)</f>
        <v>5</v>
      </c>
      <c r="D1942" t="s">
        <v>169</v>
      </c>
      <c r="E1942" t="s">
        <v>1987</v>
      </c>
      <c r="F1942" t="s">
        <v>0</v>
      </c>
      <c r="G1942" t="s">
        <v>9</v>
      </c>
      <c r="H1942" t="str">
        <f>_xlfn.XLOOKUP(Flights[[#This Row],[Destination]],Airports!$A$1:$A$77,Airports!$D$1:$D$77,"Code not found")</f>
        <v>San Francisco</v>
      </c>
      <c r="I1942" t="str" cm="1">
        <f t="array" ref="I1942">_xlfn.XLOOKUP(Flights[[#This Row],[Destination]],_xlfn._TRO_TRAILING(Airports!A:A),_xlfn._TRO_TRAILING(Airports!E:E),"Code not found")</f>
        <v>CA</v>
      </c>
      <c r="J1942" s="1">
        <v>0.42708333333333331</v>
      </c>
      <c r="K1942">
        <f>HOUR(Flights[[#This Row],[Scheduled Departure]])</f>
        <v>10</v>
      </c>
      <c r="L1942" s="1">
        <v>0.54097222222222219</v>
      </c>
      <c r="M1942">
        <v>164</v>
      </c>
      <c r="N1942">
        <v>78</v>
      </c>
      <c r="O1942" s="14">
        <f>Flights[[#This Row],[Length (min)]]/60</f>
        <v>1.3</v>
      </c>
      <c r="P1942">
        <v>337</v>
      </c>
      <c r="Q1942" s="17">
        <f>IFERROR(Flights[[#This Row],[Distance]]/Flights[[#This Row],[Length (hr)]],"")</f>
        <v>259.23076923076923</v>
      </c>
      <c r="R1942" s="1">
        <v>0.48819444444444443</v>
      </c>
      <c r="S1942" s="1">
        <v>0.59513888888888888</v>
      </c>
      <c r="T1942">
        <v>154</v>
      </c>
      <c r="U1942" t="str">
        <f>IF(Flights[[#This Row],[Arrival Delay]]="","Cancelled",IF(Flights[[#This Row],[Arrival Delay]]&gt;15,"Delayed","On time"))</f>
        <v>Delayed</v>
      </c>
      <c r="V1942" t="str">
        <f>IF(Flights[[#This Row],[Status]]&lt;&gt;"Delayed","",IF(Flights[[#This Row],[Arrival Delay]]&gt;120,"Severe",IF(Flights[[#This Row],[Arrival Delay]]&gt;60,"Major","Moderate")))</f>
        <v>Severe</v>
      </c>
      <c r="X1942" t="str">
        <f>IF(OR(AND(Flights[[#This Row],[Status]]="Cancelled",Flights[[#This Row],[Cancellation Reason]]="Airline/Carrier"),Flights[[#This Row],[Delay Type]]="Severe"),"Yes","No")</f>
        <v>Yes</v>
      </c>
    </row>
    <row r="1943" spans="1:24" x14ac:dyDescent="0.25">
      <c r="A1943" s="3">
        <v>42153</v>
      </c>
      <c r="B1943">
        <f>WEEKNUM(Flights[[#This Row],[Date]],2)</f>
        <v>22</v>
      </c>
      <c r="C1943">
        <f>WEEKDAY(Flights[[#This Row],[Date]],2)</f>
        <v>5</v>
      </c>
      <c r="D1943" t="s">
        <v>139</v>
      </c>
      <c r="E1943" t="s">
        <v>1987</v>
      </c>
      <c r="F1943" t="s">
        <v>0</v>
      </c>
      <c r="G1943" t="s">
        <v>23</v>
      </c>
      <c r="H1943" t="str">
        <f>_xlfn.XLOOKUP(Flights[[#This Row],[Destination]],Airports!$A$1:$A$77,Airports!$D$1:$D$77,"Code not found")</f>
        <v>Indianapolis</v>
      </c>
      <c r="I1943" t="str" cm="1">
        <f t="array" ref="I1943">_xlfn.XLOOKUP(Flights[[#This Row],[Destination]],_xlfn._TRO_TRAILING(Airports!A:A),_xlfn._TRO_TRAILING(Airports!E:E),"Code not found")</f>
        <v>IN</v>
      </c>
      <c r="J1943" s="1">
        <v>0.46875</v>
      </c>
      <c r="K1943">
        <f>HOUR(Flights[[#This Row],[Scheduled Departure]])</f>
        <v>11</v>
      </c>
      <c r="L1943" s="1">
        <v>0.46597222222222223</v>
      </c>
      <c r="M1943">
        <v>-4</v>
      </c>
      <c r="N1943">
        <v>234</v>
      </c>
      <c r="O1943" s="14">
        <f>Flights[[#This Row],[Length (min)]]/60</f>
        <v>3.9</v>
      </c>
      <c r="P1943">
        <v>1814</v>
      </c>
      <c r="Q1943" s="17">
        <f>IFERROR(Flights[[#This Row],[Distance]]/Flights[[#This Row],[Length (hr)]],"")</f>
        <v>465.12820512820514</v>
      </c>
      <c r="R1943" s="1">
        <v>0.76041666666666663</v>
      </c>
      <c r="S1943" s="1">
        <v>0.75347222222222221</v>
      </c>
      <c r="T1943">
        <v>-10</v>
      </c>
      <c r="U1943" t="str">
        <f>IF(Flights[[#This Row],[Arrival Delay]]="","Cancelled",IF(Flights[[#This Row],[Arrival Delay]]&gt;15,"Delayed","On time"))</f>
        <v>On time</v>
      </c>
      <c r="V1943" t="str">
        <f>IF(Flights[[#This Row],[Status]]&lt;&gt;"Delayed","",IF(Flights[[#This Row],[Arrival Delay]]&gt;120,"Severe",IF(Flights[[#This Row],[Arrival Delay]]&gt;60,"Major","Moderate")))</f>
        <v/>
      </c>
      <c r="X1943" t="str">
        <f>IF(OR(AND(Flights[[#This Row],[Status]]="Cancelled",Flights[[#This Row],[Cancellation Reason]]="Airline/Carrier"),Flights[[#This Row],[Delay Type]]="Severe"),"Yes","No")</f>
        <v>No</v>
      </c>
    </row>
    <row r="1944" spans="1:24" x14ac:dyDescent="0.25">
      <c r="A1944" s="3">
        <v>42153</v>
      </c>
      <c r="B1944">
        <f>WEEKNUM(Flights[[#This Row],[Date]],2)</f>
        <v>22</v>
      </c>
      <c r="C1944">
        <f>WEEKDAY(Flights[[#This Row],[Date]],2)</f>
        <v>5</v>
      </c>
      <c r="D1944" t="s">
        <v>1302</v>
      </c>
      <c r="E1944" t="s">
        <v>1995</v>
      </c>
      <c r="F1944" t="s">
        <v>0</v>
      </c>
      <c r="G1944" t="s">
        <v>278</v>
      </c>
      <c r="H1944" t="str">
        <f>_xlfn.XLOOKUP(Flights[[#This Row],[Destination]],Airports!$A$1:$A$77,Airports!$D$1:$D$77,"Code not found")</f>
        <v>El Paso</v>
      </c>
      <c r="I1944" t="str" cm="1">
        <f t="array" ref="I1944">_xlfn.XLOOKUP(Flights[[#This Row],[Destination]],_xlfn._TRO_TRAILING(Airports!A:A),_xlfn._TRO_TRAILING(Airports!E:E),"Code not found")</f>
        <v>TX</v>
      </c>
      <c r="J1944" s="1">
        <v>0.4826388888888889</v>
      </c>
      <c r="K1944">
        <f>HOUR(Flights[[#This Row],[Scheduled Departure]])</f>
        <v>11</v>
      </c>
      <c r="L1944" s="1">
        <v>0.48749999999999999</v>
      </c>
      <c r="M1944">
        <v>7</v>
      </c>
      <c r="N1944">
        <v>110</v>
      </c>
      <c r="O1944" s="14">
        <f>Flights[[#This Row],[Length (min)]]/60</f>
        <v>1.8333333333333333</v>
      </c>
      <c r="P1944">
        <v>715</v>
      </c>
      <c r="Q1944" s="17">
        <f>IFERROR(Flights[[#This Row],[Distance]]/Flights[[#This Row],[Length (hr)]],"")</f>
        <v>390</v>
      </c>
      <c r="R1944" s="1">
        <v>0.60069444444444442</v>
      </c>
      <c r="S1944" s="1">
        <v>0.60555555555555551</v>
      </c>
      <c r="T1944">
        <v>7</v>
      </c>
      <c r="U1944" t="str">
        <f>IF(Flights[[#This Row],[Arrival Delay]]="","Cancelled",IF(Flights[[#This Row],[Arrival Delay]]&gt;15,"Delayed","On time"))</f>
        <v>On time</v>
      </c>
      <c r="V1944" t="str">
        <f>IF(Flights[[#This Row],[Status]]&lt;&gt;"Delayed","",IF(Flights[[#This Row],[Arrival Delay]]&gt;120,"Severe",IF(Flights[[#This Row],[Arrival Delay]]&gt;60,"Major","Moderate")))</f>
        <v/>
      </c>
      <c r="X1944" t="str">
        <f>IF(OR(AND(Flights[[#This Row],[Status]]="Cancelled",Flights[[#This Row],[Cancellation Reason]]="Airline/Carrier"),Flights[[#This Row],[Delay Type]]="Severe"),"Yes","No")</f>
        <v>No</v>
      </c>
    </row>
    <row r="1945" spans="1:24" x14ac:dyDescent="0.25">
      <c r="A1945" s="3">
        <v>42153</v>
      </c>
      <c r="B1945">
        <f>WEEKNUM(Flights[[#This Row],[Date]],2)</f>
        <v>22</v>
      </c>
      <c r="C1945">
        <f>WEEKDAY(Flights[[#This Row],[Date]],2)</f>
        <v>5</v>
      </c>
      <c r="D1945" t="s">
        <v>1303</v>
      </c>
      <c r="E1945" t="s">
        <v>1995</v>
      </c>
      <c r="F1945" t="s">
        <v>0</v>
      </c>
      <c r="G1945" t="s">
        <v>29</v>
      </c>
      <c r="H1945" t="str">
        <f>_xlfn.XLOOKUP(Flights[[#This Row],[Destination]],Airports!$A$1:$A$77,Airports!$D$1:$D$77,"Code not found")</f>
        <v>Phoenix</v>
      </c>
      <c r="I1945" t="str" cm="1">
        <f t="array" ref="I1945">_xlfn.XLOOKUP(Flights[[#This Row],[Destination]],_xlfn._TRO_TRAILING(Airports!A:A),_xlfn._TRO_TRAILING(Airports!E:E),"Code not found")</f>
        <v>AZ</v>
      </c>
      <c r="J1945" s="1">
        <v>0.4826388888888889</v>
      </c>
      <c r="K1945">
        <f>HOUR(Flights[[#This Row],[Scheduled Departure]])</f>
        <v>11</v>
      </c>
      <c r="L1945" s="1">
        <v>0.47986111111111113</v>
      </c>
      <c r="M1945">
        <v>-4</v>
      </c>
      <c r="N1945">
        <v>71</v>
      </c>
      <c r="O1945" s="14">
        <f>Flights[[#This Row],[Length (min)]]/60</f>
        <v>1.1833333333333333</v>
      </c>
      <c r="P1945">
        <v>370</v>
      </c>
      <c r="Q1945" s="17">
        <f>IFERROR(Flights[[#This Row],[Distance]]/Flights[[#This Row],[Length (hr)]],"")</f>
        <v>312.67605633802816</v>
      </c>
      <c r="R1945" s="1">
        <v>0.53472222222222221</v>
      </c>
      <c r="S1945" s="1">
        <v>0.52916666666666667</v>
      </c>
      <c r="T1945">
        <v>-8</v>
      </c>
      <c r="U1945" t="str">
        <f>IF(Flights[[#This Row],[Arrival Delay]]="","Cancelled",IF(Flights[[#This Row],[Arrival Delay]]&gt;15,"Delayed","On time"))</f>
        <v>On time</v>
      </c>
      <c r="V1945" t="str">
        <f>IF(Flights[[#This Row],[Status]]&lt;&gt;"Delayed","",IF(Flights[[#This Row],[Arrival Delay]]&gt;120,"Severe",IF(Flights[[#This Row],[Arrival Delay]]&gt;60,"Major","Moderate")))</f>
        <v/>
      </c>
      <c r="X1945" t="str">
        <f>IF(OR(AND(Flights[[#This Row],[Status]]="Cancelled",Flights[[#This Row],[Cancellation Reason]]="Airline/Carrier"),Flights[[#This Row],[Delay Type]]="Severe"),"Yes","No")</f>
        <v>No</v>
      </c>
    </row>
    <row r="1946" spans="1:24" x14ac:dyDescent="0.25">
      <c r="A1946" s="3">
        <v>42153</v>
      </c>
      <c r="B1946">
        <f>WEEKNUM(Flights[[#This Row],[Date]],2)</f>
        <v>22</v>
      </c>
      <c r="C1946">
        <f>WEEKDAY(Flights[[#This Row],[Date]],2)</f>
        <v>5</v>
      </c>
      <c r="D1946" t="s">
        <v>498</v>
      </c>
      <c r="E1946" t="s">
        <v>1989</v>
      </c>
      <c r="F1946" t="s">
        <v>0</v>
      </c>
      <c r="G1946" t="s">
        <v>268</v>
      </c>
      <c r="H1946" t="str">
        <f>_xlfn.XLOOKUP(Flights[[#This Row],[Destination]],Airports!$A$1:$A$77,Airports!$D$1:$D$77,"Code not found")</f>
        <v>Convington</v>
      </c>
      <c r="I1946" t="str" cm="1">
        <f t="array" ref="I1946">_xlfn.XLOOKUP(Flights[[#This Row],[Destination]],_xlfn._TRO_TRAILING(Airports!A:A),_xlfn._TRO_TRAILING(Airports!E:E),"Code not found")</f>
        <v>KY</v>
      </c>
      <c r="J1946" s="1">
        <v>0.51041666666666663</v>
      </c>
      <c r="K1946">
        <f>HOUR(Flights[[#This Row],[Scheduled Departure]])</f>
        <v>12</v>
      </c>
      <c r="L1946" s="1">
        <v>0.51875000000000004</v>
      </c>
      <c r="M1946">
        <v>12</v>
      </c>
      <c r="N1946">
        <v>240</v>
      </c>
      <c r="O1946" s="14">
        <f>Flights[[#This Row],[Length (min)]]/60</f>
        <v>4</v>
      </c>
      <c r="P1946">
        <v>1900</v>
      </c>
      <c r="Q1946" s="17">
        <f>IFERROR(Flights[[#This Row],[Distance]]/Flights[[#This Row],[Length (hr)]],"")</f>
        <v>475</v>
      </c>
      <c r="R1946" s="1">
        <v>0.80902777777777779</v>
      </c>
      <c r="S1946" s="1">
        <v>0.81041666666666667</v>
      </c>
      <c r="T1946">
        <v>2</v>
      </c>
      <c r="U1946" t="str">
        <f>IF(Flights[[#This Row],[Arrival Delay]]="","Cancelled",IF(Flights[[#This Row],[Arrival Delay]]&gt;15,"Delayed","On time"))</f>
        <v>On time</v>
      </c>
      <c r="V1946" t="str">
        <f>IF(Flights[[#This Row],[Status]]&lt;&gt;"Delayed","",IF(Flights[[#This Row],[Arrival Delay]]&gt;120,"Severe",IF(Flights[[#This Row],[Arrival Delay]]&gt;60,"Major","Moderate")))</f>
        <v/>
      </c>
      <c r="X1946" t="str">
        <f>IF(OR(AND(Flights[[#This Row],[Status]]="Cancelled",Flights[[#This Row],[Cancellation Reason]]="Airline/Carrier"),Flights[[#This Row],[Delay Type]]="Severe"),"Yes","No")</f>
        <v>No</v>
      </c>
    </row>
    <row r="1947" spans="1:24" x14ac:dyDescent="0.25">
      <c r="A1947" s="3">
        <v>42153</v>
      </c>
      <c r="B1947">
        <f>WEEKNUM(Flights[[#This Row],[Date]],2)</f>
        <v>22</v>
      </c>
      <c r="C1947">
        <f>WEEKDAY(Flights[[#This Row],[Date]],2)</f>
        <v>5</v>
      </c>
      <c r="D1947" t="s">
        <v>993</v>
      </c>
      <c r="E1947" t="s">
        <v>1994</v>
      </c>
      <c r="F1947" t="s">
        <v>0</v>
      </c>
      <c r="G1947" t="s">
        <v>347</v>
      </c>
      <c r="H1947" t="str">
        <f>_xlfn.XLOOKUP(Flights[[#This Row],[Destination]],Airports!$A$1:$A$77,Airports!$D$1:$D$77,"Code not found")</f>
        <v>San Jose</v>
      </c>
      <c r="I1947" t="str" cm="1">
        <f t="array" ref="I1947">_xlfn.XLOOKUP(Flights[[#This Row],[Destination]],_xlfn._TRO_TRAILING(Airports!A:A),_xlfn._TRO_TRAILING(Airports!E:E),"Code not found")</f>
        <v>CA</v>
      </c>
      <c r="J1947" s="1">
        <v>0.52083333333333337</v>
      </c>
      <c r="K1947">
        <f>HOUR(Flights[[#This Row],[Scheduled Departure]])</f>
        <v>12</v>
      </c>
      <c r="L1947" s="1">
        <v>0.55625000000000002</v>
      </c>
      <c r="M1947">
        <v>51</v>
      </c>
      <c r="N1947">
        <v>76</v>
      </c>
      <c r="O1947" s="14">
        <f>Flights[[#This Row],[Length (min)]]/60</f>
        <v>1.2666666666666666</v>
      </c>
      <c r="P1947">
        <v>308</v>
      </c>
      <c r="Q1947" s="17">
        <f>IFERROR(Flights[[#This Row],[Distance]]/Flights[[#This Row],[Length (hr)]],"")</f>
        <v>243.15789473684211</v>
      </c>
      <c r="R1947" s="1">
        <v>0.57638888888888884</v>
      </c>
      <c r="S1947" s="1">
        <v>0.60902777777777772</v>
      </c>
      <c r="T1947">
        <v>47</v>
      </c>
      <c r="U1947" t="str">
        <f>IF(Flights[[#This Row],[Arrival Delay]]="","Cancelled",IF(Flights[[#This Row],[Arrival Delay]]&gt;15,"Delayed","On time"))</f>
        <v>Delayed</v>
      </c>
      <c r="V1947" t="str">
        <f>IF(Flights[[#This Row],[Status]]&lt;&gt;"Delayed","",IF(Flights[[#This Row],[Arrival Delay]]&gt;120,"Severe",IF(Flights[[#This Row],[Arrival Delay]]&gt;60,"Major","Moderate")))</f>
        <v>Moderate</v>
      </c>
      <c r="X1947" t="str">
        <f>IF(OR(AND(Flights[[#This Row],[Status]]="Cancelled",Flights[[#This Row],[Cancellation Reason]]="Airline/Carrier"),Flights[[#This Row],[Delay Type]]="Severe"),"Yes","No")</f>
        <v>No</v>
      </c>
    </row>
    <row r="1948" spans="1:24" x14ac:dyDescent="0.25">
      <c r="A1948" s="3">
        <v>42153</v>
      </c>
      <c r="B1948">
        <f>WEEKNUM(Flights[[#This Row],[Date]],2)</f>
        <v>22</v>
      </c>
      <c r="C1948">
        <f>WEEKDAY(Flights[[#This Row],[Date]],2)</f>
        <v>5</v>
      </c>
      <c r="D1948" t="s">
        <v>565</v>
      </c>
      <c r="E1948" t="s">
        <v>1996</v>
      </c>
      <c r="F1948" t="s">
        <v>0</v>
      </c>
      <c r="G1948" t="s">
        <v>15</v>
      </c>
      <c r="H1948" t="str">
        <f>_xlfn.XLOOKUP(Flights[[#This Row],[Destination]],Airports!$A$1:$A$77,Airports!$D$1:$D$77,"Code not found")</f>
        <v>Las Vegas</v>
      </c>
      <c r="I1948" t="str" cm="1">
        <f t="array" ref="I1948">_xlfn.XLOOKUP(Flights[[#This Row],[Destination]],_xlfn._TRO_TRAILING(Airports!A:A),_xlfn._TRO_TRAILING(Airports!E:E),"Code not found")</f>
        <v>NV</v>
      </c>
      <c r="J1948" s="1">
        <v>0.52777777777777779</v>
      </c>
      <c r="K1948">
        <f>HOUR(Flights[[#This Row],[Scheduled Departure]])</f>
        <v>12</v>
      </c>
      <c r="L1948" s="1">
        <v>0.54513888888888884</v>
      </c>
      <c r="M1948">
        <v>25</v>
      </c>
      <c r="N1948">
        <v>67</v>
      </c>
      <c r="O1948" s="14">
        <f>Flights[[#This Row],[Length (min)]]/60</f>
        <v>1.1166666666666667</v>
      </c>
      <c r="P1948">
        <v>236</v>
      </c>
      <c r="Q1948" s="17">
        <f>IFERROR(Flights[[#This Row],[Distance]]/Flights[[#This Row],[Length (hr)]],"")</f>
        <v>211.34328358208955</v>
      </c>
      <c r="R1948" s="1">
        <v>0.57291666666666663</v>
      </c>
      <c r="S1948" s="1">
        <v>0.59166666666666667</v>
      </c>
      <c r="T1948">
        <v>27</v>
      </c>
      <c r="U1948" t="str">
        <f>IF(Flights[[#This Row],[Arrival Delay]]="","Cancelled",IF(Flights[[#This Row],[Arrival Delay]]&gt;15,"Delayed","On time"))</f>
        <v>Delayed</v>
      </c>
      <c r="V1948" t="str">
        <f>IF(Flights[[#This Row],[Status]]&lt;&gt;"Delayed","",IF(Flights[[#This Row],[Arrival Delay]]&gt;120,"Severe",IF(Flights[[#This Row],[Arrival Delay]]&gt;60,"Major","Moderate")))</f>
        <v>Moderate</v>
      </c>
      <c r="X1948" t="str">
        <f>IF(OR(AND(Flights[[#This Row],[Status]]="Cancelled",Flights[[#This Row],[Cancellation Reason]]="Airline/Carrier"),Flights[[#This Row],[Delay Type]]="Severe"),"Yes","No")</f>
        <v>No</v>
      </c>
    </row>
    <row r="1949" spans="1:24" x14ac:dyDescent="0.25">
      <c r="A1949" s="3">
        <v>42153</v>
      </c>
      <c r="B1949">
        <f>WEEKNUM(Flights[[#This Row],[Date]],2)</f>
        <v>22</v>
      </c>
      <c r="C1949">
        <f>WEEKDAY(Flights[[#This Row],[Date]],2)</f>
        <v>5</v>
      </c>
      <c r="D1949" t="s">
        <v>526</v>
      </c>
      <c r="E1949" t="s">
        <v>1996</v>
      </c>
      <c r="F1949" t="s">
        <v>0</v>
      </c>
      <c r="G1949" t="s">
        <v>9</v>
      </c>
      <c r="H1949" t="str">
        <f>_xlfn.XLOOKUP(Flights[[#This Row],[Destination]],Airports!$A$1:$A$77,Airports!$D$1:$D$77,"Code not found")</f>
        <v>San Francisco</v>
      </c>
      <c r="I1949" t="str" cm="1">
        <f t="array" ref="I1949">_xlfn.XLOOKUP(Flights[[#This Row],[Destination]],_xlfn._TRO_TRAILING(Airports!A:A),_xlfn._TRO_TRAILING(Airports!E:E),"Code not found")</f>
        <v>CA</v>
      </c>
      <c r="J1949" s="1">
        <v>0.58333333333333337</v>
      </c>
      <c r="K1949">
        <f>HOUR(Flights[[#This Row],[Scheduled Departure]])</f>
        <v>14</v>
      </c>
      <c r="L1949" s="1">
        <v>0.57847222222222228</v>
      </c>
      <c r="M1949">
        <v>-7</v>
      </c>
      <c r="N1949">
        <v>67</v>
      </c>
      <c r="O1949" s="14">
        <f>Flights[[#This Row],[Length (min)]]/60</f>
        <v>1.1166666666666667</v>
      </c>
      <c r="P1949">
        <v>337</v>
      </c>
      <c r="Q1949" s="17">
        <f>IFERROR(Flights[[#This Row],[Distance]]/Flights[[#This Row],[Length (hr)]],"")</f>
        <v>301.79104477611941</v>
      </c>
      <c r="R1949" s="1">
        <v>0.63888888888888884</v>
      </c>
      <c r="S1949" s="1">
        <v>0.625</v>
      </c>
      <c r="T1949">
        <v>-20</v>
      </c>
      <c r="U1949" t="str">
        <f>IF(Flights[[#This Row],[Arrival Delay]]="","Cancelled",IF(Flights[[#This Row],[Arrival Delay]]&gt;15,"Delayed","On time"))</f>
        <v>On time</v>
      </c>
      <c r="V1949" t="str">
        <f>IF(Flights[[#This Row],[Status]]&lt;&gt;"Delayed","",IF(Flights[[#This Row],[Arrival Delay]]&gt;120,"Severe",IF(Flights[[#This Row],[Arrival Delay]]&gt;60,"Major","Moderate")))</f>
        <v/>
      </c>
      <c r="X1949" t="str">
        <f>IF(OR(AND(Flights[[#This Row],[Status]]="Cancelled",Flights[[#This Row],[Cancellation Reason]]="Airline/Carrier"),Flights[[#This Row],[Delay Type]]="Severe"),"Yes","No")</f>
        <v>No</v>
      </c>
    </row>
    <row r="1950" spans="1:24" x14ac:dyDescent="0.25">
      <c r="A1950" s="3">
        <v>42153</v>
      </c>
      <c r="B1950">
        <f>WEEKNUM(Flights[[#This Row],[Date]],2)</f>
        <v>22</v>
      </c>
      <c r="C1950">
        <f>WEEKDAY(Flights[[#This Row],[Date]],2)</f>
        <v>5</v>
      </c>
      <c r="D1950" t="s">
        <v>1323</v>
      </c>
      <c r="E1950" t="s">
        <v>1995</v>
      </c>
      <c r="F1950" t="s">
        <v>0</v>
      </c>
      <c r="G1950" t="s">
        <v>9</v>
      </c>
      <c r="H1950" t="str">
        <f>_xlfn.XLOOKUP(Flights[[#This Row],[Destination]],Airports!$A$1:$A$77,Airports!$D$1:$D$77,"Code not found")</f>
        <v>San Francisco</v>
      </c>
      <c r="I1950" t="str" cm="1">
        <f t="array" ref="I1950">_xlfn.XLOOKUP(Flights[[#This Row],[Destination]],_xlfn._TRO_TRAILING(Airports!A:A),_xlfn._TRO_TRAILING(Airports!E:E),"Code not found")</f>
        <v>CA</v>
      </c>
      <c r="J1950" s="1">
        <v>0.71180555555555558</v>
      </c>
      <c r="K1950">
        <f>HOUR(Flights[[#This Row],[Scheduled Departure]])</f>
        <v>17</v>
      </c>
      <c r="L1950" s="1">
        <v>0.7104166666666667</v>
      </c>
      <c r="M1950">
        <v>-2</v>
      </c>
      <c r="N1950">
        <v>76</v>
      </c>
      <c r="O1950" s="14">
        <f>Flights[[#This Row],[Length (min)]]/60</f>
        <v>1.2666666666666666</v>
      </c>
      <c r="P1950">
        <v>337</v>
      </c>
      <c r="Q1950" s="17">
        <f>IFERROR(Flights[[#This Row],[Distance]]/Flights[[#This Row],[Length (hr)]],"")</f>
        <v>266.0526315789474</v>
      </c>
      <c r="R1950" s="1">
        <v>0.76388888888888884</v>
      </c>
      <c r="S1950" s="1">
        <v>0.7631944444444444</v>
      </c>
      <c r="T1950">
        <v>-1</v>
      </c>
      <c r="U1950" t="str">
        <f>IF(Flights[[#This Row],[Arrival Delay]]="","Cancelled",IF(Flights[[#This Row],[Arrival Delay]]&gt;15,"Delayed","On time"))</f>
        <v>On time</v>
      </c>
      <c r="V1950" t="str">
        <f>IF(Flights[[#This Row],[Status]]&lt;&gt;"Delayed","",IF(Flights[[#This Row],[Arrival Delay]]&gt;120,"Severe",IF(Flights[[#This Row],[Arrival Delay]]&gt;60,"Major","Moderate")))</f>
        <v/>
      </c>
      <c r="X1950" t="str">
        <f>IF(OR(AND(Flights[[#This Row],[Status]]="Cancelled",Flights[[#This Row],[Cancellation Reason]]="Airline/Carrier"),Flights[[#This Row],[Delay Type]]="Severe"),"Yes","No")</f>
        <v>No</v>
      </c>
    </row>
    <row r="1951" spans="1:24" x14ac:dyDescent="0.25">
      <c r="A1951" s="3">
        <v>42153</v>
      </c>
      <c r="B1951">
        <f>WEEKNUM(Flights[[#This Row],[Date]],2)</f>
        <v>22</v>
      </c>
      <c r="C1951">
        <f>WEEKDAY(Flights[[#This Row],[Date]],2)</f>
        <v>5</v>
      </c>
      <c r="D1951" t="s">
        <v>598</v>
      </c>
      <c r="E1951" t="s">
        <v>1991</v>
      </c>
      <c r="F1951" t="s">
        <v>0</v>
      </c>
      <c r="G1951" t="s">
        <v>349</v>
      </c>
      <c r="H1951" t="str">
        <f>_xlfn.XLOOKUP(Flights[[#This Row],[Destination]],Airports!$A$1:$A$77,Airports!$D$1:$D$77,"Code not found")</f>
        <v>Salt Lake City</v>
      </c>
      <c r="I1951" t="str" cm="1">
        <f t="array" ref="I1951">_xlfn.XLOOKUP(Flights[[#This Row],[Destination]],_xlfn._TRO_TRAILING(Airports!A:A),_xlfn._TRO_TRAILING(Airports!E:E),"Code not found")</f>
        <v>UT</v>
      </c>
      <c r="J1951" s="1">
        <v>0.74305555555555558</v>
      </c>
      <c r="K1951">
        <f>HOUR(Flights[[#This Row],[Scheduled Departure]])</f>
        <v>17</v>
      </c>
      <c r="L1951" s="1">
        <v>0.74513888888888891</v>
      </c>
      <c r="M1951">
        <v>3</v>
      </c>
      <c r="N1951">
        <v>103</v>
      </c>
      <c r="O1951" s="14">
        <f>Flights[[#This Row],[Length (min)]]/60</f>
        <v>1.7166666666666666</v>
      </c>
      <c r="P1951">
        <v>590</v>
      </c>
      <c r="Q1951" s="17">
        <f>IFERROR(Flights[[#This Row],[Distance]]/Flights[[#This Row],[Length (hr)]],"")</f>
        <v>343.68932038834953</v>
      </c>
      <c r="R1951" s="1">
        <v>0.86250000000000004</v>
      </c>
      <c r="S1951" s="1">
        <v>0.85833333333333328</v>
      </c>
      <c r="T1951">
        <v>-6</v>
      </c>
      <c r="U1951" t="str">
        <f>IF(Flights[[#This Row],[Arrival Delay]]="","Cancelled",IF(Flights[[#This Row],[Arrival Delay]]&gt;15,"Delayed","On time"))</f>
        <v>On time</v>
      </c>
      <c r="V1951" t="str">
        <f>IF(Flights[[#This Row],[Status]]&lt;&gt;"Delayed","",IF(Flights[[#This Row],[Arrival Delay]]&gt;120,"Severe",IF(Flights[[#This Row],[Arrival Delay]]&gt;60,"Major","Moderate")))</f>
        <v/>
      </c>
      <c r="X1951" t="str">
        <f>IF(OR(AND(Flights[[#This Row],[Status]]="Cancelled",Flights[[#This Row],[Cancellation Reason]]="Airline/Carrier"),Flights[[#This Row],[Delay Type]]="Severe"),"Yes","No")</f>
        <v>No</v>
      </c>
    </row>
    <row r="1952" spans="1:24" x14ac:dyDescent="0.25">
      <c r="A1952" s="3">
        <v>42153</v>
      </c>
      <c r="B1952">
        <f>WEEKNUM(Flights[[#This Row],[Date]],2)</f>
        <v>22</v>
      </c>
      <c r="C1952">
        <f>WEEKDAY(Flights[[#This Row],[Date]],2)</f>
        <v>5</v>
      </c>
      <c r="D1952" t="s">
        <v>1241</v>
      </c>
      <c r="E1952" t="s">
        <v>1988</v>
      </c>
      <c r="F1952" t="s">
        <v>0</v>
      </c>
      <c r="G1952" t="s">
        <v>29</v>
      </c>
      <c r="H1952" t="str">
        <f>_xlfn.XLOOKUP(Flights[[#This Row],[Destination]],Airports!$A$1:$A$77,Airports!$D$1:$D$77,"Code not found")</f>
        <v>Phoenix</v>
      </c>
      <c r="I1952" t="str" cm="1">
        <f t="array" ref="I1952">_xlfn.XLOOKUP(Flights[[#This Row],[Destination]],_xlfn._TRO_TRAILING(Airports!A:A),_xlfn._TRO_TRAILING(Airports!E:E),"Code not found")</f>
        <v>AZ</v>
      </c>
      <c r="J1952" s="1">
        <v>0.74305555555555558</v>
      </c>
      <c r="K1952">
        <f>HOUR(Flights[[#This Row],[Scheduled Departure]])</f>
        <v>17</v>
      </c>
      <c r="L1952" s="1">
        <v>0.7368055555555556</v>
      </c>
      <c r="M1952">
        <v>-9</v>
      </c>
      <c r="N1952">
        <v>80</v>
      </c>
      <c r="O1952" s="14">
        <f>Flights[[#This Row],[Length (min)]]/60</f>
        <v>1.3333333333333333</v>
      </c>
      <c r="P1952">
        <v>370</v>
      </c>
      <c r="Q1952" s="17">
        <f>IFERROR(Flights[[#This Row],[Distance]]/Flights[[#This Row],[Length (hr)]],"")</f>
        <v>277.5</v>
      </c>
      <c r="R1952" s="1">
        <v>0.80277777777777781</v>
      </c>
      <c r="S1952" s="1">
        <v>0.79236111111111107</v>
      </c>
      <c r="T1952">
        <v>-15</v>
      </c>
      <c r="U1952" t="str">
        <f>IF(Flights[[#This Row],[Arrival Delay]]="","Cancelled",IF(Flights[[#This Row],[Arrival Delay]]&gt;15,"Delayed","On time"))</f>
        <v>On time</v>
      </c>
      <c r="V1952" t="str">
        <f>IF(Flights[[#This Row],[Status]]&lt;&gt;"Delayed","",IF(Flights[[#This Row],[Arrival Delay]]&gt;120,"Severe",IF(Flights[[#This Row],[Arrival Delay]]&gt;60,"Major","Moderate")))</f>
        <v/>
      </c>
      <c r="X1952" t="str">
        <f>IF(OR(AND(Flights[[#This Row],[Status]]="Cancelled",Flights[[#This Row],[Cancellation Reason]]="Airline/Carrier"),Flights[[#This Row],[Delay Type]]="Severe"),"Yes","No")</f>
        <v>No</v>
      </c>
    </row>
    <row r="1953" spans="1:24" x14ac:dyDescent="0.25">
      <c r="A1953" s="3">
        <v>42153</v>
      </c>
      <c r="B1953">
        <f>WEEKNUM(Flights[[#This Row],[Date]],2)</f>
        <v>22</v>
      </c>
      <c r="C1953">
        <f>WEEKDAY(Flights[[#This Row],[Date]],2)</f>
        <v>5</v>
      </c>
      <c r="D1953" t="s">
        <v>740</v>
      </c>
      <c r="E1953" t="s">
        <v>1994</v>
      </c>
      <c r="F1953" t="s">
        <v>0</v>
      </c>
      <c r="G1953" t="s">
        <v>347</v>
      </c>
      <c r="H1953" t="str">
        <f>_xlfn.XLOOKUP(Flights[[#This Row],[Destination]],Airports!$A$1:$A$77,Airports!$D$1:$D$77,"Code not found")</f>
        <v>San Jose</v>
      </c>
      <c r="I1953" t="str" cm="1">
        <f t="array" ref="I1953">_xlfn.XLOOKUP(Flights[[#This Row],[Destination]],_xlfn._TRO_TRAILING(Airports!A:A),_xlfn._TRO_TRAILING(Airports!E:E),"Code not found")</f>
        <v>CA</v>
      </c>
      <c r="J1953" s="1">
        <v>0.78819444444444442</v>
      </c>
      <c r="K1953">
        <f>HOUR(Flights[[#This Row],[Scheduled Departure]])</f>
        <v>18</v>
      </c>
      <c r="L1953" s="1">
        <v>0.78541666666666665</v>
      </c>
      <c r="M1953">
        <v>-4</v>
      </c>
      <c r="N1953">
        <v>74</v>
      </c>
      <c r="O1953" s="14">
        <f>Flights[[#This Row],[Length (min)]]/60</f>
        <v>1.2333333333333334</v>
      </c>
      <c r="P1953">
        <v>308</v>
      </c>
      <c r="Q1953" s="17">
        <f>IFERROR(Flights[[#This Row],[Distance]]/Flights[[#This Row],[Length (hr)]],"")</f>
        <v>249.72972972972971</v>
      </c>
      <c r="R1953" s="1">
        <v>0.84236111111111112</v>
      </c>
      <c r="S1953" s="1">
        <v>0.83680555555555558</v>
      </c>
      <c r="T1953">
        <v>-8</v>
      </c>
      <c r="U1953" t="str">
        <f>IF(Flights[[#This Row],[Arrival Delay]]="","Cancelled",IF(Flights[[#This Row],[Arrival Delay]]&gt;15,"Delayed","On time"))</f>
        <v>On time</v>
      </c>
      <c r="V1953" t="str">
        <f>IF(Flights[[#This Row],[Status]]&lt;&gt;"Delayed","",IF(Flights[[#This Row],[Arrival Delay]]&gt;120,"Severe",IF(Flights[[#This Row],[Arrival Delay]]&gt;60,"Major","Moderate")))</f>
        <v/>
      </c>
      <c r="X1953" t="str">
        <f>IF(OR(AND(Flights[[#This Row],[Status]]="Cancelled",Flights[[#This Row],[Cancellation Reason]]="Airline/Carrier"),Flights[[#This Row],[Delay Type]]="Severe"),"Yes","No")</f>
        <v>No</v>
      </c>
    </row>
    <row r="1954" spans="1:24" x14ac:dyDescent="0.25">
      <c r="A1954" s="3">
        <v>42153</v>
      </c>
      <c r="B1954">
        <f>WEEKNUM(Flights[[#This Row],[Date]],2)</f>
        <v>22</v>
      </c>
      <c r="C1954">
        <f>WEEKDAY(Flights[[#This Row],[Date]],2)</f>
        <v>5</v>
      </c>
      <c r="D1954" t="s">
        <v>626</v>
      </c>
      <c r="E1954" t="s">
        <v>1994</v>
      </c>
      <c r="F1954" t="s">
        <v>0</v>
      </c>
      <c r="G1954" t="s">
        <v>339</v>
      </c>
      <c r="H1954" t="str">
        <f>_xlfn.XLOOKUP(Flights[[#This Row],[Destination]],Airports!$A$1:$A$77,Airports!$D$1:$D$77,"Code not found")</f>
        <v>San Diego</v>
      </c>
      <c r="I1954" t="str" cm="1">
        <f t="array" ref="I1954">_xlfn.XLOOKUP(Flights[[#This Row],[Destination]],_xlfn._TRO_TRAILING(Airports!A:A),_xlfn._TRO_TRAILING(Airports!E:E),"Code not found")</f>
        <v>CA</v>
      </c>
      <c r="J1954" s="1">
        <v>0.79374999999999996</v>
      </c>
      <c r="K1954">
        <f>HOUR(Flights[[#This Row],[Scheduled Departure]])</f>
        <v>19</v>
      </c>
      <c r="L1954" s="1">
        <v>0.80208333333333337</v>
      </c>
      <c r="M1954">
        <v>12</v>
      </c>
      <c r="N1954">
        <v>65</v>
      </c>
      <c r="O1954" s="14">
        <f>Flights[[#This Row],[Length (min)]]/60</f>
        <v>1.0833333333333333</v>
      </c>
      <c r="P1954">
        <v>109</v>
      </c>
      <c r="Q1954" s="17">
        <f>IFERROR(Flights[[#This Row],[Distance]]/Flights[[#This Row],[Length (hr)]],"")</f>
        <v>100.61538461538463</v>
      </c>
      <c r="R1954" s="1">
        <v>0.83194444444444449</v>
      </c>
      <c r="S1954" s="1">
        <v>0.84722222222222221</v>
      </c>
      <c r="T1954">
        <v>22</v>
      </c>
      <c r="U1954" t="str">
        <f>IF(Flights[[#This Row],[Arrival Delay]]="","Cancelled",IF(Flights[[#This Row],[Arrival Delay]]&gt;15,"Delayed","On time"))</f>
        <v>Delayed</v>
      </c>
      <c r="V1954" t="str">
        <f>IF(Flights[[#This Row],[Status]]&lt;&gt;"Delayed","",IF(Flights[[#This Row],[Arrival Delay]]&gt;120,"Severe",IF(Flights[[#This Row],[Arrival Delay]]&gt;60,"Major","Moderate")))</f>
        <v>Moderate</v>
      </c>
      <c r="X1954" t="str">
        <f>IF(OR(AND(Flights[[#This Row],[Status]]="Cancelled",Flights[[#This Row],[Cancellation Reason]]="Airline/Carrier"),Flights[[#This Row],[Delay Type]]="Severe"),"Yes","No")</f>
        <v>No</v>
      </c>
    </row>
    <row r="1955" spans="1:24" x14ac:dyDescent="0.25">
      <c r="A1955" s="3">
        <v>42153</v>
      </c>
      <c r="B1955">
        <f>WEEKNUM(Flights[[#This Row],[Date]],2)</f>
        <v>22</v>
      </c>
      <c r="C1955">
        <f>WEEKDAY(Flights[[#This Row],[Date]],2)</f>
        <v>5</v>
      </c>
      <c r="D1955" t="s">
        <v>1394</v>
      </c>
      <c r="E1955" t="s">
        <v>1994</v>
      </c>
      <c r="F1955" t="s">
        <v>0</v>
      </c>
      <c r="G1955" t="s">
        <v>351</v>
      </c>
      <c r="H1955" t="str">
        <f>_xlfn.XLOOKUP(Flights[[#This Row],[Destination]],Airports!$A$1:$A$77,Airports!$D$1:$D$77,"Code not found")</f>
        <v>Sacramento</v>
      </c>
      <c r="I1955" t="str" cm="1">
        <f t="array" ref="I1955">_xlfn.XLOOKUP(Flights[[#This Row],[Destination]],_xlfn._TRO_TRAILING(Airports!A:A),_xlfn._TRO_TRAILING(Airports!E:E),"Code not found")</f>
        <v>CA</v>
      </c>
      <c r="J1955" s="1">
        <v>0.87847222222222221</v>
      </c>
      <c r="K1955">
        <f>HOUR(Flights[[#This Row],[Scheduled Departure]])</f>
        <v>21</v>
      </c>
      <c r="L1955" s="1">
        <v>0.87361111111111112</v>
      </c>
      <c r="M1955">
        <v>-7</v>
      </c>
      <c r="N1955">
        <v>102</v>
      </c>
      <c r="O1955" s="14">
        <f>Flights[[#This Row],[Length (min)]]/60</f>
        <v>1.7</v>
      </c>
      <c r="P1955">
        <v>373</v>
      </c>
      <c r="Q1955" s="17">
        <f>IFERROR(Flights[[#This Row],[Distance]]/Flights[[#This Row],[Length (hr)]],"")</f>
        <v>219.41176470588235</v>
      </c>
      <c r="R1955" s="1">
        <v>0.94444444444444442</v>
      </c>
      <c r="S1955" s="1">
        <v>0.94444444444444442</v>
      </c>
      <c r="T1955">
        <v>0</v>
      </c>
      <c r="U1955" t="str">
        <f>IF(Flights[[#This Row],[Arrival Delay]]="","Cancelled",IF(Flights[[#This Row],[Arrival Delay]]&gt;15,"Delayed","On time"))</f>
        <v>On time</v>
      </c>
      <c r="V1955" t="str">
        <f>IF(Flights[[#This Row],[Status]]&lt;&gt;"Delayed","",IF(Flights[[#This Row],[Arrival Delay]]&gt;120,"Severe",IF(Flights[[#This Row],[Arrival Delay]]&gt;60,"Major","Moderate")))</f>
        <v/>
      </c>
      <c r="X1955" t="str">
        <f>IF(OR(AND(Flights[[#This Row],[Status]]="Cancelled",Flights[[#This Row],[Cancellation Reason]]="Airline/Carrier"),Flights[[#This Row],[Delay Type]]="Severe"),"Yes","No")</f>
        <v>No</v>
      </c>
    </row>
    <row r="1956" spans="1:24" x14ac:dyDescent="0.25">
      <c r="A1956" s="3">
        <v>42153</v>
      </c>
      <c r="B1956">
        <f>WEEKNUM(Flights[[#This Row],[Date]],2)</f>
        <v>22</v>
      </c>
      <c r="C1956">
        <f>WEEKDAY(Flights[[#This Row],[Date]],2)</f>
        <v>5</v>
      </c>
      <c r="D1956" t="s">
        <v>824</v>
      </c>
      <c r="E1956" t="s">
        <v>1994</v>
      </c>
      <c r="F1956" t="s">
        <v>0</v>
      </c>
      <c r="G1956" t="s">
        <v>29</v>
      </c>
      <c r="H1956" t="str">
        <f>_xlfn.XLOOKUP(Flights[[#This Row],[Destination]],Airports!$A$1:$A$77,Airports!$D$1:$D$77,"Code not found")</f>
        <v>Phoenix</v>
      </c>
      <c r="I1956" t="str" cm="1">
        <f t="array" ref="I1956">_xlfn.XLOOKUP(Flights[[#This Row],[Destination]],_xlfn._TRO_TRAILING(Airports!A:A),_xlfn._TRO_TRAILING(Airports!E:E),"Code not found")</f>
        <v>AZ</v>
      </c>
      <c r="J1956" s="1">
        <v>0.89236111111111116</v>
      </c>
      <c r="K1956">
        <f>HOUR(Flights[[#This Row],[Scheduled Departure]])</f>
        <v>21</v>
      </c>
      <c r="L1956" s="1">
        <v>0.94166666666666665</v>
      </c>
      <c r="M1956">
        <v>71</v>
      </c>
      <c r="N1956">
        <v>100</v>
      </c>
      <c r="O1956" s="14">
        <f>Flights[[#This Row],[Length (min)]]/60</f>
        <v>1.6666666666666667</v>
      </c>
      <c r="P1956">
        <v>370</v>
      </c>
      <c r="Q1956" s="17">
        <f>IFERROR(Flights[[#This Row],[Distance]]/Flights[[#This Row],[Length (hr)]],"")</f>
        <v>222</v>
      </c>
      <c r="R1956" s="1">
        <v>0.95208333333333328</v>
      </c>
      <c r="S1956" s="1">
        <v>1.1111111111111112E-2</v>
      </c>
      <c r="T1956">
        <v>85</v>
      </c>
      <c r="U1956" t="str">
        <f>IF(Flights[[#This Row],[Arrival Delay]]="","Cancelled",IF(Flights[[#This Row],[Arrival Delay]]&gt;15,"Delayed","On time"))</f>
        <v>Delayed</v>
      </c>
      <c r="V1956" t="str">
        <f>IF(Flights[[#This Row],[Status]]&lt;&gt;"Delayed","",IF(Flights[[#This Row],[Arrival Delay]]&gt;120,"Severe",IF(Flights[[#This Row],[Arrival Delay]]&gt;60,"Major","Moderate")))</f>
        <v>Major</v>
      </c>
      <c r="X1956" t="str">
        <f>IF(OR(AND(Flights[[#This Row],[Status]]="Cancelled",Flights[[#This Row],[Cancellation Reason]]="Airline/Carrier"),Flights[[#This Row],[Delay Type]]="Severe"),"Yes","No")</f>
        <v>No</v>
      </c>
    </row>
    <row r="1957" spans="1:24" x14ac:dyDescent="0.25">
      <c r="A1957" s="3">
        <v>42154</v>
      </c>
      <c r="B1957">
        <f>WEEKNUM(Flights[[#This Row],[Date]],2)</f>
        <v>22</v>
      </c>
      <c r="C1957">
        <f>WEEKDAY(Flights[[#This Row],[Date]],2)</f>
        <v>6</v>
      </c>
      <c r="D1957" t="s">
        <v>1376</v>
      </c>
      <c r="E1957" t="s">
        <v>1988</v>
      </c>
      <c r="F1957" t="s">
        <v>0</v>
      </c>
      <c r="G1957" t="s">
        <v>29</v>
      </c>
      <c r="H1957" t="str">
        <f>_xlfn.XLOOKUP(Flights[[#This Row],[Destination]],Airports!$A$1:$A$77,Airports!$D$1:$D$77,"Code not found")</f>
        <v>Phoenix</v>
      </c>
      <c r="I1957" t="str" cm="1">
        <f t="array" ref="I1957">_xlfn.XLOOKUP(Flights[[#This Row],[Destination]],_xlfn._TRO_TRAILING(Airports!A:A),_xlfn._TRO_TRAILING(Airports!E:E),"Code not found")</f>
        <v>AZ</v>
      </c>
      <c r="J1957" s="1">
        <v>0.2673611111111111</v>
      </c>
      <c r="K1957">
        <f>HOUR(Flights[[#This Row],[Scheduled Departure]])</f>
        <v>6</v>
      </c>
      <c r="L1957" s="1">
        <v>0.26180555555555557</v>
      </c>
      <c r="M1957">
        <v>-8</v>
      </c>
      <c r="N1957">
        <v>89</v>
      </c>
      <c r="O1957" s="14">
        <f>Flights[[#This Row],[Length (min)]]/60</f>
        <v>1.4833333333333334</v>
      </c>
      <c r="P1957">
        <v>370</v>
      </c>
      <c r="Q1957" s="17">
        <f>IFERROR(Flights[[#This Row],[Distance]]/Flights[[#This Row],[Length (hr)]],"")</f>
        <v>249.43820224719101</v>
      </c>
      <c r="R1957" s="1">
        <v>0.32847222222222222</v>
      </c>
      <c r="S1957" s="1">
        <v>0.32361111111111113</v>
      </c>
      <c r="T1957">
        <v>-7</v>
      </c>
      <c r="U1957" t="str">
        <f>IF(Flights[[#This Row],[Arrival Delay]]="","Cancelled",IF(Flights[[#This Row],[Arrival Delay]]&gt;15,"Delayed","On time"))</f>
        <v>On time</v>
      </c>
      <c r="V1957" t="str">
        <f>IF(Flights[[#This Row],[Status]]&lt;&gt;"Delayed","",IF(Flights[[#This Row],[Arrival Delay]]&gt;120,"Severe",IF(Flights[[#This Row],[Arrival Delay]]&gt;60,"Major","Moderate")))</f>
        <v/>
      </c>
      <c r="X1957" t="str">
        <f>IF(OR(AND(Flights[[#This Row],[Status]]="Cancelled",Flights[[#This Row],[Cancellation Reason]]="Airline/Carrier"),Flights[[#This Row],[Delay Type]]="Severe"),"Yes","No")</f>
        <v>No</v>
      </c>
    </row>
    <row r="1958" spans="1:24" x14ac:dyDescent="0.25">
      <c r="A1958" s="3">
        <v>42154</v>
      </c>
      <c r="B1958">
        <f>WEEKNUM(Flights[[#This Row],[Date]],2)</f>
        <v>22</v>
      </c>
      <c r="C1958">
        <f>WEEKDAY(Flights[[#This Row],[Date]],2)</f>
        <v>6</v>
      </c>
      <c r="D1958" t="s">
        <v>1400</v>
      </c>
      <c r="E1958" t="s">
        <v>1994</v>
      </c>
      <c r="F1958" t="s">
        <v>0</v>
      </c>
      <c r="G1958" t="s">
        <v>351</v>
      </c>
      <c r="H1958" t="str">
        <f>_xlfn.XLOOKUP(Flights[[#This Row],[Destination]],Airports!$A$1:$A$77,Airports!$D$1:$D$77,"Code not found")</f>
        <v>Sacramento</v>
      </c>
      <c r="I1958" t="str" cm="1">
        <f t="array" ref="I1958">_xlfn.XLOOKUP(Flights[[#This Row],[Destination]],_xlfn._TRO_TRAILING(Airports!A:A),_xlfn._TRO_TRAILING(Airports!E:E),"Code not found")</f>
        <v>CA</v>
      </c>
      <c r="J1958" s="1">
        <v>0.33958333333333335</v>
      </c>
      <c r="K1958">
        <f>HOUR(Flights[[#This Row],[Scheduled Departure]])</f>
        <v>8</v>
      </c>
      <c r="L1958" s="1">
        <v>0.3527777777777778</v>
      </c>
      <c r="M1958">
        <v>19</v>
      </c>
      <c r="N1958">
        <v>80</v>
      </c>
      <c r="O1958" s="14">
        <f>Flights[[#This Row],[Length (min)]]/60</f>
        <v>1.3333333333333333</v>
      </c>
      <c r="P1958">
        <v>373</v>
      </c>
      <c r="Q1958" s="17">
        <f>IFERROR(Flights[[#This Row],[Distance]]/Flights[[#This Row],[Length (hr)]],"")</f>
        <v>279.75</v>
      </c>
      <c r="R1958" s="1">
        <v>0.40555555555555556</v>
      </c>
      <c r="S1958" s="1">
        <v>0.40833333333333333</v>
      </c>
      <c r="T1958">
        <v>4</v>
      </c>
      <c r="U1958" t="str">
        <f>IF(Flights[[#This Row],[Arrival Delay]]="","Cancelled",IF(Flights[[#This Row],[Arrival Delay]]&gt;15,"Delayed","On time"))</f>
        <v>On time</v>
      </c>
      <c r="V1958" t="str">
        <f>IF(Flights[[#This Row],[Status]]&lt;&gt;"Delayed","",IF(Flights[[#This Row],[Arrival Delay]]&gt;120,"Severe",IF(Flights[[#This Row],[Arrival Delay]]&gt;60,"Major","Moderate")))</f>
        <v/>
      </c>
      <c r="X1958" t="str">
        <f>IF(OR(AND(Flights[[#This Row],[Status]]="Cancelled",Flights[[#This Row],[Cancellation Reason]]="Airline/Carrier"),Flights[[#This Row],[Delay Type]]="Severe"),"Yes","No")</f>
        <v>No</v>
      </c>
    </row>
    <row r="1959" spans="1:24" x14ac:dyDescent="0.25">
      <c r="A1959" s="3">
        <v>42154</v>
      </c>
      <c r="B1959">
        <f>WEEKNUM(Flights[[#This Row],[Date]],2)</f>
        <v>22</v>
      </c>
      <c r="C1959">
        <f>WEEKDAY(Flights[[#This Row],[Date]],2)</f>
        <v>6</v>
      </c>
      <c r="D1959" t="s">
        <v>700</v>
      </c>
      <c r="E1959" t="s">
        <v>1996</v>
      </c>
      <c r="F1959" t="s">
        <v>0</v>
      </c>
      <c r="G1959" t="s">
        <v>344</v>
      </c>
      <c r="H1959" t="str">
        <f>_xlfn.XLOOKUP(Flights[[#This Row],[Destination]],Airports!$A$1:$A$77,Airports!$D$1:$D$77,"Code not found")</f>
        <v>Seattle</v>
      </c>
      <c r="I1959" t="str" cm="1">
        <f t="array" ref="I1959">_xlfn.XLOOKUP(Flights[[#This Row],[Destination]],_xlfn._TRO_TRAILING(Airports!A:A),_xlfn._TRO_TRAILING(Airports!E:E),"Code not found")</f>
        <v>WA</v>
      </c>
      <c r="J1959" s="1">
        <v>0.375</v>
      </c>
      <c r="K1959">
        <f>HOUR(Flights[[#This Row],[Scheduled Departure]])</f>
        <v>9</v>
      </c>
      <c r="L1959" s="1">
        <v>0.37222222222222223</v>
      </c>
      <c r="M1959">
        <v>-4</v>
      </c>
      <c r="N1959">
        <v>153</v>
      </c>
      <c r="O1959" s="14">
        <f>Flights[[#This Row],[Length (min)]]/60</f>
        <v>2.5499999999999998</v>
      </c>
      <c r="P1959">
        <v>954</v>
      </c>
      <c r="Q1959" s="17">
        <f>IFERROR(Flights[[#This Row],[Distance]]/Flights[[#This Row],[Length (hr)]],"")</f>
        <v>374.11764705882354</v>
      </c>
      <c r="R1959" s="1">
        <v>0.4861111111111111</v>
      </c>
      <c r="S1959" s="1">
        <v>0.47847222222222224</v>
      </c>
      <c r="T1959">
        <v>-11</v>
      </c>
      <c r="U1959" t="str">
        <f>IF(Flights[[#This Row],[Arrival Delay]]="","Cancelled",IF(Flights[[#This Row],[Arrival Delay]]&gt;15,"Delayed","On time"))</f>
        <v>On time</v>
      </c>
      <c r="V1959" t="str">
        <f>IF(Flights[[#This Row],[Status]]&lt;&gt;"Delayed","",IF(Flights[[#This Row],[Arrival Delay]]&gt;120,"Severe",IF(Flights[[#This Row],[Arrival Delay]]&gt;60,"Major","Moderate")))</f>
        <v/>
      </c>
      <c r="X1959" t="str">
        <f>IF(OR(AND(Flights[[#This Row],[Status]]="Cancelled",Flights[[#This Row],[Cancellation Reason]]="Airline/Carrier"),Flights[[#This Row],[Delay Type]]="Severe"),"Yes","No")</f>
        <v>No</v>
      </c>
    </row>
    <row r="1960" spans="1:24" x14ac:dyDescent="0.25">
      <c r="A1960" s="3">
        <v>42154</v>
      </c>
      <c r="B1960">
        <f>WEEKNUM(Flights[[#This Row],[Date]],2)</f>
        <v>22</v>
      </c>
      <c r="C1960">
        <f>WEEKDAY(Flights[[#This Row],[Date]],2)</f>
        <v>6</v>
      </c>
      <c r="D1960" t="s">
        <v>1349</v>
      </c>
      <c r="E1960" t="s">
        <v>1995</v>
      </c>
      <c r="F1960" t="s">
        <v>0</v>
      </c>
      <c r="G1960" t="s">
        <v>9</v>
      </c>
      <c r="H1960" t="str">
        <f>_xlfn.XLOOKUP(Flights[[#This Row],[Destination]],Airports!$A$1:$A$77,Airports!$D$1:$D$77,"Code not found")</f>
        <v>San Francisco</v>
      </c>
      <c r="I1960" t="str" cm="1">
        <f t="array" ref="I1960">_xlfn.XLOOKUP(Flights[[#This Row],[Destination]],_xlfn._TRO_TRAILING(Airports!A:A),_xlfn._TRO_TRAILING(Airports!E:E),"Code not found")</f>
        <v>CA</v>
      </c>
      <c r="J1960" s="1">
        <v>0.39930555555555558</v>
      </c>
      <c r="K1960">
        <f>HOUR(Flights[[#This Row],[Scheduled Departure]])</f>
        <v>9</v>
      </c>
      <c r="L1960" s="1">
        <v>0.40555555555555556</v>
      </c>
      <c r="M1960">
        <v>9</v>
      </c>
      <c r="N1960">
        <v>61</v>
      </c>
      <c r="O1960" s="14">
        <f>Flights[[#This Row],[Length (min)]]/60</f>
        <v>1.0166666666666666</v>
      </c>
      <c r="P1960">
        <v>337</v>
      </c>
      <c r="Q1960" s="17">
        <f>IFERROR(Flights[[#This Row],[Distance]]/Flights[[#This Row],[Length (hr)]],"")</f>
        <v>331.47540983606558</v>
      </c>
      <c r="R1960" s="1">
        <v>0.4513888888888889</v>
      </c>
      <c r="S1960" s="1">
        <v>0.44791666666666669</v>
      </c>
      <c r="T1960">
        <v>-5</v>
      </c>
      <c r="U1960" t="str">
        <f>IF(Flights[[#This Row],[Arrival Delay]]="","Cancelled",IF(Flights[[#This Row],[Arrival Delay]]&gt;15,"Delayed","On time"))</f>
        <v>On time</v>
      </c>
      <c r="V1960" t="str">
        <f>IF(Flights[[#This Row],[Status]]&lt;&gt;"Delayed","",IF(Flights[[#This Row],[Arrival Delay]]&gt;120,"Severe",IF(Flights[[#This Row],[Arrival Delay]]&gt;60,"Major","Moderate")))</f>
        <v/>
      </c>
      <c r="X1960" t="str">
        <f>IF(OR(AND(Flights[[#This Row],[Status]]="Cancelled",Flights[[#This Row],[Cancellation Reason]]="Airline/Carrier"),Flights[[#This Row],[Delay Type]]="Severe"),"Yes","No")</f>
        <v>No</v>
      </c>
    </row>
    <row r="1961" spans="1:24" x14ac:dyDescent="0.25">
      <c r="A1961" s="3">
        <v>42154</v>
      </c>
      <c r="B1961">
        <f>WEEKNUM(Flights[[#This Row],[Date]],2)</f>
        <v>22</v>
      </c>
      <c r="C1961">
        <f>WEEKDAY(Flights[[#This Row],[Date]],2)</f>
        <v>6</v>
      </c>
      <c r="D1961" t="s">
        <v>1372</v>
      </c>
      <c r="E1961" t="s">
        <v>1993</v>
      </c>
      <c r="F1961" t="s">
        <v>0</v>
      </c>
      <c r="G1961" t="s">
        <v>273</v>
      </c>
      <c r="H1961" t="str">
        <f>_xlfn.XLOOKUP(Flights[[#This Row],[Destination]],Airports!$A$1:$A$77,Airports!$D$1:$D$77,"Code not found")</f>
        <v>Denver</v>
      </c>
      <c r="I1961" t="str" cm="1">
        <f t="array" ref="I1961">_xlfn.XLOOKUP(Flights[[#This Row],[Destination]],_xlfn._TRO_TRAILING(Airports!A:A),_xlfn._TRO_TRAILING(Airports!E:E),"Code not found")</f>
        <v>CO</v>
      </c>
      <c r="J1961" s="1">
        <v>0.39930555555555558</v>
      </c>
      <c r="K1961">
        <f>HOUR(Flights[[#This Row],[Scheduled Departure]])</f>
        <v>9</v>
      </c>
      <c r="L1961" s="1">
        <v>0.4909722222222222</v>
      </c>
      <c r="M1961">
        <v>132</v>
      </c>
      <c r="N1961">
        <v>138</v>
      </c>
      <c r="O1961" s="14">
        <f>Flights[[#This Row],[Length (min)]]/60</f>
        <v>2.2999999999999998</v>
      </c>
      <c r="P1961">
        <v>862</v>
      </c>
      <c r="Q1961" s="17">
        <f>IFERROR(Flights[[#This Row],[Distance]]/Flights[[#This Row],[Length (hr)]],"")</f>
        <v>374.78260869565219</v>
      </c>
      <c r="R1961" s="1">
        <v>0.53888888888888886</v>
      </c>
      <c r="S1961" s="1">
        <v>0.62847222222222221</v>
      </c>
      <c r="T1961">
        <v>129</v>
      </c>
      <c r="U1961" t="str">
        <f>IF(Flights[[#This Row],[Arrival Delay]]="","Cancelled",IF(Flights[[#This Row],[Arrival Delay]]&gt;15,"Delayed","On time"))</f>
        <v>Delayed</v>
      </c>
      <c r="V1961" t="str">
        <f>IF(Flights[[#This Row],[Status]]&lt;&gt;"Delayed","",IF(Flights[[#This Row],[Arrival Delay]]&gt;120,"Severe",IF(Flights[[#This Row],[Arrival Delay]]&gt;60,"Major","Moderate")))</f>
        <v>Severe</v>
      </c>
      <c r="X1961" t="str">
        <f>IF(OR(AND(Flights[[#This Row],[Status]]="Cancelled",Flights[[#This Row],[Cancellation Reason]]="Airline/Carrier"),Flights[[#This Row],[Delay Type]]="Severe"),"Yes","No")</f>
        <v>Yes</v>
      </c>
    </row>
    <row r="1962" spans="1:24" x14ac:dyDescent="0.25">
      <c r="A1962" s="3">
        <v>42154</v>
      </c>
      <c r="B1962">
        <f>WEEKNUM(Flights[[#This Row],[Date]],2)</f>
        <v>22</v>
      </c>
      <c r="C1962">
        <f>WEEKDAY(Flights[[#This Row],[Date]],2)</f>
        <v>6</v>
      </c>
      <c r="D1962" t="s">
        <v>757</v>
      </c>
      <c r="E1962" t="s">
        <v>1988</v>
      </c>
      <c r="F1962" t="s">
        <v>0</v>
      </c>
      <c r="G1962" t="s">
        <v>29</v>
      </c>
      <c r="H1962" t="str">
        <f>_xlfn.XLOOKUP(Flights[[#This Row],[Destination]],Airports!$A$1:$A$77,Airports!$D$1:$D$77,"Code not found")</f>
        <v>Phoenix</v>
      </c>
      <c r="I1962" t="str" cm="1">
        <f t="array" ref="I1962">_xlfn.XLOOKUP(Flights[[#This Row],[Destination]],_xlfn._TRO_TRAILING(Airports!A:A),_xlfn._TRO_TRAILING(Airports!E:E),"Code not found")</f>
        <v>AZ</v>
      </c>
      <c r="J1962" s="1">
        <v>0.4201388888888889</v>
      </c>
      <c r="K1962">
        <f>HOUR(Flights[[#This Row],[Scheduled Departure]])</f>
        <v>10</v>
      </c>
      <c r="L1962" s="1">
        <v>0.41875000000000001</v>
      </c>
      <c r="M1962">
        <v>-2</v>
      </c>
      <c r="N1962">
        <v>83</v>
      </c>
      <c r="O1962" s="14">
        <f>Flights[[#This Row],[Length (min)]]/60</f>
        <v>1.3833333333333333</v>
      </c>
      <c r="P1962">
        <v>370</v>
      </c>
      <c r="Q1962" s="17">
        <f>IFERROR(Flights[[#This Row],[Distance]]/Flights[[#This Row],[Length (hr)]],"")</f>
        <v>267.46987951807228</v>
      </c>
      <c r="R1962" s="1">
        <v>0.47430555555555554</v>
      </c>
      <c r="S1962" s="1">
        <v>0.47638888888888886</v>
      </c>
      <c r="T1962">
        <v>3</v>
      </c>
      <c r="U1962" t="str">
        <f>IF(Flights[[#This Row],[Arrival Delay]]="","Cancelled",IF(Flights[[#This Row],[Arrival Delay]]&gt;15,"Delayed","On time"))</f>
        <v>On time</v>
      </c>
      <c r="V1962" t="str">
        <f>IF(Flights[[#This Row],[Status]]&lt;&gt;"Delayed","",IF(Flights[[#This Row],[Arrival Delay]]&gt;120,"Severe",IF(Flights[[#This Row],[Arrival Delay]]&gt;60,"Major","Moderate")))</f>
        <v/>
      </c>
      <c r="X1962" t="str">
        <f>IF(OR(AND(Flights[[#This Row],[Status]]="Cancelled",Flights[[#This Row],[Cancellation Reason]]="Airline/Carrier"),Flights[[#This Row],[Delay Type]]="Severe"),"Yes","No")</f>
        <v>No</v>
      </c>
    </row>
    <row r="1963" spans="1:24" x14ac:dyDescent="0.25">
      <c r="A1963" s="3">
        <v>42154</v>
      </c>
      <c r="B1963">
        <f>WEEKNUM(Flights[[#This Row],[Date]],2)</f>
        <v>22</v>
      </c>
      <c r="C1963">
        <f>WEEKDAY(Flights[[#This Row],[Date]],2)</f>
        <v>6</v>
      </c>
      <c r="D1963" t="s">
        <v>698</v>
      </c>
      <c r="E1963" t="s">
        <v>1996</v>
      </c>
      <c r="F1963" t="s">
        <v>0</v>
      </c>
      <c r="G1963" t="s">
        <v>270</v>
      </c>
      <c r="H1963" t="str">
        <f>_xlfn.XLOOKUP(Flights[[#This Row],[Destination]],Airports!$A$1:$A$77,Airports!$D$1:$D$77,"Code not found")</f>
        <v>Dallas</v>
      </c>
      <c r="I1963" t="str" cm="1">
        <f t="array" ref="I1963">_xlfn.XLOOKUP(Flights[[#This Row],[Destination]],_xlfn._TRO_TRAILING(Airports!A:A),_xlfn._TRO_TRAILING(Airports!E:E),"Code not found")</f>
        <v>TX</v>
      </c>
      <c r="J1963" s="1">
        <v>0.44097222222222221</v>
      </c>
      <c r="K1963">
        <f>HOUR(Flights[[#This Row],[Scheduled Departure]])</f>
        <v>10</v>
      </c>
      <c r="L1963" s="1">
        <v>0.51180555555555551</v>
      </c>
      <c r="M1963">
        <v>102</v>
      </c>
      <c r="N1963">
        <v>185</v>
      </c>
      <c r="O1963" s="14">
        <f>Flights[[#This Row],[Length (min)]]/60</f>
        <v>3.0833333333333335</v>
      </c>
      <c r="P1963">
        <v>1246</v>
      </c>
      <c r="Q1963" s="17">
        <f>IFERROR(Flights[[#This Row],[Distance]]/Flights[[#This Row],[Length (hr)]],"")</f>
        <v>404.10810810810807</v>
      </c>
      <c r="R1963" s="1">
        <v>0.64583333333333337</v>
      </c>
      <c r="S1963" s="1">
        <v>0.72361111111111109</v>
      </c>
      <c r="T1963">
        <v>112</v>
      </c>
      <c r="U1963" t="str">
        <f>IF(Flights[[#This Row],[Arrival Delay]]="","Cancelled",IF(Flights[[#This Row],[Arrival Delay]]&gt;15,"Delayed","On time"))</f>
        <v>Delayed</v>
      </c>
      <c r="V1963" t="str">
        <f>IF(Flights[[#This Row],[Status]]&lt;&gt;"Delayed","",IF(Flights[[#This Row],[Arrival Delay]]&gt;120,"Severe",IF(Flights[[#This Row],[Arrival Delay]]&gt;60,"Major","Moderate")))</f>
        <v>Major</v>
      </c>
      <c r="X1963" t="str">
        <f>IF(OR(AND(Flights[[#This Row],[Status]]="Cancelled",Flights[[#This Row],[Cancellation Reason]]="Airline/Carrier"),Flights[[#This Row],[Delay Type]]="Severe"),"Yes","No")</f>
        <v>No</v>
      </c>
    </row>
    <row r="1964" spans="1:24" x14ac:dyDescent="0.25">
      <c r="A1964" s="3">
        <v>42154</v>
      </c>
      <c r="B1964">
        <f>WEEKNUM(Flights[[#This Row],[Date]],2)</f>
        <v>22</v>
      </c>
      <c r="C1964">
        <f>WEEKDAY(Flights[[#This Row],[Date]],2)</f>
        <v>6</v>
      </c>
      <c r="D1964" t="s">
        <v>481</v>
      </c>
      <c r="E1964" t="s">
        <v>1988</v>
      </c>
      <c r="F1964" t="s">
        <v>0</v>
      </c>
      <c r="G1964" t="s">
        <v>30</v>
      </c>
      <c r="H1964" t="str">
        <f>_xlfn.XLOOKUP(Flights[[#This Row],[Destination]],Airports!$A$1:$A$77,Airports!$D$1:$D$77,"Code not found")</f>
        <v>Pittsburgh</v>
      </c>
      <c r="I1964" t="str" cm="1">
        <f t="array" ref="I1964">_xlfn.XLOOKUP(Flights[[#This Row],[Destination]],_xlfn._TRO_TRAILING(Airports!A:A),_xlfn._TRO_TRAILING(Airports!E:E),"Code not found")</f>
        <v>PA</v>
      </c>
      <c r="J1964" s="1">
        <v>0.47569444444444442</v>
      </c>
      <c r="K1964">
        <f>HOUR(Flights[[#This Row],[Scheduled Departure]])</f>
        <v>11</v>
      </c>
      <c r="L1964" s="1">
        <v>0.46875</v>
      </c>
      <c r="M1964">
        <v>-10</v>
      </c>
      <c r="N1964">
        <v>298</v>
      </c>
      <c r="O1964" s="14">
        <f>Flights[[#This Row],[Length (min)]]/60</f>
        <v>4.9666666666666668</v>
      </c>
      <c r="P1964">
        <v>2136</v>
      </c>
      <c r="Q1964" s="17">
        <f>IFERROR(Flights[[#This Row],[Distance]]/Flights[[#This Row],[Length (hr)]],"")</f>
        <v>430.06711409395973</v>
      </c>
      <c r="R1964" s="1">
        <v>0.79305555555555551</v>
      </c>
      <c r="S1964" s="1">
        <v>0.80069444444444449</v>
      </c>
      <c r="T1964">
        <v>11</v>
      </c>
      <c r="U1964" t="str">
        <f>IF(Flights[[#This Row],[Arrival Delay]]="","Cancelled",IF(Flights[[#This Row],[Arrival Delay]]&gt;15,"Delayed","On time"))</f>
        <v>On time</v>
      </c>
      <c r="V1964" t="str">
        <f>IF(Flights[[#This Row],[Status]]&lt;&gt;"Delayed","",IF(Flights[[#This Row],[Arrival Delay]]&gt;120,"Severe",IF(Flights[[#This Row],[Arrival Delay]]&gt;60,"Major","Moderate")))</f>
        <v/>
      </c>
      <c r="X1964" t="str">
        <f>IF(OR(AND(Flights[[#This Row],[Status]]="Cancelled",Flights[[#This Row],[Cancellation Reason]]="Airline/Carrier"),Flights[[#This Row],[Delay Type]]="Severe"),"Yes","No")</f>
        <v>No</v>
      </c>
    </row>
    <row r="1965" spans="1:24" x14ac:dyDescent="0.25">
      <c r="A1965" s="3">
        <v>42154</v>
      </c>
      <c r="B1965">
        <f>WEEKNUM(Flights[[#This Row],[Date]],2)</f>
        <v>22</v>
      </c>
      <c r="C1965">
        <f>WEEKDAY(Flights[[#This Row],[Date]],2)</f>
        <v>6</v>
      </c>
      <c r="D1965" t="s">
        <v>141</v>
      </c>
      <c r="E1965" t="s">
        <v>1987</v>
      </c>
      <c r="F1965" t="s">
        <v>0</v>
      </c>
      <c r="G1965" t="s">
        <v>3</v>
      </c>
      <c r="H1965" t="str">
        <f>_xlfn.XLOOKUP(Flights[[#This Row],[Destination]],Airports!$A$1:$A$77,Airports!$D$1:$D$77,"Code not found")</f>
        <v>Dallas</v>
      </c>
      <c r="I1965" t="str" cm="1">
        <f t="array" ref="I1965">_xlfn.XLOOKUP(Flights[[#This Row],[Destination]],_xlfn._TRO_TRAILING(Airports!A:A),_xlfn._TRO_TRAILING(Airports!E:E),"Code not found")</f>
        <v>TX</v>
      </c>
      <c r="J1965" s="1">
        <v>0.51388888888888884</v>
      </c>
      <c r="K1965">
        <f>HOUR(Flights[[#This Row],[Scheduled Departure]])</f>
        <v>12</v>
      </c>
      <c r="L1965" s="1">
        <v>0.55069444444444449</v>
      </c>
      <c r="M1965">
        <v>53</v>
      </c>
      <c r="N1965">
        <v>191</v>
      </c>
      <c r="O1965" s="14">
        <f>Flights[[#This Row],[Length (min)]]/60</f>
        <v>3.1833333333333331</v>
      </c>
      <c r="P1965">
        <v>1235</v>
      </c>
      <c r="Q1965" s="17">
        <f>IFERROR(Flights[[#This Row],[Distance]]/Flights[[#This Row],[Length (hr)]],"")</f>
        <v>387.95811518324609</v>
      </c>
      <c r="R1965" s="1">
        <v>0.72777777777777775</v>
      </c>
      <c r="S1965" s="1">
        <v>0.76666666666666672</v>
      </c>
      <c r="T1965">
        <v>56</v>
      </c>
      <c r="U1965" t="str">
        <f>IF(Flights[[#This Row],[Arrival Delay]]="","Cancelled",IF(Flights[[#This Row],[Arrival Delay]]&gt;15,"Delayed","On time"))</f>
        <v>Delayed</v>
      </c>
      <c r="V1965" t="str">
        <f>IF(Flights[[#This Row],[Status]]&lt;&gt;"Delayed","",IF(Flights[[#This Row],[Arrival Delay]]&gt;120,"Severe",IF(Flights[[#This Row],[Arrival Delay]]&gt;60,"Major","Moderate")))</f>
        <v>Moderate</v>
      </c>
      <c r="X1965" t="str">
        <f>IF(OR(AND(Flights[[#This Row],[Status]]="Cancelled",Flights[[#This Row],[Cancellation Reason]]="Airline/Carrier"),Flights[[#This Row],[Delay Type]]="Severe"),"Yes","No")</f>
        <v>No</v>
      </c>
    </row>
    <row r="1966" spans="1:24" x14ac:dyDescent="0.25">
      <c r="A1966" s="3">
        <v>42154</v>
      </c>
      <c r="B1966">
        <f>WEEKNUM(Flights[[#This Row],[Date]],2)</f>
        <v>22</v>
      </c>
      <c r="C1966">
        <f>WEEKDAY(Flights[[#This Row],[Date]],2)</f>
        <v>6</v>
      </c>
      <c r="D1966" t="s">
        <v>1357</v>
      </c>
      <c r="E1966" t="s">
        <v>1995</v>
      </c>
      <c r="F1966" t="s">
        <v>0</v>
      </c>
      <c r="G1966" t="s">
        <v>26</v>
      </c>
      <c r="H1966" t="str">
        <f>_xlfn.XLOOKUP(Flights[[#This Row],[Destination]],Airports!$A$1:$A$77,Airports!$D$1:$D$77,"Code not found")</f>
        <v>Atlanta</v>
      </c>
      <c r="I1966" t="str" cm="1">
        <f t="array" ref="I1966">_xlfn.XLOOKUP(Flights[[#This Row],[Destination]],_xlfn._TRO_TRAILING(Airports!A:A),_xlfn._TRO_TRAILING(Airports!E:E),"Code not found")</f>
        <v>GA</v>
      </c>
      <c r="J1966" s="1">
        <v>0.53125</v>
      </c>
      <c r="K1966">
        <f>HOUR(Flights[[#This Row],[Scheduled Departure]])</f>
        <v>12</v>
      </c>
      <c r="L1966" s="1">
        <v>0.53263888888888888</v>
      </c>
      <c r="M1966">
        <v>2</v>
      </c>
      <c r="N1966">
        <v>269</v>
      </c>
      <c r="O1966" s="14">
        <f>Flights[[#This Row],[Length (min)]]/60</f>
        <v>4.4833333333333334</v>
      </c>
      <c r="P1966">
        <v>1947</v>
      </c>
      <c r="Q1966" s="17">
        <f>IFERROR(Flights[[#This Row],[Distance]]/Flights[[#This Row],[Length (hr)]],"")</f>
        <v>434.27509293680299</v>
      </c>
      <c r="R1966" s="1">
        <v>0.83680555555555558</v>
      </c>
      <c r="S1966" s="1">
        <v>0.84444444444444444</v>
      </c>
      <c r="T1966">
        <v>11</v>
      </c>
      <c r="U1966" t="str">
        <f>IF(Flights[[#This Row],[Arrival Delay]]="","Cancelled",IF(Flights[[#This Row],[Arrival Delay]]&gt;15,"Delayed","On time"))</f>
        <v>On time</v>
      </c>
      <c r="V1966" t="str">
        <f>IF(Flights[[#This Row],[Status]]&lt;&gt;"Delayed","",IF(Flights[[#This Row],[Arrival Delay]]&gt;120,"Severe",IF(Flights[[#This Row],[Arrival Delay]]&gt;60,"Major","Moderate")))</f>
        <v/>
      </c>
      <c r="X1966" t="str">
        <f>IF(OR(AND(Flights[[#This Row],[Status]]="Cancelled",Flights[[#This Row],[Cancellation Reason]]="Airline/Carrier"),Flights[[#This Row],[Delay Type]]="Severe"),"Yes","No")</f>
        <v>No</v>
      </c>
    </row>
    <row r="1967" spans="1:24" x14ac:dyDescent="0.25">
      <c r="A1967" s="3">
        <v>42154</v>
      </c>
      <c r="B1967">
        <f>WEEKNUM(Flights[[#This Row],[Date]],2)</f>
        <v>22</v>
      </c>
      <c r="C1967">
        <f>WEEKDAY(Flights[[#This Row],[Date]],2)</f>
        <v>6</v>
      </c>
      <c r="D1967" t="s">
        <v>1239</v>
      </c>
      <c r="E1967" t="s">
        <v>1994</v>
      </c>
      <c r="F1967" t="s">
        <v>0</v>
      </c>
      <c r="G1967" t="s">
        <v>349</v>
      </c>
      <c r="H1967" t="str">
        <f>_xlfn.XLOOKUP(Flights[[#This Row],[Destination]],Airports!$A$1:$A$77,Airports!$D$1:$D$77,"Code not found")</f>
        <v>Salt Lake City</v>
      </c>
      <c r="I1967" t="str" cm="1">
        <f t="array" ref="I1967">_xlfn.XLOOKUP(Flights[[#This Row],[Destination]],_xlfn._TRO_TRAILING(Airports!A:A),_xlfn._TRO_TRAILING(Airports!E:E),"Code not found")</f>
        <v>UT</v>
      </c>
      <c r="J1967" s="1">
        <v>0.64583333333333337</v>
      </c>
      <c r="K1967">
        <f>HOUR(Flights[[#This Row],[Scheduled Departure]])</f>
        <v>15</v>
      </c>
      <c r="L1967" s="1">
        <v>0.6430555555555556</v>
      </c>
      <c r="M1967">
        <v>-4</v>
      </c>
      <c r="N1967">
        <v>106</v>
      </c>
      <c r="O1967" s="14">
        <f>Flights[[#This Row],[Length (min)]]/60</f>
        <v>1.7666666666666666</v>
      </c>
      <c r="P1967">
        <v>590</v>
      </c>
      <c r="Q1967" s="17">
        <f>IFERROR(Flights[[#This Row],[Distance]]/Flights[[#This Row],[Length (hr)]],"")</f>
        <v>333.96226415094338</v>
      </c>
      <c r="R1967" s="1">
        <v>0.7631944444444444</v>
      </c>
      <c r="S1967" s="1">
        <v>0.7583333333333333</v>
      </c>
      <c r="T1967">
        <v>-7</v>
      </c>
      <c r="U1967" t="str">
        <f>IF(Flights[[#This Row],[Arrival Delay]]="","Cancelled",IF(Flights[[#This Row],[Arrival Delay]]&gt;15,"Delayed","On time"))</f>
        <v>On time</v>
      </c>
      <c r="V1967" t="str">
        <f>IF(Flights[[#This Row],[Status]]&lt;&gt;"Delayed","",IF(Flights[[#This Row],[Arrival Delay]]&gt;120,"Severe",IF(Flights[[#This Row],[Arrival Delay]]&gt;60,"Major","Moderate")))</f>
        <v/>
      </c>
      <c r="X1967" t="str">
        <f>IF(OR(AND(Flights[[#This Row],[Status]]="Cancelled",Flights[[#This Row],[Cancellation Reason]]="Airline/Carrier"),Flights[[#This Row],[Delay Type]]="Severe"),"Yes","No")</f>
        <v>No</v>
      </c>
    </row>
    <row r="1968" spans="1:24" x14ac:dyDescent="0.25">
      <c r="A1968" s="3">
        <v>42154</v>
      </c>
      <c r="B1968">
        <f>WEEKNUM(Flights[[#This Row],[Date]],2)</f>
        <v>22</v>
      </c>
      <c r="C1968">
        <f>WEEKDAY(Flights[[#This Row],[Date]],2)</f>
        <v>6</v>
      </c>
      <c r="D1968" t="s">
        <v>768</v>
      </c>
      <c r="E1968" t="s">
        <v>1990</v>
      </c>
      <c r="F1968" t="s">
        <v>0</v>
      </c>
      <c r="G1968" t="s">
        <v>273</v>
      </c>
      <c r="H1968" t="str">
        <f>_xlfn.XLOOKUP(Flights[[#This Row],[Destination]],Airports!$A$1:$A$77,Airports!$D$1:$D$77,"Code not found")</f>
        <v>Denver</v>
      </c>
      <c r="I1968" t="str" cm="1">
        <f t="array" ref="I1968">_xlfn.XLOOKUP(Flights[[#This Row],[Destination]],_xlfn._TRO_TRAILING(Airports!A:A),_xlfn._TRO_TRAILING(Airports!E:E),"Code not found")</f>
        <v>CO</v>
      </c>
      <c r="J1968" s="1">
        <v>0.7416666666666667</v>
      </c>
      <c r="K1968">
        <f>HOUR(Flights[[#This Row],[Scheduled Departure]])</f>
        <v>17</v>
      </c>
      <c r="L1968" s="1">
        <v>0.7368055555555556</v>
      </c>
      <c r="M1968">
        <v>-7</v>
      </c>
      <c r="N1968">
        <v>135</v>
      </c>
      <c r="O1968" s="14">
        <f>Flights[[#This Row],[Length (min)]]/60</f>
        <v>2.25</v>
      </c>
      <c r="P1968">
        <v>862</v>
      </c>
      <c r="Q1968" s="17">
        <f>IFERROR(Flights[[#This Row],[Distance]]/Flights[[#This Row],[Length (hr)]],"")</f>
        <v>383.11111111111109</v>
      </c>
      <c r="R1968" s="1">
        <v>0.87916666666666665</v>
      </c>
      <c r="S1968" s="1">
        <v>0.87222222222222223</v>
      </c>
      <c r="T1968">
        <v>-10</v>
      </c>
      <c r="U1968" t="str">
        <f>IF(Flights[[#This Row],[Arrival Delay]]="","Cancelled",IF(Flights[[#This Row],[Arrival Delay]]&gt;15,"Delayed","On time"))</f>
        <v>On time</v>
      </c>
      <c r="V1968" t="str">
        <f>IF(Flights[[#This Row],[Status]]&lt;&gt;"Delayed","",IF(Flights[[#This Row],[Arrival Delay]]&gt;120,"Severe",IF(Flights[[#This Row],[Arrival Delay]]&gt;60,"Major","Moderate")))</f>
        <v/>
      </c>
      <c r="X1968" t="str">
        <f>IF(OR(AND(Flights[[#This Row],[Status]]="Cancelled",Flights[[#This Row],[Cancellation Reason]]="Airline/Carrier"),Flights[[#This Row],[Delay Type]]="Severe"),"Yes","No")</f>
        <v>No</v>
      </c>
    </row>
    <row r="1969" spans="1:24" x14ac:dyDescent="0.25">
      <c r="A1969" s="3">
        <v>42154</v>
      </c>
      <c r="B1969">
        <f>WEEKNUM(Flights[[#This Row],[Date]],2)</f>
        <v>22</v>
      </c>
      <c r="C1969">
        <f>WEEKDAY(Flights[[#This Row],[Date]],2)</f>
        <v>6</v>
      </c>
      <c r="D1969" t="s">
        <v>1365</v>
      </c>
      <c r="E1969" t="s">
        <v>1995</v>
      </c>
      <c r="F1969" t="s">
        <v>0</v>
      </c>
      <c r="G1969" t="s">
        <v>273</v>
      </c>
      <c r="H1969" t="str">
        <f>_xlfn.XLOOKUP(Flights[[#This Row],[Destination]],Airports!$A$1:$A$77,Airports!$D$1:$D$77,"Code not found")</f>
        <v>Denver</v>
      </c>
      <c r="I1969" t="str" cm="1">
        <f t="array" ref="I1969">_xlfn.XLOOKUP(Flights[[#This Row],[Destination]],_xlfn._TRO_TRAILING(Airports!A:A),_xlfn._TRO_TRAILING(Airports!E:E),"Code not found")</f>
        <v>CO</v>
      </c>
      <c r="J1969" s="1">
        <v>0.76041666666666663</v>
      </c>
      <c r="K1969">
        <f>HOUR(Flights[[#This Row],[Scheduled Departure]])</f>
        <v>18</v>
      </c>
      <c r="L1969" s="1">
        <v>0.76388888888888884</v>
      </c>
      <c r="M1969">
        <v>5</v>
      </c>
      <c r="N1969">
        <v>134</v>
      </c>
      <c r="O1969" s="14">
        <f>Flights[[#This Row],[Length (min)]]/60</f>
        <v>2.2333333333333334</v>
      </c>
      <c r="P1969">
        <v>862</v>
      </c>
      <c r="Q1969" s="17">
        <f>IFERROR(Flights[[#This Row],[Distance]]/Flights[[#This Row],[Length (hr)]],"")</f>
        <v>385.97014925373134</v>
      </c>
      <c r="R1969" s="1">
        <v>0.89583333333333337</v>
      </c>
      <c r="S1969" s="1">
        <v>0.89861111111111114</v>
      </c>
      <c r="T1969">
        <v>4</v>
      </c>
      <c r="U1969" t="str">
        <f>IF(Flights[[#This Row],[Arrival Delay]]="","Cancelled",IF(Flights[[#This Row],[Arrival Delay]]&gt;15,"Delayed","On time"))</f>
        <v>On time</v>
      </c>
      <c r="V1969" t="str">
        <f>IF(Flights[[#This Row],[Status]]&lt;&gt;"Delayed","",IF(Flights[[#This Row],[Arrival Delay]]&gt;120,"Severe",IF(Flights[[#This Row],[Arrival Delay]]&gt;60,"Major","Moderate")))</f>
        <v/>
      </c>
      <c r="X1969" t="str">
        <f>IF(OR(AND(Flights[[#This Row],[Status]]="Cancelled",Flights[[#This Row],[Cancellation Reason]]="Airline/Carrier"),Flights[[#This Row],[Delay Type]]="Severe"),"Yes","No")</f>
        <v>No</v>
      </c>
    </row>
    <row r="1970" spans="1:24" x14ac:dyDescent="0.25">
      <c r="A1970" s="3">
        <v>42154</v>
      </c>
      <c r="B1970">
        <f>WEEKNUM(Flights[[#This Row],[Date]],2)</f>
        <v>22</v>
      </c>
      <c r="C1970">
        <f>WEEKDAY(Flights[[#This Row],[Date]],2)</f>
        <v>6</v>
      </c>
      <c r="D1970" t="s">
        <v>819</v>
      </c>
      <c r="E1970" t="s">
        <v>1989</v>
      </c>
      <c r="F1970" t="s">
        <v>0</v>
      </c>
      <c r="G1970" t="s">
        <v>15</v>
      </c>
      <c r="H1970" t="str">
        <f>_xlfn.XLOOKUP(Flights[[#This Row],[Destination]],Airports!$A$1:$A$77,Airports!$D$1:$D$77,"Code not found")</f>
        <v>Las Vegas</v>
      </c>
      <c r="I1970" t="str" cm="1">
        <f t="array" ref="I1970">_xlfn.XLOOKUP(Flights[[#This Row],[Destination]],_xlfn._TRO_TRAILING(Airports!A:A),_xlfn._TRO_TRAILING(Airports!E:E),"Code not found")</f>
        <v>NV</v>
      </c>
      <c r="J1970" s="1">
        <v>0.82291666666666663</v>
      </c>
      <c r="K1970">
        <f>HOUR(Flights[[#This Row],[Scheduled Departure]])</f>
        <v>19</v>
      </c>
      <c r="L1970" s="1">
        <v>0.81944444444444442</v>
      </c>
      <c r="M1970">
        <v>-5</v>
      </c>
      <c r="N1970">
        <v>63</v>
      </c>
      <c r="O1970" s="14">
        <f>Flights[[#This Row],[Length (min)]]/60</f>
        <v>1.05</v>
      </c>
      <c r="P1970">
        <v>236</v>
      </c>
      <c r="Q1970" s="17">
        <f>IFERROR(Flights[[#This Row],[Distance]]/Flights[[#This Row],[Length (hr)]],"")</f>
        <v>224.76190476190476</v>
      </c>
      <c r="R1970" s="1">
        <v>0.87430555555555556</v>
      </c>
      <c r="S1970" s="1">
        <v>0.86319444444444449</v>
      </c>
      <c r="T1970">
        <v>-16</v>
      </c>
      <c r="U1970" t="str">
        <f>IF(Flights[[#This Row],[Arrival Delay]]="","Cancelled",IF(Flights[[#This Row],[Arrival Delay]]&gt;15,"Delayed","On time"))</f>
        <v>On time</v>
      </c>
      <c r="V1970" t="str">
        <f>IF(Flights[[#This Row],[Status]]&lt;&gt;"Delayed","",IF(Flights[[#This Row],[Arrival Delay]]&gt;120,"Severe",IF(Flights[[#This Row],[Arrival Delay]]&gt;60,"Major","Moderate")))</f>
        <v/>
      </c>
      <c r="X1970" t="str">
        <f>IF(OR(AND(Flights[[#This Row],[Status]]="Cancelled",Flights[[#This Row],[Cancellation Reason]]="Airline/Carrier"),Flights[[#This Row],[Delay Type]]="Severe"),"Yes","No")</f>
        <v>No</v>
      </c>
    </row>
    <row r="1971" spans="1:24" x14ac:dyDescent="0.25">
      <c r="A1971" s="3">
        <v>42154</v>
      </c>
      <c r="B1971">
        <f>WEEKNUM(Flights[[#This Row],[Date]],2)</f>
        <v>22</v>
      </c>
      <c r="C1971">
        <f>WEEKDAY(Flights[[#This Row],[Date]],2)</f>
        <v>6</v>
      </c>
      <c r="D1971" t="s">
        <v>683</v>
      </c>
      <c r="E1971" t="s">
        <v>1990</v>
      </c>
      <c r="F1971" t="s">
        <v>0</v>
      </c>
      <c r="G1971" t="s">
        <v>15</v>
      </c>
      <c r="H1971" t="str">
        <f>_xlfn.XLOOKUP(Flights[[#This Row],[Destination]],Airports!$A$1:$A$77,Airports!$D$1:$D$77,"Code not found")</f>
        <v>Las Vegas</v>
      </c>
      <c r="I1971" t="str" cm="1">
        <f t="array" ref="I1971">_xlfn.XLOOKUP(Flights[[#This Row],[Destination]],_xlfn._TRO_TRAILING(Airports!A:A),_xlfn._TRO_TRAILING(Airports!E:E),"Code not found")</f>
        <v>NV</v>
      </c>
      <c r="J1971" s="1">
        <v>0.94027777777777777</v>
      </c>
      <c r="K1971">
        <f>HOUR(Flights[[#This Row],[Scheduled Departure]])</f>
        <v>22</v>
      </c>
      <c r="L1971" s="1">
        <v>0.97152777777777777</v>
      </c>
      <c r="M1971">
        <v>45</v>
      </c>
      <c r="N1971">
        <v>70</v>
      </c>
      <c r="O1971" s="14">
        <f>Flights[[#This Row],[Length (min)]]/60</f>
        <v>1.1666666666666667</v>
      </c>
      <c r="P1971">
        <v>236</v>
      </c>
      <c r="Q1971" s="17">
        <f>IFERROR(Flights[[#This Row],[Distance]]/Flights[[#This Row],[Length (hr)]],"")</f>
        <v>202.28571428571428</v>
      </c>
      <c r="R1971" s="1">
        <v>0.99305555555555558</v>
      </c>
      <c r="S1971" s="1">
        <v>2.013888888888889E-2</v>
      </c>
      <c r="T1971">
        <v>39</v>
      </c>
      <c r="U1971" t="str">
        <f>IF(Flights[[#This Row],[Arrival Delay]]="","Cancelled",IF(Flights[[#This Row],[Arrival Delay]]&gt;15,"Delayed","On time"))</f>
        <v>Delayed</v>
      </c>
      <c r="V1971" t="str">
        <f>IF(Flights[[#This Row],[Status]]&lt;&gt;"Delayed","",IF(Flights[[#This Row],[Arrival Delay]]&gt;120,"Severe",IF(Flights[[#This Row],[Arrival Delay]]&gt;60,"Major","Moderate")))</f>
        <v>Moderate</v>
      </c>
      <c r="X1971" t="str">
        <f>IF(OR(AND(Flights[[#This Row],[Status]]="Cancelled",Flights[[#This Row],[Cancellation Reason]]="Airline/Carrier"),Flights[[#This Row],[Delay Type]]="Severe"),"Yes","No")</f>
        <v>No</v>
      </c>
    </row>
    <row r="1972" spans="1:24" x14ac:dyDescent="0.25">
      <c r="A1972" s="3">
        <v>42155</v>
      </c>
      <c r="B1972">
        <f>WEEKNUM(Flights[[#This Row],[Date]],2)</f>
        <v>22</v>
      </c>
      <c r="C1972">
        <f>WEEKDAY(Flights[[#This Row],[Date]],2)</f>
        <v>7</v>
      </c>
      <c r="D1972" t="s">
        <v>1370</v>
      </c>
      <c r="E1972" t="s">
        <v>1995</v>
      </c>
      <c r="F1972" t="s">
        <v>0</v>
      </c>
      <c r="G1972" t="s">
        <v>340</v>
      </c>
      <c r="H1972" t="str">
        <f>_xlfn.XLOOKUP(Flights[[#This Row],[Destination]],Airports!$A$1:$A$77,Airports!$D$1:$D$77,"Code not found")</f>
        <v>San Antonio</v>
      </c>
      <c r="I1972" t="str" cm="1">
        <f t="array" ref="I1972">_xlfn.XLOOKUP(Flights[[#This Row],[Destination]],_xlfn._TRO_TRAILING(Airports!A:A),_xlfn._TRO_TRAILING(Airports!E:E),"Code not found")</f>
        <v>TX</v>
      </c>
      <c r="J1972" s="1">
        <v>0.3125</v>
      </c>
      <c r="K1972">
        <f>HOUR(Flights[[#This Row],[Scheduled Departure]])</f>
        <v>7</v>
      </c>
      <c r="L1972" s="1">
        <v>0.31319444444444444</v>
      </c>
      <c r="M1972">
        <v>1</v>
      </c>
      <c r="N1972">
        <v>159</v>
      </c>
      <c r="O1972" s="14">
        <f>Flights[[#This Row],[Length (min)]]/60</f>
        <v>2.65</v>
      </c>
      <c r="P1972">
        <v>1211</v>
      </c>
      <c r="Q1972" s="17">
        <f>IFERROR(Flights[[#This Row],[Distance]]/Flights[[#This Row],[Length (hr)]],"")</f>
        <v>456.98113207547169</v>
      </c>
      <c r="R1972" s="1">
        <v>0.50694444444444442</v>
      </c>
      <c r="S1972" s="1">
        <v>0.50694444444444442</v>
      </c>
      <c r="T1972">
        <v>0</v>
      </c>
      <c r="U1972" t="str">
        <f>IF(Flights[[#This Row],[Arrival Delay]]="","Cancelled",IF(Flights[[#This Row],[Arrival Delay]]&gt;15,"Delayed","On time"))</f>
        <v>On time</v>
      </c>
      <c r="V1972" t="str">
        <f>IF(Flights[[#This Row],[Status]]&lt;&gt;"Delayed","",IF(Flights[[#This Row],[Arrival Delay]]&gt;120,"Severe",IF(Flights[[#This Row],[Arrival Delay]]&gt;60,"Major","Moderate")))</f>
        <v/>
      </c>
      <c r="X1972" t="str">
        <f>IF(OR(AND(Flights[[#This Row],[Status]]="Cancelled",Flights[[#This Row],[Cancellation Reason]]="Airline/Carrier"),Flights[[#This Row],[Delay Type]]="Severe"),"Yes","No")</f>
        <v>No</v>
      </c>
    </row>
    <row r="1973" spans="1:24" x14ac:dyDescent="0.25">
      <c r="A1973" s="3">
        <v>42155</v>
      </c>
      <c r="B1973">
        <f>WEEKNUM(Flights[[#This Row],[Date]],2)</f>
        <v>22</v>
      </c>
      <c r="C1973">
        <f>WEEKDAY(Flights[[#This Row],[Date]],2)</f>
        <v>7</v>
      </c>
      <c r="D1973" t="s">
        <v>782</v>
      </c>
      <c r="E1973" t="s">
        <v>1989</v>
      </c>
      <c r="F1973" t="s">
        <v>0</v>
      </c>
      <c r="G1973" t="s">
        <v>314</v>
      </c>
      <c r="H1973" t="str">
        <f>_xlfn.XLOOKUP(Flights[[#This Row],[Destination]],Airports!$A$1:$A$77,Airports!$D$1:$D$77,"Code not found")</f>
        <v>Minneapolis</v>
      </c>
      <c r="I1973" t="str" cm="1">
        <f t="array" ref="I1973">_xlfn.XLOOKUP(Flights[[#This Row],[Destination]],_xlfn._TRO_TRAILING(Airports!A:A),_xlfn._TRO_TRAILING(Airports!E:E),"Code not found")</f>
        <v>MN</v>
      </c>
      <c r="J1973" s="1">
        <v>0.34027777777777779</v>
      </c>
      <c r="K1973">
        <f>HOUR(Flights[[#This Row],[Scheduled Departure]])</f>
        <v>8</v>
      </c>
      <c r="L1973" s="1">
        <v>0.34027777777777779</v>
      </c>
      <c r="M1973">
        <v>0</v>
      </c>
      <c r="N1973">
        <v>206</v>
      </c>
      <c r="O1973" s="14">
        <f>Flights[[#This Row],[Length (min)]]/60</f>
        <v>3.4333333333333331</v>
      </c>
      <c r="P1973">
        <v>1535</v>
      </c>
      <c r="Q1973" s="17">
        <f>IFERROR(Flights[[#This Row],[Distance]]/Flights[[#This Row],[Length (hr)]],"")</f>
        <v>447.08737864077671</v>
      </c>
      <c r="R1973" s="1">
        <v>0.57291666666666663</v>
      </c>
      <c r="S1973" s="1">
        <v>0.56666666666666665</v>
      </c>
      <c r="T1973">
        <v>-9</v>
      </c>
      <c r="U1973" t="str">
        <f>IF(Flights[[#This Row],[Arrival Delay]]="","Cancelled",IF(Flights[[#This Row],[Arrival Delay]]&gt;15,"Delayed","On time"))</f>
        <v>On time</v>
      </c>
      <c r="V1973" t="str">
        <f>IF(Flights[[#This Row],[Status]]&lt;&gt;"Delayed","",IF(Flights[[#This Row],[Arrival Delay]]&gt;120,"Severe",IF(Flights[[#This Row],[Arrival Delay]]&gt;60,"Major","Moderate")))</f>
        <v/>
      </c>
      <c r="X1973" t="str">
        <f>IF(OR(AND(Flights[[#This Row],[Status]]="Cancelled",Flights[[#This Row],[Cancellation Reason]]="Airline/Carrier"),Flights[[#This Row],[Delay Type]]="Severe"),"Yes","No")</f>
        <v>No</v>
      </c>
    </row>
    <row r="1974" spans="1:24" x14ac:dyDescent="0.25">
      <c r="A1974" s="3">
        <v>42155</v>
      </c>
      <c r="B1974">
        <f>WEEKNUM(Flights[[#This Row],[Date]],2)</f>
        <v>22</v>
      </c>
      <c r="C1974">
        <f>WEEKDAY(Flights[[#This Row],[Date]],2)</f>
        <v>7</v>
      </c>
      <c r="D1974" t="s">
        <v>1248</v>
      </c>
      <c r="E1974" t="s">
        <v>1996</v>
      </c>
      <c r="F1974" t="s">
        <v>0</v>
      </c>
      <c r="G1974" t="s">
        <v>9</v>
      </c>
      <c r="H1974" t="str">
        <f>_xlfn.XLOOKUP(Flights[[#This Row],[Destination]],Airports!$A$1:$A$77,Airports!$D$1:$D$77,"Code not found")</f>
        <v>San Francisco</v>
      </c>
      <c r="I1974" t="str" cm="1">
        <f t="array" ref="I1974">_xlfn.XLOOKUP(Flights[[#This Row],[Destination]],_xlfn._TRO_TRAILING(Airports!A:A),_xlfn._TRO_TRAILING(Airports!E:E),"Code not found")</f>
        <v>CA</v>
      </c>
      <c r="J1974" s="1">
        <v>0.41319444444444442</v>
      </c>
      <c r="K1974">
        <f>HOUR(Flights[[#This Row],[Scheduled Departure]])</f>
        <v>9</v>
      </c>
      <c r="L1974" s="1">
        <v>0.42638888888888887</v>
      </c>
      <c r="M1974">
        <v>19</v>
      </c>
      <c r="N1974">
        <v>65</v>
      </c>
      <c r="O1974" s="14">
        <f>Flights[[#This Row],[Length (min)]]/60</f>
        <v>1.0833333333333333</v>
      </c>
      <c r="P1974">
        <v>337</v>
      </c>
      <c r="Q1974" s="17">
        <f>IFERROR(Flights[[#This Row],[Distance]]/Flights[[#This Row],[Length (hr)]],"")</f>
        <v>311.07692307692309</v>
      </c>
      <c r="R1974" s="1">
        <v>0.46527777777777779</v>
      </c>
      <c r="S1974" s="1">
        <v>0.47152777777777777</v>
      </c>
      <c r="T1974">
        <v>9</v>
      </c>
      <c r="U1974" t="str">
        <f>IF(Flights[[#This Row],[Arrival Delay]]="","Cancelled",IF(Flights[[#This Row],[Arrival Delay]]&gt;15,"Delayed","On time"))</f>
        <v>On time</v>
      </c>
      <c r="V1974" t="str">
        <f>IF(Flights[[#This Row],[Status]]&lt;&gt;"Delayed","",IF(Flights[[#This Row],[Arrival Delay]]&gt;120,"Severe",IF(Flights[[#This Row],[Arrival Delay]]&gt;60,"Major","Moderate")))</f>
        <v/>
      </c>
      <c r="X1974" t="str">
        <f>IF(OR(AND(Flights[[#This Row],[Status]]="Cancelled",Flights[[#This Row],[Cancellation Reason]]="Airline/Carrier"),Flights[[#This Row],[Delay Type]]="Severe"),"Yes","No")</f>
        <v>No</v>
      </c>
    </row>
    <row r="1975" spans="1:24" x14ac:dyDescent="0.25">
      <c r="A1975" s="3">
        <v>42155</v>
      </c>
      <c r="B1975">
        <f>WEEKNUM(Flights[[#This Row],[Date]],2)</f>
        <v>22</v>
      </c>
      <c r="C1975">
        <f>WEEKDAY(Flights[[#This Row],[Date]],2)</f>
        <v>7</v>
      </c>
      <c r="D1975" t="s">
        <v>1077</v>
      </c>
      <c r="E1975" t="s">
        <v>1994</v>
      </c>
      <c r="F1975" t="s">
        <v>0</v>
      </c>
      <c r="G1975" t="s">
        <v>347</v>
      </c>
      <c r="H1975" t="str">
        <f>_xlfn.XLOOKUP(Flights[[#This Row],[Destination]],Airports!$A$1:$A$77,Airports!$D$1:$D$77,"Code not found")</f>
        <v>San Jose</v>
      </c>
      <c r="I1975" t="str" cm="1">
        <f t="array" ref="I1975">_xlfn.XLOOKUP(Flights[[#This Row],[Destination]],_xlfn._TRO_TRAILING(Airports!A:A),_xlfn._TRO_TRAILING(Airports!E:E),"Code not found")</f>
        <v>CA</v>
      </c>
      <c r="J1975" s="1">
        <v>0.42708333333333331</v>
      </c>
      <c r="K1975">
        <f>HOUR(Flights[[#This Row],[Scheduled Departure]])</f>
        <v>10</v>
      </c>
      <c r="L1975" s="1">
        <v>0.43194444444444446</v>
      </c>
      <c r="M1975">
        <v>7</v>
      </c>
      <c r="N1975">
        <v>79</v>
      </c>
      <c r="O1975" s="14">
        <f>Flights[[#This Row],[Length (min)]]/60</f>
        <v>1.3166666666666667</v>
      </c>
      <c r="P1975">
        <v>308</v>
      </c>
      <c r="Q1975" s="17">
        <f>IFERROR(Flights[[#This Row],[Distance]]/Flights[[#This Row],[Length (hr)]],"")</f>
        <v>233.92405063291139</v>
      </c>
      <c r="R1975" s="1">
        <v>0.4777777777777778</v>
      </c>
      <c r="S1975" s="1">
        <v>0.48680555555555555</v>
      </c>
      <c r="T1975">
        <v>13</v>
      </c>
      <c r="U1975" t="str">
        <f>IF(Flights[[#This Row],[Arrival Delay]]="","Cancelled",IF(Flights[[#This Row],[Arrival Delay]]&gt;15,"Delayed","On time"))</f>
        <v>On time</v>
      </c>
      <c r="V1975" t="str">
        <f>IF(Flights[[#This Row],[Status]]&lt;&gt;"Delayed","",IF(Flights[[#This Row],[Arrival Delay]]&gt;120,"Severe",IF(Flights[[#This Row],[Arrival Delay]]&gt;60,"Major","Moderate")))</f>
        <v/>
      </c>
      <c r="X1975" t="str">
        <f>IF(OR(AND(Flights[[#This Row],[Status]]="Cancelled",Flights[[#This Row],[Cancellation Reason]]="Airline/Carrier"),Flights[[#This Row],[Delay Type]]="Severe"),"Yes","No")</f>
        <v>No</v>
      </c>
    </row>
    <row r="1976" spans="1:24" x14ac:dyDescent="0.25">
      <c r="A1976" s="3">
        <v>42155</v>
      </c>
      <c r="B1976">
        <f>WEEKNUM(Flights[[#This Row],[Date]],2)</f>
        <v>22</v>
      </c>
      <c r="C1976">
        <f>WEEKDAY(Flights[[#This Row],[Date]],2)</f>
        <v>7</v>
      </c>
      <c r="D1976" t="s">
        <v>64</v>
      </c>
      <c r="E1976" t="s">
        <v>1987</v>
      </c>
      <c r="F1976" t="s">
        <v>0</v>
      </c>
      <c r="G1976" t="s">
        <v>20</v>
      </c>
      <c r="H1976" t="str">
        <f>_xlfn.XLOOKUP(Flights[[#This Row],[Destination]],Airports!$A$1:$A$77,Airports!$D$1:$D$77,"Code not found")</f>
        <v>Kahului</v>
      </c>
      <c r="I1976" t="str" cm="1">
        <f t="array" ref="I1976">_xlfn.XLOOKUP(Flights[[#This Row],[Destination]],_xlfn._TRO_TRAILING(Airports!A:A),_xlfn._TRO_TRAILING(Airports!E:E),"Code not found")</f>
        <v>HI</v>
      </c>
      <c r="J1976" s="1">
        <v>0.47083333333333333</v>
      </c>
      <c r="K1976">
        <f>HOUR(Flights[[#This Row],[Scheduled Departure]])</f>
        <v>11</v>
      </c>
      <c r="L1976" s="1">
        <v>0.46527777777777779</v>
      </c>
      <c r="M1976">
        <v>-8</v>
      </c>
      <c r="N1976">
        <v>352</v>
      </c>
      <c r="O1976" s="14">
        <f>Flights[[#This Row],[Length (min)]]/60</f>
        <v>5.8666666666666663</v>
      </c>
      <c r="P1976">
        <v>2486</v>
      </c>
      <c r="Q1976" s="17">
        <f>IFERROR(Flights[[#This Row],[Distance]]/Flights[[#This Row],[Length (hr)]],"")</f>
        <v>423.75000000000006</v>
      </c>
      <c r="R1976" s="1">
        <v>0.58472222222222225</v>
      </c>
      <c r="S1976" s="1">
        <v>0.58472222222222225</v>
      </c>
      <c r="T1976">
        <v>0</v>
      </c>
      <c r="U1976" t="str">
        <f>IF(Flights[[#This Row],[Arrival Delay]]="","Cancelled",IF(Flights[[#This Row],[Arrival Delay]]&gt;15,"Delayed","On time"))</f>
        <v>On time</v>
      </c>
      <c r="V1976" t="str">
        <f>IF(Flights[[#This Row],[Status]]&lt;&gt;"Delayed","",IF(Flights[[#This Row],[Arrival Delay]]&gt;120,"Severe",IF(Flights[[#This Row],[Arrival Delay]]&gt;60,"Major","Moderate")))</f>
        <v/>
      </c>
      <c r="X1976" t="str">
        <f>IF(OR(AND(Flights[[#This Row],[Status]]="Cancelled",Flights[[#This Row],[Cancellation Reason]]="Airline/Carrier"),Flights[[#This Row],[Delay Type]]="Severe"),"Yes","No")</f>
        <v>No</v>
      </c>
    </row>
    <row r="1977" spans="1:24" x14ac:dyDescent="0.25">
      <c r="A1977" s="3">
        <v>42155</v>
      </c>
      <c r="B1977">
        <f>WEEKNUM(Flights[[#This Row],[Date]],2)</f>
        <v>22</v>
      </c>
      <c r="C1977">
        <f>WEEKDAY(Flights[[#This Row],[Date]],2)</f>
        <v>7</v>
      </c>
      <c r="D1977" t="s">
        <v>797</v>
      </c>
      <c r="E1977" t="s">
        <v>1989</v>
      </c>
      <c r="F1977" t="s">
        <v>0</v>
      </c>
      <c r="G1977" t="s">
        <v>12</v>
      </c>
      <c r="H1977" t="str">
        <f>_xlfn.XLOOKUP(Flights[[#This Row],[Destination]],Airports!$A$1:$A$77,Airports!$D$1:$D$77,"Code not found")</f>
        <v>New York</v>
      </c>
      <c r="I1977" t="str" cm="1">
        <f t="array" ref="I1977">_xlfn.XLOOKUP(Flights[[#This Row],[Destination]],_xlfn._TRO_TRAILING(Airports!A:A),_xlfn._TRO_TRAILING(Airports!E:E),"Code not found")</f>
        <v>NY</v>
      </c>
      <c r="J1977" s="1">
        <v>0.47916666666666669</v>
      </c>
      <c r="K1977">
        <f>HOUR(Flights[[#This Row],[Scheduled Departure]])</f>
        <v>11</v>
      </c>
      <c r="L1977" s="1">
        <v>0.47916666666666669</v>
      </c>
      <c r="M1977">
        <v>0</v>
      </c>
      <c r="N1977">
        <v>410</v>
      </c>
      <c r="O1977" s="14">
        <f>Flights[[#This Row],[Length (min)]]/60</f>
        <v>6.833333333333333</v>
      </c>
      <c r="P1977">
        <v>2475</v>
      </c>
      <c r="Q1977" s="17">
        <f>IFERROR(Flights[[#This Row],[Distance]]/Flights[[#This Row],[Length (hr)]],"")</f>
        <v>362.19512195121951</v>
      </c>
      <c r="R1977" s="1">
        <v>0.83680555555555558</v>
      </c>
      <c r="S1977" s="1">
        <v>0.88888888888888884</v>
      </c>
      <c r="T1977">
        <v>75</v>
      </c>
      <c r="U1977" t="str">
        <f>IF(Flights[[#This Row],[Arrival Delay]]="","Cancelled",IF(Flights[[#This Row],[Arrival Delay]]&gt;15,"Delayed","On time"))</f>
        <v>Delayed</v>
      </c>
      <c r="V1977" t="str">
        <f>IF(Flights[[#This Row],[Status]]&lt;&gt;"Delayed","",IF(Flights[[#This Row],[Arrival Delay]]&gt;120,"Severe",IF(Flights[[#This Row],[Arrival Delay]]&gt;60,"Major","Moderate")))</f>
        <v>Major</v>
      </c>
      <c r="X1977" t="str">
        <f>IF(OR(AND(Flights[[#This Row],[Status]]="Cancelled",Flights[[#This Row],[Cancellation Reason]]="Airline/Carrier"),Flights[[#This Row],[Delay Type]]="Severe"),"Yes","No")</f>
        <v>No</v>
      </c>
    </row>
    <row r="1978" spans="1:24" x14ac:dyDescent="0.25">
      <c r="A1978" s="3">
        <v>42155</v>
      </c>
      <c r="B1978">
        <f>WEEKNUM(Flights[[#This Row],[Date]],2)</f>
        <v>22</v>
      </c>
      <c r="C1978">
        <f>WEEKDAY(Flights[[#This Row],[Date]],2)</f>
        <v>7</v>
      </c>
      <c r="D1978" t="s">
        <v>1305</v>
      </c>
      <c r="E1978" t="s">
        <v>1995</v>
      </c>
      <c r="F1978" t="s">
        <v>0</v>
      </c>
      <c r="G1978" t="s">
        <v>356</v>
      </c>
      <c r="H1978" t="str">
        <f>_xlfn.XLOOKUP(Flights[[#This Row],[Destination]],Airports!$A$1:$A$77,Airports!$D$1:$D$77,"Code not found")</f>
        <v>Tucson</v>
      </c>
      <c r="I1978" t="str" cm="1">
        <f t="array" ref="I1978">_xlfn.XLOOKUP(Flights[[#This Row],[Destination]],_xlfn._TRO_TRAILING(Airports!A:A),_xlfn._TRO_TRAILING(Airports!E:E),"Code not found")</f>
        <v>AZ</v>
      </c>
      <c r="J1978" s="1">
        <v>0.52083333333333337</v>
      </c>
      <c r="K1978">
        <f>HOUR(Flights[[#This Row],[Scheduled Departure]])</f>
        <v>12</v>
      </c>
      <c r="L1978" s="1">
        <v>0.52083333333333337</v>
      </c>
      <c r="M1978">
        <v>0</v>
      </c>
      <c r="N1978">
        <v>75</v>
      </c>
      <c r="O1978" s="14">
        <f>Flights[[#This Row],[Length (min)]]/60</f>
        <v>1.25</v>
      </c>
      <c r="P1978">
        <v>451</v>
      </c>
      <c r="Q1978" s="17">
        <f>IFERROR(Flights[[#This Row],[Distance]]/Flights[[#This Row],[Length (hr)]],"")</f>
        <v>360.8</v>
      </c>
      <c r="R1978" s="1">
        <v>0.57638888888888884</v>
      </c>
      <c r="S1978" s="1">
        <v>0.57291666666666663</v>
      </c>
      <c r="T1978">
        <v>-5</v>
      </c>
      <c r="U1978" t="str">
        <f>IF(Flights[[#This Row],[Arrival Delay]]="","Cancelled",IF(Flights[[#This Row],[Arrival Delay]]&gt;15,"Delayed","On time"))</f>
        <v>On time</v>
      </c>
      <c r="V1978" t="str">
        <f>IF(Flights[[#This Row],[Status]]&lt;&gt;"Delayed","",IF(Flights[[#This Row],[Arrival Delay]]&gt;120,"Severe",IF(Flights[[#This Row],[Arrival Delay]]&gt;60,"Major","Moderate")))</f>
        <v/>
      </c>
      <c r="X1978" t="str">
        <f>IF(OR(AND(Flights[[#This Row],[Status]]="Cancelled",Flights[[#This Row],[Cancellation Reason]]="Airline/Carrier"),Flights[[#This Row],[Delay Type]]="Severe"),"Yes","No")</f>
        <v>No</v>
      </c>
    </row>
    <row r="1979" spans="1:24" x14ac:dyDescent="0.25">
      <c r="A1979" s="3">
        <v>42155</v>
      </c>
      <c r="B1979">
        <f>WEEKNUM(Flights[[#This Row],[Date]],2)</f>
        <v>22</v>
      </c>
      <c r="C1979">
        <f>WEEKDAY(Flights[[#This Row],[Date]],2)</f>
        <v>7</v>
      </c>
      <c r="D1979" t="s">
        <v>987</v>
      </c>
      <c r="E1979" t="s">
        <v>1990</v>
      </c>
      <c r="F1979" t="s">
        <v>0</v>
      </c>
      <c r="G1979" t="s">
        <v>316</v>
      </c>
      <c r="H1979" t="str">
        <f>_xlfn.XLOOKUP(Flights[[#This Row],[Destination]],Airports!$A$1:$A$77,Airports!$D$1:$D$77,"Code not found")</f>
        <v>New Orleans</v>
      </c>
      <c r="I1979" t="str" cm="1">
        <f t="array" ref="I1979">_xlfn.XLOOKUP(Flights[[#This Row],[Destination]],_xlfn._TRO_TRAILING(Airports!A:A),_xlfn._TRO_TRAILING(Airports!E:E),"Code not found")</f>
        <v>LA</v>
      </c>
      <c r="J1979" s="1">
        <v>0.54722222222222228</v>
      </c>
      <c r="K1979">
        <f>HOUR(Flights[[#This Row],[Scheduled Departure]])</f>
        <v>13</v>
      </c>
      <c r="L1979" s="1">
        <v>0.55000000000000004</v>
      </c>
      <c r="M1979">
        <v>4</v>
      </c>
      <c r="N1979">
        <v>220</v>
      </c>
      <c r="O1979" s="14">
        <f>Flights[[#This Row],[Length (min)]]/60</f>
        <v>3.6666666666666665</v>
      </c>
      <c r="P1979">
        <v>1670</v>
      </c>
      <c r="Q1979" s="17">
        <f>IFERROR(Flights[[#This Row],[Distance]]/Flights[[#This Row],[Length (hr)]],"")</f>
        <v>455.4545454545455</v>
      </c>
      <c r="R1979" s="1">
        <v>0.78541666666666665</v>
      </c>
      <c r="S1979" s="1">
        <v>0.78611111111111109</v>
      </c>
      <c r="T1979">
        <v>1</v>
      </c>
      <c r="U1979" t="str">
        <f>IF(Flights[[#This Row],[Arrival Delay]]="","Cancelled",IF(Flights[[#This Row],[Arrival Delay]]&gt;15,"Delayed","On time"))</f>
        <v>On time</v>
      </c>
      <c r="V1979" t="str">
        <f>IF(Flights[[#This Row],[Status]]&lt;&gt;"Delayed","",IF(Flights[[#This Row],[Arrival Delay]]&gt;120,"Severe",IF(Flights[[#This Row],[Arrival Delay]]&gt;60,"Major","Moderate")))</f>
        <v/>
      </c>
      <c r="X1979" t="str">
        <f>IF(OR(AND(Flights[[#This Row],[Status]]="Cancelled",Flights[[#This Row],[Cancellation Reason]]="Airline/Carrier"),Flights[[#This Row],[Delay Type]]="Severe"),"Yes","No")</f>
        <v>No</v>
      </c>
    </row>
    <row r="1980" spans="1:24" x14ac:dyDescent="0.25">
      <c r="A1980" s="3">
        <v>42155</v>
      </c>
      <c r="B1980">
        <f>WEEKNUM(Flights[[#This Row],[Date]],2)</f>
        <v>22</v>
      </c>
      <c r="C1980">
        <f>WEEKDAY(Flights[[#This Row],[Date]],2)</f>
        <v>7</v>
      </c>
      <c r="D1980" t="s">
        <v>1391</v>
      </c>
      <c r="E1980" t="s">
        <v>1989</v>
      </c>
      <c r="F1980" t="s">
        <v>0</v>
      </c>
      <c r="G1980" t="s">
        <v>344</v>
      </c>
      <c r="H1980" t="str">
        <f>_xlfn.XLOOKUP(Flights[[#This Row],[Destination]],Airports!$A$1:$A$77,Airports!$D$1:$D$77,"Code not found")</f>
        <v>Seattle</v>
      </c>
      <c r="I1980" t="str" cm="1">
        <f t="array" ref="I1980">_xlfn.XLOOKUP(Flights[[#This Row],[Destination]],_xlfn._TRO_TRAILING(Airports!A:A),_xlfn._TRO_TRAILING(Airports!E:E),"Code not found")</f>
        <v>WA</v>
      </c>
      <c r="J1980" s="1">
        <v>0.61458333333333337</v>
      </c>
      <c r="K1980">
        <f>HOUR(Flights[[#This Row],[Scheduled Departure]])</f>
        <v>14</v>
      </c>
      <c r="L1980" s="1">
        <v>0.61041666666666672</v>
      </c>
      <c r="M1980">
        <v>-6</v>
      </c>
      <c r="N1980">
        <v>141</v>
      </c>
      <c r="O1980" s="14">
        <f>Flights[[#This Row],[Length (min)]]/60</f>
        <v>2.35</v>
      </c>
      <c r="P1980">
        <v>954</v>
      </c>
      <c r="Q1980" s="17">
        <f>IFERROR(Flights[[#This Row],[Distance]]/Flights[[#This Row],[Length (hr)]],"")</f>
        <v>405.95744680851061</v>
      </c>
      <c r="R1980" s="1">
        <v>0.72569444444444442</v>
      </c>
      <c r="S1980" s="1">
        <v>0.70833333333333337</v>
      </c>
      <c r="T1980">
        <v>-25</v>
      </c>
      <c r="U1980" t="str">
        <f>IF(Flights[[#This Row],[Arrival Delay]]="","Cancelled",IF(Flights[[#This Row],[Arrival Delay]]&gt;15,"Delayed","On time"))</f>
        <v>On time</v>
      </c>
      <c r="V1980" t="str">
        <f>IF(Flights[[#This Row],[Status]]&lt;&gt;"Delayed","",IF(Flights[[#This Row],[Arrival Delay]]&gt;120,"Severe",IF(Flights[[#This Row],[Arrival Delay]]&gt;60,"Major","Moderate")))</f>
        <v/>
      </c>
      <c r="X1980" t="str">
        <f>IF(OR(AND(Flights[[#This Row],[Status]]="Cancelled",Flights[[#This Row],[Cancellation Reason]]="Airline/Carrier"),Flights[[#This Row],[Delay Type]]="Severe"),"Yes","No")</f>
        <v>No</v>
      </c>
    </row>
    <row r="1981" spans="1:24" x14ac:dyDescent="0.25">
      <c r="A1981" s="3">
        <v>42155</v>
      </c>
      <c r="B1981">
        <f>WEEKNUM(Flights[[#This Row],[Date]],2)</f>
        <v>22</v>
      </c>
      <c r="C1981">
        <f>WEEKDAY(Flights[[#This Row],[Date]],2)</f>
        <v>7</v>
      </c>
      <c r="D1981" t="s">
        <v>1315</v>
      </c>
      <c r="E1981" t="s">
        <v>1995</v>
      </c>
      <c r="F1981" t="s">
        <v>0</v>
      </c>
      <c r="G1981" t="s">
        <v>6</v>
      </c>
      <c r="H1981" t="str">
        <f>_xlfn.XLOOKUP(Flights[[#This Row],[Destination]],Airports!$A$1:$A$77,Airports!$D$1:$D$77,"Code not found")</f>
        <v>Nashville</v>
      </c>
      <c r="I1981" t="str" cm="1">
        <f t="array" ref="I1981">_xlfn.XLOOKUP(Flights[[#This Row],[Destination]],_xlfn._TRO_TRAILING(Airports!A:A),_xlfn._TRO_TRAILING(Airports!E:E),"Code not found")</f>
        <v>TN</v>
      </c>
      <c r="J1981" s="1">
        <v>0.63194444444444442</v>
      </c>
      <c r="K1981">
        <f>HOUR(Flights[[#This Row],[Scheduled Departure]])</f>
        <v>15</v>
      </c>
      <c r="L1981" s="1">
        <v>0.68333333333333335</v>
      </c>
      <c r="M1981">
        <v>74</v>
      </c>
      <c r="N1981">
        <v>230</v>
      </c>
      <c r="O1981" s="14">
        <f>Flights[[#This Row],[Length (min)]]/60</f>
        <v>3.8333333333333335</v>
      </c>
      <c r="P1981">
        <v>1797</v>
      </c>
      <c r="Q1981" s="17">
        <f>IFERROR(Flights[[#This Row],[Distance]]/Flights[[#This Row],[Length (hr)]],"")</f>
        <v>468.78260869565213</v>
      </c>
      <c r="R1981" s="1">
        <v>0.88194444444444442</v>
      </c>
      <c r="S1981" s="1">
        <v>0.92638888888888893</v>
      </c>
      <c r="T1981">
        <v>64</v>
      </c>
      <c r="U1981" t="str">
        <f>IF(Flights[[#This Row],[Arrival Delay]]="","Cancelled",IF(Flights[[#This Row],[Arrival Delay]]&gt;15,"Delayed","On time"))</f>
        <v>Delayed</v>
      </c>
      <c r="V1981" t="str">
        <f>IF(Flights[[#This Row],[Status]]&lt;&gt;"Delayed","",IF(Flights[[#This Row],[Arrival Delay]]&gt;120,"Severe",IF(Flights[[#This Row],[Arrival Delay]]&gt;60,"Major","Moderate")))</f>
        <v>Major</v>
      </c>
      <c r="X1981" t="str">
        <f>IF(OR(AND(Flights[[#This Row],[Status]]="Cancelled",Flights[[#This Row],[Cancellation Reason]]="Airline/Carrier"),Flights[[#This Row],[Delay Type]]="Severe"),"Yes","No")</f>
        <v>No</v>
      </c>
    </row>
    <row r="1982" spans="1:24" x14ac:dyDescent="0.25">
      <c r="A1982" s="3">
        <v>42155</v>
      </c>
      <c r="B1982">
        <f>WEEKNUM(Flights[[#This Row],[Date]],2)</f>
        <v>22</v>
      </c>
      <c r="C1982">
        <f>WEEKDAY(Flights[[#This Row],[Date]],2)</f>
        <v>7</v>
      </c>
      <c r="D1982" t="s">
        <v>558</v>
      </c>
      <c r="E1982" t="s">
        <v>1996</v>
      </c>
      <c r="F1982" t="s">
        <v>0</v>
      </c>
      <c r="G1982" t="s">
        <v>12</v>
      </c>
      <c r="H1982" t="str">
        <f>_xlfn.XLOOKUP(Flights[[#This Row],[Destination]],Airports!$A$1:$A$77,Airports!$D$1:$D$77,"Code not found")</f>
        <v>New York</v>
      </c>
      <c r="I1982" t="str" cm="1">
        <f t="array" ref="I1982">_xlfn.XLOOKUP(Flights[[#This Row],[Destination]],_xlfn._TRO_TRAILING(Airports!A:A),_xlfn._TRO_TRAILING(Airports!E:E),"Code not found")</f>
        <v>NY</v>
      </c>
      <c r="J1982" s="1">
        <v>0.64583333333333337</v>
      </c>
      <c r="K1982">
        <f>HOUR(Flights[[#This Row],[Scheduled Departure]])</f>
        <v>15</v>
      </c>
      <c r="L1982" s="1">
        <v>0.74513888888888891</v>
      </c>
      <c r="M1982">
        <v>143</v>
      </c>
      <c r="N1982">
        <v>350</v>
      </c>
      <c r="O1982" s="14">
        <f>Flights[[#This Row],[Length (min)]]/60</f>
        <v>5.833333333333333</v>
      </c>
      <c r="P1982">
        <v>2475</v>
      </c>
      <c r="Q1982" s="17">
        <f>IFERROR(Flights[[#This Row],[Distance]]/Flights[[#This Row],[Length (hr)]],"")</f>
        <v>424.28571428571433</v>
      </c>
      <c r="R1982" s="1">
        <v>0.99305555555555558</v>
      </c>
      <c r="S1982" s="1">
        <v>0.11319444444444444</v>
      </c>
      <c r="T1982">
        <v>173</v>
      </c>
      <c r="U1982" t="str">
        <f>IF(Flights[[#This Row],[Arrival Delay]]="","Cancelled",IF(Flights[[#This Row],[Arrival Delay]]&gt;15,"Delayed","On time"))</f>
        <v>Delayed</v>
      </c>
      <c r="V1982" t="str">
        <f>IF(Flights[[#This Row],[Status]]&lt;&gt;"Delayed","",IF(Flights[[#This Row],[Arrival Delay]]&gt;120,"Severe",IF(Flights[[#This Row],[Arrival Delay]]&gt;60,"Major","Moderate")))</f>
        <v>Severe</v>
      </c>
      <c r="X1982" t="str">
        <f>IF(OR(AND(Flights[[#This Row],[Status]]="Cancelled",Flights[[#This Row],[Cancellation Reason]]="Airline/Carrier"),Flights[[#This Row],[Delay Type]]="Severe"),"Yes","No")</f>
        <v>Yes</v>
      </c>
    </row>
    <row r="1983" spans="1:24" x14ac:dyDescent="0.25">
      <c r="A1983" s="3">
        <v>42155</v>
      </c>
      <c r="B1983">
        <f>WEEKNUM(Flights[[#This Row],[Date]],2)</f>
        <v>22</v>
      </c>
      <c r="C1983">
        <f>WEEKDAY(Flights[[#This Row],[Date]],2)</f>
        <v>7</v>
      </c>
      <c r="D1983" t="s">
        <v>1379</v>
      </c>
      <c r="E1983" t="s">
        <v>1996</v>
      </c>
      <c r="F1983" t="s">
        <v>0</v>
      </c>
      <c r="G1983" t="s">
        <v>15</v>
      </c>
      <c r="H1983" t="str">
        <f>_xlfn.XLOOKUP(Flights[[#This Row],[Destination]],Airports!$A$1:$A$77,Airports!$D$1:$D$77,"Code not found")</f>
        <v>Las Vegas</v>
      </c>
      <c r="I1983" t="str" cm="1">
        <f t="array" ref="I1983">_xlfn.XLOOKUP(Flights[[#This Row],[Destination]],_xlfn._TRO_TRAILING(Airports!A:A),_xlfn._TRO_TRAILING(Airports!E:E),"Code not found")</f>
        <v>NV</v>
      </c>
      <c r="J1983" s="1">
        <v>0.70833333333333337</v>
      </c>
      <c r="K1983">
        <f>HOUR(Flights[[#This Row],[Scheduled Departure]])</f>
        <v>17</v>
      </c>
      <c r="L1983" s="1">
        <v>0.70694444444444449</v>
      </c>
      <c r="M1983">
        <v>-2</v>
      </c>
      <c r="N1983">
        <v>65</v>
      </c>
      <c r="O1983" s="14">
        <f>Flights[[#This Row],[Length (min)]]/60</f>
        <v>1.0833333333333333</v>
      </c>
      <c r="P1983">
        <v>236</v>
      </c>
      <c r="Q1983" s="17">
        <f>IFERROR(Flights[[#This Row],[Distance]]/Flights[[#This Row],[Length (hr)]],"")</f>
        <v>217.84615384615387</v>
      </c>
      <c r="R1983" s="1">
        <v>0.75347222222222221</v>
      </c>
      <c r="S1983" s="1">
        <v>0.75208333333333333</v>
      </c>
      <c r="T1983">
        <v>-2</v>
      </c>
      <c r="U1983" t="str">
        <f>IF(Flights[[#This Row],[Arrival Delay]]="","Cancelled",IF(Flights[[#This Row],[Arrival Delay]]&gt;15,"Delayed","On time"))</f>
        <v>On time</v>
      </c>
      <c r="V1983" t="str">
        <f>IF(Flights[[#This Row],[Status]]&lt;&gt;"Delayed","",IF(Flights[[#This Row],[Arrival Delay]]&gt;120,"Severe",IF(Flights[[#This Row],[Arrival Delay]]&gt;60,"Major","Moderate")))</f>
        <v/>
      </c>
      <c r="X1983" t="str">
        <f>IF(OR(AND(Flights[[#This Row],[Status]]="Cancelled",Flights[[#This Row],[Cancellation Reason]]="Airline/Carrier"),Flights[[#This Row],[Delay Type]]="Severe"),"Yes","No")</f>
        <v>No</v>
      </c>
    </row>
    <row r="1984" spans="1:24" x14ac:dyDescent="0.25">
      <c r="A1984" s="3">
        <v>42155</v>
      </c>
      <c r="B1984">
        <f>WEEKNUM(Flights[[#This Row],[Date]],2)</f>
        <v>22</v>
      </c>
      <c r="C1984">
        <f>WEEKDAY(Flights[[#This Row],[Date]],2)</f>
        <v>7</v>
      </c>
      <c r="D1984" t="s">
        <v>1095</v>
      </c>
      <c r="E1984" t="s">
        <v>1994</v>
      </c>
      <c r="F1984" t="s">
        <v>0</v>
      </c>
      <c r="G1984" t="s">
        <v>339</v>
      </c>
      <c r="H1984" t="str">
        <f>_xlfn.XLOOKUP(Flights[[#This Row],[Destination]],Airports!$A$1:$A$77,Airports!$D$1:$D$77,"Code not found")</f>
        <v>San Diego</v>
      </c>
      <c r="I1984" t="str" cm="1">
        <f t="array" ref="I1984">_xlfn.XLOOKUP(Flights[[#This Row],[Destination]],_xlfn._TRO_TRAILING(Airports!A:A),_xlfn._TRO_TRAILING(Airports!E:E),"Code not found")</f>
        <v>CA</v>
      </c>
      <c r="J1984" s="1">
        <v>0.71527777777777779</v>
      </c>
      <c r="K1984">
        <f>HOUR(Flights[[#This Row],[Scheduled Departure]])</f>
        <v>17</v>
      </c>
      <c r="L1984" s="1">
        <v>0.7104166666666667</v>
      </c>
      <c r="M1984">
        <v>-7</v>
      </c>
      <c r="N1984">
        <v>52</v>
      </c>
      <c r="O1984" s="14">
        <f>Flights[[#This Row],[Length (min)]]/60</f>
        <v>0.8666666666666667</v>
      </c>
      <c r="P1984">
        <v>109</v>
      </c>
      <c r="Q1984" s="17">
        <f>IFERROR(Flights[[#This Row],[Distance]]/Flights[[#This Row],[Length (hr)]],"")</f>
        <v>125.76923076923076</v>
      </c>
      <c r="R1984" s="1">
        <v>0.74722222222222223</v>
      </c>
      <c r="S1984" s="1">
        <v>0.74652777777777779</v>
      </c>
      <c r="T1984">
        <v>-1</v>
      </c>
      <c r="U1984" t="str">
        <f>IF(Flights[[#This Row],[Arrival Delay]]="","Cancelled",IF(Flights[[#This Row],[Arrival Delay]]&gt;15,"Delayed","On time"))</f>
        <v>On time</v>
      </c>
      <c r="V1984" t="str">
        <f>IF(Flights[[#This Row],[Status]]&lt;&gt;"Delayed","",IF(Flights[[#This Row],[Arrival Delay]]&gt;120,"Severe",IF(Flights[[#This Row],[Arrival Delay]]&gt;60,"Major","Moderate")))</f>
        <v/>
      </c>
      <c r="X1984" t="str">
        <f>IF(OR(AND(Flights[[#This Row],[Status]]="Cancelled",Flights[[#This Row],[Cancellation Reason]]="Airline/Carrier"),Flights[[#This Row],[Delay Type]]="Severe"),"Yes","No")</f>
        <v>No</v>
      </c>
    </row>
    <row r="1985" spans="1:24" x14ac:dyDescent="0.25">
      <c r="A1985" s="3">
        <v>42155</v>
      </c>
      <c r="B1985">
        <f>WEEKNUM(Flights[[#This Row],[Date]],2)</f>
        <v>22</v>
      </c>
      <c r="C1985">
        <f>WEEKDAY(Flights[[#This Row],[Date]],2)</f>
        <v>7</v>
      </c>
      <c r="D1985" t="s">
        <v>572</v>
      </c>
      <c r="E1985" t="s">
        <v>1989</v>
      </c>
      <c r="F1985" t="s">
        <v>0</v>
      </c>
      <c r="G1985" t="s">
        <v>19</v>
      </c>
      <c r="H1985" t="str">
        <f>_xlfn.XLOOKUP(Flights[[#This Row],[Destination]],Airports!$A$1:$A$77,Airports!$D$1:$D$77,"Code not found")</f>
        <v>Kona</v>
      </c>
      <c r="I1985" t="str" cm="1">
        <f t="array" ref="I1985">_xlfn.XLOOKUP(Flights[[#This Row],[Destination]],_xlfn._TRO_TRAILING(Airports!A:A),_xlfn._TRO_TRAILING(Airports!E:E),"Code not found")</f>
        <v>HI</v>
      </c>
      <c r="J1985" s="1">
        <v>0.71875</v>
      </c>
      <c r="K1985">
        <f>HOUR(Flights[[#This Row],[Scheduled Departure]])</f>
        <v>17</v>
      </c>
      <c r="L1985" s="1">
        <v>0.71527777777777779</v>
      </c>
      <c r="M1985">
        <v>-5</v>
      </c>
      <c r="N1985">
        <v>337</v>
      </c>
      <c r="O1985" s="14">
        <f>Flights[[#This Row],[Length (min)]]/60</f>
        <v>5.6166666666666663</v>
      </c>
      <c r="P1985">
        <v>2504</v>
      </c>
      <c r="Q1985" s="17">
        <f>IFERROR(Flights[[#This Row],[Distance]]/Flights[[#This Row],[Length (hr)]],"")</f>
        <v>445.81602373887245</v>
      </c>
      <c r="R1985" s="1">
        <v>0.82777777777777772</v>
      </c>
      <c r="S1985" s="1">
        <v>0.82430555555555551</v>
      </c>
      <c r="T1985">
        <v>-5</v>
      </c>
      <c r="U1985" t="str">
        <f>IF(Flights[[#This Row],[Arrival Delay]]="","Cancelled",IF(Flights[[#This Row],[Arrival Delay]]&gt;15,"Delayed","On time"))</f>
        <v>On time</v>
      </c>
      <c r="V1985" t="str">
        <f>IF(Flights[[#This Row],[Status]]&lt;&gt;"Delayed","",IF(Flights[[#This Row],[Arrival Delay]]&gt;120,"Severe",IF(Flights[[#This Row],[Arrival Delay]]&gt;60,"Major","Moderate")))</f>
        <v/>
      </c>
      <c r="X1985" t="str">
        <f>IF(OR(AND(Flights[[#This Row],[Status]]="Cancelled",Flights[[#This Row],[Cancellation Reason]]="Airline/Carrier"),Flights[[#This Row],[Delay Type]]="Severe"),"Yes","No")</f>
        <v>No</v>
      </c>
    </row>
    <row r="1986" spans="1:24" x14ac:dyDescent="0.25">
      <c r="A1986" s="3">
        <v>42155</v>
      </c>
      <c r="B1986">
        <f>WEEKNUM(Flights[[#This Row],[Date]],2)</f>
        <v>22</v>
      </c>
      <c r="C1986">
        <f>WEEKDAY(Flights[[#This Row],[Date]],2)</f>
        <v>7</v>
      </c>
      <c r="D1986" t="s">
        <v>608</v>
      </c>
      <c r="E1986" t="s">
        <v>1989</v>
      </c>
      <c r="F1986" t="s">
        <v>0</v>
      </c>
      <c r="G1986" t="s">
        <v>316</v>
      </c>
      <c r="H1986" t="str">
        <f>_xlfn.XLOOKUP(Flights[[#This Row],[Destination]],Airports!$A$1:$A$77,Airports!$D$1:$D$77,"Code not found")</f>
        <v>New Orleans</v>
      </c>
      <c r="I1986" t="str" cm="1">
        <f t="array" ref="I1986">_xlfn.XLOOKUP(Flights[[#This Row],[Destination]],_xlfn._TRO_TRAILING(Airports!A:A),_xlfn._TRO_TRAILING(Airports!E:E),"Code not found")</f>
        <v>LA</v>
      </c>
      <c r="J1986" s="1">
        <v>0.74305555555555558</v>
      </c>
      <c r="K1986">
        <f>HOUR(Flights[[#This Row],[Scheduled Departure]])</f>
        <v>17</v>
      </c>
      <c r="L1986" s="1">
        <v>0.74097222222222225</v>
      </c>
      <c r="M1986">
        <v>-3</v>
      </c>
      <c r="N1986">
        <v>214</v>
      </c>
      <c r="O1986" s="14">
        <f>Flights[[#This Row],[Length (min)]]/60</f>
        <v>3.5666666666666669</v>
      </c>
      <c r="P1986">
        <v>1670</v>
      </c>
      <c r="Q1986" s="17">
        <f>IFERROR(Flights[[#This Row],[Distance]]/Flights[[#This Row],[Length (hr)]],"")</f>
        <v>468.22429906542055</v>
      </c>
      <c r="R1986" s="1">
        <v>0.97916666666666663</v>
      </c>
      <c r="S1986" s="1">
        <v>0.97291666666666665</v>
      </c>
      <c r="T1986">
        <v>-9</v>
      </c>
      <c r="U1986" t="str">
        <f>IF(Flights[[#This Row],[Arrival Delay]]="","Cancelled",IF(Flights[[#This Row],[Arrival Delay]]&gt;15,"Delayed","On time"))</f>
        <v>On time</v>
      </c>
      <c r="V1986" t="str">
        <f>IF(Flights[[#This Row],[Status]]&lt;&gt;"Delayed","",IF(Flights[[#This Row],[Arrival Delay]]&gt;120,"Severe",IF(Flights[[#This Row],[Arrival Delay]]&gt;60,"Major","Moderate")))</f>
        <v/>
      </c>
      <c r="X1986" t="str">
        <f>IF(OR(AND(Flights[[#This Row],[Status]]="Cancelled",Flights[[#This Row],[Cancellation Reason]]="Airline/Carrier"),Flights[[#This Row],[Delay Type]]="Severe"),"Yes","No")</f>
        <v>No</v>
      </c>
    </row>
    <row r="1987" spans="1:24" x14ac:dyDescent="0.25">
      <c r="A1987" s="3">
        <v>42155</v>
      </c>
      <c r="B1987">
        <f>WEEKNUM(Flights[[#This Row],[Date]],2)</f>
        <v>22</v>
      </c>
      <c r="C1987">
        <f>WEEKDAY(Flights[[#This Row],[Date]],2)</f>
        <v>7</v>
      </c>
      <c r="D1987" t="s">
        <v>1330</v>
      </c>
      <c r="E1987" t="s">
        <v>1995</v>
      </c>
      <c r="F1987" t="s">
        <v>0</v>
      </c>
      <c r="G1987" t="s">
        <v>351</v>
      </c>
      <c r="H1987" t="str">
        <f>_xlfn.XLOOKUP(Flights[[#This Row],[Destination]],Airports!$A$1:$A$77,Airports!$D$1:$D$77,"Code not found")</f>
        <v>Sacramento</v>
      </c>
      <c r="I1987" t="str" cm="1">
        <f t="array" ref="I1987">_xlfn.XLOOKUP(Flights[[#This Row],[Destination]],_xlfn._TRO_TRAILING(Airports!A:A),_xlfn._TRO_TRAILING(Airports!E:E),"Code not found")</f>
        <v>CA</v>
      </c>
      <c r="J1987" s="1">
        <v>0.77777777777777779</v>
      </c>
      <c r="K1987">
        <f>HOUR(Flights[[#This Row],[Scheduled Departure]])</f>
        <v>18</v>
      </c>
      <c r="L1987" s="1">
        <v>0.78749999999999998</v>
      </c>
      <c r="M1987">
        <v>14</v>
      </c>
      <c r="N1987">
        <v>67</v>
      </c>
      <c r="O1987" s="14">
        <f>Flights[[#This Row],[Length (min)]]/60</f>
        <v>1.1166666666666667</v>
      </c>
      <c r="P1987">
        <v>373</v>
      </c>
      <c r="Q1987" s="17">
        <f>IFERROR(Flights[[#This Row],[Distance]]/Flights[[#This Row],[Length (hr)]],"")</f>
        <v>334.02985074626866</v>
      </c>
      <c r="R1987" s="1">
        <v>0.82986111111111116</v>
      </c>
      <c r="S1987" s="1">
        <v>0.83402777777777781</v>
      </c>
      <c r="T1987">
        <v>6</v>
      </c>
      <c r="U1987" t="str">
        <f>IF(Flights[[#This Row],[Arrival Delay]]="","Cancelled",IF(Flights[[#This Row],[Arrival Delay]]&gt;15,"Delayed","On time"))</f>
        <v>On time</v>
      </c>
      <c r="V1987" t="str">
        <f>IF(Flights[[#This Row],[Status]]&lt;&gt;"Delayed","",IF(Flights[[#This Row],[Arrival Delay]]&gt;120,"Severe",IF(Flights[[#This Row],[Arrival Delay]]&gt;60,"Major","Moderate")))</f>
        <v/>
      </c>
      <c r="X1987" t="str">
        <f>IF(OR(AND(Flights[[#This Row],[Status]]="Cancelled",Flights[[#This Row],[Cancellation Reason]]="Airline/Carrier"),Flights[[#This Row],[Delay Type]]="Severe"),"Yes","No")</f>
        <v>No</v>
      </c>
    </row>
    <row r="1988" spans="1:24" x14ac:dyDescent="0.25">
      <c r="A1988" s="3">
        <v>42155</v>
      </c>
      <c r="B1988">
        <f>WEEKNUM(Flights[[#This Row],[Date]],2)</f>
        <v>22</v>
      </c>
      <c r="C1988">
        <f>WEEKDAY(Flights[[#This Row],[Date]],2)</f>
        <v>7</v>
      </c>
      <c r="D1988" t="s">
        <v>735</v>
      </c>
      <c r="E1988" t="s">
        <v>1989</v>
      </c>
      <c r="F1988" t="s">
        <v>0</v>
      </c>
      <c r="G1988" t="s">
        <v>349</v>
      </c>
      <c r="H1988" t="str">
        <f>_xlfn.XLOOKUP(Flights[[#This Row],[Destination]],Airports!$A$1:$A$77,Airports!$D$1:$D$77,"Code not found")</f>
        <v>Salt Lake City</v>
      </c>
      <c r="I1988" t="str" cm="1">
        <f t="array" ref="I1988">_xlfn.XLOOKUP(Flights[[#This Row],[Destination]],_xlfn._TRO_TRAILING(Airports!A:A),_xlfn._TRO_TRAILING(Airports!E:E),"Code not found")</f>
        <v>UT</v>
      </c>
      <c r="J1988" s="1">
        <v>0.78402777777777777</v>
      </c>
      <c r="K1988">
        <f>HOUR(Flights[[#This Row],[Scheduled Departure]])</f>
        <v>18</v>
      </c>
      <c r="L1988" s="1">
        <v>0.79097222222222219</v>
      </c>
      <c r="M1988">
        <v>10</v>
      </c>
      <c r="N1988">
        <v>102</v>
      </c>
      <c r="O1988" s="14">
        <f>Flights[[#This Row],[Length (min)]]/60</f>
        <v>1.7</v>
      </c>
      <c r="P1988">
        <v>590</v>
      </c>
      <c r="Q1988" s="17">
        <f>IFERROR(Flights[[#This Row],[Distance]]/Flights[[#This Row],[Length (hr)]],"")</f>
        <v>347.05882352941177</v>
      </c>
      <c r="R1988" s="1">
        <v>0.90555555555555556</v>
      </c>
      <c r="S1988" s="1">
        <v>0.90347222222222223</v>
      </c>
      <c r="T1988">
        <v>-3</v>
      </c>
      <c r="U1988" t="str">
        <f>IF(Flights[[#This Row],[Arrival Delay]]="","Cancelled",IF(Flights[[#This Row],[Arrival Delay]]&gt;15,"Delayed","On time"))</f>
        <v>On time</v>
      </c>
      <c r="V1988" t="str">
        <f>IF(Flights[[#This Row],[Status]]&lt;&gt;"Delayed","",IF(Flights[[#This Row],[Arrival Delay]]&gt;120,"Severe",IF(Flights[[#This Row],[Arrival Delay]]&gt;60,"Major","Moderate")))</f>
        <v/>
      </c>
      <c r="X1988" t="str">
        <f>IF(OR(AND(Flights[[#This Row],[Status]]="Cancelled",Flights[[#This Row],[Cancellation Reason]]="Airline/Carrier"),Flights[[#This Row],[Delay Type]]="Severe"),"Yes","No")</f>
        <v>No</v>
      </c>
    </row>
    <row r="1989" spans="1:24" x14ac:dyDescent="0.25">
      <c r="A1989" s="3">
        <v>42155</v>
      </c>
      <c r="B1989">
        <f>WEEKNUM(Flights[[#This Row],[Date]],2)</f>
        <v>22</v>
      </c>
      <c r="C1989">
        <f>WEEKDAY(Flights[[#This Row],[Date]],2)</f>
        <v>7</v>
      </c>
      <c r="D1989" t="s">
        <v>819</v>
      </c>
      <c r="E1989" t="s">
        <v>1989</v>
      </c>
      <c r="F1989" t="s">
        <v>0</v>
      </c>
      <c r="G1989" t="s">
        <v>15</v>
      </c>
      <c r="H1989" t="str">
        <f>_xlfn.XLOOKUP(Flights[[#This Row],[Destination]],Airports!$A$1:$A$77,Airports!$D$1:$D$77,"Code not found")</f>
        <v>Las Vegas</v>
      </c>
      <c r="I1989" t="str" cm="1">
        <f t="array" ref="I1989">_xlfn.XLOOKUP(Flights[[#This Row],[Destination]],_xlfn._TRO_TRAILING(Airports!A:A),_xlfn._TRO_TRAILING(Airports!E:E),"Code not found")</f>
        <v>NV</v>
      </c>
      <c r="J1989" s="1">
        <v>0.82291666666666663</v>
      </c>
      <c r="K1989">
        <f>HOUR(Flights[[#This Row],[Scheduled Departure]])</f>
        <v>19</v>
      </c>
      <c r="L1989" s="1">
        <v>0.82152777777777775</v>
      </c>
      <c r="M1989">
        <v>-2</v>
      </c>
      <c r="N1989">
        <v>60</v>
      </c>
      <c r="O1989" s="14">
        <f>Flights[[#This Row],[Length (min)]]/60</f>
        <v>1</v>
      </c>
      <c r="P1989">
        <v>236</v>
      </c>
      <c r="Q1989" s="17">
        <f>IFERROR(Flights[[#This Row],[Distance]]/Flights[[#This Row],[Length (hr)]],"")</f>
        <v>236</v>
      </c>
      <c r="R1989" s="1">
        <v>0.875</v>
      </c>
      <c r="S1989" s="1">
        <v>0.86319444444444449</v>
      </c>
      <c r="T1989">
        <v>-17</v>
      </c>
      <c r="U1989" t="str">
        <f>IF(Flights[[#This Row],[Arrival Delay]]="","Cancelled",IF(Flights[[#This Row],[Arrival Delay]]&gt;15,"Delayed","On time"))</f>
        <v>On time</v>
      </c>
      <c r="V1989" t="str">
        <f>IF(Flights[[#This Row],[Status]]&lt;&gt;"Delayed","",IF(Flights[[#This Row],[Arrival Delay]]&gt;120,"Severe",IF(Flights[[#This Row],[Arrival Delay]]&gt;60,"Major","Moderate")))</f>
        <v/>
      </c>
      <c r="X1989" t="str">
        <f>IF(OR(AND(Flights[[#This Row],[Status]]="Cancelled",Flights[[#This Row],[Cancellation Reason]]="Airline/Carrier"),Flights[[#This Row],[Delay Type]]="Severe"),"Yes","No")</f>
        <v>No</v>
      </c>
    </row>
    <row r="1990" spans="1:24" x14ac:dyDescent="0.25">
      <c r="A1990" s="3">
        <v>42155</v>
      </c>
      <c r="B1990">
        <f>WEEKNUM(Flights[[#This Row],[Date]],2)</f>
        <v>22</v>
      </c>
      <c r="C1990">
        <f>WEEKDAY(Flights[[#This Row],[Date]],2)</f>
        <v>7</v>
      </c>
      <c r="D1990" t="s">
        <v>634</v>
      </c>
      <c r="E1990" t="s">
        <v>1991</v>
      </c>
      <c r="F1990" t="s">
        <v>0</v>
      </c>
      <c r="G1990" t="s">
        <v>24</v>
      </c>
      <c r="H1990" t="str">
        <f>_xlfn.XLOOKUP(Flights[[#This Row],[Destination]],Airports!$A$1:$A$77,Airports!$D$1:$D$77,"Code not found")</f>
        <v>Portland</v>
      </c>
      <c r="I1990" t="str" cm="1">
        <f t="array" ref="I1990">_xlfn.XLOOKUP(Flights[[#This Row],[Destination]],_xlfn._TRO_TRAILING(Airports!A:A),_xlfn._TRO_TRAILING(Airports!E:E),"Code not found")</f>
        <v>OR</v>
      </c>
      <c r="J1990" s="1">
        <v>0.82638888888888884</v>
      </c>
      <c r="K1990">
        <f>HOUR(Flights[[#This Row],[Scheduled Departure]])</f>
        <v>19</v>
      </c>
      <c r="L1990" s="1">
        <v>0.82152777777777775</v>
      </c>
      <c r="M1990">
        <v>-7</v>
      </c>
      <c r="N1990">
        <v>123</v>
      </c>
      <c r="O1990" s="14">
        <f>Flights[[#This Row],[Length (min)]]/60</f>
        <v>2.0499999999999998</v>
      </c>
      <c r="P1990">
        <v>834</v>
      </c>
      <c r="Q1990" s="17">
        <f>IFERROR(Flights[[#This Row],[Distance]]/Flights[[#This Row],[Length (hr)]],"")</f>
        <v>406.82926829268297</v>
      </c>
      <c r="R1990" s="1">
        <v>0.92361111111111116</v>
      </c>
      <c r="S1990" s="1">
        <v>0.90694444444444444</v>
      </c>
      <c r="T1990">
        <v>-24</v>
      </c>
      <c r="U1990" t="str">
        <f>IF(Flights[[#This Row],[Arrival Delay]]="","Cancelled",IF(Flights[[#This Row],[Arrival Delay]]&gt;15,"Delayed","On time"))</f>
        <v>On time</v>
      </c>
      <c r="V1990" t="str">
        <f>IF(Flights[[#This Row],[Status]]&lt;&gt;"Delayed","",IF(Flights[[#This Row],[Arrival Delay]]&gt;120,"Severe",IF(Flights[[#This Row],[Arrival Delay]]&gt;60,"Major","Moderate")))</f>
        <v/>
      </c>
      <c r="X1990" t="str">
        <f>IF(OR(AND(Flights[[#This Row],[Status]]="Cancelled",Flights[[#This Row],[Cancellation Reason]]="Airline/Carrier"),Flights[[#This Row],[Delay Type]]="Severe"),"Yes","No")</f>
        <v>No</v>
      </c>
    </row>
    <row r="1991" spans="1:24" x14ac:dyDescent="0.25">
      <c r="A1991" s="3">
        <v>42156</v>
      </c>
      <c r="B1991">
        <f>WEEKNUM(Flights[[#This Row],[Date]],2)</f>
        <v>23</v>
      </c>
      <c r="C1991">
        <f>WEEKDAY(Flights[[#This Row],[Date]],2)</f>
        <v>1</v>
      </c>
      <c r="D1991" t="s">
        <v>1284</v>
      </c>
      <c r="E1991" t="s">
        <v>1995</v>
      </c>
      <c r="F1991" t="s">
        <v>0</v>
      </c>
      <c r="G1991" t="s">
        <v>9</v>
      </c>
      <c r="H1991" t="str">
        <f>_xlfn.XLOOKUP(Flights[[#This Row],[Destination]],Airports!$A$1:$A$77,Airports!$D$1:$D$77,"Code not found")</f>
        <v>San Francisco</v>
      </c>
      <c r="I1991" t="str" cm="1">
        <f t="array" ref="I1991">_xlfn.XLOOKUP(Flights[[#This Row],[Destination]],_xlfn._TRO_TRAILING(Airports!A:A),_xlfn._TRO_TRAILING(Airports!E:E),"Code not found")</f>
        <v>CA</v>
      </c>
      <c r="J1991" s="1">
        <v>0.30208333333333331</v>
      </c>
      <c r="K1991">
        <f>HOUR(Flights[[#This Row],[Scheduled Departure]])</f>
        <v>7</v>
      </c>
      <c r="L1991" s="1">
        <v>0.31180555555555556</v>
      </c>
      <c r="M1991">
        <v>14</v>
      </c>
      <c r="N1991">
        <v>85</v>
      </c>
      <c r="O1991" s="14">
        <f>Flights[[#This Row],[Length (min)]]/60</f>
        <v>1.4166666666666667</v>
      </c>
      <c r="P1991">
        <v>337</v>
      </c>
      <c r="Q1991" s="17">
        <f>IFERROR(Flights[[#This Row],[Distance]]/Flights[[#This Row],[Length (hr)]],"")</f>
        <v>237.88235294117646</v>
      </c>
      <c r="R1991" s="1">
        <v>0.3576388888888889</v>
      </c>
      <c r="S1991" s="1">
        <v>0.37083333333333335</v>
      </c>
      <c r="T1991">
        <v>19</v>
      </c>
      <c r="U1991" t="str">
        <f>IF(Flights[[#This Row],[Arrival Delay]]="","Cancelled",IF(Flights[[#This Row],[Arrival Delay]]&gt;15,"Delayed","On time"))</f>
        <v>Delayed</v>
      </c>
      <c r="V1991" t="str">
        <f>IF(Flights[[#This Row],[Status]]&lt;&gt;"Delayed","",IF(Flights[[#This Row],[Arrival Delay]]&gt;120,"Severe",IF(Flights[[#This Row],[Arrival Delay]]&gt;60,"Major","Moderate")))</f>
        <v>Moderate</v>
      </c>
      <c r="X1991" t="str">
        <f>IF(OR(AND(Flights[[#This Row],[Status]]="Cancelled",Flights[[#This Row],[Cancellation Reason]]="Airline/Carrier"),Flights[[#This Row],[Delay Type]]="Severe"),"Yes","No")</f>
        <v>No</v>
      </c>
    </row>
    <row r="1992" spans="1:24" x14ac:dyDescent="0.25">
      <c r="A1992" s="3">
        <v>42156</v>
      </c>
      <c r="B1992">
        <f>WEEKNUM(Flights[[#This Row],[Date]],2)</f>
        <v>23</v>
      </c>
      <c r="C1992">
        <f>WEEKDAY(Flights[[#This Row],[Date]],2)</f>
        <v>1</v>
      </c>
      <c r="D1992" t="s">
        <v>1287</v>
      </c>
      <c r="E1992" t="s">
        <v>1995</v>
      </c>
      <c r="F1992" t="s">
        <v>0</v>
      </c>
      <c r="G1992" t="s">
        <v>318</v>
      </c>
      <c r="H1992" t="str">
        <f>_xlfn.XLOOKUP(Flights[[#This Row],[Destination]],Airports!$A$1:$A$77,Airports!$D$1:$D$77,"Code not found")</f>
        <v>Oakland</v>
      </c>
      <c r="I1992" t="str" cm="1">
        <f t="array" ref="I1992">_xlfn.XLOOKUP(Flights[[#This Row],[Destination]],_xlfn._TRO_TRAILING(Airports!A:A),_xlfn._TRO_TRAILING(Airports!E:E),"Code not found")</f>
        <v>CA</v>
      </c>
      <c r="J1992" s="1">
        <v>0.32291666666666669</v>
      </c>
      <c r="K1992">
        <f>HOUR(Flights[[#This Row],[Scheduled Departure]])</f>
        <v>7</v>
      </c>
      <c r="L1992" s="1">
        <v>0.32291666666666669</v>
      </c>
      <c r="M1992">
        <v>0</v>
      </c>
      <c r="N1992">
        <v>72</v>
      </c>
      <c r="O1992" s="14">
        <f>Flights[[#This Row],[Length (min)]]/60</f>
        <v>1.2</v>
      </c>
      <c r="P1992">
        <v>337</v>
      </c>
      <c r="Q1992" s="17">
        <f>IFERROR(Flights[[#This Row],[Distance]]/Flights[[#This Row],[Length (hr)]],"")</f>
        <v>280.83333333333337</v>
      </c>
      <c r="R1992" s="1">
        <v>0.375</v>
      </c>
      <c r="S1992" s="1">
        <v>0.37291666666666667</v>
      </c>
      <c r="T1992">
        <v>-3</v>
      </c>
      <c r="U1992" t="str">
        <f>IF(Flights[[#This Row],[Arrival Delay]]="","Cancelled",IF(Flights[[#This Row],[Arrival Delay]]&gt;15,"Delayed","On time"))</f>
        <v>On time</v>
      </c>
      <c r="V1992" t="str">
        <f>IF(Flights[[#This Row],[Status]]&lt;&gt;"Delayed","",IF(Flights[[#This Row],[Arrival Delay]]&gt;120,"Severe",IF(Flights[[#This Row],[Arrival Delay]]&gt;60,"Major","Moderate")))</f>
        <v/>
      </c>
      <c r="X1992" t="str">
        <f>IF(OR(AND(Flights[[#This Row],[Status]]="Cancelled",Flights[[#This Row],[Cancellation Reason]]="Airline/Carrier"),Flights[[#This Row],[Delay Type]]="Severe"),"Yes","No")</f>
        <v>No</v>
      </c>
    </row>
    <row r="1993" spans="1:24" x14ac:dyDescent="0.25">
      <c r="A1993" s="3">
        <v>42156</v>
      </c>
      <c r="B1993">
        <f>WEEKNUM(Flights[[#This Row],[Date]],2)</f>
        <v>23</v>
      </c>
      <c r="C1993">
        <f>WEEKDAY(Flights[[#This Row],[Date]],2)</f>
        <v>1</v>
      </c>
      <c r="D1993" t="s">
        <v>113</v>
      </c>
      <c r="E1993" t="s">
        <v>1987</v>
      </c>
      <c r="F1993" t="s">
        <v>0</v>
      </c>
      <c r="G1993" t="s">
        <v>12</v>
      </c>
      <c r="H1993" t="str">
        <f>_xlfn.XLOOKUP(Flights[[#This Row],[Destination]],Airports!$A$1:$A$77,Airports!$D$1:$D$77,"Code not found")</f>
        <v>New York</v>
      </c>
      <c r="I1993" t="str" cm="1">
        <f t="array" ref="I1993">_xlfn.XLOOKUP(Flights[[#This Row],[Destination]],_xlfn._TRO_TRAILING(Airports!A:A),_xlfn._TRO_TRAILING(Airports!E:E),"Code not found")</f>
        <v>NY</v>
      </c>
      <c r="J1993" s="1">
        <v>0.33333333333333331</v>
      </c>
      <c r="K1993">
        <f>HOUR(Flights[[#This Row],[Scheduled Departure]])</f>
        <v>8</v>
      </c>
      <c r="L1993" s="1">
        <v>0.35347222222222224</v>
      </c>
      <c r="M1993">
        <v>29</v>
      </c>
      <c r="N1993">
        <v>352</v>
      </c>
      <c r="O1993" s="14">
        <f>Flights[[#This Row],[Length (min)]]/60</f>
        <v>5.8666666666666663</v>
      </c>
      <c r="P1993">
        <v>2475</v>
      </c>
      <c r="Q1993" s="17">
        <f>IFERROR(Flights[[#This Row],[Distance]]/Flights[[#This Row],[Length (hr)]],"")</f>
        <v>421.87500000000006</v>
      </c>
      <c r="R1993" s="1">
        <v>0.69513888888888886</v>
      </c>
      <c r="S1993" s="1">
        <v>0.72291666666666665</v>
      </c>
      <c r="T1993">
        <v>40</v>
      </c>
      <c r="U1993" t="str">
        <f>IF(Flights[[#This Row],[Arrival Delay]]="","Cancelled",IF(Flights[[#This Row],[Arrival Delay]]&gt;15,"Delayed","On time"))</f>
        <v>Delayed</v>
      </c>
      <c r="V1993" t="str">
        <f>IF(Flights[[#This Row],[Status]]&lt;&gt;"Delayed","",IF(Flights[[#This Row],[Arrival Delay]]&gt;120,"Severe",IF(Flights[[#This Row],[Arrival Delay]]&gt;60,"Major","Moderate")))</f>
        <v>Moderate</v>
      </c>
      <c r="X1993" t="str">
        <f>IF(OR(AND(Flights[[#This Row],[Status]]="Cancelled",Flights[[#This Row],[Cancellation Reason]]="Airline/Carrier"),Flights[[#This Row],[Delay Type]]="Severe"),"Yes","No")</f>
        <v>No</v>
      </c>
    </row>
    <row r="1994" spans="1:24" x14ac:dyDescent="0.25">
      <c r="A1994" s="3">
        <v>42156</v>
      </c>
      <c r="B1994">
        <f>WEEKNUM(Flights[[#This Row],[Date]],2)</f>
        <v>23</v>
      </c>
      <c r="C1994">
        <f>WEEKDAY(Flights[[#This Row],[Date]],2)</f>
        <v>1</v>
      </c>
      <c r="D1994" t="s">
        <v>1294</v>
      </c>
      <c r="E1994" t="s">
        <v>1995</v>
      </c>
      <c r="F1994" t="s">
        <v>0</v>
      </c>
      <c r="G1994" t="s">
        <v>306</v>
      </c>
      <c r="H1994" t="str">
        <f>_xlfn.XLOOKUP(Flights[[#This Row],[Destination]],Airports!$A$1:$A$77,Airports!$D$1:$D$77,"Code not found")</f>
        <v>Chicago</v>
      </c>
      <c r="I1994" t="str" cm="1">
        <f t="array" ref="I1994">_xlfn.XLOOKUP(Flights[[#This Row],[Destination]],_xlfn._TRO_TRAILING(Airports!A:A),_xlfn._TRO_TRAILING(Airports!E:E),"Code not found")</f>
        <v>IL</v>
      </c>
      <c r="J1994" s="1">
        <v>0.37847222222222221</v>
      </c>
      <c r="K1994">
        <f>HOUR(Flights[[#This Row],[Scheduled Departure]])</f>
        <v>9</v>
      </c>
      <c r="L1994" s="1">
        <v>0.37569444444444444</v>
      </c>
      <c r="M1994">
        <v>-4</v>
      </c>
      <c r="N1994">
        <v>232</v>
      </c>
      <c r="O1994" s="14">
        <f>Flights[[#This Row],[Length (min)]]/60</f>
        <v>3.8666666666666667</v>
      </c>
      <c r="P1994">
        <v>1750</v>
      </c>
      <c r="Q1994" s="17">
        <f>IFERROR(Flights[[#This Row],[Distance]]/Flights[[#This Row],[Length (hr)]],"")</f>
        <v>452.58620689655174</v>
      </c>
      <c r="R1994" s="1">
        <v>0.625</v>
      </c>
      <c r="S1994" s="1">
        <v>0.62013888888888891</v>
      </c>
      <c r="T1994">
        <v>-7</v>
      </c>
      <c r="U1994" t="str">
        <f>IF(Flights[[#This Row],[Arrival Delay]]="","Cancelled",IF(Flights[[#This Row],[Arrival Delay]]&gt;15,"Delayed","On time"))</f>
        <v>On time</v>
      </c>
      <c r="V1994" t="str">
        <f>IF(Flights[[#This Row],[Status]]&lt;&gt;"Delayed","",IF(Flights[[#This Row],[Arrival Delay]]&gt;120,"Severe",IF(Flights[[#This Row],[Arrival Delay]]&gt;60,"Major","Moderate")))</f>
        <v/>
      </c>
      <c r="X1994" t="str">
        <f>IF(OR(AND(Flights[[#This Row],[Status]]="Cancelled",Flights[[#This Row],[Cancellation Reason]]="Airline/Carrier"),Flights[[#This Row],[Delay Type]]="Severe"),"Yes","No")</f>
        <v>No</v>
      </c>
    </row>
    <row r="1995" spans="1:24" x14ac:dyDescent="0.25">
      <c r="A1995" s="3">
        <v>42156</v>
      </c>
      <c r="B1995">
        <f>WEEKNUM(Flights[[#This Row],[Date]],2)</f>
        <v>23</v>
      </c>
      <c r="C1995">
        <f>WEEKDAY(Flights[[#This Row],[Date]],2)</f>
        <v>1</v>
      </c>
      <c r="D1995" t="s">
        <v>1386</v>
      </c>
      <c r="E1995" t="s">
        <v>1989</v>
      </c>
      <c r="F1995" t="s">
        <v>0</v>
      </c>
      <c r="G1995" t="s">
        <v>316</v>
      </c>
      <c r="H1995" t="str">
        <f>_xlfn.XLOOKUP(Flights[[#This Row],[Destination]],Airports!$A$1:$A$77,Airports!$D$1:$D$77,"Code not found")</f>
        <v>New Orleans</v>
      </c>
      <c r="I1995" t="str" cm="1">
        <f t="array" ref="I1995">_xlfn.XLOOKUP(Flights[[#This Row],[Destination]],_xlfn._TRO_TRAILING(Airports!A:A),_xlfn._TRO_TRAILING(Airports!E:E),"Code not found")</f>
        <v>LA</v>
      </c>
      <c r="J1995" s="1">
        <v>0.3888888888888889</v>
      </c>
      <c r="K1995">
        <f>HOUR(Flights[[#This Row],[Scheduled Departure]])</f>
        <v>9</v>
      </c>
      <c r="L1995" s="1">
        <v>0.38541666666666669</v>
      </c>
      <c r="M1995">
        <v>-5</v>
      </c>
      <c r="N1995">
        <v>218</v>
      </c>
      <c r="O1995" s="14">
        <f>Flights[[#This Row],[Length (min)]]/60</f>
        <v>3.6333333333333333</v>
      </c>
      <c r="P1995">
        <v>1670</v>
      </c>
      <c r="Q1995" s="17">
        <f>IFERROR(Flights[[#This Row],[Distance]]/Flights[[#This Row],[Length (hr)]],"")</f>
        <v>459.63302752293578</v>
      </c>
      <c r="R1995" s="1">
        <v>0.62638888888888888</v>
      </c>
      <c r="S1995" s="1">
        <v>0.62013888888888891</v>
      </c>
      <c r="T1995">
        <v>-9</v>
      </c>
      <c r="U1995" t="str">
        <f>IF(Flights[[#This Row],[Arrival Delay]]="","Cancelled",IF(Flights[[#This Row],[Arrival Delay]]&gt;15,"Delayed","On time"))</f>
        <v>On time</v>
      </c>
      <c r="V1995" t="str">
        <f>IF(Flights[[#This Row],[Status]]&lt;&gt;"Delayed","",IF(Flights[[#This Row],[Arrival Delay]]&gt;120,"Severe",IF(Flights[[#This Row],[Arrival Delay]]&gt;60,"Major","Moderate")))</f>
        <v/>
      </c>
      <c r="X1995" t="str">
        <f>IF(OR(AND(Flights[[#This Row],[Status]]="Cancelled",Flights[[#This Row],[Cancellation Reason]]="Airline/Carrier"),Flights[[#This Row],[Delay Type]]="Severe"),"Yes","No")</f>
        <v>No</v>
      </c>
    </row>
    <row r="1996" spans="1:24" x14ac:dyDescent="0.25">
      <c r="A1996" s="3">
        <v>42156</v>
      </c>
      <c r="B1996">
        <f>WEEKNUM(Flights[[#This Row],[Date]],2)</f>
        <v>23</v>
      </c>
      <c r="C1996">
        <f>WEEKDAY(Flights[[#This Row],[Date]],2)</f>
        <v>1</v>
      </c>
      <c r="D1996" t="s">
        <v>1373</v>
      </c>
      <c r="E1996" t="s">
        <v>1993</v>
      </c>
      <c r="F1996" t="s">
        <v>0</v>
      </c>
      <c r="G1996" t="s">
        <v>3</v>
      </c>
      <c r="H1996" t="str">
        <f>_xlfn.XLOOKUP(Flights[[#This Row],[Destination]],Airports!$A$1:$A$77,Airports!$D$1:$D$77,"Code not found")</f>
        <v>Dallas</v>
      </c>
      <c r="I1996" t="str" cm="1">
        <f t="array" ref="I1996">_xlfn.XLOOKUP(Flights[[#This Row],[Destination]],_xlfn._TRO_TRAILING(Airports!A:A),_xlfn._TRO_TRAILING(Airports!E:E),"Code not found")</f>
        <v>TX</v>
      </c>
      <c r="J1996" s="1">
        <v>0.40625</v>
      </c>
      <c r="K1996">
        <f>HOUR(Flights[[#This Row],[Scheduled Departure]])</f>
        <v>9</v>
      </c>
      <c r="L1996" s="1">
        <v>0</v>
      </c>
      <c r="O1996" s="14">
        <f>Flights[[#This Row],[Length (min)]]/60</f>
        <v>0</v>
      </c>
      <c r="P1996">
        <v>1235</v>
      </c>
      <c r="Q1996" s="17" t="str">
        <f>IFERROR(Flights[[#This Row],[Distance]]/Flights[[#This Row],[Length (hr)]],"")</f>
        <v/>
      </c>
      <c r="R1996" s="1">
        <v>0.60972222222222228</v>
      </c>
      <c r="S1996" s="1">
        <v>0</v>
      </c>
      <c r="U1996" t="str">
        <f>IF(Flights[[#This Row],[Arrival Delay]]="","Cancelled",IF(Flights[[#This Row],[Arrival Delay]]&gt;15,"Delayed","On time"))</f>
        <v>Cancelled</v>
      </c>
      <c r="V1996" t="str">
        <f>IF(Flights[[#This Row],[Status]]&lt;&gt;"Delayed","",IF(Flights[[#This Row],[Arrival Delay]]&gt;120,"Severe",IF(Flights[[#This Row],[Arrival Delay]]&gt;60,"Major","Moderate")))</f>
        <v/>
      </c>
      <c r="W1996" t="s">
        <v>8</v>
      </c>
      <c r="X1996" t="str">
        <f>IF(OR(AND(Flights[[#This Row],[Status]]="Cancelled",Flights[[#This Row],[Cancellation Reason]]="Airline/Carrier"),Flights[[#This Row],[Delay Type]]="Severe"),"Yes","No")</f>
        <v>Yes</v>
      </c>
    </row>
    <row r="1997" spans="1:24" x14ac:dyDescent="0.25">
      <c r="A1997" s="3">
        <v>42156</v>
      </c>
      <c r="B1997">
        <f>WEEKNUM(Flights[[#This Row],[Date]],2)</f>
        <v>23</v>
      </c>
      <c r="C1997">
        <f>WEEKDAY(Flights[[#This Row],[Date]],2)</f>
        <v>1</v>
      </c>
      <c r="D1997" t="s">
        <v>778</v>
      </c>
      <c r="E1997" t="s">
        <v>1994</v>
      </c>
      <c r="F1997" t="s">
        <v>0</v>
      </c>
      <c r="G1997" t="s">
        <v>3</v>
      </c>
      <c r="H1997" t="str">
        <f>_xlfn.XLOOKUP(Flights[[#This Row],[Destination]],Airports!$A$1:$A$77,Airports!$D$1:$D$77,"Code not found")</f>
        <v>Dallas</v>
      </c>
      <c r="I1997" t="str" cm="1">
        <f t="array" ref="I1997">_xlfn.XLOOKUP(Flights[[#This Row],[Destination]],_xlfn._TRO_TRAILING(Airports!A:A),_xlfn._TRO_TRAILING(Airports!E:E),"Code not found")</f>
        <v>TX</v>
      </c>
      <c r="J1997" s="1">
        <v>0.42708333333333331</v>
      </c>
      <c r="K1997">
        <f>HOUR(Flights[[#This Row],[Scheduled Departure]])</f>
        <v>10</v>
      </c>
      <c r="L1997" s="1">
        <v>0.47986111111111113</v>
      </c>
      <c r="M1997">
        <v>76</v>
      </c>
      <c r="N1997">
        <v>179</v>
      </c>
      <c r="O1997" s="14">
        <f>Flights[[#This Row],[Length (min)]]/60</f>
        <v>2.9833333333333334</v>
      </c>
      <c r="P1997">
        <v>1235</v>
      </c>
      <c r="Q1997" s="17">
        <f>IFERROR(Flights[[#This Row],[Distance]]/Flights[[#This Row],[Length (hr)]],"")</f>
        <v>413.96648044692739</v>
      </c>
      <c r="R1997" s="1">
        <v>0.64166666666666672</v>
      </c>
      <c r="S1997" s="1">
        <v>0.6875</v>
      </c>
      <c r="T1997">
        <v>66</v>
      </c>
      <c r="U1997" t="str">
        <f>IF(Flights[[#This Row],[Arrival Delay]]="","Cancelled",IF(Flights[[#This Row],[Arrival Delay]]&gt;15,"Delayed","On time"))</f>
        <v>Delayed</v>
      </c>
      <c r="V1997" t="str">
        <f>IF(Flights[[#This Row],[Status]]&lt;&gt;"Delayed","",IF(Flights[[#This Row],[Arrival Delay]]&gt;120,"Severe",IF(Flights[[#This Row],[Arrival Delay]]&gt;60,"Major","Moderate")))</f>
        <v>Major</v>
      </c>
      <c r="X1997" t="str">
        <f>IF(OR(AND(Flights[[#This Row],[Status]]="Cancelled",Flights[[#This Row],[Cancellation Reason]]="Airline/Carrier"),Flights[[#This Row],[Delay Type]]="Severe"),"Yes","No")</f>
        <v>No</v>
      </c>
    </row>
    <row r="1998" spans="1:24" x14ac:dyDescent="0.25">
      <c r="A1998" s="3">
        <v>42156</v>
      </c>
      <c r="B1998">
        <f>WEEKNUM(Flights[[#This Row],[Date]],2)</f>
        <v>23</v>
      </c>
      <c r="C1998">
        <f>WEEKDAY(Flights[[#This Row],[Date]],2)</f>
        <v>1</v>
      </c>
      <c r="D1998" t="s">
        <v>1406</v>
      </c>
      <c r="E1998" t="s">
        <v>1994</v>
      </c>
      <c r="F1998" t="s">
        <v>0</v>
      </c>
      <c r="G1998" t="s">
        <v>7</v>
      </c>
      <c r="H1998" t="str">
        <f>_xlfn.XLOOKUP(Flights[[#This Row],[Destination]],Airports!$A$1:$A$77,Airports!$D$1:$D$77,"Code not found")</f>
        <v>Austin</v>
      </c>
      <c r="I1998" t="str" cm="1">
        <f t="array" ref="I1998">_xlfn.XLOOKUP(Flights[[#This Row],[Destination]],_xlfn._TRO_TRAILING(Airports!A:A),_xlfn._TRO_TRAILING(Airports!E:E),"Code not found")</f>
        <v>TX</v>
      </c>
      <c r="J1998" s="1">
        <v>0.56111111111111112</v>
      </c>
      <c r="K1998">
        <f>HOUR(Flights[[#This Row],[Scheduled Departure]])</f>
        <v>13</v>
      </c>
      <c r="L1998" s="1">
        <v>0.55902777777777779</v>
      </c>
      <c r="M1998">
        <v>-3</v>
      </c>
      <c r="N1998">
        <v>173</v>
      </c>
      <c r="O1998" s="14">
        <f>Flights[[#This Row],[Length (min)]]/60</f>
        <v>2.8833333333333333</v>
      </c>
      <c r="P1998">
        <v>1242</v>
      </c>
      <c r="Q1998" s="17">
        <f>IFERROR(Flights[[#This Row],[Distance]]/Flights[[#This Row],[Length (hr)]],"")</f>
        <v>430.75144508670519</v>
      </c>
      <c r="R1998" s="1">
        <v>0.77222222222222225</v>
      </c>
      <c r="S1998" s="1">
        <v>0.76249999999999996</v>
      </c>
      <c r="T1998">
        <v>-14</v>
      </c>
      <c r="U1998" t="str">
        <f>IF(Flights[[#This Row],[Arrival Delay]]="","Cancelled",IF(Flights[[#This Row],[Arrival Delay]]&gt;15,"Delayed","On time"))</f>
        <v>On time</v>
      </c>
      <c r="V1998" t="str">
        <f>IF(Flights[[#This Row],[Status]]&lt;&gt;"Delayed","",IF(Flights[[#This Row],[Arrival Delay]]&gt;120,"Severe",IF(Flights[[#This Row],[Arrival Delay]]&gt;60,"Major","Moderate")))</f>
        <v/>
      </c>
      <c r="X1998" t="str">
        <f>IF(OR(AND(Flights[[#This Row],[Status]]="Cancelled",Flights[[#This Row],[Cancellation Reason]]="Airline/Carrier"),Flights[[#This Row],[Delay Type]]="Severe"),"Yes","No")</f>
        <v>No</v>
      </c>
    </row>
    <row r="1999" spans="1:24" x14ac:dyDescent="0.25">
      <c r="A1999" s="3">
        <v>42156</v>
      </c>
      <c r="B1999">
        <f>WEEKNUM(Flights[[#This Row],[Date]],2)</f>
        <v>23</v>
      </c>
      <c r="C1999">
        <f>WEEKDAY(Flights[[#This Row],[Date]],2)</f>
        <v>1</v>
      </c>
      <c r="D1999" t="s">
        <v>87</v>
      </c>
      <c r="E1999" t="s">
        <v>1987</v>
      </c>
      <c r="F1999" t="s">
        <v>0</v>
      </c>
      <c r="G1999" t="s">
        <v>12</v>
      </c>
      <c r="H1999" t="str">
        <f>_xlfn.XLOOKUP(Flights[[#This Row],[Destination]],Airports!$A$1:$A$77,Airports!$D$1:$D$77,"Code not found")</f>
        <v>New York</v>
      </c>
      <c r="I1999" t="str" cm="1">
        <f t="array" ref="I1999">_xlfn.XLOOKUP(Flights[[#This Row],[Destination]],_xlfn._TRO_TRAILING(Airports!A:A),_xlfn._TRO_TRAILING(Airports!E:E),"Code not found")</f>
        <v>NY</v>
      </c>
      <c r="J1999" s="1">
        <v>0.70138888888888884</v>
      </c>
      <c r="K1999">
        <f>HOUR(Flights[[#This Row],[Scheduled Departure]])</f>
        <v>16</v>
      </c>
      <c r="L1999" s="1">
        <v>0.8305555555555556</v>
      </c>
      <c r="M1999">
        <v>186</v>
      </c>
      <c r="N1999">
        <v>321</v>
      </c>
      <c r="O1999" s="14">
        <f>Flights[[#This Row],[Length (min)]]/60</f>
        <v>5.35</v>
      </c>
      <c r="P1999">
        <v>2475</v>
      </c>
      <c r="Q1999" s="17">
        <f>IFERROR(Flights[[#This Row],[Distance]]/Flights[[#This Row],[Length (hr)]],"")</f>
        <v>462.61682242990656</v>
      </c>
      <c r="R1999" s="1">
        <v>5.347222222222222E-2</v>
      </c>
      <c r="S1999" s="1">
        <v>0.17847222222222223</v>
      </c>
      <c r="T1999">
        <v>180</v>
      </c>
      <c r="U1999" t="str">
        <f>IF(Flights[[#This Row],[Arrival Delay]]="","Cancelled",IF(Flights[[#This Row],[Arrival Delay]]&gt;15,"Delayed","On time"))</f>
        <v>Delayed</v>
      </c>
      <c r="V1999" t="str">
        <f>IF(Flights[[#This Row],[Status]]&lt;&gt;"Delayed","",IF(Flights[[#This Row],[Arrival Delay]]&gt;120,"Severe",IF(Flights[[#This Row],[Arrival Delay]]&gt;60,"Major","Moderate")))</f>
        <v>Severe</v>
      </c>
      <c r="X1999" t="str">
        <f>IF(OR(AND(Flights[[#This Row],[Status]]="Cancelled",Flights[[#This Row],[Cancellation Reason]]="Airline/Carrier"),Flights[[#This Row],[Delay Type]]="Severe"),"Yes","No")</f>
        <v>Yes</v>
      </c>
    </row>
    <row r="2000" spans="1:24" x14ac:dyDescent="0.25">
      <c r="A2000" s="3">
        <v>42156</v>
      </c>
      <c r="B2000">
        <f>WEEKNUM(Flights[[#This Row],[Date]],2)</f>
        <v>23</v>
      </c>
      <c r="C2000">
        <f>WEEKDAY(Flights[[#This Row],[Date]],2)</f>
        <v>1</v>
      </c>
      <c r="D2000" t="s">
        <v>92</v>
      </c>
      <c r="E2000" t="s">
        <v>1987</v>
      </c>
      <c r="F2000" t="s">
        <v>0</v>
      </c>
      <c r="G2000" t="s">
        <v>20</v>
      </c>
      <c r="H2000" t="str">
        <f>_xlfn.XLOOKUP(Flights[[#This Row],[Destination]],Airports!$A$1:$A$77,Airports!$D$1:$D$77,"Code not found")</f>
        <v>Kahului</v>
      </c>
      <c r="I2000" t="str" cm="1">
        <f t="array" ref="I2000">_xlfn.XLOOKUP(Flights[[#This Row],[Destination]],_xlfn._TRO_TRAILING(Airports!A:A),_xlfn._TRO_TRAILING(Airports!E:E),"Code not found")</f>
        <v>HI</v>
      </c>
      <c r="J2000" s="1">
        <v>0.72916666666666663</v>
      </c>
      <c r="K2000">
        <f>HOUR(Flights[[#This Row],[Scheduled Departure]])</f>
        <v>17</v>
      </c>
      <c r="L2000" s="1">
        <v>0.72916666666666663</v>
      </c>
      <c r="M2000">
        <v>0</v>
      </c>
      <c r="N2000">
        <v>360</v>
      </c>
      <c r="O2000" s="14">
        <f>Flights[[#This Row],[Length (min)]]/60</f>
        <v>6</v>
      </c>
      <c r="P2000">
        <v>2486</v>
      </c>
      <c r="Q2000" s="17">
        <f>IFERROR(Flights[[#This Row],[Distance]]/Flights[[#This Row],[Length (hr)]],"")</f>
        <v>414.33333333333331</v>
      </c>
      <c r="R2000" s="1">
        <v>0.84444444444444444</v>
      </c>
      <c r="S2000" s="1">
        <v>0.85416666666666663</v>
      </c>
      <c r="T2000">
        <v>14</v>
      </c>
      <c r="U2000" t="str">
        <f>IF(Flights[[#This Row],[Arrival Delay]]="","Cancelled",IF(Flights[[#This Row],[Arrival Delay]]&gt;15,"Delayed","On time"))</f>
        <v>On time</v>
      </c>
      <c r="V2000" t="str">
        <f>IF(Flights[[#This Row],[Status]]&lt;&gt;"Delayed","",IF(Flights[[#This Row],[Arrival Delay]]&gt;120,"Severe",IF(Flights[[#This Row],[Arrival Delay]]&gt;60,"Major","Moderate")))</f>
        <v/>
      </c>
      <c r="X2000" t="str">
        <f>IF(OR(AND(Flights[[#This Row],[Status]]="Cancelled",Flights[[#This Row],[Cancellation Reason]]="Airline/Carrier"),Flights[[#This Row],[Delay Type]]="Severe"),"Yes","No")</f>
        <v>No</v>
      </c>
    </row>
    <row r="2001" spans="1:24" x14ac:dyDescent="0.25">
      <c r="A2001" s="3">
        <v>42156</v>
      </c>
      <c r="B2001">
        <f>WEEKNUM(Flights[[#This Row],[Date]],2)</f>
        <v>23</v>
      </c>
      <c r="C2001">
        <f>WEEKDAY(Flights[[#This Row],[Date]],2)</f>
        <v>1</v>
      </c>
      <c r="D2001" t="s">
        <v>599</v>
      </c>
      <c r="E2001" t="s">
        <v>1989</v>
      </c>
      <c r="F2001" t="s">
        <v>0</v>
      </c>
      <c r="G2001" t="s">
        <v>21</v>
      </c>
      <c r="H2001" t="str">
        <f>_xlfn.XLOOKUP(Flights[[#This Row],[Destination]],Airports!$A$1:$A$77,Airports!$D$1:$D$77,"Code not found")</f>
        <v>Lihue</v>
      </c>
      <c r="I2001" t="str" cm="1">
        <f t="array" ref="I2001">_xlfn.XLOOKUP(Flights[[#This Row],[Destination]],_xlfn._TRO_TRAILING(Airports!A:A),_xlfn._TRO_TRAILING(Airports!E:E),"Code not found")</f>
        <v>HI</v>
      </c>
      <c r="J2001" s="1">
        <v>0.74305555555555558</v>
      </c>
      <c r="K2001">
        <f>HOUR(Flights[[#This Row],[Scheduled Departure]])</f>
        <v>17</v>
      </c>
      <c r="L2001" s="1">
        <v>0.74236111111111114</v>
      </c>
      <c r="M2001">
        <v>-1</v>
      </c>
      <c r="N2001">
        <v>361</v>
      </c>
      <c r="O2001" s="14">
        <f>Flights[[#This Row],[Length (min)]]/60</f>
        <v>6.0166666666666666</v>
      </c>
      <c r="P2001">
        <v>2615</v>
      </c>
      <c r="Q2001" s="17">
        <f>IFERROR(Flights[[#This Row],[Distance]]/Flights[[#This Row],[Length (hr)]],"")</f>
        <v>434.62603878116346</v>
      </c>
      <c r="R2001" s="1">
        <v>0.86250000000000004</v>
      </c>
      <c r="S2001" s="1">
        <v>0.86805555555555558</v>
      </c>
      <c r="T2001">
        <v>8</v>
      </c>
      <c r="U2001" t="str">
        <f>IF(Flights[[#This Row],[Arrival Delay]]="","Cancelled",IF(Flights[[#This Row],[Arrival Delay]]&gt;15,"Delayed","On time"))</f>
        <v>On time</v>
      </c>
      <c r="V2001" t="str">
        <f>IF(Flights[[#This Row],[Status]]&lt;&gt;"Delayed","",IF(Flights[[#This Row],[Arrival Delay]]&gt;120,"Severe",IF(Flights[[#This Row],[Arrival Delay]]&gt;60,"Major","Moderate")))</f>
        <v/>
      </c>
      <c r="X2001" t="str">
        <f>IF(OR(AND(Flights[[#This Row],[Status]]="Cancelled",Flights[[#This Row],[Cancellation Reason]]="Airline/Carrier"),Flights[[#This Row],[Delay Type]]="Severe"),"Yes","No")</f>
        <v>No</v>
      </c>
    </row>
    <row r="2002" spans="1:24" x14ac:dyDescent="0.25">
      <c r="A2002" s="3">
        <v>42156</v>
      </c>
      <c r="B2002">
        <f>WEEKNUM(Flights[[#This Row],[Date]],2)</f>
        <v>23</v>
      </c>
      <c r="C2002">
        <f>WEEKDAY(Flights[[#This Row],[Date]],2)</f>
        <v>1</v>
      </c>
      <c r="D2002" t="s">
        <v>1326</v>
      </c>
      <c r="E2002" t="s">
        <v>1995</v>
      </c>
      <c r="F2002" t="s">
        <v>0</v>
      </c>
      <c r="G2002" t="s">
        <v>347</v>
      </c>
      <c r="H2002" t="str">
        <f>_xlfn.XLOOKUP(Flights[[#This Row],[Destination]],Airports!$A$1:$A$77,Airports!$D$1:$D$77,"Code not found")</f>
        <v>San Jose</v>
      </c>
      <c r="I2002" t="str" cm="1">
        <f t="array" ref="I2002">_xlfn.XLOOKUP(Flights[[#This Row],[Destination]],_xlfn._TRO_TRAILING(Airports!A:A),_xlfn._TRO_TRAILING(Airports!E:E),"Code not found")</f>
        <v>CA</v>
      </c>
      <c r="J2002" s="1">
        <v>0.76041666666666663</v>
      </c>
      <c r="K2002">
        <f>HOUR(Flights[[#This Row],[Scheduled Departure]])</f>
        <v>18</v>
      </c>
      <c r="L2002" s="1">
        <v>0.75694444444444442</v>
      </c>
      <c r="M2002">
        <v>-5</v>
      </c>
      <c r="N2002">
        <v>61</v>
      </c>
      <c r="O2002" s="14">
        <f>Flights[[#This Row],[Length (min)]]/60</f>
        <v>1.0166666666666666</v>
      </c>
      <c r="P2002">
        <v>308</v>
      </c>
      <c r="Q2002" s="17">
        <f>IFERROR(Flights[[#This Row],[Distance]]/Flights[[#This Row],[Length (hr)]],"")</f>
        <v>302.95081967213116</v>
      </c>
      <c r="R2002" s="1">
        <v>0.80555555555555558</v>
      </c>
      <c r="S2002" s="1">
        <v>0.7993055555555556</v>
      </c>
      <c r="T2002">
        <v>-9</v>
      </c>
      <c r="U2002" t="str">
        <f>IF(Flights[[#This Row],[Arrival Delay]]="","Cancelled",IF(Flights[[#This Row],[Arrival Delay]]&gt;15,"Delayed","On time"))</f>
        <v>On time</v>
      </c>
      <c r="V2002" t="str">
        <f>IF(Flights[[#This Row],[Status]]&lt;&gt;"Delayed","",IF(Flights[[#This Row],[Arrival Delay]]&gt;120,"Severe",IF(Flights[[#This Row],[Arrival Delay]]&gt;60,"Major","Moderate")))</f>
        <v/>
      </c>
      <c r="X2002" t="str">
        <f>IF(OR(AND(Flights[[#This Row],[Status]]="Cancelled",Flights[[#This Row],[Cancellation Reason]]="Airline/Carrier"),Flights[[#This Row],[Delay Type]]="Severe"),"Yes","No")</f>
        <v>No</v>
      </c>
    </row>
    <row r="2003" spans="1:24" x14ac:dyDescent="0.25">
      <c r="A2003" s="3">
        <v>42156</v>
      </c>
      <c r="B2003">
        <f>WEEKNUM(Flights[[#This Row],[Date]],2)</f>
        <v>23</v>
      </c>
      <c r="C2003">
        <f>WEEKDAY(Flights[[#This Row],[Date]],2)</f>
        <v>1</v>
      </c>
      <c r="D2003" t="s">
        <v>622</v>
      </c>
      <c r="E2003" t="s">
        <v>1994</v>
      </c>
      <c r="F2003" t="s">
        <v>0</v>
      </c>
      <c r="G2003" t="s">
        <v>314</v>
      </c>
      <c r="H2003" t="str">
        <f>_xlfn.XLOOKUP(Flights[[#This Row],[Destination]],Airports!$A$1:$A$77,Airports!$D$1:$D$77,"Code not found")</f>
        <v>Minneapolis</v>
      </c>
      <c r="I2003" t="str" cm="1">
        <f t="array" ref="I2003">_xlfn.XLOOKUP(Flights[[#This Row],[Destination]],_xlfn._TRO_TRAILING(Airports!A:A),_xlfn._TRO_TRAILING(Airports!E:E),"Code not found")</f>
        <v>MN</v>
      </c>
      <c r="J2003" s="1">
        <v>0.77777777777777779</v>
      </c>
      <c r="K2003">
        <f>HOUR(Flights[[#This Row],[Scheduled Departure]])</f>
        <v>18</v>
      </c>
      <c r="L2003" s="1">
        <v>0.77152777777777781</v>
      </c>
      <c r="M2003">
        <v>-9</v>
      </c>
      <c r="N2003">
        <v>218</v>
      </c>
      <c r="O2003" s="14">
        <f>Flights[[#This Row],[Length (min)]]/60</f>
        <v>3.6333333333333333</v>
      </c>
      <c r="P2003">
        <v>1535</v>
      </c>
      <c r="Q2003" s="17">
        <f>IFERROR(Flights[[#This Row],[Distance]]/Flights[[#This Row],[Length (hr)]],"")</f>
        <v>422.47706422018348</v>
      </c>
      <c r="R2003" s="1">
        <v>1.1111111111111112E-2</v>
      </c>
      <c r="S2003" s="1">
        <v>6.2500000000000003E-3</v>
      </c>
      <c r="T2003">
        <v>-7</v>
      </c>
      <c r="U2003" t="str">
        <f>IF(Flights[[#This Row],[Arrival Delay]]="","Cancelled",IF(Flights[[#This Row],[Arrival Delay]]&gt;15,"Delayed","On time"))</f>
        <v>On time</v>
      </c>
      <c r="V2003" t="str">
        <f>IF(Flights[[#This Row],[Status]]&lt;&gt;"Delayed","",IF(Flights[[#This Row],[Arrival Delay]]&gt;120,"Severe",IF(Flights[[#This Row],[Arrival Delay]]&gt;60,"Major","Moderate")))</f>
        <v/>
      </c>
      <c r="X2003" t="str">
        <f>IF(OR(AND(Flights[[#This Row],[Status]]="Cancelled",Flights[[#This Row],[Cancellation Reason]]="Airline/Carrier"),Flights[[#This Row],[Delay Type]]="Severe"),"Yes","No")</f>
        <v>No</v>
      </c>
    </row>
    <row r="2004" spans="1:24" x14ac:dyDescent="0.25">
      <c r="A2004" s="3">
        <v>42156</v>
      </c>
      <c r="B2004">
        <f>WEEKNUM(Flights[[#This Row],[Date]],2)</f>
        <v>23</v>
      </c>
      <c r="C2004">
        <f>WEEKDAY(Flights[[#This Row],[Date]],2)</f>
        <v>1</v>
      </c>
      <c r="D2004" t="s">
        <v>735</v>
      </c>
      <c r="E2004" t="s">
        <v>1989</v>
      </c>
      <c r="F2004" t="s">
        <v>0</v>
      </c>
      <c r="G2004" t="s">
        <v>349</v>
      </c>
      <c r="H2004" t="str">
        <f>_xlfn.XLOOKUP(Flights[[#This Row],[Destination]],Airports!$A$1:$A$77,Airports!$D$1:$D$77,"Code not found")</f>
        <v>Salt Lake City</v>
      </c>
      <c r="I2004" t="str" cm="1">
        <f t="array" ref="I2004">_xlfn.XLOOKUP(Flights[[#This Row],[Destination]],_xlfn._TRO_TRAILING(Airports!A:A),_xlfn._TRO_TRAILING(Airports!E:E),"Code not found")</f>
        <v>UT</v>
      </c>
      <c r="J2004" s="1">
        <v>0.78263888888888888</v>
      </c>
      <c r="K2004">
        <f>HOUR(Flights[[#This Row],[Scheduled Departure]])</f>
        <v>18</v>
      </c>
      <c r="L2004" s="1">
        <v>0.77916666666666667</v>
      </c>
      <c r="M2004">
        <v>-5</v>
      </c>
      <c r="N2004">
        <v>95</v>
      </c>
      <c r="O2004" s="14">
        <f>Flights[[#This Row],[Length (min)]]/60</f>
        <v>1.5833333333333333</v>
      </c>
      <c r="P2004">
        <v>590</v>
      </c>
      <c r="Q2004" s="17">
        <f>IFERROR(Flights[[#This Row],[Distance]]/Flights[[#This Row],[Length (hr)]],"")</f>
        <v>372.63157894736844</v>
      </c>
      <c r="R2004" s="1">
        <v>0.90416666666666667</v>
      </c>
      <c r="S2004" s="1">
        <v>0.88680555555555551</v>
      </c>
      <c r="T2004">
        <v>-25</v>
      </c>
      <c r="U2004" t="str">
        <f>IF(Flights[[#This Row],[Arrival Delay]]="","Cancelled",IF(Flights[[#This Row],[Arrival Delay]]&gt;15,"Delayed","On time"))</f>
        <v>On time</v>
      </c>
      <c r="V2004" t="str">
        <f>IF(Flights[[#This Row],[Status]]&lt;&gt;"Delayed","",IF(Flights[[#This Row],[Arrival Delay]]&gt;120,"Severe",IF(Flights[[#This Row],[Arrival Delay]]&gt;60,"Major","Moderate")))</f>
        <v/>
      </c>
      <c r="X2004" t="str">
        <f>IF(OR(AND(Flights[[#This Row],[Status]]="Cancelled",Flights[[#This Row],[Cancellation Reason]]="Airline/Carrier"),Flights[[#This Row],[Delay Type]]="Severe"),"Yes","No")</f>
        <v>No</v>
      </c>
    </row>
    <row r="2005" spans="1:24" x14ac:dyDescent="0.25">
      <c r="A2005" s="3">
        <v>42156</v>
      </c>
      <c r="B2005">
        <f>WEEKNUM(Flights[[#This Row],[Date]],2)</f>
        <v>23</v>
      </c>
      <c r="C2005">
        <f>WEEKDAY(Flights[[#This Row],[Date]],2)</f>
        <v>1</v>
      </c>
      <c r="D2005" t="s">
        <v>157</v>
      </c>
      <c r="E2005" t="s">
        <v>1987</v>
      </c>
      <c r="F2005" t="s">
        <v>0</v>
      </c>
      <c r="G2005" t="s">
        <v>26</v>
      </c>
      <c r="H2005" t="str">
        <f>_xlfn.XLOOKUP(Flights[[#This Row],[Destination]],Airports!$A$1:$A$77,Airports!$D$1:$D$77,"Code not found")</f>
        <v>Atlanta</v>
      </c>
      <c r="I2005" t="str" cm="1">
        <f t="array" ref="I2005">_xlfn.XLOOKUP(Flights[[#This Row],[Destination]],_xlfn._TRO_TRAILING(Airports!A:A),_xlfn._TRO_TRAILING(Airports!E:E),"Code not found")</f>
        <v>GA</v>
      </c>
      <c r="J2005" s="1">
        <v>0.9375</v>
      </c>
      <c r="K2005">
        <f>HOUR(Flights[[#This Row],[Scheduled Departure]])</f>
        <v>22</v>
      </c>
      <c r="L2005" s="1">
        <v>0.93263888888888891</v>
      </c>
      <c r="M2005">
        <v>-7</v>
      </c>
      <c r="N2005">
        <v>263</v>
      </c>
      <c r="O2005" s="14">
        <f>Flights[[#This Row],[Length (min)]]/60</f>
        <v>4.3833333333333337</v>
      </c>
      <c r="P2005">
        <v>1947</v>
      </c>
      <c r="Q2005" s="17">
        <f>IFERROR(Flights[[#This Row],[Distance]]/Flights[[#This Row],[Length (hr)]],"")</f>
        <v>444.18250950570336</v>
      </c>
      <c r="R2005" s="1">
        <v>0.24513888888888888</v>
      </c>
      <c r="S2005" s="1">
        <v>0.24027777777777778</v>
      </c>
      <c r="T2005">
        <v>-7</v>
      </c>
      <c r="U2005" t="str">
        <f>IF(Flights[[#This Row],[Arrival Delay]]="","Cancelled",IF(Flights[[#This Row],[Arrival Delay]]&gt;15,"Delayed","On time"))</f>
        <v>On time</v>
      </c>
      <c r="V2005" t="str">
        <f>IF(Flights[[#This Row],[Status]]&lt;&gt;"Delayed","",IF(Flights[[#This Row],[Arrival Delay]]&gt;120,"Severe",IF(Flights[[#This Row],[Arrival Delay]]&gt;60,"Major","Moderate")))</f>
        <v/>
      </c>
      <c r="X2005" t="str">
        <f>IF(OR(AND(Flights[[#This Row],[Status]]="Cancelled",Flights[[#This Row],[Cancellation Reason]]="Airline/Carrier"),Flights[[#This Row],[Delay Type]]="Severe"),"Yes","No")</f>
        <v>No</v>
      </c>
    </row>
    <row r="2006" spans="1:24" x14ac:dyDescent="0.25">
      <c r="A2006" s="3">
        <v>42156</v>
      </c>
      <c r="B2006">
        <f>WEEKNUM(Flights[[#This Row],[Date]],2)</f>
        <v>23</v>
      </c>
      <c r="C2006">
        <f>WEEKDAY(Flights[[#This Row],[Date]],2)</f>
        <v>1</v>
      </c>
      <c r="D2006" t="s">
        <v>674</v>
      </c>
      <c r="E2006" t="s">
        <v>1989</v>
      </c>
      <c r="F2006" t="s">
        <v>0</v>
      </c>
      <c r="G2006" t="s">
        <v>12</v>
      </c>
      <c r="H2006" t="str">
        <f>_xlfn.XLOOKUP(Flights[[#This Row],[Destination]],Airports!$A$1:$A$77,Airports!$D$1:$D$77,"Code not found")</f>
        <v>New York</v>
      </c>
      <c r="I2006" t="str" cm="1">
        <f t="array" ref="I2006">_xlfn.XLOOKUP(Flights[[#This Row],[Destination]],_xlfn._TRO_TRAILING(Airports!A:A),_xlfn._TRO_TRAILING(Airports!E:E),"Code not found")</f>
        <v>NY</v>
      </c>
      <c r="J2006" s="1">
        <v>0.95486111111111116</v>
      </c>
      <c r="K2006">
        <f>HOUR(Flights[[#This Row],[Scheduled Departure]])</f>
        <v>22</v>
      </c>
      <c r="L2006" s="1">
        <v>0.95277777777777772</v>
      </c>
      <c r="M2006">
        <v>-3</v>
      </c>
      <c r="N2006">
        <v>336</v>
      </c>
      <c r="O2006" s="14">
        <f>Flights[[#This Row],[Length (min)]]/60</f>
        <v>5.6</v>
      </c>
      <c r="P2006">
        <v>2475</v>
      </c>
      <c r="Q2006" s="17">
        <f>IFERROR(Flights[[#This Row],[Distance]]/Flights[[#This Row],[Length (hr)]],"")</f>
        <v>441.96428571428572</v>
      </c>
      <c r="R2006" s="1">
        <v>0.31111111111111112</v>
      </c>
      <c r="S2006" s="1">
        <v>0.31111111111111112</v>
      </c>
      <c r="T2006">
        <v>0</v>
      </c>
      <c r="U2006" t="str">
        <f>IF(Flights[[#This Row],[Arrival Delay]]="","Cancelled",IF(Flights[[#This Row],[Arrival Delay]]&gt;15,"Delayed","On time"))</f>
        <v>On time</v>
      </c>
      <c r="V2006" t="str">
        <f>IF(Flights[[#This Row],[Status]]&lt;&gt;"Delayed","",IF(Flights[[#This Row],[Arrival Delay]]&gt;120,"Severe",IF(Flights[[#This Row],[Arrival Delay]]&gt;60,"Major","Moderate")))</f>
        <v/>
      </c>
      <c r="X2006" t="str">
        <f>IF(OR(AND(Flights[[#This Row],[Status]]="Cancelled",Flights[[#This Row],[Cancellation Reason]]="Airline/Carrier"),Flights[[#This Row],[Delay Type]]="Severe"),"Yes","No")</f>
        <v>No</v>
      </c>
    </row>
    <row r="2007" spans="1:24" x14ac:dyDescent="0.25">
      <c r="A2007" s="3">
        <v>42157</v>
      </c>
      <c r="B2007">
        <f>WEEKNUM(Flights[[#This Row],[Date]],2)</f>
        <v>23</v>
      </c>
      <c r="C2007">
        <f>WEEKDAY(Flights[[#This Row],[Date]],2)</f>
        <v>2</v>
      </c>
      <c r="D2007" t="s">
        <v>1122</v>
      </c>
      <c r="E2007" t="s">
        <v>1995</v>
      </c>
      <c r="F2007" t="s">
        <v>0</v>
      </c>
      <c r="G2007" t="s">
        <v>318</v>
      </c>
      <c r="H2007" t="str">
        <f>_xlfn.XLOOKUP(Flights[[#This Row],[Destination]],Airports!$A$1:$A$77,Airports!$D$1:$D$77,"Code not found")</f>
        <v>Oakland</v>
      </c>
      <c r="I2007" t="str" cm="1">
        <f t="array" ref="I2007">_xlfn.XLOOKUP(Flights[[#This Row],[Destination]],_xlfn._TRO_TRAILING(Airports!A:A),_xlfn._TRO_TRAILING(Airports!E:E),"Code not found")</f>
        <v>CA</v>
      </c>
      <c r="J2007" s="1">
        <v>0.22916666666666666</v>
      </c>
      <c r="K2007">
        <f>HOUR(Flights[[#This Row],[Scheduled Departure]])</f>
        <v>5</v>
      </c>
      <c r="L2007" s="1">
        <v>0.22777777777777777</v>
      </c>
      <c r="M2007">
        <v>-2</v>
      </c>
      <c r="N2007">
        <v>70</v>
      </c>
      <c r="O2007" s="14">
        <f>Flights[[#This Row],[Length (min)]]/60</f>
        <v>1.1666666666666667</v>
      </c>
      <c r="P2007">
        <v>337</v>
      </c>
      <c r="Q2007" s="17">
        <f>IFERROR(Flights[[#This Row],[Distance]]/Flights[[#This Row],[Length (hr)]],"")</f>
        <v>288.85714285714283</v>
      </c>
      <c r="R2007" s="1">
        <v>0.28472222222222221</v>
      </c>
      <c r="S2007" s="1">
        <v>0.27638888888888891</v>
      </c>
      <c r="T2007">
        <v>-12</v>
      </c>
      <c r="U2007" t="str">
        <f>IF(Flights[[#This Row],[Arrival Delay]]="","Cancelled",IF(Flights[[#This Row],[Arrival Delay]]&gt;15,"Delayed","On time"))</f>
        <v>On time</v>
      </c>
      <c r="V2007" t="str">
        <f>IF(Flights[[#This Row],[Status]]&lt;&gt;"Delayed","",IF(Flights[[#This Row],[Arrival Delay]]&gt;120,"Severe",IF(Flights[[#This Row],[Arrival Delay]]&gt;60,"Major","Moderate")))</f>
        <v/>
      </c>
      <c r="X2007" t="str">
        <f>IF(OR(AND(Flights[[#This Row],[Status]]="Cancelled",Flights[[#This Row],[Cancellation Reason]]="Airline/Carrier"),Flights[[#This Row],[Delay Type]]="Severe"),"Yes","No")</f>
        <v>No</v>
      </c>
    </row>
    <row r="2008" spans="1:24" x14ac:dyDescent="0.25">
      <c r="A2008" s="3">
        <v>42157</v>
      </c>
      <c r="B2008">
        <f>WEEKNUM(Flights[[#This Row],[Date]],2)</f>
        <v>23</v>
      </c>
      <c r="C2008">
        <f>WEEKDAY(Flights[[#This Row],[Date]],2)</f>
        <v>2</v>
      </c>
      <c r="D2008" t="s">
        <v>1455</v>
      </c>
      <c r="E2008" t="s">
        <v>1990</v>
      </c>
      <c r="F2008" t="s">
        <v>0</v>
      </c>
      <c r="G2008" t="s">
        <v>273</v>
      </c>
      <c r="H2008" t="str">
        <f>_xlfn.XLOOKUP(Flights[[#This Row],[Destination]],Airports!$A$1:$A$77,Airports!$D$1:$D$77,"Code not found")</f>
        <v>Denver</v>
      </c>
      <c r="I2008" t="str" cm="1">
        <f t="array" ref="I2008">_xlfn.XLOOKUP(Flights[[#This Row],[Destination]],_xlfn._TRO_TRAILING(Airports!A:A),_xlfn._TRO_TRAILING(Airports!E:E),"Code not found")</f>
        <v>CO</v>
      </c>
      <c r="J2008" s="1">
        <v>0.23958333333333334</v>
      </c>
      <c r="K2008">
        <f>HOUR(Flights[[#This Row],[Scheduled Departure]])</f>
        <v>5</v>
      </c>
      <c r="L2008" s="1">
        <v>0.2361111111111111</v>
      </c>
      <c r="M2008">
        <v>-5</v>
      </c>
      <c r="N2008">
        <v>188</v>
      </c>
      <c r="O2008" s="14">
        <f>Flights[[#This Row],[Length (min)]]/60</f>
        <v>3.1333333333333333</v>
      </c>
      <c r="P2008">
        <v>862</v>
      </c>
      <c r="Q2008" s="17">
        <f>IFERROR(Flights[[#This Row],[Distance]]/Flights[[#This Row],[Length (hr)]],"")</f>
        <v>275.10638297872339</v>
      </c>
      <c r="R2008" s="1">
        <v>0.38124999999999998</v>
      </c>
      <c r="S2008" s="1">
        <v>0.40833333333333333</v>
      </c>
      <c r="T2008">
        <v>39</v>
      </c>
      <c r="U2008" t="str">
        <f>IF(Flights[[#This Row],[Arrival Delay]]="","Cancelled",IF(Flights[[#This Row],[Arrival Delay]]&gt;15,"Delayed","On time"))</f>
        <v>Delayed</v>
      </c>
      <c r="V2008" t="str">
        <f>IF(Flights[[#This Row],[Status]]&lt;&gt;"Delayed","",IF(Flights[[#This Row],[Arrival Delay]]&gt;120,"Severe",IF(Flights[[#This Row],[Arrival Delay]]&gt;60,"Major","Moderate")))</f>
        <v>Moderate</v>
      </c>
      <c r="X2008" t="str">
        <f>IF(OR(AND(Flights[[#This Row],[Status]]="Cancelled",Flights[[#This Row],[Cancellation Reason]]="Airline/Carrier"),Flights[[#This Row],[Delay Type]]="Severe"),"Yes","No")</f>
        <v>No</v>
      </c>
    </row>
    <row r="2009" spans="1:24" x14ac:dyDescent="0.25">
      <c r="A2009" s="3">
        <v>42157</v>
      </c>
      <c r="B2009">
        <f>WEEKNUM(Flights[[#This Row],[Date]],2)</f>
        <v>23</v>
      </c>
      <c r="C2009">
        <f>WEEKDAY(Flights[[#This Row],[Date]],2)</f>
        <v>2</v>
      </c>
      <c r="D2009" t="s">
        <v>796</v>
      </c>
      <c r="E2009" t="s">
        <v>1994</v>
      </c>
      <c r="F2009" t="s">
        <v>0</v>
      </c>
      <c r="G2009" t="s">
        <v>347</v>
      </c>
      <c r="H2009" t="str">
        <f>_xlfn.XLOOKUP(Flights[[#This Row],[Destination]],Airports!$A$1:$A$77,Airports!$D$1:$D$77,"Code not found")</f>
        <v>San Jose</v>
      </c>
      <c r="I2009" t="str" cm="1">
        <f t="array" ref="I2009">_xlfn.XLOOKUP(Flights[[#This Row],[Destination]],_xlfn._TRO_TRAILING(Airports!A:A),_xlfn._TRO_TRAILING(Airports!E:E),"Code not found")</f>
        <v>CA</v>
      </c>
      <c r="J2009" s="1">
        <v>0.28125</v>
      </c>
      <c r="K2009">
        <f>HOUR(Flights[[#This Row],[Scheduled Departure]])</f>
        <v>6</v>
      </c>
      <c r="L2009" s="1">
        <v>0.27986111111111112</v>
      </c>
      <c r="M2009">
        <v>-2</v>
      </c>
      <c r="N2009">
        <v>71</v>
      </c>
      <c r="O2009" s="14">
        <f>Flights[[#This Row],[Length (min)]]/60</f>
        <v>1.1833333333333333</v>
      </c>
      <c r="P2009">
        <v>308</v>
      </c>
      <c r="Q2009" s="17">
        <f>IFERROR(Flights[[#This Row],[Distance]]/Flights[[#This Row],[Length (hr)]],"")</f>
        <v>260.28169014084506</v>
      </c>
      <c r="R2009" s="1">
        <v>0.33750000000000002</v>
      </c>
      <c r="S2009" s="1">
        <v>0.32916666666666666</v>
      </c>
      <c r="T2009">
        <v>-12</v>
      </c>
      <c r="U2009" t="str">
        <f>IF(Flights[[#This Row],[Arrival Delay]]="","Cancelled",IF(Flights[[#This Row],[Arrival Delay]]&gt;15,"Delayed","On time"))</f>
        <v>On time</v>
      </c>
      <c r="V2009" t="str">
        <f>IF(Flights[[#This Row],[Status]]&lt;&gt;"Delayed","",IF(Flights[[#This Row],[Arrival Delay]]&gt;120,"Severe",IF(Flights[[#This Row],[Arrival Delay]]&gt;60,"Major","Moderate")))</f>
        <v/>
      </c>
      <c r="X2009" t="str">
        <f>IF(OR(AND(Flights[[#This Row],[Status]]="Cancelled",Flights[[#This Row],[Cancellation Reason]]="Airline/Carrier"),Flights[[#This Row],[Delay Type]]="Severe"),"Yes","No")</f>
        <v>No</v>
      </c>
    </row>
    <row r="2010" spans="1:24" x14ac:dyDescent="0.25">
      <c r="A2010" s="3">
        <v>42157</v>
      </c>
      <c r="B2010">
        <f>WEEKNUM(Flights[[#This Row],[Date]],2)</f>
        <v>23</v>
      </c>
      <c r="C2010">
        <f>WEEKDAY(Flights[[#This Row],[Date]],2)</f>
        <v>2</v>
      </c>
      <c r="D2010" t="s">
        <v>1205</v>
      </c>
      <c r="E2010" t="s">
        <v>1990</v>
      </c>
      <c r="F2010" t="s">
        <v>0</v>
      </c>
      <c r="G2010" t="s">
        <v>273</v>
      </c>
      <c r="H2010" t="str">
        <f>_xlfn.XLOOKUP(Flights[[#This Row],[Destination]],Airports!$A$1:$A$77,Airports!$D$1:$D$77,"Code not found")</f>
        <v>Denver</v>
      </c>
      <c r="I2010" t="str" cm="1">
        <f t="array" ref="I2010">_xlfn.XLOOKUP(Flights[[#This Row],[Destination]],_xlfn._TRO_TRAILING(Airports!A:A),_xlfn._TRO_TRAILING(Airports!E:E),"Code not found")</f>
        <v>CO</v>
      </c>
      <c r="J2010" s="1">
        <v>0.28819444444444442</v>
      </c>
      <c r="K2010">
        <f>HOUR(Flights[[#This Row],[Scheduled Departure]])</f>
        <v>6</v>
      </c>
      <c r="L2010" s="1">
        <v>0.28958333333333336</v>
      </c>
      <c r="M2010">
        <v>2</v>
      </c>
      <c r="N2010">
        <v>144</v>
      </c>
      <c r="O2010" s="14">
        <f>Flights[[#This Row],[Length (min)]]/60</f>
        <v>2.4</v>
      </c>
      <c r="P2010">
        <v>862</v>
      </c>
      <c r="Q2010" s="17">
        <f>IFERROR(Flights[[#This Row],[Distance]]/Flights[[#This Row],[Length (hr)]],"")</f>
        <v>359.16666666666669</v>
      </c>
      <c r="R2010" s="1">
        <v>0.43055555555555558</v>
      </c>
      <c r="S2010" s="1">
        <v>0.43125000000000002</v>
      </c>
      <c r="T2010">
        <v>1</v>
      </c>
      <c r="U2010" t="str">
        <f>IF(Flights[[#This Row],[Arrival Delay]]="","Cancelled",IF(Flights[[#This Row],[Arrival Delay]]&gt;15,"Delayed","On time"))</f>
        <v>On time</v>
      </c>
      <c r="V2010" t="str">
        <f>IF(Flights[[#This Row],[Status]]&lt;&gt;"Delayed","",IF(Flights[[#This Row],[Arrival Delay]]&gt;120,"Severe",IF(Flights[[#This Row],[Arrival Delay]]&gt;60,"Major","Moderate")))</f>
        <v/>
      </c>
      <c r="X2010" t="str">
        <f>IF(OR(AND(Flights[[#This Row],[Status]]="Cancelled",Flights[[#This Row],[Cancellation Reason]]="Airline/Carrier"),Flights[[#This Row],[Delay Type]]="Severe"),"Yes","No")</f>
        <v>No</v>
      </c>
    </row>
    <row r="2011" spans="1:24" x14ac:dyDescent="0.25">
      <c r="A2011" s="3">
        <v>42157</v>
      </c>
      <c r="B2011">
        <f>WEEKNUM(Flights[[#This Row],[Date]],2)</f>
        <v>23</v>
      </c>
      <c r="C2011">
        <f>WEEKDAY(Flights[[#This Row],[Date]],2)</f>
        <v>2</v>
      </c>
      <c r="D2011" t="s">
        <v>395</v>
      </c>
      <c r="E2011" t="s">
        <v>1996</v>
      </c>
      <c r="F2011" t="s">
        <v>0</v>
      </c>
      <c r="G2011" t="s">
        <v>12</v>
      </c>
      <c r="H2011" t="str">
        <f>_xlfn.XLOOKUP(Flights[[#This Row],[Destination]],Airports!$A$1:$A$77,Airports!$D$1:$D$77,"Code not found")</f>
        <v>New York</v>
      </c>
      <c r="I2011" t="str" cm="1">
        <f t="array" ref="I2011">_xlfn.XLOOKUP(Flights[[#This Row],[Destination]],_xlfn._TRO_TRAILING(Airports!A:A),_xlfn._TRO_TRAILING(Airports!E:E),"Code not found")</f>
        <v>NY</v>
      </c>
      <c r="J2011" s="1">
        <v>0.3125</v>
      </c>
      <c r="K2011">
        <f>HOUR(Flights[[#This Row],[Scheduled Departure]])</f>
        <v>7</v>
      </c>
      <c r="L2011" s="1">
        <v>0.31388888888888888</v>
      </c>
      <c r="M2011">
        <v>2</v>
      </c>
      <c r="N2011">
        <v>331</v>
      </c>
      <c r="O2011" s="14">
        <f>Flights[[#This Row],[Length (min)]]/60</f>
        <v>5.5166666666666666</v>
      </c>
      <c r="P2011">
        <v>2475</v>
      </c>
      <c r="Q2011" s="17">
        <f>IFERROR(Flights[[#This Row],[Distance]]/Flights[[#This Row],[Length (hr)]],"")</f>
        <v>448.64048338368582</v>
      </c>
      <c r="R2011" s="1">
        <v>0.66319444444444442</v>
      </c>
      <c r="S2011" s="1">
        <v>0.66874999999999996</v>
      </c>
      <c r="T2011">
        <v>8</v>
      </c>
      <c r="U2011" t="str">
        <f>IF(Flights[[#This Row],[Arrival Delay]]="","Cancelled",IF(Flights[[#This Row],[Arrival Delay]]&gt;15,"Delayed","On time"))</f>
        <v>On time</v>
      </c>
      <c r="V2011" t="str">
        <f>IF(Flights[[#This Row],[Status]]&lt;&gt;"Delayed","",IF(Flights[[#This Row],[Arrival Delay]]&gt;120,"Severe",IF(Flights[[#This Row],[Arrival Delay]]&gt;60,"Major","Moderate")))</f>
        <v/>
      </c>
      <c r="X2011" t="str">
        <f>IF(OR(AND(Flights[[#This Row],[Status]]="Cancelled",Flights[[#This Row],[Cancellation Reason]]="Airline/Carrier"),Flights[[#This Row],[Delay Type]]="Severe"),"Yes","No")</f>
        <v>No</v>
      </c>
    </row>
    <row r="2012" spans="1:24" x14ac:dyDescent="0.25">
      <c r="A2012" s="3">
        <v>42157</v>
      </c>
      <c r="B2012">
        <f>WEEKNUM(Flights[[#This Row],[Date]],2)</f>
        <v>23</v>
      </c>
      <c r="C2012">
        <f>WEEKDAY(Flights[[#This Row],[Date]],2)</f>
        <v>2</v>
      </c>
      <c r="D2012" t="s">
        <v>1292</v>
      </c>
      <c r="E2012" t="s">
        <v>1995</v>
      </c>
      <c r="F2012" t="s">
        <v>0</v>
      </c>
      <c r="G2012" t="s">
        <v>351</v>
      </c>
      <c r="H2012" t="str">
        <f>_xlfn.XLOOKUP(Flights[[#This Row],[Destination]],Airports!$A$1:$A$77,Airports!$D$1:$D$77,"Code not found")</f>
        <v>Sacramento</v>
      </c>
      <c r="I2012" t="str" cm="1">
        <f t="array" ref="I2012">_xlfn.XLOOKUP(Flights[[#This Row],[Destination]],_xlfn._TRO_TRAILING(Airports!A:A),_xlfn._TRO_TRAILING(Airports!E:E),"Code not found")</f>
        <v>CA</v>
      </c>
      <c r="J2012" s="1">
        <v>0.3576388888888889</v>
      </c>
      <c r="K2012">
        <f>HOUR(Flights[[#This Row],[Scheduled Departure]])</f>
        <v>8</v>
      </c>
      <c r="L2012" s="1">
        <v>0.35694444444444445</v>
      </c>
      <c r="M2012">
        <v>-1</v>
      </c>
      <c r="N2012">
        <v>80</v>
      </c>
      <c r="O2012" s="14">
        <f>Flights[[#This Row],[Length (min)]]/60</f>
        <v>1.3333333333333333</v>
      </c>
      <c r="P2012">
        <v>373</v>
      </c>
      <c r="Q2012" s="17">
        <f>IFERROR(Flights[[#This Row],[Distance]]/Flights[[#This Row],[Length (hr)]],"")</f>
        <v>279.75</v>
      </c>
      <c r="R2012" s="1">
        <v>0.41319444444444442</v>
      </c>
      <c r="S2012" s="1">
        <v>0.41249999999999998</v>
      </c>
      <c r="T2012">
        <v>-1</v>
      </c>
      <c r="U2012" t="str">
        <f>IF(Flights[[#This Row],[Arrival Delay]]="","Cancelled",IF(Flights[[#This Row],[Arrival Delay]]&gt;15,"Delayed","On time"))</f>
        <v>On time</v>
      </c>
      <c r="V2012" t="str">
        <f>IF(Flights[[#This Row],[Status]]&lt;&gt;"Delayed","",IF(Flights[[#This Row],[Arrival Delay]]&gt;120,"Severe",IF(Flights[[#This Row],[Arrival Delay]]&gt;60,"Major","Moderate")))</f>
        <v/>
      </c>
      <c r="X2012" t="str">
        <f>IF(OR(AND(Flights[[#This Row],[Status]]="Cancelled",Flights[[#This Row],[Cancellation Reason]]="Airline/Carrier"),Flights[[#This Row],[Delay Type]]="Severe"),"Yes","No")</f>
        <v>No</v>
      </c>
    </row>
    <row r="2013" spans="1:24" x14ac:dyDescent="0.25">
      <c r="A2013" s="3">
        <v>42157</v>
      </c>
      <c r="B2013">
        <f>WEEKNUM(Flights[[#This Row],[Date]],2)</f>
        <v>23</v>
      </c>
      <c r="C2013">
        <f>WEEKDAY(Flights[[#This Row],[Date]],2)</f>
        <v>2</v>
      </c>
      <c r="D2013" t="s">
        <v>1109</v>
      </c>
      <c r="E2013" t="s">
        <v>1994</v>
      </c>
      <c r="F2013" t="s">
        <v>0</v>
      </c>
      <c r="G2013" t="s">
        <v>313</v>
      </c>
      <c r="H2013" t="str">
        <f>_xlfn.XLOOKUP(Flights[[#This Row],[Destination]],Airports!$A$1:$A$77,Airports!$D$1:$D$77,"Code not found")</f>
        <v>Monterey</v>
      </c>
      <c r="I2013" t="str" cm="1">
        <f t="array" ref="I2013">_xlfn.XLOOKUP(Flights[[#This Row],[Destination]],_xlfn._TRO_TRAILING(Airports!A:A),_xlfn._TRO_TRAILING(Airports!E:E),"Code not found")</f>
        <v>CA</v>
      </c>
      <c r="J2013" s="1">
        <v>0.37013888888888891</v>
      </c>
      <c r="K2013">
        <f>HOUR(Flights[[#This Row],[Scheduled Departure]])</f>
        <v>8</v>
      </c>
      <c r="L2013" s="1">
        <v>0.36666666666666664</v>
      </c>
      <c r="M2013">
        <v>-5</v>
      </c>
      <c r="N2013">
        <v>84</v>
      </c>
      <c r="O2013" s="14">
        <f>Flights[[#This Row],[Length (min)]]/60</f>
        <v>1.4</v>
      </c>
      <c r="P2013">
        <v>266</v>
      </c>
      <c r="Q2013" s="17">
        <f>IFERROR(Flights[[#This Row],[Distance]]/Flights[[#This Row],[Length (hr)]],"")</f>
        <v>190</v>
      </c>
      <c r="R2013" s="1">
        <v>0.42569444444444443</v>
      </c>
      <c r="S2013" s="1">
        <v>0.42499999999999999</v>
      </c>
      <c r="T2013">
        <v>-1</v>
      </c>
      <c r="U2013" t="str">
        <f>IF(Flights[[#This Row],[Arrival Delay]]="","Cancelled",IF(Flights[[#This Row],[Arrival Delay]]&gt;15,"Delayed","On time"))</f>
        <v>On time</v>
      </c>
      <c r="V2013" t="str">
        <f>IF(Flights[[#This Row],[Status]]&lt;&gt;"Delayed","",IF(Flights[[#This Row],[Arrival Delay]]&gt;120,"Severe",IF(Flights[[#This Row],[Arrival Delay]]&gt;60,"Major","Moderate")))</f>
        <v/>
      </c>
      <c r="X2013" t="str">
        <f>IF(OR(AND(Flights[[#This Row],[Status]]="Cancelled",Flights[[#This Row],[Cancellation Reason]]="Airline/Carrier"),Flights[[#This Row],[Delay Type]]="Severe"),"Yes","No")</f>
        <v>No</v>
      </c>
    </row>
    <row r="2014" spans="1:24" x14ac:dyDescent="0.25">
      <c r="A2014" s="3">
        <v>42157</v>
      </c>
      <c r="B2014">
        <f>WEEKNUM(Flights[[#This Row],[Date]],2)</f>
        <v>23</v>
      </c>
      <c r="C2014">
        <f>WEEKDAY(Flights[[#This Row],[Date]],2)</f>
        <v>2</v>
      </c>
      <c r="D2014" t="s">
        <v>166</v>
      </c>
      <c r="E2014" t="s">
        <v>1987</v>
      </c>
      <c r="F2014" t="s">
        <v>0</v>
      </c>
      <c r="G2014" t="s">
        <v>15</v>
      </c>
      <c r="H2014" t="str">
        <f>_xlfn.XLOOKUP(Flights[[#This Row],[Destination]],Airports!$A$1:$A$77,Airports!$D$1:$D$77,"Code not found")</f>
        <v>Las Vegas</v>
      </c>
      <c r="I2014" t="str" cm="1">
        <f t="array" ref="I2014">_xlfn.XLOOKUP(Flights[[#This Row],[Destination]],_xlfn._TRO_TRAILING(Airports!A:A),_xlfn._TRO_TRAILING(Airports!E:E),"Code not found")</f>
        <v>NV</v>
      </c>
      <c r="J2014" s="1">
        <v>0.3888888888888889</v>
      </c>
      <c r="K2014">
        <f>HOUR(Flights[[#This Row],[Scheduled Departure]])</f>
        <v>9</v>
      </c>
      <c r="L2014" s="1">
        <v>0.38333333333333336</v>
      </c>
      <c r="M2014">
        <v>-8</v>
      </c>
      <c r="N2014">
        <v>78</v>
      </c>
      <c r="O2014" s="14">
        <f>Flights[[#This Row],[Length (min)]]/60</f>
        <v>1.3</v>
      </c>
      <c r="P2014">
        <v>236</v>
      </c>
      <c r="Q2014" s="17">
        <f>IFERROR(Flights[[#This Row],[Distance]]/Flights[[#This Row],[Length (hr)]],"")</f>
        <v>181.53846153846152</v>
      </c>
      <c r="R2014" s="1">
        <v>0.43819444444444444</v>
      </c>
      <c r="S2014" s="1">
        <v>0.4375</v>
      </c>
      <c r="T2014">
        <v>-1</v>
      </c>
      <c r="U2014" t="str">
        <f>IF(Flights[[#This Row],[Arrival Delay]]="","Cancelled",IF(Flights[[#This Row],[Arrival Delay]]&gt;15,"Delayed","On time"))</f>
        <v>On time</v>
      </c>
      <c r="V2014" t="str">
        <f>IF(Flights[[#This Row],[Status]]&lt;&gt;"Delayed","",IF(Flights[[#This Row],[Arrival Delay]]&gt;120,"Severe",IF(Flights[[#This Row],[Arrival Delay]]&gt;60,"Major","Moderate")))</f>
        <v/>
      </c>
      <c r="X2014" t="str">
        <f>IF(OR(AND(Flights[[#This Row],[Status]]="Cancelled",Flights[[#This Row],[Cancellation Reason]]="Airline/Carrier"),Flights[[#This Row],[Delay Type]]="Severe"),"Yes","No")</f>
        <v>No</v>
      </c>
    </row>
    <row r="2015" spans="1:24" x14ac:dyDescent="0.25">
      <c r="A2015" s="3">
        <v>42157</v>
      </c>
      <c r="B2015">
        <f>WEEKNUM(Flights[[#This Row],[Date]],2)</f>
        <v>23</v>
      </c>
      <c r="C2015">
        <f>WEEKDAY(Flights[[#This Row],[Date]],2)</f>
        <v>2</v>
      </c>
      <c r="D2015" t="s">
        <v>1298</v>
      </c>
      <c r="E2015" t="s">
        <v>1995</v>
      </c>
      <c r="F2015" t="s">
        <v>0</v>
      </c>
      <c r="G2015" t="s">
        <v>270</v>
      </c>
      <c r="H2015" t="str">
        <f>_xlfn.XLOOKUP(Flights[[#This Row],[Destination]],Airports!$A$1:$A$77,Airports!$D$1:$D$77,"Code not found")</f>
        <v>Dallas</v>
      </c>
      <c r="I2015" t="str" cm="1">
        <f t="array" ref="I2015">_xlfn.XLOOKUP(Flights[[#This Row],[Destination]],_xlfn._TRO_TRAILING(Airports!A:A),_xlfn._TRO_TRAILING(Airports!E:E),"Code not found")</f>
        <v>TX</v>
      </c>
      <c r="J2015" s="1">
        <v>0.4201388888888889</v>
      </c>
      <c r="K2015">
        <f>HOUR(Flights[[#This Row],[Scheduled Departure]])</f>
        <v>10</v>
      </c>
      <c r="L2015" s="1">
        <v>0.4375</v>
      </c>
      <c r="M2015">
        <v>25</v>
      </c>
      <c r="N2015">
        <v>175</v>
      </c>
      <c r="O2015" s="14">
        <f>Flights[[#This Row],[Length (min)]]/60</f>
        <v>2.9166666666666665</v>
      </c>
      <c r="P2015">
        <v>1246</v>
      </c>
      <c r="Q2015" s="17">
        <f>IFERROR(Flights[[#This Row],[Distance]]/Flights[[#This Row],[Length (hr)]],"")</f>
        <v>427.20000000000005</v>
      </c>
      <c r="R2015" s="1">
        <v>0.625</v>
      </c>
      <c r="S2015" s="1">
        <v>0.64236111111111116</v>
      </c>
      <c r="T2015">
        <v>25</v>
      </c>
      <c r="U2015" t="str">
        <f>IF(Flights[[#This Row],[Arrival Delay]]="","Cancelled",IF(Flights[[#This Row],[Arrival Delay]]&gt;15,"Delayed","On time"))</f>
        <v>Delayed</v>
      </c>
      <c r="V2015" t="str">
        <f>IF(Flights[[#This Row],[Status]]&lt;&gt;"Delayed","",IF(Flights[[#This Row],[Arrival Delay]]&gt;120,"Severe",IF(Flights[[#This Row],[Arrival Delay]]&gt;60,"Major","Moderate")))</f>
        <v>Moderate</v>
      </c>
      <c r="X2015" t="str">
        <f>IF(OR(AND(Flights[[#This Row],[Status]]="Cancelled",Flights[[#This Row],[Cancellation Reason]]="Airline/Carrier"),Flights[[#This Row],[Delay Type]]="Severe"),"Yes","No")</f>
        <v>No</v>
      </c>
    </row>
    <row r="2016" spans="1:24" x14ac:dyDescent="0.25">
      <c r="A2016" s="3">
        <v>42157</v>
      </c>
      <c r="B2016">
        <f>WEEKNUM(Flights[[#This Row],[Date]],2)</f>
        <v>23</v>
      </c>
      <c r="C2016">
        <f>WEEKDAY(Flights[[#This Row],[Date]],2)</f>
        <v>2</v>
      </c>
      <c r="D2016" t="s">
        <v>1215</v>
      </c>
      <c r="E2016" t="s">
        <v>1990</v>
      </c>
      <c r="F2016" t="s">
        <v>0</v>
      </c>
      <c r="G2016" t="s">
        <v>293</v>
      </c>
      <c r="H2016" t="str">
        <f>_xlfn.XLOOKUP(Flights[[#This Row],[Destination]],Airports!$A$1:$A$77,Airports!$D$1:$D$77,"Code not found")</f>
        <v>Houston</v>
      </c>
      <c r="I2016" t="str" cm="1">
        <f t="array" ref="I2016">_xlfn.XLOOKUP(Flights[[#This Row],[Destination]],_xlfn._TRO_TRAILING(Airports!A:A),_xlfn._TRO_TRAILING(Airports!E:E),"Code not found")</f>
        <v>TX</v>
      </c>
      <c r="J2016" s="1">
        <v>0.48402777777777778</v>
      </c>
      <c r="K2016">
        <f>HOUR(Flights[[#This Row],[Scheduled Departure]])</f>
        <v>11</v>
      </c>
      <c r="L2016" s="1">
        <v>0.48472222222222222</v>
      </c>
      <c r="M2016">
        <v>1</v>
      </c>
      <c r="N2016">
        <v>190</v>
      </c>
      <c r="O2016" s="14">
        <f>Flights[[#This Row],[Length (min)]]/60</f>
        <v>3.1666666666666665</v>
      </c>
      <c r="P2016">
        <v>1379</v>
      </c>
      <c r="Q2016" s="17">
        <f>IFERROR(Flights[[#This Row],[Distance]]/Flights[[#This Row],[Length (hr)]],"")</f>
        <v>435.47368421052636</v>
      </c>
      <c r="R2016" s="1">
        <v>0.70347222222222228</v>
      </c>
      <c r="S2016" s="1">
        <v>0.7</v>
      </c>
      <c r="T2016">
        <v>-5</v>
      </c>
      <c r="U2016" t="str">
        <f>IF(Flights[[#This Row],[Arrival Delay]]="","Cancelled",IF(Flights[[#This Row],[Arrival Delay]]&gt;15,"Delayed","On time"))</f>
        <v>On time</v>
      </c>
      <c r="V2016" t="str">
        <f>IF(Flights[[#This Row],[Status]]&lt;&gt;"Delayed","",IF(Flights[[#This Row],[Arrival Delay]]&gt;120,"Severe",IF(Flights[[#This Row],[Arrival Delay]]&gt;60,"Major","Moderate")))</f>
        <v/>
      </c>
      <c r="X2016" t="str">
        <f>IF(OR(AND(Flights[[#This Row],[Status]]="Cancelled",Flights[[#This Row],[Cancellation Reason]]="Airline/Carrier"),Flights[[#This Row],[Delay Type]]="Severe"),"Yes","No")</f>
        <v>No</v>
      </c>
    </row>
    <row r="2017" spans="1:24" x14ac:dyDescent="0.25">
      <c r="A2017" s="3">
        <v>42157</v>
      </c>
      <c r="B2017">
        <f>WEEKNUM(Flights[[#This Row],[Date]],2)</f>
        <v>23</v>
      </c>
      <c r="C2017">
        <f>WEEKDAY(Flights[[#This Row],[Date]],2)</f>
        <v>2</v>
      </c>
      <c r="D2017" t="s">
        <v>498</v>
      </c>
      <c r="E2017" t="s">
        <v>1989</v>
      </c>
      <c r="F2017" t="s">
        <v>0</v>
      </c>
      <c r="G2017" t="s">
        <v>268</v>
      </c>
      <c r="H2017" t="str">
        <f>_xlfn.XLOOKUP(Flights[[#This Row],[Destination]],Airports!$A$1:$A$77,Airports!$D$1:$D$77,"Code not found")</f>
        <v>Convington</v>
      </c>
      <c r="I2017" t="str" cm="1">
        <f t="array" ref="I2017">_xlfn.XLOOKUP(Flights[[#This Row],[Destination]],_xlfn._TRO_TRAILING(Airports!A:A),_xlfn._TRO_TRAILING(Airports!E:E),"Code not found")</f>
        <v>KY</v>
      </c>
      <c r="J2017" s="1">
        <v>0.51041666666666663</v>
      </c>
      <c r="K2017">
        <f>HOUR(Flights[[#This Row],[Scheduled Departure]])</f>
        <v>12</v>
      </c>
      <c r="L2017" s="1">
        <v>0.51041666666666663</v>
      </c>
      <c r="M2017">
        <v>0</v>
      </c>
      <c r="N2017">
        <v>249</v>
      </c>
      <c r="O2017" s="14">
        <f>Flights[[#This Row],[Length (min)]]/60</f>
        <v>4.1500000000000004</v>
      </c>
      <c r="P2017">
        <v>1900</v>
      </c>
      <c r="Q2017" s="17">
        <f>IFERROR(Flights[[#This Row],[Distance]]/Flights[[#This Row],[Length (hr)]],"")</f>
        <v>457.8313253012048</v>
      </c>
      <c r="R2017" s="1">
        <v>0.80902777777777779</v>
      </c>
      <c r="S2017" s="1">
        <v>0.80833333333333335</v>
      </c>
      <c r="T2017">
        <v>-1</v>
      </c>
      <c r="U2017" t="str">
        <f>IF(Flights[[#This Row],[Arrival Delay]]="","Cancelled",IF(Flights[[#This Row],[Arrival Delay]]&gt;15,"Delayed","On time"))</f>
        <v>On time</v>
      </c>
      <c r="V2017" t="str">
        <f>IF(Flights[[#This Row],[Status]]&lt;&gt;"Delayed","",IF(Flights[[#This Row],[Arrival Delay]]&gt;120,"Severe",IF(Flights[[#This Row],[Arrival Delay]]&gt;60,"Major","Moderate")))</f>
        <v/>
      </c>
      <c r="X2017" t="str">
        <f>IF(OR(AND(Flights[[#This Row],[Status]]="Cancelled",Flights[[#This Row],[Cancellation Reason]]="Airline/Carrier"),Flights[[#This Row],[Delay Type]]="Severe"),"Yes","No")</f>
        <v>No</v>
      </c>
    </row>
    <row r="2018" spans="1:24" x14ac:dyDescent="0.25">
      <c r="A2018" s="3">
        <v>42157</v>
      </c>
      <c r="B2018">
        <f>WEEKNUM(Flights[[#This Row],[Date]],2)</f>
        <v>23</v>
      </c>
      <c r="C2018">
        <f>WEEKDAY(Flights[[#This Row],[Date]],2)</f>
        <v>2</v>
      </c>
      <c r="D2018" t="s">
        <v>80</v>
      </c>
      <c r="E2018" t="s">
        <v>1987</v>
      </c>
      <c r="F2018" t="s">
        <v>0</v>
      </c>
      <c r="G2018" t="s">
        <v>2</v>
      </c>
      <c r="H2018" t="str">
        <f>_xlfn.XLOOKUP(Flights[[#This Row],[Destination]],Airports!$A$1:$A$77,Airports!$D$1:$D$77,"Code not found")</f>
        <v>Miami</v>
      </c>
      <c r="I2018" t="str" cm="1">
        <f t="array" ref="I2018">_xlfn.XLOOKUP(Flights[[#This Row],[Destination]],_xlfn._TRO_TRAILING(Airports!A:A),_xlfn._TRO_TRAILING(Airports!E:E),"Code not found")</f>
        <v>FL</v>
      </c>
      <c r="J2018" s="1">
        <v>0.51388888888888884</v>
      </c>
      <c r="K2018">
        <f>HOUR(Flights[[#This Row],[Scheduled Departure]])</f>
        <v>12</v>
      </c>
      <c r="L2018" s="1">
        <v>0.5131944444444444</v>
      </c>
      <c r="M2018">
        <v>-1</v>
      </c>
      <c r="N2018">
        <v>316</v>
      </c>
      <c r="O2018" s="14">
        <f>Flights[[#This Row],[Length (min)]]/60</f>
        <v>5.2666666666666666</v>
      </c>
      <c r="P2018">
        <v>2342</v>
      </c>
      <c r="Q2018" s="17">
        <f>IFERROR(Flights[[#This Row],[Distance]]/Flights[[#This Row],[Length (hr)]],"")</f>
        <v>444.68354430379748</v>
      </c>
      <c r="R2018" s="1">
        <v>0.84583333333333333</v>
      </c>
      <c r="S2018" s="1">
        <v>0.85763888888888884</v>
      </c>
      <c r="T2018">
        <v>17</v>
      </c>
      <c r="U2018" t="str">
        <f>IF(Flights[[#This Row],[Arrival Delay]]="","Cancelled",IF(Flights[[#This Row],[Arrival Delay]]&gt;15,"Delayed","On time"))</f>
        <v>Delayed</v>
      </c>
      <c r="V2018" t="str">
        <f>IF(Flights[[#This Row],[Status]]&lt;&gt;"Delayed","",IF(Flights[[#This Row],[Arrival Delay]]&gt;120,"Severe",IF(Flights[[#This Row],[Arrival Delay]]&gt;60,"Major","Moderate")))</f>
        <v>Moderate</v>
      </c>
      <c r="X2018" t="str">
        <f>IF(OR(AND(Flights[[#This Row],[Status]]="Cancelled",Flights[[#This Row],[Cancellation Reason]]="Airline/Carrier"),Flights[[#This Row],[Delay Type]]="Severe"),"Yes","No")</f>
        <v>No</v>
      </c>
    </row>
    <row r="2019" spans="1:24" x14ac:dyDescent="0.25">
      <c r="A2019" s="3">
        <v>42157</v>
      </c>
      <c r="B2019">
        <f>WEEKNUM(Flights[[#This Row],[Date]],2)</f>
        <v>23</v>
      </c>
      <c r="C2019">
        <f>WEEKDAY(Flights[[#This Row],[Date]],2)</f>
        <v>2</v>
      </c>
      <c r="D2019" t="s">
        <v>504</v>
      </c>
      <c r="E2019" t="s">
        <v>1992</v>
      </c>
      <c r="F2019" t="s">
        <v>0</v>
      </c>
      <c r="G2019" t="s">
        <v>12</v>
      </c>
      <c r="H2019" t="str">
        <f>_xlfn.XLOOKUP(Flights[[#This Row],[Destination]],Airports!$A$1:$A$77,Airports!$D$1:$D$77,"Code not found")</f>
        <v>New York</v>
      </c>
      <c r="I2019" t="str" cm="1">
        <f t="array" ref="I2019">_xlfn.XLOOKUP(Flights[[#This Row],[Destination]],_xlfn._TRO_TRAILING(Airports!A:A),_xlfn._TRO_TRAILING(Airports!E:E),"Code not found")</f>
        <v>NY</v>
      </c>
      <c r="J2019" s="1">
        <v>0.52083333333333337</v>
      </c>
      <c r="K2019">
        <f>HOUR(Flights[[#This Row],[Scheduled Departure]])</f>
        <v>12</v>
      </c>
      <c r="L2019" s="1">
        <v>0.5229166666666667</v>
      </c>
      <c r="M2019">
        <v>3</v>
      </c>
      <c r="N2019">
        <v>306</v>
      </c>
      <c r="O2019" s="14">
        <f>Flights[[#This Row],[Length (min)]]/60</f>
        <v>5.0999999999999996</v>
      </c>
      <c r="P2019">
        <v>2475</v>
      </c>
      <c r="Q2019" s="17">
        <f>IFERROR(Flights[[#This Row],[Distance]]/Flights[[#This Row],[Length (hr)]],"")</f>
        <v>485.29411764705884</v>
      </c>
      <c r="R2019" s="1">
        <v>0.87847222222222221</v>
      </c>
      <c r="S2019" s="1">
        <v>0.86041666666666672</v>
      </c>
      <c r="T2019">
        <v>-26</v>
      </c>
      <c r="U2019" t="str">
        <f>IF(Flights[[#This Row],[Arrival Delay]]="","Cancelled",IF(Flights[[#This Row],[Arrival Delay]]&gt;15,"Delayed","On time"))</f>
        <v>On time</v>
      </c>
      <c r="V2019" t="str">
        <f>IF(Flights[[#This Row],[Status]]&lt;&gt;"Delayed","",IF(Flights[[#This Row],[Arrival Delay]]&gt;120,"Severe",IF(Flights[[#This Row],[Arrival Delay]]&gt;60,"Major","Moderate")))</f>
        <v/>
      </c>
      <c r="X2019" t="str">
        <f>IF(OR(AND(Flights[[#This Row],[Status]]="Cancelled",Flights[[#This Row],[Cancellation Reason]]="Airline/Carrier"),Flights[[#This Row],[Delay Type]]="Severe"),"Yes","No")</f>
        <v>No</v>
      </c>
    </row>
    <row r="2020" spans="1:24" x14ac:dyDescent="0.25">
      <c r="A2020" s="3">
        <v>42157</v>
      </c>
      <c r="B2020">
        <f>WEEKNUM(Flights[[#This Row],[Date]],2)</f>
        <v>23</v>
      </c>
      <c r="C2020">
        <f>WEEKDAY(Flights[[#This Row],[Date]],2)</f>
        <v>2</v>
      </c>
      <c r="D2020" t="s">
        <v>70</v>
      </c>
      <c r="E2020" t="s">
        <v>1987</v>
      </c>
      <c r="F2020" t="s">
        <v>0</v>
      </c>
      <c r="G2020" t="s">
        <v>18</v>
      </c>
      <c r="H2020" t="str">
        <f>_xlfn.XLOOKUP(Flights[[#This Row],[Destination]],Airports!$A$1:$A$77,Airports!$D$1:$D$77,"Code not found")</f>
        <v>Arlington</v>
      </c>
      <c r="I2020" t="str" cm="1">
        <f t="array" ref="I2020">_xlfn.XLOOKUP(Flights[[#This Row],[Destination]],_xlfn._TRO_TRAILING(Airports!A:A),_xlfn._TRO_TRAILING(Airports!E:E),"Code not found")</f>
        <v>VA</v>
      </c>
      <c r="J2020" s="1">
        <v>0.55208333333333337</v>
      </c>
      <c r="K2020">
        <f>HOUR(Flights[[#This Row],[Scheduled Departure]])</f>
        <v>13</v>
      </c>
      <c r="L2020" s="1">
        <v>0.5493055555555556</v>
      </c>
      <c r="M2020">
        <v>-4</v>
      </c>
      <c r="N2020">
        <v>304</v>
      </c>
      <c r="O2020" s="14">
        <f>Flights[[#This Row],[Length (min)]]/60</f>
        <v>5.0666666666666664</v>
      </c>
      <c r="P2020">
        <v>2311</v>
      </c>
      <c r="Q2020" s="17">
        <f>IFERROR(Flights[[#This Row],[Distance]]/Flights[[#This Row],[Length (hr)]],"")</f>
        <v>456.11842105263162</v>
      </c>
      <c r="R2020" s="1">
        <v>0.89166666666666672</v>
      </c>
      <c r="S2020" s="1">
        <v>0.88541666666666663</v>
      </c>
      <c r="T2020">
        <v>-9</v>
      </c>
      <c r="U2020" t="str">
        <f>IF(Flights[[#This Row],[Arrival Delay]]="","Cancelled",IF(Flights[[#This Row],[Arrival Delay]]&gt;15,"Delayed","On time"))</f>
        <v>On time</v>
      </c>
      <c r="V2020" t="str">
        <f>IF(Flights[[#This Row],[Status]]&lt;&gt;"Delayed","",IF(Flights[[#This Row],[Arrival Delay]]&gt;120,"Severe",IF(Flights[[#This Row],[Arrival Delay]]&gt;60,"Major","Moderate")))</f>
        <v/>
      </c>
      <c r="X2020" t="str">
        <f>IF(OR(AND(Flights[[#This Row],[Status]]="Cancelled",Flights[[#This Row],[Cancellation Reason]]="Airline/Carrier"),Flights[[#This Row],[Delay Type]]="Severe"),"Yes","No")</f>
        <v>No</v>
      </c>
    </row>
    <row r="2021" spans="1:24" x14ac:dyDescent="0.25">
      <c r="A2021" s="3">
        <v>42157</v>
      </c>
      <c r="B2021">
        <f>WEEKNUM(Flights[[#This Row],[Date]],2)</f>
        <v>23</v>
      </c>
      <c r="C2021">
        <f>WEEKDAY(Flights[[#This Row],[Date]],2)</f>
        <v>2</v>
      </c>
      <c r="D2021" t="s">
        <v>1313</v>
      </c>
      <c r="E2021" t="s">
        <v>1995</v>
      </c>
      <c r="F2021" t="s">
        <v>0</v>
      </c>
      <c r="G2021" t="s">
        <v>15</v>
      </c>
      <c r="H2021" t="str">
        <f>_xlfn.XLOOKUP(Flights[[#This Row],[Destination]],Airports!$A$1:$A$77,Airports!$D$1:$D$77,"Code not found")</f>
        <v>Las Vegas</v>
      </c>
      <c r="I2021" t="str" cm="1">
        <f t="array" ref="I2021">_xlfn.XLOOKUP(Flights[[#This Row],[Destination]],_xlfn._TRO_TRAILING(Airports!A:A),_xlfn._TRO_TRAILING(Airports!E:E),"Code not found")</f>
        <v>NV</v>
      </c>
      <c r="J2021" s="1">
        <v>0.60763888888888884</v>
      </c>
      <c r="K2021">
        <f>HOUR(Flights[[#This Row],[Scheduled Departure]])</f>
        <v>14</v>
      </c>
      <c r="L2021" s="1">
        <v>0.625</v>
      </c>
      <c r="M2021">
        <v>25</v>
      </c>
      <c r="N2021">
        <v>60</v>
      </c>
      <c r="O2021" s="14">
        <f>Flights[[#This Row],[Length (min)]]/60</f>
        <v>1</v>
      </c>
      <c r="P2021">
        <v>236</v>
      </c>
      <c r="Q2021" s="17">
        <f>IFERROR(Flights[[#This Row],[Distance]]/Flights[[#This Row],[Length (hr)]],"")</f>
        <v>236</v>
      </c>
      <c r="R2021" s="1">
        <v>0.65277777777777779</v>
      </c>
      <c r="S2021" s="1">
        <v>0.66666666666666663</v>
      </c>
      <c r="T2021">
        <v>20</v>
      </c>
      <c r="U2021" t="str">
        <f>IF(Flights[[#This Row],[Arrival Delay]]="","Cancelled",IF(Flights[[#This Row],[Arrival Delay]]&gt;15,"Delayed","On time"))</f>
        <v>Delayed</v>
      </c>
      <c r="V2021" t="str">
        <f>IF(Flights[[#This Row],[Status]]&lt;&gt;"Delayed","",IF(Flights[[#This Row],[Arrival Delay]]&gt;120,"Severe",IF(Flights[[#This Row],[Arrival Delay]]&gt;60,"Major","Moderate")))</f>
        <v>Moderate</v>
      </c>
      <c r="X2021" t="str">
        <f>IF(OR(AND(Flights[[#This Row],[Status]]="Cancelled",Flights[[#This Row],[Cancellation Reason]]="Airline/Carrier"),Flights[[#This Row],[Delay Type]]="Severe"),"Yes","No")</f>
        <v>No</v>
      </c>
    </row>
    <row r="2022" spans="1:24" x14ac:dyDescent="0.25">
      <c r="A2022" s="3">
        <v>42157</v>
      </c>
      <c r="B2022">
        <f>WEEKNUM(Flights[[#This Row],[Date]],2)</f>
        <v>23</v>
      </c>
      <c r="C2022">
        <f>WEEKDAY(Flights[[#This Row],[Date]],2)</f>
        <v>2</v>
      </c>
      <c r="D2022" t="s">
        <v>1267</v>
      </c>
      <c r="E2022" t="s">
        <v>1990</v>
      </c>
      <c r="F2022" t="s">
        <v>0</v>
      </c>
      <c r="G2022" t="s">
        <v>9</v>
      </c>
      <c r="H2022" t="str">
        <f>_xlfn.XLOOKUP(Flights[[#This Row],[Destination]],Airports!$A$1:$A$77,Airports!$D$1:$D$77,"Code not found")</f>
        <v>San Francisco</v>
      </c>
      <c r="I2022" t="str" cm="1">
        <f t="array" ref="I2022">_xlfn.XLOOKUP(Flights[[#This Row],[Destination]],_xlfn._TRO_TRAILING(Airports!A:A),_xlfn._TRO_TRAILING(Airports!E:E),"Code not found")</f>
        <v>CA</v>
      </c>
      <c r="J2022" s="1">
        <v>0.64444444444444449</v>
      </c>
      <c r="K2022">
        <f>HOUR(Flights[[#This Row],[Scheduled Departure]])</f>
        <v>15</v>
      </c>
      <c r="L2022" s="1">
        <v>0.66319444444444442</v>
      </c>
      <c r="M2022">
        <v>27</v>
      </c>
      <c r="N2022">
        <v>71</v>
      </c>
      <c r="O2022" s="14">
        <f>Flights[[#This Row],[Length (min)]]/60</f>
        <v>1.1833333333333333</v>
      </c>
      <c r="P2022">
        <v>337</v>
      </c>
      <c r="Q2022" s="17">
        <f>IFERROR(Flights[[#This Row],[Distance]]/Flights[[#This Row],[Length (hr)]],"")</f>
        <v>284.78873239436621</v>
      </c>
      <c r="R2022" s="1">
        <v>0.70208333333333328</v>
      </c>
      <c r="S2022" s="1">
        <v>0.71250000000000002</v>
      </c>
      <c r="T2022">
        <v>15</v>
      </c>
      <c r="U2022" t="str">
        <f>IF(Flights[[#This Row],[Arrival Delay]]="","Cancelled",IF(Flights[[#This Row],[Arrival Delay]]&gt;15,"Delayed","On time"))</f>
        <v>On time</v>
      </c>
      <c r="V2022" t="str">
        <f>IF(Flights[[#This Row],[Status]]&lt;&gt;"Delayed","",IF(Flights[[#This Row],[Arrival Delay]]&gt;120,"Severe",IF(Flights[[#This Row],[Arrival Delay]]&gt;60,"Major","Moderate")))</f>
        <v/>
      </c>
      <c r="X2022" t="str">
        <f>IF(OR(AND(Flights[[#This Row],[Status]]="Cancelled",Flights[[#This Row],[Cancellation Reason]]="Airline/Carrier"),Flights[[#This Row],[Delay Type]]="Severe"),"Yes","No")</f>
        <v>No</v>
      </c>
    </row>
    <row r="2023" spans="1:24" x14ac:dyDescent="0.25">
      <c r="A2023" s="3">
        <v>42157</v>
      </c>
      <c r="B2023">
        <f>WEEKNUM(Flights[[#This Row],[Date]],2)</f>
        <v>23</v>
      </c>
      <c r="C2023">
        <f>WEEKDAY(Flights[[#This Row],[Date]],2)</f>
        <v>2</v>
      </c>
      <c r="D2023" t="s">
        <v>1421</v>
      </c>
      <c r="E2023" t="s">
        <v>1993</v>
      </c>
      <c r="F2023" t="s">
        <v>0</v>
      </c>
      <c r="G2023" t="s">
        <v>293</v>
      </c>
      <c r="H2023" t="str">
        <f>_xlfn.XLOOKUP(Flights[[#This Row],[Destination]],Airports!$A$1:$A$77,Airports!$D$1:$D$77,"Code not found")</f>
        <v>Houston</v>
      </c>
      <c r="I2023" t="str" cm="1">
        <f t="array" ref="I2023">_xlfn.XLOOKUP(Flights[[#This Row],[Destination]],_xlfn._TRO_TRAILING(Airports!A:A),_xlfn._TRO_TRAILING(Airports!E:E),"Code not found")</f>
        <v>TX</v>
      </c>
      <c r="J2023" s="1">
        <v>0.67013888888888884</v>
      </c>
      <c r="K2023">
        <f>HOUR(Flights[[#This Row],[Scheduled Departure]])</f>
        <v>16</v>
      </c>
      <c r="L2023" s="1">
        <v>0.68263888888888891</v>
      </c>
      <c r="M2023">
        <v>18</v>
      </c>
      <c r="N2023">
        <v>198</v>
      </c>
      <c r="O2023" s="14">
        <f>Flights[[#This Row],[Length (min)]]/60</f>
        <v>3.3</v>
      </c>
      <c r="P2023">
        <v>1379</v>
      </c>
      <c r="Q2023" s="17">
        <f>IFERROR(Flights[[#This Row],[Distance]]/Flights[[#This Row],[Length (hr)]],"")</f>
        <v>417.87878787878788</v>
      </c>
      <c r="R2023" s="1">
        <v>0.88541666666666663</v>
      </c>
      <c r="S2023" s="1">
        <v>0.90347222222222223</v>
      </c>
      <c r="T2023">
        <v>26</v>
      </c>
      <c r="U2023" t="str">
        <f>IF(Flights[[#This Row],[Arrival Delay]]="","Cancelled",IF(Flights[[#This Row],[Arrival Delay]]&gt;15,"Delayed","On time"))</f>
        <v>Delayed</v>
      </c>
      <c r="V2023" t="str">
        <f>IF(Flights[[#This Row],[Status]]&lt;&gt;"Delayed","",IF(Flights[[#This Row],[Arrival Delay]]&gt;120,"Severe",IF(Flights[[#This Row],[Arrival Delay]]&gt;60,"Major","Moderate")))</f>
        <v>Moderate</v>
      </c>
      <c r="X2023" t="str">
        <f>IF(OR(AND(Flights[[#This Row],[Status]]="Cancelled",Flights[[#This Row],[Cancellation Reason]]="Airline/Carrier"),Flights[[#This Row],[Delay Type]]="Severe"),"Yes","No")</f>
        <v>No</v>
      </c>
    </row>
    <row r="2024" spans="1:24" x14ac:dyDescent="0.25">
      <c r="A2024" s="3">
        <v>42157</v>
      </c>
      <c r="B2024">
        <f>WEEKNUM(Flights[[#This Row],[Date]],2)</f>
        <v>23</v>
      </c>
      <c r="C2024">
        <f>WEEKDAY(Flights[[#This Row],[Date]],2)</f>
        <v>2</v>
      </c>
      <c r="D2024" t="s">
        <v>600</v>
      </c>
      <c r="E2024" t="s">
        <v>1996</v>
      </c>
      <c r="F2024" t="s">
        <v>0</v>
      </c>
      <c r="G2024" t="s">
        <v>4</v>
      </c>
      <c r="H2024" t="str">
        <f>_xlfn.XLOOKUP(Flights[[#This Row],[Destination]],Airports!$A$1:$A$77,Airports!$D$1:$D$77,"Code not found")</f>
        <v>Chicago</v>
      </c>
      <c r="I2024" t="str" cm="1">
        <f t="array" ref="I2024">_xlfn.XLOOKUP(Flights[[#This Row],[Destination]],_xlfn._TRO_TRAILING(Airports!A:A),_xlfn._TRO_TRAILING(Airports!E:E),"Code not found")</f>
        <v>IL</v>
      </c>
      <c r="J2024" s="1">
        <v>0.71875</v>
      </c>
      <c r="K2024">
        <f>HOUR(Flights[[#This Row],[Scheduled Departure]])</f>
        <v>17</v>
      </c>
      <c r="L2024" s="1">
        <v>0.71458333333333335</v>
      </c>
      <c r="M2024">
        <v>-6</v>
      </c>
      <c r="N2024">
        <v>235</v>
      </c>
      <c r="O2024" s="14">
        <f>Flights[[#This Row],[Length (min)]]/60</f>
        <v>3.9166666666666665</v>
      </c>
      <c r="P2024">
        <v>1744</v>
      </c>
      <c r="Q2024" s="17">
        <f>IFERROR(Flights[[#This Row],[Distance]]/Flights[[#This Row],[Length (hr)]],"")</f>
        <v>445.27659574468089</v>
      </c>
      <c r="R2024" s="1">
        <v>0.97222222222222221</v>
      </c>
      <c r="S2024" s="1">
        <v>0.96111111111111114</v>
      </c>
      <c r="T2024">
        <v>-16</v>
      </c>
      <c r="U2024" t="str">
        <f>IF(Flights[[#This Row],[Arrival Delay]]="","Cancelled",IF(Flights[[#This Row],[Arrival Delay]]&gt;15,"Delayed","On time"))</f>
        <v>On time</v>
      </c>
      <c r="V2024" t="str">
        <f>IF(Flights[[#This Row],[Status]]&lt;&gt;"Delayed","",IF(Flights[[#This Row],[Arrival Delay]]&gt;120,"Severe",IF(Flights[[#This Row],[Arrival Delay]]&gt;60,"Major","Moderate")))</f>
        <v/>
      </c>
      <c r="X2024" t="str">
        <f>IF(OR(AND(Flights[[#This Row],[Status]]="Cancelled",Flights[[#This Row],[Cancellation Reason]]="Airline/Carrier"),Flights[[#This Row],[Delay Type]]="Severe"),"Yes","No")</f>
        <v>No</v>
      </c>
    </row>
    <row r="2025" spans="1:24" x14ac:dyDescent="0.25">
      <c r="A2025" s="3">
        <v>42157</v>
      </c>
      <c r="B2025">
        <f>WEEKNUM(Flights[[#This Row],[Date]],2)</f>
        <v>23</v>
      </c>
      <c r="C2025">
        <f>WEEKDAY(Flights[[#This Row],[Date]],2)</f>
        <v>2</v>
      </c>
      <c r="D2025" t="s">
        <v>646</v>
      </c>
      <c r="E2025" t="s">
        <v>1994</v>
      </c>
      <c r="F2025" t="s">
        <v>0</v>
      </c>
      <c r="G2025" t="s">
        <v>266</v>
      </c>
      <c r="H2025" t="str">
        <f>_xlfn.XLOOKUP(Flights[[#This Row],[Destination]],Airports!$A$1:$A$77,Airports!$D$1:$D$77,"Code not found")</f>
        <v>Colorado Springs</v>
      </c>
      <c r="I2025" t="str" cm="1">
        <f t="array" ref="I2025">_xlfn.XLOOKUP(Flights[[#This Row],[Destination]],_xlfn._TRO_TRAILING(Airports!A:A),_xlfn._TRO_TRAILING(Airports!E:E),"Code not found")</f>
        <v>CO</v>
      </c>
      <c r="J2025" s="1">
        <v>0.84583333333333333</v>
      </c>
      <c r="K2025">
        <f>HOUR(Flights[[#This Row],[Scheduled Departure]])</f>
        <v>20</v>
      </c>
      <c r="L2025" s="1">
        <v>0.84583333333333333</v>
      </c>
      <c r="M2025">
        <v>0</v>
      </c>
      <c r="N2025">
        <v>122</v>
      </c>
      <c r="O2025" s="14">
        <f>Flights[[#This Row],[Length (min)]]/60</f>
        <v>2.0333333333333332</v>
      </c>
      <c r="P2025">
        <v>833</v>
      </c>
      <c r="Q2025" s="17">
        <f>IFERROR(Flights[[#This Row],[Distance]]/Flights[[#This Row],[Length (hr)]],"")</f>
        <v>409.67213114754099</v>
      </c>
      <c r="R2025" s="1">
        <v>0.97986111111111107</v>
      </c>
      <c r="S2025" s="1">
        <v>0.97222222222222221</v>
      </c>
      <c r="T2025">
        <v>-11</v>
      </c>
      <c r="U2025" t="str">
        <f>IF(Flights[[#This Row],[Arrival Delay]]="","Cancelled",IF(Flights[[#This Row],[Arrival Delay]]&gt;15,"Delayed","On time"))</f>
        <v>On time</v>
      </c>
      <c r="V2025" t="str">
        <f>IF(Flights[[#This Row],[Status]]&lt;&gt;"Delayed","",IF(Flights[[#This Row],[Arrival Delay]]&gt;120,"Severe",IF(Flights[[#This Row],[Arrival Delay]]&gt;60,"Major","Moderate")))</f>
        <v/>
      </c>
      <c r="X2025" t="str">
        <f>IF(OR(AND(Flights[[#This Row],[Status]]="Cancelled",Flights[[#This Row],[Cancellation Reason]]="Airline/Carrier"),Flights[[#This Row],[Delay Type]]="Severe"),"Yes","No")</f>
        <v>No</v>
      </c>
    </row>
    <row r="2026" spans="1:24" x14ac:dyDescent="0.25">
      <c r="A2026" s="3">
        <v>42157</v>
      </c>
      <c r="B2026">
        <f>WEEKNUM(Flights[[#This Row],[Date]],2)</f>
        <v>23</v>
      </c>
      <c r="C2026">
        <f>WEEKDAY(Flights[[#This Row],[Date]],2)</f>
        <v>2</v>
      </c>
      <c r="D2026" t="s">
        <v>1243</v>
      </c>
      <c r="E2026" t="s">
        <v>1994</v>
      </c>
      <c r="F2026" t="s">
        <v>0</v>
      </c>
      <c r="G2026" t="s">
        <v>246</v>
      </c>
      <c r="H2026" t="str">
        <f>_xlfn.XLOOKUP(Flights[[#This Row],[Destination]],Airports!$A$1:$A$77,Airports!$D$1:$D$77,"Code not found")</f>
        <v>Albuquerque</v>
      </c>
      <c r="I2026" t="str" cm="1">
        <f t="array" ref="I2026">_xlfn.XLOOKUP(Flights[[#This Row],[Destination]],_xlfn._TRO_TRAILING(Airports!A:A),_xlfn._TRO_TRAILING(Airports!E:E),"Code not found")</f>
        <v>NM</v>
      </c>
      <c r="J2026" s="1">
        <v>0.84722222222222221</v>
      </c>
      <c r="K2026">
        <f>HOUR(Flights[[#This Row],[Scheduled Departure]])</f>
        <v>20</v>
      </c>
      <c r="L2026" s="1">
        <v>0.84305555555555556</v>
      </c>
      <c r="M2026">
        <v>-6</v>
      </c>
      <c r="N2026">
        <v>104</v>
      </c>
      <c r="O2026" s="14">
        <f>Flights[[#This Row],[Length (min)]]/60</f>
        <v>1.7333333333333334</v>
      </c>
      <c r="P2026">
        <v>677</v>
      </c>
      <c r="Q2026" s="17">
        <f>IFERROR(Flights[[#This Row],[Distance]]/Flights[[#This Row],[Length (hr)]],"")</f>
        <v>390.57692307692304</v>
      </c>
      <c r="R2026" s="1">
        <v>0.96527777777777779</v>
      </c>
      <c r="S2026" s="1">
        <v>0.95694444444444449</v>
      </c>
      <c r="T2026">
        <v>-12</v>
      </c>
      <c r="U2026" t="str">
        <f>IF(Flights[[#This Row],[Arrival Delay]]="","Cancelled",IF(Flights[[#This Row],[Arrival Delay]]&gt;15,"Delayed","On time"))</f>
        <v>On time</v>
      </c>
      <c r="V2026" t="str">
        <f>IF(Flights[[#This Row],[Status]]&lt;&gt;"Delayed","",IF(Flights[[#This Row],[Arrival Delay]]&gt;120,"Severe",IF(Flights[[#This Row],[Arrival Delay]]&gt;60,"Major","Moderate")))</f>
        <v/>
      </c>
      <c r="X2026" t="str">
        <f>IF(OR(AND(Flights[[#This Row],[Status]]="Cancelled",Flights[[#This Row],[Cancellation Reason]]="Airline/Carrier"),Flights[[#This Row],[Delay Type]]="Severe"),"Yes","No")</f>
        <v>No</v>
      </c>
    </row>
    <row r="2027" spans="1:24" x14ac:dyDescent="0.25">
      <c r="A2027" s="3">
        <v>42157</v>
      </c>
      <c r="B2027">
        <f>WEEKNUM(Flights[[#This Row],[Date]],2)</f>
        <v>23</v>
      </c>
      <c r="C2027">
        <f>WEEKDAY(Flights[[#This Row],[Date]],2)</f>
        <v>2</v>
      </c>
      <c r="D2027" t="s">
        <v>661</v>
      </c>
      <c r="E2027" t="s">
        <v>1996</v>
      </c>
      <c r="F2027" t="s">
        <v>0</v>
      </c>
      <c r="G2027" t="s">
        <v>285</v>
      </c>
      <c r="H2027" t="str">
        <f>_xlfn.XLOOKUP(Flights[[#This Row],[Destination]],Airports!$A$1:$A$77,Airports!$D$1:$D$77,"Code not found")</f>
        <v>Fort Lauderdale</v>
      </c>
      <c r="I2027" t="str" cm="1">
        <f t="array" ref="I2027">_xlfn.XLOOKUP(Flights[[#This Row],[Destination]],_xlfn._TRO_TRAILING(Airports!A:A),_xlfn._TRO_TRAILING(Airports!E:E),"Code not found")</f>
        <v>FL</v>
      </c>
      <c r="J2027" s="1">
        <v>0.91666666666666663</v>
      </c>
      <c r="K2027">
        <f>HOUR(Flights[[#This Row],[Scheduled Departure]])</f>
        <v>22</v>
      </c>
      <c r="L2027" s="1">
        <v>0.92013888888888884</v>
      </c>
      <c r="M2027">
        <v>5</v>
      </c>
      <c r="N2027">
        <v>293</v>
      </c>
      <c r="O2027" s="14">
        <f>Flights[[#This Row],[Length (min)]]/60</f>
        <v>4.8833333333333337</v>
      </c>
      <c r="P2027">
        <v>2343</v>
      </c>
      <c r="Q2027" s="17">
        <f>IFERROR(Flights[[#This Row],[Distance]]/Flights[[#This Row],[Length (hr)]],"")</f>
        <v>479.79522184300339</v>
      </c>
      <c r="R2027" s="1">
        <v>0.24305555555555555</v>
      </c>
      <c r="S2027" s="1">
        <v>0.24861111111111112</v>
      </c>
      <c r="T2027">
        <v>8</v>
      </c>
      <c r="U2027" t="str">
        <f>IF(Flights[[#This Row],[Arrival Delay]]="","Cancelled",IF(Flights[[#This Row],[Arrival Delay]]&gt;15,"Delayed","On time"))</f>
        <v>On time</v>
      </c>
      <c r="V2027" t="str">
        <f>IF(Flights[[#This Row],[Status]]&lt;&gt;"Delayed","",IF(Flights[[#This Row],[Arrival Delay]]&gt;120,"Severe",IF(Flights[[#This Row],[Arrival Delay]]&gt;60,"Major","Moderate")))</f>
        <v/>
      </c>
      <c r="X2027" t="str">
        <f>IF(OR(AND(Flights[[#This Row],[Status]]="Cancelled",Flights[[#This Row],[Cancellation Reason]]="Airline/Carrier"),Flights[[#This Row],[Delay Type]]="Severe"),"Yes","No")</f>
        <v>No</v>
      </c>
    </row>
    <row r="2028" spans="1:24" x14ac:dyDescent="0.25">
      <c r="A2028" s="3">
        <v>42157</v>
      </c>
      <c r="B2028">
        <f>WEEKNUM(Flights[[#This Row],[Date]],2)</f>
        <v>23</v>
      </c>
      <c r="C2028">
        <f>WEEKDAY(Flights[[#This Row],[Date]],2)</f>
        <v>2</v>
      </c>
      <c r="D2028" t="s">
        <v>1344</v>
      </c>
      <c r="E2028" t="s">
        <v>1995</v>
      </c>
      <c r="F2028" t="s">
        <v>0</v>
      </c>
      <c r="G2028" t="s">
        <v>15</v>
      </c>
      <c r="H2028" t="str">
        <f>_xlfn.XLOOKUP(Flights[[#This Row],[Destination]],Airports!$A$1:$A$77,Airports!$D$1:$D$77,"Code not found")</f>
        <v>Las Vegas</v>
      </c>
      <c r="I2028" t="str" cm="1">
        <f t="array" ref="I2028">_xlfn.XLOOKUP(Flights[[#This Row],[Destination]],_xlfn._TRO_TRAILING(Airports!A:A),_xlfn._TRO_TRAILING(Airports!E:E),"Code not found")</f>
        <v>NV</v>
      </c>
      <c r="J2028" s="1">
        <v>0.91666666666666663</v>
      </c>
      <c r="K2028">
        <f>HOUR(Flights[[#This Row],[Scheduled Departure]])</f>
        <v>22</v>
      </c>
      <c r="L2028" s="1">
        <v>0.93819444444444444</v>
      </c>
      <c r="M2028">
        <v>31</v>
      </c>
      <c r="N2028">
        <v>56</v>
      </c>
      <c r="O2028" s="14">
        <f>Flights[[#This Row],[Length (min)]]/60</f>
        <v>0.93333333333333335</v>
      </c>
      <c r="P2028">
        <v>236</v>
      </c>
      <c r="Q2028" s="17">
        <f>IFERROR(Flights[[#This Row],[Distance]]/Flights[[#This Row],[Length (hr)]],"")</f>
        <v>252.85714285714286</v>
      </c>
      <c r="R2028" s="1">
        <v>0.96875</v>
      </c>
      <c r="S2028" s="1">
        <v>0.9770833333333333</v>
      </c>
      <c r="T2028">
        <v>12</v>
      </c>
      <c r="U2028" t="str">
        <f>IF(Flights[[#This Row],[Arrival Delay]]="","Cancelled",IF(Flights[[#This Row],[Arrival Delay]]&gt;15,"Delayed","On time"))</f>
        <v>On time</v>
      </c>
      <c r="V2028" t="str">
        <f>IF(Flights[[#This Row],[Status]]&lt;&gt;"Delayed","",IF(Flights[[#This Row],[Arrival Delay]]&gt;120,"Severe",IF(Flights[[#This Row],[Arrival Delay]]&gt;60,"Major","Moderate")))</f>
        <v/>
      </c>
      <c r="X2028" t="str">
        <f>IF(OR(AND(Flights[[#This Row],[Status]]="Cancelled",Flights[[#This Row],[Cancellation Reason]]="Airline/Carrier"),Flights[[#This Row],[Delay Type]]="Severe"),"Yes","No")</f>
        <v>No</v>
      </c>
    </row>
    <row r="2029" spans="1:24" x14ac:dyDescent="0.25">
      <c r="A2029" s="3">
        <v>42157</v>
      </c>
      <c r="B2029">
        <f>WEEKNUM(Flights[[#This Row],[Date]],2)</f>
        <v>23</v>
      </c>
      <c r="C2029">
        <f>WEEKDAY(Flights[[#This Row],[Date]],2)</f>
        <v>2</v>
      </c>
      <c r="D2029" t="s">
        <v>106</v>
      </c>
      <c r="E2029" t="s">
        <v>1987</v>
      </c>
      <c r="F2029" t="s">
        <v>0</v>
      </c>
      <c r="G2029" t="s">
        <v>6</v>
      </c>
      <c r="H2029" t="str">
        <f>_xlfn.XLOOKUP(Flights[[#This Row],[Destination]],Airports!$A$1:$A$77,Airports!$D$1:$D$77,"Code not found")</f>
        <v>Nashville</v>
      </c>
      <c r="I2029" t="str" cm="1">
        <f t="array" ref="I2029">_xlfn.XLOOKUP(Flights[[#This Row],[Destination]],_xlfn._TRO_TRAILING(Airports!A:A),_xlfn._TRO_TRAILING(Airports!E:E),"Code not found")</f>
        <v>TN</v>
      </c>
      <c r="J2029" s="1">
        <v>0.97569444444444442</v>
      </c>
      <c r="K2029">
        <f>HOUR(Flights[[#This Row],[Scheduled Departure]])</f>
        <v>23</v>
      </c>
      <c r="L2029" s="1">
        <v>0.97291666666666665</v>
      </c>
      <c r="M2029">
        <v>-4</v>
      </c>
      <c r="N2029">
        <v>222</v>
      </c>
      <c r="O2029" s="14">
        <f>Flights[[#This Row],[Length (min)]]/60</f>
        <v>3.7</v>
      </c>
      <c r="P2029">
        <v>1797</v>
      </c>
      <c r="Q2029" s="17">
        <f>IFERROR(Flights[[#This Row],[Distance]]/Flights[[#This Row],[Length (hr)]],"")</f>
        <v>485.67567567567568</v>
      </c>
      <c r="R2029" s="1">
        <v>0.22083333333333333</v>
      </c>
      <c r="S2029" s="1">
        <v>0.21041666666666667</v>
      </c>
      <c r="T2029">
        <v>-15</v>
      </c>
      <c r="U2029" t="str">
        <f>IF(Flights[[#This Row],[Arrival Delay]]="","Cancelled",IF(Flights[[#This Row],[Arrival Delay]]&gt;15,"Delayed","On time"))</f>
        <v>On time</v>
      </c>
      <c r="V2029" t="str">
        <f>IF(Flights[[#This Row],[Status]]&lt;&gt;"Delayed","",IF(Flights[[#This Row],[Arrival Delay]]&gt;120,"Severe",IF(Flights[[#This Row],[Arrival Delay]]&gt;60,"Major","Moderate")))</f>
        <v/>
      </c>
      <c r="X2029" t="str">
        <f>IF(OR(AND(Flights[[#This Row],[Status]]="Cancelled",Flights[[#This Row],[Cancellation Reason]]="Airline/Carrier"),Flights[[#This Row],[Delay Type]]="Severe"),"Yes","No")</f>
        <v>No</v>
      </c>
    </row>
    <row r="2030" spans="1:24" x14ac:dyDescent="0.25">
      <c r="A2030" s="3">
        <v>42158</v>
      </c>
      <c r="B2030">
        <f>WEEKNUM(Flights[[#This Row],[Date]],2)</f>
        <v>23</v>
      </c>
      <c r="C2030">
        <f>WEEKDAY(Flights[[#This Row],[Date]],2)</f>
        <v>3</v>
      </c>
      <c r="D2030" t="s">
        <v>426</v>
      </c>
      <c r="E2030" t="s">
        <v>1991</v>
      </c>
      <c r="F2030" t="s">
        <v>0</v>
      </c>
      <c r="G2030" t="s">
        <v>24</v>
      </c>
      <c r="H2030" t="str">
        <f>_xlfn.XLOOKUP(Flights[[#This Row],[Destination]],Airports!$A$1:$A$77,Airports!$D$1:$D$77,"Code not found")</f>
        <v>Portland</v>
      </c>
      <c r="I2030" t="str" cm="1">
        <f t="array" ref="I2030">_xlfn.XLOOKUP(Flights[[#This Row],[Destination]],_xlfn._TRO_TRAILING(Airports!A:A),_xlfn._TRO_TRAILING(Airports!E:E),"Code not found")</f>
        <v>OR</v>
      </c>
      <c r="J2030" s="1">
        <v>0.375</v>
      </c>
      <c r="K2030">
        <f>HOUR(Flights[[#This Row],[Scheduled Departure]])</f>
        <v>9</v>
      </c>
      <c r="L2030" s="1">
        <v>0.36805555555555558</v>
      </c>
      <c r="M2030">
        <v>-10</v>
      </c>
      <c r="N2030">
        <v>150</v>
      </c>
      <c r="O2030" s="14">
        <f>Flights[[#This Row],[Length (min)]]/60</f>
        <v>2.5</v>
      </c>
      <c r="P2030">
        <v>834</v>
      </c>
      <c r="Q2030" s="17">
        <f>IFERROR(Flights[[#This Row],[Distance]]/Flights[[#This Row],[Length (hr)]],"")</f>
        <v>333.6</v>
      </c>
      <c r="R2030" s="1">
        <v>0.47847222222222224</v>
      </c>
      <c r="S2030" s="1">
        <v>0.47222222222222221</v>
      </c>
      <c r="T2030">
        <v>-9</v>
      </c>
      <c r="U2030" t="str">
        <f>IF(Flights[[#This Row],[Arrival Delay]]="","Cancelled",IF(Flights[[#This Row],[Arrival Delay]]&gt;15,"Delayed","On time"))</f>
        <v>On time</v>
      </c>
      <c r="V2030" t="str">
        <f>IF(Flights[[#This Row],[Status]]&lt;&gt;"Delayed","",IF(Flights[[#This Row],[Arrival Delay]]&gt;120,"Severe",IF(Flights[[#This Row],[Arrival Delay]]&gt;60,"Major","Moderate")))</f>
        <v/>
      </c>
      <c r="X2030" t="str">
        <f>IF(OR(AND(Flights[[#This Row],[Status]]="Cancelled",Flights[[#This Row],[Cancellation Reason]]="Airline/Carrier"),Flights[[#This Row],[Delay Type]]="Severe"),"Yes","No")</f>
        <v>No</v>
      </c>
    </row>
    <row r="2031" spans="1:24" x14ac:dyDescent="0.25">
      <c r="A2031" s="3">
        <v>42158</v>
      </c>
      <c r="B2031">
        <f>WEEKNUM(Flights[[#This Row],[Date]],2)</f>
        <v>23</v>
      </c>
      <c r="C2031">
        <f>WEEKDAY(Flights[[#This Row],[Date]],2)</f>
        <v>3</v>
      </c>
      <c r="D2031" t="s">
        <v>55</v>
      </c>
      <c r="E2031" t="s">
        <v>1987</v>
      </c>
      <c r="F2031" t="s">
        <v>0</v>
      </c>
      <c r="G2031" t="s">
        <v>21</v>
      </c>
      <c r="H2031" t="str">
        <f>_xlfn.XLOOKUP(Flights[[#This Row],[Destination]],Airports!$A$1:$A$77,Airports!$D$1:$D$77,"Code not found")</f>
        <v>Lihue</v>
      </c>
      <c r="I2031" t="str" cm="1">
        <f t="array" ref="I2031">_xlfn.XLOOKUP(Flights[[#This Row],[Destination]],_xlfn._TRO_TRAILING(Airports!A:A),_xlfn._TRO_TRAILING(Airports!E:E),"Code not found")</f>
        <v>HI</v>
      </c>
      <c r="J2031" s="1">
        <v>0.38541666666666669</v>
      </c>
      <c r="K2031">
        <f>HOUR(Flights[[#This Row],[Scheduled Departure]])</f>
        <v>9</v>
      </c>
      <c r="L2031" s="1">
        <v>0.38263888888888886</v>
      </c>
      <c r="M2031">
        <v>-4</v>
      </c>
      <c r="N2031">
        <v>353</v>
      </c>
      <c r="O2031" s="14">
        <f>Flights[[#This Row],[Length (min)]]/60</f>
        <v>5.8833333333333337</v>
      </c>
      <c r="P2031">
        <v>2615</v>
      </c>
      <c r="Q2031" s="17">
        <f>IFERROR(Flights[[#This Row],[Distance]]/Flights[[#This Row],[Length (hr)]],"")</f>
        <v>444.47592067988666</v>
      </c>
      <c r="R2031" s="1">
        <v>0.51111111111111107</v>
      </c>
      <c r="S2031" s="1">
        <v>0.50277777777777777</v>
      </c>
      <c r="T2031">
        <v>-12</v>
      </c>
      <c r="U2031" t="str">
        <f>IF(Flights[[#This Row],[Arrival Delay]]="","Cancelled",IF(Flights[[#This Row],[Arrival Delay]]&gt;15,"Delayed","On time"))</f>
        <v>On time</v>
      </c>
      <c r="V2031" t="str">
        <f>IF(Flights[[#This Row],[Status]]&lt;&gt;"Delayed","",IF(Flights[[#This Row],[Arrival Delay]]&gt;120,"Severe",IF(Flights[[#This Row],[Arrival Delay]]&gt;60,"Major","Moderate")))</f>
        <v/>
      </c>
      <c r="X2031" t="str">
        <f>IF(OR(AND(Flights[[#This Row],[Status]]="Cancelled",Flights[[#This Row],[Cancellation Reason]]="Airline/Carrier"),Flights[[#This Row],[Delay Type]]="Severe"),"Yes","No")</f>
        <v>No</v>
      </c>
    </row>
    <row r="2032" spans="1:24" x14ac:dyDescent="0.25">
      <c r="A2032" s="3">
        <v>42158</v>
      </c>
      <c r="B2032">
        <f>WEEKNUM(Flights[[#This Row],[Date]],2)</f>
        <v>23</v>
      </c>
      <c r="C2032">
        <f>WEEKDAY(Flights[[#This Row],[Date]],2)</f>
        <v>3</v>
      </c>
      <c r="D2032" t="s">
        <v>1295</v>
      </c>
      <c r="E2032" t="s">
        <v>1995</v>
      </c>
      <c r="F2032" t="s">
        <v>0</v>
      </c>
      <c r="G2032" t="s">
        <v>15</v>
      </c>
      <c r="H2032" t="str">
        <f>_xlfn.XLOOKUP(Flights[[#This Row],[Destination]],Airports!$A$1:$A$77,Airports!$D$1:$D$77,"Code not found")</f>
        <v>Las Vegas</v>
      </c>
      <c r="I2032" t="str" cm="1">
        <f t="array" ref="I2032">_xlfn.XLOOKUP(Flights[[#This Row],[Destination]],_xlfn._TRO_TRAILING(Airports!A:A),_xlfn._TRO_TRAILING(Airports!E:E),"Code not found")</f>
        <v>NV</v>
      </c>
      <c r="J2032" s="1">
        <v>0.38541666666666669</v>
      </c>
      <c r="K2032">
        <f>HOUR(Flights[[#This Row],[Scheduled Departure]])</f>
        <v>9</v>
      </c>
      <c r="L2032" s="1">
        <v>0.3840277777777778</v>
      </c>
      <c r="M2032">
        <v>-2</v>
      </c>
      <c r="N2032">
        <v>59</v>
      </c>
      <c r="O2032" s="14">
        <f>Flights[[#This Row],[Length (min)]]/60</f>
        <v>0.98333333333333328</v>
      </c>
      <c r="P2032">
        <v>236</v>
      </c>
      <c r="Q2032" s="17">
        <f>IFERROR(Flights[[#This Row],[Distance]]/Flights[[#This Row],[Length (hr)]],"")</f>
        <v>240</v>
      </c>
      <c r="R2032" s="1">
        <v>0.43055555555555558</v>
      </c>
      <c r="S2032" s="1">
        <v>0.42499999999999999</v>
      </c>
      <c r="T2032">
        <v>-8</v>
      </c>
      <c r="U2032" t="str">
        <f>IF(Flights[[#This Row],[Arrival Delay]]="","Cancelled",IF(Flights[[#This Row],[Arrival Delay]]&gt;15,"Delayed","On time"))</f>
        <v>On time</v>
      </c>
      <c r="V2032" t="str">
        <f>IF(Flights[[#This Row],[Status]]&lt;&gt;"Delayed","",IF(Flights[[#This Row],[Arrival Delay]]&gt;120,"Severe",IF(Flights[[#This Row],[Arrival Delay]]&gt;60,"Major","Moderate")))</f>
        <v/>
      </c>
      <c r="X2032" t="str">
        <f>IF(OR(AND(Flights[[#This Row],[Status]]="Cancelled",Flights[[#This Row],[Cancellation Reason]]="Airline/Carrier"),Flights[[#This Row],[Delay Type]]="Severe"),"Yes","No")</f>
        <v>No</v>
      </c>
    </row>
    <row r="2033" spans="1:24" x14ac:dyDescent="0.25">
      <c r="A2033" s="3">
        <v>42158</v>
      </c>
      <c r="B2033">
        <f>WEEKNUM(Flights[[#This Row],[Date]],2)</f>
        <v>23</v>
      </c>
      <c r="C2033">
        <f>WEEKDAY(Flights[[#This Row],[Date]],2)</f>
        <v>3</v>
      </c>
      <c r="D2033" t="s">
        <v>498</v>
      </c>
      <c r="E2033" t="s">
        <v>1989</v>
      </c>
      <c r="F2033" t="s">
        <v>0</v>
      </c>
      <c r="G2033" t="s">
        <v>268</v>
      </c>
      <c r="H2033" t="str">
        <f>_xlfn.XLOOKUP(Flights[[#This Row],[Destination]],Airports!$A$1:$A$77,Airports!$D$1:$D$77,"Code not found")</f>
        <v>Convington</v>
      </c>
      <c r="I2033" t="str" cm="1">
        <f t="array" ref="I2033">_xlfn.XLOOKUP(Flights[[#This Row],[Destination]],_xlfn._TRO_TRAILING(Airports!A:A),_xlfn._TRO_TRAILING(Airports!E:E),"Code not found")</f>
        <v>KY</v>
      </c>
      <c r="J2033" s="1">
        <v>0.51041666666666663</v>
      </c>
      <c r="K2033">
        <f>HOUR(Flights[[#This Row],[Scheduled Departure]])</f>
        <v>12</v>
      </c>
      <c r="L2033" s="1">
        <v>0.51944444444444449</v>
      </c>
      <c r="M2033">
        <v>13</v>
      </c>
      <c r="N2033">
        <v>251</v>
      </c>
      <c r="O2033" s="14">
        <f>Flights[[#This Row],[Length (min)]]/60</f>
        <v>4.1833333333333336</v>
      </c>
      <c r="P2033">
        <v>1900</v>
      </c>
      <c r="Q2033" s="17">
        <f>IFERROR(Flights[[#This Row],[Distance]]/Flights[[#This Row],[Length (hr)]],"")</f>
        <v>454.1832669322709</v>
      </c>
      <c r="R2033" s="1">
        <v>0.80902777777777779</v>
      </c>
      <c r="S2033" s="1">
        <v>0.81874999999999998</v>
      </c>
      <c r="T2033">
        <v>14</v>
      </c>
      <c r="U2033" t="str">
        <f>IF(Flights[[#This Row],[Arrival Delay]]="","Cancelled",IF(Flights[[#This Row],[Arrival Delay]]&gt;15,"Delayed","On time"))</f>
        <v>On time</v>
      </c>
      <c r="V2033" t="str">
        <f>IF(Flights[[#This Row],[Status]]&lt;&gt;"Delayed","",IF(Flights[[#This Row],[Arrival Delay]]&gt;120,"Severe",IF(Flights[[#This Row],[Arrival Delay]]&gt;60,"Major","Moderate")))</f>
        <v/>
      </c>
      <c r="X2033" t="str">
        <f>IF(OR(AND(Flights[[#This Row],[Status]]="Cancelled",Flights[[#This Row],[Cancellation Reason]]="Airline/Carrier"),Flights[[#This Row],[Delay Type]]="Severe"),"Yes","No")</f>
        <v>No</v>
      </c>
    </row>
    <row r="2034" spans="1:24" x14ac:dyDescent="0.25">
      <c r="A2034" s="3">
        <v>42158</v>
      </c>
      <c r="B2034">
        <f>WEEKNUM(Flights[[#This Row],[Date]],2)</f>
        <v>23</v>
      </c>
      <c r="C2034">
        <f>WEEKDAY(Flights[[#This Row],[Date]],2)</f>
        <v>3</v>
      </c>
      <c r="D2034" t="s">
        <v>499</v>
      </c>
      <c r="E2034" t="s">
        <v>1989</v>
      </c>
      <c r="F2034" t="s">
        <v>0</v>
      </c>
      <c r="G2034" t="s">
        <v>26</v>
      </c>
      <c r="H2034" t="str">
        <f>_xlfn.XLOOKUP(Flights[[#This Row],[Destination]],Airports!$A$1:$A$77,Airports!$D$1:$D$77,"Code not found")</f>
        <v>Atlanta</v>
      </c>
      <c r="I2034" t="str" cm="1">
        <f t="array" ref="I2034">_xlfn.XLOOKUP(Flights[[#This Row],[Destination]],_xlfn._TRO_TRAILING(Airports!A:A),_xlfn._TRO_TRAILING(Airports!E:E),"Code not found")</f>
        <v>GA</v>
      </c>
      <c r="J2034" s="1">
        <v>0.51736111111111116</v>
      </c>
      <c r="K2034">
        <f>HOUR(Flights[[#This Row],[Scheduled Departure]])</f>
        <v>12</v>
      </c>
      <c r="L2034" s="1">
        <v>0.51666666666666672</v>
      </c>
      <c r="M2034">
        <v>-1</v>
      </c>
      <c r="N2034">
        <v>249</v>
      </c>
      <c r="O2034" s="14">
        <f>Flights[[#This Row],[Length (min)]]/60</f>
        <v>4.1500000000000004</v>
      </c>
      <c r="P2034">
        <v>1947</v>
      </c>
      <c r="Q2034" s="17">
        <f>IFERROR(Flights[[#This Row],[Distance]]/Flights[[#This Row],[Length (hr)]],"")</f>
        <v>469.15662650602405</v>
      </c>
      <c r="R2034" s="1">
        <v>0.82986111111111116</v>
      </c>
      <c r="S2034" s="1">
        <v>0.81458333333333333</v>
      </c>
      <c r="T2034">
        <v>-22</v>
      </c>
      <c r="U2034" t="str">
        <f>IF(Flights[[#This Row],[Arrival Delay]]="","Cancelled",IF(Flights[[#This Row],[Arrival Delay]]&gt;15,"Delayed","On time"))</f>
        <v>On time</v>
      </c>
      <c r="V2034" t="str">
        <f>IF(Flights[[#This Row],[Status]]&lt;&gt;"Delayed","",IF(Flights[[#This Row],[Arrival Delay]]&gt;120,"Severe",IF(Flights[[#This Row],[Arrival Delay]]&gt;60,"Major","Moderate")))</f>
        <v/>
      </c>
      <c r="X2034" t="str">
        <f>IF(OR(AND(Flights[[#This Row],[Status]]="Cancelled",Flights[[#This Row],[Cancellation Reason]]="Airline/Carrier"),Flights[[#This Row],[Delay Type]]="Severe"),"Yes","No")</f>
        <v>No</v>
      </c>
    </row>
    <row r="2035" spans="1:24" x14ac:dyDescent="0.25">
      <c r="A2035" s="3">
        <v>42158</v>
      </c>
      <c r="B2035">
        <f>WEEKNUM(Flights[[#This Row],[Date]],2)</f>
        <v>23</v>
      </c>
      <c r="C2035">
        <f>WEEKDAY(Flights[[#This Row],[Date]],2)</f>
        <v>3</v>
      </c>
      <c r="D2035" t="s">
        <v>1317</v>
      </c>
      <c r="E2035" t="s">
        <v>1995</v>
      </c>
      <c r="F2035" t="s">
        <v>0</v>
      </c>
      <c r="G2035" t="s">
        <v>246</v>
      </c>
      <c r="H2035" t="str">
        <f>_xlfn.XLOOKUP(Flights[[#This Row],[Destination]],Airports!$A$1:$A$77,Airports!$D$1:$D$77,"Code not found")</f>
        <v>Albuquerque</v>
      </c>
      <c r="I2035" t="str" cm="1">
        <f t="array" ref="I2035">_xlfn.XLOOKUP(Flights[[#This Row],[Destination]],_xlfn._TRO_TRAILING(Airports!A:A),_xlfn._TRO_TRAILING(Airports!E:E),"Code not found")</f>
        <v>NM</v>
      </c>
      <c r="J2035" s="1">
        <v>0.63888888888888884</v>
      </c>
      <c r="K2035">
        <f>HOUR(Flights[[#This Row],[Scheduled Departure]])</f>
        <v>15</v>
      </c>
      <c r="L2035" s="1">
        <v>0.65208333333333335</v>
      </c>
      <c r="M2035">
        <v>19</v>
      </c>
      <c r="N2035">
        <v>90</v>
      </c>
      <c r="O2035" s="14">
        <f>Flights[[#This Row],[Length (min)]]/60</f>
        <v>1.5</v>
      </c>
      <c r="P2035">
        <v>677</v>
      </c>
      <c r="Q2035" s="17">
        <f>IFERROR(Flights[[#This Row],[Distance]]/Flights[[#This Row],[Length (hr)]],"")</f>
        <v>451.33333333333331</v>
      </c>
      <c r="R2035" s="1">
        <v>0.75347222222222221</v>
      </c>
      <c r="S2035" s="1">
        <v>0.75624999999999998</v>
      </c>
      <c r="T2035">
        <v>4</v>
      </c>
      <c r="U2035" t="str">
        <f>IF(Flights[[#This Row],[Arrival Delay]]="","Cancelled",IF(Flights[[#This Row],[Arrival Delay]]&gt;15,"Delayed","On time"))</f>
        <v>On time</v>
      </c>
      <c r="V2035" t="str">
        <f>IF(Flights[[#This Row],[Status]]&lt;&gt;"Delayed","",IF(Flights[[#This Row],[Arrival Delay]]&gt;120,"Severe",IF(Flights[[#This Row],[Arrival Delay]]&gt;60,"Major","Moderate")))</f>
        <v/>
      </c>
      <c r="X2035" t="str">
        <f>IF(OR(AND(Flights[[#This Row],[Status]]="Cancelled",Flights[[#This Row],[Cancellation Reason]]="Airline/Carrier"),Flights[[#This Row],[Delay Type]]="Severe"),"Yes","No")</f>
        <v>No</v>
      </c>
    </row>
    <row r="2036" spans="1:24" x14ac:dyDescent="0.25">
      <c r="A2036" s="3">
        <v>42158</v>
      </c>
      <c r="B2036">
        <f>WEEKNUM(Flights[[#This Row],[Date]],2)</f>
        <v>23</v>
      </c>
      <c r="C2036">
        <f>WEEKDAY(Flights[[#This Row],[Date]],2)</f>
        <v>3</v>
      </c>
      <c r="D2036" t="s">
        <v>1457</v>
      </c>
      <c r="E2036" t="s">
        <v>1990</v>
      </c>
      <c r="F2036" t="s">
        <v>0</v>
      </c>
      <c r="G2036" t="s">
        <v>293</v>
      </c>
      <c r="H2036" t="str">
        <f>_xlfn.XLOOKUP(Flights[[#This Row],[Destination]],Airports!$A$1:$A$77,Airports!$D$1:$D$77,"Code not found")</f>
        <v>Houston</v>
      </c>
      <c r="I2036" t="str" cm="1">
        <f t="array" ref="I2036">_xlfn.XLOOKUP(Flights[[#This Row],[Destination]],_xlfn._TRO_TRAILING(Airports!A:A),_xlfn._TRO_TRAILING(Airports!E:E),"Code not found")</f>
        <v>TX</v>
      </c>
      <c r="J2036" s="1">
        <v>0.81458333333333333</v>
      </c>
      <c r="K2036">
        <f>HOUR(Flights[[#This Row],[Scheduled Departure]])</f>
        <v>19</v>
      </c>
      <c r="L2036" s="1">
        <v>0.80972222222222223</v>
      </c>
      <c r="M2036">
        <v>-7</v>
      </c>
      <c r="N2036">
        <v>174</v>
      </c>
      <c r="O2036" s="14">
        <f>Flights[[#This Row],[Length (min)]]/60</f>
        <v>2.9</v>
      </c>
      <c r="P2036">
        <v>1379</v>
      </c>
      <c r="Q2036" s="17">
        <f>IFERROR(Flights[[#This Row],[Distance]]/Flights[[#This Row],[Length (hr)]],"")</f>
        <v>475.51724137931035</v>
      </c>
      <c r="R2036" s="1">
        <v>3.125E-2</v>
      </c>
      <c r="S2036" s="1">
        <v>1.3888888888888888E-2</v>
      </c>
      <c r="T2036">
        <v>-25</v>
      </c>
      <c r="U2036" t="str">
        <f>IF(Flights[[#This Row],[Arrival Delay]]="","Cancelled",IF(Flights[[#This Row],[Arrival Delay]]&gt;15,"Delayed","On time"))</f>
        <v>On time</v>
      </c>
      <c r="V2036" t="str">
        <f>IF(Flights[[#This Row],[Status]]&lt;&gt;"Delayed","",IF(Flights[[#This Row],[Arrival Delay]]&gt;120,"Severe",IF(Flights[[#This Row],[Arrival Delay]]&gt;60,"Major","Moderate")))</f>
        <v/>
      </c>
      <c r="X2036" t="str">
        <f>IF(OR(AND(Flights[[#This Row],[Status]]="Cancelled",Flights[[#This Row],[Cancellation Reason]]="Airline/Carrier"),Flights[[#This Row],[Delay Type]]="Severe"),"Yes","No")</f>
        <v>No</v>
      </c>
    </row>
    <row r="2037" spans="1:24" x14ac:dyDescent="0.25">
      <c r="A2037" s="3">
        <v>42158</v>
      </c>
      <c r="B2037">
        <f>WEEKNUM(Flights[[#This Row],[Date]],2)</f>
        <v>23</v>
      </c>
      <c r="C2037">
        <f>WEEKDAY(Flights[[#This Row],[Date]],2)</f>
        <v>3</v>
      </c>
      <c r="D2037" t="s">
        <v>490</v>
      </c>
      <c r="E2037" t="s">
        <v>1990</v>
      </c>
      <c r="F2037" t="s">
        <v>0</v>
      </c>
      <c r="G2037" t="s">
        <v>281</v>
      </c>
      <c r="H2037" t="str">
        <f>_xlfn.XLOOKUP(Flights[[#This Row],[Destination]],Airports!$A$1:$A$77,Airports!$D$1:$D$77,"Code not found")</f>
        <v>Newark</v>
      </c>
      <c r="I2037" t="str" cm="1">
        <f t="array" ref="I2037">_xlfn.XLOOKUP(Flights[[#This Row],[Destination]],_xlfn._TRO_TRAILING(Airports!A:A),_xlfn._TRO_TRAILING(Airports!E:E),"Code not found")</f>
        <v>NJ</v>
      </c>
      <c r="J2037" s="1">
        <v>0.94791666666666663</v>
      </c>
      <c r="K2037">
        <f>HOUR(Flights[[#This Row],[Scheduled Departure]])</f>
        <v>22</v>
      </c>
      <c r="L2037" s="1">
        <v>0.99305555555555558</v>
      </c>
      <c r="M2037">
        <v>65</v>
      </c>
      <c r="N2037">
        <v>324</v>
      </c>
      <c r="O2037" s="14">
        <f>Flights[[#This Row],[Length (min)]]/60</f>
        <v>5.4</v>
      </c>
      <c r="P2037">
        <v>2454</v>
      </c>
      <c r="Q2037" s="17">
        <f>IFERROR(Flights[[#This Row],[Distance]]/Flights[[#This Row],[Length (hr)]],"")</f>
        <v>454.4444444444444</v>
      </c>
      <c r="R2037" s="1">
        <v>0.29652777777777778</v>
      </c>
      <c r="S2037" s="1">
        <v>0.34305555555555556</v>
      </c>
      <c r="T2037">
        <v>67</v>
      </c>
      <c r="U2037" t="str">
        <f>IF(Flights[[#This Row],[Arrival Delay]]="","Cancelled",IF(Flights[[#This Row],[Arrival Delay]]&gt;15,"Delayed","On time"))</f>
        <v>Delayed</v>
      </c>
      <c r="V2037" t="str">
        <f>IF(Flights[[#This Row],[Status]]&lt;&gt;"Delayed","",IF(Flights[[#This Row],[Arrival Delay]]&gt;120,"Severe",IF(Flights[[#This Row],[Arrival Delay]]&gt;60,"Major","Moderate")))</f>
        <v>Major</v>
      </c>
      <c r="X2037" t="str">
        <f>IF(OR(AND(Flights[[#This Row],[Status]]="Cancelled",Flights[[#This Row],[Cancellation Reason]]="Airline/Carrier"),Flights[[#This Row],[Delay Type]]="Severe"),"Yes","No")</f>
        <v>No</v>
      </c>
    </row>
    <row r="2038" spans="1:24" x14ac:dyDescent="0.25">
      <c r="A2038" s="3">
        <v>42159</v>
      </c>
      <c r="B2038">
        <f>WEEKNUM(Flights[[#This Row],[Date]],2)</f>
        <v>23</v>
      </c>
      <c r="C2038">
        <f>WEEKDAY(Flights[[#This Row],[Date]],2)</f>
        <v>4</v>
      </c>
      <c r="D2038" t="s">
        <v>126</v>
      </c>
      <c r="E2038" t="s">
        <v>1987</v>
      </c>
      <c r="F2038" t="s">
        <v>0</v>
      </c>
      <c r="G2038" t="s">
        <v>4</v>
      </c>
      <c r="H2038" t="str">
        <f>_xlfn.XLOOKUP(Flights[[#This Row],[Destination]],Airports!$A$1:$A$77,Airports!$D$1:$D$77,"Code not found")</f>
        <v>Chicago</v>
      </c>
      <c r="I2038" t="str" cm="1">
        <f t="array" ref="I2038">_xlfn.XLOOKUP(Flights[[#This Row],[Destination]],_xlfn._TRO_TRAILING(Airports!A:A),_xlfn._TRO_TRAILING(Airports!E:E),"Code not found")</f>
        <v>IL</v>
      </c>
      <c r="J2038" s="1">
        <v>4.0972222222222222E-2</v>
      </c>
      <c r="K2038">
        <f>HOUR(Flights[[#This Row],[Scheduled Departure]])</f>
        <v>0</v>
      </c>
      <c r="L2038" s="1">
        <v>3.6111111111111108E-2</v>
      </c>
      <c r="M2038">
        <v>-7</v>
      </c>
      <c r="N2038">
        <v>249</v>
      </c>
      <c r="O2038" s="14">
        <f>Flights[[#This Row],[Length (min)]]/60</f>
        <v>4.1500000000000004</v>
      </c>
      <c r="P2038">
        <v>1744</v>
      </c>
      <c r="Q2038" s="17">
        <f>IFERROR(Flights[[#This Row],[Distance]]/Flights[[#This Row],[Length (hr)]],"")</f>
        <v>420.24096385542163</v>
      </c>
      <c r="R2038" s="1">
        <v>0.29791666666666666</v>
      </c>
      <c r="S2038" s="1">
        <v>0.29236111111111113</v>
      </c>
      <c r="T2038">
        <v>-8</v>
      </c>
      <c r="U2038" t="str">
        <f>IF(Flights[[#This Row],[Arrival Delay]]="","Cancelled",IF(Flights[[#This Row],[Arrival Delay]]&gt;15,"Delayed","On time"))</f>
        <v>On time</v>
      </c>
      <c r="V2038" t="str">
        <f>IF(Flights[[#This Row],[Status]]&lt;&gt;"Delayed","",IF(Flights[[#This Row],[Arrival Delay]]&gt;120,"Severe",IF(Flights[[#This Row],[Arrival Delay]]&gt;60,"Major","Moderate")))</f>
        <v/>
      </c>
      <c r="X2038" t="str">
        <f>IF(OR(AND(Flights[[#This Row],[Status]]="Cancelled",Flights[[#This Row],[Cancellation Reason]]="Airline/Carrier"),Flights[[#This Row],[Delay Type]]="Severe"),"Yes","No")</f>
        <v>No</v>
      </c>
    </row>
    <row r="2039" spans="1:24" x14ac:dyDescent="0.25">
      <c r="A2039" s="3">
        <v>42159</v>
      </c>
      <c r="B2039">
        <f>WEEKNUM(Flights[[#This Row],[Date]],2)</f>
        <v>23</v>
      </c>
      <c r="C2039">
        <f>WEEKDAY(Flights[[#This Row],[Date]],2)</f>
        <v>4</v>
      </c>
      <c r="D2039" t="s">
        <v>755</v>
      </c>
      <c r="E2039" t="s">
        <v>1990</v>
      </c>
      <c r="F2039" t="s">
        <v>0</v>
      </c>
      <c r="G2039" t="s">
        <v>13</v>
      </c>
      <c r="H2039" t="str">
        <f>_xlfn.XLOOKUP(Flights[[#This Row],[Destination]],Airports!$A$1:$A$77,Airports!$D$1:$D$77,"Code not found")</f>
        <v>Orlando</v>
      </c>
      <c r="I2039" t="str" cm="1">
        <f t="array" ref="I2039">_xlfn.XLOOKUP(Flights[[#This Row],[Destination]],_xlfn._TRO_TRAILING(Airports!A:A),_xlfn._TRO_TRAILING(Airports!E:E),"Code not found")</f>
        <v>FL</v>
      </c>
      <c r="J2039" s="1">
        <v>0.2951388888888889</v>
      </c>
      <c r="K2039">
        <f>HOUR(Flights[[#This Row],[Scheduled Departure]])</f>
        <v>7</v>
      </c>
      <c r="L2039" s="1">
        <v>0.29166666666666669</v>
      </c>
      <c r="M2039">
        <v>-5</v>
      </c>
      <c r="N2039">
        <v>287</v>
      </c>
      <c r="O2039" s="14">
        <f>Flights[[#This Row],[Length (min)]]/60</f>
        <v>4.7833333333333332</v>
      </c>
      <c r="P2039">
        <v>2218</v>
      </c>
      <c r="Q2039" s="17">
        <f>IFERROR(Flights[[#This Row],[Distance]]/Flights[[#This Row],[Length (hr)]],"")</f>
        <v>463.69337979094075</v>
      </c>
      <c r="R2039" s="1">
        <v>0.63055555555555554</v>
      </c>
      <c r="S2039" s="1">
        <v>0.61597222222222225</v>
      </c>
      <c r="T2039">
        <v>-21</v>
      </c>
      <c r="U2039" t="str">
        <f>IF(Flights[[#This Row],[Arrival Delay]]="","Cancelled",IF(Flights[[#This Row],[Arrival Delay]]&gt;15,"Delayed","On time"))</f>
        <v>On time</v>
      </c>
      <c r="V2039" t="str">
        <f>IF(Flights[[#This Row],[Status]]&lt;&gt;"Delayed","",IF(Flights[[#This Row],[Arrival Delay]]&gt;120,"Severe",IF(Flights[[#This Row],[Arrival Delay]]&gt;60,"Major","Moderate")))</f>
        <v/>
      </c>
      <c r="X2039" t="str">
        <f>IF(OR(AND(Flights[[#This Row],[Status]]="Cancelled",Flights[[#This Row],[Cancellation Reason]]="Airline/Carrier"),Flights[[#This Row],[Delay Type]]="Severe"),"Yes","No")</f>
        <v>No</v>
      </c>
    </row>
    <row r="2040" spans="1:24" x14ac:dyDescent="0.25">
      <c r="A2040" s="3">
        <v>42159</v>
      </c>
      <c r="B2040">
        <f>WEEKNUM(Flights[[#This Row],[Date]],2)</f>
        <v>23</v>
      </c>
      <c r="C2040">
        <f>WEEKDAY(Flights[[#This Row],[Date]],2)</f>
        <v>4</v>
      </c>
      <c r="D2040" t="s">
        <v>1286</v>
      </c>
      <c r="E2040" t="s">
        <v>1995</v>
      </c>
      <c r="F2040" t="s">
        <v>0</v>
      </c>
      <c r="G2040" t="s">
        <v>15</v>
      </c>
      <c r="H2040" t="str">
        <f>_xlfn.XLOOKUP(Flights[[#This Row],[Destination]],Airports!$A$1:$A$77,Airports!$D$1:$D$77,"Code not found")</f>
        <v>Las Vegas</v>
      </c>
      <c r="I2040" t="str" cm="1">
        <f t="array" ref="I2040">_xlfn.XLOOKUP(Flights[[#This Row],[Destination]],_xlfn._TRO_TRAILING(Airports!A:A),_xlfn._TRO_TRAILING(Airports!E:E),"Code not found")</f>
        <v>NV</v>
      </c>
      <c r="J2040" s="1">
        <v>0.31597222222222221</v>
      </c>
      <c r="K2040">
        <f>HOUR(Flights[[#This Row],[Scheduled Departure]])</f>
        <v>7</v>
      </c>
      <c r="L2040" s="1">
        <v>0.31527777777777777</v>
      </c>
      <c r="M2040">
        <v>-1</v>
      </c>
      <c r="N2040">
        <v>59</v>
      </c>
      <c r="O2040" s="14">
        <f>Flights[[#This Row],[Length (min)]]/60</f>
        <v>0.98333333333333328</v>
      </c>
      <c r="P2040">
        <v>236</v>
      </c>
      <c r="Q2040" s="17">
        <f>IFERROR(Flights[[#This Row],[Distance]]/Flights[[#This Row],[Length (hr)]],"")</f>
        <v>240</v>
      </c>
      <c r="R2040" s="1">
        <v>0.3576388888888889</v>
      </c>
      <c r="S2040" s="1">
        <v>0.35625000000000001</v>
      </c>
      <c r="T2040">
        <v>-2</v>
      </c>
      <c r="U2040" t="str">
        <f>IF(Flights[[#This Row],[Arrival Delay]]="","Cancelled",IF(Flights[[#This Row],[Arrival Delay]]&gt;15,"Delayed","On time"))</f>
        <v>On time</v>
      </c>
      <c r="V2040" t="str">
        <f>IF(Flights[[#This Row],[Status]]&lt;&gt;"Delayed","",IF(Flights[[#This Row],[Arrival Delay]]&gt;120,"Severe",IF(Flights[[#This Row],[Arrival Delay]]&gt;60,"Major","Moderate")))</f>
        <v/>
      </c>
      <c r="X2040" t="str">
        <f>IF(OR(AND(Flights[[#This Row],[Status]]="Cancelled",Flights[[#This Row],[Cancellation Reason]]="Airline/Carrier"),Flights[[#This Row],[Delay Type]]="Severe"),"Yes","No")</f>
        <v>No</v>
      </c>
    </row>
    <row r="2041" spans="1:24" x14ac:dyDescent="0.25">
      <c r="A2041" s="3">
        <v>42159</v>
      </c>
      <c r="B2041">
        <f>WEEKNUM(Flights[[#This Row],[Date]],2)</f>
        <v>23</v>
      </c>
      <c r="C2041">
        <f>WEEKDAY(Flights[[#This Row],[Date]],2)</f>
        <v>4</v>
      </c>
      <c r="D2041" t="s">
        <v>52</v>
      </c>
      <c r="E2041" t="s">
        <v>1987</v>
      </c>
      <c r="F2041" t="s">
        <v>0</v>
      </c>
      <c r="G2041" t="s">
        <v>12</v>
      </c>
      <c r="H2041" t="str">
        <f>_xlfn.XLOOKUP(Flights[[#This Row],[Destination]],Airports!$A$1:$A$77,Airports!$D$1:$D$77,"Code not found")</f>
        <v>New York</v>
      </c>
      <c r="I2041" t="str" cm="1">
        <f t="array" ref="I2041">_xlfn.XLOOKUP(Flights[[#This Row],[Destination]],_xlfn._TRO_TRAILING(Airports!A:A),_xlfn._TRO_TRAILING(Airports!E:E),"Code not found")</f>
        <v>NY</v>
      </c>
      <c r="J2041" s="1">
        <v>0.375</v>
      </c>
      <c r="K2041">
        <f>HOUR(Flights[[#This Row],[Scheduled Departure]])</f>
        <v>9</v>
      </c>
      <c r="L2041" s="1">
        <v>0.37986111111111109</v>
      </c>
      <c r="M2041">
        <v>7</v>
      </c>
      <c r="N2041">
        <v>322</v>
      </c>
      <c r="O2041" s="14">
        <f>Flights[[#This Row],[Length (min)]]/60</f>
        <v>5.3666666666666663</v>
      </c>
      <c r="P2041">
        <v>2475</v>
      </c>
      <c r="Q2041" s="17">
        <f>IFERROR(Flights[[#This Row],[Distance]]/Flights[[#This Row],[Length (hr)]],"")</f>
        <v>461.18012422360255</v>
      </c>
      <c r="R2041" s="1">
        <v>0.73888888888888893</v>
      </c>
      <c r="S2041" s="1">
        <v>0.72847222222222219</v>
      </c>
      <c r="T2041">
        <v>-15</v>
      </c>
      <c r="U2041" t="str">
        <f>IF(Flights[[#This Row],[Arrival Delay]]="","Cancelled",IF(Flights[[#This Row],[Arrival Delay]]&gt;15,"Delayed","On time"))</f>
        <v>On time</v>
      </c>
      <c r="V2041" t="str">
        <f>IF(Flights[[#This Row],[Status]]&lt;&gt;"Delayed","",IF(Flights[[#This Row],[Arrival Delay]]&gt;120,"Severe",IF(Flights[[#This Row],[Arrival Delay]]&gt;60,"Major","Moderate")))</f>
        <v/>
      </c>
      <c r="X2041" t="str">
        <f>IF(OR(AND(Flights[[#This Row],[Status]]="Cancelled",Flights[[#This Row],[Cancellation Reason]]="Airline/Carrier"),Flights[[#This Row],[Delay Type]]="Severe"),"Yes","No")</f>
        <v>No</v>
      </c>
    </row>
    <row r="2042" spans="1:24" x14ac:dyDescent="0.25">
      <c r="A2042" s="3">
        <v>42159</v>
      </c>
      <c r="B2042">
        <f>WEEKNUM(Flights[[#This Row],[Date]],2)</f>
        <v>23</v>
      </c>
      <c r="C2042">
        <f>WEEKDAY(Flights[[#This Row],[Date]],2)</f>
        <v>4</v>
      </c>
      <c r="D2042" t="s">
        <v>459</v>
      </c>
      <c r="E2042" t="s">
        <v>1991</v>
      </c>
      <c r="F2042" t="s">
        <v>0</v>
      </c>
      <c r="G2042" t="s">
        <v>344</v>
      </c>
      <c r="H2042" t="str">
        <f>_xlfn.XLOOKUP(Flights[[#This Row],[Destination]],Airports!$A$1:$A$77,Airports!$D$1:$D$77,"Code not found")</f>
        <v>Seattle</v>
      </c>
      <c r="I2042" t="str" cm="1">
        <f t="array" ref="I2042">_xlfn.XLOOKUP(Flights[[#This Row],[Destination]],_xlfn._TRO_TRAILING(Airports!A:A),_xlfn._TRO_TRAILING(Airports!E:E),"Code not found")</f>
        <v>WA</v>
      </c>
      <c r="J2042" s="1">
        <v>0.42708333333333331</v>
      </c>
      <c r="K2042">
        <f>HOUR(Flights[[#This Row],[Scheduled Departure]])</f>
        <v>10</v>
      </c>
      <c r="L2042" s="1">
        <v>0.42430555555555555</v>
      </c>
      <c r="M2042">
        <v>-4</v>
      </c>
      <c r="N2042">
        <v>160</v>
      </c>
      <c r="O2042" s="14">
        <f>Flights[[#This Row],[Length (min)]]/60</f>
        <v>2.6666666666666665</v>
      </c>
      <c r="P2042">
        <v>954</v>
      </c>
      <c r="Q2042" s="17">
        <f>IFERROR(Flights[[#This Row],[Distance]]/Flights[[#This Row],[Length (hr)]],"")</f>
        <v>357.75</v>
      </c>
      <c r="R2042" s="1">
        <v>0.53819444444444442</v>
      </c>
      <c r="S2042" s="1">
        <v>0.53541666666666665</v>
      </c>
      <c r="T2042">
        <v>-4</v>
      </c>
      <c r="U2042" t="str">
        <f>IF(Flights[[#This Row],[Arrival Delay]]="","Cancelled",IF(Flights[[#This Row],[Arrival Delay]]&gt;15,"Delayed","On time"))</f>
        <v>On time</v>
      </c>
      <c r="V2042" t="str">
        <f>IF(Flights[[#This Row],[Status]]&lt;&gt;"Delayed","",IF(Flights[[#This Row],[Arrival Delay]]&gt;120,"Severe",IF(Flights[[#This Row],[Arrival Delay]]&gt;60,"Major","Moderate")))</f>
        <v/>
      </c>
      <c r="X2042" t="str">
        <f>IF(OR(AND(Flights[[#This Row],[Status]]="Cancelled",Flights[[#This Row],[Cancellation Reason]]="Airline/Carrier"),Flights[[#This Row],[Delay Type]]="Severe"),"Yes","No")</f>
        <v>No</v>
      </c>
    </row>
    <row r="2043" spans="1:24" x14ac:dyDescent="0.25">
      <c r="A2043" s="3">
        <v>42159</v>
      </c>
      <c r="B2043">
        <f>WEEKNUM(Flights[[#This Row],[Date]],2)</f>
        <v>23</v>
      </c>
      <c r="C2043">
        <f>WEEKDAY(Flights[[#This Row],[Date]],2)</f>
        <v>4</v>
      </c>
      <c r="D2043" t="s">
        <v>65</v>
      </c>
      <c r="E2043" t="s">
        <v>1987</v>
      </c>
      <c r="F2043" t="s">
        <v>0</v>
      </c>
      <c r="G2043" t="s">
        <v>12</v>
      </c>
      <c r="H2043" t="str">
        <f>_xlfn.XLOOKUP(Flights[[#This Row],[Destination]],Airports!$A$1:$A$77,Airports!$D$1:$D$77,"Code not found")</f>
        <v>New York</v>
      </c>
      <c r="I2043" t="str" cm="1">
        <f t="array" ref="I2043">_xlfn.XLOOKUP(Flights[[#This Row],[Destination]],_xlfn._TRO_TRAILING(Airports!A:A),_xlfn._TRO_TRAILING(Airports!E:E),"Code not found")</f>
        <v>NY</v>
      </c>
      <c r="J2043" s="1">
        <v>0.47222222222222221</v>
      </c>
      <c r="K2043">
        <f>HOUR(Flights[[#This Row],[Scheduled Departure]])</f>
        <v>11</v>
      </c>
      <c r="L2043" s="1">
        <v>0.47291666666666665</v>
      </c>
      <c r="M2043">
        <v>1</v>
      </c>
      <c r="N2043">
        <v>328</v>
      </c>
      <c r="O2043" s="14">
        <f>Flights[[#This Row],[Length (min)]]/60</f>
        <v>5.4666666666666668</v>
      </c>
      <c r="P2043">
        <v>2475</v>
      </c>
      <c r="Q2043" s="17">
        <f>IFERROR(Flights[[#This Row],[Distance]]/Flights[[#This Row],[Length (hr)]],"")</f>
        <v>452.7439024390244</v>
      </c>
      <c r="R2043" s="1">
        <v>0.83611111111111114</v>
      </c>
      <c r="S2043" s="1">
        <v>0.8256944444444444</v>
      </c>
      <c r="T2043">
        <v>-15</v>
      </c>
      <c r="U2043" t="str">
        <f>IF(Flights[[#This Row],[Arrival Delay]]="","Cancelled",IF(Flights[[#This Row],[Arrival Delay]]&gt;15,"Delayed","On time"))</f>
        <v>On time</v>
      </c>
      <c r="V2043" t="str">
        <f>IF(Flights[[#This Row],[Status]]&lt;&gt;"Delayed","",IF(Flights[[#This Row],[Arrival Delay]]&gt;120,"Severe",IF(Flights[[#This Row],[Arrival Delay]]&gt;60,"Major","Moderate")))</f>
        <v/>
      </c>
      <c r="X2043" t="str">
        <f>IF(OR(AND(Flights[[#This Row],[Status]]="Cancelled",Flights[[#This Row],[Cancellation Reason]]="Airline/Carrier"),Flights[[#This Row],[Delay Type]]="Severe"),"Yes","No")</f>
        <v>No</v>
      </c>
    </row>
    <row r="2044" spans="1:24" x14ac:dyDescent="0.25">
      <c r="A2044" s="3">
        <v>42159</v>
      </c>
      <c r="B2044">
        <f>WEEKNUM(Flights[[#This Row],[Date]],2)</f>
        <v>23</v>
      </c>
      <c r="C2044">
        <f>WEEKDAY(Flights[[#This Row],[Date]],2)</f>
        <v>4</v>
      </c>
      <c r="D2044" t="s">
        <v>481</v>
      </c>
      <c r="E2044" t="s">
        <v>1988</v>
      </c>
      <c r="F2044" t="s">
        <v>0</v>
      </c>
      <c r="G2044" t="s">
        <v>30</v>
      </c>
      <c r="H2044" t="str">
        <f>_xlfn.XLOOKUP(Flights[[#This Row],[Destination]],Airports!$A$1:$A$77,Airports!$D$1:$D$77,"Code not found")</f>
        <v>Pittsburgh</v>
      </c>
      <c r="I2044" t="str" cm="1">
        <f t="array" ref="I2044">_xlfn.XLOOKUP(Flights[[#This Row],[Destination]],_xlfn._TRO_TRAILING(Airports!A:A),_xlfn._TRO_TRAILING(Airports!E:E),"Code not found")</f>
        <v>PA</v>
      </c>
      <c r="J2044" s="1">
        <v>0.47569444444444442</v>
      </c>
      <c r="K2044">
        <f>HOUR(Flights[[#This Row],[Scheduled Departure]])</f>
        <v>11</v>
      </c>
      <c r="L2044" s="1">
        <v>0.47430555555555554</v>
      </c>
      <c r="M2044">
        <v>-2</v>
      </c>
      <c r="N2044">
        <v>294</v>
      </c>
      <c r="O2044" s="14">
        <f>Flights[[#This Row],[Length (min)]]/60</f>
        <v>4.9000000000000004</v>
      </c>
      <c r="P2044">
        <v>2136</v>
      </c>
      <c r="Q2044" s="17">
        <f>IFERROR(Flights[[#This Row],[Distance]]/Flights[[#This Row],[Length (hr)]],"")</f>
        <v>435.91836734693874</v>
      </c>
      <c r="R2044" s="1">
        <v>0.78749999999999998</v>
      </c>
      <c r="S2044" s="1">
        <v>0.80347222222222225</v>
      </c>
      <c r="T2044">
        <v>23</v>
      </c>
      <c r="U2044" t="str">
        <f>IF(Flights[[#This Row],[Arrival Delay]]="","Cancelled",IF(Flights[[#This Row],[Arrival Delay]]&gt;15,"Delayed","On time"))</f>
        <v>Delayed</v>
      </c>
      <c r="V2044" t="str">
        <f>IF(Flights[[#This Row],[Status]]&lt;&gt;"Delayed","",IF(Flights[[#This Row],[Arrival Delay]]&gt;120,"Severe",IF(Flights[[#This Row],[Arrival Delay]]&gt;60,"Major","Moderate")))</f>
        <v>Moderate</v>
      </c>
      <c r="X2044" t="str">
        <f>IF(OR(AND(Flights[[#This Row],[Status]]="Cancelled",Flights[[#This Row],[Cancellation Reason]]="Airline/Carrier"),Flights[[#This Row],[Delay Type]]="Severe"),"Yes","No")</f>
        <v>No</v>
      </c>
    </row>
    <row r="2045" spans="1:24" x14ac:dyDescent="0.25">
      <c r="A2045" s="3">
        <v>42159</v>
      </c>
      <c r="B2045">
        <f>WEEKNUM(Flights[[#This Row],[Date]],2)</f>
        <v>23</v>
      </c>
      <c r="C2045">
        <f>WEEKDAY(Flights[[#This Row],[Date]],2)</f>
        <v>4</v>
      </c>
      <c r="D2045" t="s">
        <v>1474</v>
      </c>
      <c r="E2045" t="s">
        <v>1989</v>
      </c>
      <c r="F2045" t="s">
        <v>0</v>
      </c>
      <c r="G2045" t="s">
        <v>6</v>
      </c>
      <c r="H2045" t="str">
        <f>_xlfn.XLOOKUP(Flights[[#This Row],[Destination]],Airports!$A$1:$A$77,Airports!$D$1:$D$77,"Code not found")</f>
        <v>Nashville</v>
      </c>
      <c r="I2045" t="str" cm="1">
        <f t="array" ref="I2045">_xlfn.XLOOKUP(Flights[[#This Row],[Destination]],_xlfn._TRO_TRAILING(Airports!A:A),_xlfn._TRO_TRAILING(Airports!E:E),"Code not found")</f>
        <v>TN</v>
      </c>
      <c r="J2045" s="1">
        <v>0.47916666666666669</v>
      </c>
      <c r="K2045">
        <f>HOUR(Flights[[#This Row],[Scheduled Departure]])</f>
        <v>11</v>
      </c>
      <c r="L2045" s="1">
        <v>0.53263888888888888</v>
      </c>
      <c r="M2045">
        <v>77</v>
      </c>
      <c r="N2045">
        <v>222</v>
      </c>
      <c r="O2045" s="14">
        <f>Flights[[#This Row],[Length (min)]]/60</f>
        <v>3.7</v>
      </c>
      <c r="P2045">
        <v>1797</v>
      </c>
      <c r="Q2045" s="17">
        <f>IFERROR(Flights[[#This Row],[Distance]]/Flights[[#This Row],[Length (hr)]],"")</f>
        <v>485.67567567567568</v>
      </c>
      <c r="R2045" s="1">
        <v>0.73055555555555551</v>
      </c>
      <c r="S2045" s="1">
        <v>0.77013888888888893</v>
      </c>
      <c r="T2045">
        <v>57</v>
      </c>
      <c r="U2045" t="str">
        <f>IF(Flights[[#This Row],[Arrival Delay]]="","Cancelled",IF(Flights[[#This Row],[Arrival Delay]]&gt;15,"Delayed","On time"))</f>
        <v>Delayed</v>
      </c>
      <c r="V2045" t="str">
        <f>IF(Flights[[#This Row],[Status]]&lt;&gt;"Delayed","",IF(Flights[[#This Row],[Arrival Delay]]&gt;120,"Severe",IF(Flights[[#This Row],[Arrival Delay]]&gt;60,"Major","Moderate")))</f>
        <v>Moderate</v>
      </c>
      <c r="X2045" t="str">
        <f>IF(OR(AND(Flights[[#This Row],[Status]]="Cancelled",Flights[[#This Row],[Cancellation Reason]]="Airline/Carrier"),Flights[[#This Row],[Delay Type]]="Severe"),"Yes","No")</f>
        <v>No</v>
      </c>
    </row>
    <row r="2046" spans="1:24" x14ac:dyDescent="0.25">
      <c r="A2046" s="3">
        <v>42159</v>
      </c>
      <c r="B2046">
        <f>WEEKNUM(Flights[[#This Row],[Date]],2)</f>
        <v>23</v>
      </c>
      <c r="C2046">
        <f>WEEKDAY(Flights[[#This Row],[Date]],2)</f>
        <v>4</v>
      </c>
      <c r="D2046" t="s">
        <v>725</v>
      </c>
      <c r="E2046" t="s">
        <v>1988</v>
      </c>
      <c r="F2046" t="s">
        <v>0</v>
      </c>
      <c r="G2046" t="s">
        <v>29</v>
      </c>
      <c r="H2046" t="str">
        <f>_xlfn.XLOOKUP(Flights[[#This Row],[Destination]],Airports!$A$1:$A$77,Airports!$D$1:$D$77,"Code not found")</f>
        <v>Phoenix</v>
      </c>
      <c r="I2046" t="str" cm="1">
        <f t="array" ref="I2046">_xlfn.XLOOKUP(Flights[[#This Row],[Destination]],_xlfn._TRO_TRAILING(Airports!A:A),_xlfn._TRO_TRAILING(Airports!E:E),"Code not found")</f>
        <v>AZ</v>
      </c>
      <c r="J2046" s="1">
        <v>0.53125</v>
      </c>
      <c r="K2046">
        <f>HOUR(Flights[[#This Row],[Scheduled Departure]])</f>
        <v>12</v>
      </c>
      <c r="L2046" s="1">
        <v>0.52777777777777779</v>
      </c>
      <c r="M2046">
        <v>-5</v>
      </c>
      <c r="N2046">
        <v>80</v>
      </c>
      <c r="O2046" s="14">
        <f>Flights[[#This Row],[Length (min)]]/60</f>
        <v>1.3333333333333333</v>
      </c>
      <c r="P2046">
        <v>370</v>
      </c>
      <c r="Q2046" s="17">
        <f>IFERROR(Flights[[#This Row],[Distance]]/Flights[[#This Row],[Length (hr)]],"")</f>
        <v>277.5</v>
      </c>
      <c r="R2046" s="1">
        <v>0.59166666666666667</v>
      </c>
      <c r="S2046" s="1">
        <v>0.58333333333333337</v>
      </c>
      <c r="T2046">
        <v>-12</v>
      </c>
      <c r="U2046" t="str">
        <f>IF(Flights[[#This Row],[Arrival Delay]]="","Cancelled",IF(Flights[[#This Row],[Arrival Delay]]&gt;15,"Delayed","On time"))</f>
        <v>On time</v>
      </c>
      <c r="V2046" t="str">
        <f>IF(Flights[[#This Row],[Status]]&lt;&gt;"Delayed","",IF(Flights[[#This Row],[Arrival Delay]]&gt;120,"Severe",IF(Flights[[#This Row],[Arrival Delay]]&gt;60,"Major","Moderate")))</f>
        <v/>
      </c>
      <c r="X2046" t="str">
        <f>IF(OR(AND(Flights[[#This Row],[Status]]="Cancelled",Flights[[#This Row],[Cancellation Reason]]="Airline/Carrier"),Flights[[#This Row],[Delay Type]]="Severe"),"Yes","No")</f>
        <v>No</v>
      </c>
    </row>
    <row r="2047" spans="1:24" x14ac:dyDescent="0.25">
      <c r="A2047" s="3">
        <v>42159</v>
      </c>
      <c r="B2047">
        <f>WEEKNUM(Flights[[#This Row],[Date]],2)</f>
        <v>23</v>
      </c>
      <c r="C2047">
        <f>WEEKDAY(Flights[[#This Row],[Date]],2)</f>
        <v>4</v>
      </c>
      <c r="D2047" t="s">
        <v>177</v>
      </c>
      <c r="E2047" t="s">
        <v>1987</v>
      </c>
      <c r="F2047" t="s">
        <v>0</v>
      </c>
      <c r="G2047" t="s">
        <v>6</v>
      </c>
      <c r="H2047" t="str">
        <f>_xlfn.XLOOKUP(Flights[[#This Row],[Destination]],Airports!$A$1:$A$77,Airports!$D$1:$D$77,"Code not found")</f>
        <v>Nashville</v>
      </c>
      <c r="I2047" t="str" cm="1">
        <f t="array" ref="I2047">_xlfn.XLOOKUP(Flights[[#This Row],[Destination]],_xlfn._TRO_TRAILING(Airports!A:A),_xlfn._TRO_TRAILING(Airports!E:E),"Code not found")</f>
        <v>TN</v>
      </c>
      <c r="J2047" s="1">
        <v>0.55902777777777779</v>
      </c>
      <c r="K2047">
        <f>HOUR(Flights[[#This Row],[Scheduled Departure]])</f>
        <v>13</v>
      </c>
      <c r="L2047" s="1">
        <v>0.55625000000000002</v>
      </c>
      <c r="M2047">
        <v>-4</v>
      </c>
      <c r="N2047">
        <v>241</v>
      </c>
      <c r="O2047" s="14">
        <f>Flights[[#This Row],[Length (min)]]/60</f>
        <v>4.0166666666666666</v>
      </c>
      <c r="P2047">
        <v>1797</v>
      </c>
      <c r="Q2047" s="17">
        <f>IFERROR(Flights[[#This Row],[Distance]]/Flights[[#This Row],[Length (hr)]],"")</f>
        <v>447.38589211618256</v>
      </c>
      <c r="R2047" s="1">
        <v>0.8125</v>
      </c>
      <c r="S2047" s="1">
        <v>0.80694444444444446</v>
      </c>
      <c r="T2047">
        <v>-8</v>
      </c>
      <c r="U2047" t="str">
        <f>IF(Flights[[#This Row],[Arrival Delay]]="","Cancelled",IF(Flights[[#This Row],[Arrival Delay]]&gt;15,"Delayed","On time"))</f>
        <v>On time</v>
      </c>
      <c r="V2047" t="str">
        <f>IF(Flights[[#This Row],[Status]]&lt;&gt;"Delayed","",IF(Flights[[#This Row],[Arrival Delay]]&gt;120,"Severe",IF(Flights[[#This Row],[Arrival Delay]]&gt;60,"Major","Moderate")))</f>
        <v/>
      </c>
      <c r="X2047" t="str">
        <f>IF(OR(AND(Flights[[#This Row],[Status]]="Cancelled",Flights[[#This Row],[Cancellation Reason]]="Airline/Carrier"),Flights[[#This Row],[Delay Type]]="Severe"),"Yes","No")</f>
        <v>No</v>
      </c>
    </row>
    <row r="2048" spans="1:24" x14ac:dyDescent="0.25">
      <c r="A2048" s="3">
        <v>42159</v>
      </c>
      <c r="B2048">
        <f>WEEKNUM(Flights[[#This Row],[Date]],2)</f>
        <v>23</v>
      </c>
      <c r="C2048">
        <f>WEEKDAY(Flights[[#This Row],[Date]],2)</f>
        <v>4</v>
      </c>
      <c r="D2048" t="s">
        <v>1072</v>
      </c>
      <c r="E2048" t="s">
        <v>1994</v>
      </c>
      <c r="F2048" t="s">
        <v>0</v>
      </c>
      <c r="G2048" t="s">
        <v>246</v>
      </c>
      <c r="H2048" t="str">
        <f>_xlfn.XLOOKUP(Flights[[#This Row],[Destination]],Airports!$A$1:$A$77,Airports!$D$1:$D$77,"Code not found")</f>
        <v>Albuquerque</v>
      </c>
      <c r="I2048" t="str" cm="1">
        <f t="array" ref="I2048">_xlfn.XLOOKUP(Flights[[#This Row],[Destination]],_xlfn._TRO_TRAILING(Airports!A:A),_xlfn._TRO_TRAILING(Airports!E:E),"Code not found")</f>
        <v>NM</v>
      </c>
      <c r="J2048" s="1">
        <v>0.57291666666666663</v>
      </c>
      <c r="K2048">
        <f>HOUR(Flights[[#This Row],[Scheduled Departure]])</f>
        <v>13</v>
      </c>
      <c r="L2048" s="1">
        <v>0.56944444444444442</v>
      </c>
      <c r="M2048">
        <v>-5</v>
      </c>
      <c r="N2048">
        <v>111</v>
      </c>
      <c r="O2048" s="14">
        <f>Flights[[#This Row],[Length (min)]]/60</f>
        <v>1.85</v>
      </c>
      <c r="P2048">
        <v>677</v>
      </c>
      <c r="Q2048" s="17">
        <f>IFERROR(Flights[[#This Row],[Distance]]/Flights[[#This Row],[Length (hr)]],"")</f>
        <v>365.94594594594594</v>
      </c>
      <c r="R2048" s="1">
        <v>0.69652777777777775</v>
      </c>
      <c r="S2048" s="1">
        <v>0.68819444444444444</v>
      </c>
      <c r="T2048">
        <v>-12</v>
      </c>
      <c r="U2048" t="str">
        <f>IF(Flights[[#This Row],[Arrival Delay]]="","Cancelled",IF(Flights[[#This Row],[Arrival Delay]]&gt;15,"Delayed","On time"))</f>
        <v>On time</v>
      </c>
      <c r="V2048" t="str">
        <f>IF(Flights[[#This Row],[Status]]&lt;&gt;"Delayed","",IF(Flights[[#This Row],[Arrival Delay]]&gt;120,"Severe",IF(Flights[[#This Row],[Arrival Delay]]&gt;60,"Major","Moderate")))</f>
        <v/>
      </c>
      <c r="X2048" t="str">
        <f>IF(OR(AND(Flights[[#This Row],[Status]]="Cancelled",Flights[[#This Row],[Cancellation Reason]]="Airline/Carrier"),Flights[[#This Row],[Delay Type]]="Severe"),"Yes","No")</f>
        <v>No</v>
      </c>
    </row>
    <row r="2049" spans="1:24" x14ac:dyDescent="0.25">
      <c r="A2049" s="3">
        <v>42159</v>
      </c>
      <c r="B2049">
        <f>WEEKNUM(Flights[[#This Row],[Date]],2)</f>
        <v>23</v>
      </c>
      <c r="C2049">
        <f>WEEKDAY(Flights[[#This Row],[Date]],2)</f>
        <v>4</v>
      </c>
      <c r="D2049" t="s">
        <v>1478</v>
      </c>
      <c r="E2049" t="s">
        <v>1994</v>
      </c>
      <c r="F2049" t="s">
        <v>0</v>
      </c>
      <c r="G2049" t="s">
        <v>9</v>
      </c>
      <c r="H2049" t="str">
        <f>_xlfn.XLOOKUP(Flights[[#This Row],[Destination]],Airports!$A$1:$A$77,Airports!$D$1:$D$77,"Code not found")</f>
        <v>San Francisco</v>
      </c>
      <c r="I2049" t="str" cm="1">
        <f t="array" ref="I2049">_xlfn.XLOOKUP(Flights[[#This Row],[Destination]],_xlfn._TRO_TRAILING(Airports!A:A),_xlfn._TRO_TRAILING(Airports!E:E),"Code not found")</f>
        <v>CA</v>
      </c>
      <c r="J2049" s="1">
        <v>0.5756944444444444</v>
      </c>
      <c r="K2049">
        <f>HOUR(Flights[[#This Row],[Scheduled Departure]])</f>
        <v>13</v>
      </c>
      <c r="L2049" s="1">
        <v>0.58125000000000004</v>
      </c>
      <c r="M2049">
        <v>8</v>
      </c>
      <c r="N2049">
        <v>82</v>
      </c>
      <c r="O2049" s="14">
        <f>Flights[[#This Row],[Length (min)]]/60</f>
        <v>1.3666666666666667</v>
      </c>
      <c r="P2049">
        <v>337</v>
      </c>
      <c r="Q2049" s="17">
        <f>IFERROR(Flights[[#This Row],[Distance]]/Flights[[#This Row],[Length (hr)]],"")</f>
        <v>246.58536585365854</v>
      </c>
      <c r="R2049" s="1">
        <v>0.63888888888888884</v>
      </c>
      <c r="S2049" s="1">
        <v>0.6381944444444444</v>
      </c>
      <c r="T2049">
        <v>-1</v>
      </c>
      <c r="U2049" t="str">
        <f>IF(Flights[[#This Row],[Arrival Delay]]="","Cancelled",IF(Flights[[#This Row],[Arrival Delay]]&gt;15,"Delayed","On time"))</f>
        <v>On time</v>
      </c>
      <c r="V2049" t="str">
        <f>IF(Flights[[#This Row],[Status]]&lt;&gt;"Delayed","",IF(Flights[[#This Row],[Arrival Delay]]&gt;120,"Severe",IF(Flights[[#This Row],[Arrival Delay]]&gt;60,"Major","Moderate")))</f>
        <v/>
      </c>
      <c r="X2049" t="str">
        <f>IF(OR(AND(Flights[[#This Row],[Status]]="Cancelled",Flights[[#This Row],[Cancellation Reason]]="Airline/Carrier"),Flights[[#This Row],[Delay Type]]="Severe"),"Yes","No")</f>
        <v>No</v>
      </c>
    </row>
    <row r="2050" spans="1:24" x14ac:dyDescent="0.25">
      <c r="A2050" s="3">
        <v>42159</v>
      </c>
      <c r="B2050">
        <f>WEEKNUM(Flights[[#This Row],[Date]],2)</f>
        <v>23</v>
      </c>
      <c r="C2050">
        <f>WEEKDAY(Flights[[#This Row],[Date]],2)</f>
        <v>4</v>
      </c>
      <c r="D2050" t="s">
        <v>71</v>
      </c>
      <c r="E2050" t="s">
        <v>1987</v>
      </c>
      <c r="F2050" t="s">
        <v>0</v>
      </c>
      <c r="G2050" t="s">
        <v>15</v>
      </c>
      <c r="H2050" t="str">
        <f>_xlfn.XLOOKUP(Flights[[#This Row],[Destination]],Airports!$A$1:$A$77,Airports!$D$1:$D$77,"Code not found")</f>
        <v>Las Vegas</v>
      </c>
      <c r="I2050" t="str" cm="1">
        <f t="array" ref="I2050">_xlfn.XLOOKUP(Flights[[#This Row],[Destination]],_xlfn._TRO_TRAILING(Airports!A:A),_xlfn._TRO_TRAILING(Airports!E:E),"Code not found")</f>
        <v>NV</v>
      </c>
      <c r="J2050" s="1">
        <v>0.57638888888888884</v>
      </c>
      <c r="K2050">
        <f>HOUR(Flights[[#This Row],[Scheduled Departure]])</f>
        <v>13</v>
      </c>
      <c r="L2050" s="1">
        <v>0.57361111111111107</v>
      </c>
      <c r="M2050">
        <v>-4</v>
      </c>
      <c r="N2050">
        <v>69</v>
      </c>
      <c r="O2050" s="14">
        <f>Flights[[#This Row],[Length (min)]]/60</f>
        <v>1.1499999999999999</v>
      </c>
      <c r="P2050">
        <v>236</v>
      </c>
      <c r="Q2050" s="17">
        <f>IFERROR(Flights[[#This Row],[Distance]]/Flights[[#This Row],[Length (hr)]],"")</f>
        <v>205.21739130434784</v>
      </c>
      <c r="R2050" s="1">
        <v>0.62847222222222221</v>
      </c>
      <c r="S2050" s="1">
        <v>0.62152777777777779</v>
      </c>
      <c r="T2050">
        <v>-10</v>
      </c>
      <c r="U2050" t="str">
        <f>IF(Flights[[#This Row],[Arrival Delay]]="","Cancelled",IF(Flights[[#This Row],[Arrival Delay]]&gt;15,"Delayed","On time"))</f>
        <v>On time</v>
      </c>
      <c r="V2050" t="str">
        <f>IF(Flights[[#This Row],[Status]]&lt;&gt;"Delayed","",IF(Flights[[#This Row],[Arrival Delay]]&gt;120,"Severe",IF(Flights[[#This Row],[Arrival Delay]]&gt;60,"Major","Moderate")))</f>
        <v/>
      </c>
      <c r="X2050" t="str">
        <f>IF(OR(AND(Flights[[#This Row],[Status]]="Cancelled",Flights[[#This Row],[Cancellation Reason]]="Airline/Carrier"),Flights[[#This Row],[Delay Type]]="Severe"),"Yes","No")</f>
        <v>No</v>
      </c>
    </row>
    <row r="2051" spans="1:24" x14ac:dyDescent="0.25">
      <c r="A2051" s="3">
        <v>42159</v>
      </c>
      <c r="B2051">
        <f>WEEKNUM(Flights[[#This Row],[Date]],2)</f>
        <v>23</v>
      </c>
      <c r="C2051">
        <f>WEEKDAY(Flights[[#This Row],[Date]],2)</f>
        <v>4</v>
      </c>
      <c r="D2051" t="s">
        <v>1482</v>
      </c>
      <c r="E2051" t="s">
        <v>1989</v>
      </c>
      <c r="F2051" t="s">
        <v>0</v>
      </c>
      <c r="G2051" t="s">
        <v>344</v>
      </c>
      <c r="H2051" t="str">
        <f>_xlfn.XLOOKUP(Flights[[#This Row],[Destination]],Airports!$A$1:$A$77,Airports!$D$1:$D$77,"Code not found")</f>
        <v>Seattle</v>
      </c>
      <c r="I2051" t="str" cm="1">
        <f t="array" ref="I2051">_xlfn.XLOOKUP(Flights[[#This Row],[Destination]],_xlfn._TRO_TRAILING(Airports!A:A),_xlfn._TRO_TRAILING(Airports!E:E),"Code not found")</f>
        <v>WA</v>
      </c>
      <c r="J2051" s="1">
        <v>0.68402777777777779</v>
      </c>
      <c r="K2051">
        <f>HOUR(Flights[[#This Row],[Scheduled Departure]])</f>
        <v>16</v>
      </c>
      <c r="L2051" s="1">
        <v>0.68680555555555556</v>
      </c>
      <c r="M2051">
        <v>4</v>
      </c>
      <c r="N2051">
        <v>162</v>
      </c>
      <c r="O2051" s="14">
        <f>Flights[[#This Row],[Length (min)]]/60</f>
        <v>2.7</v>
      </c>
      <c r="P2051">
        <v>954</v>
      </c>
      <c r="Q2051" s="17">
        <f>IFERROR(Flights[[#This Row],[Distance]]/Flights[[#This Row],[Length (hr)]],"")</f>
        <v>353.33333333333331</v>
      </c>
      <c r="R2051" s="1">
        <v>0.78888888888888886</v>
      </c>
      <c r="S2051" s="1">
        <v>0.7993055555555556</v>
      </c>
      <c r="T2051">
        <v>15</v>
      </c>
      <c r="U2051" t="str">
        <f>IF(Flights[[#This Row],[Arrival Delay]]="","Cancelled",IF(Flights[[#This Row],[Arrival Delay]]&gt;15,"Delayed","On time"))</f>
        <v>On time</v>
      </c>
      <c r="V2051" t="str">
        <f>IF(Flights[[#This Row],[Status]]&lt;&gt;"Delayed","",IF(Flights[[#This Row],[Arrival Delay]]&gt;120,"Severe",IF(Flights[[#This Row],[Arrival Delay]]&gt;60,"Major","Moderate")))</f>
        <v/>
      </c>
      <c r="X2051" t="str">
        <f>IF(OR(AND(Flights[[#This Row],[Status]]="Cancelled",Flights[[#This Row],[Cancellation Reason]]="Airline/Carrier"),Flights[[#This Row],[Delay Type]]="Severe"),"Yes","No")</f>
        <v>No</v>
      </c>
    </row>
    <row r="2052" spans="1:24" x14ac:dyDescent="0.25">
      <c r="A2052" s="3">
        <v>42159</v>
      </c>
      <c r="B2052">
        <f>WEEKNUM(Flights[[#This Row],[Date]],2)</f>
        <v>23</v>
      </c>
      <c r="C2052">
        <f>WEEKDAY(Flights[[#This Row],[Date]],2)</f>
        <v>4</v>
      </c>
      <c r="D2052" t="s">
        <v>1331</v>
      </c>
      <c r="E2052" t="s">
        <v>1995</v>
      </c>
      <c r="F2052" t="s">
        <v>0</v>
      </c>
      <c r="G2052" t="s">
        <v>9</v>
      </c>
      <c r="H2052" t="str">
        <f>_xlfn.XLOOKUP(Flights[[#This Row],[Destination]],Airports!$A$1:$A$77,Airports!$D$1:$D$77,"Code not found")</f>
        <v>San Francisco</v>
      </c>
      <c r="I2052" t="str" cm="1">
        <f t="array" ref="I2052">_xlfn.XLOOKUP(Flights[[#This Row],[Destination]],_xlfn._TRO_TRAILING(Airports!A:A),_xlfn._TRO_TRAILING(Airports!E:E),"Code not found")</f>
        <v>CA</v>
      </c>
      <c r="J2052" s="1">
        <v>0.78819444444444442</v>
      </c>
      <c r="K2052">
        <f>HOUR(Flights[[#This Row],[Scheduled Departure]])</f>
        <v>18</v>
      </c>
      <c r="L2052" s="1">
        <v>0.80555555555555558</v>
      </c>
      <c r="M2052">
        <v>25</v>
      </c>
      <c r="N2052">
        <v>62</v>
      </c>
      <c r="O2052" s="14">
        <f>Flights[[#This Row],[Length (min)]]/60</f>
        <v>1.0333333333333334</v>
      </c>
      <c r="P2052">
        <v>337</v>
      </c>
      <c r="Q2052" s="17">
        <f>IFERROR(Flights[[#This Row],[Distance]]/Flights[[#This Row],[Length (hr)]],"")</f>
        <v>326.12903225806446</v>
      </c>
      <c r="R2052" s="1">
        <v>0.84027777777777779</v>
      </c>
      <c r="S2052" s="1">
        <v>0.84861111111111109</v>
      </c>
      <c r="T2052">
        <v>12</v>
      </c>
      <c r="U2052" t="str">
        <f>IF(Flights[[#This Row],[Arrival Delay]]="","Cancelled",IF(Flights[[#This Row],[Arrival Delay]]&gt;15,"Delayed","On time"))</f>
        <v>On time</v>
      </c>
      <c r="V2052" t="str">
        <f>IF(Flights[[#This Row],[Status]]&lt;&gt;"Delayed","",IF(Flights[[#This Row],[Arrival Delay]]&gt;120,"Severe",IF(Flights[[#This Row],[Arrival Delay]]&gt;60,"Major","Moderate")))</f>
        <v/>
      </c>
      <c r="X2052" t="str">
        <f>IF(OR(AND(Flights[[#This Row],[Status]]="Cancelled",Flights[[#This Row],[Cancellation Reason]]="Airline/Carrier"),Flights[[#This Row],[Delay Type]]="Severe"),"Yes","No")</f>
        <v>No</v>
      </c>
    </row>
    <row r="2053" spans="1:24" x14ac:dyDescent="0.25">
      <c r="A2053" s="3">
        <v>42159</v>
      </c>
      <c r="B2053">
        <f>WEEKNUM(Flights[[#This Row],[Date]],2)</f>
        <v>23</v>
      </c>
      <c r="C2053">
        <f>WEEKDAY(Flights[[#This Row],[Date]],2)</f>
        <v>4</v>
      </c>
      <c r="D2053" t="s">
        <v>1420</v>
      </c>
      <c r="E2053" t="s">
        <v>1990</v>
      </c>
      <c r="F2053" t="s">
        <v>0</v>
      </c>
      <c r="G2053" t="s">
        <v>281</v>
      </c>
      <c r="H2053" t="str">
        <f>_xlfn.XLOOKUP(Flights[[#This Row],[Destination]],Airports!$A$1:$A$77,Airports!$D$1:$D$77,"Code not found")</f>
        <v>Newark</v>
      </c>
      <c r="I2053" t="str" cm="1">
        <f t="array" ref="I2053">_xlfn.XLOOKUP(Flights[[#This Row],[Destination]],_xlfn._TRO_TRAILING(Airports!A:A),_xlfn._TRO_TRAILING(Airports!E:E),"Code not found")</f>
        <v>NJ</v>
      </c>
      <c r="J2053" s="1">
        <v>0.86805555555555558</v>
      </c>
      <c r="K2053">
        <f>HOUR(Flights[[#This Row],[Scheduled Departure]])</f>
        <v>20</v>
      </c>
      <c r="L2053" s="1">
        <v>0.87152777777777779</v>
      </c>
      <c r="M2053">
        <v>5</v>
      </c>
      <c r="N2053">
        <v>301</v>
      </c>
      <c r="O2053" s="14">
        <f>Flights[[#This Row],[Length (min)]]/60</f>
        <v>5.0166666666666666</v>
      </c>
      <c r="P2053">
        <v>2454</v>
      </c>
      <c r="Q2053" s="17">
        <f>IFERROR(Flights[[#This Row],[Distance]]/Flights[[#This Row],[Length (hr)]],"")</f>
        <v>489.16943521594686</v>
      </c>
      <c r="R2053" s="1">
        <v>0.21249999999999999</v>
      </c>
      <c r="S2053" s="1">
        <v>0.20555555555555555</v>
      </c>
      <c r="T2053">
        <v>-10</v>
      </c>
      <c r="U2053" t="str">
        <f>IF(Flights[[#This Row],[Arrival Delay]]="","Cancelled",IF(Flights[[#This Row],[Arrival Delay]]&gt;15,"Delayed","On time"))</f>
        <v>On time</v>
      </c>
      <c r="V2053" t="str">
        <f>IF(Flights[[#This Row],[Status]]&lt;&gt;"Delayed","",IF(Flights[[#This Row],[Arrival Delay]]&gt;120,"Severe",IF(Flights[[#This Row],[Arrival Delay]]&gt;60,"Major","Moderate")))</f>
        <v/>
      </c>
      <c r="X2053" t="str">
        <f>IF(OR(AND(Flights[[#This Row],[Status]]="Cancelled",Flights[[#This Row],[Cancellation Reason]]="Airline/Carrier"),Flights[[#This Row],[Delay Type]]="Severe"),"Yes","No")</f>
        <v>No</v>
      </c>
    </row>
    <row r="2054" spans="1:24" x14ac:dyDescent="0.25">
      <c r="A2054" s="3">
        <v>42159</v>
      </c>
      <c r="B2054">
        <f>WEEKNUM(Flights[[#This Row],[Date]],2)</f>
        <v>23</v>
      </c>
      <c r="C2054">
        <f>WEEKDAY(Flights[[#This Row],[Date]],2)</f>
        <v>4</v>
      </c>
      <c r="D2054" t="s">
        <v>1496</v>
      </c>
      <c r="E2054" t="s">
        <v>1990</v>
      </c>
      <c r="F2054" t="s">
        <v>0</v>
      </c>
      <c r="G2054" t="s">
        <v>9</v>
      </c>
      <c r="H2054" t="str">
        <f>_xlfn.XLOOKUP(Flights[[#This Row],[Destination]],Airports!$A$1:$A$77,Airports!$D$1:$D$77,"Code not found")</f>
        <v>San Francisco</v>
      </c>
      <c r="I2054" t="str" cm="1">
        <f t="array" ref="I2054">_xlfn.XLOOKUP(Flights[[#This Row],[Destination]],_xlfn._TRO_TRAILING(Airports!A:A),_xlfn._TRO_TRAILING(Airports!E:E),"Code not found")</f>
        <v>CA</v>
      </c>
      <c r="J2054" s="1">
        <v>0.94930555555555551</v>
      </c>
      <c r="K2054">
        <f>HOUR(Flights[[#This Row],[Scheduled Departure]])</f>
        <v>22</v>
      </c>
      <c r="L2054" s="1">
        <v>0.94652777777777775</v>
      </c>
      <c r="M2054">
        <v>-4</v>
      </c>
      <c r="N2054">
        <v>80</v>
      </c>
      <c r="O2054" s="14">
        <f>Flights[[#This Row],[Length (min)]]/60</f>
        <v>1.3333333333333333</v>
      </c>
      <c r="P2054">
        <v>337</v>
      </c>
      <c r="Q2054" s="17">
        <f>IFERROR(Flights[[#This Row],[Distance]]/Flights[[#This Row],[Length (hr)]],"")</f>
        <v>252.75</v>
      </c>
      <c r="R2054" s="1">
        <v>1.3888888888888888E-2</v>
      </c>
      <c r="S2054" s="1">
        <v>2.0833333333333333E-3</v>
      </c>
      <c r="T2054">
        <v>-17</v>
      </c>
      <c r="U2054" t="str">
        <f>IF(Flights[[#This Row],[Arrival Delay]]="","Cancelled",IF(Flights[[#This Row],[Arrival Delay]]&gt;15,"Delayed","On time"))</f>
        <v>On time</v>
      </c>
      <c r="V2054" t="str">
        <f>IF(Flights[[#This Row],[Status]]&lt;&gt;"Delayed","",IF(Flights[[#This Row],[Arrival Delay]]&gt;120,"Severe",IF(Flights[[#This Row],[Arrival Delay]]&gt;60,"Major","Moderate")))</f>
        <v/>
      </c>
      <c r="X2054" t="str">
        <f>IF(OR(AND(Flights[[#This Row],[Status]]="Cancelled",Flights[[#This Row],[Cancellation Reason]]="Airline/Carrier"),Flights[[#This Row],[Delay Type]]="Severe"),"Yes","No")</f>
        <v>No</v>
      </c>
    </row>
    <row r="2055" spans="1:24" x14ac:dyDescent="0.25">
      <c r="A2055" s="3">
        <v>42160</v>
      </c>
      <c r="B2055">
        <f>WEEKNUM(Flights[[#This Row],[Date]],2)</f>
        <v>23</v>
      </c>
      <c r="C2055">
        <f>WEEKDAY(Flights[[#This Row],[Date]],2)</f>
        <v>5</v>
      </c>
      <c r="D2055" t="s">
        <v>1461</v>
      </c>
      <c r="E2055" t="s">
        <v>1988</v>
      </c>
      <c r="F2055" t="s">
        <v>0</v>
      </c>
      <c r="G2055" t="s">
        <v>27</v>
      </c>
      <c r="H2055" t="str">
        <f>_xlfn.XLOOKUP(Flights[[#This Row],[Destination]],Airports!$A$1:$A$77,Airports!$D$1:$D$77,"Code not found")</f>
        <v>Charlotte</v>
      </c>
      <c r="I2055" t="str" cm="1">
        <f t="array" ref="I2055">_xlfn.XLOOKUP(Flights[[#This Row],[Destination]],_xlfn._TRO_TRAILING(Airports!A:A),_xlfn._TRO_TRAILING(Airports!E:E),"Code not found")</f>
        <v>NC</v>
      </c>
      <c r="J2055" s="1">
        <v>0.25</v>
      </c>
      <c r="K2055">
        <f>HOUR(Flights[[#This Row],[Scheduled Departure]])</f>
        <v>6</v>
      </c>
      <c r="L2055" s="1">
        <v>0.24861111111111112</v>
      </c>
      <c r="M2055">
        <v>-2</v>
      </c>
      <c r="N2055">
        <v>278</v>
      </c>
      <c r="O2055" s="14">
        <f>Flights[[#This Row],[Length (min)]]/60</f>
        <v>4.6333333333333337</v>
      </c>
      <c r="P2055">
        <v>2125</v>
      </c>
      <c r="Q2055" s="17">
        <f>IFERROR(Flights[[#This Row],[Distance]]/Flights[[#This Row],[Length (hr)]],"")</f>
        <v>458.63309352517979</v>
      </c>
      <c r="R2055" s="1">
        <v>0.5805555555555556</v>
      </c>
      <c r="S2055" s="1">
        <v>0.56666666666666665</v>
      </c>
      <c r="T2055">
        <v>-20</v>
      </c>
      <c r="U2055" t="str">
        <f>IF(Flights[[#This Row],[Arrival Delay]]="","Cancelled",IF(Flights[[#This Row],[Arrival Delay]]&gt;15,"Delayed","On time"))</f>
        <v>On time</v>
      </c>
      <c r="V2055" t="str">
        <f>IF(Flights[[#This Row],[Status]]&lt;&gt;"Delayed","",IF(Flights[[#This Row],[Arrival Delay]]&gt;120,"Severe",IF(Flights[[#This Row],[Arrival Delay]]&gt;60,"Major","Moderate")))</f>
        <v/>
      </c>
      <c r="X2055" t="str">
        <f>IF(OR(AND(Flights[[#This Row],[Status]]="Cancelled",Flights[[#This Row],[Cancellation Reason]]="Airline/Carrier"),Flights[[#This Row],[Delay Type]]="Severe"),"Yes","No")</f>
        <v>No</v>
      </c>
    </row>
    <row r="2056" spans="1:24" x14ac:dyDescent="0.25">
      <c r="A2056" s="3">
        <v>42160</v>
      </c>
      <c r="B2056">
        <f>WEEKNUM(Flights[[#This Row],[Date]],2)</f>
        <v>23</v>
      </c>
      <c r="C2056">
        <f>WEEKDAY(Flights[[#This Row],[Date]],2)</f>
        <v>5</v>
      </c>
      <c r="D2056" t="s">
        <v>48</v>
      </c>
      <c r="E2056" t="s">
        <v>1987</v>
      </c>
      <c r="F2056" t="s">
        <v>0</v>
      </c>
      <c r="G2056" t="s">
        <v>18</v>
      </c>
      <c r="H2056" t="str">
        <f>_xlfn.XLOOKUP(Flights[[#This Row],[Destination]],Airports!$A$1:$A$77,Airports!$D$1:$D$77,"Code not found")</f>
        <v>Arlington</v>
      </c>
      <c r="I2056" t="str" cm="1">
        <f t="array" ref="I2056">_xlfn.XLOOKUP(Flights[[#This Row],[Destination]],_xlfn._TRO_TRAILING(Airports!A:A),_xlfn._TRO_TRAILING(Airports!E:E),"Code not found")</f>
        <v>VA</v>
      </c>
      <c r="J2056" s="1">
        <v>0.3263888888888889</v>
      </c>
      <c r="K2056">
        <f>HOUR(Flights[[#This Row],[Scheduled Departure]])</f>
        <v>7</v>
      </c>
      <c r="L2056" s="1">
        <v>0.32222222222222224</v>
      </c>
      <c r="M2056">
        <v>-6</v>
      </c>
      <c r="N2056">
        <v>292</v>
      </c>
      <c r="O2056" s="14">
        <f>Flights[[#This Row],[Length (min)]]/60</f>
        <v>4.8666666666666663</v>
      </c>
      <c r="P2056">
        <v>2311</v>
      </c>
      <c r="Q2056" s="17">
        <f>IFERROR(Flights[[#This Row],[Distance]]/Flights[[#This Row],[Length (hr)]],"")</f>
        <v>474.8630136986302</v>
      </c>
      <c r="R2056" s="1">
        <v>0.66388888888888886</v>
      </c>
      <c r="S2056" s="1">
        <v>0.65</v>
      </c>
      <c r="T2056">
        <v>-20</v>
      </c>
      <c r="U2056" t="str">
        <f>IF(Flights[[#This Row],[Arrival Delay]]="","Cancelled",IF(Flights[[#This Row],[Arrival Delay]]&gt;15,"Delayed","On time"))</f>
        <v>On time</v>
      </c>
      <c r="V2056" t="str">
        <f>IF(Flights[[#This Row],[Status]]&lt;&gt;"Delayed","",IF(Flights[[#This Row],[Arrival Delay]]&gt;120,"Severe",IF(Flights[[#This Row],[Arrival Delay]]&gt;60,"Major","Moderate")))</f>
        <v/>
      </c>
      <c r="X2056" t="str">
        <f>IF(OR(AND(Flights[[#This Row],[Status]]="Cancelled",Flights[[#This Row],[Cancellation Reason]]="Airline/Carrier"),Flights[[#This Row],[Delay Type]]="Severe"),"Yes","No")</f>
        <v>No</v>
      </c>
    </row>
    <row r="2057" spans="1:24" x14ac:dyDescent="0.25">
      <c r="A2057" s="3">
        <v>42160</v>
      </c>
      <c r="B2057">
        <f>WEEKNUM(Flights[[#This Row],[Date]],2)</f>
        <v>23</v>
      </c>
      <c r="C2057">
        <f>WEEKDAY(Flights[[#This Row],[Date]],2)</f>
        <v>5</v>
      </c>
      <c r="D2057" t="s">
        <v>579</v>
      </c>
      <c r="E2057" t="s">
        <v>1993</v>
      </c>
      <c r="F2057" t="s">
        <v>0</v>
      </c>
      <c r="G2057" t="s">
        <v>293</v>
      </c>
      <c r="H2057" t="str">
        <f>_xlfn.XLOOKUP(Flights[[#This Row],[Destination]],Airports!$A$1:$A$77,Airports!$D$1:$D$77,"Code not found")</f>
        <v>Houston</v>
      </c>
      <c r="I2057" t="str" cm="1">
        <f t="array" ref="I2057">_xlfn.XLOOKUP(Flights[[#This Row],[Destination]],_xlfn._TRO_TRAILING(Airports!A:A),_xlfn._TRO_TRAILING(Airports!E:E),"Code not found")</f>
        <v>TX</v>
      </c>
      <c r="J2057" s="1">
        <v>0.35069444444444442</v>
      </c>
      <c r="K2057">
        <f>HOUR(Flights[[#This Row],[Scheduled Departure]])</f>
        <v>8</v>
      </c>
      <c r="L2057" s="1">
        <v>0.35555555555555557</v>
      </c>
      <c r="M2057">
        <v>7</v>
      </c>
      <c r="N2057">
        <v>201</v>
      </c>
      <c r="O2057" s="14">
        <f>Flights[[#This Row],[Length (min)]]/60</f>
        <v>3.35</v>
      </c>
      <c r="P2057">
        <v>1379</v>
      </c>
      <c r="Q2057" s="17">
        <f>IFERROR(Flights[[#This Row],[Distance]]/Flights[[#This Row],[Length (hr)]],"")</f>
        <v>411.64179104477608</v>
      </c>
      <c r="R2057" s="1">
        <v>0.56597222222222221</v>
      </c>
      <c r="S2057" s="1">
        <v>0.57847222222222228</v>
      </c>
      <c r="T2057">
        <v>18</v>
      </c>
      <c r="U2057" t="str">
        <f>IF(Flights[[#This Row],[Arrival Delay]]="","Cancelled",IF(Flights[[#This Row],[Arrival Delay]]&gt;15,"Delayed","On time"))</f>
        <v>Delayed</v>
      </c>
      <c r="V2057" t="str">
        <f>IF(Flights[[#This Row],[Status]]&lt;&gt;"Delayed","",IF(Flights[[#This Row],[Arrival Delay]]&gt;120,"Severe",IF(Flights[[#This Row],[Arrival Delay]]&gt;60,"Major","Moderate")))</f>
        <v>Moderate</v>
      </c>
      <c r="X2057" t="str">
        <f>IF(OR(AND(Flights[[#This Row],[Status]]="Cancelled",Flights[[#This Row],[Cancellation Reason]]="Airline/Carrier"),Flights[[#This Row],[Delay Type]]="Severe"),"Yes","No")</f>
        <v>No</v>
      </c>
    </row>
    <row r="2058" spans="1:24" x14ac:dyDescent="0.25">
      <c r="A2058" s="3">
        <v>42160</v>
      </c>
      <c r="B2058">
        <f>WEEKNUM(Flights[[#This Row],[Date]],2)</f>
        <v>23</v>
      </c>
      <c r="C2058">
        <f>WEEKDAY(Flights[[#This Row],[Date]],2)</f>
        <v>5</v>
      </c>
      <c r="D2058" t="s">
        <v>430</v>
      </c>
      <c r="E2058" t="s">
        <v>1989</v>
      </c>
      <c r="F2058" t="s">
        <v>0</v>
      </c>
      <c r="G2058" t="s">
        <v>26</v>
      </c>
      <c r="H2058" t="str">
        <f>_xlfn.XLOOKUP(Flights[[#This Row],[Destination]],Airports!$A$1:$A$77,Airports!$D$1:$D$77,"Code not found")</f>
        <v>Atlanta</v>
      </c>
      <c r="I2058" t="str" cm="1">
        <f t="array" ref="I2058">_xlfn.XLOOKUP(Flights[[#This Row],[Destination]],_xlfn._TRO_TRAILING(Airports!A:A),_xlfn._TRO_TRAILING(Airports!E:E),"Code not found")</f>
        <v>GA</v>
      </c>
      <c r="J2058" s="1">
        <v>0.38541666666666669</v>
      </c>
      <c r="K2058">
        <f>HOUR(Flights[[#This Row],[Scheduled Departure]])</f>
        <v>9</v>
      </c>
      <c r="L2058" s="1">
        <v>0.39027777777777778</v>
      </c>
      <c r="M2058">
        <v>7</v>
      </c>
      <c r="N2058">
        <v>247</v>
      </c>
      <c r="O2058" s="14">
        <f>Flights[[#This Row],[Length (min)]]/60</f>
        <v>4.1166666666666663</v>
      </c>
      <c r="P2058">
        <v>1947</v>
      </c>
      <c r="Q2058" s="17">
        <f>IFERROR(Flights[[#This Row],[Distance]]/Flights[[#This Row],[Length (hr)]],"")</f>
        <v>472.95546558704456</v>
      </c>
      <c r="R2058" s="1">
        <v>0.7</v>
      </c>
      <c r="S2058" s="1">
        <v>0.68680555555555556</v>
      </c>
      <c r="T2058">
        <v>-19</v>
      </c>
      <c r="U2058" t="str">
        <f>IF(Flights[[#This Row],[Arrival Delay]]="","Cancelled",IF(Flights[[#This Row],[Arrival Delay]]&gt;15,"Delayed","On time"))</f>
        <v>On time</v>
      </c>
      <c r="V2058" t="str">
        <f>IF(Flights[[#This Row],[Status]]&lt;&gt;"Delayed","",IF(Flights[[#This Row],[Arrival Delay]]&gt;120,"Severe",IF(Flights[[#This Row],[Arrival Delay]]&gt;60,"Major","Moderate")))</f>
        <v/>
      </c>
      <c r="X2058" t="str">
        <f>IF(OR(AND(Flights[[#This Row],[Status]]="Cancelled",Flights[[#This Row],[Cancellation Reason]]="Airline/Carrier"),Flights[[#This Row],[Delay Type]]="Severe"),"Yes","No")</f>
        <v>No</v>
      </c>
    </row>
    <row r="2059" spans="1:24" x14ac:dyDescent="0.25">
      <c r="A2059" s="3">
        <v>42160</v>
      </c>
      <c r="B2059">
        <f>WEEKNUM(Flights[[#This Row],[Date]],2)</f>
        <v>23</v>
      </c>
      <c r="C2059">
        <f>WEEKDAY(Flights[[#This Row],[Date]],2)</f>
        <v>5</v>
      </c>
      <c r="D2059" t="s">
        <v>1471</v>
      </c>
      <c r="E2059" t="s">
        <v>1989</v>
      </c>
      <c r="F2059" t="s">
        <v>0</v>
      </c>
      <c r="G2059" t="s">
        <v>349</v>
      </c>
      <c r="H2059" t="str">
        <f>_xlfn.XLOOKUP(Flights[[#This Row],[Destination]],Airports!$A$1:$A$77,Airports!$D$1:$D$77,"Code not found")</f>
        <v>Salt Lake City</v>
      </c>
      <c r="I2059" t="str" cm="1">
        <f t="array" ref="I2059">_xlfn.XLOOKUP(Flights[[#This Row],[Destination]],_xlfn._TRO_TRAILING(Airports!A:A),_xlfn._TRO_TRAILING(Airports!E:E),"Code not found")</f>
        <v>UT</v>
      </c>
      <c r="J2059" s="1">
        <v>0.43402777777777779</v>
      </c>
      <c r="K2059">
        <f>HOUR(Flights[[#This Row],[Scheduled Departure]])</f>
        <v>10</v>
      </c>
      <c r="L2059" s="1">
        <v>0.43402777777777779</v>
      </c>
      <c r="M2059">
        <v>0</v>
      </c>
      <c r="N2059">
        <v>97</v>
      </c>
      <c r="O2059" s="14">
        <f>Flights[[#This Row],[Length (min)]]/60</f>
        <v>1.6166666666666667</v>
      </c>
      <c r="P2059">
        <v>590</v>
      </c>
      <c r="Q2059" s="17">
        <f>IFERROR(Flights[[#This Row],[Distance]]/Flights[[#This Row],[Length (hr)]],"")</f>
        <v>364.94845360824741</v>
      </c>
      <c r="R2059" s="1">
        <v>0.54791666666666672</v>
      </c>
      <c r="S2059" s="1">
        <v>0.54305555555555551</v>
      </c>
      <c r="T2059">
        <v>-7</v>
      </c>
      <c r="U2059" t="str">
        <f>IF(Flights[[#This Row],[Arrival Delay]]="","Cancelled",IF(Flights[[#This Row],[Arrival Delay]]&gt;15,"Delayed","On time"))</f>
        <v>On time</v>
      </c>
      <c r="V2059" t="str">
        <f>IF(Flights[[#This Row],[Status]]&lt;&gt;"Delayed","",IF(Flights[[#This Row],[Arrival Delay]]&gt;120,"Severe",IF(Flights[[#This Row],[Arrival Delay]]&gt;60,"Major","Moderate")))</f>
        <v/>
      </c>
      <c r="X2059" t="str">
        <f>IF(OR(AND(Flights[[#This Row],[Status]]="Cancelled",Flights[[#This Row],[Cancellation Reason]]="Airline/Carrier"),Flights[[#This Row],[Delay Type]]="Severe"),"Yes","No")</f>
        <v>No</v>
      </c>
    </row>
    <row r="2060" spans="1:24" x14ac:dyDescent="0.25">
      <c r="A2060" s="3">
        <v>42160</v>
      </c>
      <c r="B2060">
        <f>WEEKNUM(Flights[[#This Row],[Date]],2)</f>
        <v>23</v>
      </c>
      <c r="C2060">
        <f>WEEKDAY(Flights[[#This Row],[Date]],2)</f>
        <v>5</v>
      </c>
      <c r="D2060" t="s">
        <v>67</v>
      </c>
      <c r="E2060" t="s">
        <v>1987</v>
      </c>
      <c r="F2060" t="s">
        <v>0</v>
      </c>
      <c r="G2060" t="s">
        <v>4</v>
      </c>
      <c r="H2060" t="str">
        <f>_xlfn.XLOOKUP(Flights[[#This Row],[Destination]],Airports!$A$1:$A$77,Airports!$D$1:$D$77,"Code not found")</f>
        <v>Chicago</v>
      </c>
      <c r="I2060" t="str" cm="1">
        <f t="array" ref="I2060">_xlfn.XLOOKUP(Flights[[#This Row],[Destination]],_xlfn._TRO_TRAILING(Airports!A:A),_xlfn._TRO_TRAILING(Airports!E:E),"Code not found")</f>
        <v>IL</v>
      </c>
      <c r="J2060" s="1">
        <v>0.54861111111111116</v>
      </c>
      <c r="K2060">
        <f>HOUR(Flights[[#This Row],[Scheduled Departure]])</f>
        <v>13</v>
      </c>
      <c r="L2060" s="1">
        <v>0.54861111111111116</v>
      </c>
      <c r="M2060">
        <v>0</v>
      </c>
      <c r="N2060">
        <v>261</v>
      </c>
      <c r="O2060" s="14">
        <f>Flights[[#This Row],[Length (min)]]/60</f>
        <v>4.3499999999999996</v>
      </c>
      <c r="P2060">
        <v>1744</v>
      </c>
      <c r="Q2060" s="17">
        <f>IFERROR(Flights[[#This Row],[Distance]]/Flights[[#This Row],[Length (hr)]],"")</f>
        <v>400.91954022988511</v>
      </c>
      <c r="R2060" s="1">
        <v>0.80833333333333335</v>
      </c>
      <c r="S2060" s="1">
        <v>0.81319444444444444</v>
      </c>
      <c r="T2060">
        <v>7</v>
      </c>
      <c r="U2060" t="str">
        <f>IF(Flights[[#This Row],[Arrival Delay]]="","Cancelled",IF(Flights[[#This Row],[Arrival Delay]]&gt;15,"Delayed","On time"))</f>
        <v>On time</v>
      </c>
      <c r="V2060" t="str">
        <f>IF(Flights[[#This Row],[Status]]&lt;&gt;"Delayed","",IF(Flights[[#This Row],[Arrival Delay]]&gt;120,"Severe",IF(Flights[[#This Row],[Arrival Delay]]&gt;60,"Major","Moderate")))</f>
        <v/>
      </c>
      <c r="X2060" t="str">
        <f>IF(OR(AND(Flights[[#This Row],[Status]]="Cancelled",Flights[[#This Row],[Cancellation Reason]]="Airline/Carrier"),Flights[[#This Row],[Delay Type]]="Severe"),"Yes","No")</f>
        <v>No</v>
      </c>
    </row>
    <row r="2061" spans="1:24" x14ac:dyDescent="0.25">
      <c r="A2061" s="3">
        <v>42160</v>
      </c>
      <c r="B2061">
        <f>WEEKNUM(Flights[[#This Row],[Date]],2)</f>
        <v>23</v>
      </c>
      <c r="C2061">
        <f>WEEKDAY(Flights[[#This Row],[Date]],2)</f>
        <v>5</v>
      </c>
      <c r="D2061" t="s">
        <v>764</v>
      </c>
      <c r="E2061" t="s">
        <v>1990</v>
      </c>
      <c r="F2061" t="s">
        <v>0</v>
      </c>
      <c r="G2061" t="s">
        <v>4</v>
      </c>
      <c r="H2061" t="str">
        <f>_xlfn.XLOOKUP(Flights[[#This Row],[Destination]],Airports!$A$1:$A$77,Airports!$D$1:$D$77,"Code not found")</f>
        <v>Chicago</v>
      </c>
      <c r="I2061" t="str" cm="1">
        <f t="array" ref="I2061">_xlfn.XLOOKUP(Flights[[#This Row],[Destination]],_xlfn._TRO_TRAILING(Airports!A:A),_xlfn._TRO_TRAILING(Airports!E:E),"Code not found")</f>
        <v>IL</v>
      </c>
      <c r="J2061" s="1">
        <v>0.57222222222222219</v>
      </c>
      <c r="K2061">
        <f>HOUR(Flights[[#This Row],[Scheduled Departure]])</f>
        <v>13</v>
      </c>
      <c r="L2061" s="1">
        <v>0.57986111111111116</v>
      </c>
      <c r="M2061">
        <v>11</v>
      </c>
      <c r="N2061">
        <v>230</v>
      </c>
      <c r="O2061" s="14">
        <f>Flights[[#This Row],[Length (min)]]/60</f>
        <v>3.8333333333333335</v>
      </c>
      <c r="P2061">
        <v>1744</v>
      </c>
      <c r="Q2061" s="17">
        <f>IFERROR(Flights[[#This Row],[Distance]]/Flights[[#This Row],[Length (hr)]],"")</f>
        <v>454.95652173913044</v>
      </c>
      <c r="R2061" s="1">
        <v>0.82986111111111116</v>
      </c>
      <c r="S2061" s="1">
        <v>0.82291666666666663</v>
      </c>
      <c r="T2061">
        <v>-10</v>
      </c>
      <c r="U2061" t="str">
        <f>IF(Flights[[#This Row],[Arrival Delay]]="","Cancelled",IF(Flights[[#This Row],[Arrival Delay]]&gt;15,"Delayed","On time"))</f>
        <v>On time</v>
      </c>
      <c r="V2061" t="str">
        <f>IF(Flights[[#This Row],[Status]]&lt;&gt;"Delayed","",IF(Flights[[#This Row],[Arrival Delay]]&gt;120,"Severe",IF(Flights[[#This Row],[Arrival Delay]]&gt;60,"Major","Moderate")))</f>
        <v/>
      </c>
      <c r="X2061" t="str">
        <f>IF(OR(AND(Flights[[#This Row],[Status]]="Cancelled",Flights[[#This Row],[Cancellation Reason]]="Airline/Carrier"),Flights[[#This Row],[Delay Type]]="Severe"),"Yes","No")</f>
        <v>No</v>
      </c>
    </row>
    <row r="2062" spans="1:24" x14ac:dyDescent="0.25">
      <c r="A2062" s="3">
        <v>42160</v>
      </c>
      <c r="B2062">
        <f>WEEKNUM(Flights[[#This Row],[Date]],2)</f>
        <v>23</v>
      </c>
      <c r="C2062">
        <f>WEEKDAY(Flights[[#This Row],[Date]],2)</f>
        <v>5</v>
      </c>
      <c r="D2062" t="s">
        <v>78</v>
      </c>
      <c r="E2062" t="s">
        <v>1987</v>
      </c>
      <c r="F2062" t="s">
        <v>0</v>
      </c>
      <c r="G2062" t="s">
        <v>12</v>
      </c>
      <c r="H2062" t="str">
        <f>_xlfn.XLOOKUP(Flights[[#This Row],[Destination]],Airports!$A$1:$A$77,Airports!$D$1:$D$77,"Code not found")</f>
        <v>New York</v>
      </c>
      <c r="I2062" t="str" cm="1">
        <f t="array" ref="I2062">_xlfn.XLOOKUP(Flights[[#This Row],[Destination]],_xlfn._TRO_TRAILING(Airports!A:A),_xlfn._TRO_TRAILING(Airports!E:E),"Code not found")</f>
        <v>NY</v>
      </c>
      <c r="J2062" s="1">
        <v>0.59375</v>
      </c>
      <c r="K2062">
        <f>HOUR(Flights[[#This Row],[Scheduled Departure]])</f>
        <v>14</v>
      </c>
      <c r="L2062" s="1">
        <v>0.58888888888888891</v>
      </c>
      <c r="M2062">
        <v>-7</v>
      </c>
      <c r="N2062">
        <v>313</v>
      </c>
      <c r="O2062" s="14">
        <f>Flights[[#This Row],[Length (min)]]/60</f>
        <v>5.2166666666666668</v>
      </c>
      <c r="P2062">
        <v>2475</v>
      </c>
      <c r="Q2062" s="17">
        <f>IFERROR(Flights[[#This Row],[Distance]]/Flights[[#This Row],[Length (hr)]],"")</f>
        <v>474.44089456869011</v>
      </c>
      <c r="R2062" s="1">
        <v>0.9555555555555556</v>
      </c>
      <c r="S2062" s="1">
        <v>0.93125000000000002</v>
      </c>
      <c r="T2062">
        <v>-35</v>
      </c>
      <c r="U2062" t="str">
        <f>IF(Flights[[#This Row],[Arrival Delay]]="","Cancelled",IF(Flights[[#This Row],[Arrival Delay]]&gt;15,"Delayed","On time"))</f>
        <v>On time</v>
      </c>
      <c r="V2062" t="str">
        <f>IF(Flights[[#This Row],[Status]]&lt;&gt;"Delayed","",IF(Flights[[#This Row],[Arrival Delay]]&gt;120,"Severe",IF(Flights[[#This Row],[Arrival Delay]]&gt;60,"Major","Moderate")))</f>
        <v/>
      </c>
      <c r="X2062" t="str">
        <f>IF(OR(AND(Flights[[#This Row],[Status]]="Cancelled",Flights[[#This Row],[Cancellation Reason]]="Airline/Carrier"),Flights[[#This Row],[Delay Type]]="Severe"),"Yes","No")</f>
        <v>No</v>
      </c>
    </row>
    <row r="2063" spans="1:24" x14ac:dyDescent="0.25">
      <c r="A2063" s="3">
        <v>42160</v>
      </c>
      <c r="B2063">
        <f>WEEKNUM(Flights[[#This Row],[Date]],2)</f>
        <v>23</v>
      </c>
      <c r="C2063">
        <f>WEEKDAY(Flights[[#This Row],[Date]],2)</f>
        <v>5</v>
      </c>
      <c r="D2063" t="s">
        <v>1318</v>
      </c>
      <c r="E2063" t="s">
        <v>1995</v>
      </c>
      <c r="F2063" t="s">
        <v>0</v>
      </c>
      <c r="G2063" t="s">
        <v>9</v>
      </c>
      <c r="H2063" t="str">
        <f>_xlfn.XLOOKUP(Flights[[#This Row],[Destination]],Airports!$A$1:$A$77,Airports!$D$1:$D$77,"Code not found")</f>
        <v>San Francisco</v>
      </c>
      <c r="I2063" t="str" cm="1">
        <f t="array" ref="I2063">_xlfn.XLOOKUP(Flights[[#This Row],[Destination]],_xlfn._TRO_TRAILING(Airports!A:A),_xlfn._TRO_TRAILING(Airports!E:E),"Code not found")</f>
        <v>CA</v>
      </c>
      <c r="J2063" s="1">
        <v>0.64930555555555558</v>
      </c>
      <c r="K2063">
        <f>HOUR(Flights[[#This Row],[Scheduled Departure]])</f>
        <v>15</v>
      </c>
      <c r="L2063" s="1">
        <v>0.64930555555555558</v>
      </c>
      <c r="M2063">
        <v>0</v>
      </c>
      <c r="N2063">
        <v>64</v>
      </c>
      <c r="O2063" s="14">
        <f>Flights[[#This Row],[Length (min)]]/60</f>
        <v>1.0666666666666667</v>
      </c>
      <c r="P2063">
        <v>337</v>
      </c>
      <c r="Q2063" s="17">
        <f>IFERROR(Flights[[#This Row],[Distance]]/Flights[[#This Row],[Length (hr)]],"")</f>
        <v>315.9375</v>
      </c>
      <c r="R2063" s="1">
        <v>0.70138888888888884</v>
      </c>
      <c r="S2063" s="1">
        <v>0.69374999999999998</v>
      </c>
      <c r="T2063">
        <v>-11</v>
      </c>
      <c r="U2063" t="str">
        <f>IF(Flights[[#This Row],[Arrival Delay]]="","Cancelled",IF(Flights[[#This Row],[Arrival Delay]]&gt;15,"Delayed","On time"))</f>
        <v>On time</v>
      </c>
      <c r="V2063" t="str">
        <f>IF(Flights[[#This Row],[Status]]&lt;&gt;"Delayed","",IF(Flights[[#This Row],[Arrival Delay]]&gt;120,"Severe",IF(Flights[[#This Row],[Arrival Delay]]&gt;60,"Major","Moderate")))</f>
        <v/>
      </c>
      <c r="X2063" t="str">
        <f>IF(OR(AND(Flights[[#This Row],[Status]]="Cancelled",Flights[[#This Row],[Cancellation Reason]]="Airline/Carrier"),Flights[[#This Row],[Delay Type]]="Severe"),"Yes","No")</f>
        <v>No</v>
      </c>
    </row>
    <row r="2064" spans="1:24" x14ac:dyDescent="0.25">
      <c r="A2064" s="3">
        <v>42160</v>
      </c>
      <c r="B2064">
        <f>WEEKNUM(Flights[[#This Row],[Date]],2)</f>
        <v>23</v>
      </c>
      <c r="C2064">
        <f>WEEKDAY(Flights[[#This Row],[Date]],2)</f>
        <v>5</v>
      </c>
      <c r="D2064" t="s">
        <v>1332</v>
      </c>
      <c r="E2064" t="s">
        <v>1995</v>
      </c>
      <c r="F2064" t="s">
        <v>0</v>
      </c>
      <c r="G2064" t="s">
        <v>270</v>
      </c>
      <c r="H2064" t="str">
        <f>_xlfn.XLOOKUP(Flights[[#This Row],[Destination]],Airports!$A$1:$A$77,Airports!$D$1:$D$77,"Code not found")</f>
        <v>Dallas</v>
      </c>
      <c r="I2064" t="str" cm="1">
        <f t="array" ref="I2064">_xlfn.XLOOKUP(Flights[[#This Row],[Destination]],_xlfn._TRO_TRAILING(Airports!A:A),_xlfn._TRO_TRAILING(Airports!E:E),"Code not found")</f>
        <v>TX</v>
      </c>
      <c r="J2064" s="1">
        <v>0.79166666666666663</v>
      </c>
      <c r="K2064">
        <f>HOUR(Flights[[#This Row],[Scheduled Departure]])</f>
        <v>19</v>
      </c>
      <c r="L2064" s="1">
        <v>0.84513888888888888</v>
      </c>
      <c r="M2064">
        <v>77</v>
      </c>
      <c r="N2064">
        <v>166</v>
      </c>
      <c r="O2064" s="14">
        <f>Flights[[#This Row],[Length (min)]]/60</f>
        <v>2.7666666666666666</v>
      </c>
      <c r="P2064">
        <v>1246</v>
      </c>
      <c r="Q2064" s="17">
        <f>IFERROR(Flights[[#This Row],[Distance]]/Flights[[#This Row],[Length (hr)]],"")</f>
        <v>450.36144578313252</v>
      </c>
      <c r="R2064" s="1">
        <v>0.99652777777777779</v>
      </c>
      <c r="S2064" s="1">
        <v>4.3749999999999997E-2</v>
      </c>
      <c r="T2064">
        <v>68</v>
      </c>
      <c r="U2064" t="str">
        <f>IF(Flights[[#This Row],[Arrival Delay]]="","Cancelled",IF(Flights[[#This Row],[Arrival Delay]]&gt;15,"Delayed","On time"))</f>
        <v>Delayed</v>
      </c>
      <c r="V2064" t="str">
        <f>IF(Flights[[#This Row],[Status]]&lt;&gt;"Delayed","",IF(Flights[[#This Row],[Arrival Delay]]&gt;120,"Severe",IF(Flights[[#This Row],[Arrival Delay]]&gt;60,"Major","Moderate")))</f>
        <v>Major</v>
      </c>
      <c r="X2064" t="str">
        <f>IF(OR(AND(Flights[[#This Row],[Status]]="Cancelled",Flights[[#This Row],[Cancellation Reason]]="Airline/Carrier"),Flights[[#This Row],[Delay Type]]="Severe"),"Yes","No")</f>
        <v>No</v>
      </c>
    </row>
    <row r="2065" spans="1:24" x14ac:dyDescent="0.25">
      <c r="A2065" s="3">
        <v>42160</v>
      </c>
      <c r="B2065">
        <f>WEEKNUM(Flights[[#This Row],[Date]],2)</f>
        <v>23</v>
      </c>
      <c r="C2065">
        <f>WEEKDAY(Flights[[#This Row],[Date]],2)</f>
        <v>5</v>
      </c>
      <c r="D2065" t="s">
        <v>660</v>
      </c>
      <c r="E2065" t="s">
        <v>1990</v>
      </c>
      <c r="F2065" t="s">
        <v>0</v>
      </c>
      <c r="G2065" t="s">
        <v>12</v>
      </c>
      <c r="H2065" t="str">
        <f>_xlfn.XLOOKUP(Flights[[#This Row],[Destination]],Airports!$A$1:$A$77,Airports!$D$1:$D$77,"Code not found")</f>
        <v>New York</v>
      </c>
      <c r="I2065" t="str" cm="1">
        <f t="array" ref="I2065">_xlfn.XLOOKUP(Flights[[#This Row],[Destination]],_xlfn._TRO_TRAILING(Airports!A:A),_xlfn._TRO_TRAILING(Airports!E:E),"Code not found")</f>
        <v>NY</v>
      </c>
      <c r="J2065" s="1">
        <v>0.91874999999999996</v>
      </c>
      <c r="K2065">
        <f>HOUR(Flights[[#This Row],[Scheduled Departure]])</f>
        <v>22</v>
      </c>
      <c r="L2065" s="1">
        <v>0.91736111111111107</v>
      </c>
      <c r="M2065">
        <v>-2</v>
      </c>
      <c r="N2065">
        <v>316</v>
      </c>
      <c r="O2065" s="14">
        <f>Flights[[#This Row],[Length (min)]]/60</f>
        <v>5.2666666666666666</v>
      </c>
      <c r="P2065">
        <v>2475</v>
      </c>
      <c r="Q2065" s="17">
        <f>IFERROR(Flights[[#This Row],[Distance]]/Flights[[#This Row],[Length (hr)]],"")</f>
        <v>469.9367088607595</v>
      </c>
      <c r="R2065" s="1">
        <v>0.27083333333333331</v>
      </c>
      <c r="S2065" s="1">
        <v>0.26180555555555557</v>
      </c>
      <c r="T2065">
        <v>-13</v>
      </c>
      <c r="U2065" t="str">
        <f>IF(Flights[[#This Row],[Arrival Delay]]="","Cancelled",IF(Flights[[#This Row],[Arrival Delay]]&gt;15,"Delayed","On time"))</f>
        <v>On time</v>
      </c>
      <c r="V2065" t="str">
        <f>IF(Flights[[#This Row],[Status]]&lt;&gt;"Delayed","",IF(Flights[[#This Row],[Arrival Delay]]&gt;120,"Severe",IF(Flights[[#This Row],[Arrival Delay]]&gt;60,"Major","Moderate")))</f>
        <v/>
      </c>
      <c r="X2065" t="str">
        <f>IF(OR(AND(Flights[[#This Row],[Status]]="Cancelled",Flights[[#This Row],[Cancellation Reason]]="Airline/Carrier"),Flights[[#This Row],[Delay Type]]="Severe"),"Yes","No")</f>
        <v>No</v>
      </c>
    </row>
    <row r="2066" spans="1:24" x14ac:dyDescent="0.25">
      <c r="A2066" s="3">
        <v>42160</v>
      </c>
      <c r="B2066">
        <f>WEEKNUM(Flights[[#This Row],[Date]],2)</f>
        <v>23</v>
      </c>
      <c r="C2066">
        <f>WEEKDAY(Flights[[#This Row],[Date]],2)</f>
        <v>5</v>
      </c>
      <c r="D2066" t="s">
        <v>668</v>
      </c>
      <c r="E2066" t="s">
        <v>1989</v>
      </c>
      <c r="F2066" t="s">
        <v>0</v>
      </c>
      <c r="G2066" t="s">
        <v>276</v>
      </c>
      <c r="H2066" t="str">
        <f>_xlfn.XLOOKUP(Flights[[#This Row],[Destination]],Airports!$A$1:$A$77,Airports!$D$1:$D$77,"Code not found")</f>
        <v>Detroit</v>
      </c>
      <c r="I2066" t="str" cm="1">
        <f t="array" ref="I2066">_xlfn.XLOOKUP(Flights[[#This Row],[Destination]],_xlfn._TRO_TRAILING(Airports!A:A),_xlfn._TRO_TRAILING(Airports!E:E),"Code not found")</f>
        <v>MI</v>
      </c>
      <c r="J2066" s="1">
        <v>0.96180555555555558</v>
      </c>
      <c r="K2066">
        <f>HOUR(Flights[[#This Row],[Scheduled Departure]])</f>
        <v>23</v>
      </c>
      <c r="L2066" s="1">
        <v>0.97916666666666663</v>
      </c>
      <c r="M2066">
        <v>25</v>
      </c>
      <c r="N2066">
        <v>249</v>
      </c>
      <c r="O2066" s="14">
        <f>Flights[[#This Row],[Length (min)]]/60</f>
        <v>4.1500000000000004</v>
      </c>
      <c r="P2066">
        <v>1979</v>
      </c>
      <c r="Q2066" s="17">
        <f>IFERROR(Flights[[#This Row],[Distance]]/Flights[[#This Row],[Length (hr)]],"")</f>
        <v>476.86746987951801</v>
      </c>
      <c r="R2066" s="1">
        <v>0.26944444444444443</v>
      </c>
      <c r="S2066" s="1">
        <v>0.27708333333333335</v>
      </c>
      <c r="T2066">
        <v>11</v>
      </c>
      <c r="U2066" t="str">
        <f>IF(Flights[[#This Row],[Arrival Delay]]="","Cancelled",IF(Flights[[#This Row],[Arrival Delay]]&gt;15,"Delayed","On time"))</f>
        <v>On time</v>
      </c>
      <c r="V2066" t="str">
        <f>IF(Flights[[#This Row],[Status]]&lt;&gt;"Delayed","",IF(Flights[[#This Row],[Arrival Delay]]&gt;120,"Severe",IF(Flights[[#This Row],[Arrival Delay]]&gt;60,"Major","Moderate")))</f>
        <v/>
      </c>
      <c r="X2066" t="str">
        <f>IF(OR(AND(Flights[[#This Row],[Status]]="Cancelled",Flights[[#This Row],[Cancellation Reason]]="Airline/Carrier"),Flights[[#This Row],[Delay Type]]="Severe"),"Yes","No")</f>
        <v>No</v>
      </c>
    </row>
    <row r="2067" spans="1:24" x14ac:dyDescent="0.25">
      <c r="A2067" s="3">
        <v>42160</v>
      </c>
      <c r="B2067">
        <f>WEEKNUM(Flights[[#This Row],[Date]],2)</f>
        <v>23</v>
      </c>
      <c r="C2067">
        <f>WEEKDAY(Flights[[#This Row],[Date]],2)</f>
        <v>5</v>
      </c>
      <c r="D2067" t="s">
        <v>779</v>
      </c>
      <c r="E2067" t="s">
        <v>1990</v>
      </c>
      <c r="F2067" t="s">
        <v>0</v>
      </c>
      <c r="G2067" t="s">
        <v>4</v>
      </c>
      <c r="H2067" t="str">
        <f>_xlfn.XLOOKUP(Flights[[#This Row],[Destination]],Airports!$A$1:$A$77,Airports!$D$1:$D$77,"Code not found")</f>
        <v>Chicago</v>
      </c>
      <c r="I2067" t="str" cm="1">
        <f t="array" ref="I2067">_xlfn.XLOOKUP(Flights[[#This Row],[Destination]],_xlfn._TRO_TRAILING(Airports!A:A),_xlfn._TRO_TRAILING(Airports!E:E),"Code not found")</f>
        <v>IL</v>
      </c>
      <c r="J2067" s="1">
        <v>0.97430555555555554</v>
      </c>
      <c r="K2067">
        <f>HOUR(Flights[[#This Row],[Scheduled Departure]])</f>
        <v>23</v>
      </c>
      <c r="L2067" s="1">
        <v>8.5416666666666669E-2</v>
      </c>
      <c r="M2067">
        <v>160</v>
      </c>
      <c r="N2067">
        <v>221</v>
      </c>
      <c r="O2067" s="14">
        <f>Flights[[#This Row],[Length (min)]]/60</f>
        <v>3.6833333333333331</v>
      </c>
      <c r="P2067">
        <v>1744</v>
      </c>
      <c r="Q2067" s="17">
        <f>IFERROR(Flights[[#This Row],[Distance]]/Flights[[#This Row],[Length (hr)]],"")</f>
        <v>473.48416289592762</v>
      </c>
      <c r="R2067" s="1">
        <v>0.22430555555555556</v>
      </c>
      <c r="S2067" s="1">
        <v>0.32222222222222224</v>
      </c>
      <c r="T2067">
        <v>141</v>
      </c>
      <c r="U2067" t="str">
        <f>IF(Flights[[#This Row],[Arrival Delay]]="","Cancelled",IF(Flights[[#This Row],[Arrival Delay]]&gt;15,"Delayed","On time"))</f>
        <v>Delayed</v>
      </c>
      <c r="V2067" t="str">
        <f>IF(Flights[[#This Row],[Status]]&lt;&gt;"Delayed","",IF(Flights[[#This Row],[Arrival Delay]]&gt;120,"Severe",IF(Flights[[#This Row],[Arrival Delay]]&gt;60,"Major","Moderate")))</f>
        <v>Severe</v>
      </c>
      <c r="X2067" t="str">
        <f>IF(OR(AND(Flights[[#This Row],[Status]]="Cancelled",Flights[[#This Row],[Cancellation Reason]]="Airline/Carrier"),Flights[[#This Row],[Delay Type]]="Severe"),"Yes","No")</f>
        <v>Yes</v>
      </c>
    </row>
    <row r="2068" spans="1:24" x14ac:dyDescent="0.25">
      <c r="A2068" s="3">
        <v>42161</v>
      </c>
      <c r="B2068">
        <f>WEEKNUM(Flights[[#This Row],[Date]],2)</f>
        <v>23</v>
      </c>
      <c r="C2068">
        <f>WEEKDAY(Flights[[#This Row],[Date]],2)</f>
        <v>6</v>
      </c>
      <c r="D2068" t="s">
        <v>432</v>
      </c>
      <c r="E2068" t="s">
        <v>1989</v>
      </c>
      <c r="F2068" t="s">
        <v>0</v>
      </c>
      <c r="G2068" t="s">
        <v>26</v>
      </c>
      <c r="H2068" t="str">
        <f>_xlfn.XLOOKUP(Flights[[#This Row],[Destination]],Airports!$A$1:$A$77,Airports!$D$1:$D$77,"Code not found")</f>
        <v>Atlanta</v>
      </c>
      <c r="I2068" t="str" cm="1">
        <f t="array" ref="I2068">_xlfn.XLOOKUP(Flights[[#This Row],[Destination]],_xlfn._TRO_TRAILING(Airports!A:A),_xlfn._TRO_TRAILING(Airports!E:E),"Code not found")</f>
        <v>GA</v>
      </c>
      <c r="J2068" s="1">
        <v>0.32291666666666669</v>
      </c>
      <c r="K2068">
        <f>HOUR(Flights[[#This Row],[Scheduled Departure]])</f>
        <v>7</v>
      </c>
      <c r="L2068" s="1">
        <v>0.32013888888888886</v>
      </c>
      <c r="M2068">
        <v>-4</v>
      </c>
      <c r="N2068">
        <v>241</v>
      </c>
      <c r="O2068" s="14">
        <f>Flights[[#This Row],[Length (min)]]/60</f>
        <v>4.0166666666666666</v>
      </c>
      <c r="P2068">
        <v>1947</v>
      </c>
      <c r="Q2068" s="17">
        <f>IFERROR(Flights[[#This Row],[Distance]]/Flights[[#This Row],[Length (hr)]],"")</f>
        <v>484.73029045643153</v>
      </c>
      <c r="R2068" s="1">
        <v>0.63124999999999998</v>
      </c>
      <c r="S2068" s="1">
        <v>0.61250000000000004</v>
      </c>
      <c r="T2068">
        <v>-27</v>
      </c>
      <c r="U2068" t="str">
        <f>IF(Flights[[#This Row],[Arrival Delay]]="","Cancelled",IF(Flights[[#This Row],[Arrival Delay]]&gt;15,"Delayed","On time"))</f>
        <v>On time</v>
      </c>
      <c r="V2068" t="str">
        <f>IF(Flights[[#This Row],[Status]]&lt;&gt;"Delayed","",IF(Flights[[#This Row],[Arrival Delay]]&gt;120,"Severe",IF(Flights[[#This Row],[Arrival Delay]]&gt;60,"Major","Moderate")))</f>
        <v/>
      </c>
      <c r="X2068" t="str">
        <f>IF(OR(AND(Flights[[#This Row],[Status]]="Cancelled",Flights[[#This Row],[Cancellation Reason]]="Airline/Carrier"),Flights[[#This Row],[Delay Type]]="Severe"),"Yes","No")</f>
        <v>No</v>
      </c>
    </row>
    <row r="2069" spans="1:24" x14ac:dyDescent="0.25">
      <c r="A2069" s="3">
        <v>42161</v>
      </c>
      <c r="B2069">
        <f>WEEKNUM(Flights[[#This Row],[Date]],2)</f>
        <v>23</v>
      </c>
      <c r="C2069">
        <f>WEEKDAY(Flights[[#This Row],[Date]],2)</f>
        <v>6</v>
      </c>
      <c r="D2069" t="s">
        <v>1100</v>
      </c>
      <c r="E2069" t="s">
        <v>1990</v>
      </c>
      <c r="F2069" t="s">
        <v>0</v>
      </c>
      <c r="G2069" t="s">
        <v>281</v>
      </c>
      <c r="H2069" t="str">
        <f>_xlfn.XLOOKUP(Flights[[#This Row],[Destination]],Airports!$A$1:$A$77,Airports!$D$1:$D$77,"Code not found")</f>
        <v>Newark</v>
      </c>
      <c r="I2069" t="str" cm="1">
        <f t="array" ref="I2069">_xlfn.XLOOKUP(Flights[[#This Row],[Destination]],_xlfn._TRO_TRAILING(Airports!A:A),_xlfn._TRO_TRAILING(Airports!E:E),"Code not found")</f>
        <v>NJ</v>
      </c>
      <c r="J2069" s="1">
        <v>0.4201388888888889</v>
      </c>
      <c r="K2069">
        <f>HOUR(Flights[[#This Row],[Scheduled Departure]])</f>
        <v>10</v>
      </c>
      <c r="L2069" s="1">
        <v>0.42499999999999999</v>
      </c>
      <c r="M2069">
        <v>7</v>
      </c>
      <c r="N2069">
        <v>326</v>
      </c>
      <c r="O2069" s="14">
        <f>Flights[[#This Row],[Length (min)]]/60</f>
        <v>5.4333333333333336</v>
      </c>
      <c r="P2069">
        <v>2454</v>
      </c>
      <c r="Q2069" s="17">
        <f>IFERROR(Flights[[#This Row],[Distance]]/Flights[[#This Row],[Length (hr)]],"")</f>
        <v>451.65644171779138</v>
      </c>
      <c r="R2069" s="1">
        <v>0.77222222222222225</v>
      </c>
      <c r="S2069" s="1">
        <v>0.77638888888888891</v>
      </c>
      <c r="T2069">
        <v>6</v>
      </c>
      <c r="U2069" t="str">
        <f>IF(Flights[[#This Row],[Arrival Delay]]="","Cancelled",IF(Flights[[#This Row],[Arrival Delay]]&gt;15,"Delayed","On time"))</f>
        <v>On time</v>
      </c>
      <c r="V2069" t="str">
        <f>IF(Flights[[#This Row],[Status]]&lt;&gt;"Delayed","",IF(Flights[[#This Row],[Arrival Delay]]&gt;120,"Severe",IF(Flights[[#This Row],[Arrival Delay]]&gt;60,"Major","Moderate")))</f>
        <v/>
      </c>
      <c r="X2069" t="str">
        <f>IF(OR(AND(Flights[[#This Row],[Status]]="Cancelled",Flights[[#This Row],[Cancellation Reason]]="Airline/Carrier"),Flights[[#This Row],[Delay Type]]="Severe"),"Yes","No")</f>
        <v>No</v>
      </c>
    </row>
    <row r="2070" spans="1:24" x14ac:dyDescent="0.25">
      <c r="A2070" s="3">
        <v>42161</v>
      </c>
      <c r="B2070">
        <f>WEEKNUM(Flights[[#This Row],[Date]],2)</f>
        <v>23</v>
      </c>
      <c r="C2070">
        <f>WEEKDAY(Flights[[#This Row],[Date]],2)</f>
        <v>6</v>
      </c>
      <c r="D2070" t="s">
        <v>902</v>
      </c>
      <c r="E2070" t="s">
        <v>1995</v>
      </c>
      <c r="F2070" t="s">
        <v>0</v>
      </c>
      <c r="G2070" t="s">
        <v>257</v>
      </c>
      <c r="H2070" t="str">
        <f>_xlfn.XLOOKUP(Flights[[#This Row],[Destination]],Airports!$A$1:$A$77,Airports!$D$1:$D$77,"Code not found")</f>
        <v>Baltimore</v>
      </c>
      <c r="I2070" t="str" cm="1">
        <f t="array" ref="I2070">_xlfn.XLOOKUP(Flights[[#This Row],[Destination]],_xlfn._TRO_TRAILING(Airports!A:A),_xlfn._TRO_TRAILING(Airports!E:E),"Code not found")</f>
        <v>MD</v>
      </c>
      <c r="J2070" s="1">
        <v>0.46180555555555558</v>
      </c>
      <c r="K2070">
        <f>HOUR(Flights[[#This Row],[Scheduled Departure]])</f>
        <v>11</v>
      </c>
      <c r="L2070" s="1">
        <v>0.47986111111111113</v>
      </c>
      <c r="M2070">
        <v>26</v>
      </c>
      <c r="N2070">
        <v>285</v>
      </c>
      <c r="O2070" s="14">
        <f>Flights[[#This Row],[Length (min)]]/60</f>
        <v>4.75</v>
      </c>
      <c r="P2070">
        <v>2329</v>
      </c>
      <c r="Q2070" s="17">
        <f>IFERROR(Flights[[#This Row],[Distance]]/Flights[[#This Row],[Length (hr)]],"")</f>
        <v>490.31578947368422</v>
      </c>
      <c r="R2070" s="1">
        <v>0.80208333333333337</v>
      </c>
      <c r="S2070" s="1">
        <v>0.80277777777777781</v>
      </c>
      <c r="T2070">
        <v>1</v>
      </c>
      <c r="U2070" t="str">
        <f>IF(Flights[[#This Row],[Arrival Delay]]="","Cancelled",IF(Flights[[#This Row],[Arrival Delay]]&gt;15,"Delayed","On time"))</f>
        <v>On time</v>
      </c>
      <c r="V2070" t="str">
        <f>IF(Flights[[#This Row],[Status]]&lt;&gt;"Delayed","",IF(Flights[[#This Row],[Arrival Delay]]&gt;120,"Severe",IF(Flights[[#This Row],[Arrival Delay]]&gt;60,"Major","Moderate")))</f>
        <v/>
      </c>
      <c r="X2070" t="str">
        <f>IF(OR(AND(Flights[[#This Row],[Status]]="Cancelled",Flights[[#This Row],[Cancellation Reason]]="Airline/Carrier"),Flights[[#This Row],[Delay Type]]="Severe"),"Yes","No")</f>
        <v>No</v>
      </c>
    </row>
    <row r="2071" spans="1:24" x14ac:dyDescent="0.25">
      <c r="A2071" s="3">
        <v>42161</v>
      </c>
      <c r="B2071">
        <f>WEEKNUM(Flights[[#This Row],[Date]],2)</f>
        <v>23</v>
      </c>
      <c r="C2071">
        <f>WEEKDAY(Flights[[#This Row],[Date]],2)</f>
        <v>6</v>
      </c>
      <c r="D2071" t="s">
        <v>1477</v>
      </c>
      <c r="E2071" t="s">
        <v>1989</v>
      </c>
      <c r="F2071" t="s">
        <v>0</v>
      </c>
      <c r="G2071" t="s">
        <v>314</v>
      </c>
      <c r="H2071" t="str">
        <f>_xlfn.XLOOKUP(Flights[[#This Row],[Destination]],Airports!$A$1:$A$77,Airports!$D$1:$D$77,"Code not found")</f>
        <v>Minneapolis</v>
      </c>
      <c r="I2071" t="str" cm="1">
        <f t="array" ref="I2071">_xlfn.XLOOKUP(Flights[[#This Row],[Destination]],_xlfn._TRO_TRAILING(Airports!A:A),_xlfn._TRO_TRAILING(Airports!E:E),"Code not found")</f>
        <v>MN</v>
      </c>
      <c r="J2071" s="1">
        <v>0.54166666666666663</v>
      </c>
      <c r="K2071">
        <f>HOUR(Flights[[#This Row],[Scheduled Departure]])</f>
        <v>13</v>
      </c>
      <c r="L2071" s="1">
        <v>0.54027777777777775</v>
      </c>
      <c r="M2071">
        <v>-2</v>
      </c>
      <c r="N2071">
        <v>191</v>
      </c>
      <c r="O2071" s="14">
        <f>Flights[[#This Row],[Length (min)]]/60</f>
        <v>3.1833333333333331</v>
      </c>
      <c r="P2071">
        <v>1535</v>
      </c>
      <c r="Q2071" s="17">
        <f>IFERROR(Flights[[#This Row],[Distance]]/Flights[[#This Row],[Length (hr)]],"")</f>
        <v>482.19895287958116</v>
      </c>
      <c r="R2071" s="1">
        <v>0.77083333333333337</v>
      </c>
      <c r="S2071" s="1">
        <v>0.75624999999999998</v>
      </c>
      <c r="T2071">
        <v>-21</v>
      </c>
      <c r="U2071" t="str">
        <f>IF(Flights[[#This Row],[Arrival Delay]]="","Cancelled",IF(Flights[[#This Row],[Arrival Delay]]&gt;15,"Delayed","On time"))</f>
        <v>On time</v>
      </c>
      <c r="V2071" t="str">
        <f>IF(Flights[[#This Row],[Status]]&lt;&gt;"Delayed","",IF(Flights[[#This Row],[Arrival Delay]]&gt;120,"Severe",IF(Flights[[#This Row],[Arrival Delay]]&gt;60,"Major","Moderate")))</f>
        <v/>
      </c>
      <c r="X2071" t="str">
        <f>IF(OR(AND(Flights[[#This Row],[Status]]="Cancelled",Flights[[#This Row],[Cancellation Reason]]="Airline/Carrier"),Flights[[#This Row],[Delay Type]]="Severe"),"Yes","No")</f>
        <v>No</v>
      </c>
    </row>
    <row r="2072" spans="1:24" x14ac:dyDescent="0.25">
      <c r="A2072" s="3">
        <v>42161</v>
      </c>
      <c r="B2072">
        <f>WEEKNUM(Flights[[#This Row],[Date]],2)</f>
        <v>23</v>
      </c>
      <c r="C2072">
        <f>WEEKDAY(Flights[[#This Row],[Date]],2)</f>
        <v>6</v>
      </c>
      <c r="D2072" t="s">
        <v>1157</v>
      </c>
      <c r="E2072" t="s">
        <v>1991</v>
      </c>
      <c r="F2072" t="s">
        <v>0</v>
      </c>
      <c r="G2072" t="s">
        <v>24</v>
      </c>
      <c r="H2072" t="str">
        <f>_xlfn.XLOOKUP(Flights[[#This Row],[Destination]],Airports!$A$1:$A$77,Airports!$D$1:$D$77,"Code not found")</f>
        <v>Portland</v>
      </c>
      <c r="I2072" t="str" cm="1">
        <f t="array" ref="I2072">_xlfn.XLOOKUP(Flights[[#This Row],[Destination]],_xlfn._TRO_TRAILING(Airports!A:A),_xlfn._TRO_TRAILING(Airports!E:E),"Code not found")</f>
        <v>OR</v>
      </c>
      <c r="J2072" s="1">
        <v>0.63194444444444442</v>
      </c>
      <c r="K2072">
        <f>HOUR(Flights[[#This Row],[Scheduled Departure]])</f>
        <v>15</v>
      </c>
      <c r="L2072" s="1">
        <v>0.62777777777777777</v>
      </c>
      <c r="M2072">
        <v>-6</v>
      </c>
      <c r="N2072">
        <v>134</v>
      </c>
      <c r="O2072" s="14">
        <f>Flights[[#This Row],[Length (min)]]/60</f>
        <v>2.2333333333333334</v>
      </c>
      <c r="P2072">
        <v>834</v>
      </c>
      <c r="Q2072" s="17">
        <f>IFERROR(Flights[[#This Row],[Distance]]/Flights[[#This Row],[Length (hr)]],"")</f>
        <v>373.43283582089549</v>
      </c>
      <c r="R2072" s="1">
        <v>0.72777777777777775</v>
      </c>
      <c r="S2072" s="1">
        <v>0.72083333333333333</v>
      </c>
      <c r="T2072">
        <v>-10</v>
      </c>
      <c r="U2072" t="str">
        <f>IF(Flights[[#This Row],[Arrival Delay]]="","Cancelled",IF(Flights[[#This Row],[Arrival Delay]]&gt;15,"Delayed","On time"))</f>
        <v>On time</v>
      </c>
      <c r="V2072" t="str">
        <f>IF(Flights[[#This Row],[Status]]&lt;&gt;"Delayed","",IF(Flights[[#This Row],[Arrival Delay]]&gt;120,"Severe",IF(Flights[[#This Row],[Arrival Delay]]&gt;60,"Major","Moderate")))</f>
        <v/>
      </c>
      <c r="X2072" t="str">
        <f>IF(OR(AND(Flights[[#This Row],[Status]]="Cancelled",Flights[[#This Row],[Cancellation Reason]]="Airline/Carrier"),Flights[[#This Row],[Delay Type]]="Severe"),"Yes","No")</f>
        <v>No</v>
      </c>
    </row>
    <row r="2073" spans="1:24" x14ac:dyDescent="0.25">
      <c r="A2073" s="3">
        <v>42161</v>
      </c>
      <c r="B2073">
        <f>WEEKNUM(Flights[[#This Row],[Date]],2)</f>
        <v>23</v>
      </c>
      <c r="C2073">
        <f>WEEKDAY(Flights[[#This Row],[Date]],2)</f>
        <v>6</v>
      </c>
      <c r="D2073" t="s">
        <v>1268</v>
      </c>
      <c r="E2073" t="s">
        <v>1995</v>
      </c>
      <c r="F2073" t="s">
        <v>0</v>
      </c>
      <c r="G2073" t="s">
        <v>15</v>
      </c>
      <c r="H2073" t="str">
        <f>_xlfn.XLOOKUP(Flights[[#This Row],[Destination]],Airports!$A$1:$A$77,Airports!$D$1:$D$77,"Code not found")</f>
        <v>Las Vegas</v>
      </c>
      <c r="I2073" t="str" cm="1">
        <f t="array" ref="I2073">_xlfn.XLOOKUP(Flights[[#This Row],[Destination]],_xlfn._TRO_TRAILING(Airports!A:A),_xlfn._TRO_TRAILING(Airports!E:E),"Code not found")</f>
        <v>NV</v>
      </c>
      <c r="J2073" s="1">
        <v>0.70833333333333337</v>
      </c>
      <c r="K2073">
        <f>HOUR(Flights[[#This Row],[Scheduled Departure]])</f>
        <v>17</v>
      </c>
      <c r="L2073" s="1">
        <v>0.75486111111111109</v>
      </c>
      <c r="M2073">
        <v>67</v>
      </c>
      <c r="N2073">
        <v>58</v>
      </c>
      <c r="O2073" s="14">
        <f>Flights[[#This Row],[Length (min)]]/60</f>
        <v>0.96666666666666667</v>
      </c>
      <c r="P2073">
        <v>236</v>
      </c>
      <c r="Q2073" s="17">
        <f>IFERROR(Flights[[#This Row],[Distance]]/Flights[[#This Row],[Length (hr)]],"")</f>
        <v>244.13793103448276</v>
      </c>
      <c r="R2073" s="1">
        <v>0.75347222222222221</v>
      </c>
      <c r="S2073" s="1">
        <v>0.79513888888888884</v>
      </c>
      <c r="T2073">
        <v>60</v>
      </c>
      <c r="U2073" t="str">
        <f>IF(Flights[[#This Row],[Arrival Delay]]="","Cancelled",IF(Flights[[#This Row],[Arrival Delay]]&gt;15,"Delayed","On time"))</f>
        <v>Delayed</v>
      </c>
      <c r="V2073" t="str">
        <f>IF(Flights[[#This Row],[Status]]&lt;&gt;"Delayed","",IF(Flights[[#This Row],[Arrival Delay]]&gt;120,"Severe",IF(Flights[[#This Row],[Arrival Delay]]&gt;60,"Major","Moderate")))</f>
        <v>Moderate</v>
      </c>
      <c r="X2073" t="str">
        <f>IF(OR(AND(Flights[[#This Row],[Status]]="Cancelled",Flights[[#This Row],[Cancellation Reason]]="Airline/Carrier"),Flights[[#This Row],[Delay Type]]="Severe"),"Yes","No")</f>
        <v>No</v>
      </c>
    </row>
    <row r="2074" spans="1:24" x14ac:dyDescent="0.25">
      <c r="A2074" s="3">
        <v>42161</v>
      </c>
      <c r="B2074">
        <f>WEEKNUM(Flights[[#This Row],[Date]],2)</f>
        <v>23</v>
      </c>
      <c r="C2074">
        <f>WEEKDAY(Flights[[#This Row],[Date]],2)</f>
        <v>6</v>
      </c>
      <c r="D2074" t="s">
        <v>630</v>
      </c>
      <c r="E2074" t="s">
        <v>1991</v>
      </c>
      <c r="F2074" t="s">
        <v>0</v>
      </c>
      <c r="G2074" t="s">
        <v>248</v>
      </c>
      <c r="H2074" t="str">
        <f>_xlfn.XLOOKUP(Flights[[#This Row],[Destination]],Airports!$A$1:$A$77,Airports!$D$1:$D$77,"Code not found")</f>
        <v>Anchorage</v>
      </c>
      <c r="I2074" t="str" cm="1">
        <f t="array" ref="I2074">_xlfn.XLOOKUP(Flights[[#This Row],[Destination]],_xlfn._TRO_TRAILING(Airports!A:A),_xlfn._TRO_TRAILING(Airports!E:E),"Code not found")</f>
        <v>AK</v>
      </c>
      <c r="J2074" s="1">
        <v>0.82638888888888884</v>
      </c>
      <c r="K2074">
        <f>HOUR(Flights[[#This Row],[Scheduled Departure]])</f>
        <v>19</v>
      </c>
      <c r="L2074" s="1">
        <v>0.8208333333333333</v>
      </c>
      <c r="M2074">
        <v>-8</v>
      </c>
      <c r="N2074">
        <v>311</v>
      </c>
      <c r="O2074" s="14">
        <f>Flights[[#This Row],[Length (min)]]/60</f>
        <v>5.1833333333333336</v>
      </c>
      <c r="P2074">
        <v>2345</v>
      </c>
      <c r="Q2074" s="17">
        <f>IFERROR(Flights[[#This Row],[Distance]]/Flights[[#This Row],[Length (hr)]],"")</f>
        <v>452.41157556270093</v>
      </c>
      <c r="R2074" s="1">
        <v>9.0277777777777769E-3</v>
      </c>
      <c r="S2074" s="1">
        <v>0.99513888888888891</v>
      </c>
      <c r="T2074">
        <v>-20</v>
      </c>
      <c r="U2074" t="str">
        <f>IF(Flights[[#This Row],[Arrival Delay]]="","Cancelled",IF(Flights[[#This Row],[Arrival Delay]]&gt;15,"Delayed","On time"))</f>
        <v>On time</v>
      </c>
      <c r="V2074" t="str">
        <f>IF(Flights[[#This Row],[Status]]&lt;&gt;"Delayed","",IF(Flights[[#This Row],[Arrival Delay]]&gt;120,"Severe",IF(Flights[[#This Row],[Arrival Delay]]&gt;60,"Major","Moderate")))</f>
        <v/>
      </c>
      <c r="X2074" t="str">
        <f>IF(OR(AND(Flights[[#This Row],[Status]]="Cancelled",Flights[[#This Row],[Cancellation Reason]]="Airline/Carrier"),Flights[[#This Row],[Delay Type]]="Severe"),"Yes","No")</f>
        <v>No</v>
      </c>
    </row>
    <row r="2075" spans="1:24" x14ac:dyDescent="0.25">
      <c r="A2075" s="3">
        <v>42161</v>
      </c>
      <c r="B2075">
        <f>WEEKNUM(Flights[[#This Row],[Date]],2)</f>
        <v>23</v>
      </c>
      <c r="C2075">
        <f>WEEKDAY(Flights[[#This Row],[Date]],2)</f>
        <v>6</v>
      </c>
      <c r="D2075" t="s">
        <v>1495</v>
      </c>
      <c r="E2075" t="s">
        <v>1989</v>
      </c>
      <c r="F2075" t="s">
        <v>0</v>
      </c>
      <c r="G2075" t="s">
        <v>14</v>
      </c>
      <c r="H2075" t="str">
        <f>_xlfn.XLOOKUP(Flights[[#This Row],[Destination]],Airports!$A$1:$A$77,Airports!$D$1:$D$77,"Code not found")</f>
        <v>Tampa</v>
      </c>
      <c r="I2075" t="str" cm="1">
        <f t="array" ref="I2075">_xlfn.XLOOKUP(Flights[[#This Row],[Destination]],_xlfn._TRO_TRAILING(Airports!A:A),_xlfn._TRO_TRAILING(Airports!E:E),"Code not found")</f>
        <v>FL</v>
      </c>
      <c r="J2075" s="1">
        <v>0.9375</v>
      </c>
      <c r="K2075">
        <f>HOUR(Flights[[#This Row],[Scheduled Departure]])</f>
        <v>22</v>
      </c>
      <c r="L2075" s="1">
        <v>0.93472222222222223</v>
      </c>
      <c r="M2075">
        <v>-4</v>
      </c>
      <c r="N2075">
        <v>258</v>
      </c>
      <c r="O2075" s="14">
        <f>Flights[[#This Row],[Length (min)]]/60</f>
        <v>4.3</v>
      </c>
      <c r="P2075">
        <v>2158</v>
      </c>
      <c r="Q2075" s="17">
        <f>IFERROR(Flights[[#This Row],[Distance]]/Flights[[#This Row],[Length (hr)]],"")</f>
        <v>501.8604651162791</v>
      </c>
      <c r="R2075" s="1">
        <v>0.25763888888888886</v>
      </c>
      <c r="S2075" s="1">
        <v>0.2388888888888889</v>
      </c>
      <c r="T2075">
        <v>-27</v>
      </c>
      <c r="U2075" t="str">
        <f>IF(Flights[[#This Row],[Arrival Delay]]="","Cancelled",IF(Flights[[#This Row],[Arrival Delay]]&gt;15,"Delayed","On time"))</f>
        <v>On time</v>
      </c>
      <c r="V2075" t="str">
        <f>IF(Flights[[#This Row],[Status]]&lt;&gt;"Delayed","",IF(Flights[[#This Row],[Arrival Delay]]&gt;120,"Severe",IF(Flights[[#This Row],[Arrival Delay]]&gt;60,"Major","Moderate")))</f>
        <v/>
      </c>
      <c r="X2075" t="str">
        <f>IF(OR(AND(Flights[[#This Row],[Status]]="Cancelled",Flights[[#This Row],[Cancellation Reason]]="Airline/Carrier"),Flights[[#This Row],[Delay Type]]="Severe"),"Yes","No")</f>
        <v>No</v>
      </c>
    </row>
    <row r="2076" spans="1:24" x14ac:dyDescent="0.25">
      <c r="A2076" s="3">
        <v>42161</v>
      </c>
      <c r="B2076">
        <f>WEEKNUM(Flights[[#This Row],[Date]],2)</f>
        <v>23</v>
      </c>
      <c r="C2076">
        <f>WEEKDAY(Flights[[#This Row],[Date]],2)</f>
        <v>6</v>
      </c>
      <c r="D2076" t="s">
        <v>1396</v>
      </c>
      <c r="E2076" t="s">
        <v>1992</v>
      </c>
      <c r="F2076" t="s">
        <v>0</v>
      </c>
      <c r="G2076" t="s">
        <v>12</v>
      </c>
      <c r="H2076" t="str">
        <f>_xlfn.XLOOKUP(Flights[[#This Row],[Destination]],Airports!$A$1:$A$77,Airports!$D$1:$D$77,"Code not found")</f>
        <v>New York</v>
      </c>
      <c r="I2076" t="str" cm="1">
        <f t="array" ref="I2076">_xlfn.XLOOKUP(Flights[[#This Row],[Destination]],_xlfn._TRO_TRAILING(Airports!A:A),_xlfn._TRO_TRAILING(Airports!E:E),"Code not found")</f>
        <v>NY</v>
      </c>
      <c r="J2076" s="1">
        <v>0.97916666666666663</v>
      </c>
      <c r="K2076">
        <f>HOUR(Flights[[#This Row],[Scheduled Departure]])</f>
        <v>23</v>
      </c>
      <c r="L2076" s="1">
        <v>0.97916666666666663</v>
      </c>
      <c r="M2076">
        <v>0</v>
      </c>
      <c r="N2076">
        <v>306</v>
      </c>
      <c r="O2076" s="14">
        <f>Flights[[#This Row],[Length (min)]]/60</f>
        <v>5.0999999999999996</v>
      </c>
      <c r="P2076">
        <v>2475</v>
      </c>
      <c r="Q2076" s="17">
        <f>IFERROR(Flights[[#This Row],[Distance]]/Flights[[#This Row],[Length (hr)]],"")</f>
        <v>485.29411764705884</v>
      </c>
      <c r="R2076" s="1">
        <v>0.33194444444444443</v>
      </c>
      <c r="S2076" s="1">
        <v>0.31666666666666665</v>
      </c>
      <c r="T2076">
        <v>-22</v>
      </c>
      <c r="U2076" t="str">
        <f>IF(Flights[[#This Row],[Arrival Delay]]="","Cancelled",IF(Flights[[#This Row],[Arrival Delay]]&gt;15,"Delayed","On time"))</f>
        <v>On time</v>
      </c>
      <c r="V2076" t="str">
        <f>IF(Flights[[#This Row],[Status]]&lt;&gt;"Delayed","",IF(Flights[[#This Row],[Arrival Delay]]&gt;120,"Severe",IF(Flights[[#This Row],[Arrival Delay]]&gt;60,"Major","Moderate")))</f>
        <v/>
      </c>
      <c r="X2076" t="str">
        <f>IF(OR(AND(Flights[[#This Row],[Status]]="Cancelled",Flights[[#This Row],[Cancellation Reason]]="Airline/Carrier"),Flights[[#This Row],[Delay Type]]="Severe"),"Yes","No")</f>
        <v>No</v>
      </c>
    </row>
    <row r="2077" spans="1:24" x14ac:dyDescent="0.25">
      <c r="A2077" s="3">
        <v>42162</v>
      </c>
      <c r="B2077">
        <f>WEEKNUM(Flights[[#This Row],[Date]],2)</f>
        <v>23</v>
      </c>
      <c r="C2077">
        <f>WEEKDAY(Flights[[#This Row],[Date]],2)</f>
        <v>7</v>
      </c>
      <c r="D2077" t="s">
        <v>162</v>
      </c>
      <c r="E2077" t="s">
        <v>1987</v>
      </c>
      <c r="F2077" t="s">
        <v>0</v>
      </c>
      <c r="G2077" t="s">
        <v>2</v>
      </c>
      <c r="H2077" t="str">
        <f>_xlfn.XLOOKUP(Flights[[#This Row],[Destination]],Airports!$A$1:$A$77,Airports!$D$1:$D$77,"Code not found")</f>
        <v>Miami</v>
      </c>
      <c r="I2077" t="str" cm="1">
        <f t="array" ref="I2077">_xlfn.XLOOKUP(Flights[[#This Row],[Destination]],_xlfn._TRO_TRAILING(Airports!A:A),_xlfn._TRO_TRAILING(Airports!E:E),"Code not found")</f>
        <v>FL</v>
      </c>
      <c r="J2077" s="1">
        <v>6.9444444444444441E-3</v>
      </c>
      <c r="K2077">
        <f>HOUR(Flights[[#This Row],[Scheduled Departure]])</f>
        <v>0</v>
      </c>
      <c r="L2077" s="1">
        <v>1.3888888888888889E-3</v>
      </c>
      <c r="M2077">
        <v>-8</v>
      </c>
      <c r="N2077">
        <v>302</v>
      </c>
      <c r="O2077" s="14">
        <f>Flights[[#This Row],[Length (min)]]/60</f>
        <v>5.0333333333333332</v>
      </c>
      <c r="P2077">
        <v>2342</v>
      </c>
      <c r="Q2077" s="17">
        <f>IFERROR(Flights[[#This Row],[Distance]]/Flights[[#This Row],[Length (hr)]],"")</f>
        <v>465.29801324503313</v>
      </c>
      <c r="R2077" s="1">
        <v>0.34861111111111109</v>
      </c>
      <c r="S2077" s="1">
        <v>0.33611111111111114</v>
      </c>
      <c r="T2077">
        <v>-18</v>
      </c>
      <c r="U2077" t="str">
        <f>IF(Flights[[#This Row],[Arrival Delay]]="","Cancelled",IF(Flights[[#This Row],[Arrival Delay]]&gt;15,"Delayed","On time"))</f>
        <v>On time</v>
      </c>
      <c r="V2077" t="str">
        <f>IF(Flights[[#This Row],[Status]]&lt;&gt;"Delayed","",IF(Flights[[#This Row],[Arrival Delay]]&gt;120,"Severe",IF(Flights[[#This Row],[Arrival Delay]]&gt;60,"Major","Moderate")))</f>
        <v/>
      </c>
      <c r="X2077" t="str">
        <f>IF(OR(AND(Flights[[#This Row],[Status]]="Cancelled",Flights[[#This Row],[Cancellation Reason]]="Airline/Carrier"),Flights[[#This Row],[Delay Type]]="Severe"),"Yes","No")</f>
        <v>No</v>
      </c>
    </row>
    <row r="2078" spans="1:24" x14ac:dyDescent="0.25">
      <c r="A2078" s="3">
        <v>42162</v>
      </c>
      <c r="B2078">
        <f>WEEKNUM(Flights[[#This Row],[Date]],2)</f>
        <v>23</v>
      </c>
      <c r="C2078">
        <f>WEEKDAY(Flights[[#This Row],[Date]],2)</f>
        <v>7</v>
      </c>
      <c r="D2078" t="s">
        <v>1382</v>
      </c>
      <c r="E2078" t="s">
        <v>1998</v>
      </c>
      <c r="F2078" t="s">
        <v>0</v>
      </c>
      <c r="G2078" t="s">
        <v>4</v>
      </c>
      <c r="H2078" t="str">
        <f>_xlfn.XLOOKUP(Flights[[#This Row],[Destination]],Airports!$A$1:$A$77,Airports!$D$1:$D$77,"Code not found")</f>
        <v>Chicago</v>
      </c>
      <c r="I2078" t="str" cm="1">
        <f t="array" ref="I2078">_xlfn.XLOOKUP(Flights[[#This Row],[Destination]],_xlfn._TRO_TRAILING(Airports!A:A),_xlfn._TRO_TRAILING(Airports!E:E),"Code not found")</f>
        <v>IL</v>
      </c>
      <c r="J2078" s="1">
        <v>5.5555555555555552E-2</v>
      </c>
      <c r="K2078">
        <f>HOUR(Flights[[#This Row],[Scheduled Departure]])</f>
        <v>1</v>
      </c>
      <c r="L2078" s="1">
        <v>5.486111111111111E-2</v>
      </c>
      <c r="M2078">
        <v>-1</v>
      </c>
      <c r="N2078">
        <v>232</v>
      </c>
      <c r="O2078" s="14">
        <f>Flights[[#This Row],[Length (min)]]/60</f>
        <v>3.8666666666666667</v>
      </c>
      <c r="P2078">
        <v>1744</v>
      </c>
      <c r="Q2078" s="17">
        <f>IFERROR(Flights[[#This Row],[Distance]]/Flights[[#This Row],[Length (hr)]],"")</f>
        <v>451.0344827586207</v>
      </c>
      <c r="R2078" s="1">
        <v>0.30555555555555558</v>
      </c>
      <c r="S2078" s="1">
        <v>0.29930555555555555</v>
      </c>
      <c r="T2078">
        <v>-9</v>
      </c>
      <c r="U2078" t="str">
        <f>IF(Flights[[#This Row],[Arrival Delay]]="","Cancelled",IF(Flights[[#This Row],[Arrival Delay]]&gt;15,"Delayed","On time"))</f>
        <v>On time</v>
      </c>
      <c r="V2078" t="str">
        <f>IF(Flights[[#This Row],[Status]]&lt;&gt;"Delayed","",IF(Flights[[#This Row],[Arrival Delay]]&gt;120,"Severe",IF(Flights[[#This Row],[Arrival Delay]]&gt;60,"Major","Moderate")))</f>
        <v/>
      </c>
      <c r="X2078" t="str">
        <f>IF(OR(AND(Flights[[#This Row],[Status]]="Cancelled",Flights[[#This Row],[Cancellation Reason]]="Airline/Carrier"),Flights[[#This Row],[Delay Type]]="Severe"),"Yes","No")</f>
        <v>No</v>
      </c>
    </row>
    <row r="2079" spans="1:24" x14ac:dyDescent="0.25">
      <c r="A2079" s="3">
        <v>42162</v>
      </c>
      <c r="B2079">
        <f>WEEKNUM(Flights[[#This Row],[Date]],2)</f>
        <v>23</v>
      </c>
      <c r="C2079">
        <f>WEEKDAY(Flights[[#This Row],[Date]],2)</f>
        <v>7</v>
      </c>
      <c r="D2079" t="s">
        <v>165</v>
      </c>
      <c r="E2079" t="s">
        <v>1987</v>
      </c>
      <c r="F2079" t="s">
        <v>0</v>
      </c>
      <c r="G2079" t="s">
        <v>2</v>
      </c>
      <c r="H2079" t="str">
        <f>_xlfn.XLOOKUP(Flights[[#This Row],[Destination]],Airports!$A$1:$A$77,Airports!$D$1:$D$77,"Code not found")</f>
        <v>Miami</v>
      </c>
      <c r="I2079" t="str" cm="1">
        <f t="array" ref="I2079">_xlfn.XLOOKUP(Flights[[#This Row],[Destination]],_xlfn._TRO_TRAILING(Airports!A:A),_xlfn._TRO_TRAILING(Airports!E:E),"Code not found")</f>
        <v>FL</v>
      </c>
      <c r="J2079" s="1">
        <v>0.3888888888888889</v>
      </c>
      <c r="K2079">
        <f>HOUR(Flights[[#This Row],[Scheduled Departure]])</f>
        <v>9</v>
      </c>
      <c r="L2079" s="1">
        <v>0.41597222222222224</v>
      </c>
      <c r="M2079">
        <v>39</v>
      </c>
      <c r="N2079">
        <v>294</v>
      </c>
      <c r="O2079" s="14">
        <f>Flights[[#This Row],[Length (min)]]/60</f>
        <v>4.9000000000000004</v>
      </c>
      <c r="P2079">
        <v>2342</v>
      </c>
      <c r="Q2079" s="17">
        <f>IFERROR(Flights[[#This Row],[Distance]]/Flights[[#This Row],[Length (hr)]],"")</f>
        <v>477.95918367346934</v>
      </c>
      <c r="R2079" s="1">
        <v>0.72847222222222219</v>
      </c>
      <c r="S2079" s="1">
        <v>0.74513888888888891</v>
      </c>
      <c r="T2079">
        <v>24</v>
      </c>
      <c r="U2079" t="str">
        <f>IF(Flights[[#This Row],[Arrival Delay]]="","Cancelled",IF(Flights[[#This Row],[Arrival Delay]]&gt;15,"Delayed","On time"))</f>
        <v>Delayed</v>
      </c>
      <c r="V2079" t="str">
        <f>IF(Flights[[#This Row],[Status]]&lt;&gt;"Delayed","",IF(Flights[[#This Row],[Arrival Delay]]&gt;120,"Severe",IF(Flights[[#This Row],[Arrival Delay]]&gt;60,"Major","Moderate")))</f>
        <v>Moderate</v>
      </c>
      <c r="X2079" t="str">
        <f>IF(OR(AND(Flights[[#This Row],[Status]]="Cancelled",Flights[[#This Row],[Cancellation Reason]]="Airline/Carrier"),Flights[[#This Row],[Delay Type]]="Severe"),"Yes","No")</f>
        <v>No</v>
      </c>
    </row>
    <row r="2080" spans="1:24" x14ac:dyDescent="0.25">
      <c r="A2080" s="3">
        <v>42162</v>
      </c>
      <c r="B2080">
        <f>WEEKNUM(Flights[[#This Row],[Date]],2)</f>
        <v>23</v>
      </c>
      <c r="C2080">
        <f>WEEKDAY(Flights[[#This Row],[Date]],2)</f>
        <v>7</v>
      </c>
      <c r="D2080" t="s">
        <v>1515</v>
      </c>
      <c r="E2080" t="s">
        <v>1995</v>
      </c>
      <c r="F2080" t="s">
        <v>0</v>
      </c>
      <c r="G2080" t="s">
        <v>24</v>
      </c>
      <c r="H2080" t="str">
        <f>_xlfn.XLOOKUP(Flights[[#This Row],[Destination]],Airports!$A$1:$A$77,Airports!$D$1:$D$77,"Code not found")</f>
        <v>Portland</v>
      </c>
      <c r="I2080" t="str" cm="1">
        <f t="array" ref="I2080">_xlfn.XLOOKUP(Flights[[#This Row],[Destination]],_xlfn._TRO_TRAILING(Airports!A:A),_xlfn._TRO_TRAILING(Airports!E:E),"Code not found")</f>
        <v>OR</v>
      </c>
      <c r="J2080" s="1">
        <v>0.39930555555555558</v>
      </c>
      <c r="K2080">
        <f>HOUR(Flights[[#This Row],[Scheduled Departure]])</f>
        <v>9</v>
      </c>
      <c r="L2080" s="1">
        <v>0.4</v>
      </c>
      <c r="M2080">
        <v>1</v>
      </c>
      <c r="N2080">
        <v>127</v>
      </c>
      <c r="O2080" s="14">
        <f>Flights[[#This Row],[Length (min)]]/60</f>
        <v>2.1166666666666667</v>
      </c>
      <c r="P2080">
        <v>834</v>
      </c>
      <c r="Q2080" s="17">
        <f>IFERROR(Flights[[#This Row],[Distance]]/Flights[[#This Row],[Length (hr)]],"")</f>
        <v>394.01574803149606</v>
      </c>
      <c r="R2080" s="1">
        <v>0.49305555555555558</v>
      </c>
      <c r="S2080" s="1">
        <v>0.48819444444444443</v>
      </c>
      <c r="T2080">
        <v>-7</v>
      </c>
      <c r="U2080" t="str">
        <f>IF(Flights[[#This Row],[Arrival Delay]]="","Cancelled",IF(Flights[[#This Row],[Arrival Delay]]&gt;15,"Delayed","On time"))</f>
        <v>On time</v>
      </c>
      <c r="V2080" t="str">
        <f>IF(Flights[[#This Row],[Status]]&lt;&gt;"Delayed","",IF(Flights[[#This Row],[Arrival Delay]]&gt;120,"Severe",IF(Flights[[#This Row],[Arrival Delay]]&gt;60,"Major","Moderate")))</f>
        <v/>
      </c>
      <c r="X2080" t="str">
        <f>IF(OR(AND(Flights[[#This Row],[Status]]="Cancelled",Flights[[#This Row],[Cancellation Reason]]="Airline/Carrier"),Flights[[#This Row],[Delay Type]]="Severe"),"Yes","No")</f>
        <v>No</v>
      </c>
    </row>
    <row r="2081" spans="1:24" x14ac:dyDescent="0.25">
      <c r="A2081" s="3">
        <v>42162</v>
      </c>
      <c r="B2081">
        <f>WEEKNUM(Flights[[#This Row],[Date]],2)</f>
        <v>23</v>
      </c>
      <c r="C2081">
        <f>WEEKDAY(Flights[[#This Row],[Date]],2)</f>
        <v>7</v>
      </c>
      <c r="D2081" t="s">
        <v>1085</v>
      </c>
      <c r="E2081" t="s">
        <v>1994</v>
      </c>
      <c r="F2081" t="s">
        <v>0</v>
      </c>
      <c r="G2081" t="s">
        <v>339</v>
      </c>
      <c r="H2081" t="str">
        <f>_xlfn.XLOOKUP(Flights[[#This Row],[Destination]],Airports!$A$1:$A$77,Airports!$D$1:$D$77,"Code not found")</f>
        <v>San Diego</v>
      </c>
      <c r="I2081" t="str" cm="1">
        <f t="array" ref="I2081">_xlfn.XLOOKUP(Flights[[#This Row],[Destination]],_xlfn._TRO_TRAILING(Airports!A:A),_xlfn._TRO_TRAILING(Airports!E:E),"Code not found")</f>
        <v>CA</v>
      </c>
      <c r="J2081" s="1">
        <v>0.43402777777777779</v>
      </c>
      <c r="K2081">
        <f>HOUR(Flights[[#This Row],[Scheduled Departure]])</f>
        <v>10</v>
      </c>
      <c r="L2081" s="1">
        <v>0.43055555555555558</v>
      </c>
      <c r="M2081">
        <v>-5</v>
      </c>
      <c r="N2081">
        <v>48</v>
      </c>
      <c r="O2081" s="14">
        <f>Flights[[#This Row],[Length (min)]]/60</f>
        <v>0.8</v>
      </c>
      <c r="P2081">
        <v>109</v>
      </c>
      <c r="Q2081" s="17">
        <f>IFERROR(Flights[[#This Row],[Distance]]/Flights[[#This Row],[Length (hr)]],"")</f>
        <v>136.25</v>
      </c>
      <c r="R2081" s="1">
        <v>0.47083333333333333</v>
      </c>
      <c r="S2081" s="1">
        <v>0.46388888888888891</v>
      </c>
      <c r="T2081">
        <v>-10</v>
      </c>
      <c r="U2081" t="str">
        <f>IF(Flights[[#This Row],[Arrival Delay]]="","Cancelled",IF(Flights[[#This Row],[Arrival Delay]]&gt;15,"Delayed","On time"))</f>
        <v>On time</v>
      </c>
      <c r="V2081" t="str">
        <f>IF(Flights[[#This Row],[Status]]&lt;&gt;"Delayed","",IF(Flights[[#This Row],[Arrival Delay]]&gt;120,"Severe",IF(Flights[[#This Row],[Arrival Delay]]&gt;60,"Major","Moderate")))</f>
        <v/>
      </c>
      <c r="X2081" t="str">
        <f>IF(OR(AND(Flights[[#This Row],[Status]]="Cancelled",Flights[[#This Row],[Cancellation Reason]]="Airline/Carrier"),Flights[[#This Row],[Delay Type]]="Severe"),"Yes","No")</f>
        <v>No</v>
      </c>
    </row>
    <row r="2082" spans="1:24" x14ac:dyDescent="0.25">
      <c r="A2082" s="3">
        <v>42162</v>
      </c>
      <c r="B2082">
        <f>WEEKNUM(Flights[[#This Row],[Date]],2)</f>
        <v>23</v>
      </c>
      <c r="C2082">
        <f>WEEKDAY(Flights[[#This Row],[Date]],2)</f>
        <v>7</v>
      </c>
      <c r="D2082" t="s">
        <v>479</v>
      </c>
      <c r="E2082" t="s">
        <v>1996</v>
      </c>
      <c r="F2082" t="s">
        <v>0</v>
      </c>
      <c r="G2082" t="s">
        <v>9</v>
      </c>
      <c r="H2082" t="str">
        <f>_xlfn.XLOOKUP(Flights[[#This Row],[Destination]],Airports!$A$1:$A$77,Airports!$D$1:$D$77,"Code not found")</f>
        <v>San Francisco</v>
      </c>
      <c r="I2082" t="str" cm="1">
        <f t="array" ref="I2082">_xlfn.XLOOKUP(Flights[[#This Row],[Destination]],_xlfn._TRO_TRAILING(Airports!A:A),_xlfn._TRO_TRAILING(Airports!E:E),"Code not found")</f>
        <v>CA</v>
      </c>
      <c r="J2082" s="1">
        <v>0.4513888888888889</v>
      </c>
      <c r="K2082">
        <f>HOUR(Flights[[#This Row],[Scheduled Departure]])</f>
        <v>10</v>
      </c>
      <c r="L2082" s="1">
        <v>0.46250000000000002</v>
      </c>
      <c r="M2082">
        <v>16</v>
      </c>
      <c r="N2082">
        <v>69</v>
      </c>
      <c r="O2082" s="14">
        <f>Flights[[#This Row],[Length (min)]]/60</f>
        <v>1.1499999999999999</v>
      </c>
      <c r="P2082">
        <v>337</v>
      </c>
      <c r="Q2082" s="17">
        <f>IFERROR(Flights[[#This Row],[Distance]]/Flights[[#This Row],[Length (hr)]],"")</f>
        <v>293.04347826086956</v>
      </c>
      <c r="R2082" s="1">
        <v>0.50347222222222221</v>
      </c>
      <c r="S2082" s="1">
        <v>0.51041666666666663</v>
      </c>
      <c r="T2082">
        <v>10</v>
      </c>
      <c r="U2082" t="str">
        <f>IF(Flights[[#This Row],[Arrival Delay]]="","Cancelled",IF(Flights[[#This Row],[Arrival Delay]]&gt;15,"Delayed","On time"))</f>
        <v>On time</v>
      </c>
      <c r="V2082" t="str">
        <f>IF(Flights[[#This Row],[Status]]&lt;&gt;"Delayed","",IF(Flights[[#This Row],[Arrival Delay]]&gt;120,"Severe",IF(Flights[[#This Row],[Arrival Delay]]&gt;60,"Major","Moderate")))</f>
        <v/>
      </c>
      <c r="X2082" t="str">
        <f>IF(OR(AND(Flights[[#This Row],[Status]]="Cancelled",Flights[[#This Row],[Cancellation Reason]]="Airline/Carrier"),Flights[[#This Row],[Delay Type]]="Severe"),"Yes","No")</f>
        <v>No</v>
      </c>
    </row>
    <row r="2083" spans="1:24" x14ac:dyDescent="0.25">
      <c r="A2083" s="3">
        <v>42162</v>
      </c>
      <c r="B2083">
        <f>WEEKNUM(Flights[[#This Row],[Date]],2)</f>
        <v>23</v>
      </c>
      <c r="C2083">
        <f>WEEKDAY(Flights[[#This Row],[Date]],2)</f>
        <v>7</v>
      </c>
      <c r="D2083" t="s">
        <v>578</v>
      </c>
      <c r="E2083" t="s">
        <v>1995</v>
      </c>
      <c r="F2083" t="s">
        <v>0</v>
      </c>
      <c r="G2083" t="s">
        <v>303</v>
      </c>
      <c r="H2083" t="str">
        <f>_xlfn.XLOOKUP(Flights[[#This Row],[Destination]],Airports!$A$1:$A$77,Airports!$D$1:$D$77,"Code not found")</f>
        <v>Kansas City</v>
      </c>
      <c r="I2083" t="str" cm="1">
        <f t="array" ref="I2083">_xlfn.XLOOKUP(Flights[[#This Row],[Destination]],_xlfn._TRO_TRAILING(Airports!A:A),_xlfn._TRO_TRAILING(Airports!E:E),"Code not found")</f>
        <v>MO</v>
      </c>
      <c r="J2083" s="1">
        <v>0.46180555555555558</v>
      </c>
      <c r="K2083">
        <f>HOUR(Flights[[#This Row],[Scheduled Departure]])</f>
        <v>11</v>
      </c>
      <c r="L2083" s="1">
        <v>0.47152777777777777</v>
      </c>
      <c r="M2083">
        <v>14</v>
      </c>
      <c r="N2083">
        <v>167</v>
      </c>
      <c r="O2083" s="14">
        <f>Flights[[#This Row],[Length (min)]]/60</f>
        <v>2.7833333333333332</v>
      </c>
      <c r="P2083">
        <v>1363</v>
      </c>
      <c r="Q2083" s="17">
        <f>IFERROR(Flights[[#This Row],[Distance]]/Flights[[#This Row],[Length (hr)]],"")</f>
        <v>489.70059880239523</v>
      </c>
      <c r="R2083" s="1">
        <v>0.67708333333333337</v>
      </c>
      <c r="S2083" s="1">
        <v>0.67083333333333328</v>
      </c>
      <c r="T2083">
        <v>-9</v>
      </c>
      <c r="U2083" t="str">
        <f>IF(Flights[[#This Row],[Arrival Delay]]="","Cancelled",IF(Flights[[#This Row],[Arrival Delay]]&gt;15,"Delayed","On time"))</f>
        <v>On time</v>
      </c>
      <c r="V2083" t="str">
        <f>IF(Flights[[#This Row],[Status]]&lt;&gt;"Delayed","",IF(Flights[[#This Row],[Arrival Delay]]&gt;120,"Severe",IF(Flights[[#This Row],[Arrival Delay]]&gt;60,"Major","Moderate")))</f>
        <v/>
      </c>
      <c r="X2083" t="str">
        <f>IF(OR(AND(Flights[[#This Row],[Status]]="Cancelled",Flights[[#This Row],[Cancellation Reason]]="Airline/Carrier"),Flights[[#This Row],[Delay Type]]="Severe"),"Yes","No")</f>
        <v>No</v>
      </c>
    </row>
    <row r="2084" spans="1:24" x14ac:dyDescent="0.25">
      <c r="A2084" s="3">
        <v>42162</v>
      </c>
      <c r="B2084">
        <f>WEEKNUM(Flights[[#This Row],[Date]],2)</f>
        <v>23</v>
      </c>
      <c r="C2084">
        <f>WEEKDAY(Flights[[#This Row],[Date]],2)</f>
        <v>7</v>
      </c>
      <c r="D2084" t="s">
        <v>1067</v>
      </c>
      <c r="E2084" t="s">
        <v>1994</v>
      </c>
      <c r="F2084" t="s">
        <v>0</v>
      </c>
      <c r="G2084" t="s">
        <v>351</v>
      </c>
      <c r="H2084" t="str">
        <f>_xlfn.XLOOKUP(Flights[[#This Row],[Destination]],Airports!$A$1:$A$77,Airports!$D$1:$D$77,"Code not found")</f>
        <v>Sacramento</v>
      </c>
      <c r="I2084" t="str" cm="1">
        <f t="array" ref="I2084">_xlfn.XLOOKUP(Flights[[#This Row],[Destination]],_xlfn._TRO_TRAILING(Airports!A:A),_xlfn._TRO_TRAILING(Airports!E:E),"Code not found")</f>
        <v>CA</v>
      </c>
      <c r="J2084" s="1">
        <v>0.4861111111111111</v>
      </c>
      <c r="K2084">
        <f>HOUR(Flights[[#This Row],[Scheduled Departure]])</f>
        <v>11</v>
      </c>
      <c r="L2084" s="1">
        <v>0.4909722222222222</v>
      </c>
      <c r="M2084">
        <v>7</v>
      </c>
      <c r="N2084">
        <v>75</v>
      </c>
      <c r="O2084" s="14">
        <f>Flights[[#This Row],[Length (min)]]/60</f>
        <v>1.25</v>
      </c>
      <c r="P2084">
        <v>373</v>
      </c>
      <c r="Q2084" s="17">
        <f>IFERROR(Flights[[#This Row],[Distance]]/Flights[[#This Row],[Length (hr)]],"")</f>
        <v>298.39999999999998</v>
      </c>
      <c r="R2084" s="1">
        <v>0.54305555555555551</v>
      </c>
      <c r="S2084" s="1">
        <v>0.54305555555555551</v>
      </c>
      <c r="T2084">
        <v>0</v>
      </c>
      <c r="U2084" t="str">
        <f>IF(Flights[[#This Row],[Arrival Delay]]="","Cancelled",IF(Flights[[#This Row],[Arrival Delay]]&gt;15,"Delayed","On time"))</f>
        <v>On time</v>
      </c>
      <c r="V2084" t="str">
        <f>IF(Flights[[#This Row],[Status]]&lt;&gt;"Delayed","",IF(Flights[[#This Row],[Arrival Delay]]&gt;120,"Severe",IF(Flights[[#This Row],[Arrival Delay]]&gt;60,"Major","Moderate")))</f>
        <v/>
      </c>
      <c r="X2084" t="str">
        <f>IF(OR(AND(Flights[[#This Row],[Status]]="Cancelled",Flights[[#This Row],[Cancellation Reason]]="Airline/Carrier"),Flights[[#This Row],[Delay Type]]="Severe"),"Yes","No")</f>
        <v>No</v>
      </c>
    </row>
    <row r="2085" spans="1:24" x14ac:dyDescent="0.25">
      <c r="A2085" s="3">
        <v>42162</v>
      </c>
      <c r="B2085">
        <f>WEEKNUM(Flights[[#This Row],[Date]],2)</f>
        <v>23</v>
      </c>
      <c r="C2085">
        <f>WEEKDAY(Flights[[#This Row],[Date]],2)</f>
        <v>7</v>
      </c>
      <c r="D2085" t="s">
        <v>72</v>
      </c>
      <c r="E2085" t="s">
        <v>1987</v>
      </c>
      <c r="F2085" t="s">
        <v>0</v>
      </c>
      <c r="G2085" t="s">
        <v>10</v>
      </c>
      <c r="H2085" t="str">
        <f>_xlfn.XLOOKUP(Flights[[#This Row],[Destination]],Airports!$A$1:$A$77,Airports!$D$1:$D$77,"Code not found")</f>
        <v>Boston</v>
      </c>
      <c r="I2085" t="str" cm="1">
        <f t="array" ref="I2085">_xlfn.XLOOKUP(Flights[[#This Row],[Destination]],_xlfn._TRO_TRAILING(Airports!A:A),_xlfn._TRO_TRAILING(Airports!E:E),"Code not found")</f>
        <v>MA</v>
      </c>
      <c r="J2085" s="1">
        <v>0.51736111111111116</v>
      </c>
      <c r="K2085">
        <f>HOUR(Flights[[#This Row],[Scheduled Departure]])</f>
        <v>12</v>
      </c>
      <c r="L2085" s="1">
        <v>0.52777777777777779</v>
      </c>
      <c r="M2085">
        <v>15</v>
      </c>
      <c r="N2085">
        <v>367</v>
      </c>
      <c r="O2085" s="14">
        <f>Flights[[#This Row],[Length (min)]]/60</f>
        <v>6.1166666666666663</v>
      </c>
      <c r="P2085">
        <v>2611</v>
      </c>
      <c r="Q2085" s="17">
        <f>IFERROR(Flights[[#This Row],[Distance]]/Flights[[#This Row],[Length (hr)]],"")</f>
        <v>426.86648501362401</v>
      </c>
      <c r="R2085" s="1">
        <v>0.87430555555555556</v>
      </c>
      <c r="S2085" s="1">
        <v>0.90763888888888888</v>
      </c>
      <c r="T2085">
        <v>48</v>
      </c>
      <c r="U2085" t="str">
        <f>IF(Flights[[#This Row],[Arrival Delay]]="","Cancelled",IF(Flights[[#This Row],[Arrival Delay]]&gt;15,"Delayed","On time"))</f>
        <v>Delayed</v>
      </c>
      <c r="V2085" t="str">
        <f>IF(Flights[[#This Row],[Status]]&lt;&gt;"Delayed","",IF(Flights[[#This Row],[Arrival Delay]]&gt;120,"Severe",IF(Flights[[#This Row],[Arrival Delay]]&gt;60,"Major","Moderate")))</f>
        <v>Moderate</v>
      </c>
      <c r="X2085" t="str">
        <f>IF(OR(AND(Flights[[#This Row],[Status]]="Cancelled",Flights[[#This Row],[Cancellation Reason]]="Airline/Carrier"),Flights[[#This Row],[Delay Type]]="Severe"),"Yes","No")</f>
        <v>No</v>
      </c>
    </row>
    <row r="2086" spans="1:24" x14ac:dyDescent="0.25">
      <c r="A2086" s="3">
        <v>42162</v>
      </c>
      <c r="B2086">
        <f>WEEKNUM(Flights[[#This Row],[Date]],2)</f>
        <v>23</v>
      </c>
      <c r="C2086">
        <f>WEEKDAY(Flights[[#This Row],[Date]],2)</f>
        <v>7</v>
      </c>
      <c r="D2086" t="s">
        <v>999</v>
      </c>
      <c r="E2086" t="s">
        <v>1994</v>
      </c>
      <c r="F2086" t="s">
        <v>0</v>
      </c>
      <c r="G2086" t="s">
        <v>9</v>
      </c>
      <c r="H2086" t="str">
        <f>_xlfn.XLOOKUP(Flights[[#This Row],[Destination]],Airports!$A$1:$A$77,Airports!$D$1:$D$77,"Code not found")</f>
        <v>San Francisco</v>
      </c>
      <c r="I2086" t="str" cm="1">
        <f t="array" ref="I2086">_xlfn.XLOOKUP(Flights[[#This Row],[Destination]],_xlfn._TRO_TRAILING(Airports!A:A),_xlfn._TRO_TRAILING(Airports!E:E),"Code not found")</f>
        <v>CA</v>
      </c>
      <c r="J2086" s="1">
        <v>0.5180555555555556</v>
      </c>
      <c r="K2086">
        <f>HOUR(Flights[[#This Row],[Scheduled Departure]])</f>
        <v>12</v>
      </c>
      <c r="L2086" s="1">
        <v>0.51597222222222228</v>
      </c>
      <c r="M2086">
        <v>-3</v>
      </c>
      <c r="N2086">
        <v>79</v>
      </c>
      <c r="O2086" s="14">
        <f>Flights[[#This Row],[Length (min)]]/60</f>
        <v>1.3166666666666667</v>
      </c>
      <c r="P2086">
        <v>337</v>
      </c>
      <c r="Q2086" s="17">
        <f>IFERROR(Flights[[#This Row],[Distance]]/Flights[[#This Row],[Length (hr)]],"")</f>
        <v>255.9493670886076</v>
      </c>
      <c r="R2086" s="1">
        <v>0.58125000000000004</v>
      </c>
      <c r="S2086" s="1">
        <v>0.5708333333333333</v>
      </c>
      <c r="T2086">
        <v>-15</v>
      </c>
      <c r="U2086" t="str">
        <f>IF(Flights[[#This Row],[Arrival Delay]]="","Cancelled",IF(Flights[[#This Row],[Arrival Delay]]&gt;15,"Delayed","On time"))</f>
        <v>On time</v>
      </c>
      <c r="V2086" t="str">
        <f>IF(Flights[[#This Row],[Status]]&lt;&gt;"Delayed","",IF(Flights[[#This Row],[Arrival Delay]]&gt;120,"Severe",IF(Flights[[#This Row],[Arrival Delay]]&gt;60,"Major","Moderate")))</f>
        <v/>
      </c>
      <c r="X2086" t="str">
        <f>IF(OR(AND(Flights[[#This Row],[Status]]="Cancelled",Flights[[#This Row],[Cancellation Reason]]="Airline/Carrier"),Flights[[#This Row],[Delay Type]]="Severe"),"Yes","No")</f>
        <v>No</v>
      </c>
    </row>
    <row r="2087" spans="1:24" x14ac:dyDescent="0.25">
      <c r="A2087" s="3">
        <v>42162</v>
      </c>
      <c r="B2087">
        <f>WEEKNUM(Flights[[#This Row],[Date]],2)</f>
        <v>23</v>
      </c>
      <c r="C2087">
        <f>WEEKDAY(Flights[[#This Row],[Date]],2)</f>
        <v>7</v>
      </c>
      <c r="D2087" t="s">
        <v>526</v>
      </c>
      <c r="E2087" t="s">
        <v>1996</v>
      </c>
      <c r="F2087" t="s">
        <v>0</v>
      </c>
      <c r="G2087" t="s">
        <v>9</v>
      </c>
      <c r="H2087" t="str">
        <f>_xlfn.XLOOKUP(Flights[[#This Row],[Destination]],Airports!$A$1:$A$77,Airports!$D$1:$D$77,"Code not found")</f>
        <v>San Francisco</v>
      </c>
      <c r="I2087" t="str" cm="1">
        <f t="array" ref="I2087">_xlfn.XLOOKUP(Flights[[#This Row],[Destination]],_xlfn._TRO_TRAILING(Airports!A:A),_xlfn._TRO_TRAILING(Airports!E:E),"Code not found")</f>
        <v>CA</v>
      </c>
      <c r="J2087" s="1">
        <v>0.58333333333333337</v>
      </c>
      <c r="K2087">
        <f>HOUR(Flights[[#This Row],[Scheduled Departure]])</f>
        <v>14</v>
      </c>
      <c r="L2087" s="1">
        <v>0.57916666666666672</v>
      </c>
      <c r="M2087">
        <v>-6</v>
      </c>
      <c r="N2087">
        <v>74</v>
      </c>
      <c r="O2087" s="14">
        <f>Flights[[#This Row],[Length (min)]]/60</f>
        <v>1.2333333333333334</v>
      </c>
      <c r="P2087">
        <v>337</v>
      </c>
      <c r="Q2087" s="17">
        <f>IFERROR(Flights[[#This Row],[Distance]]/Flights[[#This Row],[Length (hr)]],"")</f>
        <v>273.24324324324323</v>
      </c>
      <c r="R2087" s="1">
        <v>0.63194444444444442</v>
      </c>
      <c r="S2087" s="1">
        <v>0.63055555555555554</v>
      </c>
      <c r="T2087">
        <v>-2</v>
      </c>
      <c r="U2087" t="str">
        <f>IF(Flights[[#This Row],[Arrival Delay]]="","Cancelled",IF(Flights[[#This Row],[Arrival Delay]]&gt;15,"Delayed","On time"))</f>
        <v>On time</v>
      </c>
      <c r="V2087" t="str">
        <f>IF(Flights[[#This Row],[Status]]&lt;&gt;"Delayed","",IF(Flights[[#This Row],[Arrival Delay]]&gt;120,"Severe",IF(Flights[[#This Row],[Arrival Delay]]&gt;60,"Major","Moderate")))</f>
        <v/>
      </c>
      <c r="X2087" t="str">
        <f>IF(OR(AND(Flights[[#This Row],[Status]]="Cancelled",Flights[[#This Row],[Cancellation Reason]]="Airline/Carrier"),Flights[[#This Row],[Delay Type]]="Severe"),"Yes","No")</f>
        <v>No</v>
      </c>
    </row>
    <row r="2088" spans="1:24" x14ac:dyDescent="0.25">
      <c r="A2088" s="3">
        <v>42162</v>
      </c>
      <c r="B2088">
        <f>WEEKNUM(Flights[[#This Row],[Date]],2)</f>
        <v>23</v>
      </c>
      <c r="C2088">
        <f>WEEKDAY(Flights[[#This Row],[Date]],2)</f>
        <v>7</v>
      </c>
      <c r="D2088" t="s">
        <v>1442</v>
      </c>
      <c r="E2088" t="s">
        <v>1995</v>
      </c>
      <c r="F2088" t="s">
        <v>0</v>
      </c>
      <c r="G2088" t="s">
        <v>351</v>
      </c>
      <c r="H2088" t="str">
        <f>_xlfn.XLOOKUP(Flights[[#This Row],[Destination]],Airports!$A$1:$A$77,Airports!$D$1:$D$77,"Code not found")</f>
        <v>Sacramento</v>
      </c>
      <c r="I2088" t="str" cm="1">
        <f t="array" ref="I2088">_xlfn.XLOOKUP(Flights[[#This Row],[Destination]],_xlfn._TRO_TRAILING(Airports!A:A),_xlfn._TRO_TRAILING(Airports!E:E),"Code not found")</f>
        <v>CA</v>
      </c>
      <c r="J2088" s="1">
        <v>0.58333333333333337</v>
      </c>
      <c r="K2088">
        <f>HOUR(Flights[[#This Row],[Scheduled Departure]])</f>
        <v>14</v>
      </c>
      <c r="L2088" s="1">
        <v>0.58750000000000002</v>
      </c>
      <c r="M2088">
        <v>6</v>
      </c>
      <c r="N2088">
        <v>71</v>
      </c>
      <c r="O2088" s="14">
        <f>Flights[[#This Row],[Length (min)]]/60</f>
        <v>1.1833333333333333</v>
      </c>
      <c r="P2088">
        <v>373</v>
      </c>
      <c r="Q2088" s="17">
        <f>IFERROR(Flights[[#This Row],[Distance]]/Flights[[#This Row],[Length (hr)]],"")</f>
        <v>315.21126760563379</v>
      </c>
      <c r="R2088" s="1">
        <v>0.63541666666666663</v>
      </c>
      <c r="S2088" s="1">
        <v>0.63680555555555551</v>
      </c>
      <c r="T2088">
        <v>2</v>
      </c>
      <c r="U2088" t="str">
        <f>IF(Flights[[#This Row],[Arrival Delay]]="","Cancelled",IF(Flights[[#This Row],[Arrival Delay]]&gt;15,"Delayed","On time"))</f>
        <v>On time</v>
      </c>
      <c r="V2088" t="str">
        <f>IF(Flights[[#This Row],[Status]]&lt;&gt;"Delayed","",IF(Flights[[#This Row],[Arrival Delay]]&gt;120,"Severe",IF(Flights[[#This Row],[Arrival Delay]]&gt;60,"Major","Moderate")))</f>
        <v/>
      </c>
      <c r="X2088" t="str">
        <f>IF(OR(AND(Flights[[#This Row],[Status]]="Cancelled",Flights[[#This Row],[Cancellation Reason]]="Airline/Carrier"),Flights[[#This Row],[Delay Type]]="Severe"),"Yes","No")</f>
        <v>No</v>
      </c>
    </row>
    <row r="2089" spans="1:24" x14ac:dyDescent="0.25">
      <c r="A2089" s="3">
        <v>42162</v>
      </c>
      <c r="B2089">
        <f>WEEKNUM(Flights[[#This Row],[Date]],2)</f>
        <v>23</v>
      </c>
      <c r="C2089">
        <f>WEEKDAY(Flights[[#This Row],[Date]],2)</f>
        <v>7</v>
      </c>
      <c r="D2089" t="s">
        <v>82</v>
      </c>
      <c r="E2089" t="s">
        <v>1987</v>
      </c>
      <c r="F2089" t="s">
        <v>0</v>
      </c>
      <c r="G2089" t="s">
        <v>12</v>
      </c>
      <c r="H2089" t="str">
        <f>_xlfn.XLOOKUP(Flights[[#This Row],[Destination]],Airports!$A$1:$A$77,Airports!$D$1:$D$77,"Code not found")</f>
        <v>New York</v>
      </c>
      <c r="I2089" t="str" cm="1">
        <f t="array" ref="I2089">_xlfn.XLOOKUP(Flights[[#This Row],[Destination]],_xlfn._TRO_TRAILING(Airports!A:A),_xlfn._TRO_TRAILING(Airports!E:E),"Code not found")</f>
        <v>NY</v>
      </c>
      <c r="J2089" s="1">
        <v>0.63888888888888884</v>
      </c>
      <c r="K2089">
        <f>HOUR(Flights[[#This Row],[Scheduled Departure]])</f>
        <v>15</v>
      </c>
      <c r="L2089" s="1">
        <v>0.64861111111111114</v>
      </c>
      <c r="M2089">
        <v>14</v>
      </c>
      <c r="N2089">
        <v>339</v>
      </c>
      <c r="O2089" s="14">
        <f>Flights[[#This Row],[Length (min)]]/60</f>
        <v>5.65</v>
      </c>
      <c r="P2089">
        <v>2475</v>
      </c>
      <c r="Q2089" s="17">
        <f>IFERROR(Flights[[#This Row],[Distance]]/Flights[[#This Row],[Length (hr)]],"")</f>
        <v>438.0530973451327</v>
      </c>
      <c r="R2089" s="1">
        <v>0.99791666666666667</v>
      </c>
      <c r="S2089" s="1">
        <v>9.0277777777777769E-3</v>
      </c>
      <c r="T2089">
        <v>16</v>
      </c>
      <c r="U2089" t="str">
        <f>IF(Flights[[#This Row],[Arrival Delay]]="","Cancelled",IF(Flights[[#This Row],[Arrival Delay]]&gt;15,"Delayed","On time"))</f>
        <v>Delayed</v>
      </c>
      <c r="V2089" t="str">
        <f>IF(Flights[[#This Row],[Status]]&lt;&gt;"Delayed","",IF(Flights[[#This Row],[Arrival Delay]]&gt;120,"Severe",IF(Flights[[#This Row],[Arrival Delay]]&gt;60,"Major","Moderate")))</f>
        <v>Moderate</v>
      </c>
      <c r="X2089" t="str">
        <f>IF(OR(AND(Flights[[#This Row],[Status]]="Cancelled",Flights[[#This Row],[Cancellation Reason]]="Airline/Carrier"),Flights[[#This Row],[Delay Type]]="Severe"),"Yes","No")</f>
        <v>No</v>
      </c>
    </row>
    <row r="2090" spans="1:24" x14ac:dyDescent="0.25">
      <c r="A2090" s="3">
        <v>42162</v>
      </c>
      <c r="B2090">
        <f>WEEKNUM(Flights[[#This Row],[Date]],2)</f>
        <v>23</v>
      </c>
      <c r="C2090">
        <f>WEEKDAY(Flights[[#This Row],[Date]],2)</f>
        <v>7</v>
      </c>
      <c r="D2090" t="s">
        <v>780</v>
      </c>
      <c r="E2090" t="s">
        <v>1990</v>
      </c>
      <c r="F2090" t="s">
        <v>0</v>
      </c>
      <c r="G2090" t="s">
        <v>4</v>
      </c>
      <c r="H2090" t="str">
        <f>_xlfn.XLOOKUP(Flights[[#This Row],[Destination]],Airports!$A$1:$A$77,Airports!$D$1:$D$77,"Code not found")</f>
        <v>Chicago</v>
      </c>
      <c r="I2090" t="str" cm="1">
        <f t="array" ref="I2090">_xlfn.XLOOKUP(Flights[[#This Row],[Destination]],_xlfn._TRO_TRAILING(Airports!A:A),_xlfn._TRO_TRAILING(Airports!E:E),"Code not found")</f>
        <v>IL</v>
      </c>
      <c r="J2090" s="1">
        <v>0.75347222222222221</v>
      </c>
      <c r="K2090">
        <f>HOUR(Flights[[#This Row],[Scheduled Departure]])</f>
        <v>18</v>
      </c>
      <c r="L2090" s="1">
        <v>0.85069444444444442</v>
      </c>
      <c r="M2090">
        <v>140</v>
      </c>
      <c r="N2090">
        <v>230</v>
      </c>
      <c r="O2090" s="14">
        <f>Flights[[#This Row],[Length (min)]]/60</f>
        <v>3.8333333333333335</v>
      </c>
      <c r="P2090">
        <v>1744</v>
      </c>
      <c r="Q2090" s="17">
        <f>IFERROR(Flights[[#This Row],[Distance]]/Flights[[#This Row],[Length (hr)]],"")</f>
        <v>454.95652173913044</v>
      </c>
      <c r="R2090" s="1">
        <v>2.0833333333333333E-3</v>
      </c>
      <c r="S2090" s="1">
        <v>9.375E-2</v>
      </c>
      <c r="T2090">
        <v>132</v>
      </c>
      <c r="U2090" t="str">
        <f>IF(Flights[[#This Row],[Arrival Delay]]="","Cancelled",IF(Flights[[#This Row],[Arrival Delay]]&gt;15,"Delayed","On time"))</f>
        <v>Delayed</v>
      </c>
      <c r="V2090" t="str">
        <f>IF(Flights[[#This Row],[Status]]&lt;&gt;"Delayed","",IF(Flights[[#This Row],[Arrival Delay]]&gt;120,"Severe",IF(Flights[[#This Row],[Arrival Delay]]&gt;60,"Major","Moderate")))</f>
        <v>Severe</v>
      </c>
      <c r="X2090" t="str">
        <f>IF(OR(AND(Flights[[#This Row],[Status]]="Cancelled",Flights[[#This Row],[Cancellation Reason]]="Airline/Carrier"),Flights[[#This Row],[Delay Type]]="Severe"),"Yes","No")</f>
        <v>Yes</v>
      </c>
    </row>
    <row r="2091" spans="1:24" x14ac:dyDescent="0.25">
      <c r="A2091" s="3">
        <v>42162</v>
      </c>
      <c r="B2091">
        <f>WEEKNUM(Flights[[#This Row],[Date]],2)</f>
        <v>23</v>
      </c>
      <c r="C2091">
        <f>WEEKDAY(Flights[[#This Row],[Date]],2)</f>
        <v>7</v>
      </c>
      <c r="D2091" t="s">
        <v>760</v>
      </c>
      <c r="E2091" t="s">
        <v>1990</v>
      </c>
      <c r="F2091" t="s">
        <v>0</v>
      </c>
      <c r="G2091" t="s">
        <v>9</v>
      </c>
      <c r="H2091" t="str">
        <f>_xlfn.XLOOKUP(Flights[[#This Row],[Destination]],Airports!$A$1:$A$77,Airports!$D$1:$D$77,"Code not found")</f>
        <v>San Francisco</v>
      </c>
      <c r="I2091" t="str" cm="1">
        <f t="array" ref="I2091">_xlfn.XLOOKUP(Flights[[#This Row],[Destination]],_xlfn._TRO_TRAILING(Airports!A:A),_xlfn._TRO_TRAILING(Airports!E:E),"Code not found")</f>
        <v>CA</v>
      </c>
      <c r="J2091" s="1">
        <v>0.8354166666666667</v>
      </c>
      <c r="K2091">
        <f>HOUR(Flights[[#This Row],[Scheduled Departure]])</f>
        <v>20</v>
      </c>
      <c r="L2091" s="1">
        <v>0.85069444444444442</v>
      </c>
      <c r="M2091">
        <v>22</v>
      </c>
      <c r="N2091">
        <v>74</v>
      </c>
      <c r="O2091" s="14">
        <f>Flights[[#This Row],[Length (min)]]/60</f>
        <v>1.2333333333333334</v>
      </c>
      <c r="P2091">
        <v>337</v>
      </c>
      <c r="Q2091" s="17">
        <f>IFERROR(Flights[[#This Row],[Distance]]/Flights[[#This Row],[Length (hr)]],"")</f>
        <v>273.24324324324323</v>
      </c>
      <c r="R2091" s="1">
        <v>0.89583333333333337</v>
      </c>
      <c r="S2091" s="1">
        <v>0.90208333333333335</v>
      </c>
      <c r="T2091">
        <v>9</v>
      </c>
      <c r="U2091" t="str">
        <f>IF(Flights[[#This Row],[Arrival Delay]]="","Cancelled",IF(Flights[[#This Row],[Arrival Delay]]&gt;15,"Delayed","On time"))</f>
        <v>On time</v>
      </c>
      <c r="V2091" t="str">
        <f>IF(Flights[[#This Row],[Status]]&lt;&gt;"Delayed","",IF(Flights[[#This Row],[Arrival Delay]]&gt;120,"Severe",IF(Flights[[#This Row],[Arrival Delay]]&gt;60,"Major","Moderate")))</f>
        <v/>
      </c>
      <c r="X2091" t="str">
        <f>IF(OR(AND(Flights[[#This Row],[Status]]="Cancelled",Flights[[#This Row],[Cancellation Reason]]="Airline/Carrier"),Flights[[#This Row],[Delay Type]]="Severe"),"Yes","No")</f>
        <v>No</v>
      </c>
    </row>
    <row r="2092" spans="1:24" x14ac:dyDescent="0.25">
      <c r="A2092" s="3">
        <v>42162</v>
      </c>
      <c r="B2092">
        <f>WEEKNUM(Flights[[#This Row],[Date]],2)</f>
        <v>23</v>
      </c>
      <c r="C2092">
        <f>WEEKDAY(Flights[[#This Row],[Date]],2)</f>
        <v>7</v>
      </c>
      <c r="D2092" t="s">
        <v>619</v>
      </c>
      <c r="E2092" t="s">
        <v>1996</v>
      </c>
      <c r="F2092" t="s">
        <v>0</v>
      </c>
      <c r="G2092" t="s">
        <v>15</v>
      </c>
      <c r="H2092" t="str">
        <f>_xlfn.XLOOKUP(Flights[[#This Row],[Destination]],Airports!$A$1:$A$77,Airports!$D$1:$D$77,"Code not found")</f>
        <v>Las Vegas</v>
      </c>
      <c r="I2092" t="str" cm="1">
        <f t="array" ref="I2092">_xlfn.XLOOKUP(Flights[[#This Row],[Destination]],_xlfn._TRO_TRAILING(Airports!A:A),_xlfn._TRO_TRAILING(Airports!E:E),"Code not found")</f>
        <v>NV</v>
      </c>
      <c r="J2092" s="1">
        <v>0.86805555555555558</v>
      </c>
      <c r="K2092">
        <f>HOUR(Flights[[#This Row],[Scheduled Departure]])</f>
        <v>20</v>
      </c>
      <c r="L2092" s="1">
        <v>0.91527777777777775</v>
      </c>
      <c r="M2092">
        <v>68</v>
      </c>
      <c r="N2092">
        <v>67</v>
      </c>
      <c r="O2092" s="14">
        <f>Flights[[#This Row],[Length (min)]]/60</f>
        <v>1.1166666666666667</v>
      </c>
      <c r="P2092">
        <v>236</v>
      </c>
      <c r="Q2092" s="17">
        <f>IFERROR(Flights[[#This Row],[Distance]]/Flights[[#This Row],[Length (hr)]],"")</f>
        <v>211.34328358208955</v>
      </c>
      <c r="R2092" s="1">
        <v>0.91319444444444442</v>
      </c>
      <c r="S2092" s="1">
        <v>0.96180555555555558</v>
      </c>
      <c r="T2092">
        <v>70</v>
      </c>
      <c r="U2092" t="str">
        <f>IF(Flights[[#This Row],[Arrival Delay]]="","Cancelled",IF(Flights[[#This Row],[Arrival Delay]]&gt;15,"Delayed","On time"))</f>
        <v>Delayed</v>
      </c>
      <c r="V2092" t="str">
        <f>IF(Flights[[#This Row],[Status]]&lt;&gt;"Delayed","",IF(Flights[[#This Row],[Arrival Delay]]&gt;120,"Severe",IF(Flights[[#This Row],[Arrival Delay]]&gt;60,"Major","Moderate")))</f>
        <v>Major</v>
      </c>
      <c r="X2092" t="str">
        <f>IF(OR(AND(Flights[[#This Row],[Status]]="Cancelled",Flights[[#This Row],[Cancellation Reason]]="Airline/Carrier"),Flights[[#This Row],[Delay Type]]="Severe"),"Yes","No")</f>
        <v>No</v>
      </c>
    </row>
    <row r="2093" spans="1:24" x14ac:dyDescent="0.25">
      <c r="A2093" s="3">
        <v>42162</v>
      </c>
      <c r="B2093">
        <f>WEEKNUM(Flights[[#This Row],[Date]],2)</f>
        <v>23</v>
      </c>
      <c r="C2093">
        <f>WEEKDAY(Flights[[#This Row],[Date]],2)</f>
        <v>7</v>
      </c>
      <c r="D2093" t="s">
        <v>1129</v>
      </c>
      <c r="E2093" t="s">
        <v>1990</v>
      </c>
      <c r="F2093" t="s">
        <v>0</v>
      </c>
      <c r="G2093" t="s">
        <v>4</v>
      </c>
      <c r="H2093" t="str">
        <f>_xlfn.XLOOKUP(Flights[[#This Row],[Destination]],Airports!$A$1:$A$77,Airports!$D$1:$D$77,"Code not found")</f>
        <v>Chicago</v>
      </c>
      <c r="I2093" t="str" cm="1">
        <f t="array" ref="I2093">_xlfn.XLOOKUP(Flights[[#This Row],[Destination]],_xlfn._TRO_TRAILING(Airports!A:A),_xlfn._TRO_TRAILING(Airports!E:E),"Code not found")</f>
        <v>IL</v>
      </c>
      <c r="J2093" s="1">
        <v>0.96805555555555556</v>
      </c>
      <c r="K2093">
        <f>HOUR(Flights[[#This Row],[Scheduled Departure]])</f>
        <v>23</v>
      </c>
      <c r="L2093" s="1">
        <v>0.9819444444444444</v>
      </c>
      <c r="M2093">
        <v>20</v>
      </c>
      <c r="N2093">
        <v>215</v>
      </c>
      <c r="O2093" s="14">
        <f>Flights[[#This Row],[Length (min)]]/60</f>
        <v>3.5833333333333335</v>
      </c>
      <c r="P2093">
        <v>1744</v>
      </c>
      <c r="Q2093" s="17">
        <f>IFERROR(Flights[[#This Row],[Distance]]/Flights[[#This Row],[Length (hr)]],"")</f>
        <v>486.69767441860461</v>
      </c>
      <c r="R2093" s="1">
        <v>0.22083333333333333</v>
      </c>
      <c r="S2093" s="1">
        <v>0.21458333333333332</v>
      </c>
      <c r="T2093">
        <v>-9</v>
      </c>
      <c r="U2093" t="str">
        <f>IF(Flights[[#This Row],[Arrival Delay]]="","Cancelled",IF(Flights[[#This Row],[Arrival Delay]]&gt;15,"Delayed","On time"))</f>
        <v>On time</v>
      </c>
      <c r="V2093" t="str">
        <f>IF(Flights[[#This Row],[Status]]&lt;&gt;"Delayed","",IF(Flights[[#This Row],[Arrival Delay]]&gt;120,"Severe",IF(Flights[[#This Row],[Arrival Delay]]&gt;60,"Major","Moderate")))</f>
        <v/>
      </c>
      <c r="X2093" t="str">
        <f>IF(OR(AND(Flights[[#This Row],[Status]]="Cancelled",Flights[[#This Row],[Cancellation Reason]]="Airline/Carrier"),Flights[[#This Row],[Delay Type]]="Severe"),"Yes","No")</f>
        <v>No</v>
      </c>
    </row>
    <row r="2094" spans="1:24" x14ac:dyDescent="0.25">
      <c r="A2094" s="3">
        <v>42162</v>
      </c>
      <c r="B2094">
        <f>WEEKNUM(Flights[[#This Row],[Date]],2)</f>
        <v>23</v>
      </c>
      <c r="C2094">
        <f>WEEKDAY(Flights[[#This Row],[Date]],2)</f>
        <v>7</v>
      </c>
      <c r="D2094" t="s">
        <v>183</v>
      </c>
      <c r="E2094" t="s">
        <v>1987</v>
      </c>
      <c r="F2094" t="s">
        <v>0</v>
      </c>
      <c r="G2094" t="s">
        <v>2</v>
      </c>
      <c r="H2094" t="str">
        <f>_xlfn.XLOOKUP(Flights[[#This Row],[Destination]],Airports!$A$1:$A$77,Airports!$D$1:$D$77,"Code not found")</f>
        <v>Miami</v>
      </c>
      <c r="I2094" t="str" cm="1">
        <f t="array" ref="I2094">_xlfn.XLOOKUP(Flights[[#This Row],[Destination]],_xlfn._TRO_TRAILING(Airports!A:A),_xlfn._TRO_TRAILING(Airports!E:E),"Code not found")</f>
        <v>FL</v>
      </c>
      <c r="J2094" s="1">
        <v>0.99652777777777779</v>
      </c>
      <c r="K2094">
        <f>HOUR(Flights[[#This Row],[Scheduled Departure]])</f>
        <v>23</v>
      </c>
      <c r="L2094" s="1">
        <v>0.99513888888888891</v>
      </c>
      <c r="M2094">
        <v>-2</v>
      </c>
      <c r="N2094">
        <v>289</v>
      </c>
      <c r="O2094" s="14">
        <f>Flights[[#This Row],[Length (min)]]/60</f>
        <v>4.8166666666666664</v>
      </c>
      <c r="P2094">
        <v>2342</v>
      </c>
      <c r="Q2094" s="17">
        <f>IFERROR(Flights[[#This Row],[Distance]]/Flights[[#This Row],[Length (hr)]],"")</f>
        <v>486.22837370242218</v>
      </c>
      <c r="R2094" s="1">
        <v>0.33402777777777776</v>
      </c>
      <c r="S2094" s="1">
        <v>0.32083333333333336</v>
      </c>
      <c r="T2094">
        <v>-19</v>
      </c>
      <c r="U2094" t="str">
        <f>IF(Flights[[#This Row],[Arrival Delay]]="","Cancelled",IF(Flights[[#This Row],[Arrival Delay]]&gt;15,"Delayed","On time"))</f>
        <v>On time</v>
      </c>
      <c r="V2094" t="str">
        <f>IF(Flights[[#This Row],[Status]]&lt;&gt;"Delayed","",IF(Flights[[#This Row],[Arrival Delay]]&gt;120,"Severe",IF(Flights[[#This Row],[Arrival Delay]]&gt;60,"Major","Moderate")))</f>
        <v/>
      </c>
      <c r="X2094" t="str">
        <f>IF(OR(AND(Flights[[#This Row],[Status]]="Cancelled",Flights[[#This Row],[Cancellation Reason]]="Airline/Carrier"),Flights[[#This Row],[Delay Type]]="Severe"),"Yes","No")</f>
        <v>No</v>
      </c>
    </row>
    <row r="2095" spans="1:24" x14ac:dyDescent="0.25">
      <c r="A2095" s="3">
        <v>42163</v>
      </c>
      <c r="B2095">
        <f>WEEKNUM(Flights[[#This Row],[Date]],2)</f>
        <v>24</v>
      </c>
      <c r="C2095">
        <f>WEEKDAY(Flights[[#This Row],[Date]],2)</f>
        <v>1</v>
      </c>
      <c r="D2095" t="s">
        <v>776</v>
      </c>
      <c r="E2095" t="s">
        <v>1995</v>
      </c>
      <c r="F2095" t="s">
        <v>0</v>
      </c>
      <c r="G2095" t="s">
        <v>351</v>
      </c>
      <c r="H2095" t="str">
        <f>_xlfn.XLOOKUP(Flights[[#This Row],[Destination]],Airports!$A$1:$A$77,Airports!$D$1:$D$77,"Code not found")</f>
        <v>Sacramento</v>
      </c>
      <c r="I2095" t="str" cm="1">
        <f t="array" ref="I2095">_xlfn.XLOOKUP(Flights[[#This Row],[Destination]],_xlfn._TRO_TRAILING(Airports!A:A),_xlfn._TRO_TRAILING(Airports!E:E),"Code not found")</f>
        <v>CA</v>
      </c>
      <c r="J2095" s="1">
        <v>0.22916666666666666</v>
      </c>
      <c r="K2095">
        <f>HOUR(Flights[[#This Row],[Scheduled Departure]])</f>
        <v>5</v>
      </c>
      <c r="L2095" s="1">
        <v>0.22916666666666666</v>
      </c>
      <c r="M2095">
        <v>0</v>
      </c>
      <c r="N2095">
        <v>69</v>
      </c>
      <c r="O2095" s="14">
        <f>Flights[[#This Row],[Length (min)]]/60</f>
        <v>1.1499999999999999</v>
      </c>
      <c r="P2095">
        <v>373</v>
      </c>
      <c r="Q2095" s="17">
        <f>IFERROR(Flights[[#This Row],[Distance]]/Flights[[#This Row],[Length (hr)]],"")</f>
        <v>324.34782608695656</v>
      </c>
      <c r="R2095" s="1">
        <v>0.28472222222222221</v>
      </c>
      <c r="S2095" s="1">
        <v>0.27708333333333335</v>
      </c>
      <c r="T2095">
        <v>-11</v>
      </c>
      <c r="U2095" t="str">
        <f>IF(Flights[[#This Row],[Arrival Delay]]="","Cancelled",IF(Flights[[#This Row],[Arrival Delay]]&gt;15,"Delayed","On time"))</f>
        <v>On time</v>
      </c>
      <c r="V2095" t="str">
        <f>IF(Flights[[#This Row],[Status]]&lt;&gt;"Delayed","",IF(Flights[[#This Row],[Arrival Delay]]&gt;120,"Severe",IF(Flights[[#This Row],[Arrival Delay]]&gt;60,"Major","Moderate")))</f>
        <v/>
      </c>
      <c r="X2095" t="str">
        <f>IF(OR(AND(Flights[[#This Row],[Status]]="Cancelled",Flights[[#This Row],[Cancellation Reason]]="Airline/Carrier"),Flights[[#This Row],[Delay Type]]="Severe"),"Yes","No")</f>
        <v>No</v>
      </c>
    </row>
    <row r="2096" spans="1:24" x14ac:dyDescent="0.25">
      <c r="A2096" s="3">
        <v>42163</v>
      </c>
      <c r="B2096">
        <f>WEEKNUM(Flights[[#This Row],[Date]],2)</f>
        <v>24</v>
      </c>
      <c r="C2096">
        <f>WEEKDAY(Flights[[#This Row],[Date]],2)</f>
        <v>1</v>
      </c>
      <c r="D2096" t="s">
        <v>1184</v>
      </c>
      <c r="E2096" t="s">
        <v>1995</v>
      </c>
      <c r="F2096" t="s">
        <v>0</v>
      </c>
      <c r="G2096" t="s">
        <v>7</v>
      </c>
      <c r="H2096" t="str">
        <f>_xlfn.XLOOKUP(Flights[[#This Row],[Destination]],Airports!$A$1:$A$77,Airports!$D$1:$D$77,"Code not found")</f>
        <v>Austin</v>
      </c>
      <c r="I2096" t="str" cm="1">
        <f t="array" ref="I2096">_xlfn.XLOOKUP(Flights[[#This Row],[Destination]],_xlfn._TRO_TRAILING(Airports!A:A),_xlfn._TRO_TRAILING(Airports!E:E),"Code not found")</f>
        <v>TX</v>
      </c>
      <c r="J2096" s="1">
        <v>0.25</v>
      </c>
      <c r="K2096">
        <f>HOUR(Flights[[#This Row],[Scheduled Departure]])</f>
        <v>6</v>
      </c>
      <c r="L2096" s="1">
        <v>0.24583333333333332</v>
      </c>
      <c r="M2096">
        <v>-6</v>
      </c>
      <c r="N2096">
        <v>170</v>
      </c>
      <c r="O2096" s="14">
        <f>Flights[[#This Row],[Length (min)]]/60</f>
        <v>2.8333333333333335</v>
      </c>
      <c r="P2096">
        <v>1242</v>
      </c>
      <c r="Q2096" s="17">
        <f>IFERROR(Flights[[#This Row],[Distance]]/Flights[[#This Row],[Length (hr)]],"")</f>
        <v>438.35294117647055</v>
      </c>
      <c r="R2096" s="1">
        <v>0.46180555555555558</v>
      </c>
      <c r="S2096" s="1">
        <v>0.44722222222222224</v>
      </c>
      <c r="T2096">
        <v>-21</v>
      </c>
      <c r="U2096" t="str">
        <f>IF(Flights[[#This Row],[Arrival Delay]]="","Cancelled",IF(Flights[[#This Row],[Arrival Delay]]&gt;15,"Delayed","On time"))</f>
        <v>On time</v>
      </c>
      <c r="V2096" t="str">
        <f>IF(Flights[[#This Row],[Status]]&lt;&gt;"Delayed","",IF(Flights[[#This Row],[Arrival Delay]]&gt;120,"Severe",IF(Flights[[#This Row],[Arrival Delay]]&gt;60,"Major","Moderate")))</f>
        <v/>
      </c>
      <c r="X2096" t="str">
        <f>IF(OR(AND(Flights[[#This Row],[Status]]="Cancelled",Flights[[#This Row],[Cancellation Reason]]="Airline/Carrier"),Flights[[#This Row],[Delay Type]]="Severe"),"Yes","No")</f>
        <v>No</v>
      </c>
    </row>
    <row r="2097" spans="1:24" x14ac:dyDescent="0.25">
      <c r="A2097" s="3">
        <v>42163</v>
      </c>
      <c r="B2097">
        <f>WEEKNUM(Flights[[#This Row],[Date]],2)</f>
        <v>24</v>
      </c>
      <c r="C2097">
        <f>WEEKDAY(Flights[[#This Row],[Date]],2)</f>
        <v>1</v>
      </c>
      <c r="D2097" t="s">
        <v>410</v>
      </c>
      <c r="E2097" t="s">
        <v>1992</v>
      </c>
      <c r="F2097" t="s">
        <v>0</v>
      </c>
      <c r="G2097" t="s">
        <v>12</v>
      </c>
      <c r="H2097" t="str">
        <f>_xlfn.XLOOKUP(Flights[[#This Row],[Destination]],Airports!$A$1:$A$77,Airports!$D$1:$D$77,"Code not found")</f>
        <v>New York</v>
      </c>
      <c r="I2097" t="str" cm="1">
        <f t="array" ref="I2097">_xlfn.XLOOKUP(Flights[[#This Row],[Destination]],_xlfn._TRO_TRAILING(Airports!A:A),_xlfn._TRO_TRAILING(Airports!E:E),"Code not found")</f>
        <v>NY</v>
      </c>
      <c r="J2097" s="1">
        <v>0.35069444444444442</v>
      </c>
      <c r="K2097">
        <f>HOUR(Flights[[#This Row],[Scheduled Departure]])</f>
        <v>8</v>
      </c>
      <c r="L2097" s="1">
        <v>0.36805555555555558</v>
      </c>
      <c r="M2097">
        <v>25</v>
      </c>
      <c r="N2097">
        <v>305</v>
      </c>
      <c r="O2097" s="14">
        <f>Flights[[#This Row],[Length (min)]]/60</f>
        <v>5.083333333333333</v>
      </c>
      <c r="P2097">
        <v>2475</v>
      </c>
      <c r="Q2097" s="17">
        <f>IFERROR(Flights[[#This Row],[Distance]]/Flights[[#This Row],[Length (hr)]],"")</f>
        <v>486.88524590163939</v>
      </c>
      <c r="R2097" s="1">
        <v>0.70694444444444449</v>
      </c>
      <c r="S2097" s="1">
        <v>0.70486111111111116</v>
      </c>
      <c r="T2097">
        <v>-3</v>
      </c>
      <c r="U2097" t="str">
        <f>IF(Flights[[#This Row],[Arrival Delay]]="","Cancelled",IF(Flights[[#This Row],[Arrival Delay]]&gt;15,"Delayed","On time"))</f>
        <v>On time</v>
      </c>
      <c r="V2097" t="str">
        <f>IF(Flights[[#This Row],[Status]]&lt;&gt;"Delayed","",IF(Flights[[#This Row],[Arrival Delay]]&gt;120,"Severe",IF(Flights[[#This Row],[Arrival Delay]]&gt;60,"Major","Moderate")))</f>
        <v/>
      </c>
      <c r="X2097" t="str">
        <f>IF(OR(AND(Flights[[#This Row],[Status]]="Cancelled",Flights[[#This Row],[Cancellation Reason]]="Airline/Carrier"),Flights[[#This Row],[Delay Type]]="Severe"),"Yes","No")</f>
        <v>No</v>
      </c>
    </row>
    <row r="2098" spans="1:24" x14ac:dyDescent="0.25">
      <c r="A2098" s="3">
        <v>42163</v>
      </c>
      <c r="B2098">
        <f>WEEKNUM(Flights[[#This Row],[Date]],2)</f>
        <v>24</v>
      </c>
      <c r="C2098">
        <f>WEEKDAY(Flights[[#This Row],[Date]],2)</f>
        <v>1</v>
      </c>
      <c r="D2098" t="s">
        <v>430</v>
      </c>
      <c r="E2098" t="s">
        <v>1989</v>
      </c>
      <c r="F2098" t="s">
        <v>0</v>
      </c>
      <c r="G2098" t="s">
        <v>26</v>
      </c>
      <c r="H2098" t="str">
        <f>_xlfn.XLOOKUP(Flights[[#This Row],[Destination]],Airports!$A$1:$A$77,Airports!$D$1:$D$77,"Code not found")</f>
        <v>Atlanta</v>
      </c>
      <c r="I2098" t="str" cm="1">
        <f t="array" ref="I2098">_xlfn.XLOOKUP(Flights[[#This Row],[Destination]],_xlfn._TRO_TRAILING(Airports!A:A),_xlfn._TRO_TRAILING(Airports!E:E),"Code not found")</f>
        <v>GA</v>
      </c>
      <c r="J2098" s="1">
        <v>0.38541666666666669</v>
      </c>
      <c r="K2098">
        <f>HOUR(Flights[[#This Row],[Scheduled Departure]])</f>
        <v>9</v>
      </c>
      <c r="L2098" s="1">
        <v>0.38472222222222224</v>
      </c>
      <c r="M2098">
        <v>-1</v>
      </c>
      <c r="N2098">
        <v>240</v>
      </c>
      <c r="O2098" s="14">
        <f>Flights[[#This Row],[Length (min)]]/60</f>
        <v>4</v>
      </c>
      <c r="P2098">
        <v>1947</v>
      </c>
      <c r="Q2098" s="17">
        <f>IFERROR(Flights[[#This Row],[Distance]]/Flights[[#This Row],[Length (hr)]],"")</f>
        <v>486.75</v>
      </c>
      <c r="R2098" s="1">
        <v>0.7</v>
      </c>
      <c r="S2098" s="1">
        <v>0.67638888888888893</v>
      </c>
      <c r="T2098">
        <v>-34</v>
      </c>
      <c r="U2098" t="str">
        <f>IF(Flights[[#This Row],[Arrival Delay]]="","Cancelled",IF(Flights[[#This Row],[Arrival Delay]]&gt;15,"Delayed","On time"))</f>
        <v>On time</v>
      </c>
      <c r="V2098" t="str">
        <f>IF(Flights[[#This Row],[Status]]&lt;&gt;"Delayed","",IF(Flights[[#This Row],[Arrival Delay]]&gt;120,"Severe",IF(Flights[[#This Row],[Arrival Delay]]&gt;60,"Major","Moderate")))</f>
        <v/>
      </c>
      <c r="X2098" t="str">
        <f>IF(OR(AND(Flights[[#This Row],[Status]]="Cancelled",Flights[[#This Row],[Cancellation Reason]]="Airline/Carrier"),Flights[[#This Row],[Delay Type]]="Severe"),"Yes","No")</f>
        <v>No</v>
      </c>
    </row>
    <row r="2099" spans="1:24" x14ac:dyDescent="0.25">
      <c r="A2099" s="3">
        <v>42163</v>
      </c>
      <c r="B2099">
        <f>WEEKNUM(Flights[[#This Row],[Date]],2)</f>
        <v>24</v>
      </c>
      <c r="C2099">
        <f>WEEKDAY(Flights[[#This Row],[Date]],2)</f>
        <v>1</v>
      </c>
      <c r="D2099" t="s">
        <v>725</v>
      </c>
      <c r="E2099" t="s">
        <v>1988</v>
      </c>
      <c r="F2099" t="s">
        <v>0</v>
      </c>
      <c r="G2099" t="s">
        <v>29</v>
      </c>
      <c r="H2099" t="str">
        <f>_xlfn.XLOOKUP(Flights[[#This Row],[Destination]],Airports!$A$1:$A$77,Airports!$D$1:$D$77,"Code not found")</f>
        <v>Phoenix</v>
      </c>
      <c r="I2099" t="str" cm="1">
        <f t="array" ref="I2099">_xlfn.XLOOKUP(Flights[[#This Row],[Destination]],_xlfn._TRO_TRAILING(Airports!A:A),_xlfn._TRO_TRAILING(Airports!E:E),"Code not found")</f>
        <v>AZ</v>
      </c>
      <c r="J2099" s="1">
        <v>0.53125</v>
      </c>
      <c r="K2099">
        <f>HOUR(Flights[[#This Row],[Scheduled Departure]])</f>
        <v>12</v>
      </c>
      <c r="L2099" s="1">
        <v>0.53055555555555556</v>
      </c>
      <c r="M2099">
        <v>-1</v>
      </c>
      <c r="N2099">
        <v>84</v>
      </c>
      <c r="O2099" s="14">
        <f>Flights[[#This Row],[Length (min)]]/60</f>
        <v>1.4</v>
      </c>
      <c r="P2099">
        <v>370</v>
      </c>
      <c r="Q2099" s="17">
        <f>IFERROR(Flights[[#This Row],[Distance]]/Flights[[#This Row],[Length (hr)]],"")</f>
        <v>264.28571428571428</v>
      </c>
      <c r="R2099" s="1">
        <v>0.59166666666666667</v>
      </c>
      <c r="S2099" s="1">
        <v>0.58888888888888891</v>
      </c>
      <c r="T2099">
        <v>-4</v>
      </c>
      <c r="U2099" t="str">
        <f>IF(Flights[[#This Row],[Arrival Delay]]="","Cancelled",IF(Flights[[#This Row],[Arrival Delay]]&gt;15,"Delayed","On time"))</f>
        <v>On time</v>
      </c>
      <c r="V2099" t="str">
        <f>IF(Flights[[#This Row],[Status]]&lt;&gt;"Delayed","",IF(Flights[[#This Row],[Arrival Delay]]&gt;120,"Severe",IF(Flights[[#This Row],[Arrival Delay]]&gt;60,"Major","Moderate")))</f>
        <v/>
      </c>
      <c r="X2099" t="str">
        <f>IF(OR(AND(Flights[[#This Row],[Status]]="Cancelled",Flights[[#This Row],[Cancellation Reason]]="Airline/Carrier"),Flights[[#This Row],[Delay Type]]="Severe"),"Yes","No")</f>
        <v>No</v>
      </c>
    </row>
    <row r="2100" spans="1:24" x14ac:dyDescent="0.25">
      <c r="A2100" s="3">
        <v>42163</v>
      </c>
      <c r="B2100">
        <f>WEEKNUM(Flights[[#This Row],[Date]],2)</f>
        <v>24</v>
      </c>
      <c r="C2100">
        <f>WEEKDAY(Flights[[#This Row],[Date]],2)</f>
        <v>1</v>
      </c>
      <c r="D2100" t="s">
        <v>516</v>
      </c>
      <c r="E2100" t="s">
        <v>1994</v>
      </c>
      <c r="F2100" t="s">
        <v>0</v>
      </c>
      <c r="G2100" t="s">
        <v>339</v>
      </c>
      <c r="H2100" t="str">
        <f>_xlfn.XLOOKUP(Flights[[#This Row],[Destination]],Airports!$A$1:$A$77,Airports!$D$1:$D$77,"Code not found")</f>
        <v>San Diego</v>
      </c>
      <c r="I2100" t="str" cm="1">
        <f t="array" ref="I2100">_xlfn.XLOOKUP(Flights[[#This Row],[Destination]],_xlfn._TRO_TRAILING(Airports!A:A),_xlfn._TRO_TRAILING(Airports!E:E),"Code not found")</f>
        <v>CA</v>
      </c>
      <c r="J2100" s="1">
        <v>0.54166666666666663</v>
      </c>
      <c r="K2100">
        <f>HOUR(Flights[[#This Row],[Scheduled Departure]])</f>
        <v>13</v>
      </c>
      <c r="L2100" s="1">
        <v>0.53611111111111109</v>
      </c>
      <c r="M2100">
        <v>-8</v>
      </c>
      <c r="N2100">
        <v>46</v>
      </c>
      <c r="O2100" s="14">
        <f>Flights[[#This Row],[Length (min)]]/60</f>
        <v>0.76666666666666672</v>
      </c>
      <c r="P2100">
        <v>109</v>
      </c>
      <c r="Q2100" s="17">
        <f>IFERROR(Flights[[#This Row],[Distance]]/Flights[[#This Row],[Length (hr)]],"")</f>
        <v>142.17391304347825</v>
      </c>
      <c r="R2100" s="1">
        <v>0.5805555555555556</v>
      </c>
      <c r="S2100" s="1">
        <v>0.56805555555555554</v>
      </c>
      <c r="T2100">
        <v>-18</v>
      </c>
      <c r="U2100" t="str">
        <f>IF(Flights[[#This Row],[Arrival Delay]]="","Cancelled",IF(Flights[[#This Row],[Arrival Delay]]&gt;15,"Delayed","On time"))</f>
        <v>On time</v>
      </c>
      <c r="V2100" t="str">
        <f>IF(Flights[[#This Row],[Status]]&lt;&gt;"Delayed","",IF(Flights[[#This Row],[Arrival Delay]]&gt;120,"Severe",IF(Flights[[#This Row],[Arrival Delay]]&gt;60,"Major","Moderate")))</f>
        <v/>
      </c>
      <c r="X2100" t="str">
        <f>IF(OR(AND(Flights[[#This Row],[Status]]="Cancelled",Flights[[#This Row],[Cancellation Reason]]="Airline/Carrier"),Flights[[#This Row],[Delay Type]]="Severe"),"Yes","No")</f>
        <v>No</v>
      </c>
    </row>
    <row r="2101" spans="1:24" x14ac:dyDescent="0.25">
      <c r="A2101" s="3">
        <v>42163</v>
      </c>
      <c r="B2101">
        <f>WEEKNUM(Flights[[#This Row],[Date]],2)</f>
        <v>24</v>
      </c>
      <c r="C2101">
        <f>WEEKDAY(Flights[[#This Row],[Date]],2)</f>
        <v>1</v>
      </c>
      <c r="D2101" t="s">
        <v>67</v>
      </c>
      <c r="E2101" t="s">
        <v>1987</v>
      </c>
      <c r="F2101" t="s">
        <v>0</v>
      </c>
      <c r="G2101" t="s">
        <v>4</v>
      </c>
      <c r="H2101" t="str">
        <f>_xlfn.XLOOKUP(Flights[[#This Row],[Destination]],Airports!$A$1:$A$77,Airports!$D$1:$D$77,"Code not found")</f>
        <v>Chicago</v>
      </c>
      <c r="I2101" t="str" cm="1">
        <f t="array" ref="I2101">_xlfn.XLOOKUP(Flights[[#This Row],[Destination]],_xlfn._TRO_TRAILING(Airports!A:A),_xlfn._TRO_TRAILING(Airports!E:E),"Code not found")</f>
        <v>IL</v>
      </c>
      <c r="J2101" s="1">
        <v>0.54861111111111116</v>
      </c>
      <c r="K2101">
        <f>HOUR(Flights[[#This Row],[Scheduled Departure]])</f>
        <v>13</v>
      </c>
      <c r="L2101" s="1">
        <v>0.54722222222222228</v>
      </c>
      <c r="M2101">
        <v>-2</v>
      </c>
      <c r="N2101">
        <v>247</v>
      </c>
      <c r="O2101" s="14">
        <f>Flights[[#This Row],[Length (min)]]/60</f>
        <v>4.1166666666666663</v>
      </c>
      <c r="P2101">
        <v>1744</v>
      </c>
      <c r="Q2101" s="17">
        <f>IFERROR(Flights[[#This Row],[Distance]]/Flights[[#This Row],[Length (hr)]],"")</f>
        <v>423.64372469635634</v>
      </c>
      <c r="R2101" s="1">
        <v>0.80833333333333335</v>
      </c>
      <c r="S2101" s="1">
        <v>0.80208333333333337</v>
      </c>
      <c r="T2101">
        <v>-9</v>
      </c>
      <c r="U2101" t="str">
        <f>IF(Flights[[#This Row],[Arrival Delay]]="","Cancelled",IF(Flights[[#This Row],[Arrival Delay]]&gt;15,"Delayed","On time"))</f>
        <v>On time</v>
      </c>
      <c r="V2101" t="str">
        <f>IF(Flights[[#This Row],[Status]]&lt;&gt;"Delayed","",IF(Flights[[#This Row],[Arrival Delay]]&gt;120,"Severe",IF(Flights[[#This Row],[Arrival Delay]]&gt;60,"Major","Moderate")))</f>
        <v/>
      </c>
      <c r="X2101" t="str">
        <f>IF(OR(AND(Flights[[#This Row],[Status]]="Cancelled",Flights[[#This Row],[Cancellation Reason]]="Airline/Carrier"),Flights[[#This Row],[Delay Type]]="Severe"),"Yes","No")</f>
        <v>No</v>
      </c>
    </row>
    <row r="2102" spans="1:24" x14ac:dyDescent="0.25">
      <c r="A2102" s="3">
        <v>42163</v>
      </c>
      <c r="B2102">
        <f>WEEKNUM(Flights[[#This Row],[Date]],2)</f>
        <v>24</v>
      </c>
      <c r="C2102">
        <f>WEEKDAY(Flights[[#This Row],[Date]],2)</f>
        <v>1</v>
      </c>
      <c r="D2102" t="s">
        <v>1535</v>
      </c>
      <c r="E2102" t="s">
        <v>1991</v>
      </c>
      <c r="F2102" t="s">
        <v>0</v>
      </c>
      <c r="G2102" t="s">
        <v>24</v>
      </c>
      <c r="H2102" t="str">
        <f>_xlfn.XLOOKUP(Flights[[#This Row],[Destination]],Airports!$A$1:$A$77,Airports!$D$1:$D$77,"Code not found")</f>
        <v>Portland</v>
      </c>
      <c r="I2102" t="str" cm="1">
        <f t="array" ref="I2102">_xlfn.XLOOKUP(Flights[[#This Row],[Destination]],_xlfn._TRO_TRAILING(Airports!A:A),_xlfn._TRO_TRAILING(Airports!E:E),"Code not found")</f>
        <v>OR</v>
      </c>
      <c r="J2102" s="1">
        <v>0.62152777777777779</v>
      </c>
      <c r="K2102">
        <f>HOUR(Flights[[#This Row],[Scheduled Departure]])</f>
        <v>14</v>
      </c>
      <c r="L2102" s="1">
        <v>0.6166666666666667</v>
      </c>
      <c r="M2102">
        <v>-7</v>
      </c>
      <c r="N2102">
        <v>126</v>
      </c>
      <c r="O2102" s="14">
        <f>Flights[[#This Row],[Length (min)]]/60</f>
        <v>2.1</v>
      </c>
      <c r="P2102">
        <v>834</v>
      </c>
      <c r="Q2102" s="17">
        <f>IFERROR(Flights[[#This Row],[Distance]]/Flights[[#This Row],[Length (hr)]],"")</f>
        <v>397.14285714285711</v>
      </c>
      <c r="R2102" s="1">
        <v>0.71875</v>
      </c>
      <c r="S2102" s="1">
        <v>0.70416666666666672</v>
      </c>
      <c r="T2102">
        <v>-21</v>
      </c>
      <c r="U2102" t="str">
        <f>IF(Flights[[#This Row],[Arrival Delay]]="","Cancelled",IF(Flights[[#This Row],[Arrival Delay]]&gt;15,"Delayed","On time"))</f>
        <v>On time</v>
      </c>
      <c r="V2102" t="str">
        <f>IF(Flights[[#This Row],[Status]]&lt;&gt;"Delayed","",IF(Flights[[#This Row],[Arrival Delay]]&gt;120,"Severe",IF(Flights[[#This Row],[Arrival Delay]]&gt;60,"Major","Moderate")))</f>
        <v/>
      </c>
      <c r="X2102" t="str">
        <f>IF(OR(AND(Flights[[#This Row],[Status]]="Cancelled",Flights[[#This Row],[Cancellation Reason]]="Airline/Carrier"),Flights[[#This Row],[Delay Type]]="Severe"),"Yes","No")</f>
        <v>No</v>
      </c>
    </row>
    <row r="2103" spans="1:24" x14ac:dyDescent="0.25">
      <c r="A2103" s="3">
        <v>42163</v>
      </c>
      <c r="B2103">
        <f>WEEKNUM(Flights[[#This Row],[Date]],2)</f>
        <v>24</v>
      </c>
      <c r="C2103">
        <f>WEEKDAY(Flights[[#This Row],[Date]],2)</f>
        <v>1</v>
      </c>
      <c r="D2103" t="s">
        <v>82</v>
      </c>
      <c r="E2103" t="s">
        <v>1987</v>
      </c>
      <c r="F2103" t="s">
        <v>0</v>
      </c>
      <c r="G2103" t="s">
        <v>12</v>
      </c>
      <c r="H2103" t="str">
        <f>_xlfn.XLOOKUP(Flights[[#This Row],[Destination]],Airports!$A$1:$A$77,Airports!$D$1:$D$77,"Code not found")</f>
        <v>New York</v>
      </c>
      <c r="I2103" t="str" cm="1">
        <f t="array" ref="I2103">_xlfn.XLOOKUP(Flights[[#This Row],[Destination]],_xlfn._TRO_TRAILING(Airports!A:A),_xlfn._TRO_TRAILING(Airports!E:E),"Code not found")</f>
        <v>NY</v>
      </c>
      <c r="J2103" s="1">
        <v>0.63888888888888884</v>
      </c>
      <c r="K2103">
        <f>HOUR(Flights[[#This Row],[Scheduled Departure]])</f>
        <v>15</v>
      </c>
      <c r="L2103" s="1">
        <v>0.63541666666666663</v>
      </c>
      <c r="M2103">
        <v>-5</v>
      </c>
      <c r="N2103">
        <v>344</v>
      </c>
      <c r="O2103" s="14">
        <f>Flights[[#This Row],[Length (min)]]/60</f>
        <v>5.7333333333333334</v>
      </c>
      <c r="P2103">
        <v>2475</v>
      </c>
      <c r="Q2103" s="17">
        <f>IFERROR(Flights[[#This Row],[Distance]]/Flights[[#This Row],[Length (hr)]],"")</f>
        <v>431.68604651162792</v>
      </c>
      <c r="R2103" s="1">
        <v>0.99791666666666667</v>
      </c>
      <c r="S2103" s="1">
        <v>0.99930555555555556</v>
      </c>
      <c r="T2103">
        <v>2</v>
      </c>
      <c r="U2103" t="str">
        <f>IF(Flights[[#This Row],[Arrival Delay]]="","Cancelled",IF(Flights[[#This Row],[Arrival Delay]]&gt;15,"Delayed","On time"))</f>
        <v>On time</v>
      </c>
      <c r="V2103" t="str">
        <f>IF(Flights[[#This Row],[Status]]&lt;&gt;"Delayed","",IF(Flights[[#This Row],[Arrival Delay]]&gt;120,"Severe",IF(Flights[[#This Row],[Arrival Delay]]&gt;60,"Major","Moderate")))</f>
        <v/>
      </c>
      <c r="X2103" t="str">
        <f>IF(OR(AND(Flights[[#This Row],[Status]]="Cancelled",Flights[[#This Row],[Cancellation Reason]]="Airline/Carrier"),Flights[[#This Row],[Delay Type]]="Severe"),"Yes","No")</f>
        <v>No</v>
      </c>
    </row>
    <row r="2104" spans="1:24" x14ac:dyDescent="0.25">
      <c r="A2104" s="3">
        <v>42163</v>
      </c>
      <c r="B2104">
        <f>WEEKNUM(Flights[[#This Row],[Date]],2)</f>
        <v>24</v>
      </c>
      <c r="C2104">
        <f>WEEKDAY(Flights[[#This Row],[Date]],2)</f>
        <v>1</v>
      </c>
      <c r="D2104" t="s">
        <v>1488</v>
      </c>
      <c r="E2104" t="s">
        <v>1989</v>
      </c>
      <c r="F2104" t="s">
        <v>0</v>
      </c>
      <c r="G2104" t="s">
        <v>29</v>
      </c>
      <c r="H2104" t="str">
        <f>_xlfn.XLOOKUP(Flights[[#This Row],[Destination]],Airports!$A$1:$A$77,Airports!$D$1:$D$77,"Code not found")</f>
        <v>Phoenix</v>
      </c>
      <c r="I2104" t="str" cm="1">
        <f t="array" ref="I2104">_xlfn.XLOOKUP(Flights[[#This Row],[Destination]],_xlfn._TRO_TRAILING(Airports!A:A),_xlfn._TRO_TRAILING(Airports!E:E),"Code not found")</f>
        <v>AZ</v>
      </c>
      <c r="J2104" s="1">
        <v>0.78472222222222221</v>
      </c>
      <c r="K2104">
        <f>HOUR(Flights[[#This Row],[Scheduled Departure]])</f>
        <v>18</v>
      </c>
      <c r="L2104" s="1">
        <v>0.78263888888888888</v>
      </c>
      <c r="M2104">
        <v>-3</v>
      </c>
      <c r="N2104">
        <v>81</v>
      </c>
      <c r="O2104" s="14">
        <f>Flights[[#This Row],[Length (min)]]/60</f>
        <v>1.35</v>
      </c>
      <c r="P2104">
        <v>370</v>
      </c>
      <c r="Q2104" s="17">
        <f>IFERROR(Flights[[#This Row],[Distance]]/Flights[[#This Row],[Length (hr)]],"")</f>
        <v>274.07407407407408</v>
      </c>
      <c r="R2104" s="1">
        <v>0.84236111111111112</v>
      </c>
      <c r="S2104" s="1">
        <v>0.83888888888888891</v>
      </c>
      <c r="T2104">
        <v>-5</v>
      </c>
      <c r="U2104" t="str">
        <f>IF(Flights[[#This Row],[Arrival Delay]]="","Cancelled",IF(Flights[[#This Row],[Arrival Delay]]&gt;15,"Delayed","On time"))</f>
        <v>On time</v>
      </c>
      <c r="V2104" t="str">
        <f>IF(Flights[[#This Row],[Status]]&lt;&gt;"Delayed","",IF(Flights[[#This Row],[Arrival Delay]]&gt;120,"Severe",IF(Flights[[#This Row],[Arrival Delay]]&gt;60,"Major","Moderate")))</f>
        <v/>
      </c>
      <c r="X2104" t="str">
        <f>IF(OR(AND(Flights[[#This Row],[Status]]="Cancelled",Flights[[#This Row],[Cancellation Reason]]="Airline/Carrier"),Flights[[#This Row],[Delay Type]]="Severe"),"Yes","No")</f>
        <v>No</v>
      </c>
    </row>
    <row r="2105" spans="1:24" x14ac:dyDescent="0.25">
      <c r="A2105" s="3">
        <v>42164</v>
      </c>
      <c r="B2105">
        <f>WEEKNUM(Flights[[#This Row],[Date]],2)</f>
        <v>24</v>
      </c>
      <c r="C2105">
        <f>WEEKDAY(Flights[[#This Row],[Date]],2)</f>
        <v>2</v>
      </c>
      <c r="D2105" t="s">
        <v>390</v>
      </c>
      <c r="E2105" t="s">
        <v>1991</v>
      </c>
      <c r="F2105" t="s">
        <v>0</v>
      </c>
      <c r="G2105" t="s">
        <v>344</v>
      </c>
      <c r="H2105" t="str">
        <f>_xlfn.XLOOKUP(Flights[[#This Row],[Destination]],Airports!$A$1:$A$77,Airports!$D$1:$D$77,"Code not found")</f>
        <v>Seattle</v>
      </c>
      <c r="I2105" t="str" cm="1">
        <f t="array" ref="I2105">_xlfn.XLOOKUP(Flights[[#This Row],[Destination]],_xlfn._TRO_TRAILING(Airports!A:A),_xlfn._TRO_TRAILING(Airports!E:E),"Code not found")</f>
        <v>WA</v>
      </c>
      <c r="J2105" s="1">
        <v>0.2951388888888889</v>
      </c>
      <c r="K2105">
        <f>HOUR(Flights[[#This Row],[Scheduled Departure]])</f>
        <v>7</v>
      </c>
      <c r="L2105" s="1">
        <v>0.29722222222222222</v>
      </c>
      <c r="M2105">
        <v>3</v>
      </c>
      <c r="N2105">
        <v>173</v>
      </c>
      <c r="O2105" s="14">
        <f>Flights[[#This Row],[Length (min)]]/60</f>
        <v>2.8833333333333333</v>
      </c>
      <c r="P2105">
        <v>954</v>
      </c>
      <c r="Q2105" s="17">
        <f>IFERROR(Flights[[#This Row],[Distance]]/Flights[[#This Row],[Length (hr)]],"")</f>
        <v>330.8670520231214</v>
      </c>
      <c r="R2105" s="1">
        <v>0.40972222222222221</v>
      </c>
      <c r="S2105" s="1">
        <v>0.41736111111111113</v>
      </c>
      <c r="T2105">
        <v>11</v>
      </c>
      <c r="U2105" t="str">
        <f>IF(Flights[[#This Row],[Arrival Delay]]="","Cancelled",IF(Flights[[#This Row],[Arrival Delay]]&gt;15,"Delayed","On time"))</f>
        <v>On time</v>
      </c>
      <c r="V2105" t="str">
        <f>IF(Flights[[#This Row],[Status]]&lt;&gt;"Delayed","",IF(Flights[[#This Row],[Arrival Delay]]&gt;120,"Severe",IF(Flights[[#This Row],[Arrival Delay]]&gt;60,"Major","Moderate")))</f>
        <v/>
      </c>
      <c r="X2105" t="str">
        <f>IF(OR(AND(Flights[[#This Row],[Status]]="Cancelled",Flights[[#This Row],[Cancellation Reason]]="Airline/Carrier"),Flights[[#This Row],[Delay Type]]="Severe"),"Yes","No")</f>
        <v>No</v>
      </c>
    </row>
    <row r="2106" spans="1:24" x14ac:dyDescent="0.25">
      <c r="A2106" s="3">
        <v>42164</v>
      </c>
      <c r="B2106">
        <f>WEEKNUM(Flights[[#This Row],[Date]],2)</f>
        <v>24</v>
      </c>
      <c r="C2106">
        <f>WEEKDAY(Flights[[#This Row],[Date]],2)</f>
        <v>2</v>
      </c>
      <c r="D2106" t="s">
        <v>1100</v>
      </c>
      <c r="E2106" t="s">
        <v>1990</v>
      </c>
      <c r="F2106" t="s">
        <v>0</v>
      </c>
      <c r="G2106" t="s">
        <v>281</v>
      </c>
      <c r="H2106" t="str">
        <f>_xlfn.XLOOKUP(Flights[[#This Row],[Destination]],Airports!$A$1:$A$77,Airports!$D$1:$D$77,"Code not found")</f>
        <v>Newark</v>
      </c>
      <c r="I2106" t="str" cm="1">
        <f t="array" ref="I2106">_xlfn.XLOOKUP(Flights[[#This Row],[Destination]],_xlfn._TRO_TRAILING(Airports!A:A),_xlfn._TRO_TRAILING(Airports!E:E),"Code not found")</f>
        <v>NJ</v>
      </c>
      <c r="J2106" s="1">
        <v>0.4201388888888889</v>
      </c>
      <c r="K2106">
        <f>HOUR(Flights[[#This Row],[Scheduled Departure]])</f>
        <v>10</v>
      </c>
      <c r="L2106" s="1">
        <v>0.4236111111111111</v>
      </c>
      <c r="M2106">
        <v>5</v>
      </c>
      <c r="N2106">
        <v>310</v>
      </c>
      <c r="O2106" s="14">
        <f>Flights[[#This Row],[Length (min)]]/60</f>
        <v>5.166666666666667</v>
      </c>
      <c r="P2106">
        <v>2454</v>
      </c>
      <c r="Q2106" s="17">
        <f>IFERROR(Flights[[#This Row],[Distance]]/Flights[[#This Row],[Length (hr)]],"")</f>
        <v>474.96774193548384</v>
      </c>
      <c r="R2106" s="1">
        <v>0.77222222222222225</v>
      </c>
      <c r="S2106" s="1">
        <v>0.76388888888888884</v>
      </c>
      <c r="T2106">
        <v>-12</v>
      </c>
      <c r="U2106" t="str">
        <f>IF(Flights[[#This Row],[Arrival Delay]]="","Cancelled",IF(Flights[[#This Row],[Arrival Delay]]&gt;15,"Delayed","On time"))</f>
        <v>On time</v>
      </c>
      <c r="V2106" t="str">
        <f>IF(Flights[[#This Row],[Status]]&lt;&gt;"Delayed","",IF(Flights[[#This Row],[Arrival Delay]]&gt;120,"Severe",IF(Flights[[#This Row],[Arrival Delay]]&gt;60,"Major","Moderate")))</f>
        <v/>
      </c>
      <c r="X2106" t="str">
        <f>IF(OR(AND(Flights[[#This Row],[Status]]="Cancelled",Flights[[#This Row],[Cancellation Reason]]="Airline/Carrier"),Flights[[#This Row],[Delay Type]]="Severe"),"Yes","No")</f>
        <v>No</v>
      </c>
    </row>
    <row r="2107" spans="1:24" x14ac:dyDescent="0.25">
      <c r="A2107" s="3">
        <v>42164</v>
      </c>
      <c r="B2107">
        <f>WEEKNUM(Flights[[#This Row],[Date]],2)</f>
        <v>24</v>
      </c>
      <c r="C2107">
        <f>WEEKDAY(Flights[[#This Row],[Date]],2)</f>
        <v>2</v>
      </c>
      <c r="D2107" t="s">
        <v>1255</v>
      </c>
      <c r="E2107" t="s">
        <v>1994</v>
      </c>
      <c r="F2107" t="s">
        <v>0</v>
      </c>
      <c r="G2107" t="s">
        <v>318</v>
      </c>
      <c r="H2107" t="str">
        <f>_xlfn.XLOOKUP(Flights[[#This Row],[Destination]],Airports!$A$1:$A$77,Airports!$D$1:$D$77,"Code not found")</f>
        <v>Oakland</v>
      </c>
      <c r="I2107" t="str" cm="1">
        <f t="array" ref="I2107">_xlfn.XLOOKUP(Flights[[#This Row],[Destination]],_xlfn._TRO_TRAILING(Airports!A:A),_xlfn._TRO_TRAILING(Airports!E:E),"Code not found")</f>
        <v>CA</v>
      </c>
      <c r="J2107" s="1">
        <v>0.51736111111111116</v>
      </c>
      <c r="K2107">
        <f>HOUR(Flights[[#This Row],[Scheduled Departure]])</f>
        <v>12</v>
      </c>
      <c r="L2107" s="1">
        <v>0.51458333333333328</v>
      </c>
      <c r="M2107">
        <v>-4</v>
      </c>
      <c r="N2107">
        <v>76</v>
      </c>
      <c r="O2107" s="14">
        <f>Flights[[#This Row],[Length (min)]]/60</f>
        <v>1.2666666666666666</v>
      </c>
      <c r="P2107">
        <v>337</v>
      </c>
      <c r="Q2107" s="17">
        <f>IFERROR(Flights[[#This Row],[Distance]]/Flights[[#This Row],[Length (hr)]],"")</f>
        <v>266.0526315789474</v>
      </c>
      <c r="R2107" s="1">
        <v>0.57847222222222228</v>
      </c>
      <c r="S2107" s="1">
        <v>0.56736111111111109</v>
      </c>
      <c r="T2107">
        <v>-16</v>
      </c>
      <c r="U2107" t="str">
        <f>IF(Flights[[#This Row],[Arrival Delay]]="","Cancelled",IF(Flights[[#This Row],[Arrival Delay]]&gt;15,"Delayed","On time"))</f>
        <v>On time</v>
      </c>
      <c r="V2107" t="str">
        <f>IF(Flights[[#This Row],[Status]]&lt;&gt;"Delayed","",IF(Flights[[#This Row],[Arrival Delay]]&gt;120,"Severe",IF(Flights[[#This Row],[Arrival Delay]]&gt;60,"Major","Moderate")))</f>
        <v/>
      </c>
      <c r="X2107" t="str">
        <f>IF(OR(AND(Flights[[#This Row],[Status]]="Cancelled",Flights[[#This Row],[Cancellation Reason]]="Airline/Carrier"),Flights[[#This Row],[Delay Type]]="Severe"),"Yes","No")</f>
        <v>No</v>
      </c>
    </row>
    <row r="2108" spans="1:24" x14ac:dyDescent="0.25">
      <c r="A2108" s="3">
        <v>42164</v>
      </c>
      <c r="B2108">
        <f>WEEKNUM(Flights[[#This Row],[Date]],2)</f>
        <v>24</v>
      </c>
      <c r="C2108">
        <f>WEEKDAY(Flights[[#This Row],[Date]],2)</f>
        <v>2</v>
      </c>
      <c r="D2108" t="s">
        <v>1526</v>
      </c>
      <c r="E2108" t="s">
        <v>1995</v>
      </c>
      <c r="F2108" t="s">
        <v>0</v>
      </c>
      <c r="G2108" t="s">
        <v>15</v>
      </c>
      <c r="H2108" t="str">
        <f>_xlfn.XLOOKUP(Flights[[#This Row],[Destination]],Airports!$A$1:$A$77,Airports!$D$1:$D$77,"Code not found")</f>
        <v>Las Vegas</v>
      </c>
      <c r="I2108" t="str" cm="1">
        <f t="array" ref="I2108">_xlfn.XLOOKUP(Flights[[#This Row],[Destination]],_xlfn._TRO_TRAILING(Airports!A:A),_xlfn._TRO_TRAILING(Airports!E:E),"Code not found")</f>
        <v>NV</v>
      </c>
      <c r="J2108" s="1">
        <v>0.53472222222222221</v>
      </c>
      <c r="K2108">
        <f>HOUR(Flights[[#This Row],[Scheduled Departure]])</f>
        <v>12</v>
      </c>
      <c r="L2108" s="1">
        <v>0.53402777777777777</v>
      </c>
      <c r="M2108">
        <v>-1</v>
      </c>
      <c r="N2108">
        <v>64</v>
      </c>
      <c r="O2108" s="14">
        <f>Flights[[#This Row],[Length (min)]]/60</f>
        <v>1.0666666666666667</v>
      </c>
      <c r="P2108">
        <v>236</v>
      </c>
      <c r="Q2108" s="17">
        <f>IFERROR(Flights[[#This Row],[Distance]]/Flights[[#This Row],[Length (hr)]],"")</f>
        <v>221.25</v>
      </c>
      <c r="R2108" s="1">
        <v>0.57638888888888884</v>
      </c>
      <c r="S2108" s="1">
        <v>0.57847222222222228</v>
      </c>
      <c r="T2108">
        <v>3</v>
      </c>
      <c r="U2108" t="str">
        <f>IF(Flights[[#This Row],[Arrival Delay]]="","Cancelled",IF(Flights[[#This Row],[Arrival Delay]]&gt;15,"Delayed","On time"))</f>
        <v>On time</v>
      </c>
      <c r="V2108" t="str">
        <f>IF(Flights[[#This Row],[Status]]&lt;&gt;"Delayed","",IF(Flights[[#This Row],[Arrival Delay]]&gt;120,"Severe",IF(Flights[[#This Row],[Arrival Delay]]&gt;60,"Major","Moderate")))</f>
        <v/>
      </c>
      <c r="X2108" t="str">
        <f>IF(OR(AND(Flights[[#This Row],[Status]]="Cancelled",Flights[[#This Row],[Cancellation Reason]]="Airline/Carrier"),Flights[[#This Row],[Delay Type]]="Severe"),"Yes","No")</f>
        <v>No</v>
      </c>
    </row>
    <row r="2109" spans="1:24" x14ac:dyDescent="0.25">
      <c r="A2109" s="3">
        <v>42164</v>
      </c>
      <c r="B2109">
        <f>WEEKNUM(Flights[[#This Row],[Date]],2)</f>
        <v>24</v>
      </c>
      <c r="C2109">
        <f>WEEKDAY(Flights[[#This Row],[Date]],2)</f>
        <v>2</v>
      </c>
      <c r="D2109" t="s">
        <v>1378</v>
      </c>
      <c r="E2109" t="s">
        <v>1996</v>
      </c>
      <c r="F2109" t="s">
        <v>0</v>
      </c>
      <c r="G2109" t="s">
        <v>10</v>
      </c>
      <c r="H2109" t="str">
        <f>_xlfn.XLOOKUP(Flights[[#This Row],[Destination]],Airports!$A$1:$A$77,Airports!$D$1:$D$77,"Code not found")</f>
        <v>Boston</v>
      </c>
      <c r="I2109" t="str" cm="1">
        <f t="array" ref="I2109">_xlfn.XLOOKUP(Flights[[#This Row],[Destination]],_xlfn._TRO_TRAILING(Airports!A:A),_xlfn._TRO_TRAILING(Airports!E:E),"Code not found")</f>
        <v>MA</v>
      </c>
      <c r="J2109" s="1">
        <v>0.55902777777777779</v>
      </c>
      <c r="K2109">
        <f>HOUR(Flights[[#This Row],[Scheduled Departure]])</f>
        <v>13</v>
      </c>
      <c r="L2109" s="1">
        <v>0.55833333333333335</v>
      </c>
      <c r="M2109">
        <v>-1</v>
      </c>
      <c r="N2109">
        <v>316</v>
      </c>
      <c r="O2109" s="14">
        <f>Flights[[#This Row],[Length (min)]]/60</f>
        <v>5.2666666666666666</v>
      </c>
      <c r="P2109">
        <v>2611</v>
      </c>
      <c r="Q2109" s="17">
        <f>IFERROR(Flights[[#This Row],[Distance]]/Flights[[#This Row],[Length (hr)]],"")</f>
        <v>495.75949367088606</v>
      </c>
      <c r="R2109" s="1">
        <v>0.91319444444444442</v>
      </c>
      <c r="S2109" s="1">
        <v>0.90277777777777779</v>
      </c>
      <c r="T2109">
        <v>-15</v>
      </c>
      <c r="U2109" t="str">
        <f>IF(Flights[[#This Row],[Arrival Delay]]="","Cancelled",IF(Flights[[#This Row],[Arrival Delay]]&gt;15,"Delayed","On time"))</f>
        <v>On time</v>
      </c>
      <c r="V2109" t="str">
        <f>IF(Flights[[#This Row],[Status]]&lt;&gt;"Delayed","",IF(Flights[[#This Row],[Arrival Delay]]&gt;120,"Severe",IF(Flights[[#This Row],[Arrival Delay]]&gt;60,"Major","Moderate")))</f>
        <v/>
      </c>
      <c r="X2109" t="str">
        <f>IF(OR(AND(Flights[[#This Row],[Status]]="Cancelled",Flights[[#This Row],[Cancellation Reason]]="Airline/Carrier"),Flights[[#This Row],[Delay Type]]="Severe"),"Yes","No")</f>
        <v>No</v>
      </c>
    </row>
    <row r="2110" spans="1:24" x14ac:dyDescent="0.25">
      <c r="A2110" s="3">
        <v>42164</v>
      </c>
      <c r="B2110">
        <f>WEEKNUM(Flights[[#This Row],[Date]],2)</f>
        <v>24</v>
      </c>
      <c r="C2110">
        <f>WEEKDAY(Flights[[#This Row],[Date]],2)</f>
        <v>2</v>
      </c>
      <c r="D2110" t="s">
        <v>721</v>
      </c>
      <c r="E2110" t="s">
        <v>1995</v>
      </c>
      <c r="F2110" t="s">
        <v>0</v>
      </c>
      <c r="G2110" t="s">
        <v>26</v>
      </c>
      <c r="H2110" t="str">
        <f>_xlfn.XLOOKUP(Flights[[#This Row],[Destination]],Airports!$A$1:$A$77,Airports!$D$1:$D$77,"Code not found")</f>
        <v>Atlanta</v>
      </c>
      <c r="I2110" t="str" cm="1">
        <f t="array" ref="I2110">_xlfn.XLOOKUP(Flights[[#This Row],[Destination]],_xlfn._TRO_TRAILING(Airports!A:A),_xlfn._TRO_TRAILING(Airports!E:E),"Code not found")</f>
        <v>GA</v>
      </c>
      <c r="J2110" s="1">
        <v>0.57638888888888884</v>
      </c>
      <c r="K2110">
        <f>HOUR(Flights[[#This Row],[Scheduled Departure]])</f>
        <v>13</v>
      </c>
      <c r="L2110" s="1">
        <v>0.5756944444444444</v>
      </c>
      <c r="M2110">
        <v>-1</v>
      </c>
      <c r="N2110">
        <v>269</v>
      </c>
      <c r="O2110" s="14">
        <f>Flights[[#This Row],[Length (min)]]/60</f>
        <v>4.4833333333333334</v>
      </c>
      <c r="P2110">
        <v>1947</v>
      </c>
      <c r="Q2110" s="17">
        <f>IFERROR(Flights[[#This Row],[Distance]]/Flights[[#This Row],[Length (hr)]],"")</f>
        <v>434.27509293680299</v>
      </c>
      <c r="R2110" s="1">
        <v>0.89236111111111116</v>
      </c>
      <c r="S2110" s="1">
        <v>0.88749999999999996</v>
      </c>
      <c r="T2110">
        <v>-7</v>
      </c>
      <c r="U2110" t="str">
        <f>IF(Flights[[#This Row],[Arrival Delay]]="","Cancelled",IF(Flights[[#This Row],[Arrival Delay]]&gt;15,"Delayed","On time"))</f>
        <v>On time</v>
      </c>
      <c r="V2110" t="str">
        <f>IF(Flights[[#This Row],[Status]]&lt;&gt;"Delayed","",IF(Flights[[#This Row],[Arrival Delay]]&gt;120,"Severe",IF(Flights[[#This Row],[Arrival Delay]]&gt;60,"Major","Moderate")))</f>
        <v/>
      </c>
      <c r="X2110" t="str">
        <f>IF(OR(AND(Flights[[#This Row],[Status]]="Cancelled",Flights[[#This Row],[Cancellation Reason]]="Airline/Carrier"),Flights[[#This Row],[Delay Type]]="Severe"),"Yes","No")</f>
        <v>No</v>
      </c>
    </row>
    <row r="2111" spans="1:24" x14ac:dyDescent="0.25">
      <c r="A2111" s="3">
        <v>42164</v>
      </c>
      <c r="B2111">
        <f>WEEKNUM(Flights[[#This Row],[Date]],2)</f>
        <v>24</v>
      </c>
      <c r="C2111">
        <f>WEEKDAY(Flights[[#This Row],[Date]],2)</f>
        <v>2</v>
      </c>
      <c r="D2111" t="s">
        <v>1479</v>
      </c>
      <c r="E2111" t="s">
        <v>1990</v>
      </c>
      <c r="F2111" t="s">
        <v>0</v>
      </c>
      <c r="G2111" t="s">
        <v>293</v>
      </c>
      <c r="H2111" t="str">
        <f>_xlfn.XLOOKUP(Flights[[#This Row],[Destination]],Airports!$A$1:$A$77,Airports!$D$1:$D$77,"Code not found")</f>
        <v>Houston</v>
      </c>
      <c r="I2111" t="str" cm="1">
        <f t="array" ref="I2111">_xlfn.XLOOKUP(Flights[[#This Row],[Destination]],_xlfn._TRO_TRAILING(Airports!A:A),_xlfn._TRO_TRAILING(Airports!E:E),"Code not found")</f>
        <v>TX</v>
      </c>
      <c r="J2111" s="1">
        <v>0.60416666666666663</v>
      </c>
      <c r="K2111">
        <f>HOUR(Flights[[#This Row],[Scheduled Departure]])</f>
        <v>14</v>
      </c>
      <c r="L2111" s="1">
        <v>0</v>
      </c>
      <c r="O2111" s="14">
        <f>Flights[[#This Row],[Length (min)]]/60</f>
        <v>0</v>
      </c>
      <c r="P2111">
        <v>1379</v>
      </c>
      <c r="Q2111" s="17" t="str">
        <f>IFERROR(Flights[[#This Row],[Distance]]/Flights[[#This Row],[Length (hr)]],"")</f>
        <v/>
      </c>
      <c r="R2111" s="1">
        <v>0.8256944444444444</v>
      </c>
      <c r="S2111" s="1">
        <v>0</v>
      </c>
      <c r="U2111" t="str">
        <f>IF(Flights[[#This Row],[Arrival Delay]]="","Cancelled",IF(Flights[[#This Row],[Arrival Delay]]&gt;15,"Delayed","On time"))</f>
        <v>Cancelled</v>
      </c>
      <c r="V2111" t="str">
        <f>IF(Flights[[#This Row],[Status]]&lt;&gt;"Delayed","",IF(Flights[[#This Row],[Arrival Delay]]&gt;120,"Severe",IF(Flights[[#This Row],[Arrival Delay]]&gt;60,"Major","Moderate")))</f>
        <v/>
      </c>
      <c r="W2111" t="s">
        <v>8</v>
      </c>
      <c r="X2111" t="str">
        <f>IF(OR(AND(Flights[[#This Row],[Status]]="Cancelled",Flights[[#This Row],[Cancellation Reason]]="Airline/Carrier"),Flights[[#This Row],[Delay Type]]="Severe"),"Yes","No")</f>
        <v>Yes</v>
      </c>
    </row>
    <row r="2112" spans="1:24" x14ac:dyDescent="0.25">
      <c r="A2112" s="3">
        <v>42164</v>
      </c>
      <c r="B2112">
        <f>WEEKNUM(Flights[[#This Row],[Date]],2)</f>
        <v>24</v>
      </c>
      <c r="C2112">
        <f>WEEKDAY(Flights[[#This Row],[Date]],2)</f>
        <v>2</v>
      </c>
      <c r="D2112" t="s">
        <v>1094</v>
      </c>
      <c r="E2112" t="s">
        <v>1994</v>
      </c>
      <c r="F2112" t="s">
        <v>0</v>
      </c>
      <c r="G2112" t="s">
        <v>313</v>
      </c>
      <c r="H2112" t="str">
        <f>_xlfn.XLOOKUP(Flights[[#This Row],[Destination]],Airports!$A$1:$A$77,Airports!$D$1:$D$77,"Code not found")</f>
        <v>Monterey</v>
      </c>
      <c r="I2112" t="str" cm="1">
        <f t="array" ref="I2112">_xlfn.XLOOKUP(Flights[[#This Row],[Destination]],_xlfn._TRO_TRAILING(Airports!A:A),_xlfn._TRO_TRAILING(Airports!E:E),"Code not found")</f>
        <v>CA</v>
      </c>
      <c r="J2112" s="1">
        <v>0.68055555555555558</v>
      </c>
      <c r="K2112">
        <f>HOUR(Flights[[#This Row],[Scheduled Departure]])</f>
        <v>16</v>
      </c>
      <c r="L2112" s="1">
        <v>0.67708333333333337</v>
      </c>
      <c r="M2112">
        <v>-5</v>
      </c>
      <c r="N2112">
        <v>73</v>
      </c>
      <c r="O2112" s="14">
        <f>Flights[[#This Row],[Length (min)]]/60</f>
        <v>1.2166666666666666</v>
      </c>
      <c r="P2112">
        <v>266</v>
      </c>
      <c r="Q2112" s="17">
        <f>IFERROR(Flights[[#This Row],[Distance]]/Flights[[#This Row],[Length (hr)]],"")</f>
        <v>218.63013698630138</v>
      </c>
      <c r="R2112" s="1">
        <v>0.7270833333333333</v>
      </c>
      <c r="S2112" s="1">
        <v>0.72777777777777775</v>
      </c>
      <c r="T2112">
        <v>1</v>
      </c>
      <c r="U2112" t="str">
        <f>IF(Flights[[#This Row],[Arrival Delay]]="","Cancelled",IF(Flights[[#This Row],[Arrival Delay]]&gt;15,"Delayed","On time"))</f>
        <v>On time</v>
      </c>
      <c r="V2112" t="str">
        <f>IF(Flights[[#This Row],[Status]]&lt;&gt;"Delayed","",IF(Flights[[#This Row],[Arrival Delay]]&gt;120,"Severe",IF(Flights[[#This Row],[Arrival Delay]]&gt;60,"Major","Moderate")))</f>
        <v/>
      </c>
      <c r="X2112" t="str">
        <f>IF(OR(AND(Flights[[#This Row],[Status]]="Cancelled",Flights[[#This Row],[Cancellation Reason]]="Airline/Carrier"),Flights[[#This Row],[Delay Type]]="Severe"),"Yes","No")</f>
        <v>No</v>
      </c>
    </row>
    <row r="2113" spans="1:24" x14ac:dyDescent="0.25">
      <c r="A2113" s="3">
        <v>42164</v>
      </c>
      <c r="B2113">
        <f>WEEKNUM(Flights[[#This Row],[Date]],2)</f>
        <v>24</v>
      </c>
      <c r="C2113">
        <f>WEEKDAY(Flights[[#This Row],[Date]],2)</f>
        <v>2</v>
      </c>
      <c r="D2113" t="s">
        <v>1543</v>
      </c>
      <c r="E2113" t="s">
        <v>1995</v>
      </c>
      <c r="F2113" t="s">
        <v>0</v>
      </c>
      <c r="G2113" t="s">
        <v>306</v>
      </c>
      <c r="H2113" t="str">
        <f>_xlfn.XLOOKUP(Flights[[#This Row],[Destination]],Airports!$A$1:$A$77,Airports!$D$1:$D$77,"Code not found")</f>
        <v>Chicago</v>
      </c>
      <c r="I2113" t="str" cm="1">
        <f t="array" ref="I2113">_xlfn.XLOOKUP(Flights[[#This Row],[Destination]],_xlfn._TRO_TRAILING(Airports!A:A),_xlfn._TRO_TRAILING(Airports!E:E),"Code not found")</f>
        <v>IL</v>
      </c>
      <c r="J2113" s="1">
        <v>0.69791666666666663</v>
      </c>
      <c r="K2113">
        <f>HOUR(Flights[[#This Row],[Scheduled Departure]])</f>
        <v>16</v>
      </c>
      <c r="L2113" s="1">
        <v>0.69444444444444442</v>
      </c>
      <c r="M2113">
        <v>-5</v>
      </c>
      <c r="N2113">
        <v>222</v>
      </c>
      <c r="O2113" s="14">
        <f>Flights[[#This Row],[Length (min)]]/60</f>
        <v>3.7</v>
      </c>
      <c r="P2113">
        <v>1750</v>
      </c>
      <c r="Q2113" s="17">
        <f>IFERROR(Flights[[#This Row],[Distance]]/Flights[[#This Row],[Length (hr)]],"")</f>
        <v>472.97297297297297</v>
      </c>
      <c r="R2113" s="1">
        <v>0.94444444444444442</v>
      </c>
      <c r="S2113" s="1">
        <v>0.93194444444444446</v>
      </c>
      <c r="T2113">
        <v>-18</v>
      </c>
      <c r="U2113" t="str">
        <f>IF(Flights[[#This Row],[Arrival Delay]]="","Cancelled",IF(Flights[[#This Row],[Arrival Delay]]&gt;15,"Delayed","On time"))</f>
        <v>On time</v>
      </c>
      <c r="V2113" t="str">
        <f>IF(Flights[[#This Row],[Status]]&lt;&gt;"Delayed","",IF(Flights[[#This Row],[Arrival Delay]]&gt;120,"Severe",IF(Flights[[#This Row],[Arrival Delay]]&gt;60,"Major","Moderate")))</f>
        <v/>
      </c>
      <c r="X2113" t="str">
        <f>IF(OR(AND(Flights[[#This Row],[Status]]="Cancelled",Flights[[#This Row],[Cancellation Reason]]="Airline/Carrier"),Flights[[#This Row],[Delay Type]]="Severe"),"Yes","No")</f>
        <v>No</v>
      </c>
    </row>
    <row r="2114" spans="1:24" x14ac:dyDescent="0.25">
      <c r="A2114" s="3">
        <v>42164</v>
      </c>
      <c r="B2114">
        <f>WEEKNUM(Flights[[#This Row],[Date]],2)</f>
        <v>24</v>
      </c>
      <c r="C2114">
        <f>WEEKDAY(Flights[[#This Row],[Date]],2)</f>
        <v>2</v>
      </c>
      <c r="D2114" t="s">
        <v>1485</v>
      </c>
      <c r="E2114" t="s">
        <v>1989</v>
      </c>
      <c r="F2114" t="s">
        <v>0</v>
      </c>
      <c r="G2114" t="s">
        <v>314</v>
      </c>
      <c r="H2114" t="str">
        <f>_xlfn.XLOOKUP(Flights[[#This Row],[Destination]],Airports!$A$1:$A$77,Airports!$D$1:$D$77,"Code not found")</f>
        <v>Minneapolis</v>
      </c>
      <c r="I2114" t="str" cm="1">
        <f t="array" ref="I2114">_xlfn.XLOOKUP(Flights[[#This Row],[Destination]],_xlfn._TRO_TRAILING(Airports!A:A),_xlfn._TRO_TRAILING(Airports!E:E),"Code not found")</f>
        <v>MN</v>
      </c>
      <c r="J2114" s="1">
        <v>0.74305555555555558</v>
      </c>
      <c r="K2114">
        <f>HOUR(Flights[[#This Row],[Scheduled Departure]])</f>
        <v>17</v>
      </c>
      <c r="L2114" s="1">
        <v>0.74027777777777781</v>
      </c>
      <c r="M2114">
        <v>-4</v>
      </c>
      <c r="N2114">
        <v>202</v>
      </c>
      <c r="O2114" s="14">
        <f>Flights[[#This Row],[Length (min)]]/60</f>
        <v>3.3666666666666667</v>
      </c>
      <c r="P2114">
        <v>1535</v>
      </c>
      <c r="Q2114" s="17">
        <f>IFERROR(Flights[[#This Row],[Distance]]/Flights[[#This Row],[Length (hr)]],"")</f>
        <v>455.94059405940595</v>
      </c>
      <c r="R2114" s="1">
        <v>0.97083333333333333</v>
      </c>
      <c r="S2114" s="1">
        <v>0.96388888888888891</v>
      </c>
      <c r="T2114">
        <v>-10</v>
      </c>
      <c r="U2114" t="str">
        <f>IF(Flights[[#This Row],[Arrival Delay]]="","Cancelled",IF(Flights[[#This Row],[Arrival Delay]]&gt;15,"Delayed","On time"))</f>
        <v>On time</v>
      </c>
      <c r="V2114" t="str">
        <f>IF(Flights[[#This Row],[Status]]&lt;&gt;"Delayed","",IF(Flights[[#This Row],[Arrival Delay]]&gt;120,"Severe",IF(Flights[[#This Row],[Arrival Delay]]&gt;60,"Major","Moderate")))</f>
        <v/>
      </c>
      <c r="X2114" t="str">
        <f>IF(OR(AND(Flights[[#This Row],[Status]]="Cancelled",Flights[[#This Row],[Cancellation Reason]]="Airline/Carrier"),Flights[[#This Row],[Delay Type]]="Severe"),"Yes","No")</f>
        <v>No</v>
      </c>
    </row>
    <row r="2115" spans="1:24" x14ac:dyDescent="0.25">
      <c r="A2115" s="3">
        <v>42164</v>
      </c>
      <c r="B2115">
        <f>WEEKNUM(Flights[[#This Row],[Date]],2)</f>
        <v>24</v>
      </c>
      <c r="C2115">
        <f>WEEKDAY(Flights[[#This Row],[Date]],2)</f>
        <v>2</v>
      </c>
      <c r="D2115" t="s">
        <v>88</v>
      </c>
      <c r="E2115" t="s">
        <v>1987</v>
      </c>
      <c r="F2115" t="s">
        <v>0</v>
      </c>
      <c r="G2115" t="s">
        <v>15</v>
      </c>
      <c r="H2115" t="str">
        <f>_xlfn.XLOOKUP(Flights[[#This Row],[Destination]],Airports!$A$1:$A$77,Airports!$D$1:$D$77,"Code not found")</f>
        <v>Las Vegas</v>
      </c>
      <c r="I2115" t="str" cm="1">
        <f t="array" ref="I2115">_xlfn.XLOOKUP(Flights[[#This Row],[Destination]],_xlfn._TRO_TRAILING(Airports!A:A),_xlfn._TRO_TRAILING(Airports!E:E),"Code not found")</f>
        <v>NV</v>
      </c>
      <c r="J2115" s="1">
        <v>0.75694444444444442</v>
      </c>
      <c r="K2115">
        <f>HOUR(Flights[[#This Row],[Scheduled Departure]])</f>
        <v>18</v>
      </c>
      <c r="L2115" s="1">
        <v>0.75763888888888886</v>
      </c>
      <c r="M2115">
        <v>1</v>
      </c>
      <c r="N2115">
        <v>68</v>
      </c>
      <c r="O2115" s="14">
        <f>Flights[[#This Row],[Length (min)]]/60</f>
        <v>1.1333333333333333</v>
      </c>
      <c r="P2115">
        <v>236</v>
      </c>
      <c r="Q2115" s="17">
        <f>IFERROR(Flights[[#This Row],[Distance]]/Flights[[#This Row],[Length (hr)]],"")</f>
        <v>208.23529411764707</v>
      </c>
      <c r="R2115" s="1">
        <v>0.80555555555555558</v>
      </c>
      <c r="S2115" s="1">
        <v>0.80486111111111114</v>
      </c>
      <c r="T2115">
        <v>-1</v>
      </c>
      <c r="U2115" t="str">
        <f>IF(Flights[[#This Row],[Arrival Delay]]="","Cancelled",IF(Flights[[#This Row],[Arrival Delay]]&gt;15,"Delayed","On time"))</f>
        <v>On time</v>
      </c>
      <c r="V2115" t="str">
        <f>IF(Flights[[#This Row],[Status]]&lt;&gt;"Delayed","",IF(Flights[[#This Row],[Arrival Delay]]&gt;120,"Severe",IF(Flights[[#This Row],[Arrival Delay]]&gt;60,"Major","Moderate")))</f>
        <v/>
      </c>
      <c r="X2115" t="str">
        <f>IF(OR(AND(Flights[[#This Row],[Status]]="Cancelled",Flights[[#This Row],[Cancellation Reason]]="Airline/Carrier"),Flights[[#This Row],[Delay Type]]="Severe"),"Yes","No")</f>
        <v>No</v>
      </c>
    </row>
    <row r="2116" spans="1:24" x14ac:dyDescent="0.25">
      <c r="A2116" s="3">
        <v>42164</v>
      </c>
      <c r="B2116">
        <f>WEEKNUM(Flights[[#This Row],[Date]],2)</f>
        <v>24</v>
      </c>
      <c r="C2116">
        <f>WEEKDAY(Flights[[#This Row],[Date]],2)</f>
        <v>2</v>
      </c>
      <c r="D2116" t="s">
        <v>674</v>
      </c>
      <c r="E2116" t="s">
        <v>1989</v>
      </c>
      <c r="F2116" t="s">
        <v>0</v>
      </c>
      <c r="G2116" t="s">
        <v>12</v>
      </c>
      <c r="H2116" t="str">
        <f>_xlfn.XLOOKUP(Flights[[#This Row],[Destination]],Airports!$A$1:$A$77,Airports!$D$1:$D$77,"Code not found")</f>
        <v>New York</v>
      </c>
      <c r="I2116" t="str" cm="1">
        <f t="array" ref="I2116">_xlfn.XLOOKUP(Flights[[#This Row],[Destination]],_xlfn._TRO_TRAILING(Airports!A:A),_xlfn._TRO_TRAILING(Airports!E:E),"Code not found")</f>
        <v>NY</v>
      </c>
      <c r="J2116" s="1">
        <v>0.96180555555555558</v>
      </c>
      <c r="K2116">
        <f>HOUR(Flights[[#This Row],[Scheduled Departure]])</f>
        <v>23</v>
      </c>
      <c r="L2116" s="1">
        <v>0.9819444444444444</v>
      </c>
      <c r="M2116">
        <v>29</v>
      </c>
      <c r="N2116">
        <v>332</v>
      </c>
      <c r="O2116" s="14">
        <f>Flights[[#This Row],[Length (min)]]/60</f>
        <v>5.5333333333333332</v>
      </c>
      <c r="P2116">
        <v>2475</v>
      </c>
      <c r="Q2116" s="17">
        <f>IFERROR(Flights[[#This Row],[Distance]]/Flights[[#This Row],[Length (hr)]],"")</f>
        <v>447.28915662650604</v>
      </c>
      <c r="R2116" s="1">
        <v>0.3125</v>
      </c>
      <c r="S2116" s="1">
        <v>0.33750000000000002</v>
      </c>
      <c r="T2116">
        <v>36</v>
      </c>
      <c r="U2116" t="str">
        <f>IF(Flights[[#This Row],[Arrival Delay]]="","Cancelled",IF(Flights[[#This Row],[Arrival Delay]]&gt;15,"Delayed","On time"))</f>
        <v>Delayed</v>
      </c>
      <c r="V2116" t="str">
        <f>IF(Flights[[#This Row],[Status]]&lt;&gt;"Delayed","",IF(Flights[[#This Row],[Arrival Delay]]&gt;120,"Severe",IF(Flights[[#This Row],[Arrival Delay]]&gt;60,"Major","Moderate")))</f>
        <v>Moderate</v>
      </c>
      <c r="X2116" t="str">
        <f>IF(OR(AND(Flights[[#This Row],[Status]]="Cancelled",Flights[[#This Row],[Cancellation Reason]]="Airline/Carrier"),Flights[[#This Row],[Delay Type]]="Severe"),"Yes","No")</f>
        <v>No</v>
      </c>
    </row>
    <row r="2117" spans="1:24" x14ac:dyDescent="0.25">
      <c r="A2117" s="3">
        <v>42165</v>
      </c>
      <c r="B2117">
        <f>WEEKNUM(Flights[[#This Row],[Date]],2)</f>
        <v>24</v>
      </c>
      <c r="C2117">
        <f>WEEKDAY(Flights[[#This Row],[Date]],2)</f>
        <v>3</v>
      </c>
      <c r="D2117" t="s">
        <v>1461</v>
      </c>
      <c r="E2117" t="s">
        <v>1988</v>
      </c>
      <c r="F2117" t="s">
        <v>0</v>
      </c>
      <c r="G2117" t="s">
        <v>27</v>
      </c>
      <c r="H2117" t="str">
        <f>_xlfn.XLOOKUP(Flights[[#This Row],[Destination]],Airports!$A$1:$A$77,Airports!$D$1:$D$77,"Code not found")</f>
        <v>Charlotte</v>
      </c>
      <c r="I2117" t="str" cm="1">
        <f t="array" ref="I2117">_xlfn.XLOOKUP(Flights[[#This Row],[Destination]],_xlfn._TRO_TRAILING(Airports!A:A),_xlfn._TRO_TRAILING(Airports!E:E),"Code not found")</f>
        <v>NC</v>
      </c>
      <c r="J2117" s="1">
        <v>0.25</v>
      </c>
      <c r="K2117">
        <f>HOUR(Flights[[#This Row],[Scheduled Departure]])</f>
        <v>6</v>
      </c>
      <c r="L2117" s="1">
        <v>0.24861111111111112</v>
      </c>
      <c r="M2117">
        <v>-2</v>
      </c>
      <c r="N2117">
        <v>288</v>
      </c>
      <c r="O2117" s="14">
        <f>Flights[[#This Row],[Length (min)]]/60</f>
        <v>4.8</v>
      </c>
      <c r="P2117">
        <v>2125</v>
      </c>
      <c r="Q2117" s="17">
        <f>IFERROR(Flights[[#This Row],[Distance]]/Flights[[#This Row],[Length (hr)]],"")</f>
        <v>442.70833333333337</v>
      </c>
      <c r="R2117" s="1">
        <v>0.5805555555555556</v>
      </c>
      <c r="S2117" s="1">
        <v>0.57361111111111107</v>
      </c>
      <c r="T2117">
        <v>-10</v>
      </c>
      <c r="U2117" t="str">
        <f>IF(Flights[[#This Row],[Arrival Delay]]="","Cancelled",IF(Flights[[#This Row],[Arrival Delay]]&gt;15,"Delayed","On time"))</f>
        <v>On time</v>
      </c>
      <c r="V2117" t="str">
        <f>IF(Flights[[#This Row],[Status]]&lt;&gt;"Delayed","",IF(Flights[[#This Row],[Arrival Delay]]&gt;120,"Severe",IF(Flights[[#This Row],[Arrival Delay]]&gt;60,"Major","Moderate")))</f>
        <v/>
      </c>
      <c r="X2117" t="str">
        <f>IF(OR(AND(Flights[[#This Row],[Status]]="Cancelled",Flights[[#This Row],[Cancellation Reason]]="Airline/Carrier"),Flights[[#This Row],[Delay Type]]="Severe"),"Yes","No")</f>
        <v>No</v>
      </c>
    </row>
    <row r="2118" spans="1:24" x14ac:dyDescent="0.25">
      <c r="A2118" s="3">
        <v>42165</v>
      </c>
      <c r="B2118">
        <f>WEEKNUM(Flights[[#This Row],[Date]],2)</f>
        <v>24</v>
      </c>
      <c r="C2118">
        <f>WEEKDAY(Flights[[#This Row],[Date]],2)</f>
        <v>3</v>
      </c>
      <c r="D2118" t="s">
        <v>1184</v>
      </c>
      <c r="E2118" t="s">
        <v>1995</v>
      </c>
      <c r="F2118" t="s">
        <v>0</v>
      </c>
      <c r="G2118" t="s">
        <v>7</v>
      </c>
      <c r="H2118" t="str">
        <f>_xlfn.XLOOKUP(Flights[[#This Row],[Destination]],Airports!$A$1:$A$77,Airports!$D$1:$D$77,"Code not found")</f>
        <v>Austin</v>
      </c>
      <c r="I2118" t="str" cm="1">
        <f t="array" ref="I2118">_xlfn.XLOOKUP(Flights[[#This Row],[Destination]],_xlfn._TRO_TRAILING(Airports!A:A),_xlfn._TRO_TRAILING(Airports!E:E),"Code not found")</f>
        <v>TX</v>
      </c>
      <c r="J2118" s="1">
        <v>0.25</v>
      </c>
      <c r="K2118">
        <f>HOUR(Flights[[#This Row],[Scheduled Departure]])</f>
        <v>6</v>
      </c>
      <c r="L2118" s="1">
        <v>0.24722222222222223</v>
      </c>
      <c r="M2118">
        <v>-4</v>
      </c>
      <c r="N2118">
        <v>183</v>
      </c>
      <c r="O2118" s="14">
        <f>Flights[[#This Row],[Length (min)]]/60</f>
        <v>3.05</v>
      </c>
      <c r="P2118">
        <v>1242</v>
      </c>
      <c r="Q2118" s="17">
        <f>IFERROR(Flights[[#This Row],[Distance]]/Flights[[#This Row],[Length (hr)]],"")</f>
        <v>407.2131147540984</v>
      </c>
      <c r="R2118" s="1">
        <v>0.46180555555555558</v>
      </c>
      <c r="S2118" s="1">
        <v>0.45763888888888887</v>
      </c>
      <c r="T2118">
        <v>-6</v>
      </c>
      <c r="U2118" t="str">
        <f>IF(Flights[[#This Row],[Arrival Delay]]="","Cancelled",IF(Flights[[#This Row],[Arrival Delay]]&gt;15,"Delayed","On time"))</f>
        <v>On time</v>
      </c>
      <c r="V2118" t="str">
        <f>IF(Flights[[#This Row],[Status]]&lt;&gt;"Delayed","",IF(Flights[[#This Row],[Arrival Delay]]&gt;120,"Severe",IF(Flights[[#This Row],[Arrival Delay]]&gt;60,"Major","Moderate")))</f>
        <v/>
      </c>
      <c r="X2118" t="str">
        <f>IF(OR(AND(Flights[[#This Row],[Status]]="Cancelled",Flights[[#This Row],[Cancellation Reason]]="Airline/Carrier"),Flights[[#This Row],[Delay Type]]="Severe"),"Yes","No")</f>
        <v>No</v>
      </c>
    </row>
    <row r="2119" spans="1:24" x14ac:dyDescent="0.25">
      <c r="A2119" s="3">
        <v>42165</v>
      </c>
      <c r="B2119">
        <f>WEEKNUM(Flights[[#This Row],[Date]],2)</f>
        <v>24</v>
      </c>
      <c r="C2119">
        <f>WEEKDAY(Flights[[#This Row],[Date]],2)</f>
        <v>3</v>
      </c>
      <c r="D2119" t="s">
        <v>1246</v>
      </c>
      <c r="E2119" t="s">
        <v>1988</v>
      </c>
      <c r="F2119" t="s">
        <v>0</v>
      </c>
      <c r="G2119" t="s">
        <v>29</v>
      </c>
      <c r="H2119" t="str">
        <f>_xlfn.XLOOKUP(Flights[[#This Row],[Destination]],Airports!$A$1:$A$77,Airports!$D$1:$D$77,"Code not found")</f>
        <v>Phoenix</v>
      </c>
      <c r="I2119" t="str" cm="1">
        <f t="array" ref="I2119">_xlfn.XLOOKUP(Flights[[#This Row],[Destination]],_xlfn._TRO_TRAILING(Airports!A:A),_xlfn._TRO_TRAILING(Airports!E:E),"Code not found")</f>
        <v>AZ</v>
      </c>
      <c r="J2119" s="1">
        <v>0.30555555555555558</v>
      </c>
      <c r="K2119">
        <f>HOUR(Flights[[#This Row],[Scheduled Departure]])</f>
        <v>7</v>
      </c>
      <c r="L2119" s="1">
        <v>0.30138888888888887</v>
      </c>
      <c r="M2119">
        <v>-6</v>
      </c>
      <c r="N2119">
        <v>92</v>
      </c>
      <c r="O2119" s="14">
        <f>Flights[[#This Row],[Length (min)]]/60</f>
        <v>1.5333333333333334</v>
      </c>
      <c r="P2119">
        <v>370</v>
      </c>
      <c r="Q2119" s="17">
        <f>IFERROR(Flights[[#This Row],[Distance]]/Flights[[#This Row],[Length (hr)]],"")</f>
        <v>241.30434782608694</v>
      </c>
      <c r="R2119" s="1">
        <v>0.375</v>
      </c>
      <c r="S2119" s="1">
        <v>0.36527777777777776</v>
      </c>
      <c r="T2119">
        <v>-14</v>
      </c>
      <c r="U2119" t="str">
        <f>IF(Flights[[#This Row],[Arrival Delay]]="","Cancelled",IF(Flights[[#This Row],[Arrival Delay]]&gt;15,"Delayed","On time"))</f>
        <v>On time</v>
      </c>
      <c r="V2119" t="str">
        <f>IF(Flights[[#This Row],[Status]]&lt;&gt;"Delayed","",IF(Flights[[#This Row],[Arrival Delay]]&gt;120,"Severe",IF(Flights[[#This Row],[Arrival Delay]]&gt;60,"Major","Moderate")))</f>
        <v/>
      </c>
      <c r="X2119" t="str">
        <f>IF(OR(AND(Flights[[#This Row],[Status]]="Cancelled",Flights[[#This Row],[Cancellation Reason]]="Airline/Carrier"),Flights[[#This Row],[Delay Type]]="Severe"),"Yes","No")</f>
        <v>No</v>
      </c>
    </row>
    <row r="2120" spans="1:24" x14ac:dyDescent="0.25">
      <c r="A2120" s="3">
        <v>42165</v>
      </c>
      <c r="B2120">
        <f>WEEKNUM(Flights[[#This Row],[Date]],2)</f>
        <v>24</v>
      </c>
      <c r="C2120">
        <f>WEEKDAY(Flights[[#This Row],[Date]],2)</f>
        <v>3</v>
      </c>
      <c r="D2120" t="s">
        <v>393</v>
      </c>
      <c r="E2120" t="s">
        <v>1994</v>
      </c>
      <c r="F2120" t="s">
        <v>0</v>
      </c>
      <c r="G2120" t="s">
        <v>349</v>
      </c>
      <c r="H2120" t="str">
        <f>_xlfn.XLOOKUP(Flights[[#This Row],[Destination]],Airports!$A$1:$A$77,Airports!$D$1:$D$77,"Code not found")</f>
        <v>Salt Lake City</v>
      </c>
      <c r="I2120" t="str" cm="1">
        <f t="array" ref="I2120">_xlfn.XLOOKUP(Flights[[#This Row],[Destination]],_xlfn._TRO_TRAILING(Airports!A:A),_xlfn._TRO_TRAILING(Airports!E:E),"Code not found")</f>
        <v>UT</v>
      </c>
      <c r="J2120" s="1">
        <v>0.3888888888888889</v>
      </c>
      <c r="K2120">
        <f>HOUR(Flights[[#This Row],[Scheduled Departure]])</f>
        <v>9</v>
      </c>
      <c r="L2120" s="1">
        <v>0.38541666666666669</v>
      </c>
      <c r="M2120">
        <v>-5</v>
      </c>
      <c r="N2120">
        <v>117</v>
      </c>
      <c r="O2120" s="14">
        <f>Flights[[#This Row],[Length (min)]]/60</f>
        <v>1.95</v>
      </c>
      <c r="P2120">
        <v>590</v>
      </c>
      <c r="Q2120" s="17">
        <f>IFERROR(Flights[[#This Row],[Distance]]/Flights[[#This Row],[Length (hr)]],"")</f>
        <v>302.5641025641026</v>
      </c>
      <c r="R2120" s="1">
        <v>0.50902777777777775</v>
      </c>
      <c r="S2120" s="1">
        <v>0.5083333333333333</v>
      </c>
      <c r="T2120">
        <v>-1</v>
      </c>
      <c r="U2120" t="str">
        <f>IF(Flights[[#This Row],[Arrival Delay]]="","Cancelled",IF(Flights[[#This Row],[Arrival Delay]]&gt;15,"Delayed","On time"))</f>
        <v>On time</v>
      </c>
      <c r="V2120" t="str">
        <f>IF(Flights[[#This Row],[Status]]&lt;&gt;"Delayed","",IF(Flights[[#This Row],[Arrival Delay]]&gt;120,"Severe",IF(Flights[[#This Row],[Arrival Delay]]&gt;60,"Major","Moderate")))</f>
        <v/>
      </c>
      <c r="X2120" t="str">
        <f>IF(OR(AND(Flights[[#This Row],[Status]]="Cancelled",Flights[[#This Row],[Cancellation Reason]]="Airline/Carrier"),Flights[[#This Row],[Delay Type]]="Severe"),"Yes","No")</f>
        <v>No</v>
      </c>
    </row>
    <row r="2121" spans="1:24" x14ac:dyDescent="0.25">
      <c r="A2121" s="3">
        <v>42165</v>
      </c>
      <c r="B2121">
        <f>WEEKNUM(Flights[[#This Row],[Date]],2)</f>
        <v>24</v>
      </c>
      <c r="C2121">
        <f>WEEKDAY(Flights[[#This Row],[Date]],2)</f>
        <v>3</v>
      </c>
      <c r="D2121" t="s">
        <v>425</v>
      </c>
      <c r="E2121" t="s">
        <v>1990</v>
      </c>
      <c r="F2121" t="s">
        <v>0</v>
      </c>
      <c r="G2121" t="s">
        <v>19</v>
      </c>
      <c r="H2121" t="str">
        <f>_xlfn.XLOOKUP(Flights[[#This Row],[Destination]],Airports!$A$1:$A$77,Airports!$D$1:$D$77,"Code not found")</f>
        <v>Kona</v>
      </c>
      <c r="I2121" t="str" cm="1">
        <f t="array" ref="I2121">_xlfn.XLOOKUP(Flights[[#This Row],[Destination]],_xlfn._TRO_TRAILING(Airports!A:A),_xlfn._TRO_TRAILING(Airports!E:E),"Code not found")</f>
        <v>HI</v>
      </c>
      <c r="J2121" s="1">
        <v>0.39583333333333331</v>
      </c>
      <c r="K2121">
        <f>HOUR(Flights[[#This Row],[Scheduled Departure]])</f>
        <v>9</v>
      </c>
      <c r="L2121" s="1">
        <v>0.39583333333333331</v>
      </c>
      <c r="M2121">
        <v>0</v>
      </c>
      <c r="N2121">
        <v>354</v>
      </c>
      <c r="O2121" s="14">
        <f>Flights[[#This Row],[Length (min)]]/60</f>
        <v>5.9</v>
      </c>
      <c r="P2121">
        <v>2504</v>
      </c>
      <c r="Q2121" s="17">
        <f>IFERROR(Flights[[#This Row],[Distance]]/Flights[[#This Row],[Length (hr)]],"")</f>
        <v>424.40677966101691</v>
      </c>
      <c r="R2121" s="1">
        <v>0.50624999999999998</v>
      </c>
      <c r="S2121" s="1">
        <v>0.51666666666666672</v>
      </c>
      <c r="T2121">
        <v>15</v>
      </c>
      <c r="U2121" t="str">
        <f>IF(Flights[[#This Row],[Arrival Delay]]="","Cancelled",IF(Flights[[#This Row],[Arrival Delay]]&gt;15,"Delayed","On time"))</f>
        <v>On time</v>
      </c>
      <c r="V2121" t="str">
        <f>IF(Flights[[#This Row],[Status]]&lt;&gt;"Delayed","",IF(Flights[[#This Row],[Arrival Delay]]&gt;120,"Severe",IF(Flights[[#This Row],[Arrival Delay]]&gt;60,"Major","Moderate")))</f>
        <v/>
      </c>
      <c r="X2121" t="str">
        <f>IF(OR(AND(Flights[[#This Row],[Status]]="Cancelled",Flights[[#This Row],[Cancellation Reason]]="Airline/Carrier"),Flights[[#This Row],[Delay Type]]="Severe"),"Yes","No")</f>
        <v>No</v>
      </c>
    </row>
    <row r="2122" spans="1:24" x14ac:dyDescent="0.25">
      <c r="A2122" s="3">
        <v>42165</v>
      </c>
      <c r="B2122">
        <f>WEEKNUM(Flights[[#This Row],[Date]],2)</f>
        <v>24</v>
      </c>
      <c r="C2122">
        <f>WEEKDAY(Flights[[#This Row],[Date]],2)</f>
        <v>3</v>
      </c>
      <c r="D2122" t="s">
        <v>1515</v>
      </c>
      <c r="E2122" t="s">
        <v>1995</v>
      </c>
      <c r="F2122" t="s">
        <v>0</v>
      </c>
      <c r="G2122" t="s">
        <v>24</v>
      </c>
      <c r="H2122" t="str">
        <f>_xlfn.XLOOKUP(Flights[[#This Row],[Destination]],Airports!$A$1:$A$77,Airports!$D$1:$D$77,"Code not found")</f>
        <v>Portland</v>
      </c>
      <c r="I2122" t="str" cm="1">
        <f t="array" ref="I2122">_xlfn.XLOOKUP(Flights[[#This Row],[Destination]],_xlfn._TRO_TRAILING(Airports!A:A),_xlfn._TRO_TRAILING(Airports!E:E),"Code not found")</f>
        <v>OR</v>
      </c>
      <c r="J2122" s="1">
        <v>0.39930555555555558</v>
      </c>
      <c r="K2122">
        <f>HOUR(Flights[[#This Row],[Scheduled Departure]])</f>
        <v>9</v>
      </c>
      <c r="L2122" s="1">
        <v>0.40138888888888891</v>
      </c>
      <c r="M2122">
        <v>3</v>
      </c>
      <c r="N2122">
        <v>128</v>
      </c>
      <c r="O2122" s="14">
        <f>Flights[[#This Row],[Length (min)]]/60</f>
        <v>2.1333333333333333</v>
      </c>
      <c r="P2122">
        <v>834</v>
      </c>
      <c r="Q2122" s="17">
        <f>IFERROR(Flights[[#This Row],[Distance]]/Flights[[#This Row],[Length (hr)]],"")</f>
        <v>390.9375</v>
      </c>
      <c r="R2122" s="1">
        <v>0.49305555555555558</v>
      </c>
      <c r="S2122" s="1">
        <v>0.49027777777777776</v>
      </c>
      <c r="T2122">
        <v>-4</v>
      </c>
      <c r="U2122" t="str">
        <f>IF(Flights[[#This Row],[Arrival Delay]]="","Cancelled",IF(Flights[[#This Row],[Arrival Delay]]&gt;15,"Delayed","On time"))</f>
        <v>On time</v>
      </c>
      <c r="V2122" t="str">
        <f>IF(Flights[[#This Row],[Status]]&lt;&gt;"Delayed","",IF(Flights[[#This Row],[Arrival Delay]]&gt;120,"Severe",IF(Flights[[#This Row],[Arrival Delay]]&gt;60,"Major","Moderate")))</f>
        <v/>
      </c>
      <c r="X2122" t="str">
        <f>IF(OR(AND(Flights[[#This Row],[Status]]="Cancelled",Flights[[#This Row],[Cancellation Reason]]="Airline/Carrier"),Flights[[#This Row],[Delay Type]]="Severe"),"Yes","No")</f>
        <v>No</v>
      </c>
    </row>
    <row r="2123" spans="1:24" x14ac:dyDescent="0.25">
      <c r="A2123" s="3">
        <v>42165</v>
      </c>
      <c r="B2123">
        <f>WEEKNUM(Flights[[#This Row],[Date]],2)</f>
        <v>24</v>
      </c>
      <c r="C2123">
        <f>WEEKDAY(Flights[[#This Row],[Date]],2)</f>
        <v>3</v>
      </c>
      <c r="D2123" t="s">
        <v>166</v>
      </c>
      <c r="E2123" t="s">
        <v>1987</v>
      </c>
      <c r="F2123" t="s">
        <v>0</v>
      </c>
      <c r="G2123" t="s">
        <v>15</v>
      </c>
      <c r="H2123" t="str">
        <f>_xlfn.XLOOKUP(Flights[[#This Row],[Destination]],Airports!$A$1:$A$77,Airports!$D$1:$D$77,"Code not found")</f>
        <v>Las Vegas</v>
      </c>
      <c r="I2123" t="str" cm="1">
        <f t="array" ref="I2123">_xlfn.XLOOKUP(Flights[[#This Row],[Destination]],_xlfn._TRO_TRAILING(Airports!A:A),_xlfn._TRO_TRAILING(Airports!E:E),"Code not found")</f>
        <v>NV</v>
      </c>
      <c r="J2123" s="1">
        <v>0.43055555555555558</v>
      </c>
      <c r="K2123">
        <f>HOUR(Flights[[#This Row],[Scheduled Departure]])</f>
        <v>10</v>
      </c>
      <c r="L2123" s="1">
        <v>0.42499999999999999</v>
      </c>
      <c r="M2123">
        <v>-8</v>
      </c>
      <c r="N2123">
        <v>66</v>
      </c>
      <c r="O2123" s="14">
        <f>Flights[[#This Row],[Length (min)]]/60</f>
        <v>1.1000000000000001</v>
      </c>
      <c r="P2123">
        <v>236</v>
      </c>
      <c r="Q2123" s="17">
        <f>IFERROR(Flights[[#This Row],[Distance]]/Flights[[#This Row],[Length (hr)]],"")</f>
        <v>214.54545454545453</v>
      </c>
      <c r="R2123" s="1">
        <v>0.48194444444444445</v>
      </c>
      <c r="S2123" s="1">
        <v>0.47083333333333333</v>
      </c>
      <c r="T2123">
        <v>-16</v>
      </c>
      <c r="U2123" t="str">
        <f>IF(Flights[[#This Row],[Arrival Delay]]="","Cancelled",IF(Flights[[#This Row],[Arrival Delay]]&gt;15,"Delayed","On time"))</f>
        <v>On time</v>
      </c>
      <c r="V2123" t="str">
        <f>IF(Flights[[#This Row],[Status]]&lt;&gt;"Delayed","",IF(Flights[[#This Row],[Arrival Delay]]&gt;120,"Severe",IF(Flights[[#This Row],[Arrival Delay]]&gt;60,"Major","Moderate")))</f>
        <v/>
      </c>
      <c r="X2123" t="str">
        <f>IF(OR(AND(Flights[[#This Row],[Status]]="Cancelled",Flights[[#This Row],[Cancellation Reason]]="Airline/Carrier"),Flights[[#This Row],[Delay Type]]="Severe"),"Yes","No")</f>
        <v>No</v>
      </c>
    </row>
    <row r="2124" spans="1:24" x14ac:dyDescent="0.25">
      <c r="A2124" s="3">
        <v>42165</v>
      </c>
      <c r="B2124">
        <f>WEEKNUM(Flights[[#This Row],[Date]],2)</f>
        <v>24</v>
      </c>
      <c r="C2124">
        <f>WEEKDAY(Flights[[#This Row],[Date]],2)</f>
        <v>3</v>
      </c>
      <c r="D2124" t="s">
        <v>1473</v>
      </c>
      <c r="E2124" t="s">
        <v>1989</v>
      </c>
      <c r="F2124" t="s">
        <v>0</v>
      </c>
      <c r="G2124" t="s">
        <v>344</v>
      </c>
      <c r="H2124" t="str">
        <f>_xlfn.XLOOKUP(Flights[[#This Row],[Destination]],Airports!$A$1:$A$77,Airports!$D$1:$D$77,"Code not found")</f>
        <v>Seattle</v>
      </c>
      <c r="I2124" t="str" cm="1">
        <f t="array" ref="I2124">_xlfn.XLOOKUP(Flights[[#This Row],[Destination]],_xlfn._TRO_TRAILING(Airports!A:A),_xlfn._TRO_TRAILING(Airports!E:E),"Code not found")</f>
        <v>WA</v>
      </c>
      <c r="J2124" s="1">
        <v>0.43402777777777779</v>
      </c>
      <c r="K2124">
        <f>HOUR(Flights[[#This Row],[Scheduled Departure]])</f>
        <v>10</v>
      </c>
      <c r="L2124" s="1">
        <v>0.43402777777777779</v>
      </c>
      <c r="M2124">
        <v>0</v>
      </c>
      <c r="N2124">
        <v>154</v>
      </c>
      <c r="O2124" s="14">
        <f>Flights[[#This Row],[Length (min)]]/60</f>
        <v>2.5666666666666669</v>
      </c>
      <c r="P2124">
        <v>954</v>
      </c>
      <c r="Q2124" s="17">
        <f>IFERROR(Flights[[#This Row],[Distance]]/Flights[[#This Row],[Length (hr)]],"")</f>
        <v>371.68831168831167</v>
      </c>
      <c r="R2124" s="1">
        <v>0.54236111111111107</v>
      </c>
      <c r="S2124" s="1">
        <v>0.54097222222222219</v>
      </c>
      <c r="T2124">
        <v>-2</v>
      </c>
      <c r="U2124" t="str">
        <f>IF(Flights[[#This Row],[Arrival Delay]]="","Cancelled",IF(Flights[[#This Row],[Arrival Delay]]&gt;15,"Delayed","On time"))</f>
        <v>On time</v>
      </c>
      <c r="V2124" t="str">
        <f>IF(Flights[[#This Row],[Status]]&lt;&gt;"Delayed","",IF(Flights[[#This Row],[Arrival Delay]]&gt;120,"Severe",IF(Flights[[#This Row],[Arrival Delay]]&gt;60,"Major","Moderate")))</f>
        <v/>
      </c>
      <c r="X2124" t="str">
        <f>IF(OR(AND(Flights[[#This Row],[Status]]="Cancelled",Flights[[#This Row],[Cancellation Reason]]="Airline/Carrier"),Flights[[#This Row],[Delay Type]]="Severe"),"Yes","No")</f>
        <v>No</v>
      </c>
    </row>
    <row r="2125" spans="1:24" x14ac:dyDescent="0.25">
      <c r="A2125" s="3">
        <v>42165</v>
      </c>
      <c r="B2125">
        <f>WEEKNUM(Flights[[#This Row],[Date]],2)</f>
        <v>24</v>
      </c>
      <c r="C2125">
        <f>WEEKDAY(Flights[[#This Row],[Date]],2)</f>
        <v>3</v>
      </c>
      <c r="D2125" t="s">
        <v>516</v>
      </c>
      <c r="E2125" t="s">
        <v>1994</v>
      </c>
      <c r="F2125" t="s">
        <v>0</v>
      </c>
      <c r="G2125" t="s">
        <v>339</v>
      </c>
      <c r="H2125" t="str">
        <f>_xlfn.XLOOKUP(Flights[[#This Row],[Destination]],Airports!$A$1:$A$77,Airports!$D$1:$D$77,"Code not found")</f>
        <v>San Diego</v>
      </c>
      <c r="I2125" t="str" cm="1">
        <f t="array" ref="I2125">_xlfn.XLOOKUP(Flights[[#This Row],[Destination]],_xlfn._TRO_TRAILING(Airports!A:A),_xlfn._TRO_TRAILING(Airports!E:E),"Code not found")</f>
        <v>CA</v>
      </c>
      <c r="J2125" s="1">
        <v>0.54166666666666663</v>
      </c>
      <c r="K2125">
        <f>HOUR(Flights[[#This Row],[Scheduled Departure]])</f>
        <v>13</v>
      </c>
      <c r="L2125" s="1">
        <v>0.54027777777777775</v>
      </c>
      <c r="M2125">
        <v>-2</v>
      </c>
      <c r="N2125">
        <v>54</v>
      </c>
      <c r="O2125" s="14">
        <f>Flights[[#This Row],[Length (min)]]/60</f>
        <v>0.9</v>
      </c>
      <c r="P2125">
        <v>109</v>
      </c>
      <c r="Q2125" s="17">
        <f>IFERROR(Flights[[#This Row],[Distance]]/Flights[[#This Row],[Length (hr)]],"")</f>
        <v>121.11111111111111</v>
      </c>
      <c r="R2125" s="1">
        <v>0.5805555555555556</v>
      </c>
      <c r="S2125" s="1">
        <v>0.57777777777777772</v>
      </c>
      <c r="T2125">
        <v>-4</v>
      </c>
      <c r="U2125" t="str">
        <f>IF(Flights[[#This Row],[Arrival Delay]]="","Cancelled",IF(Flights[[#This Row],[Arrival Delay]]&gt;15,"Delayed","On time"))</f>
        <v>On time</v>
      </c>
      <c r="V2125" t="str">
        <f>IF(Flights[[#This Row],[Status]]&lt;&gt;"Delayed","",IF(Flights[[#This Row],[Arrival Delay]]&gt;120,"Severe",IF(Flights[[#This Row],[Arrival Delay]]&gt;60,"Major","Moderate")))</f>
        <v/>
      </c>
      <c r="X2125" t="str">
        <f>IF(OR(AND(Flights[[#This Row],[Status]]="Cancelled",Flights[[#This Row],[Cancellation Reason]]="Airline/Carrier"),Flights[[#This Row],[Delay Type]]="Severe"),"Yes","No")</f>
        <v>No</v>
      </c>
    </row>
    <row r="2126" spans="1:24" x14ac:dyDescent="0.25">
      <c r="A2126" s="3">
        <v>42165</v>
      </c>
      <c r="B2126">
        <f>WEEKNUM(Flights[[#This Row],[Date]],2)</f>
        <v>24</v>
      </c>
      <c r="C2126">
        <f>WEEKDAY(Flights[[#This Row],[Date]],2)</f>
        <v>3</v>
      </c>
      <c r="D2126" t="s">
        <v>557</v>
      </c>
      <c r="E2126" t="s">
        <v>1992</v>
      </c>
      <c r="F2126" t="s">
        <v>0</v>
      </c>
      <c r="G2126" t="s">
        <v>12</v>
      </c>
      <c r="H2126" t="str">
        <f>_xlfn.XLOOKUP(Flights[[#This Row],[Destination]],Airports!$A$1:$A$77,Airports!$D$1:$D$77,"Code not found")</f>
        <v>New York</v>
      </c>
      <c r="I2126" t="str" cm="1">
        <f t="array" ref="I2126">_xlfn.XLOOKUP(Flights[[#This Row],[Destination]],_xlfn._TRO_TRAILING(Airports!A:A),_xlfn._TRO_TRAILING(Airports!E:E),"Code not found")</f>
        <v>NY</v>
      </c>
      <c r="J2126" s="1">
        <v>0.64513888888888893</v>
      </c>
      <c r="K2126">
        <f>HOUR(Flights[[#This Row],[Scheduled Departure]])</f>
        <v>15</v>
      </c>
      <c r="L2126" s="1">
        <v>0.64444444444444449</v>
      </c>
      <c r="M2126">
        <v>-1</v>
      </c>
      <c r="N2126">
        <v>299</v>
      </c>
      <c r="O2126" s="14">
        <f>Flights[[#This Row],[Length (min)]]/60</f>
        <v>4.9833333333333334</v>
      </c>
      <c r="P2126">
        <v>2475</v>
      </c>
      <c r="Q2126" s="17">
        <f>IFERROR(Flights[[#This Row],[Distance]]/Flights[[#This Row],[Length (hr)]],"")</f>
        <v>496.65551839464882</v>
      </c>
      <c r="R2126" s="1">
        <v>0.99861111111111112</v>
      </c>
      <c r="S2126" s="1">
        <v>0.9770833333333333</v>
      </c>
      <c r="T2126">
        <v>-31</v>
      </c>
      <c r="U2126" t="str">
        <f>IF(Flights[[#This Row],[Arrival Delay]]="","Cancelled",IF(Flights[[#This Row],[Arrival Delay]]&gt;15,"Delayed","On time"))</f>
        <v>On time</v>
      </c>
      <c r="V2126" t="str">
        <f>IF(Flights[[#This Row],[Status]]&lt;&gt;"Delayed","",IF(Flights[[#This Row],[Arrival Delay]]&gt;120,"Severe",IF(Flights[[#This Row],[Arrival Delay]]&gt;60,"Major","Moderate")))</f>
        <v/>
      </c>
      <c r="X2126" t="str">
        <f>IF(OR(AND(Flights[[#This Row],[Status]]="Cancelled",Flights[[#This Row],[Cancellation Reason]]="Airline/Carrier"),Flights[[#This Row],[Delay Type]]="Severe"),"Yes","No")</f>
        <v>No</v>
      </c>
    </row>
    <row r="2127" spans="1:24" x14ac:dyDescent="0.25">
      <c r="A2127" s="3">
        <v>42165</v>
      </c>
      <c r="B2127">
        <f>WEEKNUM(Flights[[#This Row],[Date]],2)</f>
        <v>24</v>
      </c>
      <c r="C2127">
        <f>WEEKDAY(Flights[[#This Row],[Date]],2)</f>
        <v>3</v>
      </c>
      <c r="D2127" t="s">
        <v>1022</v>
      </c>
      <c r="E2127" t="s">
        <v>1994</v>
      </c>
      <c r="F2127" t="s">
        <v>0</v>
      </c>
      <c r="G2127" t="s">
        <v>318</v>
      </c>
      <c r="H2127" t="str">
        <f>_xlfn.XLOOKUP(Flights[[#This Row],[Destination]],Airports!$A$1:$A$77,Airports!$D$1:$D$77,"Code not found")</f>
        <v>Oakland</v>
      </c>
      <c r="I2127" t="str" cm="1">
        <f t="array" ref="I2127">_xlfn.XLOOKUP(Flights[[#This Row],[Destination]],_xlfn._TRO_TRAILING(Airports!A:A),_xlfn._TRO_TRAILING(Airports!E:E),"Code not found")</f>
        <v>CA</v>
      </c>
      <c r="J2127" s="1">
        <v>0.70138888888888884</v>
      </c>
      <c r="K2127">
        <f>HOUR(Flights[[#This Row],[Scheduled Departure]])</f>
        <v>16</v>
      </c>
      <c r="L2127" s="1">
        <v>0.70972222222222225</v>
      </c>
      <c r="M2127">
        <v>12</v>
      </c>
      <c r="N2127">
        <v>84</v>
      </c>
      <c r="O2127" s="14">
        <f>Flights[[#This Row],[Length (min)]]/60</f>
        <v>1.4</v>
      </c>
      <c r="P2127">
        <v>337</v>
      </c>
      <c r="Q2127" s="17">
        <f>IFERROR(Flights[[#This Row],[Distance]]/Flights[[#This Row],[Length (hr)]],"")</f>
        <v>240.71428571428572</v>
      </c>
      <c r="R2127" s="1">
        <v>0.76041666666666663</v>
      </c>
      <c r="S2127" s="1">
        <v>0.7680555555555556</v>
      </c>
      <c r="T2127">
        <v>11</v>
      </c>
      <c r="U2127" t="str">
        <f>IF(Flights[[#This Row],[Arrival Delay]]="","Cancelled",IF(Flights[[#This Row],[Arrival Delay]]&gt;15,"Delayed","On time"))</f>
        <v>On time</v>
      </c>
      <c r="V2127" t="str">
        <f>IF(Flights[[#This Row],[Status]]&lt;&gt;"Delayed","",IF(Flights[[#This Row],[Arrival Delay]]&gt;120,"Severe",IF(Flights[[#This Row],[Arrival Delay]]&gt;60,"Major","Moderate")))</f>
        <v/>
      </c>
      <c r="X2127" t="str">
        <f>IF(OR(AND(Flights[[#This Row],[Status]]="Cancelled",Flights[[#This Row],[Cancellation Reason]]="Airline/Carrier"),Flights[[#This Row],[Delay Type]]="Severe"),"Yes","No")</f>
        <v>No</v>
      </c>
    </row>
    <row r="2128" spans="1:24" x14ac:dyDescent="0.25">
      <c r="A2128" s="3">
        <v>42165</v>
      </c>
      <c r="B2128">
        <f>WEEKNUM(Flights[[#This Row],[Date]],2)</f>
        <v>24</v>
      </c>
      <c r="C2128">
        <f>WEEKDAY(Flights[[#This Row],[Date]],2)</f>
        <v>3</v>
      </c>
      <c r="D2128" t="s">
        <v>1380</v>
      </c>
      <c r="E2128" t="s">
        <v>1998</v>
      </c>
      <c r="F2128" t="s">
        <v>0</v>
      </c>
      <c r="G2128" t="s">
        <v>273</v>
      </c>
      <c r="H2128" t="str">
        <f>_xlfn.XLOOKUP(Flights[[#This Row],[Destination]],Airports!$A$1:$A$77,Airports!$D$1:$D$77,"Code not found")</f>
        <v>Denver</v>
      </c>
      <c r="I2128" t="str" cm="1">
        <f t="array" ref="I2128">_xlfn.XLOOKUP(Flights[[#This Row],[Destination]],_xlfn._TRO_TRAILING(Airports!A:A),_xlfn._TRO_TRAILING(Airports!E:E),"Code not found")</f>
        <v>CO</v>
      </c>
      <c r="J2128" s="1">
        <v>0.83333333333333337</v>
      </c>
      <c r="K2128">
        <f>HOUR(Flights[[#This Row],[Scheduled Departure]])</f>
        <v>20</v>
      </c>
      <c r="L2128" s="1">
        <v>0.85833333333333328</v>
      </c>
      <c r="M2128">
        <v>36</v>
      </c>
      <c r="N2128">
        <v>118</v>
      </c>
      <c r="O2128" s="14">
        <f>Flights[[#This Row],[Length (min)]]/60</f>
        <v>1.9666666666666666</v>
      </c>
      <c r="P2128">
        <v>862</v>
      </c>
      <c r="Q2128" s="17">
        <f>IFERROR(Flights[[#This Row],[Distance]]/Flights[[#This Row],[Length (hr)]],"")</f>
        <v>438.30508474576271</v>
      </c>
      <c r="R2128" s="1">
        <v>0.96736111111111112</v>
      </c>
      <c r="S2128" s="1">
        <v>0.9819444444444444</v>
      </c>
      <c r="T2128">
        <v>21</v>
      </c>
      <c r="U2128" t="str">
        <f>IF(Flights[[#This Row],[Arrival Delay]]="","Cancelled",IF(Flights[[#This Row],[Arrival Delay]]&gt;15,"Delayed","On time"))</f>
        <v>Delayed</v>
      </c>
      <c r="V2128" t="str">
        <f>IF(Flights[[#This Row],[Status]]&lt;&gt;"Delayed","",IF(Flights[[#This Row],[Arrival Delay]]&gt;120,"Severe",IF(Flights[[#This Row],[Arrival Delay]]&gt;60,"Major","Moderate")))</f>
        <v>Moderate</v>
      </c>
      <c r="X2128" t="str">
        <f>IF(OR(AND(Flights[[#This Row],[Status]]="Cancelled",Flights[[#This Row],[Cancellation Reason]]="Airline/Carrier"),Flights[[#This Row],[Delay Type]]="Severe"),"Yes","No")</f>
        <v>No</v>
      </c>
    </row>
    <row r="2129" spans="1:24" x14ac:dyDescent="0.25">
      <c r="A2129" s="3">
        <v>42165</v>
      </c>
      <c r="B2129">
        <f>WEEKNUM(Flights[[#This Row],[Date]],2)</f>
        <v>24</v>
      </c>
      <c r="C2129">
        <f>WEEKDAY(Flights[[#This Row],[Date]],2)</f>
        <v>3</v>
      </c>
      <c r="D2129" t="s">
        <v>970</v>
      </c>
      <c r="E2129" t="s">
        <v>1994</v>
      </c>
      <c r="F2129" t="s">
        <v>0</v>
      </c>
      <c r="G2129" t="s">
        <v>342</v>
      </c>
      <c r="H2129" t="str">
        <f>_xlfn.XLOOKUP(Flights[[#This Row],[Destination]],Airports!$A$1:$A$77,Airports!$D$1:$D$77,"Code not found")</f>
        <v>Santa Barbara</v>
      </c>
      <c r="I2129" t="str" cm="1">
        <f t="array" ref="I2129">_xlfn.XLOOKUP(Flights[[#This Row],[Destination]],_xlfn._TRO_TRAILING(Airports!A:A),_xlfn._TRO_TRAILING(Airports!E:E),"Code not found")</f>
        <v>CA</v>
      </c>
      <c r="J2129" s="1">
        <v>0.84305555555555556</v>
      </c>
      <c r="K2129">
        <f>HOUR(Flights[[#This Row],[Scheduled Departure]])</f>
        <v>20</v>
      </c>
      <c r="L2129" s="1">
        <v>0.83888888888888891</v>
      </c>
      <c r="M2129">
        <v>-6</v>
      </c>
      <c r="N2129">
        <v>60</v>
      </c>
      <c r="O2129" s="14">
        <f>Flights[[#This Row],[Length (min)]]/60</f>
        <v>1</v>
      </c>
      <c r="P2129">
        <v>89</v>
      </c>
      <c r="Q2129" s="17">
        <f>IFERROR(Flights[[#This Row],[Distance]]/Flights[[#This Row],[Length (hr)]],"")</f>
        <v>89</v>
      </c>
      <c r="R2129" s="1">
        <v>0.87569444444444444</v>
      </c>
      <c r="S2129" s="1">
        <v>0.88055555555555554</v>
      </c>
      <c r="T2129">
        <v>7</v>
      </c>
      <c r="U2129" t="str">
        <f>IF(Flights[[#This Row],[Arrival Delay]]="","Cancelled",IF(Flights[[#This Row],[Arrival Delay]]&gt;15,"Delayed","On time"))</f>
        <v>On time</v>
      </c>
      <c r="V2129" t="str">
        <f>IF(Flights[[#This Row],[Status]]&lt;&gt;"Delayed","",IF(Flights[[#This Row],[Arrival Delay]]&gt;120,"Severe",IF(Flights[[#This Row],[Arrival Delay]]&gt;60,"Major","Moderate")))</f>
        <v/>
      </c>
      <c r="X2129" t="str">
        <f>IF(OR(AND(Flights[[#This Row],[Status]]="Cancelled",Flights[[#This Row],[Cancellation Reason]]="Airline/Carrier"),Flights[[#This Row],[Delay Type]]="Severe"),"Yes","No")</f>
        <v>No</v>
      </c>
    </row>
    <row r="2130" spans="1:24" x14ac:dyDescent="0.25">
      <c r="A2130" s="3">
        <v>42165</v>
      </c>
      <c r="B2130">
        <f>WEEKNUM(Flights[[#This Row],[Date]],2)</f>
        <v>24</v>
      </c>
      <c r="C2130">
        <f>WEEKDAY(Flights[[#This Row],[Date]],2)</f>
        <v>3</v>
      </c>
      <c r="D2130" t="s">
        <v>182</v>
      </c>
      <c r="E2130" t="s">
        <v>1987</v>
      </c>
      <c r="F2130" t="s">
        <v>0</v>
      </c>
      <c r="G2130" t="s">
        <v>16</v>
      </c>
      <c r="H2130" t="str">
        <f>_xlfn.XLOOKUP(Flights[[#This Row],[Destination]],Airports!$A$1:$A$77,Airports!$D$1:$D$77,"Code not found")</f>
        <v>Dulles</v>
      </c>
      <c r="I2130" t="str" cm="1">
        <f t="array" ref="I2130">_xlfn.XLOOKUP(Flights[[#This Row],[Destination]],_xlfn._TRO_TRAILING(Airports!A:A),_xlfn._TRO_TRAILING(Airports!E:E),"Code not found")</f>
        <v>VA</v>
      </c>
      <c r="J2130" s="1">
        <v>0.93402777777777779</v>
      </c>
      <c r="K2130">
        <f>HOUR(Flights[[#This Row],[Scheduled Departure]])</f>
        <v>22</v>
      </c>
      <c r="L2130" s="1">
        <v>0.93680555555555556</v>
      </c>
      <c r="M2130">
        <v>4</v>
      </c>
      <c r="N2130">
        <v>286</v>
      </c>
      <c r="O2130" s="14">
        <f>Flights[[#This Row],[Length (min)]]/60</f>
        <v>4.7666666666666666</v>
      </c>
      <c r="P2130">
        <v>2288</v>
      </c>
      <c r="Q2130" s="17">
        <f>IFERROR(Flights[[#This Row],[Distance]]/Flights[[#This Row],[Length (hr)]],"")</f>
        <v>480</v>
      </c>
      <c r="R2130" s="1">
        <v>0.26666666666666666</v>
      </c>
      <c r="S2130" s="1">
        <v>0.26041666666666669</v>
      </c>
      <c r="T2130">
        <v>-9</v>
      </c>
      <c r="U2130" t="str">
        <f>IF(Flights[[#This Row],[Arrival Delay]]="","Cancelled",IF(Flights[[#This Row],[Arrival Delay]]&gt;15,"Delayed","On time"))</f>
        <v>On time</v>
      </c>
      <c r="V2130" t="str">
        <f>IF(Flights[[#This Row],[Status]]&lt;&gt;"Delayed","",IF(Flights[[#This Row],[Arrival Delay]]&gt;120,"Severe",IF(Flights[[#This Row],[Arrival Delay]]&gt;60,"Major","Moderate")))</f>
        <v/>
      </c>
      <c r="X2130" t="str">
        <f>IF(OR(AND(Flights[[#This Row],[Status]]="Cancelled",Flights[[#This Row],[Cancellation Reason]]="Airline/Carrier"),Flights[[#This Row],[Delay Type]]="Severe"),"Yes","No")</f>
        <v>No</v>
      </c>
    </row>
    <row r="2131" spans="1:24" x14ac:dyDescent="0.25">
      <c r="A2131" s="3">
        <v>42165</v>
      </c>
      <c r="B2131">
        <f>WEEKNUM(Flights[[#This Row],[Date]],2)</f>
        <v>24</v>
      </c>
      <c r="C2131">
        <f>WEEKDAY(Flights[[#This Row],[Date]],2)</f>
        <v>3</v>
      </c>
      <c r="D2131" t="s">
        <v>95</v>
      </c>
      <c r="E2131" t="s">
        <v>1987</v>
      </c>
      <c r="F2131" t="s">
        <v>0</v>
      </c>
      <c r="G2131" t="s">
        <v>4</v>
      </c>
      <c r="H2131" t="str">
        <f>_xlfn.XLOOKUP(Flights[[#This Row],[Destination]],Airports!$A$1:$A$77,Airports!$D$1:$D$77,"Code not found")</f>
        <v>Chicago</v>
      </c>
      <c r="I2131" t="str" cm="1">
        <f t="array" ref="I2131">_xlfn.XLOOKUP(Flights[[#This Row],[Destination]],_xlfn._TRO_TRAILING(Airports!A:A),_xlfn._TRO_TRAILING(Airports!E:E),"Code not found")</f>
        <v>IL</v>
      </c>
      <c r="J2131" s="1">
        <v>0.99652777777777779</v>
      </c>
      <c r="K2131">
        <f>HOUR(Flights[[#This Row],[Scheduled Departure]])</f>
        <v>23</v>
      </c>
      <c r="L2131" s="1">
        <v>4.8611111111111112E-3</v>
      </c>
      <c r="M2131">
        <v>12</v>
      </c>
      <c r="N2131">
        <v>227</v>
      </c>
      <c r="O2131" s="14">
        <f>Flights[[#This Row],[Length (min)]]/60</f>
        <v>3.7833333333333332</v>
      </c>
      <c r="P2131">
        <v>1744</v>
      </c>
      <c r="Q2131" s="17">
        <f>IFERROR(Flights[[#This Row],[Distance]]/Flights[[#This Row],[Length (hr)]],"")</f>
        <v>460.96916299559473</v>
      </c>
      <c r="R2131" s="1">
        <v>0.24722222222222223</v>
      </c>
      <c r="S2131" s="1">
        <v>0.24583333333333332</v>
      </c>
      <c r="T2131">
        <v>-2</v>
      </c>
      <c r="U2131" t="str">
        <f>IF(Flights[[#This Row],[Arrival Delay]]="","Cancelled",IF(Flights[[#This Row],[Arrival Delay]]&gt;15,"Delayed","On time"))</f>
        <v>On time</v>
      </c>
      <c r="V2131" t="str">
        <f>IF(Flights[[#This Row],[Status]]&lt;&gt;"Delayed","",IF(Flights[[#This Row],[Arrival Delay]]&gt;120,"Severe",IF(Flights[[#This Row],[Arrival Delay]]&gt;60,"Major","Moderate")))</f>
        <v/>
      </c>
      <c r="X2131" t="str">
        <f>IF(OR(AND(Flights[[#This Row],[Status]]="Cancelled",Flights[[#This Row],[Cancellation Reason]]="Airline/Carrier"),Flights[[#This Row],[Delay Type]]="Severe"),"Yes","No")</f>
        <v>No</v>
      </c>
    </row>
    <row r="2132" spans="1:24" x14ac:dyDescent="0.25">
      <c r="A2132" s="3">
        <v>42166</v>
      </c>
      <c r="B2132">
        <f>WEEKNUM(Flights[[#This Row],[Date]],2)</f>
        <v>24</v>
      </c>
      <c r="C2132">
        <f>WEEKDAY(Flights[[#This Row],[Date]],2)</f>
        <v>4</v>
      </c>
      <c r="D2132" t="s">
        <v>1567</v>
      </c>
      <c r="E2132" t="s">
        <v>1995</v>
      </c>
      <c r="F2132" t="s">
        <v>0</v>
      </c>
      <c r="G2132" t="s">
        <v>9</v>
      </c>
      <c r="H2132" t="str">
        <f>_xlfn.XLOOKUP(Flights[[#This Row],[Destination]],Airports!$A$1:$A$77,Airports!$D$1:$D$77,"Code not found")</f>
        <v>San Francisco</v>
      </c>
      <c r="I2132" t="str" cm="1">
        <f t="array" ref="I2132">_xlfn.XLOOKUP(Flights[[#This Row],[Destination]],_xlfn._TRO_TRAILING(Airports!A:A),_xlfn._TRO_TRAILING(Airports!E:E),"Code not found")</f>
        <v>CA</v>
      </c>
      <c r="J2132" s="1">
        <v>0.26041666666666669</v>
      </c>
      <c r="K2132">
        <f>HOUR(Flights[[#This Row],[Scheduled Departure]])</f>
        <v>6</v>
      </c>
      <c r="L2132" s="1">
        <v>0.25694444444444442</v>
      </c>
      <c r="M2132">
        <v>-5</v>
      </c>
      <c r="N2132">
        <v>67</v>
      </c>
      <c r="O2132" s="14">
        <f>Flights[[#This Row],[Length (min)]]/60</f>
        <v>1.1166666666666667</v>
      </c>
      <c r="P2132">
        <v>337</v>
      </c>
      <c r="Q2132" s="17">
        <f>IFERROR(Flights[[#This Row],[Distance]]/Flights[[#This Row],[Length (hr)]],"")</f>
        <v>301.79104477611941</v>
      </c>
      <c r="R2132" s="1">
        <v>0.31944444444444442</v>
      </c>
      <c r="S2132" s="1">
        <v>0.3034722222222222</v>
      </c>
      <c r="T2132">
        <v>-23</v>
      </c>
      <c r="U2132" t="str">
        <f>IF(Flights[[#This Row],[Arrival Delay]]="","Cancelled",IF(Flights[[#This Row],[Arrival Delay]]&gt;15,"Delayed","On time"))</f>
        <v>On time</v>
      </c>
      <c r="V2132" t="str">
        <f>IF(Flights[[#This Row],[Status]]&lt;&gt;"Delayed","",IF(Flights[[#This Row],[Arrival Delay]]&gt;120,"Severe",IF(Flights[[#This Row],[Arrival Delay]]&gt;60,"Major","Moderate")))</f>
        <v/>
      </c>
      <c r="X2132" t="str">
        <f>IF(OR(AND(Flights[[#This Row],[Status]]="Cancelled",Flights[[#This Row],[Cancellation Reason]]="Airline/Carrier"),Flights[[#This Row],[Delay Type]]="Severe"),"Yes","No")</f>
        <v>No</v>
      </c>
    </row>
    <row r="2133" spans="1:24" x14ac:dyDescent="0.25">
      <c r="A2133" s="3">
        <v>42166</v>
      </c>
      <c r="B2133">
        <f>WEEKNUM(Flights[[#This Row],[Date]],2)</f>
        <v>24</v>
      </c>
      <c r="C2133">
        <f>WEEKDAY(Flights[[#This Row],[Date]],2)</f>
        <v>4</v>
      </c>
      <c r="D2133" t="s">
        <v>1108</v>
      </c>
      <c r="E2133" t="s">
        <v>1995</v>
      </c>
      <c r="F2133" t="s">
        <v>0</v>
      </c>
      <c r="G2133" t="s">
        <v>257</v>
      </c>
      <c r="H2133" t="str">
        <f>_xlfn.XLOOKUP(Flights[[#This Row],[Destination]],Airports!$A$1:$A$77,Airports!$D$1:$D$77,"Code not found")</f>
        <v>Baltimore</v>
      </c>
      <c r="I2133" t="str" cm="1">
        <f t="array" ref="I2133">_xlfn.XLOOKUP(Flights[[#This Row],[Destination]],_xlfn._TRO_TRAILING(Airports!A:A),_xlfn._TRO_TRAILING(Airports!E:E),"Code not found")</f>
        <v>MD</v>
      </c>
      <c r="J2133" s="1">
        <v>0.27083333333333331</v>
      </c>
      <c r="K2133">
        <f>HOUR(Flights[[#This Row],[Scheduled Departure]])</f>
        <v>6</v>
      </c>
      <c r="L2133" s="1">
        <v>0.27152777777777776</v>
      </c>
      <c r="M2133">
        <v>1</v>
      </c>
      <c r="N2133">
        <v>292</v>
      </c>
      <c r="O2133" s="14">
        <f>Flights[[#This Row],[Length (min)]]/60</f>
        <v>4.8666666666666663</v>
      </c>
      <c r="P2133">
        <v>2329</v>
      </c>
      <c r="Q2133" s="17">
        <f>IFERROR(Flights[[#This Row],[Distance]]/Flights[[#This Row],[Length (hr)]],"")</f>
        <v>478.56164383561645</v>
      </c>
      <c r="R2133" s="1">
        <v>0.60763888888888884</v>
      </c>
      <c r="S2133" s="1">
        <v>0.59930555555555554</v>
      </c>
      <c r="T2133">
        <v>-12</v>
      </c>
      <c r="U2133" t="str">
        <f>IF(Flights[[#This Row],[Arrival Delay]]="","Cancelled",IF(Flights[[#This Row],[Arrival Delay]]&gt;15,"Delayed","On time"))</f>
        <v>On time</v>
      </c>
      <c r="V2133" t="str">
        <f>IF(Flights[[#This Row],[Status]]&lt;&gt;"Delayed","",IF(Flights[[#This Row],[Arrival Delay]]&gt;120,"Severe",IF(Flights[[#This Row],[Arrival Delay]]&gt;60,"Major","Moderate")))</f>
        <v/>
      </c>
      <c r="X2133" t="str">
        <f>IF(OR(AND(Flights[[#This Row],[Status]]="Cancelled",Flights[[#This Row],[Cancellation Reason]]="Airline/Carrier"),Flights[[#This Row],[Delay Type]]="Severe"),"Yes","No")</f>
        <v>No</v>
      </c>
    </row>
    <row r="2134" spans="1:24" x14ac:dyDescent="0.25">
      <c r="A2134" s="3">
        <v>42166</v>
      </c>
      <c r="B2134">
        <f>WEEKNUM(Flights[[#This Row],[Date]],2)</f>
        <v>24</v>
      </c>
      <c r="C2134">
        <f>WEEKDAY(Flights[[#This Row],[Date]],2)</f>
        <v>4</v>
      </c>
      <c r="D2134" t="s">
        <v>131</v>
      </c>
      <c r="E2134" t="s">
        <v>1987</v>
      </c>
      <c r="F2134" t="s">
        <v>0</v>
      </c>
      <c r="G2134" t="s">
        <v>3</v>
      </c>
      <c r="H2134" t="str">
        <f>_xlfn.XLOOKUP(Flights[[#This Row],[Destination]],Airports!$A$1:$A$77,Airports!$D$1:$D$77,"Code not found")</f>
        <v>Dallas</v>
      </c>
      <c r="I2134" t="str" cm="1">
        <f t="array" ref="I2134">_xlfn.XLOOKUP(Flights[[#This Row],[Destination]],_xlfn._TRO_TRAILING(Airports!A:A),_xlfn._TRO_TRAILING(Airports!E:E),"Code not found")</f>
        <v>TX</v>
      </c>
      <c r="J2134" s="1">
        <v>0.29166666666666669</v>
      </c>
      <c r="K2134">
        <f>HOUR(Flights[[#This Row],[Scheduled Departure]])</f>
        <v>7</v>
      </c>
      <c r="L2134" s="1">
        <v>0.28958333333333336</v>
      </c>
      <c r="M2134">
        <v>-3</v>
      </c>
      <c r="N2134">
        <v>190</v>
      </c>
      <c r="O2134" s="14">
        <f>Flights[[#This Row],[Length (min)]]/60</f>
        <v>3.1666666666666665</v>
      </c>
      <c r="P2134">
        <v>1235</v>
      </c>
      <c r="Q2134" s="17">
        <f>IFERROR(Flights[[#This Row],[Distance]]/Flights[[#This Row],[Length (hr)]],"")</f>
        <v>390</v>
      </c>
      <c r="R2134" s="1">
        <v>0.50416666666666665</v>
      </c>
      <c r="S2134" s="1">
        <v>0.50486111111111109</v>
      </c>
      <c r="T2134">
        <v>1</v>
      </c>
      <c r="U2134" t="str">
        <f>IF(Flights[[#This Row],[Arrival Delay]]="","Cancelled",IF(Flights[[#This Row],[Arrival Delay]]&gt;15,"Delayed","On time"))</f>
        <v>On time</v>
      </c>
      <c r="V2134" t="str">
        <f>IF(Flights[[#This Row],[Status]]&lt;&gt;"Delayed","",IF(Flights[[#This Row],[Arrival Delay]]&gt;120,"Severe",IF(Flights[[#This Row],[Arrival Delay]]&gt;60,"Major","Moderate")))</f>
        <v/>
      </c>
      <c r="X2134" t="str">
        <f>IF(OR(AND(Flights[[#This Row],[Status]]="Cancelled",Flights[[#This Row],[Cancellation Reason]]="Airline/Carrier"),Flights[[#This Row],[Delay Type]]="Severe"),"Yes","No")</f>
        <v>No</v>
      </c>
    </row>
    <row r="2135" spans="1:24" x14ac:dyDescent="0.25">
      <c r="A2135" s="3">
        <v>42166</v>
      </c>
      <c r="B2135">
        <f>WEEKNUM(Flights[[#This Row],[Date]],2)</f>
        <v>24</v>
      </c>
      <c r="C2135">
        <f>WEEKDAY(Flights[[#This Row],[Date]],2)</f>
        <v>4</v>
      </c>
      <c r="D2135" t="s">
        <v>1463</v>
      </c>
      <c r="E2135" t="s">
        <v>1989</v>
      </c>
      <c r="F2135" t="s">
        <v>0</v>
      </c>
      <c r="G2135" t="s">
        <v>15</v>
      </c>
      <c r="H2135" t="str">
        <f>_xlfn.XLOOKUP(Flights[[#This Row],[Destination]],Airports!$A$1:$A$77,Airports!$D$1:$D$77,"Code not found")</f>
        <v>Las Vegas</v>
      </c>
      <c r="I2135" t="str" cm="1">
        <f t="array" ref="I2135">_xlfn.XLOOKUP(Flights[[#This Row],[Destination]],_xlfn._TRO_TRAILING(Airports!A:A),_xlfn._TRO_TRAILING(Airports!E:E),"Code not found")</f>
        <v>NV</v>
      </c>
      <c r="J2135" s="1">
        <v>0.30555555555555558</v>
      </c>
      <c r="K2135">
        <f>HOUR(Flights[[#This Row],[Scheduled Departure]])</f>
        <v>7</v>
      </c>
      <c r="L2135" s="1">
        <v>0.30555555555555558</v>
      </c>
      <c r="M2135">
        <v>0</v>
      </c>
      <c r="N2135">
        <v>71</v>
      </c>
      <c r="O2135" s="14">
        <f>Flights[[#This Row],[Length (min)]]/60</f>
        <v>1.1833333333333333</v>
      </c>
      <c r="P2135">
        <v>236</v>
      </c>
      <c r="Q2135" s="17">
        <f>IFERROR(Flights[[#This Row],[Distance]]/Flights[[#This Row],[Length (hr)]],"")</f>
        <v>199.43661971830986</v>
      </c>
      <c r="R2135" s="1">
        <v>0.35208333333333336</v>
      </c>
      <c r="S2135" s="1">
        <v>0.35486111111111113</v>
      </c>
      <c r="T2135">
        <v>4</v>
      </c>
      <c r="U2135" t="str">
        <f>IF(Flights[[#This Row],[Arrival Delay]]="","Cancelled",IF(Flights[[#This Row],[Arrival Delay]]&gt;15,"Delayed","On time"))</f>
        <v>On time</v>
      </c>
      <c r="V2135" t="str">
        <f>IF(Flights[[#This Row],[Status]]&lt;&gt;"Delayed","",IF(Flights[[#This Row],[Arrival Delay]]&gt;120,"Severe",IF(Flights[[#This Row],[Arrival Delay]]&gt;60,"Major","Moderate")))</f>
        <v/>
      </c>
      <c r="X2135" t="str">
        <f>IF(OR(AND(Flights[[#This Row],[Status]]="Cancelled",Flights[[#This Row],[Cancellation Reason]]="Airline/Carrier"),Flights[[#This Row],[Delay Type]]="Severe"),"Yes","No")</f>
        <v>No</v>
      </c>
    </row>
    <row r="2136" spans="1:24" x14ac:dyDescent="0.25">
      <c r="A2136" s="3">
        <v>42166</v>
      </c>
      <c r="B2136">
        <f>WEEKNUM(Flights[[#This Row],[Date]],2)</f>
        <v>24</v>
      </c>
      <c r="C2136">
        <f>WEEKDAY(Flights[[#This Row],[Date]],2)</f>
        <v>4</v>
      </c>
      <c r="D2136" t="s">
        <v>407</v>
      </c>
      <c r="E2136" t="s">
        <v>1990</v>
      </c>
      <c r="F2136" t="s">
        <v>0</v>
      </c>
      <c r="G2136" t="s">
        <v>12</v>
      </c>
      <c r="H2136" t="str">
        <f>_xlfn.XLOOKUP(Flights[[#This Row],[Destination]],Airports!$A$1:$A$77,Airports!$D$1:$D$77,"Code not found")</f>
        <v>New York</v>
      </c>
      <c r="I2136" t="str" cm="1">
        <f t="array" ref="I2136">_xlfn.XLOOKUP(Flights[[#This Row],[Destination]],_xlfn._TRO_TRAILING(Airports!A:A),_xlfn._TRO_TRAILING(Airports!E:E),"Code not found")</f>
        <v>NY</v>
      </c>
      <c r="J2136" s="1">
        <v>0.33333333333333331</v>
      </c>
      <c r="K2136">
        <f>HOUR(Flights[[#This Row],[Scheduled Departure]])</f>
        <v>8</v>
      </c>
      <c r="L2136" s="1">
        <v>0.33055555555555555</v>
      </c>
      <c r="M2136">
        <v>-4</v>
      </c>
      <c r="N2136">
        <v>310</v>
      </c>
      <c r="O2136" s="14">
        <f>Flights[[#This Row],[Length (min)]]/60</f>
        <v>5.166666666666667</v>
      </c>
      <c r="P2136">
        <v>2475</v>
      </c>
      <c r="Q2136" s="17">
        <f>IFERROR(Flights[[#This Row],[Distance]]/Flights[[#This Row],[Length (hr)]],"")</f>
        <v>479.0322580645161</v>
      </c>
      <c r="R2136" s="1">
        <v>0.69027777777777777</v>
      </c>
      <c r="S2136" s="1">
        <v>0.67083333333333328</v>
      </c>
      <c r="T2136">
        <v>-28</v>
      </c>
      <c r="U2136" t="str">
        <f>IF(Flights[[#This Row],[Arrival Delay]]="","Cancelled",IF(Flights[[#This Row],[Arrival Delay]]&gt;15,"Delayed","On time"))</f>
        <v>On time</v>
      </c>
      <c r="V2136" t="str">
        <f>IF(Flights[[#This Row],[Status]]&lt;&gt;"Delayed","",IF(Flights[[#This Row],[Arrival Delay]]&gt;120,"Severe",IF(Flights[[#This Row],[Arrival Delay]]&gt;60,"Major","Moderate")))</f>
        <v/>
      </c>
      <c r="X2136" t="str">
        <f>IF(OR(AND(Flights[[#This Row],[Status]]="Cancelled",Flights[[#This Row],[Cancellation Reason]]="Airline/Carrier"),Flights[[#This Row],[Delay Type]]="Severe"),"Yes","No")</f>
        <v>No</v>
      </c>
    </row>
    <row r="2137" spans="1:24" x14ac:dyDescent="0.25">
      <c r="A2137" s="3">
        <v>42166</v>
      </c>
      <c r="B2137">
        <f>WEEKNUM(Flights[[#This Row],[Date]],2)</f>
        <v>24</v>
      </c>
      <c r="C2137">
        <f>WEEKDAY(Flights[[#This Row],[Date]],2)</f>
        <v>4</v>
      </c>
      <c r="D2137" t="s">
        <v>416</v>
      </c>
      <c r="E2137" t="s">
        <v>1989</v>
      </c>
      <c r="F2137" t="s">
        <v>0</v>
      </c>
      <c r="G2137" t="s">
        <v>17</v>
      </c>
      <c r="H2137" t="str">
        <f>_xlfn.XLOOKUP(Flights[[#This Row],[Destination]],Airports!$A$1:$A$77,Airports!$D$1:$D$77,"Code not found")</f>
        <v>Honolulu</v>
      </c>
      <c r="I2137" t="str" cm="1">
        <f t="array" ref="I2137">_xlfn.XLOOKUP(Flights[[#This Row],[Destination]],_xlfn._TRO_TRAILING(Airports!A:A),_xlfn._TRO_TRAILING(Airports!E:E),"Code not found")</f>
        <v>HI</v>
      </c>
      <c r="J2137" s="1">
        <v>0.35416666666666669</v>
      </c>
      <c r="K2137">
        <f>HOUR(Flights[[#This Row],[Scheduled Departure]])</f>
        <v>8</v>
      </c>
      <c r="L2137" s="1">
        <v>0.35208333333333336</v>
      </c>
      <c r="M2137">
        <v>-3</v>
      </c>
      <c r="N2137">
        <v>353</v>
      </c>
      <c r="O2137" s="14">
        <f>Flights[[#This Row],[Length (min)]]/60</f>
        <v>5.8833333333333337</v>
      </c>
      <c r="P2137">
        <v>2556</v>
      </c>
      <c r="Q2137" s="17">
        <f>IFERROR(Flights[[#This Row],[Distance]]/Flights[[#This Row],[Length (hr)]],"")</f>
        <v>434.44759206798864</v>
      </c>
      <c r="R2137" s="1">
        <v>0.47152777777777777</v>
      </c>
      <c r="S2137" s="1">
        <v>0.47222222222222221</v>
      </c>
      <c r="T2137">
        <v>1</v>
      </c>
      <c r="U2137" t="str">
        <f>IF(Flights[[#This Row],[Arrival Delay]]="","Cancelled",IF(Flights[[#This Row],[Arrival Delay]]&gt;15,"Delayed","On time"))</f>
        <v>On time</v>
      </c>
      <c r="V2137" t="str">
        <f>IF(Flights[[#This Row],[Status]]&lt;&gt;"Delayed","",IF(Flights[[#This Row],[Arrival Delay]]&gt;120,"Severe",IF(Flights[[#This Row],[Arrival Delay]]&gt;60,"Major","Moderate")))</f>
        <v/>
      </c>
      <c r="X2137" t="str">
        <f>IF(OR(AND(Flights[[#This Row],[Status]]="Cancelled",Flights[[#This Row],[Cancellation Reason]]="Airline/Carrier"),Flights[[#This Row],[Delay Type]]="Severe"),"Yes","No")</f>
        <v>No</v>
      </c>
    </row>
    <row r="2138" spans="1:24" x14ac:dyDescent="0.25">
      <c r="A2138" s="3">
        <v>42166</v>
      </c>
      <c r="B2138">
        <f>WEEKNUM(Flights[[#This Row],[Date]],2)</f>
        <v>24</v>
      </c>
      <c r="C2138">
        <f>WEEKDAY(Flights[[#This Row],[Date]],2)</f>
        <v>4</v>
      </c>
      <c r="D2138" t="s">
        <v>757</v>
      </c>
      <c r="E2138" t="s">
        <v>1988</v>
      </c>
      <c r="F2138" t="s">
        <v>0</v>
      </c>
      <c r="G2138" t="s">
        <v>29</v>
      </c>
      <c r="H2138" t="str">
        <f>_xlfn.XLOOKUP(Flights[[#This Row],[Destination]],Airports!$A$1:$A$77,Airports!$D$1:$D$77,"Code not found")</f>
        <v>Phoenix</v>
      </c>
      <c r="I2138" t="str" cm="1">
        <f t="array" ref="I2138">_xlfn.XLOOKUP(Flights[[#This Row],[Destination]],_xlfn._TRO_TRAILING(Airports!A:A),_xlfn._TRO_TRAILING(Airports!E:E),"Code not found")</f>
        <v>AZ</v>
      </c>
      <c r="J2138" s="1">
        <v>0.4201388888888889</v>
      </c>
      <c r="K2138">
        <f>HOUR(Flights[[#This Row],[Scheduled Departure]])</f>
        <v>10</v>
      </c>
      <c r="L2138" s="1">
        <v>0.45</v>
      </c>
      <c r="M2138">
        <v>43</v>
      </c>
      <c r="N2138">
        <v>96</v>
      </c>
      <c r="O2138" s="14">
        <f>Flights[[#This Row],[Length (min)]]/60</f>
        <v>1.6</v>
      </c>
      <c r="P2138">
        <v>370</v>
      </c>
      <c r="Q2138" s="17">
        <f>IFERROR(Flights[[#This Row],[Distance]]/Flights[[#This Row],[Length (hr)]],"")</f>
        <v>231.25</v>
      </c>
      <c r="R2138" s="1">
        <v>0.47708333333333336</v>
      </c>
      <c r="S2138" s="1">
        <v>0.51666666666666672</v>
      </c>
      <c r="T2138">
        <v>57</v>
      </c>
      <c r="U2138" t="str">
        <f>IF(Flights[[#This Row],[Arrival Delay]]="","Cancelled",IF(Flights[[#This Row],[Arrival Delay]]&gt;15,"Delayed","On time"))</f>
        <v>Delayed</v>
      </c>
      <c r="V2138" t="str">
        <f>IF(Flights[[#This Row],[Status]]&lt;&gt;"Delayed","",IF(Flights[[#This Row],[Arrival Delay]]&gt;120,"Severe",IF(Flights[[#This Row],[Arrival Delay]]&gt;60,"Major","Moderate")))</f>
        <v>Moderate</v>
      </c>
      <c r="X2138" t="str">
        <f>IF(OR(AND(Flights[[#This Row],[Status]]="Cancelled",Flights[[#This Row],[Cancellation Reason]]="Airline/Carrier"),Flights[[#This Row],[Delay Type]]="Severe"),"Yes","No")</f>
        <v>No</v>
      </c>
    </row>
    <row r="2139" spans="1:24" x14ac:dyDescent="0.25">
      <c r="A2139" s="3">
        <v>42166</v>
      </c>
      <c r="B2139">
        <f>WEEKNUM(Flights[[#This Row],[Date]],2)</f>
        <v>24</v>
      </c>
      <c r="C2139">
        <f>WEEKDAY(Flights[[#This Row],[Date]],2)</f>
        <v>4</v>
      </c>
      <c r="D2139" t="s">
        <v>482</v>
      </c>
      <c r="E2139" t="s">
        <v>1989</v>
      </c>
      <c r="F2139" t="s">
        <v>0</v>
      </c>
      <c r="G2139" t="s">
        <v>26</v>
      </c>
      <c r="H2139" t="str">
        <f>_xlfn.XLOOKUP(Flights[[#This Row],[Destination]],Airports!$A$1:$A$77,Airports!$D$1:$D$77,"Code not found")</f>
        <v>Atlanta</v>
      </c>
      <c r="I2139" t="str" cm="1">
        <f t="array" ref="I2139">_xlfn.XLOOKUP(Flights[[#This Row],[Destination]],_xlfn._TRO_TRAILING(Airports!A:A),_xlfn._TRO_TRAILING(Airports!E:E),"Code not found")</f>
        <v>GA</v>
      </c>
      <c r="J2139" s="1">
        <v>0.44444444444444442</v>
      </c>
      <c r="K2139">
        <f>HOUR(Flights[[#This Row],[Scheduled Departure]])</f>
        <v>10</v>
      </c>
      <c r="L2139" s="1">
        <v>0.4513888888888889</v>
      </c>
      <c r="M2139">
        <v>10</v>
      </c>
      <c r="N2139">
        <v>264</v>
      </c>
      <c r="O2139" s="14">
        <f>Flights[[#This Row],[Length (min)]]/60</f>
        <v>4.4000000000000004</v>
      </c>
      <c r="P2139">
        <v>1947</v>
      </c>
      <c r="Q2139" s="17">
        <f>IFERROR(Flights[[#This Row],[Distance]]/Flights[[#This Row],[Length (hr)]],"")</f>
        <v>442.49999999999994</v>
      </c>
      <c r="R2139" s="1">
        <v>0.7583333333333333</v>
      </c>
      <c r="S2139" s="1">
        <v>0.75972222222222219</v>
      </c>
      <c r="T2139">
        <v>2</v>
      </c>
      <c r="U2139" t="str">
        <f>IF(Flights[[#This Row],[Arrival Delay]]="","Cancelled",IF(Flights[[#This Row],[Arrival Delay]]&gt;15,"Delayed","On time"))</f>
        <v>On time</v>
      </c>
      <c r="V2139" t="str">
        <f>IF(Flights[[#This Row],[Status]]&lt;&gt;"Delayed","",IF(Flights[[#This Row],[Arrival Delay]]&gt;120,"Severe",IF(Flights[[#This Row],[Arrival Delay]]&gt;60,"Major","Moderate")))</f>
        <v/>
      </c>
      <c r="X2139" t="str">
        <f>IF(OR(AND(Flights[[#This Row],[Status]]="Cancelled",Flights[[#This Row],[Cancellation Reason]]="Airline/Carrier"),Flights[[#This Row],[Delay Type]]="Severe"),"Yes","No")</f>
        <v>No</v>
      </c>
    </row>
    <row r="2140" spans="1:24" x14ac:dyDescent="0.25">
      <c r="A2140" s="3">
        <v>42166</v>
      </c>
      <c r="B2140">
        <f>WEEKNUM(Flights[[#This Row],[Date]],2)</f>
        <v>24</v>
      </c>
      <c r="C2140">
        <f>WEEKDAY(Flights[[#This Row],[Date]],2)</f>
        <v>4</v>
      </c>
      <c r="D2140" t="s">
        <v>523</v>
      </c>
      <c r="E2140" t="s">
        <v>1989</v>
      </c>
      <c r="F2140" t="s">
        <v>0</v>
      </c>
      <c r="G2140" t="s">
        <v>349</v>
      </c>
      <c r="H2140" t="str">
        <f>_xlfn.XLOOKUP(Flights[[#This Row],[Destination]],Airports!$A$1:$A$77,Airports!$D$1:$D$77,"Code not found")</f>
        <v>Salt Lake City</v>
      </c>
      <c r="I2140" t="str" cm="1">
        <f t="array" ref="I2140">_xlfn.XLOOKUP(Flights[[#This Row],[Destination]],_xlfn._TRO_TRAILING(Airports!A:A),_xlfn._TRO_TRAILING(Airports!E:E),"Code not found")</f>
        <v>UT</v>
      </c>
      <c r="J2140" s="1">
        <v>0.55208333333333337</v>
      </c>
      <c r="K2140">
        <f>HOUR(Flights[[#This Row],[Scheduled Departure]])</f>
        <v>13</v>
      </c>
      <c r="L2140" s="1">
        <v>0.55833333333333335</v>
      </c>
      <c r="M2140">
        <v>9</v>
      </c>
      <c r="N2140">
        <v>104</v>
      </c>
      <c r="O2140" s="14">
        <f>Flights[[#This Row],[Length (min)]]/60</f>
        <v>1.7333333333333334</v>
      </c>
      <c r="P2140">
        <v>590</v>
      </c>
      <c r="Q2140" s="17">
        <f>IFERROR(Flights[[#This Row],[Distance]]/Flights[[#This Row],[Length (hr)]],"")</f>
        <v>340.38461538461536</v>
      </c>
      <c r="R2140" s="1">
        <v>0.66527777777777775</v>
      </c>
      <c r="S2140" s="1">
        <v>0.67222222222222228</v>
      </c>
      <c r="T2140">
        <v>10</v>
      </c>
      <c r="U2140" t="str">
        <f>IF(Flights[[#This Row],[Arrival Delay]]="","Cancelled",IF(Flights[[#This Row],[Arrival Delay]]&gt;15,"Delayed","On time"))</f>
        <v>On time</v>
      </c>
      <c r="V2140" t="str">
        <f>IF(Flights[[#This Row],[Status]]&lt;&gt;"Delayed","",IF(Flights[[#This Row],[Arrival Delay]]&gt;120,"Severe",IF(Flights[[#This Row],[Arrival Delay]]&gt;60,"Major","Moderate")))</f>
        <v/>
      </c>
      <c r="X2140" t="str">
        <f>IF(OR(AND(Flights[[#This Row],[Status]]="Cancelled",Flights[[#This Row],[Cancellation Reason]]="Airline/Carrier"),Flights[[#This Row],[Delay Type]]="Severe"),"Yes","No")</f>
        <v>No</v>
      </c>
    </row>
    <row r="2141" spans="1:24" x14ac:dyDescent="0.25">
      <c r="A2141" s="3">
        <v>42166</v>
      </c>
      <c r="B2141">
        <f>WEEKNUM(Flights[[#This Row],[Date]],2)</f>
        <v>24</v>
      </c>
      <c r="C2141">
        <f>WEEKDAY(Flights[[#This Row],[Date]],2)</f>
        <v>4</v>
      </c>
      <c r="D2141" t="s">
        <v>544</v>
      </c>
      <c r="E2141" t="s">
        <v>1998</v>
      </c>
      <c r="F2141" t="s">
        <v>0</v>
      </c>
      <c r="G2141" t="s">
        <v>273</v>
      </c>
      <c r="H2141" t="str">
        <f>_xlfn.XLOOKUP(Flights[[#This Row],[Destination]],Airports!$A$1:$A$77,Airports!$D$1:$D$77,"Code not found")</f>
        <v>Denver</v>
      </c>
      <c r="I2141" t="str" cm="1">
        <f t="array" ref="I2141">_xlfn.XLOOKUP(Flights[[#This Row],[Destination]],_xlfn._TRO_TRAILING(Airports!A:A),_xlfn._TRO_TRAILING(Airports!E:E),"Code not found")</f>
        <v>CO</v>
      </c>
      <c r="J2141" s="1">
        <v>0.6069444444444444</v>
      </c>
      <c r="K2141">
        <f>HOUR(Flights[[#This Row],[Scheduled Departure]])</f>
        <v>14</v>
      </c>
      <c r="L2141" s="1">
        <v>0.6069444444444444</v>
      </c>
      <c r="M2141">
        <v>0</v>
      </c>
      <c r="N2141">
        <v>155</v>
      </c>
      <c r="O2141" s="14">
        <f>Flights[[#This Row],[Length (min)]]/60</f>
        <v>2.5833333333333335</v>
      </c>
      <c r="P2141">
        <v>862</v>
      </c>
      <c r="Q2141" s="17">
        <f>IFERROR(Flights[[#This Row],[Distance]]/Flights[[#This Row],[Length (hr)]],"")</f>
        <v>333.67741935483872</v>
      </c>
      <c r="R2141" s="1">
        <v>0.74236111111111114</v>
      </c>
      <c r="S2141" s="1">
        <v>0.75624999999999998</v>
      </c>
      <c r="T2141">
        <v>20</v>
      </c>
      <c r="U2141" t="str">
        <f>IF(Flights[[#This Row],[Arrival Delay]]="","Cancelled",IF(Flights[[#This Row],[Arrival Delay]]&gt;15,"Delayed","On time"))</f>
        <v>Delayed</v>
      </c>
      <c r="V2141" t="str">
        <f>IF(Flights[[#This Row],[Status]]&lt;&gt;"Delayed","",IF(Flights[[#This Row],[Arrival Delay]]&gt;120,"Severe",IF(Flights[[#This Row],[Arrival Delay]]&gt;60,"Major","Moderate")))</f>
        <v>Moderate</v>
      </c>
      <c r="X2141" t="str">
        <f>IF(OR(AND(Flights[[#This Row],[Status]]="Cancelled",Flights[[#This Row],[Cancellation Reason]]="Airline/Carrier"),Flights[[#This Row],[Delay Type]]="Severe"),"Yes","No")</f>
        <v>No</v>
      </c>
    </row>
    <row r="2142" spans="1:24" x14ac:dyDescent="0.25">
      <c r="A2142" s="3">
        <v>42166</v>
      </c>
      <c r="B2142">
        <f>WEEKNUM(Flights[[#This Row],[Date]],2)</f>
        <v>24</v>
      </c>
      <c r="C2142">
        <f>WEEKDAY(Flights[[#This Row],[Date]],2)</f>
        <v>4</v>
      </c>
      <c r="D2142" t="s">
        <v>1412</v>
      </c>
      <c r="E2142" t="s">
        <v>1990</v>
      </c>
      <c r="F2142" t="s">
        <v>0</v>
      </c>
      <c r="G2142" t="s">
        <v>4</v>
      </c>
      <c r="H2142" t="str">
        <f>_xlfn.XLOOKUP(Flights[[#This Row],[Destination]],Airports!$A$1:$A$77,Airports!$D$1:$D$77,"Code not found")</f>
        <v>Chicago</v>
      </c>
      <c r="I2142" t="str" cm="1">
        <f t="array" ref="I2142">_xlfn.XLOOKUP(Flights[[#This Row],[Destination]],_xlfn._TRO_TRAILING(Airports!A:A),_xlfn._TRO_TRAILING(Airports!E:E),"Code not found")</f>
        <v>IL</v>
      </c>
      <c r="J2142" s="1">
        <v>0.61458333333333337</v>
      </c>
      <c r="K2142">
        <f>HOUR(Flights[[#This Row],[Scheduled Departure]])</f>
        <v>14</v>
      </c>
      <c r="L2142" s="1">
        <v>0.70833333333333337</v>
      </c>
      <c r="M2142">
        <v>135</v>
      </c>
      <c r="N2142">
        <v>266</v>
      </c>
      <c r="O2142" s="14">
        <f>Flights[[#This Row],[Length (min)]]/60</f>
        <v>4.4333333333333336</v>
      </c>
      <c r="P2142">
        <v>1744</v>
      </c>
      <c r="Q2142" s="17">
        <f>IFERROR(Flights[[#This Row],[Distance]]/Flights[[#This Row],[Length (hr)]],"")</f>
        <v>393.38345864661653</v>
      </c>
      <c r="R2142" s="1">
        <v>0.87430555555555556</v>
      </c>
      <c r="S2142" s="1">
        <v>0.97638888888888886</v>
      </c>
      <c r="T2142">
        <v>147</v>
      </c>
      <c r="U2142" t="str">
        <f>IF(Flights[[#This Row],[Arrival Delay]]="","Cancelled",IF(Flights[[#This Row],[Arrival Delay]]&gt;15,"Delayed","On time"))</f>
        <v>Delayed</v>
      </c>
      <c r="V2142" t="str">
        <f>IF(Flights[[#This Row],[Status]]&lt;&gt;"Delayed","",IF(Flights[[#This Row],[Arrival Delay]]&gt;120,"Severe",IF(Flights[[#This Row],[Arrival Delay]]&gt;60,"Major","Moderate")))</f>
        <v>Severe</v>
      </c>
      <c r="X2142" t="str">
        <f>IF(OR(AND(Flights[[#This Row],[Status]]="Cancelled",Flights[[#This Row],[Cancellation Reason]]="Airline/Carrier"),Flights[[#This Row],[Delay Type]]="Severe"),"Yes","No")</f>
        <v>Yes</v>
      </c>
    </row>
    <row r="2143" spans="1:24" x14ac:dyDescent="0.25">
      <c r="A2143" s="3">
        <v>42166</v>
      </c>
      <c r="B2143">
        <f>WEEKNUM(Flights[[#This Row],[Date]],2)</f>
        <v>24</v>
      </c>
      <c r="C2143">
        <f>WEEKDAY(Flights[[#This Row],[Date]],2)</f>
        <v>4</v>
      </c>
      <c r="D2143" t="s">
        <v>558</v>
      </c>
      <c r="E2143" t="s">
        <v>1996</v>
      </c>
      <c r="F2143" t="s">
        <v>0</v>
      </c>
      <c r="G2143" t="s">
        <v>12</v>
      </c>
      <c r="H2143" t="str">
        <f>_xlfn.XLOOKUP(Flights[[#This Row],[Destination]],Airports!$A$1:$A$77,Airports!$D$1:$D$77,"Code not found")</f>
        <v>New York</v>
      </c>
      <c r="I2143" t="str" cm="1">
        <f t="array" ref="I2143">_xlfn.XLOOKUP(Flights[[#This Row],[Destination]],_xlfn._TRO_TRAILING(Airports!A:A),_xlfn._TRO_TRAILING(Airports!E:E),"Code not found")</f>
        <v>NY</v>
      </c>
      <c r="J2143" s="1">
        <v>0.64583333333333337</v>
      </c>
      <c r="K2143">
        <f>HOUR(Flights[[#This Row],[Scheduled Departure]])</f>
        <v>15</v>
      </c>
      <c r="L2143" s="1">
        <v>0.6479166666666667</v>
      </c>
      <c r="M2143">
        <v>3</v>
      </c>
      <c r="N2143">
        <v>316</v>
      </c>
      <c r="O2143" s="14">
        <f>Flights[[#This Row],[Length (min)]]/60</f>
        <v>5.2666666666666666</v>
      </c>
      <c r="P2143">
        <v>2475</v>
      </c>
      <c r="Q2143" s="17">
        <f>IFERROR(Flights[[#This Row],[Distance]]/Flights[[#This Row],[Length (hr)]],"")</f>
        <v>469.9367088607595</v>
      </c>
      <c r="R2143" s="1">
        <v>0.99652777777777779</v>
      </c>
      <c r="S2143" s="1">
        <v>0.99236111111111114</v>
      </c>
      <c r="T2143">
        <v>-6</v>
      </c>
      <c r="U2143" t="str">
        <f>IF(Flights[[#This Row],[Arrival Delay]]="","Cancelled",IF(Flights[[#This Row],[Arrival Delay]]&gt;15,"Delayed","On time"))</f>
        <v>On time</v>
      </c>
      <c r="V2143" t="str">
        <f>IF(Flights[[#This Row],[Status]]&lt;&gt;"Delayed","",IF(Flights[[#This Row],[Arrival Delay]]&gt;120,"Severe",IF(Flights[[#This Row],[Arrival Delay]]&gt;60,"Major","Moderate")))</f>
        <v/>
      </c>
      <c r="X2143" t="str">
        <f>IF(OR(AND(Flights[[#This Row],[Status]]="Cancelled",Flights[[#This Row],[Cancellation Reason]]="Airline/Carrier"),Flights[[#This Row],[Delay Type]]="Severe"),"Yes","No")</f>
        <v>No</v>
      </c>
    </row>
    <row r="2144" spans="1:24" x14ac:dyDescent="0.25">
      <c r="A2144" s="3">
        <v>42166</v>
      </c>
      <c r="B2144">
        <f>WEEKNUM(Flights[[#This Row],[Date]],2)</f>
        <v>24</v>
      </c>
      <c r="C2144">
        <f>WEEKDAY(Flights[[#This Row],[Date]],2)</f>
        <v>4</v>
      </c>
      <c r="D2144" t="s">
        <v>1545</v>
      </c>
      <c r="E2144" t="s">
        <v>1995</v>
      </c>
      <c r="F2144" t="s">
        <v>0</v>
      </c>
      <c r="G2144" t="s">
        <v>318</v>
      </c>
      <c r="H2144" t="str">
        <f>_xlfn.XLOOKUP(Flights[[#This Row],[Destination]],Airports!$A$1:$A$77,Airports!$D$1:$D$77,"Code not found")</f>
        <v>Oakland</v>
      </c>
      <c r="I2144" t="str" cm="1">
        <f t="array" ref="I2144">_xlfn.XLOOKUP(Flights[[#This Row],[Destination]],_xlfn._TRO_TRAILING(Airports!A:A),_xlfn._TRO_TRAILING(Airports!E:E),"Code not found")</f>
        <v>CA</v>
      </c>
      <c r="J2144" s="1">
        <v>0.70486111111111116</v>
      </c>
      <c r="K2144">
        <f>HOUR(Flights[[#This Row],[Scheduled Departure]])</f>
        <v>16</v>
      </c>
      <c r="L2144" s="1">
        <v>0.73750000000000004</v>
      </c>
      <c r="M2144">
        <v>47</v>
      </c>
      <c r="N2144">
        <v>65</v>
      </c>
      <c r="O2144" s="14">
        <f>Flights[[#This Row],[Length (min)]]/60</f>
        <v>1.0833333333333333</v>
      </c>
      <c r="P2144">
        <v>337</v>
      </c>
      <c r="Q2144" s="17">
        <f>IFERROR(Flights[[#This Row],[Distance]]/Flights[[#This Row],[Length (hr)]],"")</f>
        <v>311.07692307692309</v>
      </c>
      <c r="R2144" s="1">
        <v>0.75694444444444442</v>
      </c>
      <c r="S2144" s="1">
        <v>0.78263888888888888</v>
      </c>
      <c r="T2144">
        <v>37</v>
      </c>
      <c r="U2144" t="str">
        <f>IF(Flights[[#This Row],[Arrival Delay]]="","Cancelled",IF(Flights[[#This Row],[Arrival Delay]]&gt;15,"Delayed","On time"))</f>
        <v>Delayed</v>
      </c>
      <c r="V2144" t="str">
        <f>IF(Flights[[#This Row],[Status]]&lt;&gt;"Delayed","",IF(Flights[[#This Row],[Arrival Delay]]&gt;120,"Severe",IF(Flights[[#This Row],[Arrival Delay]]&gt;60,"Major","Moderate")))</f>
        <v>Moderate</v>
      </c>
      <c r="X2144" t="str">
        <f>IF(OR(AND(Flights[[#This Row],[Status]]="Cancelled",Flights[[#This Row],[Cancellation Reason]]="Airline/Carrier"),Flights[[#This Row],[Delay Type]]="Severe"),"Yes","No")</f>
        <v>No</v>
      </c>
    </row>
    <row r="2145" spans="1:24" x14ac:dyDescent="0.25">
      <c r="A2145" s="3">
        <v>42167</v>
      </c>
      <c r="B2145">
        <f>WEEKNUM(Flights[[#This Row],[Date]],2)</f>
        <v>24</v>
      </c>
      <c r="C2145">
        <f>WEEKDAY(Flights[[#This Row],[Date]],2)</f>
        <v>5</v>
      </c>
      <c r="D2145" t="s">
        <v>1184</v>
      </c>
      <c r="E2145" t="s">
        <v>1995</v>
      </c>
      <c r="F2145" t="s">
        <v>0</v>
      </c>
      <c r="G2145" t="s">
        <v>7</v>
      </c>
      <c r="H2145" t="str">
        <f>_xlfn.XLOOKUP(Flights[[#This Row],[Destination]],Airports!$A$1:$A$77,Airports!$D$1:$D$77,"Code not found")</f>
        <v>Austin</v>
      </c>
      <c r="I2145" t="str" cm="1">
        <f t="array" ref="I2145">_xlfn.XLOOKUP(Flights[[#This Row],[Destination]],_xlfn._TRO_TRAILING(Airports!A:A),_xlfn._TRO_TRAILING(Airports!E:E),"Code not found")</f>
        <v>TX</v>
      </c>
      <c r="J2145" s="1">
        <v>0.25</v>
      </c>
      <c r="K2145">
        <f>HOUR(Flights[[#This Row],[Scheduled Departure]])</f>
        <v>6</v>
      </c>
      <c r="L2145" s="1">
        <v>0.24583333333333332</v>
      </c>
      <c r="M2145">
        <v>-6</v>
      </c>
      <c r="N2145">
        <v>162</v>
      </c>
      <c r="O2145" s="14">
        <f>Flights[[#This Row],[Length (min)]]/60</f>
        <v>2.7</v>
      </c>
      <c r="P2145">
        <v>1242</v>
      </c>
      <c r="Q2145" s="17">
        <f>IFERROR(Flights[[#This Row],[Distance]]/Flights[[#This Row],[Length (hr)]],"")</f>
        <v>459.99999999999994</v>
      </c>
      <c r="R2145" s="1">
        <v>0.46180555555555558</v>
      </c>
      <c r="S2145" s="1">
        <v>0.44166666666666665</v>
      </c>
      <c r="T2145">
        <v>-29</v>
      </c>
      <c r="U2145" t="str">
        <f>IF(Flights[[#This Row],[Arrival Delay]]="","Cancelled",IF(Flights[[#This Row],[Arrival Delay]]&gt;15,"Delayed","On time"))</f>
        <v>On time</v>
      </c>
      <c r="V2145" t="str">
        <f>IF(Flights[[#This Row],[Status]]&lt;&gt;"Delayed","",IF(Flights[[#This Row],[Arrival Delay]]&gt;120,"Severe",IF(Flights[[#This Row],[Arrival Delay]]&gt;60,"Major","Moderate")))</f>
        <v/>
      </c>
      <c r="X2145" t="str">
        <f>IF(OR(AND(Flights[[#This Row],[Status]]="Cancelled",Flights[[#This Row],[Cancellation Reason]]="Airline/Carrier"),Flights[[#This Row],[Delay Type]]="Severe"),"Yes","No")</f>
        <v>No</v>
      </c>
    </row>
    <row r="2146" spans="1:24" x14ac:dyDescent="0.25">
      <c r="A2146" s="3">
        <v>42167</v>
      </c>
      <c r="B2146">
        <f>WEEKNUM(Flights[[#This Row],[Date]],2)</f>
        <v>24</v>
      </c>
      <c r="C2146">
        <f>WEEKDAY(Flights[[#This Row],[Date]],2)</f>
        <v>5</v>
      </c>
      <c r="D2146" t="s">
        <v>1514</v>
      </c>
      <c r="E2146" t="s">
        <v>1995</v>
      </c>
      <c r="F2146" t="s">
        <v>0</v>
      </c>
      <c r="G2146" t="s">
        <v>351</v>
      </c>
      <c r="H2146" t="str">
        <f>_xlfn.XLOOKUP(Flights[[#This Row],[Destination]],Airports!$A$1:$A$77,Airports!$D$1:$D$77,"Code not found")</f>
        <v>Sacramento</v>
      </c>
      <c r="I2146" t="str" cm="1">
        <f t="array" ref="I2146">_xlfn.XLOOKUP(Flights[[#This Row],[Destination]],_xlfn._TRO_TRAILING(Airports!A:A),_xlfn._TRO_TRAILING(Airports!E:E),"Code not found")</f>
        <v>CA</v>
      </c>
      <c r="J2146" s="1">
        <v>0.3888888888888889</v>
      </c>
      <c r="K2146">
        <f>HOUR(Flights[[#This Row],[Scheduled Departure]])</f>
        <v>9</v>
      </c>
      <c r="L2146" s="1">
        <v>0.39166666666666666</v>
      </c>
      <c r="M2146">
        <v>4</v>
      </c>
      <c r="N2146">
        <v>73</v>
      </c>
      <c r="O2146" s="14">
        <f>Flights[[#This Row],[Length (min)]]/60</f>
        <v>1.2166666666666666</v>
      </c>
      <c r="P2146">
        <v>373</v>
      </c>
      <c r="Q2146" s="17">
        <f>IFERROR(Flights[[#This Row],[Distance]]/Flights[[#This Row],[Length (hr)]],"")</f>
        <v>306.57534246575347</v>
      </c>
      <c r="R2146" s="1">
        <v>0.44097222222222221</v>
      </c>
      <c r="S2146" s="1">
        <v>0.44236111111111109</v>
      </c>
      <c r="T2146">
        <v>2</v>
      </c>
      <c r="U2146" t="str">
        <f>IF(Flights[[#This Row],[Arrival Delay]]="","Cancelled",IF(Flights[[#This Row],[Arrival Delay]]&gt;15,"Delayed","On time"))</f>
        <v>On time</v>
      </c>
      <c r="V2146" t="str">
        <f>IF(Flights[[#This Row],[Status]]&lt;&gt;"Delayed","",IF(Flights[[#This Row],[Arrival Delay]]&gt;120,"Severe",IF(Flights[[#This Row],[Arrival Delay]]&gt;60,"Major","Moderate")))</f>
        <v/>
      </c>
      <c r="X2146" t="str">
        <f>IF(OR(AND(Flights[[#This Row],[Status]]="Cancelled",Flights[[#This Row],[Cancellation Reason]]="Airline/Carrier"),Flights[[#This Row],[Delay Type]]="Severe"),"Yes","No")</f>
        <v>No</v>
      </c>
    </row>
    <row r="2147" spans="1:24" x14ac:dyDescent="0.25">
      <c r="A2147" s="3">
        <v>42167</v>
      </c>
      <c r="B2147">
        <f>WEEKNUM(Flights[[#This Row],[Date]],2)</f>
        <v>24</v>
      </c>
      <c r="C2147">
        <f>WEEKDAY(Flights[[#This Row],[Date]],2)</f>
        <v>5</v>
      </c>
      <c r="D2147" t="s">
        <v>174</v>
      </c>
      <c r="E2147" t="s">
        <v>1987</v>
      </c>
      <c r="F2147" t="s">
        <v>0</v>
      </c>
      <c r="G2147" t="s">
        <v>2</v>
      </c>
      <c r="H2147" t="str">
        <f>_xlfn.XLOOKUP(Flights[[#This Row],[Destination]],Airports!$A$1:$A$77,Airports!$D$1:$D$77,"Code not found")</f>
        <v>Miami</v>
      </c>
      <c r="I2147" t="str" cm="1">
        <f t="array" ref="I2147">_xlfn.XLOOKUP(Flights[[#This Row],[Destination]],_xlfn._TRO_TRAILING(Airports!A:A),_xlfn._TRO_TRAILING(Airports!E:E),"Code not found")</f>
        <v>FL</v>
      </c>
      <c r="J2147" s="1">
        <v>0.44791666666666669</v>
      </c>
      <c r="K2147">
        <f>HOUR(Flights[[#This Row],[Scheduled Departure]])</f>
        <v>10</v>
      </c>
      <c r="L2147" s="1">
        <v>0.44930555555555557</v>
      </c>
      <c r="M2147">
        <v>2</v>
      </c>
      <c r="N2147">
        <v>313</v>
      </c>
      <c r="O2147" s="14">
        <f>Flights[[#This Row],[Length (min)]]/60</f>
        <v>5.2166666666666668</v>
      </c>
      <c r="P2147">
        <v>2342</v>
      </c>
      <c r="Q2147" s="17">
        <f>IFERROR(Flights[[#This Row],[Distance]]/Flights[[#This Row],[Length (hr)]],"")</f>
        <v>448.94568690095844</v>
      </c>
      <c r="R2147" s="1">
        <v>0.79236111111111107</v>
      </c>
      <c r="S2147" s="1">
        <v>0.79166666666666663</v>
      </c>
      <c r="T2147">
        <v>-1</v>
      </c>
      <c r="U2147" t="str">
        <f>IF(Flights[[#This Row],[Arrival Delay]]="","Cancelled",IF(Flights[[#This Row],[Arrival Delay]]&gt;15,"Delayed","On time"))</f>
        <v>On time</v>
      </c>
      <c r="V2147" t="str">
        <f>IF(Flights[[#This Row],[Status]]&lt;&gt;"Delayed","",IF(Flights[[#This Row],[Arrival Delay]]&gt;120,"Severe",IF(Flights[[#This Row],[Arrival Delay]]&gt;60,"Major","Moderate")))</f>
        <v/>
      </c>
      <c r="X2147" t="str">
        <f>IF(OR(AND(Flights[[#This Row],[Status]]="Cancelled",Flights[[#This Row],[Cancellation Reason]]="Airline/Carrier"),Flights[[#This Row],[Delay Type]]="Severe"),"Yes","No")</f>
        <v>No</v>
      </c>
    </row>
    <row r="2148" spans="1:24" x14ac:dyDescent="0.25">
      <c r="A2148" s="3">
        <v>42167</v>
      </c>
      <c r="B2148">
        <f>WEEKNUM(Flights[[#This Row],[Date]],2)</f>
        <v>24</v>
      </c>
      <c r="C2148">
        <f>WEEKDAY(Flights[[#This Row],[Date]],2)</f>
        <v>5</v>
      </c>
      <c r="D2148" t="s">
        <v>57</v>
      </c>
      <c r="E2148" t="s">
        <v>1987</v>
      </c>
      <c r="F2148" t="s">
        <v>0</v>
      </c>
      <c r="G2148" t="s">
        <v>3</v>
      </c>
      <c r="H2148" t="str">
        <f>_xlfn.XLOOKUP(Flights[[#This Row],[Destination]],Airports!$A$1:$A$77,Airports!$D$1:$D$77,"Code not found")</f>
        <v>Dallas</v>
      </c>
      <c r="I2148" t="str" cm="1">
        <f t="array" ref="I2148">_xlfn.XLOOKUP(Flights[[#This Row],[Destination]],_xlfn._TRO_TRAILING(Airports!A:A),_xlfn._TRO_TRAILING(Airports!E:E),"Code not found")</f>
        <v>TX</v>
      </c>
      <c r="J2148" s="1">
        <v>0.44791666666666669</v>
      </c>
      <c r="K2148">
        <f>HOUR(Flights[[#This Row],[Scheduled Departure]])</f>
        <v>10</v>
      </c>
      <c r="L2148" s="1">
        <v>0.44722222222222224</v>
      </c>
      <c r="M2148">
        <v>-1</v>
      </c>
      <c r="N2148">
        <v>173</v>
      </c>
      <c r="O2148" s="14">
        <f>Flights[[#This Row],[Length (min)]]/60</f>
        <v>2.8833333333333333</v>
      </c>
      <c r="P2148">
        <v>1235</v>
      </c>
      <c r="Q2148" s="17">
        <f>IFERROR(Flights[[#This Row],[Distance]]/Flights[[#This Row],[Length (hr)]],"")</f>
        <v>428.32369942196533</v>
      </c>
      <c r="R2148" s="1">
        <v>0.66388888888888886</v>
      </c>
      <c r="S2148" s="1">
        <v>0.65069444444444446</v>
      </c>
      <c r="T2148">
        <v>-19</v>
      </c>
      <c r="U2148" t="str">
        <f>IF(Flights[[#This Row],[Arrival Delay]]="","Cancelled",IF(Flights[[#This Row],[Arrival Delay]]&gt;15,"Delayed","On time"))</f>
        <v>On time</v>
      </c>
      <c r="V2148" t="str">
        <f>IF(Flights[[#This Row],[Status]]&lt;&gt;"Delayed","",IF(Flights[[#This Row],[Arrival Delay]]&gt;120,"Severe",IF(Flights[[#This Row],[Arrival Delay]]&gt;60,"Major","Moderate")))</f>
        <v/>
      </c>
      <c r="X2148" t="str">
        <f>IF(OR(AND(Flights[[#This Row],[Status]]="Cancelled",Flights[[#This Row],[Cancellation Reason]]="Airline/Carrier"),Flights[[#This Row],[Delay Type]]="Severe"),"Yes","No")</f>
        <v>No</v>
      </c>
    </row>
    <row r="2149" spans="1:24" x14ac:dyDescent="0.25">
      <c r="A2149" s="3">
        <v>42167</v>
      </c>
      <c r="B2149">
        <f>WEEKNUM(Flights[[#This Row],[Date]],2)</f>
        <v>24</v>
      </c>
      <c r="C2149">
        <f>WEEKDAY(Flights[[#This Row],[Date]],2)</f>
        <v>5</v>
      </c>
      <c r="D2149" t="s">
        <v>516</v>
      </c>
      <c r="E2149" t="s">
        <v>1994</v>
      </c>
      <c r="F2149" t="s">
        <v>0</v>
      </c>
      <c r="G2149" t="s">
        <v>339</v>
      </c>
      <c r="H2149" t="str">
        <f>_xlfn.XLOOKUP(Flights[[#This Row],[Destination]],Airports!$A$1:$A$77,Airports!$D$1:$D$77,"Code not found")</f>
        <v>San Diego</v>
      </c>
      <c r="I2149" t="str" cm="1">
        <f t="array" ref="I2149">_xlfn.XLOOKUP(Flights[[#This Row],[Destination]],_xlfn._TRO_TRAILING(Airports!A:A),_xlfn._TRO_TRAILING(Airports!E:E),"Code not found")</f>
        <v>CA</v>
      </c>
      <c r="J2149" s="1">
        <v>0.54166666666666663</v>
      </c>
      <c r="K2149">
        <f>HOUR(Flights[[#This Row],[Scheduled Departure]])</f>
        <v>13</v>
      </c>
      <c r="L2149" s="1">
        <v>0.53680555555555554</v>
      </c>
      <c r="M2149">
        <v>-7</v>
      </c>
      <c r="N2149">
        <v>62</v>
      </c>
      <c r="O2149" s="14">
        <f>Flights[[#This Row],[Length (min)]]/60</f>
        <v>1.0333333333333334</v>
      </c>
      <c r="P2149">
        <v>109</v>
      </c>
      <c r="Q2149" s="17">
        <f>IFERROR(Flights[[#This Row],[Distance]]/Flights[[#This Row],[Length (hr)]],"")</f>
        <v>105.48387096774192</v>
      </c>
      <c r="R2149" s="1">
        <v>0.5805555555555556</v>
      </c>
      <c r="S2149" s="1">
        <v>0.57986111111111116</v>
      </c>
      <c r="T2149">
        <v>-1</v>
      </c>
      <c r="U2149" t="str">
        <f>IF(Flights[[#This Row],[Arrival Delay]]="","Cancelled",IF(Flights[[#This Row],[Arrival Delay]]&gt;15,"Delayed","On time"))</f>
        <v>On time</v>
      </c>
      <c r="V2149" t="str">
        <f>IF(Flights[[#This Row],[Status]]&lt;&gt;"Delayed","",IF(Flights[[#This Row],[Arrival Delay]]&gt;120,"Severe",IF(Flights[[#This Row],[Arrival Delay]]&gt;60,"Major","Moderate")))</f>
        <v/>
      </c>
      <c r="X2149" t="str">
        <f>IF(OR(AND(Flights[[#This Row],[Status]]="Cancelled",Flights[[#This Row],[Cancellation Reason]]="Airline/Carrier"),Flights[[#This Row],[Delay Type]]="Severe"),"Yes","No")</f>
        <v>No</v>
      </c>
    </row>
    <row r="2150" spans="1:24" x14ac:dyDescent="0.25">
      <c r="A2150" s="3">
        <v>42167</v>
      </c>
      <c r="B2150">
        <f>WEEKNUM(Flights[[#This Row],[Date]],2)</f>
        <v>24</v>
      </c>
      <c r="C2150">
        <f>WEEKDAY(Flights[[#This Row],[Date]],2)</f>
        <v>5</v>
      </c>
      <c r="D2150" t="s">
        <v>1028</v>
      </c>
      <c r="E2150" t="s">
        <v>1988</v>
      </c>
      <c r="F2150" t="s">
        <v>0</v>
      </c>
      <c r="G2150" t="s">
        <v>27</v>
      </c>
      <c r="H2150" t="str">
        <f>_xlfn.XLOOKUP(Flights[[#This Row],[Destination]],Airports!$A$1:$A$77,Airports!$D$1:$D$77,"Code not found")</f>
        <v>Charlotte</v>
      </c>
      <c r="I2150" t="str" cm="1">
        <f t="array" ref="I2150">_xlfn.XLOOKUP(Flights[[#This Row],[Destination]],_xlfn._TRO_TRAILING(Airports!A:A),_xlfn._TRO_TRAILING(Airports!E:E),"Code not found")</f>
        <v>NC</v>
      </c>
      <c r="J2150" s="1">
        <v>0.54861111111111116</v>
      </c>
      <c r="K2150">
        <f>HOUR(Flights[[#This Row],[Scheduled Departure]])</f>
        <v>13</v>
      </c>
      <c r="L2150" s="1">
        <v>0.54722222222222228</v>
      </c>
      <c r="M2150">
        <v>-2</v>
      </c>
      <c r="N2150">
        <v>287</v>
      </c>
      <c r="O2150" s="14">
        <f>Flights[[#This Row],[Length (min)]]/60</f>
        <v>4.7833333333333332</v>
      </c>
      <c r="P2150">
        <v>2125</v>
      </c>
      <c r="Q2150" s="17">
        <f>IFERROR(Flights[[#This Row],[Distance]]/Flights[[#This Row],[Length (hr)]],"")</f>
        <v>444.2508710801394</v>
      </c>
      <c r="R2150" s="1">
        <v>0.87708333333333333</v>
      </c>
      <c r="S2150" s="1">
        <v>0.87152777777777779</v>
      </c>
      <c r="T2150">
        <v>-8</v>
      </c>
      <c r="U2150" t="str">
        <f>IF(Flights[[#This Row],[Arrival Delay]]="","Cancelled",IF(Flights[[#This Row],[Arrival Delay]]&gt;15,"Delayed","On time"))</f>
        <v>On time</v>
      </c>
      <c r="V2150" t="str">
        <f>IF(Flights[[#This Row],[Status]]&lt;&gt;"Delayed","",IF(Flights[[#This Row],[Arrival Delay]]&gt;120,"Severe",IF(Flights[[#This Row],[Arrival Delay]]&gt;60,"Major","Moderate")))</f>
        <v/>
      </c>
      <c r="X2150" t="str">
        <f>IF(OR(AND(Flights[[#This Row],[Status]]="Cancelled",Flights[[#This Row],[Cancellation Reason]]="Airline/Carrier"),Flights[[#This Row],[Delay Type]]="Severe"),"Yes","No")</f>
        <v>No</v>
      </c>
    </row>
    <row r="2151" spans="1:24" x14ac:dyDescent="0.25">
      <c r="A2151" s="3">
        <v>42167</v>
      </c>
      <c r="B2151">
        <f>WEEKNUM(Flights[[#This Row],[Date]],2)</f>
        <v>24</v>
      </c>
      <c r="C2151">
        <f>WEEKDAY(Flights[[#This Row],[Date]],2)</f>
        <v>5</v>
      </c>
      <c r="D2151" t="s">
        <v>1529</v>
      </c>
      <c r="E2151" t="s">
        <v>1995</v>
      </c>
      <c r="F2151" t="s">
        <v>0</v>
      </c>
      <c r="G2151" t="s">
        <v>9</v>
      </c>
      <c r="H2151" t="str">
        <f>_xlfn.XLOOKUP(Flights[[#This Row],[Destination]],Airports!$A$1:$A$77,Airports!$D$1:$D$77,"Code not found")</f>
        <v>San Francisco</v>
      </c>
      <c r="I2151" t="str" cm="1">
        <f t="array" ref="I2151">_xlfn.XLOOKUP(Flights[[#This Row],[Destination]],_xlfn._TRO_TRAILING(Airports!A:A),_xlfn._TRO_TRAILING(Airports!E:E),"Code not found")</f>
        <v>CA</v>
      </c>
      <c r="J2151" s="1">
        <v>0.57638888888888884</v>
      </c>
      <c r="K2151">
        <f>HOUR(Flights[[#This Row],[Scheduled Departure]])</f>
        <v>13</v>
      </c>
      <c r="L2151" s="1">
        <v>0.58333333333333337</v>
      </c>
      <c r="M2151">
        <v>10</v>
      </c>
      <c r="N2151">
        <v>72</v>
      </c>
      <c r="O2151" s="14">
        <f>Flights[[#This Row],[Length (min)]]/60</f>
        <v>1.2</v>
      </c>
      <c r="P2151">
        <v>337</v>
      </c>
      <c r="Q2151" s="17">
        <f>IFERROR(Flights[[#This Row],[Distance]]/Flights[[#This Row],[Length (hr)]],"")</f>
        <v>280.83333333333337</v>
      </c>
      <c r="R2151" s="1">
        <v>0.62847222222222221</v>
      </c>
      <c r="S2151" s="1">
        <v>0.6333333333333333</v>
      </c>
      <c r="T2151">
        <v>7</v>
      </c>
      <c r="U2151" t="str">
        <f>IF(Flights[[#This Row],[Arrival Delay]]="","Cancelled",IF(Flights[[#This Row],[Arrival Delay]]&gt;15,"Delayed","On time"))</f>
        <v>On time</v>
      </c>
      <c r="V2151" t="str">
        <f>IF(Flights[[#This Row],[Status]]&lt;&gt;"Delayed","",IF(Flights[[#This Row],[Arrival Delay]]&gt;120,"Severe",IF(Flights[[#This Row],[Arrival Delay]]&gt;60,"Major","Moderate")))</f>
        <v/>
      </c>
      <c r="X2151" t="str">
        <f>IF(OR(AND(Flights[[#This Row],[Status]]="Cancelled",Flights[[#This Row],[Cancellation Reason]]="Airline/Carrier"),Flights[[#This Row],[Delay Type]]="Severe"),"Yes","No")</f>
        <v>No</v>
      </c>
    </row>
    <row r="2152" spans="1:24" x14ac:dyDescent="0.25">
      <c r="A2152" s="3">
        <v>42167</v>
      </c>
      <c r="B2152">
        <f>WEEKNUM(Flights[[#This Row],[Date]],2)</f>
        <v>24</v>
      </c>
      <c r="C2152">
        <f>WEEKDAY(Flights[[#This Row],[Date]],2)</f>
        <v>5</v>
      </c>
      <c r="D2152" t="s">
        <v>1536</v>
      </c>
      <c r="E2152" t="s">
        <v>1995</v>
      </c>
      <c r="F2152" t="s">
        <v>0</v>
      </c>
      <c r="G2152" t="s">
        <v>15</v>
      </c>
      <c r="H2152" t="str">
        <f>_xlfn.XLOOKUP(Flights[[#This Row],[Destination]],Airports!$A$1:$A$77,Airports!$D$1:$D$77,"Code not found")</f>
        <v>Las Vegas</v>
      </c>
      <c r="I2152" t="str" cm="1">
        <f t="array" ref="I2152">_xlfn.XLOOKUP(Flights[[#This Row],[Destination]],_xlfn._TRO_TRAILING(Airports!A:A),_xlfn._TRO_TRAILING(Airports!E:E),"Code not found")</f>
        <v>NV</v>
      </c>
      <c r="J2152" s="1">
        <v>0.62152777777777779</v>
      </c>
      <c r="K2152">
        <f>HOUR(Flights[[#This Row],[Scheduled Departure]])</f>
        <v>14</v>
      </c>
      <c r="L2152" s="1">
        <v>0.67222222222222228</v>
      </c>
      <c r="M2152">
        <v>73</v>
      </c>
      <c r="N2152">
        <v>57</v>
      </c>
      <c r="O2152" s="14">
        <f>Flights[[#This Row],[Length (min)]]/60</f>
        <v>0.95</v>
      </c>
      <c r="P2152">
        <v>236</v>
      </c>
      <c r="Q2152" s="17">
        <f>IFERROR(Flights[[#This Row],[Distance]]/Flights[[#This Row],[Length (hr)]],"")</f>
        <v>248.42105263157896</v>
      </c>
      <c r="R2152" s="1">
        <v>0.66666666666666663</v>
      </c>
      <c r="S2152" s="1">
        <v>0.71180555555555558</v>
      </c>
      <c r="T2152">
        <v>65</v>
      </c>
      <c r="U2152" t="str">
        <f>IF(Flights[[#This Row],[Arrival Delay]]="","Cancelled",IF(Flights[[#This Row],[Arrival Delay]]&gt;15,"Delayed","On time"))</f>
        <v>Delayed</v>
      </c>
      <c r="V2152" t="str">
        <f>IF(Flights[[#This Row],[Status]]&lt;&gt;"Delayed","",IF(Flights[[#This Row],[Arrival Delay]]&gt;120,"Severe",IF(Flights[[#This Row],[Arrival Delay]]&gt;60,"Major","Moderate")))</f>
        <v>Major</v>
      </c>
      <c r="X2152" t="str">
        <f>IF(OR(AND(Flights[[#This Row],[Status]]="Cancelled",Flights[[#This Row],[Cancellation Reason]]="Airline/Carrier"),Flights[[#This Row],[Delay Type]]="Severe"),"Yes","No")</f>
        <v>No</v>
      </c>
    </row>
    <row r="2153" spans="1:24" x14ac:dyDescent="0.25">
      <c r="A2153" s="3">
        <v>42167</v>
      </c>
      <c r="B2153">
        <f>WEEKNUM(Flights[[#This Row],[Date]],2)</f>
        <v>24</v>
      </c>
      <c r="C2153">
        <f>WEEKDAY(Flights[[#This Row],[Date]],2)</f>
        <v>5</v>
      </c>
      <c r="D2153" t="s">
        <v>636</v>
      </c>
      <c r="E2153" t="s">
        <v>1994</v>
      </c>
      <c r="F2153" t="s">
        <v>0</v>
      </c>
      <c r="G2153" t="s">
        <v>246</v>
      </c>
      <c r="H2153" t="str">
        <f>_xlfn.XLOOKUP(Flights[[#This Row],[Destination]],Airports!$A$1:$A$77,Airports!$D$1:$D$77,"Code not found")</f>
        <v>Albuquerque</v>
      </c>
      <c r="I2153" t="str" cm="1">
        <f t="array" ref="I2153">_xlfn.XLOOKUP(Flights[[#This Row],[Destination]],_xlfn._TRO_TRAILING(Airports!A:A),_xlfn._TRO_TRAILING(Airports!E:E),"Code not found")</f>
        <v>NM</v>
      </c>
      <c r="J2153" s="1">
        <v>0.625</v>
      </c>
      <c r="K2153">
        <f>HOUR(Flights[[#This Row],[Scheduled Departure]])</f>
        <v>15</v>
      </c>
      <c r="L2153" s="1">
        <v>0.72083333333333333</v>
      </c>
      <c r="M2153">
        <v>138</v>
      </c>
      <c r="N2153">
        <v>121</v>
      </c>
      <c r="O2153" s="14">
        <f>Flights[[#This Row],[Length (min)]]/60</f>
        <v>2.0166666666666666</v>
      </c>
      <c r="P2153">
        <v>677</v>
      </c>
      <c r="Q2153" s="17">
        <f>IFERROR(Flights[[#This Row],[Distance]]/Flights[[#This Row],[Length (hr)]],"")</f>
        <v>335.70247933884298</v>
      </c>
      <c r="R2153" s="1">
        <v>0.74930555555555556</v>
      </c>
      <c r="S2153" s="1">
        <v>0.84652777777777777</v>
      </c>
      <c r="T2153">
        <v>140</v>
      </c>
      <c r="U2153" t="str">
        <f>IF(Flights[[#This Row],[Arrival Delay]]="","Cancelled",IF(Flights[[#This Row],[Arrival Delay]]&gt;15,"Delayed","On time"))</f>
        <v>Delayed</v>
      </c>
      <c r="V2153" t="str">
        <f>IF(Flights[[#This Row],[Status]]&lt;&gt;"Delayed","",IF(Flights[[#This Row],[Arrival Delay]]&gt;120,"Severe",IF(Flights[[#This Row],[Arrival Delay]]&gt;60,"Major","Moderate")))</f>
        <v>Severe</v>
      </c>
      <c r="X2153" t="str">
        <f>IF(OR(AND(Flights[[#This Row],[Status]]="Cancelled",Flights[[#This Row],[Cancellation Reason]]="Airline/Carrier"),Flights[[#This Row],[Delay Type]]="Severe"),"Yes","No")</f>
        <v>Yes</v>
      </c>
    </row>
    <row r="2154" spans="1:24" x14ac:dyDescent="0.25">
      <c r="A2154" s="3">
        <v>42167</v>
      </c>
      <c r="B2154">
        <f>WEEKNUM(Flights[[#This Row],[Date]],2)</f>
        <v>24</v>
      </c>
      <c r="C2154">
        <f>WEEKDAY(Flights[[#This Row],[Date]],2)</f>
        <v>5</v>
      </c>
      <c r="D2154" t="s">
        <v>1539</v>
      </c>
      <c r="E2154" t="s">
        <v>1995</v>
      </c>
      <c r="F2154" t="s">
        <v>0</v>
      </c>
      <c r="G2154" t="s">
        <v>5</v>
      </c>
      <c r="H2154" t="str">
        <f>_xlfn.XLOOKUP(Flights[[#This Row],[Destination]],Airports!$A$1:$A$77,Airports!$D$1:$D$77,"Code not found")</f>
        <v>St. Louis</v>
      </c>
      <c r="I2154" t="str" cm="1">
        <f t="array" ref="I2154">_xlfn.XLOOKUP(Flights[[#This Row],[Destination]],_xlfn._TRO_TRAILING(Airports!A:A),_xlfn._TRO_TRAILING(Airports!E:E),"Code not found")</f>
        <v>MO</v>
      </c>
      <c r="J2154" s="1">
        <v>0.64583333333333337</v>
      </c>
      <c r="K2154">
        <f>HOUR(Flights[[#This Row],[Scheduled Departure]])</f>
        <v>15</v>
      </c>
      <c r="L2154" s="1">
        <v>0.67638888888888893</v>
      </c>
      <c r="M2154">
        <v>44</v>
      </c>
      <c r="N2154">
        <v>214</v>
      </c>
      <c r="O2154" s="14">
        <f>Flights[[#This Row],[Length (min)]]/60</f>
        <v>3.5666666666666669</v>
      </c>
      <c r="P2154">
        <v>1592</v>
      </c>
      <c r="Q2154" s="17">
        <f>IFERROR(Flights[[#This Row],[Distance]]/Flights[[#This Row],[Length (hr)]],"")</f>
        <v>446.35514018691589</v>
      </c>
      <c r="R2154" s="1">
        <v>0.87847222222222221</v>
      </c>
      <c r="S2154" s="1">
        <v>0.90833333333333333</v>
      </c>
      <c r="T2154">
        <v>43</v>
      </c>
      <c r="U2154" t="str">
        <f>IF(Flights[[#This Row],[Arrival Delay]]="","Cancelled",IF(Flights[[#This Row],[Arrival Delay]]&gt;15,"Delayed","On time"))</f>
        <v>Delayed</v>
      </c>
      <c r="V2154" t="str">
        <f>IF(Flights[[#This Row],[Status]]&lt;&gt;"Delayed","",IF(Flights[[#This Row],[Arrival Delay]]&gt;120,"Severe",IF(Flights[[#This Row],[Arrival Delay]]&gt;60,"Major","Moderate")))</f>
        <v>Moderate</v>
      </c>
      <c r="X2154" t="str">
        <f>IF(OR(AND(Flights[[#This Row],[Status]]="Cancelled",Flights[[#This Row],[Cancellation Reason]]="Airline/Carrier"),Flights[[#This Row],[Delay Type]]="Severe"),"Yes","No")</f>
        <v>No</v>
      </c>
    </row>
    <row r="2155" spans="1:24" x14ac:dyDescent="0.25">
      <c r="A2155" s="3">
        <v>42167</v>
      </c>
      <c r="B2155">
        <f>WEEKNUM(Flights[[#This Row],[Date]],2)</f>
        <v>24</v>
      </c>
      <c r="C2155">
        <f>WEEKDAY(Flights[[#This Row],[Date]],2)</f>
        <v>5</v>
      </c>
      <c r="D2155" t="s">
        <v>86</v>
      </c>
      <c r="E2155" t="s">
        <v>1987</v>
      </c>
      <c r="F2155" t="s">
        <v>0</v>
      </c>
      <c r="G2155" t="s">
        <v>17</v>
      </c>
      <c r="H2155" t="str">
        <f>_xlfn.XLOOKUP(Flights[[#This Row],[Destination]],Airports!$A$1:$A$77,Airports!$D$1:$D$77,"Code not found")</f>
        <v>Honolulu</v>
      </c>
      <c r="I2155" t="str" cm="1">
        <f t="array" ref="I2155">_xlfn.XLOOKUP(Flights[[#This Row],[Destination]],_xlfn._TRO_TRAILING(Airports!A:A),_xlfn._TRO_TRAILING(Airports!E:E),"Code not found")</f>
        <v>HI</v>
      </c>
      <c r="J2155" s="1">
        <v>0.70416666666666672</v>
      </c>
      <c r="K2155">
        <f>HOUR(Flights[[#This Row],[Scheduled Departure]])</f>
        <v>16</v>
      </c>
      <c r="L2155" s="1">
        <v>0.69930555555555551</v>
      </c>
      <c r="M2155">
        <v>-7</v>
      </c>
      <c r="N2155">
        <v>360</v>
      </c>
      <c r="O2155" s="14">
        <f>Flights[[#This Row],[Length (min)]]/60</f>
        <v>6</v>
      </c>
      <c r="P2155">
        <v>2556</v>
      </c>
      <c r="Q2155" s="17">
        <f>IFERROR(Flights[[#This Row],[Distance]]/Flights[[#This Row],[Length (hr)]],"")</f>
        <v>426</v>
      </c>
      <c r="R2155" s="1">
        <v>0.82638888888888884</v>
      </c>
      <c r="S2155" s="1">
        <v>0.82430555555555551</v>
      </c>
      <c r="T2155">
        <v>-3</v>
      </c>
      <c r="U2155" t="str">
        <f>IF(Flights[[#This Row],[Arrival Delay]]="","Cancelled",IF(Flights[[#This Row],[Arrival Delay]]&gt;15,"Delayed","On time"))</f>
        <v>On time</v>
      </c>
      <c r="V2155" t="str">
        <f>IF(Flights[[#This Row],[Status]]&lt;&gt;"Delayed","",IF(Flights[[#This Row],[Arrival Delay]]&gt;120,"Severe",IF(Flights[[#This Row],[Arrival Delay]]&gt;60,"Major","Moderate")))</f>
        <v/>
      </c>
      <c r="X2155" t="str">
        <f>IF(OR(AND(Flights[[#This Row],[Status]]="Cancelled",Flights[[#This Row],[Cancellation Reason]]="Airline/Carrier"),Flights[[#This Row],[Delay Type]]="Severe"),"Yes","No")</f>
        <v>No</v>
      </c>
    </row>
    <row r="2156" spans="1:24" x14ac:dyDescent="0.25">
      <c r="A2156" s="3">
        <v>42167</v>
      </c>
      <c r="B2156">
        <f>WEEKNUM(Flights[[#This Row],[Date]],2)</f>
        <v>24</v>
      </c>
      <c r="C2156">
        <f>WEEKDAY(Flights[[#This Row],[Date]],2)</f>
        <v>5</v>
      </c>
      <c r="D2156" t="s">
        <v>617</v>
      </c>
      <c r="E2156" t="s">
        <v>1990</v>
      </c>
      <c r="F2156" t="s">
        <v>0</v>
      </c>
      <c r="G2156" t="s">
        <v>20</v>
      </c>
      <c r="H2156" t="str">
        <f>_xlfn.XLOOKUP(Flights[[#This Row],[Destination]],Airports!$A$1:$A$77,Airports!$D$1:$D$77,"Code not found")</f>
        <v>Kahului</v>
      </c>
      <c r="I2156" t="str" cm="1">
        <f t="array" ref="I2156">_xlfn.XLOOKUP(Flights[[#This Row],[Destination]],_xlfn._TRO_TRAILING(Airports!A:A),_xlfn._TRO_TRAILING(Airports!E:E),"Code not found")</f>
        <v>HI</v>
      </c>
      <c r="J2156" s="1">
        <v>0.72291666666666665</v>
      </c>
      <c r="K2156">
        <f>HOUR(Flights[[#This Row],[Scheduled Departure]])</f>
        <v>17</v>
      </c>
      <c r="L2156" s="1">
        <v>0.73124999999999996</v>
      </c>
      <c r="M2156">
        <v>12</v>
      </c>
      <c r="N2156">
        <v>339</v>
      </c>
      <c r="O2156" s="14">
        <f>Flights[[#This Row],[Length (min)]]/60</f>
        <v>5.65</v>
      </c>
      <c r="P2156">
        <v>2486</v>
      </c>
      <c r="Q2156" s="17">
        <f>IFERROR(Flights[[#This Row],[Distance]]/Flights[[#This Row],[Length (hr)]],"")</f>
        <v>440</v>
      </c>
      <c r="R2156" s="1">
        <v>0.82777777777777772</v>
      </c>
      <c r="S2156" s="1">
        <v>0.84166666666666667</v>
      </c>
      <c r="T2156">
        <v>20</v>
      </c>
      <c r="U2156" t="str">
        <f>IF(Flights[[#This Row],[Arrival Delay]]="","Cancelled",IF(Flights[[#This Row],[Arrival Delay]]&gt;15,"Delayed","On time"))</f>
        <v>Delayed</v>
      </c>
      <c r="V2156" t="str">
        <f>IF(Flights[[#This Row],[Status]]&lt;&gt;"Delayed","",IF(Flights[[#This Row],[Arrival Delay]]&gt;120,"Severe",IF(Flights[[#This Row],[Arrival Delay]]&gt;60,"Major","Moderate")))</f>
        <v>Moderate</v>
      </c>
      <c r="X2156" t="str">
        <f>IF(OR(AND(Flights[[#This Row],[Status]]="Cancelled",Flights[[#This Row],[Cancellation Reason]]="Airline/Carrier"),Flights[[#This Row],[Delay Type]]="Severe"),"Yes","No")</f>
        <v>No</v>
      </c>
    </row>
    <row r="2157" spans="1:24" x14ac:dyDescent="0.25">
      <c r="A2157" s="3">
        <v>42167</v>
      </c>
      <c r="B2157">
        <f>WEEKNUM(Flights[[#This Row],[Date]],2)</f>
        <v>24</v>
      </c>
      <c r="C2157">
        <f>WEEKDAY(Flights[[#This Row],[Date]],2)</f>
        <v>5</v>
      </c>
      <c r="D2157" t="s">
        <v>1486</v>
      </c>
      <c r="E2157" t="s">
        <v>1994</v>
      </c>
      <c r="F2157" t="s">
        <v>0</v>
      </c>
      <c r="G2157" t="s">
        <v>339</v>
      </c>
      <c r="H2157" t="str">
        <f>_xlfn.XLOOKUP(Flights[[#This Row],[Destination]],Airports!$A$1:$A$77,Airports!$D$1:$D$77,"Code not found")</f>
        <v>San Diego</v>
      </c>
      <c r="I2157" t="str" cm="1">
        <f t="array" ref="I2157">_xlfn.XLOOKUP(Flights[[#This Row],[Destination]],_xlfn._TRO_TRAILING(Airports!A:A),_xlfn._TRO_TRAILING(Airports!E:E),"Code not found")</f>
        <v>CA</v>
      </c>
      <c r="J2157" s="1">
        <v>0.77430555555555558</v>
      </c>
      <c r="K2157">
        <f>HOUR(Flights[[#This Row],[Scheduled Departure]])</f>
        <v>18</v>
      </c>
      <c r="L2157" s="1">
        <v>0.80069444444444449</v>
      </c>
      <c r="M2157">
        <v>38</v>
      </c>
      <c r="N2157">
        <v>47</v>
      </c>
      <c r="O2157" s="14">
        <f>Flights[[#This Row],[Length (min)]]/60</f>
        <v>0.78333333333333333</v>
      </c>
      <c r="P2157">
        <v>109</v>
      </c>
      <c r="Q2157" s="17">
        <f>IFERROR(Flights[[#This Row],[Distance]]/Flights[[#This Row],[Length (hr)]],"")</f>
        <v>139.14893617021278</v>
      </c>
      <c r="R2157" s="1">
        <v>0.81597222222222221</v>
      </c>
      <c r="S2157" s="1">
        <v>0.83333333333333337</v>
      </c>
      <c r="T2157">
        <v>25</v>
      </c>
      <c r="U2157" t="str">
        <f>IF(Flights[[#This Row],[Arrival Delay]]="","Cancelled",IF(Flights[[#This Row],[Arrival Delay]]&gt;15,"Delayed","On time"))</f>
        <v>Delayed</v>
      </c>
      <c r="V2157" t="str">
        <f>IF(Flights[[#This Row],[Status]]&lt;&gt;"Delayed","",IF(Flights[[#This Row],[Arrival Delay]]&gt;120,"Severe",IF(Flights[[#This Row],[Arrival Delay]]&gt;60,"Major","Moderate")))</f>
        <v>Moderate</v>
      </c>
      <c r="X2157" t="str">
        <f>IF(OR(AND(Flights[[#This Row],[Status]]="Cancelled",Flights[[#This Row],[Cancellation Reason]]="Airline/Carrier"),Flights[[#This Row],[Delay Type]]="Severe"),"Yes","No")</f>
        <v>No</v>
      </c>
    </row>
    <row r="2158" spans="1:24" x14ac:dyDescent="0.25">
      <c r="A2158" s="3">
        <v>42167</v>
      </c>
      <c r="B2158">
        <f>WEEKNUM(Flights[[#This Row],[Date]],2)</f>
        <v>24</v>
      </c>
      <c r="C2158">
        <f>WEEKDAY(Flights[[#This Row],[Date]],2)</f>
        <v>5</v>
      </c>
      <c r="D2158" t="s">
        <v>435</v>
      </c>
      <c r="E2158" t="s">
        <v>1993</v>
      </c>
      <c r="F2158" t="s">
        <v>0</v>
      </c>
      <c r="G2158" t="s">
        <v>314</v>
      </c>
      <c r="H2158" t="str">
        <f>_xlfn.XLOOKUP(Flights[[#This Row],[Destination]],Airports!$A$1:$A$77,Airports!$D$1:$D$77,"Code not found")</f>
        <v>Minneapolis</v>
      </c>
      <c r="I2158" t="str" cm="1">
        <f t="array" ref="I2158">_xlfn.XLOOKUP(Flights[[#This Row],[Destination]],_xlfn._TRO_TRAILING(Airports!A:A),_xlfn._TRO_TRAILING(Airports!E:E),"Code not found")</f>
        <v>MN</v>
      </c>
      <c r="J2158" s="1">
        <v>0.78263888888888888</v>
      </c>
      <c r="K2158">
        <f>HOUR(Flights[[#This Row],[Scheduled Departure]])</f>
        <v>18</v>
      </c>
      <c r="L2158" s="1">
        <v>0.77638888888888891</v>
      </c>
      <c r="M2158">
        <v>-9</v>
      </c>
      <c r="N2158">
        <v>205</v>
      </c>
      <c r="O2158" s="14">
        <f>Flights[[#This Row],[Length (min)]]/60</f>
        <v>3.4166666666666665</v>
      </c>
      <c r="P2158">
        <v>1535</v>
      </c>
      <c r="Q2158" s="17">
        <f>IFERROR(Flights[[#This Row],[Distance]]/Flights[[#This Row],[Length (hr)]],"")</f>
        <v>449.26829268292687</v>
      </c>
      <c r="R2158" s="1">
        <v>1.1805555555555555E-2</v>
      </c>
      <c r="S2158" s="1">
        <v>2.0833333333333333E-3</v>
      </c>
      <c r="T2158">
        <v>-14</v>
      </c>
      <c r="U2158" t="str">
        <f>IF(Flights[[#This Row],[Arrival Delay]]="","Cancelled",IF(Flights[[#This Row],[Arrival Delay]]&gt;15,"Delayed","On time"))</f>
        <v>On time</v>
      </c>
      <c r="V2158" t="str">
        <f>IF(Flights[[#This Row],[Status]]&lt;&gt;"Delayed","",IF(Flights[[#This Row],[Arrival Delay]]&gt;120,"Severe",IF(Flights[[#This Row],[Arrival Delay]]&gt;60,"Major","Moderate")))</f>
        <v/>
      </c>
      <c r="X2158" t="str">
        <f>IF(OR(AND(Flights[[#This Row],[Status]]="Cancelled",Flights[[#This Row],[Cancellation Reason]]="Airline/Carrier"),Flights[[#This Row],[Delay Type]]="Severe"),"Yes","No")</f>
        <v>No</v>
      </c>
    </row>
    <row r="2159" spans="1:24" x14ac:dyDescent="0.25">
      <c r="A2159" s="3">
        <v>42167</v>
      </c>
      <c r="B2159">
        <f>WEEKNUM(Flights[[#This Row],[Date]],2)</f>
        <v>24</v>
      </c>
      <c r="C2159">
        <f>WEEKDAY(Flights[[#This Row],[Date]],2)</f>
        <v>5</v>
      </c>
      <c r="D2159" t="s">
        <v>1489</v>
      </c>
      <c r="E2159" t="s">
        <v>1989</v>
      </c>
      <c r="F2159" t="s">
        <v>0</v>
      </c>
      <c r="G2159" t="s">
        <v>9</v>
      </c>
      <c r="H2159" t="str">
        <f>_xlfn.XLOOKUP(Flights[[#This Row],[Destination]],Airports!$A$1:$A$77,Airports!$D$1:$D$77,"Code not found")</f>
        <v>San Francisco</v>
      </c>
      <c r="I2159" t="str" cm="1">
        <f t="array" ref="I2159">_xlfn.XLOOKUP(Flights[[#This Row],[Destination]],_xlfn._TRO_TRAILING(Airports!A:A),_xlfn._TRO_TRAILING(Airports!E:E),"Code not found")</f>
        <v>CA</v>
      </c>
      <c r="J2159" s="1">
        <v>0.79513888888888884</v>
      </c>
      <c r="K2159">
        <f>HOUR(Flights[[#This Row],[Scheduled Departure]])</f>
        <v>19</v>
      </c>
      <c r="L2159" s="1">
        <v>0.83125000000000004</v>
      </c>
      <c r="M2159">
        <v>52</v>
      </c>
      <c r="N2159">
        <v>83</v>
      </c>
      <c r="O2159" s="14">
        <f>Flights[[#This Row],[Length (min)]]/60</f>
        <v>1.3833333333333333</v>
      </c>
      <c r="P2159">
        <v>337</v>
      </c>
      <c r="Q2159" s="17">
        <f>IFERROR(Flights[[#This Row],[Distance]]/Flights[[#This Row],[Length (hr)]],"")</f>
        <v>243.6144578313253</v>
      </c>
      <c r="R2159" s="1">
        <v>0.85069444444444442</v>
      </c>
      <c r="S2159" s="1">
        <v>0.88888888888888884</v>
      </c>
      <c r="T2159">
        <v>55</v>
      </c>
      <c r="U2159" t="str">
        <f>IF(Flights[[#This Row],[Arrival Delay]]="","Cancelled",IF(Flights[[#This Row],[Arrival Delay]]&gt;15,"Delayed","On time"))</f>
        <v>Delayed</v>
      </c>
      <c r="V2159" t="str">
        <f>IF(Flights[[#This Row],[Status]]&lt;&gt;"Delayed","",IF(Flights[[#This Row],[Arrival Delay]]&gt;120,"Severe",IF(Flights[[#This Row],[Arrival Delay]]&gt;60,"Major","Moderate")))</f>
        <v>Moderate</v>
      </c>
      <c r="X2159" t="str">
        <f>IF(OR(AND(Flights[[#This Row],[Status]]="Cancelled",Flights[[#This Row],[Cancellation Reason]]="Airline/Carrier"),Flights[[#This Row],[Delay Type]]="Severe"),"Yes","No")</f>
        <v>No</v>
      </c>
    </row>
    <row r="2160" spans="1:24" x14ac:dyDescent="0.25">
      <c r="A2160" s="3">
        <v>42167</v>
      </c>
      <c r="B2160">
        <f>WEEKNUM(Flights[[#This Row],[Date]],2)</f>
        <v>24</v>
      </c>
      <c r="C2160">
        <f>WEEKDAY(Flights[[#This Row],[Date]],2)</f>
        <v>5</v>
      </c>
      <c r="D2160" t="s">
        <v>671</v>
      </c>
      <c r="E2160" t="s">
        <v>1989</v>
      </c>
      <c r="F2160" t="s">
        <v>0</v>
      </c>
      <c r="G2160" t="s">
        <v>26</v>
      </c>
      <c r="H2160" t="str">
        <f>_xlfn.XLOOKUP(Flights[[#This Row],[Destination]],Airports!$A$1:$A$77,Airports!$D$1:$D$77,"Code not found")</f>
        <v>Atlanta</v>
      </c>
      <c r="I2160" t="str" cm="1">
        <f t="array" ref="I2160">_xlfn.XLOOKUP(Flights[[#This Row],[Destination]],_xlfn._TRO_TRAILING(Airports!A:A),_xlfn._TRO_TRAILING(Airports!E:E),"Code not found")</f>
        <v>GA</v>
      </c>
      <c r="J2160" s="1">
        <v>0.92361111111111116</v>
      </c>
      <c r="K2160">
        <f>HOUR(Flights[[#This Row],[Scheduled Departure]])</f>
        <v>22</v>
      </c>
      <c r="L2160" s="1">
        <v>0.92083333333333328</v>
      </c>
      <c r="M2160">
        <v>-4</v>
      </c>
      <c r="N2160">
        <v>261</v>
      </c>
      <c r="O2160" s="14">
        <f>Flights[[#This Row],[Length (min)]]/60</f>
        <v>4.3499999999999996</v>
      </c>
      <c r="P2160">
        <v>1947</v>
      </c>
      <c r="Q2160" s="17">
        <f>IFERROR(Flights[[#This Row],[Distance]]/Flights[[#This Row],[Length (hr)]],"")</f>
        <v>447.58620689655174</v>
      </c>
      <c r="R2160" s="1">
        <v>0.22847222222222222</v>
      </c>
      <c r="S2160" s="1">
        <v>0.22708333333333333</v>
      </c>
      <c r="T2160">
        <v>-2</v>
      </c>
      <c r="U2160" t="str">
        <f>IF(Flights[[#This Row],[Arrival Delay]]="","Cancelled",IF(Flights[[#This Row],[Arrival Delay]]&gt;15,"Delayed","On time"))</f>
        <v>On time</v>
      </c>
      <c r="V2160" t="str">
        <f>IF(Flights[[#This Row],[Status]]&lt;&gt;"Delayed","",IF(Flights[[#This Row],[Arrival Delay]]&gt;120,"Severe",IF(Flights[[#This Row],[Arrival Delay]]&gt;60,"Major","Moderate")))</f>
        <v/>
      </c>
      <c r="X2160" t="str">
        <f>IF(OR(AND(Flights[[#This Row],[Status]]="Cancelled",Flights[[#This Row],[Cancellation Reason]]="Airline/Carrier"),Flights[[#This Row],[Delay Type]]="Severe"),"Yes","No")</f>
        <v>No</v>
      </c>
    </row>
    <row r="2161" spans="1:24" x14ac:dyDescent="0.25">
      <c r="A2161" s="3">
        <v>42167</v>
      </c>
      <c r="B2161">
        <f>WEEKNUM(Flights[[#This Row],[Date]],2)</f>
        <v>24</v>
      </c>
      <c r="C2161">
        <f>WEEKDAY(Flights[[#This Row],[Date]],2)</f>
        <v>5</v>
      </c>
      <c r="D2161" t="s">
        <v>668</v>
      </c>
      <c r="E2161" t="s">
        <v>1989</v>
      </c>
      <c r="F2161" t="s">
        <v>0</v>
      </c>
      <c r="G2161" t="s">
        <v>276</v>
      </c>
      <c r="H2161" t="str">
        <f>_xlfn.XLOOKUP(Flights[[#This Row],[Destination]],Airports!$A$1:$A$77,Airports!$D$1:$D$77,"Code not found")</f>
        <v>Detroit</v>
      </c>
      <c r="I2161" t="str" cm="1">
        <f t="array" ref="I2161">_xlfn.XLOOKUP(Flights[[#This Row],[Destination]],_xlfn._TRO_TRAILING(Airports!A:A),_xlfn._TRO_TRAILING(Airports!E:E),"Code not found")</f>
        <v>MI</v>
      </c>
      <c r="J2161" s="1">
        <v>0.96180555555555558</v>
      </c>
      <c r="K2161">
        <f>HOUR(Flights[[#This Row],[Scheduled Departure]])</f>
        <v>23</v>
      </c>
      <c r="L2161" s="1">
        <v>0.96388888888888891</v>
      </c>
      <c r="M2161">
        <v>3</v>
      </c>
      <c r="N2161">
        <v>265</v>
      </c>
      <c r="O2161" s="14">
        <f>Flights[[#This Row],[Length (min)]]/60</f>
        <v>4.416666666666667</v>
      </c>
      <c r="P2161">
        <v>1979</v>
      </c>
      <c r="Q2161" s="17">
        <f>IFERROR(Flights[[#This Row],[Distance]]/Flights[[#This Row],[Length (hr)]],"")</f>
        <v>448.07547169811318</v>
      </c>
      <c r="R2161" s="1">
        <v>0.26944444444444443</v>
      </c>
      <c r="S2161" s="1">
        <v>0.27291666666666664</v>
      </c>
      <c r="T2161">
        <v>5</v>
      </c>
      <c r="U2161" t="str">
        <f>IF(Flights[[#This Row],[Arrival Delay]]="","Cancelled",IF(Flights[[#This Row],[Arrival Delay]]&gt;15,"Delayed","On time"))</f>
        <v>On time</v>
      </c>
      <c r="V2161" t="str">
        <f>IF(Flights[[#This Row],[Status]]&lt;&gt;"Delayed","",IF(Flights[[#This Row],[Arrival Delay]]&gt;120,"Severe",IF(Flights[[#This Row],[Arrival Delay]]&gt;60,"Major","Moderate")))</f>
        <v/>
      </c>
      <c r="X2161" t="str">
        <f>IF(OR(AND(Flights[[#This Row],[Status]]="Cancelled",Flights[[#This Row],[Cancellation Reason]]="Airline/Carrier"),Flights[[#This Row],[Delay Type]]="Severe"),"Yes","No")</f>
        <v>No</v>
      </c>
    </row>
    <row r="2162" spans="1:24" x14ac:dyDescent="0.25">
      <c r="A2162" s="3">
        <v>42168</v>
      </c>
      <c r="B2162">
        <f>WEEKNUM(Flights[[#This Row],[Date]],2)</f>
        <v>24</v>
      </c>
      <c r="C2162">
        <f>WEEKDAY(Flights[[#This Row],[Date]],2)</f>
        <v>6</v>
      </c>
      <c r="D2162" t="s">
        <v>35</v>
      </c>
      <c r="E2162" t="s">
        <v>1987</v>
      </c>
      <c r="F2162" t="s">
        <v>0</v>
      </c>
      <c r="G2162" t="s">
        <v>3</v>
      </c>
      <c r="H2162" t="str">
        <f>_xlfn.XLOOKUP(Flights[[#This Row],[Destination]],Airports!$A$1:$A$77,Airports!$D$1:$D$77,"Code not found")</f>
        <v>Dallas</v>
      </c>
      <c r="I2162" t="str" cm="1">
        <f t="array" ref="I2162">_xlfn.XLOOKUP(Flights[[#This Row],[Destination]],_xlfn._TRO_TRAILING(Airports!A:A),_xlfn._TRO_TRAILING(Airports!E:E),"Code not found")</f>
        <v>TX</v>
      </c>
      <c r="J2162" s="1">
        <v>0.25</v>
      </c>
      <c r="K2162">
        <f>HOUR(Flights[[#This Row],[Scheduled Departure]])</f>
        <v>6</v>
      </c>
      <c r="L2162" s="1">
        <v>0.24722222222222223</v>
      </c>
      <c r="M2162">
        <v>-4</v>
      </c>
      <c r="N2162">
        <v>189</v>
      </c>
      <c r="O2162" s="14">
        <f>Flights[[#This Row],[Length (min)]]/60</f>
        <v>3.15</v>
      </c>
      <c r="P2162">
        <v>1235</v>
      </c>
      <c r="Q2162" s="17">
        <f>IFERROR(Flights[[#This Row],[Distance]]/Flights[[#This Row],[Length (hr)]],"")</f>
        <v>392.06349206349205</v>
      </c>
      <c r="R2162" s="1">
        <v>0.46458333333333335</v>
      </c>
      <c r="S2162" s="1">
        <v>0.46180555555555558</v>
      </c>
      <c r="T2162">
        <v>-4</v>
      </c>
      <c r="U2162" t="str">
        <f>IF(Flights[[#This Row],[Arrival Delay]]="","Cancelled",IF(Flights[[#This Row],[Arrival Delay]]&gt;15,"Delayed","On time"))</f>
        <v>On time</v>
      </c>
      <c r="V2162" t="str">
        <f>IF(Flights[[#This Row],[Status]]&lt;&gt;"Delayed","",IF(Flights[[#This Row],[Arrival Delay]]&gt;120,"Severe",IF(Flights[[#This Row],[Arrival Delay]]&gt;60,"Major","Moderate")))</f>
        <v/>
      </c>
      <c r="X2162" t="str">
        <f>IF(OR(AND(Flights[[#This Row],[Status]]="Cancelled",Flights[[#This Row],[Cancellation Reason]]="Airline/Carrier"),Flights[[#This Row],[Delay Type]]="Severe"),"Yes","No")</f>
        <v>No</v>
      </c>
    </row>
    <row r="2163" spans="1:24" x14ac:dyDescent="0.25">
      <c r="A2163" s="3">
        <v>42168</v>
      </c>
      <c r="B2163">
        <f>WEEKNUM(Flights[[#This Row],[Date]],2)</f>
        <v>24</v>
      </c>
      <c r="C2163">
        <f>WEEKDAY(Flights[[#This Row],[Date]],2)</f>
        <v>6</v>
      </c>
      <c r="D2163" t="s">
        <v>1253</v>
      </c>
      <c r="E2163" t="s">
        <v>1989</v>
      </c>
      <c r="F2163" t="s">
        <v>0</v>
      </c>
      <c r="G2163" t="s">
        <v>12</v>
      </c>
      <c r="H2163" t="str">
        <f>_xlfn.XLOOKUP(Flights[[#This Row],[Destination]],Airports!$A$1:$A$77,Airports!$D$1:$D$77,"Code not found")</f>
        <v>New York</v>
      </c>
      <c r="I2163" t="str" cm="1">
        <f t="array" ref="I2163">_xlfn.XLOOKUP(Flights[[#This Row],[Destination]],_xlfn._TRO_TRAILING(Airports!A:A),_xlfn._TRO_TRAILING(Airports!E:E),"Code not found")</f>
        <v>NY</v>
      </c>
      <c r="J2163" s="1">
        <v>0.27777777777777779</v>
      </c>
      <c r="K2163">
        <f>HOUR(Flights[[#This Row],[Scheduled Departure]])</f>
        <v>6</v>
      </c>
      <c r="L2163" s="1">
        <v>0.27430555555555558</v>
      </c>
      <c r="M2163">
        <v>-5</v>
      </c>
      <c r="N2163">
        <v>303</v>
      </c>
      <c r="O2163" s="14">
        <f>Flights[[#This Row],[Length (min)]]/60</f>
        <v>5.05</v>
      </c>
      <c r="P2163">
        <v>2475</v>
      </c>
      <c r="Q2163" s="17">
        <f>IFERROR(Flights[[#This Row],[Distance]]/Flights[[#This Row],[Length (hr)]],"")</f>
        <v>490.0990099009901</v>
      </c>
      <c r="R2163" s="1">
        <v>0.63888888888888884</v>
      </c>
      <c r="S2163" s="1">
        <v>0.60972222222222228</v>
      </c>
      <c r="T2163">
        <v>-42</v>
      </c>
      <c r="U2163" t="str">
        <f>IF(Flights[[#This Row],[Arrival Delay]]="","Cancelled",IF(Flights[[#This Row],[Arrival Delay]]&gt;15,"Delayed","On time"))</f>
        <v>On time</v>
      </c>
      <c r="V2163" t="str">
        <f>IF(Flights[[#This Row],[Status]]&lt;&gt;"Delayed","",IF(Flights[[#This Row],[Arrival Delay]]&gt;120,"Severe",IF(Flights[[#This Row],[Arrival Delay]]&gt;60,"Major","Moderate")))</f>
        <v/>
      </c>
      <c r="X2163" t="str">
        <f>IF(OR(AND(Flights[[#This Row],[Status]]="Cancelled",Flights[[#This Row],[Cancellation Reason]]="Airline/Carrier"),Flights[[#This Row],[Delay Type]]="Severe"),"Yes","No")</f>
        <v>No</v>
      </c>
    </row>
    <row r="2164" spans="1:24" x14ac:dyDescent="0.25">
      <c r="A2164" s="3">
        <v>42168</v>
      </c>
      <c r="B2164">
        <f>WEEKNUM(Flights[[#This Row],[Date]],2)</f>
        <v>24</v>
      </c>
      <c r="C2164">
        <f>WEEKDAY(Flights[[#This Row],[Date]],2)</f>
        <v>6</v>
      </c>
      <c r="D2164" t="s">
        <v>724</v>
      </c>
      <c r="E2164" t="s">
        <v>1995</v>
      </c>
      <c r="F2164" t="s">
        <v>0</v>
      </c>
      <c r="G2164" t="s">
        <v>29</v>
      </c>
      <c r="H2164" t="str">
        <f>_xlfn.XLOOKUP(Flights[[#This Row],[Destination]],Airports!$A$1:$A$77,Airports!$D$1:$D$77,"Code not found")</f>
        <v>Phoenix</v>
      </c>
      <c r="I2164" t="str" cm="1">
        <f t="array" ref="I2164">_xlfn.XLOOKUP(Flights[[#This Row],[Destination]],_xlfn._TRO_TRAILING(Airports!A:A),_xlfn._TRO_TRAILING(Airports!E:E),"Code not found")</f>
        <v>AZ</v>
      </c>
      <c r="J2164" s="1">
        <v>0.29166666666666669</v>
      </c>
      <c r="K2164">
        <f>HOUR(Flights[[#This Row],[Scheduled Departure]])</f>
        <v>7</v>
      </c>
      <c r="L2164" s="1">
        <v>0</v>
      </c>
      <c r="O2164" s="14">
        <f>Flights[[#This Row],[Length (min)]]/60</f>
        <v>0</v>
      </c>
      <c r="P2164">
        <v>370</v>
      </c>
      <c r="Q2164" s="17" t="str">
        <f>IFERROR(Flights[[#This Row],[Distance]]/Flights[[#This Row],[Length (hr)]],"")</f>
        <v/>
      </c>
      <c r="R2164" s="1">
        <v>0.34722222222222221</v>
      </c>
      <c r="S2164" s="1">
        <v>0</v>
      </c>
      <c r="U2164" t="str">
        <f>IF(Flights[[#This Row],[Arrival Delay]]="","Cancelled",IF(Flights[[#This Row],[Arrival Delay]]&gt;15,"Delayed","On time"))</f>
        <v>Cancelled</v>
      </c>
      <c r="V2164" t="str">
        <f>IF(Flights[[#This Row],[Status]]&lt;&gt;"Delayed","",IF(Flights[[#This Row],[Arrival Delay]]&gt;120,"Severe",IF(Flights[[#This Row],[Arrival Delay]]&gt;60,"Major","Moderate")))</f>
        <v/>
      </c>
      <c r="W2164" t="s">
        <v>8</v>
      </c>
      <c r="X2164" t="str">
        <f>IF(OR(AND(Flights[[#This Row],[Status]]="Cancelled",Flights[[#This Row],[Cancellation Reason]]="Airline/Carrier"),Flights[[#This Row],[Delay Type]]="Severe"),"Yes","No")</f>
        <v>Yes</v>
      </c>
    </row>
    <row r="2165" spans="1:24" x14ac:dyDescent="0.25">
      <c r="A2165" s="3">
        <v>42168</v>
      </c>
      <c r="B2165">
        <f>WEEKNUM(Flights[[#This Row],[Date]],2)</f>
        <v>24</v>
      </c>
      <c r="C2165">
        <f>WEEKDAY(Flights[[#This Row],[Date]],2)</f>
        <v>6</v>
      </c>
      <c r="D2165" t="s">
        <v>1461</v>
      </c>
      <c r="E2165" t="s">
        <v>1988</v>
      </c>
      <c r="F2165" t="s">
        <v>0</v>
      </c>
      <c r="G2165" t="s">
        <v>27</v>
      </c>
      <c r="H2165" t="str">
        <f>_xlfn.XLOOKUP(Flights[[#This Row],[Destination]],Airports!$A$1:$A$77,Airports!$D$1:$D$77,"Code not found")</f>
        <v>Charlotte</v>
      </c>
      <c r="I2165" t="str" cm="1">
        <f t="array" ref="I2165">_xlfn.XLOOKUP(Flights[[#This Row],[Destination]],_xlfn._TRO_TRAILING(Airports!A:A),_xlfn._TRO_TRAILING(Airports!E:E),"Code not found")</f>
        <v>NC</v>
      </c>
      <c r="J2165" s="1">
        <v>0.30208333333333331</v>
      </c>
      <c r="K2165">
        <f>HOUR(Flights[[#This Row],[Scheduled Departure]])</f>
        <v>7</v>
      </c>
      <c r="L2165" s="1">
        <v>0.29652777777777778</v>
      </c>
      <c r="M2165">
        <v>-8</v>
      </c>
      <c r="N2165">
        <v>285</v>
      </c>
      <c r="O2165" s="14">
        <f>Flights[[#This Row],[Length (min)]]/60</f>
        <v>4.75</v>
      </c>
      <c r="P2165">
        <v>2125</v>
      </c>
      <c r="Q2165" s="17">
        <f>IFERROR(Flights[[#This Row],[Distance]]/Flights[[#This Row],[Length (hr)]],"")</f>
        <v>447.36842105263156</v>
      </c>
      <c r="R2165" s="1">
        <v>0.62916666666666665</v>
      </c>
      <c r="S2165" s="1">
        <v>0.61944444444444446</v>
      </c>
      <c r="T2165">
        <v>-14</v>
      </c>
      <c r="U2165" t="str">
        <f>IF(Flights[[#This Row],[Arrival Delay]]="","Cancelled",IF(Flights[[#This Row],[Arrival Delay]]&gt;15,"Delayed","On time"))</f>
        <v>On time</v>
      </c>
      <c r="V2165" t="str">
        <f>IF(Flights[[#This Row],[Status]]&lt;&gt;"Delayed","",IF(Flights[[#This Row],[Arrival Delay]]&gt;120,"Severe",IF(Flights[[#This Row],[Arrival Delay]]&gt;60,"Major","Moderate")))</f>
        <v/>
      </c>
      <c r="X2165" t="str">
        <f>IF(OR(AND(Flights[[#This Row],[Status]]="Cancelled",Flights[[#This Row],[Cancellation Reason]]="Airline/Carrier"),Flights[[#This Row],[Delay Type]]="Severe"),"Yes","No")</f>
        <v>No</v>
      </c>
    </row>
    <row r="2166" spans="1:24" x14ac:dyDescent="0.25">
      <c r="A2166" s="3">
        <v>42168</v>
      </c>
      <c r="B2166">
        <f>WEEKNUM(Flights[[#This Row],[Date]],2)</f>
        <v>24</v>
      </c>
      <c r="C2166">
        <f>WEEKDAY(Flights[[#This Row],[Date]],2)</f>
        <v>6</v>
      </c>
      <c r="D2166" t="s">
        <v>1472</v>
      </c>
      <c r="E2166" t="s">
        <v>1989</v>
      </c>
      <c r="F2166" t="s">
        <v>0</v>
      </c>
      <c r="G2166" t="s">
        <v>17</v>
      </c>
      <c r="H2166" t="str">
        <f>_xlfn.XLOOKUP(Flights[[#This Row],[Destination]],Airports!$A$1:$A$77,Airports!$D$1:$D$77,"Code not found")</f>
        <v>Honolulu</v>
      </c>
      <c r="I2166" t="str" cm="1">
        <f t="array" ref="I2166">_xlfn.XLOOKUP(Flights[[#This Row],[Destination]],_xlfn._TRO_TRAILING(Airports!A:A),_xlfn._TRO_TRAILING(Airports!E:E),"Code not found")</f>
        <v>HI</v>
      </c>
      <c r="J2166" s="1">
        <v>0.44791666666666669</v>
      </c>
      <c r="K2166">
        <f>HOUR(Flights[[#This Row],[Scheduled Departure]])</f>
        <v>10</v>
      </c>
      <c r="L2166" s="1">
        <v>0.44930555555555557</v>
      </c>
      <c r="M2166">
        <v>2</v>
      </c>
      <c r="N2166">
        <v>349</v>
      </c>
      <c r="O2166" s="14">
        <f>Flights[[#This Row],[Length (min)]]/60</f>
        <v>5.8166666666666664</v>
      </c>
      <c r="P2166">
        <v>2556</v>
      </c>
      <c r="Q2166" s="17">
        <f>IFERROR(Flights[[#This Row],[Distance]]/Flights[[#This Row],[Length (hr)]],"")</f>
        <v>439.42693409742122</v>
      </c>
      <c r="R2166" s="1">
        <v>0.55902777777777779</v>
      </c>
      <c r="S2166" s="1">
        <v>0.56666666666666665</v>
      </c>
      <c r="T2166">
        <v>11</v>
      </c>
      <c r="U2166" t="str">
        <f>IF(Flights[[#This Row],[Arrival Delay]]="","Cancelled",IF(Flights[[#This Row],[Arrival Delay]]&gt;15,"Delayed","On time"))</f>
        <v>On time</v>
      </c>
      <c r="V2166" t="str">
        <f>IF(Flights[[#This Row],[Status]]&lt;&gt;"Delayed","",IF(Flights[[#This Row],[Arrival Delay]]&gt;120,"Severe",IF(Flights[[#This Row],[Arrival Delay]]&gt;60,"Major","Moderate")))</f>
        <v/>
      </c>
      <c r="X2166" t="str">
        <f>IF(OR(AND(Flights[[#This Row],[Status]]="Cancelled",Flights[[#This Row],[Cancellation Reason]]="Airline/Carrier"),Flights[[#This Row],[Delay Type]]="Severe"),"Yes","No")</f>
        <v>No</v>
      </c>
    </row>
    <row r="2167" spans="1:24" x14ac:dyDescent="0.25">
      <c r="A2167" s="3">
        <v>42168</v>
      </c>
      <c r="B2167">
        <f>WEEKNUM(Flights[[#This Row],[Date]],2)</f>
        <v>24</v>
      </c>
      <c r="C2167">
        <f>WEEKDAY(Flights[[#This Row],[Date]],2)</f>
        <v>6</v>
      </c>
      <c r="D2167" t="s">
        <v>1072</v>
      </c>
      <c r="E2167" t="s">
        <v>1994</v>
      </c>
      <c r="F2167" t="s">
        <v>0</v>
      </c>
      <c r="G2167" t="s">
        <v>246</v>
      </c>
      <c r="H2167" t="str">
        <f>_xlfn.XLOOKUP(Flights[[#This Row],[Destination]],Airports!$A$1:$A$77,Airports!$D$1:$D$77,"Code not found")</f>
        <v>Albuquerque</v>
      </c>
      <c r="I2167" t="str" cm="1">
        <f t="array" ref="I2167">_xlfn.XLOOKUP(Flights[[#This Row],[Destination]],_xlfn._TRO_TRAILING(Airports!A:A),_xlfn._TRO_TRAILING(Airports!E:E),"Code not found")</f>
        <v>NM</v>
      </c>
      <c r="J2167" s="1">
        <v>0.57291666666666663</v>
      </c>
      <c r="K2167">
        <f>HOUR(Flights[[#This Row],[Scheduled Departure]])</f>
        <v>13</v>
      </c>
      <c r="L2167" s="1">
        <v>0.58750000000000002</v>
      </c>
      <c r="M2167">
        <v>21</v>
      </c>
      <c r="N2167">
        <v>109</v>
      </c>
      <c r="O2167" s="14">
        <f>Flights[[#This Row],[Length (min)]]/60</f>
        <v>1.8166666666666667</v>
      </c>
      <c r="P2167">
        <v>677</v>
      </c>
      <c r="Q2167" s="17">
        <f>IFERROR(Flights[[#This Row],[Distance]]/Flights[[#This Row],[Length (hr)]],"")</f>
        <v>372.66055045871559</v>
      </c>
      <c r="R2167" s="1">
        <v>0.69652777777777775</v>
      </c>
      <c r="S2167" s="1">
        <v>0.70486111111111116</v>
      </c>
      <c r="T2167">
        <v>12</v>
      </c>
      <c r="U2167" t="str">
        <f>IF(Flights[[#This Row],[Arrival Delay]]="","Cancelled",IF(Flights[[#This Row],[Arrival Delay]]&gt;15,"Delayed","On time"))</f>
        <v>On time</v>
      </c>
      <c r="V2167" t="str">
        <f>IF(Flights[[#This Row],[Status]]&lt;&gt;"Delayed","",IF(Flights[[#This Row],[Arrival Delay]]&gt;120,"Severe",IF(Flights[[#This Row],[Arrival Delay]]&gt;60,"Major","Moderate")))</f>
        <v/>
      </c>
      <c r="X2167" t="str">
        <f>IF(OR(AND(Flights[[#This Row],[Status]]="Cancelled",Flights[[#This Row],[Cancellation Reason]]="Airline/Carrier"),Flights[[#This Row],[Delay Type]]="Severe"),"Yes","No")</f>
        <v>No</v>
      </c>
    </row>
    <row r="2168" spans="1:24" x14ac:dyDescent="0.25">
      <c r="A2168" s="3">
        <v>42168</v>
      </c>
      <c r="B2168">
        <f>WEEKNUM(Flights[[#This Row],[Date]],2)</f>
        <v>24</v>
      </c>
      <c r="C2168">
        <f>WEEKDAY(Flights[[#This Row],[Date]],2)</f>
        <v>6</v>
      </c>
      <c r="D2168" t="s">
        <v>521</v>
      </c>
      <c r="E2168" t="s">
        <v>1995</v>
      </c>
      <c r="F2168" t="s">
        <v>0</v>
      </c>
      <c r="G2168" t="s">
        <v>303</v>
      </c>
      <c r="H2168" t="str">
        <f>_xlfn.XLOOKUP(Flights[[#This Row],[Destination]],Airports!$A$1:$A$77,Airports!$D$1:$D$77,"Code not found")</f>
        <v>Kansas City</v>
      </c>
      <c r="I2168" t="str" cm="1">
        <f t="array" ref="I2168">_xlfn.XLOOKUP(Flights[[#This Row],[Destination]],_xlfn._TRO_TRAILING(Airports!A:A),_xlfn._TRO_TRAILING(Airports!E:E),"Code not found")</f>
        <v>MO</v>
      </c>
      <c r="J2168" s="1">
        <v>0.59027777777777779</v>
      </c>
      <c r="K2168">
        <f>HOUR(Flights[[#This Row],[Scheduled Departure]])</f>
        <v>14</v>
      </c>
      <c r="L2168" s="1">
        <v>0.59513888888888888</v>
      </c>
      <c r="M2168">
        <v>7</v>
      </c>
      <c r="N2168">
        <v>183</v>
      </c>
      <c r="O2168" s="14">
        <f>Flights[[#This Row],[Length (min)]]/60</f>
        <v>3.05</v>
      </c>
      <c r="P2168">
        <v>1363</v>
      </c>
      <c r="Q2168" s="17">
        <f>IFERROR(Flights[[#This Row],[Distance]]/Flights[[#This Row],[Length (hr)]],"")</f>
        <v>446.88524590163939</v>
      </c>
      <c r="R2168" s="1">
        <v>0.80555555555555558</v>
      </c>
      <c r="S2168" s="1">
        <v>0.80555555555555558</v>
      </c>
      <c r="T2168">
        <v>0</v>
      </c>
      <c r="U2168" t="str">
        <f>IF(Flights[[#This Row],[Arrival Delay]]="","Cancelled",IF(Flights[[#This Row],[Arrival Delay]]&gt;15,"Delayed","On time"))</f>
        <v>On time</v>
      </c>
      <c r="V2168" t="str">
        <f>IF(Flights[[#This Row],[Status]]&lt;&gt;"Delayed","",IF(Flights[[#This Row],[Arrival Delay]]&gt;120,"Severe",IF(Flights[[#This Row],[Arrival Delay]]&gt;60,"Major","Moderate")))</f>
        <v/>
      </c>
      <c r="X2168" t="str">
        <f>IF(OR(AND(Flights[[#This Row],[Status]]="Cancelled",Flights[[#This Row],[Cancellation Reason]]="Airline/Carrier"),Flights[[#This Row],[Delay Type]]="Severe"),"Yes","No")</f>
        <v>No</v>
      </c>
    </row>
    <row r="2169" spans="1:24" x14ac:dyDescent="0.25">
      <c r="A2169" s="3">
        <v>42168</v>
      </c>
      <c r="B2169">
        <f>WEEKNUM(Flights[[#This Row],[Date]],2)</f>
        <v>24</v>
      </c>
      <c r="C2169">
        <f>WEEKDAY(Flights[[#This Row],[Date]],2)</f>
        <v>6</v>
      </c>
      <c r="D2169" t="s">
        <v>1144</v>
      </c>
      <c r="E2169" t="s">
        <v>1995</v>
      </c>
      <c r="F2169" t="s">
        <v>0</v>
      </c>
      <c r="G2169" t="s">
        <v>318</v>
      </c>
      <c r="H2169" t="str">
        <f>_xlfn.XLOOKUP(Flights[[#This Row],[Destination]],Airports!$A$1:$A$77,Airports!$D$1:$D$77,"Code not found")</f>
        <v>Oakland</v>
      </c>
      <c r="I2169" t="str" cm="1">
        <f t="array" ref="I2169">_xlfn.XLOOKUP(Flights[[#This Row],[Destination]],_xlfn._TRO_TRAILING(Airports!A:A),_xlfn._TRO_TRAILING(Airports!E:E),"Code not found")</f>
        <v>CA</v>
      </c>
      <c r="J2169" s="1">
        <v>0.67708333333333337</v>
      </c>
      <c r="K2169">
        <f>HOUR(Flights[[#This Row],[Scheduled Departure]])</f>
        <v>16</v>
      </c>
      <c r="L2169" s="1">
        <v>0.69791666666666663</v>
      </c>
      <c r="M2169">
        <v>30</v>
      </c>
      <c r="N2169">
        <v>67</v>
      </c>
      <c r="O2169" s="14">
        <f>Flights[[#This Row],[Length (min)]]/60</f>
        <v>1.1166666666666667</v>
      </c>
      <c r="P2169">
        <v>337</v>
      </c>
      <c r="Q2169" s="17">
        <f>IFERROR(Flights[[#This Row],[Distance]]/Flights[[#This Row],[Length (hr)]],"")</f>
        <v>301.79104477611941</v>
      </c>
      <c r="R2169" s="1">
        <v>0.72916666666666663</v>
      </c>
      <c r="S2169" s="1">
        <v>0.74444444444444446</v>
      </c>
      <c r="T2169">
        <v>22</v>
      </c>
      <c r="U2169" t="str">
        <f>IF(Flights[[#This Row],[Arrival Delay]]="","Cancelled",IF(Flights[[#This Row],[Arrival Delay]]&gt;15,"Delayed","On time"))</f>
        <v>Delayed</v>
      </c>
      <c r="V2169" t="str">
        <f>IF(Flights[[#This Row],[Status]]&lt;&gt;"Delayed","",IF(Flights[[#This Row],[Arrival Delay]]&gt;120,"Severe",IF(Flights[[#This Row],[Arrival Delay]]&gt;60,"Major","Moderate")))</f>
        <v>Moderate</v>
      </c>
      <c r="X2169" t="str">
        <f>IF(OR(AND(Flights[[#This Row],[Status]]="Cancelled",Flights[[#This Row],[Cancellation Reason]]="Airline/Carrier"),Flights[[#This Row],[Delay Type]]="Severe"),"Yes","No")</f>
        <v>No</v>
      </c>
    </row>
    <row r="2170" spans="1:24" x14ac:dyDescent="0.25">
      <c r="A2170" s="3">
        <v>42168</v>
      </c>
      <c r="B2170">
        <f>WEEKNUM(Flights[[#This Row],[Date]],2)</f>
        <v>24</v>
      </c>
      <c r="C2170">
        <f>WEEKDAY(Flights[[#This Row],[Date]],2)</f>
        <v>6</v>
      </c>
      <c r="D2170" t="s">
        <v>86</v>
      </c>
      <c r="E2170" t="s">
        <v>1987</v>
      </c>
      <c r="F2170" t="s">
        <v>0</v>
      </c>
      <c r="G2170" t="s">
        <v>17</v>
      </c>
      <c r="H2170" t="str">
        <f>_xlfn.XLOOKUP(Flights[[#This Row],[Destination]],Airports!$A$1:$A$77,Airports!$D$1:$D$77,"Code not found")</f>
        <v>Honolulu</v>
      </c>
      <c r="I2170" t="str" cm="1">
        <f t="array" ref="I2170">_xlfn.XLOOKUP(Flights[[#This Row],[Destination]],_xlfn._TRO_TRAILING(Airports!A:A),_xlfn._TRO_TRAILING(Airports!E:E),"Code not found")</f>
        <v>HI</v>
      </c>
      <c r="J2170" s="1">
        <v>0.70416666666666672</v>
      </c>
      <c r="K2170">
        <f>HOUR(Flights[[#This Row],[Scheduled Departure]])</f>
        <v>16</v>
      </c>
      <c r="L2170" s="1">
        <v>0.70208333333333328</v>
      </c>
      <c r="M2170">
        <v>-3</v>
      </c>
      <c r="N2170">
        <v>356</v>
      </c>
      <c r="O2170" s="14">
        <f>Flights[[#This Row],[Length (min)]]/60</f>
        <v>5.9333333333333336</v>
      </c>
      <c r="P2170">
        <v>2556</v>
      </c>
      <c r="Q2170" s="17">
        <f>IFERROR(Flights[[#This Row],[Distance]]/Flights[[#This Row],[Length (hr)]],"")</f>
        <v>430.78651685393254</v>
      </c>
      <c r="R2170" s="1">
        <v>0.82638888888888884</v>
      </c>
      <c r="S2170" s="1">
        <v>0.82430555555555551</v>
      </c>
      <c r="T2170">
        <v>-3</v>
      </c>
      <c r="U2170" t="str">
        <f>IF(Flights[[#This Row],[Arrival Delay]]="","Cancelled",IF(Flights[[#This Row],[Arrival Delay]]&gt;15,"Delayed","On time"))</f>
        <v>On time</v>
      </c>
      <c r="V2170" t="str">
        <f>IF(Flights[[#This Row],[Status]]&lt;&gt;"Delayed","",IF(Flights[[#This Row],[Arrival Delay]]&gt;120,"Severe",IF(Flights[[#This Row],[Arrival Delay]]&gt;60,"Major","Moderate")))</f>
        <v/>
      </c>
      <c r="X2170" t="str">
        <f>IF(OR(AND(Flights[[#This Row],[Status]]="Cancelled",Flights[[#This Row],[Cancellation Reason]]="Airline/Carrier"),Flights[[#This Row],[Delay Type]]="Severe"),"Yes","No")</f>
        <v>No</v>
      </c>
    </row>
    <row r="2171" spans="1:24" x14ac:dyDescent="0.25">
      <c r="A2171" s="3">
        <v>42168</v>
      </c>
      <c r="B2171">
        <f>WEEKNUM(Flights[[#This Row],[Date]],2)</f>
        <v>24</v>
      </c>
      <c r="C2171">
        <f>WEEKDAY(Flights[[#This Row],[Date]],2)</f>
        <v>6</v>
      </c>
      <c r="D2171" t="s">
        <v>1486</v>
      </c>
      <c r="E2171" t="s">
        <v>1994</v>
      </c>
      <c r="F2171" t="s">
        <v>0</v>
      </c>
      <c r="G2171" t="s">
        <v>339</v>
      </c>
      <c r="H2171" t="str">
        <f>_xlfn.XLOOKUP(Flights[[#This Row],[Destination]],Airports!$A$1:$A$77,Airports!$D$1:$D$77,"Code not found")</f>
        <v>San Diego</v>
      </c>
      <c r="I2171" t="str" cm="1">
        <f t="array" ref="I2171">_xlfn.XLOOKUP(Flights[[#This Row],[Destination]],_xlfn._TRO_TRAILING(Airports!A:A),_xlfn._TRO_TRAILING(Airports!E:E),"Code not found")</f>
        <v>CA</v>
      </c>
      <c r="J2171" s="1">
        <v>0.76736111111111116</v>
      </c>
      <c r="K2171">
        <f>HOUR(Flights[[#This Row],[Scheduled Departure]])</f>
        <v>18</v>
      </c>
      <c r="L2171" s="1">
        <v>0.76597222222222228</v>
      </c>
      <c r="M2171">
        <v>-2</v>
      </c>
      <c r="N2171">
        <v>44</v>
      </c>
      <c r="O2171" s="14">
        <f>Flights[[#This Row],[Length (min)]]/60</f>
        <v>0.73333333333333328</v>
      </c>
      <c r="P2171">
        <v>109</v>
      </c>
      <c r="Q2171" s="17">
        <f>IFERROR(Flights[[#This Row],[Distance]]/Flights[[#This Row],[Length (hr)]],"")</f>
        <v>148.63636363636365</v>
      </c>
      <c r="R2171" s="1">
        <v>0.80833333333333335</v>
      </c>
      <c r="S2171" s="1">
        <v>0.79652777777777772</v>
      </c>
      <c r="T2171">
        <v>-17</v>
      </c>
      <c r="U2171" t="str">
        <f>IF(Flights[[#This Row],[Arrival Delay]]="","Cancelled",IF(Flights[[#This Row],[Arrival Delay]]&gt;15,"Delayed","On time"))</f>
        <v>On time</v>
      </c>
      <c r="V2171" t="str">
        <f>IF(Flights[[#This Row],[Status]]&lt;&gt;"Delayed","",IF(Flights[[#This Row],[Arrival Delay]]&gt;120,"Severe",IF(Flights[[#This Row],[Arrival Delay]]&gt;60,"Major","Moderate")))</f>
        <v/>
      </c>
      <c r="X2171" t="str">
        <f>IF(OR(AND(Flights[[#This Row],[Status]]="Cancelled",Flights[[#This Row],[Cancellation Reason]]="Airline/Carrier"),Flights[[#This Row],[Delay Type]]="Severe"),"Yes","No")</f>
        <v>No</v>
      </c>
    </row>
    <row r="2172" spans="1:24" x14ac:dyDescent="0.25">
      <c r="A2172" s="3">
        <v>42168</v>
      </c>
      <c r="B2172">
        <f>WEEKNUM(Flights[[#This Row],[Date]],2)</f>
        <v>24</v>
      </c>
      <c r="C2172">
        <f>WEEKDAY(Flights[[#This Row],[Date]],2)</f>
        <v>6</v>
      </c>
      <c r="D2172" t="s">
        <v>1589</v>
      </c>
      <c r="E2172" t="s">
        <v>1995</v>
      </c>
      <c r="F2172" t="s">
        <v>0</v>
      </c>
      <c r="G2172" t="s">
        <v>351</v>
      </c>
      <c r="H2172" t="str">
        <f>_xlfn.XLOOKUP(Flights[[#This Row],[Destination]],Airports!$A$1:$A$77,Airports!$D$1:$D$77,"Code not found")</f>
        <v>Sacramento</v>
      </c>
      <c r="I2172" t="str" cm="1">
        <f t="array" ref="I2172">_xlfn.XLOOKUP(Flights[[#This Row],[Destination]],_xlfn._TRO_TRAILING(Airports!A:A),_xlfn._TRO_TRAILING(Airports!E:E),"Code not found")</f>
        <v>CA</v>
      </c>
      <c r="J2172" s="1">
        <v>0.90625</v>
      </c>
      <c r="K2172">
        <f>HOUR(Flights[[#This Row],[Scheduled Departure]])</f>
        <v>21</v>
      </c>
      <c r="L2172" s="1">
        <v>0.92847222222222225</v>
      </c>
      <c r="M2172">
        <v>32</v>
      </c>
      <c r="N2172">
        <v>77</v>
      </c>
      <c r="O2172" s="14">
        <f>Flights[[#This Row],[Length (min)]]/60</f>
        <v>1.2833333333333334</v>
      </c>
      <c r="P2172">
        <v>373</v>
      </c>
      <c r="Q2172" s="17">
        <f>IFERROR(Flights[[#This Row],[Distance]]/Flights[[#This Row],[Length (hr)]],"")</f>
        <v>290.64935064935065</v>
      </c>
      <c r="R2172" s="1">
        <v>0.95833333333333337</v>
      </c>
      <c r="S2172" s="1">
        <v>0.9819444444444444</v>
      </c>
      <c r="T2172">
        <v>34</v>
      </c>
      <c r="U2172" t="str">
        <f>IF(Flights[[#This Row],[Arrival Delay]]="","Cancelled",IF(Flights[[#This Row],[Arrival Delay]]&gt;15,"Delayed","On time"))</f>
        <v>Delayed</v>
      </c>
      <c r="V2172" t="str">
        <f>IF(Flights[[#This Row],[Status]]&lt;&gt;"Delayed","",IF(Flights[[#This Row],[Arrival Delay]]&gt;120,"Severe",IF(Flights[[#This Row],[Arrival Delay]]&gt;60,"Major","Moderate")))</f>
        <v>Moderate</v>
      </c>
      <c r="X2172" t="str">
        <f>IF(OR(AND(Flights[[#This Row],[Status]]="Cancelled",Flights[[#This Row],[Cancellation Reason]]="Airline/Carrier"),Flights[[#This Row],[Delay Type]]="Severe"),"Yes","No")</f>
        <v>No</v>
      </c>
    </row>
    <row r="2173" spans="1:24" x14ac:dyDescent="0.25">
      <c r="A2173" s="3">
        <v>42169</v>
      </c>
      <c r="B2173">
        <f>WEEKNUM(Flights[[#This Row],[Date]],2)</f>
        <v>24</v>
      </c>
      <c r="C2173">
        <f>WEEKDAY(Flights[[#This Row],[Date]],2)</f>
        <v>7</v>
      </c>
      <c r="D2173" t="s">
        <v>1426</v>
      </c>
      <c r="E2173" t="s">
        <v>1990</v>
      </c>
      <c r="F2173" t="s">
        <v>0</v>
      </c>
      <c r="G2173" t="s">
        <v>4</v>
      </c>
      <c r="H2173" t="str">
        <f>_xlfn.XLOOKUP(Flights[[#This Row],[Destination]],Airports!$A$1:$A$77,Airports!$D$1:$D$77,"Code not found")</f>
        <v>Chicago</v>
      </c>
      <c r="I2173" t="str" cm="1">
        <f t="array" ref="I2173">_xlfn.XLOOKUP(Flights[[#This Row],[Destination]],_xlfn._TRO_TRAILING(Airports!A:A),_xlfn._TRO_TRAILING(Airports!E:E),"Code not found")</f>
        <v>IL</v>
      </c>
      <c r="J2173" s="1">
        <v>0.34027777777777779</v>
      </c>
      <c r="K2173">
        <f>HOUR(Flights[[#This Row],[Scheduled Departure]])</f>
        <v>8</v>
      </c>
      <c r="L2173" s="1">
        <v>0.34166666666666667</v>
      </c>
      <c r="M2173">
        <v>2</v>
      </c>
      <c r="N2173">
        <v>237</v>
      </c>
      <c r="O2173" s="14">
        <f>Flights[[#This Row],[Length (min)]]/60</f>
        <v>3.95</v>
      </c>
      <c r="P2173">
        <v>1744</v>
      </c>
      <c r="Q2173" s="17">
        <f>IFERROR(Flights[[#This Row],[Distance]]/Flights[[#This Row],[Length (hr)]],"")</f>
        <v>441.51898734177212</v>
      </c>
      <c r="R2173" s="1">
        <v>0.59861111111111109</v>
      </c>
      <c r="S2173" s="1">
        <v>0.58958333333333335</v>
      </c>
      <c r="T2173">
        <v>-13</v>
      </c>
      <c r="U2173" t="str">
        <f>IF(Flights[[#This Row],[Arrival Delay]]="","Cancelled",IF(Flights[[#This Row],[Arrival Delay]]&gt;15,"Delayed","On time"))</f>
        <v>On time</v>
      </c>
      <c r="V2173" t="str">
        <f>IF(Flights[[#This Row],[Status]]&lt;&gt;"Delayed","",IF(Flights[[#This Row],[Arrival Delay]]&gt;120,"Severe",IF(Flights[[#This Row],[Arrival Delay]]&gt;60,"Major","Moderate")))</f>
        <v/>
      </c>
      <c r="X2173" t="str">
        <f>IF(OR(AND(Flights[[#This Row],[Status]]="Cancelled",Flights[[#This Row],[Cancellation Reason]]="Airline/Carrier"),Flights[[#This Row],[Delay Type]]="Severe"),"Yes","No")</f>
        <v>No</v>
      </c>
    </row>
    <row r="2174" spans="1:24" x14ac:dyDescent="0.25">
      <c r="A2174" s="3">
        <v>42169</v>
      </c>
      <c r="B2174">
        <f>WEEKNUM(Flights[[#This Row],[Date]],2)</f>
        <v>24</v>
      </c>
      <c r="C2174">
        <f>WEEKDAY(Flights[[#This Row],[Date]],2)</f>
        <v>7</v>
      </c>
      <c r="D2174" t="s">
        <v>134</v>
      </c>
      <c r="E2174" t="s">
        <v>1987</v>
      </c>
      <c r="F2174" t="s">
        <v>0</v>
      </c>
      <c r="G2174" t="s">
        <v>3</v>
      </c>
      <c r="H2174" t="str">
        <f>_xlfn.XLOOKUP(Flights[[#This Row],[Destination]],Airports!$A$1:$A$77,Airports!$D$1:$D$77,"Code not found")</f>
        <v>Dallas</v>
      </c>
      <c r="I2174" t="str" cm="1">
        <f t="array" ref="I2174">_xlfn.XLOOKUP(Flights[[#This Row],[Destination]],_xlfn._TRO_TRAILING(Airports!A:A),_xlfn._TRO_TRAILING(Airports!E:E),"Code not found")</f>
        <v>TX</v>
      </c>
      <c r="J2174" s="1">
        <v>0.40277777777777779</v>
      </c>
      <c r="K2174">
        <f>HOUR(Flights[[#This Row],[Scheduled Departure]])</f>
        <v>9</v>
      </c>
      <c r="L2174" s="1">
        <v>0.40208333333333335</v>
      </c>
      <c r="M2174">
        <v>-1</v>
      </c>
      <c r="N2174">
        <v>183</v>
      </c>
      <c r="O2174" s="14">
        <f>Flights[[#This Row],[Length (min)]]/60</f>
        <v>3.05</v>
      </c>
      <c r="P2174">
        <v>1235</v>
      </c>
      <c r="Q2174" s="17">
        <f>IFERROR(Flights[[#This Row],[Distance]]/Flights[[#This Row],[Length (hr)]],"")</f>
        <v>404.91803278688525</v>
      </c>
      <c r="R2174" s="1">
        <v>0.61944444444444446</v>
      </c>
      <c r="S2174" s="1">
        <v>0.61250000000000004</v>
      </c>
      <c r="T2174">
        <v>-10</v>
      </c>
      <c r="U2174" t="str">
        <f>IF(Flights[[#This Row],[Arrival Delay]]="","Cancelled",IF(Flights[[#This Row],[Arrival Delay]]&gt;15,"Delayed","On time"))</f>
        <v>On time</v>
      </c>
      <c r="V2174" t="str">
        <f>IF(Flights[[#This Row],[Status]]&lt;&gt;"Delayed","",IF(Flights[[#This Row],[Arrival Delay]]&gt;120,"Severe",IF(Flights[[#This Row],[Arrival Delay]]&gt;60,"Major","Moderate")))</f>
        <v/>
      </c>
      <c r="X2174" t="str">
        <f>IF(OR(AND(Flights[[#This Row],[Status]]="Cancelled",Flights[[#This Row],[Cancellation Reason]]="Airline/Carrier"),Flights[[#This Row],[Delay Type]]="Severe"),"Yes","No")</f>
        <v>No</v>
      </c>
    </row>
    <row r="2175" spans="1:24" x14ac:dyDescent="0.25">
      <c r="A2175" s="3">
        <v>42169</v>
      </c>
      <c r="B2175">
        <f>WEEKNUM(Flights[[#This Row],[Date]],2)</f>
        <v>24</v>
      </c>
      <c r="C2175">
        <f>WEEKDAY(Flights[[#This Row],[Date]],2)</f>
        <v>7</v>
      </c>
      <c r="D2175" t="s">
        <v>471</v>
      </c>
      <c r="E2175" t="s">
        <v>1990</v>
      </c>
      <c r="F2175" t="s">
        <v>0</v>
      </c>
      <c r="G2175" t="s">
        <v>273</v>
      </c>
      <c r="H2175" t="str">
        <f>_xlfn.XLOOKUP(Flights[[#This Row],[Destination]],Airports!$A$1:$A$77,Airports!$D$1:$D$77,"Code not found")</f>
        <v>Denver</v>
      </c>
      <c r="I2175" t="str" cm="1">
        <f t="array" ref="I2175">_xlfn.XLOOKUP(Flights[[#This Row],[Destination]],_xlfn._TRO_TRAILING(Airports!A:A),_xlfn._TRO_TRAILING(Airports!E:E),"Code not found")</f>
        <v>CO</v>
      </c>
      <c r="J2175" s="1">
        <v>0.41666666666666669</v>
      </c>
      <c r="K2175">
        <f>HOUR(Flights[[#This Row],[Scheduled Departure]])</f>
        <v>10</v>
      </c>
      <c r="L2175" s="1">
        <v>0.41458333333333336</v>
      </c>
      <c r="M2175">
        <v>-3</v>
      </c>
      <c r="N2175">
        <v>134</v>
      </c>
      <c r="O2175" s="14">
        <f>Flights[[#This Row],[Length (min)]]/60</f>
        <v>2.2333333333333334</v>
      </c>
      <c r="P2175">
        <v>862</v>
      </c>
      <c r="Q2175" s="17">
        <f>IFERROR(Flights[[#This Row],[Distance]]/Flights[[#This Row],[Length (hr)]],"")</f>
        <v>385.97014925373134</v>
      </c>
      <c r="R2175" s="1">
        <v>0.55555555555555558</v>
      </c>
      <c r="S2175" s="1">
        <v>0.5493055555555556</v>
      </c>
      <c r="T2175">
        <v>-9</v>
      </c>
      <c r="U2175" t="str">
        <f>IF(Flights[[#This Row],[Arrival Delay]]="","Cancelled",IF(Flights[[#This Row],[Arrival Delay]]&gt;15,"Delayed","On time"))</f>
        <v>On time</v>
      </c>
      <c r="V2175" t="str">
        <f>IF(Flights[[#This Row],[Status]]&lt;&gt;"Delayed","",IF(Flights[[#This Row],[Arrival Delay]]&gt;120,"Severe",IF(Flights[[#This Row],[Arrival Delay]]&gt;60,"Major","Moderate")))</f>
        <v/>
      </c>
      <c r="X2175" t="str">
        <f>IF(OR(AND(Flights[[#This Row],[Status]]="Cancelled",Flights[[#This Row],[Cancellation Reason]]="Airline/Carrier"),Flights[[#This Row],[Delay Type]]="Severe"),"Yes","No")</f>
        <v>No</v>
      </c>
    </row>
    <row r="2176" spans="1:24" x14ac:dyDescent="0.25">
      <c r="A2176" s="3">
        <v>42169</v>
      </c>
      <c r="B2176">
        <f>WEEKNUM(Flights[[#This Row],[Date]],2)</f>
        <v>24</v>
      </c>
      <c r="C2176">
        <f>WEEKDAY(Flights[[#This Row],[Date]],2)</f>
        <v>7</v>
      </c>
      <c r="D2176" t="s">
        <v>1504</v>
      </c>
      <c r="E2176" t="s">
        <v>1989</v>
      </c>
      <c r="F2176" t="s">
        <v>0</v>
      </c>
      <c r="G2176" t="s">
        <v>344</v>
      </c>
      <c r="H2176" t="str">
        <f>_xlfn.XLOOKUP(Flights[[#This Row],[Destination]],Airports!$A$1:$A$77,Airports!$D$1:$D$77,"Code not found")</f>
        <v>Seattle</v>
      </c>
      <c r="I2176" t="str" cm="1">
        <f t="array" ref="I2176">_xlfn.XLOOKUP(Flights[[#This Row],[Destination]],_xlfn._TRO_TRAILING(Airports!A:A),_xlfn._TRO_TRAILING(Airports!E:E),"Code not found")</f>
        <v>WA</v>
      </c>
      <c r="J2176" s="1">
        <v>0.4548611111111111</v>
      </c>
      <c r="K2176">
        <f>HOUR(Flights[[#This Row],[Scheduled Departure]])</f>
        <v>10</v>
      </c>
      <c r="L2176" s="1">
        <v>0.48680555555555555</v>
      </c>
      <c r="M2176">
        <v>46</v>
      </c>
      <c r="N2176">
        <v>160</v>
      </c>
      <c r="O2176" s="14">
        <f>Flights[[#This Row],[Length (min)]]/60</f>
        <v>2.6666666666666665</v>
      </c>
      <c r="P2176">
        <v>954</v>
      </c>
      <c r="Q2176" s="17">
        <f>IFERROR(Flights[[#This Row],[Distance]]/Flights[[#This Row],[Length (hr)]],"")</f>
        <v>357.75</v>
      </c>
      <c r="R2176" s="1">
        <v>0.56388888888888888</v>
      </c>
      <c r="S2176" s="1">
        <v>0.59791666666666665</v>
      </c>
      <c r="T2176">
        <v>49</v>
      </c>
      <c r="U2176" t="str">
        <f>IF(Flights[[#This Row],[Arrival Delay]]="","Cancelled",IF(Flights[[#This Row],[Arrival Delay]]&gt;15,"Delayed","On time"))</f>
        <v>Delayed</v>
      </c>
      <c r="V2176" t="str">
        <f>IF(Flights[[#This Row],[Status]]&lt;&gt;"Delayed","",IF(Flights[[#This Row],[Arrival Delay]]&gt;120,"Severe",IF(Flights[[#This Row],[Arrival Delay]]&gt;60,"Major","Moderate")))</f>
        <v>Moderate</v>
      </c>
      <c r="X2176" t="str">
        <f>IF(OR(AND(Flights[[#This Row],[Status]]="Cancelled",Flights[[#This Row],[Cancellation Reason]]="Airline/Carrier"),Flights[[#This Row],[Delay Type]]="Severe"),"Yes","No")</f>
        <v>No</v>
      </c>
    </row>
    <row r="2177" spans="1:24" x14ac:dyDescent="0.25">
      <c r="A2177" s="3">
        <v>42169</v>
      </c>
      <c r="B2177">
        <f>WEEKNUM(Flights[[#This Row],[Date]],2)</f>
        <v>24</v>
      </c>
      <c r="C2177">
        <f>WEEKDAY(Flights[[#This Row],[Date]],2)</f>
        <v>7</v>
      </c>
      <c r="D2177" t="s">
        <v>1411</v>
      </c>
      <c r="E2177" t="s">
        <v>1994</v>
      </c>
      <c r="F2177" t="s">
        <v>0</v>
      </c>
      <c r="G2177" t="s">
        <v>9</v>
      </c>
      <c r="H2177" t="str">
        <f>_xlfn.XLOOKUP(Flights[[#This Row],[Destination]],Airports!$A$1:$A$77,Airports!$D$1:$D$77,"Code not found")</f>
        <v>San Francisco</v>
      </c>
      <c r="I2177" t="str" cm="1">
        <f t="array" ref="I2177">_xlfn.XLOOKUP(Flights[[#This Row],[Destination]],_xlfn._TRO_TRAILING(Airports!A:A),_xlfn._TRO_TRAILING(Airports!E:E),"Code not found")</f>
        <v>CA</v>
      </c>
      <c r="J2177" s="1">
        <v>0.49305555555555558</v>
      </c>
      <c r="K2177">
        <f>HOUR(Flights[[#This Row],[Scheduled Departure]])</f>
        <v>11</v>
      </c>
      <c r="L2177" s="1">
        <v>0.4909722222222222</v>
      </c>
      <c r="M2177">
        <v>-3</v>
      </c>
      <c r="N2177">
        <v>84</v>
      </c>
      <c r="O2177" s="14">
        <f>Flights[[#This Row],[Length (min)]]/60</f>
        <v>1.4</v>
      </c>
      <c r="P2177">
        <v>337</v>
      </c>
      <c r="Q2177" s="17">
        <f>IFERROR(Flights[[#This Row],[Distance]]/Flights[[#This Row],[Length (hr)]],"")</f>
        <v>240.71428571428572</v>
      </c>
      <c r="R2177" s="1">
        <v>0.55625000000000002</v>
      </c>
      <c r="S2177" s="1">
        <v>0.5493055555555556</v>
      </c>
      <c r="T2177">
        <v>-10</v>
      </c>
      <c r="U2177" t="str">
        <f>IF(Flights[[#This Row],[Arrival Delay]]="","Cancelled",IF(Flights[[#This Row],[Arrival Delay]]&gt;15,"Delayed","On time"))</f>
        <v>On time</v>
      </c>
      <c r="V2177" t="str">
        <f>IF(Flights[[#This Row],[Status]]&lt;&gt;"Delayed","",IF(Flights[[#This Row],[Arrival Delay]]&gt;120,"Severe",IF(Flights[[#This Row],[Arrival Delay]]&gt;60,"Major","Moderate")))</f>
        <v/>
      </c>
      <c r="X2177" t="str">
        <f>IF(OR(AND(Flights[[#This Row],[Status]]="Cancelled",Flights[[#This Row],[Cancellation Reason]]="Airline/Carrier"),Flights[[#This Row],[Delay Type]]="Severe"),"Yes","No")</f>
        <v>No</v>
      </c>
    </row>
    <row r="2178" spans="1:24" x14ac:dyDescent="0.25">
      <c r="A2178" s="3">
        <v>42169</v>
      </c>
      <c r="B2178">
        <f>WEEKNUM(Flights[[#This Row],[Date]],2)</f>
        <v>24</v>
      </c>
      <c r="C2178">
        <f>WEEKDAY(Flights[[#This Row],[Date]],2)</f>
        <v>7</v>
      </c>
      <c r="D2178" t="s">
        <v>145</v>
      </c>
      <c r="E2178" t="s">
        <v>1987</v>
      </c>
      <c r="F2178" t="s">
        <v>0</v>
      </c>
      <c r="G2178" t="s">
        <v>3</v>
      </c>
      <c r="H2178" t="str">
        <f>_xlfn.XLOOKUP(Flights[[#This Row],[Destination]],Airports!$A$1:$A$77,Airports!$D$1:$D$77,"Code not found")</f>
        <v>Dallas</v>
      </c>
      <c r="I2178" t="str" cm="1">
        <f t="array" ref="I2178">_xlfn.XLOOKUP(Flights[[#This Row],[Destination]],_xlfn._TRO_TRAILING(Airports!A:A),_xlfn._TRO_TRAILING(Airports!E:E),"Code not found")</f>
        <v>TX</v>
      </c>
      <c r="J2178" s="1">
        <v>0.59027777777777779</v>
      </c>
      <c r="K2178">
        <f>HOUR(Flights[[#This Row],[Scheduled Departure]])</f>
        <v>14</v>
      </c>
      <c r="L2178" s="1">
        <v>0.58402777777777781</v>
      </c>
      <c r="M2178">
        <v>-9</v>
      </c>
      <c r="N2178">
        <v>179</v>
      </c>
      <c r="O2178" s="14">
        <f>Flights[[#This Row],[Length (min)]]/60</f>
        <v>2.9833333333333334</v>
      </c>
      <c r="P2178">
        <v>1235</v>
      </c>
      <c r="Q2178" s="17">
        <f>IFERROR(Flights[[#This Row],[Distance]]/Flights[[#This Row],[Length (hr)]],"")</f>
        <v>413.96648044692739</v>
      </c>
      <c r="R2178" s="1">
        <v>0.80902777777777779</v>
      </c>
      <c r="S2178" s="1">
        <v>0.79166666666666663</v>
      </c>
      <c r="T2178">
        <v>-25</v>
      </c>
      <c r="U2178" t="str">
        <f>IF(Flights[[#This Row],[Arrival Delay]]="","Cancelled",IF(Flights[[#This Row],[Arrival Delay]]&gt;15,"Delayed","On time"))</f>
        <v>On time</v>
      </c>
      <c r="V2178" t="str">
        <f>IF(Flights[[#This Row],[Status]]&lt;&gt;"Delayed","",IF(Flights[[#This Row],[Arrival Delay]]&gt;120,"Severe",IF(Flights[[#This Row],[Arrival Delay]]&gt;60,"Major","Moderate")))</f>
        <v/>
      </c>
      <c r="X2178" t="str">
        <f>IF(OR(AND(Flights[[#This Row],[Status]]="Cancelled",Flights[[#This Row],[Cancellation Reason]]="Airline/Carrier"),Flights[[#This Row],[Delay Type]]="Severe"),"Yes","No")</f>
        <v>No</v>
      </c>
    </row>
    <row r="2179" spans="1:24" x14ac:dyDescent="0.25">
      <c r="A2179" s="3">
        <v>42169</v>
      </c>
      <c r="B2179">
        <f>WEEKNUM(Flights[[#This Row],[Date]],2)</f>
        <v>24</v>
      </c>
      <c r="C2179">
        <f>WEEKDAY(Flights[[#This Row],[Date]],2)</f>
        <v>7</v>
      </c>
      <c r="D2179" t="s">
        <v>557</v>
      </c>
      <c r="E2179" t="s">
        <v>1992</v>
      </c>
      <c r="F2179" t="s">
        <v>0</v>
      </c>
      <c r="G2179" t="s">
        <v>12</v>
      </c>
      <c r="H2179" t="str">
        <f>_xlfn.XLOOKUP(Flights[[#This Row],[Destination]],Airports!$A$1:$A$77,Airports!$D$1:$D$77,"Code not found")</f>
        <v>New York</v>
      </c>
      <c r="I2179" t="str" cm="1">
        <f t="array" ref="I2179">_xlfn.XLOOKUP(Flights[[#This Row],[Destination]],_xlfn._TRO_TRAILING(Airports!A:A),_xlfn._TRO_TRAILING(Airports!E:E),"Code not found")</f>
        <v>NY</v>
      </c>
      <c r="J2179" s="1">
        <v>0.64513888888888893</v>
      </c>
      <c r="K2179">
        <f>HOUR(Flights[[#This Row],[Scheduled Departure]])</f>
        <v>15</v>
      </c>
      <c r="L2179" s="1">
        <v>0.64166666666666672</v>
      </c>
      <c r="M2179">
        <v>-5</v>
      </c>
      <c r="N2179">
        <v>323</v>
      </c>
      <c r="O2179" s="14">
        <f>Flights[[#This Row],[Length (min)]]/60</f>
        <v>5.3833333333333337</v>
      </c>
      <c r="P2179">
        <v>2475</v>
      </c>
      <c r="Q2179" s="17">
        <f>IFERROR(Flights[[#This Row],[Distance]]/Flights[[#This Row],[Length (hr)]],"")</f>
        <v>459.75232198142413</v>
      </c>
      <c r="R2179" s="1">
        <v>0.99861111111111112</v>
      </c>
      <c r="S2179" s="1">
        <v>0.99097222222222225</v>
      </c>
      <c r="T2179">
        <v>-11</v>
      </c>
      <c r="U2179" t="str">
        <f>IF(Flights[[#This Row],[Arrival Delay]]="","Cancelled",IF(Flights[[#This Row],[Arrival Delay]]&gt;15,"Delayed","On time"))</f>
        <v>On time</v>
      </c>
      <c r="V2179" t="str">
        <f>IF(Flights[[#This Row],[Status]]&lt;&gt;"Delayed","",IF(Flights[[#This Row],[Arrival Delay]]&gt;120,"Severe",IF(Flights[[#This Row],[Arrival Delay]]&gt;60,"Major","Moderate")))</f>
        <v/>
      </c>
      <c r="X2179" t="str">
        <f>IF(OR(AND(Flights[[#This Row],[Status]]="Cancelled",Flights[[#This Row],[Cancellation Reason]]="Airline/Carrier"),Flights[[#This Row],[Delay Type]]="Severe"),"Yes","No")</f>
        <v>No</v>
      </c>
    </row>
    <row r="2180" spans="1:24" x14ac:dyDescent="0.25">
      <c r="A2180" s="3">
        <v>42169</v>
      </c>
      <c r="B2180">
        <f>WEEKNUM(Flights[[#This Row],[Date]],2)</f>
        <v>24</v>
      </c>
      <c r="C2180">
        <f>WEEKDAY(Flights[[#This Row],[Date]],2)</f>
        <v>7</v>
      </c>
      <c r="D2180" t="s">
        <v>551</v>
      </c>
      <c r="E2180" t="s">
        <v>1993</v>
      </c>
      <c r="F2180" t="s">
        <v>0</v>
      </c>
      <c r="G2180" t="s">
        <v>15</v>
      </c>
      <c r="H2180" t="str">
        <f>_xlfn.XLOOKUP(Flights[[#This Row],[Destination]],Airports!$A$1:$A$77,Airports!$D$1:$D$77,"Code not found")</f>
        <v>Las Vegas</v>
      </c>
      <c r="I2180" t="str" cm="1">
        <f t="array" ref="I2180">_xlfn.XLOOKUP(Flights[[#This Row],[Destination]],_xlfn._TRO_TRAILING(Airports!A:A),_xlfn._TRO_TRAILING(Airports!E:E),"Code not found")</f>
        <v>NV</v>
      </c>
      <c r="J2180" s="1">
        <v>0.64583333333333337</v>
      </c>
      <c r="K2180">
        <f>HOUR(Flights[[#This Row],[Scheduled Departure]])</f>
        <v>15</v>
      </c>
      <c r="L2180" s="1">
        <v>0.69166666666666665</v>
      </c>
      <c r="M2180">
        <v>66</v>
      </c>
      <c r="N2180">
        <v>59</v>
      </c>
      <c r="O2180" s="14">
        <f>Flights[[#This Row],[Length (min)]]/60</f>
        <v>0.98333333333333328</v>
      </c>
      <c r="P2180">
        <v>236</v>
      </c>
      <c r="Q2180" s="17">
        <f>IFERROR(Flights[[#This Row],[Distance]]/Flights[[#This Row],[Length (hr)]],"")</f>
        <v>240</v>
      </c>
      <c r="R2180" s="1">
        <v>0.69097222222222221</v>
      </c>
      <c r="S2180" s="1">
        <v>0.73263888888888884</v>
      </c>
      <c r="T2180">
        <v>60</v>
      </c>
      <c r="U2180" t="str">
        <f>IF(Flights[[#This Row],[Arrival Delay]]="","Cancelled",IF(Flights[[#This Row],[Arrival Delay]]&gt;15,"Delayed","On time"))</f>
        <v>Delayed</v>
      </c>
      <c r="V2180" t="str">
        <f>IF(Flights[[#This Row],[Status]]&lt;&gt;"Delayed","",IF(Flights[[#This Row],[Arrival Delay]]&gt;120,"Severe",IF(Flights[[#This Row],[Arrival Delay]]&gt;60,"Major","Moderate")))</f>
        <v>Moderate</v>
      </c>
      <c r="X2180" t="str">
        <f>IF(OR(AND(Flights[[#This Row],[Status]]="Cancelled",Flights[[#This Row],[Cancellation Reason]]="Airline/Carrier"),Flights[[#This Row],[Delay Type]]="Severe"),"Yes","No")</f>
        <v>No</v>
      </c>
    </row>
    <row r="2181" spans="1:24" x14ac:dyDescent="0.25">
      <c r="A2181" s="3">
        <v>42169</v>
      </c>
      <c r="B2181">
        <f>WEEKNUM(Flights[[#This Row],[Date]],2)</f>
        <v>24</v>
      </c>
      <c r="C2181">
        <f>WEEKDAY(Flights[[#This Row],[Date]],2)</f>
        <v>7</v>
      </c>
      <c r="D2181" t="s">
        <v>556</v>
      </c>
      <c r="E2181" t="s">
        <v>1994</v>
      </c>
      <c r="F2181" t="s">
        <v>0</v>
      </c>
      <c r="G2181" t="s">
        <v>342</v>
      </c>
      <c r="H2181" t="str">
        <f>_xlfn.XLOOKUP(Flights[[#This Row],[Destination]],Airports!$A$1:$A$77,Airports!$D$1:$D$77,"Code not found")</f>
        <v>Santa Barbara</v>
      </c>
      <c r="I2181" t="str" cm="1">
        <f t="array" ref="I2181">_xlfn.XLOOKUP(Flights[[#This Row],[Destination]],_xlfn._TRO_TRAILING(Airports!A:A),_xlfn._TRO_TRAILING(Airports!E:E),"Code not found")</f>
        <v>CA</v>
      </c>
      <c r="J2181" s="1">
        <v>0.67361111111111116</v>
      </c>
      <c r="K2181">
        <f>HOUR(Flights[[#This Row],[Scheduled Departure]])</f>
        <v>16</v>
      </c>
      <c r="L2181" s="1">
        <v>0.6694444444444444</v>
      </c>
      <c r="M2181">
        <v>-6</v>
      </c>
      <c r="N2181">
        <v>47</v>
      </c>
      <c r="O2181" s="14">
        <f>Flights[[#This Row],[Length (min)]]/60</f>
        <v>0.78333333333333333</v>
      </c>
      <c r="P2181">
        <v>89</v>
      </c>
      <c r="Q2181" s="17">
        <f>IFERROR(Flights[[#This Row],[Distance]]/Flights[[#This Row],[Length (hr)]],"")</f>
        <v>113.61702127659575</v>
      </c>
      <c r="R2181" s="1">
        <v>0.70833333333333337</v>
      </c>
      <c r="S2181" s="1">
        <v>0.70208333333333328</v>
      </c>
      <c r="T2181">
        <v>-9</v>
      </c>
      <c r="U2181" t="str">
        <f>IF(Flights[[#This Row],[Arrival Delay]]="","Cancelled",IF(Flights[[#This Row],[Arrival Delay]]&gt;15,"Delayed","On time"))</f>
        <v>On time</v>
      </c>
      <c r="V2181" t="str">
        <f>IF(Flights[[#This Row],[Status]]&lt;&gt;"Delayed","",IF(Flights[[#This Row],[Arrival Delay]]&gt;120,"Severe",IF(Flights[[#This Row],[Arrival Delay]]&gt;60,"Major","Moderate")))</f>
        <v/>
      </c>
      <c r="X2181" t="str">
        <f>IF(OR(AND(Flights[[#This Row],[Status]]="Cancelled",Flights[[#This Row],[Cancellation Reason]]="Airline/Carrier"),Flights[[#This Row],[Delay Type]]="Severe"),"Yes","No")</f>
        <v>No</v>
      </c>
    </row>
    <row r="2182" spans="1:24" x14ac:dyDescent="0.25">
      <c r="A2182" s="3">
        <v>42169</v>
      </c>
      <c r="B2182">
        <f>WEEKNUM(Flights[[#This Row],[Date]],2)</f>
        <v>24</v>
      </c>
      <c r="C2182">
        <f>WEEKDAY(Flights[[#This Row],[Date]],2)</f>
        <v>7</v>
      </c>
      <c r="D2182" t="s">
        <v>922</v>
      </c>
      <c r="E2182" t="s">
        <v>1995</v>
      </c>
      <c r="F2182" t="s">
        <v>0</v>
      </c>
      <c r="G2182" t="s">
        <v>9</v>
      </c>
      <c r="H2182" t="str">
        <f>_xlfn.XLOOKUP(Flights[[#This Row],[Destination]],Airports!$A$1:$A$77,Airports!$D$1:$D$77,"Code not found")</f>
        <v>San Francisco</v>
      </c>
      <c r="I2182" t="str" cm="1">
        <f t="array" ref="I2182">_xlfn.XLOOKUP(Flights[[#This Row],[Destination]],_xlfn._TRO_TRAILING(Airports!A:A),_xlfn._TRO_TRAILING(Airports!E:E),"Code not found")</f>
        <v>CA</v>
      </c>
      <c r="J2182" s="1">
        <v>0.67708333333333337</v>
      </c>
      <c r="K2182">
        <f>HOUR(Flights[[#This Row],[Scheduled Departure]])</f>
        <v>16</v>
      </c>
      <c r="L2182" s="1">
        <v>0.68541666666666667</v>
      </c>
      <c r="M2182">
        <v>12</v>
      </c>
      <c r="N2182">
        <v>67</v>
      </c>
      <c r="O2182" s="14">
        <f>Flights[[#This Row],[Length (min)]]/60</f>
        <v>1.1166666666666667</v>
      </c>
      <c r="P2182">
        <v>337</v>
      </c>
      <c r="Q2182" s="17">
        <f>IFERROR(Flights[[#This Row],[Distance]]/Flights[[#This Row],[Length (hr)]],"")</f>
        <v>301.79104477611941</v>
      </c>
      <c r="R2182" s="1">
        <v>0.72916666666666663</v>
      </c>
      <c r="S2182" s="1">
        <v>0.7319444444444444</v>
      </c>
      <c r="T2182">
        <v>4</v>
      </c>
      <c r="U2182" t="str">
        <f>IF(Flights[[#This Row],[Arrival Delay]]="","Cancelled",IF(Flights[[#This Row],[Arrival Delay]]&gt;15,"Delayed","On time"))</f>
        <v>On time</v>
      </c>
      <c r="V2182" t="str">
        <f>IF(Flights[[#This Row],[Status]]&lt;&gt;"Delayed","",IF(Flights[[#This Row],[Arrival Delay]]&gt;120,"Severe",IF(Flights[[#This Row],[Arrival Delay]]&gt;60,"Major","Moderate")))</f>
        <v/>
      </c>
      <c r="X2182" t="str">
        <f>IF(OR(AND(Flights[[#This Row],[Status]]="Cancelled",Flights[[#This Row],[Cancellation Reason]]="Airline/Carrier"),Flights[[#This Row],[Delay Type]]="Severe"),"Yes","No")</f>
        <v>No</v>
      </c>
    </row>
    <row r="2183" spans="1:24" x14ac:dyDescent="0.25">
      <c r="A2183" s="3">
        <v>42169</v>
      </c>
      <c r="B2183">
        <f>WEEKNUM(Flights[[#This Row],[Date]],2)</f>
        <v>24</v>
      </c>
      <c r="C2183">
        <f>WEEKDAY(Flights[[#This Row],[Date]],2)</f>
        <v>7</v>
      </c>
      <c r="D2183" t="s">
        <v>572</v>
      </c>
      <c r="E2183" t="s">
        <v>1989</v>
      </c>
      <c r="F2183" t="s">
        <v>0</v>
      </c>
      <c r="G2183" t="s">
        <v>19</v>
      </c>
      <c r="H2183" t="str">
        <f>_xlfn.XLOOKUP(Flights[[#This Row],[Destination]],Airports!$A$1:$A$77,Airports!$D$1:$D$77,"Code not found")</f>
        <v>Kona</v>
      </c>
      <c r="I2183" t="str" cm="1">
        <f t="array" ref="I2183">_xlfn.XLOOKUP(Flights[[#This Row],[Destination]],_xlfn._TRO_TRAILING(Airports!A:A),_xlfn._TRO_TRAILING(Airports!E:E),"Code not found")</f>
        <v>HI</v>
      </c>
      <c r="J2183" s="1">
        <v>0.71875</v>
      </c>
      <c r="K2183">
        <f>HOUR(Flights[[#This Row],[Scheduled Departure]])</f>
        <v>17</v>
      </c>
      <c r="L2183" s="1">
        <v>0.71597222222222223</v>
      </c>
      <c r="M2183">
        <v>-4</v>
      </c>
      <c r="N2183">
        <v>324</v>
      </c>
      <c r="O2183" s="14">
        <f>Flights[[#This Row],[Length (min)]]/60</f>
        <v>5.4</v>
      </c>
      <c r="P2183">
        <v>2504</v>
      </c>
      <c r="Q2183" s="17">
        <f>IFERROR(Flights[[#This Row],[Distance]]/Flights[[#This Row],[Length (hr)]],"")</f>
        <v>463.7037037037037</v>
      </c>
      <c r="R2183" s="1">
        <v>0.82847222222222228</v>
      </c>
      <c r="S2183" s="1">
        <v>0.81597222222222221</v>
      </c>
      <c r="T2183">
        <v>-18</v>
      </c>
      <c r="U2183" t="str">
        <f>IF(Flights[[#This Row],[Arrival Delay]]="","Cancelled",IF(Flights[[#This Row],[Arrival Delay]]&gt;15,"Delayed","On time"))</f>
        <v>On time</v>
      </c>
      <c r="V2183" t="str">
        <f>IF(Flights[[#This Row],[Status]]&lt;&gt;"Delayed","",IF(Flights[[#This Row],[Arrival Delay]]&gt;120,"Severe",IF(Flights[[#This Row],[Arrival Delay]]&gt;60,"Major","Moderate")))</f>
        <v/>
      </c>
      <c r="X2183" t="str">
        <f>IF(OR(AND(Flights[[#This Row],[Status]]="Cancelled",Flights[[#This Row],[Cancellation Reason]]="Airline/Carrier"),Flights[[#This Row],[Delay Type]]="Severe"),"Yes","No")</f>
        <v>No</v>
      </c>
    </row>
    <row r="2184" spans="1:24" x14ac:dyDescent="0.25">
      <c r="A2184" s="3">
        <v>42169</v>
      </c>
      <c r="B2184">
        <f>WEEKNUM(Flights[[#This Row],[Date]],2)</f>
        <v>24</v>
      </c>
      <c r="C2184">
        <f>WEEKDAY(Flights[[#This Row],[Date]],2)</f>
        <v>7</v>
      </c>
      <c r="D2184" t="s">
        <v>1548</v>
      </c>
      <c r="E2184" t="s">
        <v>1995</v>
      </c>
      <c r="F2184" t="s">
        <v>0</v>
      </c>
      <c r="G2184" t="s">
        <v>351</v>
      </c>
      <c r="H2184" t="str">
        <f>_xlfn.XLOOKUP(Flights[[#This Row],[Destination]],Airports!$A$1:$A$77,Airports!$D$1:$D$77,"Code not found")</f>
        <v>Sacramento</v>
      </c>
      <c r="I2184" t="str" cm="1">
        <f t="array" ref="I2184">_xlfn.XLOOKUP(Flights[[#This Row],[Destination]],_xlfn._TRO_TRAILING(Airports!A:A),_xlfn._TRO_TRAILING(Airports!E:E),"Code not found")</f>
        <v>CA</v>
      </c>
      <c r="J2184" s="1">
        <v>0.74305555555555558</v>
      </c>
      <c r="K2184">
        <f>HOUR(Flights[[#This Row],[Scheduled Departure]])</f>
        <v>17</v>
      </c>
      <c r="L2184" s="1">
        <v>0.85</v>
      </c>
      <c r="M2184">
        <v>154</v>
      </c>
      <c r="N2184">
        <v>70</v>
      </c>
      <c r="O2184" s="14">
        <f>Flights[[#This Row],[Length (min)]]/60</f>
        <v>1.1666666666666667</v>
      </c>
      <c r="P2184">
        <v>373</v>
      </c>
      <c r="Q2184" s="17">
        <f>IFERROR(Flights[[#This Row],[Distance]]/Flights[[#This Row],[Length (hr)]],"")</f>
        <v>319.71428571428572</v>
      </c>
      <c r="R2184" s="1">
        <v>0.79513888888888884</v>
      </c>
      <c r="S2184" s="1">
        <v>0.89861111111111114</v>
      </c>
      <c r="T2184">
        <v>149</v>
      </c>
      <c r="U2184" t="str">
        <f>IF(Flights[[#This Row],[Arrival Delay]]="","Cancelled",IF(Flights[[#This Row],[Arrival Delay]]&gt;15,"Delayed","On time"))</f>
        <v>Delayed</v>
      </c>
      <c r="V2184" t="str">
        <f>IF(Flights[[#This Row],[Status]]&lt;&gt;"Delayed","",IF(Flights[[#This Row],[Arrival Delay]]&gt;120,"Severe",IF(Flights[[#This Row],[Arrival Delay]]&gt;60,"Major","Moderate")))</f>
        <v>Severe</v>
      </c>
      <c r="X2184" t="str">
        <f>IF(OR(AND(Flights[[#This Row],[Status]]="Cancelled",Flights[[#This Row],[Cancellation Reason]]="Airline/Carrier"),Flights[[#This Row],[Delay Type]]="Severe"),"Yes","No")</f>
        <v>Yes</v>
      </c>
    </row>
    <row r="2185" spans="1:24" x14ac:dyDescent="0.25">
      <c r="A2185" s="3">
        <v>42169</v>
      </c>
      <c r="B2185">
        <f>WEEKNUM(Flights[[#This Row],[Date]],2)</f>
        <v>24</v>
      </c>
      <c r="C2185">
        <f>WEEKDAY(Flights[[#This Row],[Date]],2)</f>
        <v>7</v>
      </c>
      <c r="D2185" t="s">
        <v>1494</v>
      </c>
      <c r="E2185" t="s">
        <v>1988</v>
      </c>
      <c r="F2185" t="s">
        <v>0</v>
      </c>
      <c r="G2185" t="s">
        <v>14</v>
      </c>
      <c r="H2185" t="str">
        <f>_xlfn.XLOOKUP(Flights[[#This Row],[Destination]],Airports!$A$1:$A$77,Airports!$D$1:$D$77,"Code not found")</f>
        <v>Tampa</v>
      </c>
      <c r="I2185" t="str" cm="1">
        <f t="array" ref="I2185">_xlfn.XLOOKUP(Flights[[#This Row],[Destination]],_xlfn._TRO_TRAILING(Airports!A:A),_xlfn._TRO_TRAILING(Airports!E:E),"Code not found")</f>
        <v>FL</v>
      </c>
      <c r="J2185" s="1">
        <v>0.93055555555555558</v>
      </c>
      <c r="K2185">
        <f>HOUR(Flights[[#This Row],[Scheduled Departure]])</f>
        <v>22</v>
      </c>
      <c r="L2185" s="1">
        <v>0.9375</v>
      </c>
      <c r="M2185">
        <v>10</v>
      </c>
      <c r="N2185">
        <v>314</v>
      </c>
      <c r="O2185" s="14">
        <f>Flights[[#This Row],[Length (min)]]/60</f>
        <v>5.2333333333333334</v>
      </c>
      <c r="P2185">
        <v>2158</v>
      </c>
      <c r="Q2185" s="17">
        <f>IFERROR(Flights[[#This Row],[Distance]]/Flights[[#This Row],[Length (hr)]],"")</f>
        <v>412.35668789808915</v>
      </c>
      <c r="R2185" s="1">
        <v>0.25208333333333333</v>
      </c>
      <c r="S2185" s="1">
        <v>0.28055555555555556</v>
      </c>
      <c r="T2185">
        <v>41</v>
      </c>
      <c r="U2185" t="str">
        <f>IF(Flights[[#This Row],[Arrival Delay]]="","Cancelled",IF(Flights[[#This Row],[Arrival Delay]]&gt;15,"Delayed","On time"))</f>
        <v>Delayed</v>
      </c>
      <c r="V2185" t="str">
        <f>IF(Flights[[#This Row],[Status]]&lt;&gt;"Delayed","",IF(Flights[[#This Row],[Arrival Delay]]&gt;120,"Severe",IF(Flights[[#This Row],[Arrival Delay]]&gt;60,"Major","Moderate")))</f>
        <v>Moderate</v>
      </c>
      <c r="X2185" t="str">
        <f>IF(OR(AND(Flights[[#This Row],[Status]]="Cancelled",Flights[[#This Row],[Cancellation Reason]]="Airline/Carrier"),Flights[[#This Row],[Delay Type]]="Severe"),"Yes","No")</f>
        <v>No</v>
      </c>
    </row>
    <row r="2186" spans="1:24" x14ac:dyDescent="0.25">
      <c r="A2186" s="3">
        <v>42170</v>
      </c>
      <c r="B2186">
        <f>WEEKNUM(Flights[[#This Row],[Date]],2)</f>
        <v>25</v>
      </c>
      <c r="C2186">
        <f>WEEKDAY(Flights[[#This Row],[Date]],2)</f>
        <v>1</v>
      </c>
      <c r="D2186" t="s">
        <v>1061</v>
      </c>
      <c r="E2186" t="s">
        <v>1994</v>
      </c>
      <c r="F2186" t="s">
        <v>0</v>
      </c>
      <c r="G2186" t="s">
        <v>339</v>
      </c>
      <c r="H2186" t="str">
        <f>_xlfn.XLOOKUP(Flights[[#This Row],[Destination]],Airports!$A$1:$A$77,Airports!$D$1:$D$77,"Code not found")</f>
        <v>San Diego</v>
      </c>
      <c r="I2186" t="str" cm="1">
        <f t="array" ref="I2186">_xlfn.XLOOKUP(Flights[[#This Row],[Destination]],_xlfn._TRO_TRAILING(Airports!A:A),_xlfn._TRO_TRAILING(Airports!E:E),"Code not found")</f>
        <v>CA</v>
      </c>
      <c r="J2186" s="1">
        <v>0.32291666666666669</v>
      </c>
      <c r="K2186">
        <f>HOUR(Flights[[#This Row],[Scheduled Departure]])</f>
        <v>7</v>
      </c>
      <c r="L2186" s="1">
        <v>0.32013888888888886</v>
      </c>
      <c r="M2186">
        <v>-4</v>
      </c>
      <c r="N2186">
        <v>57</v>
      </c>
      <c r="O2186" s="14">
        <f>Flights[[#This Row],[Length (min)]]/60</f>
        <v>0.95</v>
      </c>
      <c r="P2186">
        <v>109</v>
      </c>
      <c r="Q2186" s="17">
        <f>IFERROR(Flights[[#This Row],[Distance]]/Flights[[#This Row],[Length (hr)]],"")</f>
        <v>114.73684210526316</v>
      </c>
      <c r="R2186" s="1">
        <v>0.3576388888888889</v>
      </c>
      <c r="S2186" s="1">
        <v>0.35972222222222222</v>
      </c>
      <c r="T2186">
        <v>3</v>
      </c>
      <c r="U2186" t="str">
        <f>IF(Flights[[#This Row],[Arrival Delay]]="","Cancelled",IF(Flights[[#This Row],[Arrival Delay]]&gt;15,"Delayed","On time"))</f>
        <v>On time</v>
      </c>
      <c r="V2186" t="str">
        <f>IF(Flights[[#This Row],[Status]]&lt;&gt;"Delayed","",IF(Flights[[#This Row],[Arrival Delay]]&gt;120,"Severe",IF(Flights[[#This Row],[Arrival Delay]]&gt;60,"Major","Moderate")))</f>
        <v/>
      </c>
      <c r="X2186" t="str">
        <f>IF(OR(AND(Flights[[#This Row],[Status]]="Cancelled",Flights[[#This Row],[Cancellation Reason]]="Airline/Carrier"),Flights[[#This Row],[Delay Type]]="Severe"),"Yes","No")</f>
        <v>No</v>
      </c>
    </row>
    <row r="2187" spans="1:24" x14ac:dyDescent="0.25">
      <c r="A2187" s="3">
        <v>42170</v>
      </c>
      <c r="B2187">
        <f>WEEKNUM(Flights[[#This Row],[Date]],2)</f>
        <v>25</v>
      </c>
      <c r="C2187">
        <f>WEEKDAY(Flights[[#This Row],[Date]],2)</f>
        <v>1</v>
      </c>
      <c r="D2187" t="s">
        <v>389</v>
      </c>
      <c r="E2187" t="s">
        <v>1989</v>
      </c>
      <c r="F2187" t="s">
        <v>0</v>
      </c>
      <c r="G2187" t="s">
        <v>12</v>
      </c>
      <c r="H2187" t="str">
        <f>_xlfn.XLOOKUP(Flights[[#This Row],[Destination]],Airports!$A$1:$A$77,Airports!$D$1:$D$77,"Code not found")</f>
        <v>New York</v>
      </c>
      <c r="I2187" t="str" cm="1">
        <f t="array" ref="I2187">_xlfn.XLOOKUP(Flights[[#This Row],[Destination]],_xlfn._TRO_TRAILING(Airports!A:A),_xlfn._TRO_TRAILING(Airports!E:E),"Code not found")</f>
        <v>NY</v>
      </c>
      <c r="J2187" s="1">
        <v>0.38194444444444442</v>
      </c>
      <c r="K2187">
        <f>HOUR(Flights[[#This Row],[Scheduled Departure]])</f>
        <v>9</v>
      </c>
      <c r="L2187" s="1">
        <v>0.37986111111111109</v>
      </c>
      <c r="M2187">
        <v>-3</v>
      </c>
      <c r="N2187">
        <v>348</v>
      </c>
      <c r="O2187" s="14">
        <f>Flights[[#This Row],[Length (min)]]/60</f>
        <v>5.8</v>
      </c>
      <c r="P2187">
        <v>2475</v>
      </c>
      <c r="Q2187" s="17">
        <f>IFERROR(Flights[[#This Row],[Distance]]/Flights[[#This Row],[Length (hr)]],"")</f>
        <v>426.72413793103448</v>
      </c>
      <c r="R2187" s="1">
        <v>0.74652777777777779</v>
      </c>
      <c r="S2187" s="1">
        <v>0.74652777777777779</v>
      </c>
      <c r="T2187">
        <v>0</v>
      </c>
      <c r="U2187" t="str">
        <f>IF(Flights[[#This Row],[Arrival Delay]]="","Cancelled",IF(Flights[[#This Row],[Arrival Delay]]&gt;15,"Delayed","On time"))</f>
        <v>On time</v>
      </c>
      <c r="V2187" t="str">
        <f>IF(Flights[[#This Row],[Status]]&lt;&gt;"Delayed","",IF(Flights[[#This Row],[Arrival Delay]]&gt;120,"Severe",IF(Flights[[#This Row],[Arrival Delay]]&gt;60,"Major","Moderate")))</f>
        <v/>
      </c>
      <c r="X2187" t="str">
        <f>IF(OR(AND(Flights[[#This Row],[Status]]="Cancelled",Flights[[#This Row],[Cancellation Reason]]="Airline/Carrier"),Flights[[#This Row],[Delay Type]]="Severe"),"Yes","No")</f>
        <v>No</v>
      </c>
    </row>
    <row r="2188" spans="1:24" x14ac:dyDescent="0.25">
      <c r="A2188" s="3">
        <v>42170</v>
      </c>
      <c r="B2188">
        <f>WEEKNUM(Flights[[#This Row],[Date]],2)</f>
        <v>25</v>
      </c>
      <c r="C2188">
        <f>WEEKDAY(Flights[[#This Row],[Date]],2)</f>
        <v>1</v>
      </c>
      <c r="D2188" t="s">
        <v>136</v>
      </c>
      <c r="E2188" t="s">
        <v>1987</v>
      </c>
      <c r="F2188" t="s">
        <v>0</v>
      </c>
      <c r="G2188" t="s">
        <v>26</v>
      </c>
      <c r="H2188" t="str">
        <f>_xlfn.XLOOKUP(Flights[[#This Row],[Destination]],Airports!$A$1:$A$77,Airports!$D$1:$D$77,"Code not found")</f>
        <v>Atlanta</v>
      </c>
      <c r="I2188" t="str" cm="1">
        <f t="array" ref="I2188">_xlfn.XLOOKUP(Flights[[#This Row],[Destination]],_xlfn._TRO_TRAILING(Airports!A:A),_xlfn._TRO_TRAILING(Airports!E:E),"Code not found")</f>
        <v>GA</v>
      </c>
      <c r="J2188" s="1">
        <v>0.41666666666666669</v>
      </c>
      <c r="K2188">
        <f>HOUR(Flights[[#This Row],[Scheduled Departure]])</f>
        <v>10</v>
      </c>
      <c r="L2188" s="1">
        <v>0.41388888888888886</v>
      </c>
      <c r="M2188">
        <v>-4</v>
      </c>
      <c r="N2188">
        <v>259</v>
      </c>
      <c r="O2188" s="14">
        <f>Flights[[#This Row],[Length (min)]]/60</f>
        <v>4.3166666666666664</v>
      </c>
      <c r="P2188">
        <v>1947</v>
      </c>
      <c r="Q2188" s="17">
        <f>IFERROR(Flights[[#This Row],[Distance]]/Flights[[#This Row],[Length (hr)]],"")</f>
        <v>451.04247104247105</v>
      </c>
      <c r="R2188" s="1">
        <v>0.7270833333333333</v>
      </c>
      <c r="S2188" s="1">
        <v>0.71875</v>
      </c>
      <c r="T2188">
        <v>-12</v>
      </c>
      <c r="U2188" t="str">
        <f>IF(Flights[[#This Row],[Arrival Delay]]="","Cancelled",IF(Flights[[#This Row],[Arrival Delay]]&gt;15,"Delayed","On time"))</f>
        <v>On time</v>
      </c>
      <c r="V2188" t="str">
        <f>IF(Flights[[#This Row],[Status]]&lt;&gt;"Delayed","",IF(Flights[[#This Row],[Arrival Delay]]&gt;120,"Severe",IF(Flights[[#This Row],[Arrival Delay]]&gt;60,"Major","Moderate")))</f>
        <v/>
      </c>
      <c r="X2188" t="str">
        <f>IF(OR(AND(Flights[[#This Row],[Status]]="Cancelled",Flights[[#This Row],[Cancellation Reason]]="Airline/Carrier"),Flights[[#This Row],[Delay Type]]="Severe"),"Yes","No")</f>
        <v>No</v>
      </c>
    </row>
    <row r="2189" spans="1:24" x14ac:dyDescent="0.25">
      <c r="A2189" s="3">
        <v>42170</v>
      </c>
      <c r="B2189">
        <f>WEEKNUM(Flights[[#This Row],[Date]],2)</f>
        <v>25</v>
      </c>
      <c r="C2189">
        <f>WEEKDAY(Flights[[#This Row],[Date]],2)</f>
        <v>1</v>
      </c>
      <c r="D2189" t="s">
        <v>137</v>
      </c>
      <c r="E2189" t="s">
        <v>1987</v>
      </c>
      <c r="F2189" t="s">
        <v>0</v>
      </c>
      <c r="G2189" t="s">
        <v>7</v>
      </c>
      <c r="H2189" t="str">
        <f>_xlfn.XLOOKUP(Flights[[#This Row],[Destination]],Airports!$A$1:$A$77,Airports!$D$1:$D$77,"Code not found")</f>
        <v>Austin</v>
      </c>
      <c r="I2189" t="str" cm="1">
        <f t="array" ref="I2189">_xlfn.XLOOKUP(Flights[[#This Row],[Destination]],_xlfn._TRO_TRAILING(Airports!A:A),_xlfn._TRO_TRAILING(Airports!E:E),"Code not found")</f>
        <v>TX</v>
      </c>
      <c r="J2189" s="1">
        <v>0.49652777777777779</v>
      </c>
      <c r="K2189">
        <f>HOUR(Flights[[#This Row],[Scheduled Departure]])</f>
        <v>11</v>
      </c>
      <c r="L2189" s="1">
        <v>0.49166666666666664</v>
      </c>
      <c r="M2189">
        <v>-7</v>
      </c>
      <c r="N2189">
        <v>179</v>
      </c>
      <c r="O2189" s="14">
        <f>Flights[[#This Row],[Length (min)]]/60</f>
        <v>2.9833333333333334</v>
      </c>
      <c r="P2189">
        <v>1242</v>
      </c>
      <c r="Q2189" s="17">
        <f>IFERROR(Flights[[#This Row],[Distance]]/Flights[[#This Row],[Length (hr)]],"")</f>
        <v>416.31284916201116</v>
      </c>
      <c r="R2189" s="1">
        <v>0.70625000000000004</v>
      </c>
      <c r="S2189" s="1">
        <v>0.69930555555555551</v>
      </c>
      <c r="T2189">
        <v>-10</v>
      </c>
      <c r="U2189" t="str">
        <f>IF(Flights[[#This Row],[Arrival Delay]]="","Cancelled",IF(Flights[[#This Row],[Arrival Delay]]&gt;15,"Delayed","On time"))</f>
        <v>On time</v>
      </c>
      <c r="V2189" t="str">
        <f>IF(Flights[[#This Row],[Status]]&lt;&gt;"Delayed","",IF(Flights[[#This Row],[Arrival Delay]]&gt;120,"Severe",IF(Flights[[#This Row],[Arrival Delay]]&gt;60,"Major","Moderate")))</f>
        <v/>
      </c>
      <c r="X2189" t="str">
        <f>IF(OR(AND(Flights[[#This Row],[Status]]="Cancelled",Flights[[#This Row],[Cancellation Reason]]="Airline/Carrier"),Flights[[#This Row],[Delay Type]]="Severe"),"Yes","No")</f>
        <v>No</v>
      </c>
    </row>
    <row r="2190" spans="1:24" x14ac:dyDescent="0.25">
      <c r="A2190" s="3">
        <v>42170</v>
      </c>
      <c r="B2190">
        <f>WEEKNUM(Flights[[#This Row],[Date]],2)</f>
        <v>25</v>
      </c>
      <c r="C2190">
        <f>WEEKDAY(Flights[[#This Row],[Date]],2)</f>
        <v>1</v>
      </c>
      <c r="D2190" t="s">
        <v>1522</v>
      </c>
      <c r="E2190" t="s">
        <v>1995</v>
      </c>
      <c r="F2190" t="s">
        <v>0</v>
      </c>
      <c r="G2190" t="s">
        <v>9</v>
      </c>
      <c r="H2190" t="str">
        <f>_xlfn.XLOOKUP(Flights[[#This Row],[Destination]],Airports!$A$1:$A$77,Airports!$D$1:$D$77,"Code not found")</f>
        <v>San Francisco</v>
      </c>
      <c r="I2190" t="str" cm="1">
        <f t="array" ref="I2190">_xlfn.XLOOKUP(Flights[[#This Row],[Destination]],_xlfn._TRO_TRAILING(Airports!A:A),_xlfn._TRO_TRAILING(Airports!E:E),"Code not found")</f>
        <v>CA</v>
      </c>
      <c r="J2190" s="1">
        <v>0.50694444444444442</v>
      </c>
      <c r="K2190">
        <f>HOUR(Flights[[#This Row],[Scheduled Departure]])</f>
        <v>12</v>
      </c>
      <c r="L2190" s="1">
        <v>0.56111111111111112</v>
      </c>
      <c r="M2190">
        <v>78</v>
      </c>
      <c r="N2190">
        <v>73</v>
      </c>
      <c r="O2190" s="14">
        <f>Flights[[#This Row],[Length (min)]]/60</f>
        <v>1.2166666666666666</v>
      </c>
      <c r="P2190">
        <v>337</v>
      </c>
      <c r="Q2190" s="17">
        <f>IFERROR(Flights[[#This Row],[Distance]]/Flights[[#This Row],[Length (hr)]],"")</f>
        <v>276.98630136986304</v>
      </c>
      <c r="R2190" s="1">
        <v>0.55902777777777779</v>
      </c>
      <c r="S2190" s="1">
        <v>0.6118055555555556</v>
      </c>
      <c r="T2190">
        <v>76</v>
      </c>
      <c r="U2190" t="str">
        <f>IF(Flights[[#This Row],[Arrival Delay]]="","Cancelled",IF(Flights[[#This Row],[Arrival Delay]]&gt;15,"Delayed","On time"))</f>
        <v>Delayed</v>
      </c>
      <c r="V2190" t="str">
        <f>IF(Flights[[#This Row],[Status]]&lt;&gt;"Delayed","",IF(Flights[[#This Row],[Arrival Delay]]&gt;120,"Severe",IF(Flights[[#This Row],[Arrival Delay]]&gt;60,"Major","Moderate")))</f>
        <v>Major</v>
      </c>
      <c r="X2190" t="str">
        <f>IF(OR(AND(Flights[[#This Row],[Status]]="Cancelled",Flights[[#This Row],[Cancellation Reason]]="Airline/Carrier"),Flights[[#This Row],[Delay Type]]="Severe"),"Yes","No")</f>
        <v>No</v>
      </c>
    </row>
    <row r="2191" spans="1:24" x14ac:dyDescent="0.25">
      <c r="A2191" s="3">
        <v>42170</v>
      </c>
      <c r="B2191">
        <f>WEEKNUM(Flights[[#This Row],[Date]],2)</f>
        <v>25</v>
      </c>
      <c r="C2191">
        <f>WEEKDAY(Flights[[#This Row],[Date]],2)</f>
        <v>1</v>
      </c>
      <c r="D2191" t="s">
        <v>535</v>
      </c>
      <c r="E2191" t="s">
        <v>1992</v>
      </c>
      <c r="F2191" t="s">
        <v>0</v>
      </c>
      <c r="G2191" t="s">
        <v>12</v>
      </c>
      <c r="H2191" t="str">
        <f>_xlfn.XLOOKUP(Flights[[#This Row],[Destination]],Airports!$A$1:$A$77,Airports!$D$1:$D$77,"Code not found")</f>
        <v>New York</v>
      </c>
      <c r="I2191" t="str" cm="1">
        <f t="array" ref="I2191">_xlfn.XLOOKUP(Flights[[#This Row],[Destination]],_xlfn._TRO_TRAILING(Airports!A:A),_xlfn._TRO_TRAILING(Airports!E:E),"Code not found")</f>
        <v>NY</v>
      </c>
      <c r="J2191" s="1">
        <v>0.58333333333333337</v>
      </c>
      <c r="K2191">
        <f>HOUR(Flights[[#This Row],[Scheduled Departure]])</f>
        <v>14</v>
      </c>
      <c r="L2191" s="1">
        <v>0.58680555555555558</v>
      </c>
      <c r="M2191">
        <v>5</v>
      </c>
      <c r="N2191">
        <v>376</v>
      </c>
      <c r="O2191" s="14">
        <f>Flights[[#This Row],[Length (min)]]/60</f>
        <v>6.2666666666666666</v>
      </c>
      <c r="P2191">
        <v>2475</v>
      </c>
      <c r="Q2191" s="17">
        <f>IFERROR(Flights[[#This Row],[Distance]]/Flights[[#This Row],[Length (hr)]],"")</f>
        <v>394.94680851063828</v>
      </c>
      <c r="R2191" s="1">
        <v>0.94444444444444442</v>
      </c>
      <c r="S2191" s="1">
        <v>0.97291666666666665</v>
      </c>
      <c r="T2191">
        <v>41</v>
      </c>
      <c r="U2191" t="str">
        <f>IF(Flights[[#This Row],[Arrival Delay]]="","Cancelled",IF(Flights[[#This Row],[Arrival Delay]]&gt;15,"Delayed","On time"))</f>
        <v>Delayed</v>
      </c>
      <c r="V2191" t="str">
        <f>IF(Flights[[#This Row],[Status]]&lt;&gt;"Delayed","",IF(Flights[[#This Row],[Arrival Delay]]&gt;120,"Severe",IF(Flights[[#This Row],[Arrival Delay]]&gt;60,"Major","Moderate")))</f>
        <v>Moderate</v>
      </c>
      <c r="X2191" t="str">
        <f>IF(OR(AND(Flights[[#This Row],[Status]]="Cancelled",Flights[[#This Row],[Cancellation Reason]]="Airline/Carrier"),Flights[[#This Row],[Delay Type]]="Severe"),"Yes","No")</f>
        <v>No</v>
      </c>
    </row>
    <row r="2192" spans="1:24" x14ac:dyDescent="0.25">
      <c r="A2192" s="3">
        <v>42170</v>
      </c>
      <c r="B2192">
        <f>WEEKNUM(Flights[[#This Row],[Date]],2)</f>
        <v>25</v>
      </c>
      <c r="C2192">
        <f>WEEKDAY(Flights[[#This Row],[Date]],2)</f>
        <v>1</v>
      </c>
      <c r="D2192" t="s">
        <v>542</v>
      </c>
      <c r="E2192" t="s">
        <v>1989</v>
      </c>
      <c r="F2192" t="s">
        <v>0</v>
      </c>
      <c r="G2192" t="s">
        <v>17</v>
      </c>
      <c r="H2192" t="str">
        <f>_xlfn.XLOOKUP(Flights[[#This Row],[Destination]],Airports!$A$1:$A$77,Airports!$D$1:$D$77,"Code not found")</f>
        <v>Honolulu</v>
      </c>
      <c r="I2192" t="str" cm="1">
        <f t="array" ref="I2192">_xlfn.XLOOKUP(Flights[[#This Row],[Destination]],_xlfn._TRO_TRAILING(Airports!A:A),_xlfn._TRO_TRAILING(Airports!E:E),"Code not found")</f>
        <v>HI</v>
      </c>
      <c r="J2192" s="1">
        <v>0.61458333333333337</v>
      </c>
      <c r="K2192">
        <f>HOUR(Flights[[#This Row],[Scheduled Departure]])</f>
        <v>14</v>
      </c>
      <c r="L2192" s="1">
        <v>0.61736111111111114</v>
      </c>
      <c r="M2192">
        <v>4</v>
      </c>
      <c r="N2192">
        <v>339</v>
      </c>
      <c r="O2192" s="14">
        <f>Flights[[#This Row],[Length (min)]]/60</f>
        <v>5.65</v>
      </c>
      <c r="P2192">
        <v>2556</v>
      </c>
      <c r="Q2192" s="17">
        <f>IFERROR(Flights[[#This Row],[Distance]]/Flights[[#This Row],[Length (hr)]],"")</f>
        <v>452.38938053097343</v>
      </c>
      <c r="R2192" s="1">
        <v>0.72361111111111109</v>
      </c>
      <c r="S2192" s="1">
        <v>0.72777777777777775</v>
      </c>
      <c r="T2192">
        <v>6</v>
      </c>
      <c r="U2192" t="str">
        <f>IF(Flights[[#This Row],[Arrival Delay]]="","Cancelled",IF(Flights[[#This Row],[Arrival Delay]]&gt;15,"Delayed","On time"))</f>
        <v>On time</v>
      </c>
      <c r="V2192" t="str">
        <f>IF(Flights[[#This Row],[Status]]&lt;&gt;"Delayed","",IF(Flights[[#This Row],[Arrival Delay]]&gt;120,"Severe",IF(Flights[[#This Row],[Arrival Delay]]&gt;60,"Major","Moderate")))</f>
        <v/>
      </c>
      <c r="X2192" t="str">
        <f>IF(OR(AND(Flights[[#This Row],[Status]]="Cancelled",Flights[[#This Row],[Cancellation Reason]]="Airline/Carrier"),Flights[[#This Row],[Delay Type]]="Severe"),"Yes","No")</f>
        <v>No</v>
      </c>
    </row>
    <row r="2193" spans="1:24" x14ac:dyDescent="0.25">
      <c r="A2193" s="3">
        <v>42170</v>
      </c>
      <c r="B2193">
        <f>WEEKNUM(Flights[[#This Row],[Date]],2)</f>
        <v>25</v>
      </c>
      <c r="C2193">
        <f>WEEKDAY(Flights[[#This Row],[Date]],2)</f>
        <v>1</v>
      </c>
      <c r="D2193" t="s">
        <v>1238</v>
      </c>
      <c r="E2193" t="s">
        <v>1994</v>
      </c>
      <c r="F2193" t="s">
        <v>0</v>
      </c>
      <c r="G2193" t="s">
        <v>335</v>
      </c>
      <c r="H2193" t="str">
        <f>_xlfn.XLOOKUP(Flights[[#This Row],[Destination]],Airports!$A$1:$A$77,Airports!$D$1:$D$77,"Code not found")</f>
        <v>Reno</v>
      </c>
      <c r="I2193" t="str" cm="1">
        <f t="array" ref="I2193">_xlfn.XLOOKUP(Flights[[#This Row],[Destination]],_xlfn._TRO_TRAILING(Airports!A:A),_xlfn._TRO_TRAILING(Airports!E:E),"Code not found")</f>
        <v>NV</v>
      </c>
      <c r="J2193" s="1">
        <v>0.63194444444444442</v>
      </c>
      <c r="K2193">
        <f>HOUR(Flights[[#This Row],[Scheduled Departure]])</f>
        <v>15</v>
      </c>
      <c r="L2193" s="1">
        <v>0.62986111111111109</v>
      </c>
      <c r="M2193">
        <v>-3</v>
      </c>
      <c r="N2193">
        <v>84</v>
      </c>
      <c r="O2193" s="14">
        <f>Flights[[#This Row],[Length (min)]]/60</f>
        <v>1.4</v>
      </c>
      <c r="P2193">
        <v>391</v>
      </c>
      <c r="Q2193" s="17">
        <f>IFERROR(Flights[[#This Row],[Distance]]/Flights[[#This Row],[Length (hr)]],"")</f>
        <v>279.28571428571428</v>
      </c>
      <c r="R2193" s="1">
        <v>0.68819444444444444</v>
      </c>
      <c r="S2193" s="1">
        <v>0.68819444444444444</v>
      </c>
      <c r="T2193">
        <v>0</v>
      </c>
      <c r="U2193" t="str">
        <f>IF(Flights[[#This Row],[Arrival Delay]]="","Cancelled",IF(Flights[[#This Row],[Arrival Delay]]&gt;15,"Delayed","On time"))</f>
        <v>On time</v>
      </c>
      <c r="V2193" t="str">
        <f>IF(Flights[[#This Row],[Status]]&lt;&gt;"Delayed","",IF(Flights[[#This Row],[Arrival Delay]]&gt;120,"Severe",IF(Flights[[#This Row],[Arrival Delay]]&gt;60,"Major","Moderate")))</f>
        <v/>
      </c>
      <c r="X2193" t="str">
        <f>IF(OR(AND(Flights[[#This Row],[Status]]="Cancelled",Flights[[#This Row],[Cancellation Reason]]="Airline/Carrier"),Flights[[#This Row],[Delay Type]]="Severe"),"Yes","No")</f>
        <v>No</v>
      </c>
    </row>
    <row r="2194" spans="1:24" x14ac:dyDescent="0.25">
      <c r="A2194" s="3">
        <v>42170</v>
      </c>
      <c r="B2194">
        <f>WEEKNUM(Flights[[#This Row],[Date]],2)</f>
        <v>25</v>
      </c>
      <c r="C2194">
        <f>WEEKDAY(Flights[[#This Row],[Date]],2)</f>
        <v>1</v>
      </c>
      <c r="D2194" t="s">
        <v>1540</v>
      </c>
      <c r="E2194" t="s">
        <v>1991</v>
      </c>
      <c r="F2194" t="s">
        <v>0</v>
      </c>
      <c r="G2194" t="s">
        <v>344</v>
      </c>
      <c r="H2194" t="str">
        <f>_xlfn.XLOOKUP(Flights[[#This Row],[Destination]],Airports!$A$1:$A$77,Airports!$D$1:$D$77,"Code not found")</f>
        <v>Seattle</v>
      </c>
      <c r="I2194" t="str" cm="1">
        <f t="array" ref="I2194">_xlfn.XLOOKUP(Flights[[#This Row],[Destination]],_xlfn._TRO_TRAILING(Airports!A:A),_xlfn._TRO_TRAILING(Airports!E:E),"Code not found")</f>
        <v>WA</v>
      </c>
      <c r="J2194" s="1">
        <v>0.65277777777777779</v>
      </c>
      <c r="K2194">
        <f>HOUR(Flights[[#This Row],[Scheduled Departure]])</f>
        <v>15</v>
      </c>
      <c r="L2194" s="1">
        <v>0.64930555555555558</v>
      </c>
      <c r="M2194">
        <v>-5</v>
      </c>
      <c r="N2194">
        <v>145</v>
      </c>
      <c r="O2194" s="14">
        <f>Flights[[#This Row],[Length (min)]]/60</f>
        <v>2.4166666666666665</v>
      </c>
      <c r="P2194">
        <v>954</v>
      </c>
      <c r="Q2194" s="17">
        <f>IFERROR(Flights[[#This Row],[Distance]]/Flights[[#This Row],[Length (hr)]],"")</f>
        <v>394.75862068965517</v>
      </c>
      <c r="R2194" s="1">
        <v>0.75972222222222219</v>
      </c>
      <c r="S2194" s="1">
        <v>0.75</v>
      </c>
      <c r="T2194">
        <v>-14</v>
      </c>
      <c r="U2194" t="str">
        <f>IF(Flights[[#This Row],[Arrival Delay]]="","Cancelled",IF(Flights[[#This Row],[Arrival Delay]]&gt;15,"Delayed","On time"))</f>
        <v>On time</v>
      </c>
      <c r="V2194" t="str">
        <f>IF(Flights[[#This Row],[Status]]&lt;&gt;"Delayed","",IF(Flights[[#This Row],[Arrival Delay]]&gt;120,"Severe",IF(Flights[[#This Row],[Arrival Delay]]&gt;60,"Major","Moderate")))</f>
        <v/>
      </c>
      <c r="X2194" t="str">
        <f>IF(OR(AND(Flights[[#This Row],[Status]]="Cancelled",Flights[[#This Row],[Cancellation Reason]]="Airline/Carrier"),Flights[[#This Row],[Delay Type]]="Severe"),"Yes","No")</f>
        <v>No</v>
      </c>
    </row>
    <row r="2195" spans="1:24" x14ac:dyDescent="0.25">
      <c r="A2195" s="3">
        <v>42170</v>
      </c>
      <c r="B2195">
        <f>WEEKNUM(Flights[[#This Row],[Date]],2)</f>
        <v>25</v>
      </c>
      <c r="C2195">
        <f>WEEKDAY(Flights[[#This Row],[Date]],2)</f>
        <v>1</v>
      </c>
      <c r="D2195" t="s">
        <v>1544</v>
      </c>
      <c r="E2195" t="s">
        <v>1995</v>
      </c>
      <c r="F2195" t="s">
        <v>0</v>
      </c>
      <c r="G2195" t="s">
        <v>15</v>
      </c>
      <c r="H2195" t="str">
        <f>_xlfn.XLOOKUP(Flights[[#This Row],[Destination]],Airports!$A$1:$A$77,Airports!$D$1:$D$77,"Code not found")</f>
        <v>Las Vegas</v>
      </c>
      <c r="I2195" t="str" cm="1">
        <f t="array" ref="I2195">_xlfn.XLOOKUP(Flights[[#This Row],[Destination]],_xlfn._TRO_TRAILING(Airports!A:A),_xlfn._TRO_TRAILING(Airports!E:E),"Code not found")</f>
        <v>NV</v>
      </c>
      <c r="J2195" s="1">
        <v>0.70138888888888884</v>
      </c>
      <c r="K2195">
        <f>HOUR(Flights[[#This Row],[Scheduled Departure]])</f>
        <v>16</v>
      </c>
      <c r="L2195" s="1">
        <v>0.70277777777777772</v>
      </c>
      <c r="M2195">
        <v>2</v>
      </c>
      <c r="N2195">
        <v>56</v>
      </c>
      <c r="O2195" s="14">
        <f>Flights[[#This Row],[Length (min)]]/60</f>
        <v>0.93333333333333335</v>
      </c>
      <c r="P2195">
        <v>236</v>
      </c>
      <c r="Q2195" s="17">
        <f>IFERROR(Flights[[#This Row],[Distance]]/Flights[[#This Row],[Length (hr)]],"")</f>
        <v>252.85714285714286</v>
      </c>
      <c r="R2195" s="1">
        <v>0.74652777777777779</v>
      </c>
      <c r="S2195" s="1">
        <v>0.7416666666666667</v>
      </c>
      <c r="T2195">
        <v>-7</v>
      </c>
      <c r="U2195" t="str">
        <f>IF(Flights[[#This Row],[Arrival Delay]]="","Cancelled",IF(Flights[[#This Row],[Arrival Delay]]&gt;15,"Delayed","On time"))</f>
        <v>On time</v>
      </c>
      <c r="V2195" t="str">
        <f>IF(Flights[[#This Row],[Status]]&lt;&gt;"Delayed","",IF(Flights[[#This Row],[Arrival Delay]]&gt;120,"Severe",IF(Flights[[#This Row],[Arrival Delay]]&gt;60,"Major","Moderate")))</f>
        <v/>
      </c>
      <c r="X2195" t="str">
        <f>IF(OR(AND(Flights[[#This Row],[Status]]="Cancelled",Flights[[#This Row],[Cancellation Reason]]="Airline/Carrier"),Flights[[#This Row],[Delay Type]]="Severe"),"Yes","No")</f>
        <v>No</v>
      </c>
    </row>
    <row r="2196" spans="1:24" x14ac:dyDescent="0.25">
      <c r="A2196" s="3">
        <v>42170</v>
      </c>
      <c r="B2196">
        <f>WEEKNUM(Flights[[#This Row],[Date]],2)</f>
        <v>25</v>
      </c>
      <c r="C2196">
        <f>WEEKDAY(Flights[[#This Row],[Date]],2)</f>
        <v>1</v>
      </c>
      <c r="D2196" t="s">
        <v>1345</v>
      </c>
      <c r="E2196" t="s">
        <v>1990</v>
      </c>
      <c r="F2196" t="s">
        <v>0</v>
      </c>
      <c r="G2196" t="s">
        <v>16</v>
      </c>
      <c r="H2196" t="str">
        <f>_xlfn.XLOOKUP(Flights[[#This Row],[Destination]],Airports!$A$1:$A$77,Airports!$D$1:$D$77,"Code not found")</f>
        <v>Dulles</v>
      </c>
      <c r="I2196" t="str" cm="1">
        <f t="array" ref="I2196">_xlfn.XLOOKUP(Flights[[#This Row],[Destination]],_xlfn._TRO_TRAILING(Airports!A:A),_xlfn._TRO_TRAILING(Airports!E:E),"Code not found")</f>
        <v>VA</v>
      </c>
      <c r="J2196" s="1">
        <v>0.73958333333333337</v>
      </c>
      <c r="K2196">
        <f>HOUR(Flights[[#This Row],[Scheduled Departure]])</f>
        <v>17</v>
      </c>
      <c r="L2196" s="1">
        <v>0.76041666666666663</v>
      </c>
      <c r="M2196">
        <v>30</v>
      </c>
      <c r="N2196">
        <v>281</v>
      </c>
      <c r="O2196" s="14">
        <f>Flights[[#This Row],[Length (min)]]/60</f>
        <v>4.6833333333333336</v>
      </c>
      <c r="P2196">
        <v>2288</v>
      </c>
      <c r="Q2196" s="17">
        <f>IFERROR(Flights[[#This Row],[Distance]]/Flights[[#This Row],[Length (hr)]],"")</f>
        <v>488.54092526690391</v>
      </c>
      <c r="R2196" s="1">
        <v>7.2916666666666671E-2</v>
      </c>
      <c r="S2196" s="1">
        <v>8.0555555555555561E-2</v>
      </c>
      <c r="T2196">
        <v>11</v>
      </c>
      <c r="U2196" t="str">
        <f>IF(Flights[[#This Row],[Arrival Delay]]="","Cancelled",IF(Flights[[#This Row],[Arrival Delay]]&gt;15,"Delayed","On time"))</f>
        <v>On time</v>
      </c>
      <c r="V2196" t="str">
        <f>IF(Flights[[#This Row],[Status]]&lt;&gt;"Delayed","",IF(Flights[[#This Row],[Arrival Delay]]&gt;120,"Severe",IF(Flights[[#This Row],[Arrival Delay]]&gt;60,"Major","Moderate")))</f>
        <v/>
      </c>
      <c r="X2196" t="str">
        <f>IF(OR(AND(Flights[[#This Row],[Status]]="Cancelled",Flights[[#This Row],[Cancellation Reason]]="Airline/Carrier"),Flights[[#This Row],[Delay Type]]="Severe"),"Yes","No")</f>
        <v>No</v>
      </c>
    </row>
    <row r="2197" spans="1:24" x14ac:dyDescent="0.25">
      <c r="A2197" s="3">
        <v>42170</v>
      </c>
      <c r="B2197">
        <f>WEEKNUM(Flights[[#This Row],[Date]],2)</f>
        <v>25</v>
      </c>
      <c r="C2197">
        <f>WEEKDAY(Flights[[#This Row],[Date]],2)</f>
        <v>1</v>
      </c>
      <c r="D2197" t="s">
        <v>1228</v>
      </c>
      <c r="E2197" t="s">
        <v>1994</v>
      </c>
      <c r="F2197" t="s">
        <v>0</v>
      </c>
      <c r="G2197" t="s">
        <v>347</v>
      </c>
      <c r="H2197" t="str">
        <f>_xlfn.XLOOKUP(Flights[[#This Row],[Destination]],Airports!$A$1:$A$77,Airports!$D$1:$D$77,"Code not found")</f>
        <v>San Jose</v>
      </c>
      <c r="I2197" t="str" cm="1">
        <f t="array" ref="I2197">_xlfn.XLOOKUP(Flights[[#This Row],[Destination]],_xlfn._TRO_TRAILING(Airports!A:A),_xlfn._TRO_TRAILING(Airports!E:E),"Code not found")</f>
        <v>CA</v>
      </c>
      <c r="J2197" s="1">
        <v>0.74652777777777779</v>
      </c>
      <c r="K2197">
        <f>HOUR(Flights[[#This Row],[Scheduled Departure]])</f>
        <v>17</v>
      </c>
      <c r="L2197" s="1">
        <v>0.74375000000000002</v>
      </c>
      <c r="M2197">
        <v>-4</v>
      </c>
      <c r="N2197">
        <v>66</v>
      </c>
      <c r="O2197" s="14">
        <f>Flights[[#This Row],[Length (min)]]/60</f>
        <v>1.1000000000000001</v>
      </c>
      <c r="P2197">
        <v>308</v>
      </c>
      <c r="Q2197" s="17">
        <f>IFERROR(Flights[[#This Row],[Distance]]/Flights[[#This Row],[Length (hr)]],"")</f>
        <v>280</v>
      </c>
      <c r="R2197" s="1">
        <v>0.79583333333333328</v>
      </c>
      <c r="S2197" s="1">
        <v>0.7895833333333333</v>
      </c>
      <c r="T2197">
        <v>-9</v>
      </c>
      <c r="U2197" t="str">
        <f>IF(Flights[[#This Row],[Arrival Delay]]="","Cancelled",IF(Flights[[#This Row],[Arrival Delay]]&gt;15,"Delayed","On time"))</f>
        <v>On time</v>
      </c>
      <c r="V2197" t="str">
        <f>IF(Flights[[#This Row],[Status]]&lt;&gt;"Delayed","",IF(Flights[[#This Row],[Arrival Delay]]&gt;120,"Severe",IF(Flights[[#This Row],[Arrival Delay]]&gt;60,"Major","Moderate")))</f>
        <v/>
      </c>
      <c r="X2197" t="str">
        <f>IF(OR(AND(Flights[[#This Row],[Status]]="Cancelled",Flights[[#This Row],[Cancellation Reason]]="Airline/Carrier"),Flights[[#This Row],[Delay Type]]="Severe"),"Yes","No")</f>
        <v>No</v>
      </c>
    </row>
    <row r="2198" spans="1:24" x14ac:dyDescent="0.25">
      <c r="A2198" s="3">
        <v>42170</v>
      </c>
      <c r="B2198">
        <f>WEEKNUM(Flights[[#This Row],[Date]],2)</f>
        <v>25</v>
      </c>
      <c r="C2198">
        <f>WEEKDAY(Flights[[#This Row],[Date]],2)</f>
        <v>1</v>
      </c>
      <c r="D2198" t="s">
        <v>1220</v>
      </c>
      <c r="E2198" t="s">
        <v>1990</v>
      </c>
      <c r="F2198" t="s">
        <v>0</v>
      </c>
      <c r="G2198" t="s">
        <v>281</v>
      </c>
      <c r="H2198" t="str">
        <f>_xlfn.XLOOKUP(Flights[[#This Row],[Destination]],Airports!$A$1:$A$77,Airports!$D$1:$D$77,"Code not found")</f>
        <v>Newark</v>
      </c>
      <c r="I2198" t="str" cm="1">
        <f t="array" ref="I2198">_xlfn.XLOOKUP(Flights[[#This Row],[Destination]],_xlfn._TRO_TRAILING(Airports!A:A),_xlfn._TRO_TRAILING(Airports!E:E),"Code not found")</f>
        <v>NJ</v>
      </c>
      <c r="J2198" s="1">
        <v>0.88958333333333328</v>
      </c>
      <c r="K2198">
        <f>HOUR(Flights[[#This Row],[Scheduled Departure]])</f>
        <v>21</v>
      </c>
      <c r="L2198" s="1">
        <v>0</v>
      </c>
      <c r="O2198" s="14">
        <f>Flights[[#This Row],[Length (min)]]/60</f>
        <v>0</v>
      </c>
      <c r="P2198">
        <v>2454</v>
      </c>
      <c r="Q2198" s="17" t="str">
        <f>IFERROR(Flights[[#This Row],[Distance]]/Flights[[#This Row],[Length (hr)]],"")</f>
        <v/>
      </c>
      <c r="R2198" s="1">
        <v>0.24027777777777778</v>
      </c>
      <c r="S2198" s="1">
        <v>0</v>
      </c>
      <c r="U2198" t="str">
        <f>IF(Flights[[#This Row],[Arrival Delay]]="","Cancelled",IF(Flights[[#This Row],[Arrival Delay]]&gt;15,"Delayed","On time"))</f>
        <v>Cancelled</v>
      </c>
      <c r="V2198" t="str">
        <f>IF(Flights[[#This Row],[Status]]&lt;&gt;"Delayed","",IF(Flights[[#This Row],[Arrival Delay]]&gt;120,"Severe",IF(Flights[[#This Row],[Arrival Delay]]&gt;60,"Major","Moderate")))</f>
        <v/>
      </c>
      <c r="W2198" t="s">
        <v>8</v>
      </c>
      <c r="X2198" t="str">
        <f>IF(OR(AND(Flights[[#This Row],[Status]]="Cancelled",Flights[[#This Row],[Cancellation Reason]]="Airline/Carrier"),Flights[[#This Row],[Delay Type]]="Severe"),"Yes","No")</f>
        <v>Yes</v>
      </c>
    </row>
    <row r="2199" spans="1:24" x14ac:dyDescent="0.25">
      <c r="A2199" s="3">
        <v>42170</v>
      </c>
      <c r="B2199">
        <f>WEEKNUM(Flights[[#This Row],[Date]],2)</f>
        <v>25</v>
      </c>
      <c r="C2199">
        <f>WEEKDAY(Flights[[#This Row],[Date]],2)</f>
        <v>1</v>
      </c>
      <c r="D2199" t="s">
        <v>660</v>
      </c>
      <c r="E2199" t="s">
        <v>1990</v>
      </c>
      <c r="F2199" t="s">
        <v>0</v>
      </c>
      <c r="G2199" t="s">
        <v>12</v>
      </c>
      <c r="H2199" t="str">
        <f>_xlfn.XLOOKUP(Flights[[#This Row],[Destination]],Airports!$A$1:$A$77,Airports!$D$1:$D$77,"Code not found")</f>
        <v>New York</v>
      </c>
      <c r="I2199" t="str" cm="1">
        <f t="array" ref="I2199">_xlfn.XLOOKUP(Flights[[#This Row],[Destination]],_xlfn._TRO_TRAILING(Airports!A:A),_xlfn._TRO_TRAILING(Airports!E:E),"Code not found")</f>
        <v>NY</v>
      </c>
      <c r="J2199" s="1">
        <v>0.91874999999999996</v>
      </c>
      <c r="K2199">
        <f>HOUR(Flights[[#This Row],[Scheduled Departure]])</f>
        <v>22</v>
      </c>
      <c r="L2199" s="1">
        <v>0.91597222222222219</v>
      </c>
      <c r="M2199">
        <v>-4</v>
      </c>
      <c r="N2199">
        <v>303</v>
      </c>
      <c r="O2199" s="14">
        <f>Flights[[#This Row],[Length (min)]]/60</f>
        <v>5.05</v>
      </c>
      <c r="P2199">
        <v>2475</v>
      </c>
      <c r="Q2199" s="17">
        <f>IFERROR(Flights[[#This Row],[Distance]]/Flights[[#This Row],[Length (hr)]],"")</f>
        <v>490.0990099009901</v>
      </c>
      <c r="R2199" s="1">
        <v>0.27083333333333331</v>
      </c>
      <c r="S2199" s="1">
        <v>0.25138888888888888</v>
      </c>
      <c r="T2199">
        <v>-28</v>
      </c>
      <c r="U2199" t="str">
        <f>IF(Flights[[#This Row],[Arrival Delay]]="","Cancelled",IF(Flights[[#This Row],[Arrival Delay]]&gt;15,"Delayed","On time"))</f>
        <v>On time</v>
      </c>
      <c r="V2199" t="str">
        <f>IF(Flights[[#This Row],[Status]]&lt;&gt;"Delayed","",IF(Flights[[#This Row],[Arrival Delay]]&gt;120,"Severe",IF(Flights[[#This Row],[Arrival Delay]]&gt;60,"Major","Moderate")))</f>
        <v/>
      </c>
      <c r="X2199" t="str">
        <f>IF(OR(AND(Flights[[#This Row],[Status]]="Cancelled",Flights[[#This Row],[Cancellation Reason]]="Airline/Carrier"),Flights[[#This Row],[Delay Type]]="Severe"),"Yes","No")</f>
        <v>No</v>
      </c>
    </row>
    <row r="2200" spans="1:24" x14ac:dyDescent="0.25">
      <c r="A2200" s="3">
        <v>42170</v>
      </c>
      <c r="B2200">
        <f>WEEKNUM(Flights[[#This Row],[Date]],2)</f>
        <v>25</v>
      </c>
      <c r="C2200">
        <f>WEEKDAY(Flights[[#This Row],[Date]],2)</f>
        <v>1</v>
      </c>
      <c r="D2200" t="s">
        <v>1396</v>
      </c>
      <c r="E2200" t="s">
        <v>1992</v>
      </c>
      <c r="F2200" t="s">
        <v>0</v>
      </c>
      <c r="G2200" t="s">
        <v>12</v>
      </c>
      <c r="H2200" t="str">
        <f>_xlfn.XLOOKUP(Flights[[#This Row],[Destination]],Airports!$A$1:$A$77,Airports!$D$1:$D$77,"Code not found")</f>
        <v>New York</v>
      </c>
      <c r="I2200" t="str" cm="1">
        <f t="array" ref="I2200">_xlfn.XLOOKUP(Flights[[#This Row],[Destination]],_xlfn._TRO_TRAILING(Airports!A:A),_xlfn._TRO_TRAILING(Airports!E:E),"Code not found")</f>
        <v>NY</v>
      </c>
      <c r="J2200" s="1">
        <v>0.97916666666666663</v>
      </c>
      <c r="K2200">
        <f>HOUR(Flights[[#This Row],[Scheduled Departure]])</f>
        <v>23</v>
      </c>
      <c r="L2200" s="1">
        <v>0.99583333333333335</v>
      </c>
      <c r="M2200">
        <v>24</v>
      </c>
      <c r="N2200">
        <v>307</v>
      </c>
      <c r="O2200" s="14">
        <f>Flights[[#This Row],[Length (min)]]/60</f>
        <v>5.1166666666666663</v>
      </c>
      <c r="P2200">
        <v>2475</v>
      </c>
      <c r="Q2200" s="17">
        <f>IFERROR(Flights[[#This Row],[Distance]]/Flights[[#This Row],[Length (hr)]],"")</f>
        <v>483.71335504885997</v>
      </c>
      <c r="R2200" s="1">
        <v>0.33194444444444443</v>
      </c>
      <c r="S2200" s="1">
        <v>0.33402777777777776</v>
      </c>
      <c r="T2200">
        <v>3</v>
      </c>
      <c r="U2200" t="str">
        <f>IF(Flights[[#This Row],[Arrival Delay]]="","Cancelled",IF(Flights[[#This Row],[Arrival Delay]]&gt;15,"Delayed","On time"))</f>
        <v>On time</v>
      </c>
      <c r="V2200" t="str">
        <f>IF(Flights[[#This Row],[Status]]&lt;&gt;"Delayed","",IF(Flights[[#This Row],[Arrival Delay]]&gt;120,"Severe",IF(Flights[[#This Row],[Arrival Delay]]&gt;60,"Major","Moderate")))</f>
        <v/>
      </c>
      <c r="X2200" t="str">
        <f>IF(OR(AND(Flights[[#This Row],[Status]]="Cancelled",Flights[[#This Row],[Cancellation Reason]]="Airline/Carrier"),Flights[[#This Row],[Delay Type]]="Severe"),"Yes","No")</f>
        <v>No</v>
      </c>
    </row>
    <row r="2201" spans="1:24" x14ac:dyDescent="0.25">
      <c r="A2201" s="3">
        <v>42171</v>
      </c>
      <c r="B2201">
        <f>WEEKNUM(Flights[[#This Row],[Date]],2)</f>
        <v>25</v>
      </c>
      <c r="C2201">
        <f>WEEKDAY(Flights[[#This Row],[Date]],2)</f>
        <v>2</v>
      </c>
      <c r="D2201" t="s">
        <v>37</v>
      </c>
      <c r="E2201" t="s">
        <v>1987</v>
      </c>
      <c r="F2201" t="s">
        <v>0</v>
      </c>
      <c r="G2201" t="s">
        <v>3</v>
      </c>
      <c r="H2201" t="str">
        <f>_xlfn.XLOOKUP(Flights[[#This Row],[Destination]],Airports!$A$1:$A$77,Airports!$D$1:$D$77,"Code not found")</f>
        <v>Dallas</v>
      </c>
      <c r="I2201" t="str" cm="1">
        <f t="array" ref="I2201">_xlfn.XLOOKUP(Flights[[#This Row],[Destination]],_xlfn._TRO_TRAILING(Airports!A:A),_xlfn._TRO_TRAILING(Airports!E:E),"Code not found")</f>
        <v>TX</v>
      </c>
      <c r="J2201" s="1">
        <v>0.26041666666666669</v>
      </c>
      <c r="K2201">
        <f>HOUR(Flights[[#This Row],[Scheduled Departure]])</f>
        <v>6</v>
      </c>
      <c r="L2201" s="1">
        <v>0.25972222222222224</v>
      </c>
      <c r="M2201">
        <v>-1</v>
      </c>
      <c r="N2201">
        <v>191</v>
      </c>
      <c r="O2201" s="14">
        <f>Flights[[#This Row],[Length (min)]]/60</f>
        <v>3.1833333333333331</v>
      </c>
      <c r="P2201">
        <v>1235</v>
      </c>
      <c r="Q2201" s="17">
        <f>IFERROR(Flights[[#This Row],[Distance]]/Flights[[#This Row],[Length (hr)]],"")</f>
        <v>387.95811518324609</v>
      </c>
      <c r="R2201" s="1">
        <v>0.47499999999999998</v>
      </c>
      <c r="S2201" s="1">
        <v>0.47569444444444442</v>
      </c>
      <c r="T2201">
        <v>1</v>
      </c>
      <c r="U2201" t="str">
        <f>IF(Flights[[#This Row],[Arrival Delay]]="","Cancelled",IF(Flights[[#This Row],[Arrival Delay]]&gt;15,"Delayed","On time"))</f>
        <v>On time</v>
      </c>
      <c r="V2201" t="str">
        <f>IF(Flights[[#This Row],[Status]]&lt;&gt;"Delayed","",IF(Flights[[#This Row],[Arrival Delay]]&gt;120,"Severe",IF(Flights[[#This Row],[Arrival Delay]]&gt;60,"Major","Moderate")))</f>
        <v/>
      </c>
      <c r="X2201" t="str">
        <f>IF(OR(AND(Flights[[#This Row],[Status]]="Cancelled",Flights[[#This Row],[Cancellation Reason]]="Airline/Carrier"),Flights[[#This Row],[Delay Type]]="Severe"),"Yes","No")</f>
        <v>No</v>
      </c>
    </row>
    <row r="2202" spans="1:24" x14ac:dyDescent="0.25">
      <c r="A2202" s="3">
        <v>42171</v>
      </c>
      <c r="B2202">
        <f>WEEKNUM(Flights[[#This Row],[Date]],2)</f>
        <v>25</v>
      </c>
      <c r="C2202">
        <f>WEEKDAY(Flights[[#This Row],[Date]],2)</f>
        <v>2</v>
      </c>
      <c r="D2202" t="s">
        <v>1569</v>
      </c>
      <c r="E2202" t="s">
        <v>1995</v>
      </c>
      <c r="F2202" t="s">
        <v>0</v>
      </c>
      <c r="G2202" t="s">
        <v>273</v>
      </c>
      <c r="H2202" t="str">
        <f>_xlfn.XLOOKUP(Flights[[#This Row],[Destination]],Airports!$A$1:$A$77,Airports!$D$1:$D$77,"Code not found")</f>
        <v>Denver</v>
      </c>
      <c r="I2202" t="str" cm="1">
        <f t="array" ref="I2202">_xlfn.XLOOKUP(Flights[[#This Row],[Destination]],_xlfn._TRO_TRAILING(Airports!A:A),_xlfn._TRO_TRAILING(Airports!E:E),"Code not found")</f>
        <v>CO</v>
      </c>
      <c r="J2202" s="1">
        <v>0.33333333333333331</v>
      </c>
      <c r="K2202">
        <f>HOUR(Flights[[#This Row],[Scheduled Departure]])</f>
        <v>8</v>
      </c>
      <c r="L2202" s="1">
        <v>0.34583333333333333</v>
      </c>
      <c r="M2202">
        <v>18</v>
      </c>
      <c r="N2202">
        <v>125</v>
      </c>
      <c r="O2202" s="14">
        <f>Flights[[#This Row],[Length (min)]]/60</f>
        <v>2.0833333333333335</v>
      </c>
      <c r="P2202">
        <v>862</v>
      </c>
      <c r="Q2202" s="17">
        <f>IFERROR(Flights[[#This Row],[Distance]]/Flights[[#This Row],[Length (hr)]],"")</f>
        <v>413.76</v>
      </c>
      <c r="R2202" s="1">
        <v>0.46875</v>
      </c>
      <c r="S2202" s="1">
        <v>0.47430555555555554</v>
      </c>
      <c r="T2202">
        <v>8</v>
      </c>
      <c r="U2202" t="str">
        <f>IF(Flights[[#This Row],[Arrival Delay]]="","Cancelled",IF(Flights[[#This Row],[Arrival Delay]]&gt;15,"Delayed","On time"))</f>
        <v>On time</v>
      </c>
      <c r="V2202" t="str">
        <f>IF(Flights[[#This Row],[Status]]&lt;&gt;"Delayed","",IF(Flights[[#This Row],[Arrival Delay]]&gt;120,"Severe",IF(Flights[[#This Row],[Arrival Delay]]&gt;60,"Major","Moderate")))</f>
        <v/>
      </c>
      <c r="X2202" t="str">
        <f>IF(OR(AND(Flights[[#This Row],[Status]]="Cancelled",Flights[[#This Row],[Cancellation Reason]]="Airline/Carrier"),Flights[[#This Row],[Delay Type]]="Severe"),"Yes","No")</f>
        <v>No</v>
      </c>
    </row>
    <row r="2203" spans="1:24" x14ac:dyDescent="0.25">
      <c r="A2203" s="3">
        <v>42171</v>
      </c>
      <c r="B2203">
        <f>WEEKNUM(Flights[[#This Row],[Date]],2)</f>
        <v>25</v>
      </c>
      <c r="C2203">
        <f>WEEKDAY(Flights[[#This Row],[Date]],2)</f>
        <v>2</v>
      </c>
      <c r="D2203" t="s">
        <v>1469</v>
      </c>
      <c r="E2203" t="s">
        <v>1989</v>
      </c>
      <c r="F2203" t="s">
        <v>0</v>
      </c>
      <c r="G2203" t="s">
        <v>276</v>
      </c>
      <c r="H2203" t="str">
        <f>_xlfn.XLOOKUP(Flights[[#This Row],[Destination]],Airports!$A$1:$A$77,Airports!$D$1:$D$77,"Code not found")</f>
        <v>Detroit</v>
      </c>
      <c r="I2203" t="str" cm="1">
        <f t="array" ref="I2203">_xlfn.XLOOKUP(Flights[[#This Row],[Destination]],_xlfn._TRO_TRAILING(Airports!A:A),_xlfn._TRO_TRAILING(Airports!E:E),"Code not found")</f>
        <v>MI</v>
      </c>
      <c r="J2203" s="1">
        <v>0.38541666666666669</v>
      </c>
      <c r="K2203">
        <f>HOUR(Flights[[#This Row],[Scheduled Departure]])</f>
        <v>9</v>
      </c>
      <c r="L2203" s="1">
        <v>0.3840277777777778</v>
      </c>
      <c r="M2203">
        <v>-2</v>
      </c>
      <c r="N2203">
        <v>248</v>
      </c>
      <c r="O2203" s="14">
        <f>Flights[[#This Row],[Length (min)]]/60</f>
        <v>4.1333333333333337</v>
      </c>
      <c r="P2203">
        <v>1979</v>
      </c>
      <c r="Q2203" s="17">
        <f>IFERROR(Flights[[#This Row],[Distance]]/Flights[[#This Row],[Length (hr)]],"")</f>
        <v>478.79032258064512</v>
      </c>
      <c r="R2203" s="1">
        <v>0.6958333333333333</v>
      </c>
      <c r="S2203" s="1">
        <v>0.68125000000000002</v>
      </c>
      <c r="T2203">
        <v>-21</v>
      </c>
      <c r="U2203" t="str">
        <f>IF(Flights[[#This Row],[Arrival Delay]]="","Cancelled",IF(Flights[[#This Row],[Arrival Delay]]&gt;15,"Delayed","On time"))</f>
        <v>On time</v>
      </c>
      <c r="V2203" t="str">
        <f>IF(Flights[[#This Row],[Status]]&lt;&gt;"Delayed","",IF(Flights[[#This Row],[Arrival Delay]]&gt;120,"Severe",IF(Flights[[#This Row],[Arrival Delay]]&gt;60,"Major","Moderate")))</f>
        <v/>
      </c>
      <c r="X2203" t="str">
        <f>IF(OR(AND(Flights[[#This Row],[Status]]="Cancelled",Flights[[#This Row],[Cancellation Reason]]="Airline/Carrier"),Flights[[#This Row],[Delay Type]]="Severe"),"Yes","No")</f>
        <v>No</v>
      </c>
    </row>
    <row r="2204" spans="1:24" x14ac:dyDescent="0.25">
      <c r="A2204" s="3">
        <v>42171</v>
      </c>
      <c r="B2204">
        <f>WEEKNUM(Flights[[#This Row],[Date]],2)</f>
        <v>25</v>
      </c>
      <c r="C2204">
        <f>WEEKDAY(Flights[[#This Row],[Date]],2)</f>
        <v>2</v>
      </c>
      <c r="D2204" t="s">
        <v>165</v>
      </c>
      <c r="E2204" t="s">
        <v>1987</v>
      </c>
      <c r="F2204" t="s">
        <v>0</v>
      </c>
      <c r="G2204" t="s">
        <v>2</v>
      </c>
      <c r="H2204" t="str">
        <f>_xlfn.XLOOKUP(Flights[[#This Row],[Destination]],Airports!$A$1:$A$77,Airports!$D$1:$D$77,"Code not found")</f>
        <v>Miami</v>
      </c>
      <c r="I2204" t="str" cm="1">
        <f t="array" ref="I2204">_xlfn.XLOOKUP(Flights[[#This Row],[Destination]],_xlfn._TRO_TRAILING(Airports!A:A),_xlfn._TRO_TRAILING(Airports!E:E),"Code not found")</f>
        <v>FL</v>
      </c>
      <c r="J2204" s="1">
        <v>0.3888888888888889</v>
      </c>
      <c r="K2204">
        <f>HOUR(Flights[[#This Row],[Scheduled Departure]])</f>
        <v>9</v>
      </c>
      <c r="L2204" s="1">
        <v>0.3923611111111111</v>
      </c>
      <c r="M2204">
        <v>5</v>
      </c>
      <c r="N2204">
        <v>306</v>
      </c>
      <c r="O2204" s="14">
        <f>Flights[[#This Row],[Length (min)]]/60</f>
        <v>5.0999999999999996</v>
      </c>
      <c r="P2204">
        <v>2342</v>
      </c>
      <c r="Q2204" s="17">
        <f>IFERROR(Flights[[#This Row],[Distance]]/Flights[[#This Row],[Length (hr)]],"")</f>
        <v>459.21568627450984</v>
      </c>
      <c r="R2204" s="1">
        <v>0.72847222222222219</v>
      </c>
      <c r="S2204" s="1">
        <v>0.72986111111111107</v>
      </c>
      <c r="T2204">
        <v>2</v>
      </c>
      <c r="U2204" t="str">
        <f>IF(Flights[[#This Row],[Arrival Delay]]="","Cancelled",IF(Flights[[#This Row],[Arrival Delay]]&gt;15,"Delayed","On time"))</f>
        <v>On time</v>
      </c>
      <c r="V2204" t="str">
        <f>IF(Flights[[#This Row],[Status]]&lt;&gt;"Delayed","",IF(Flights[[#This Row],[Arrival Delay]]&gt;120,"Severe",IF(Flights[[#This Row],[Arrival Delay]]&gt;60,"Major","Moderate")))</f>
        <v/>
      </c>
      <c r="X2204" t="str">
        <f>IF(OR(AND(Flights[[#This Row],[Status]]="Cancelled",Flights[[#This Row],[Cancellation Reason]]="Airline/Carrier"),Flights[[#This Row],[Delay Type]]="Severe"),"Yes","No")</f>
        <v>No</v>
      </c>
    </row>
    <row r="2205" spans="1:24" x14ac:dyDescent="0.25">
      <c r="A2205" s="3">
        <v>42171</v>
      </c>
      <c r="B2205">
        <f>WEEKNUM(Flights[[#This Row],[Date]],2)</f>
        <v>25</v>
      </c>
      <c r="C2205">
        <f>WEEKDAY(Flights[[#This Row],[Date]],2)</f>
        <v>2</v>
      </c>
      <c r="D2205" t="s">
        <v>134</v>
      </c>
      <c r="E2205" t="s">
        <v>1987</v>
      </c>
      <c r="F2205" t="s">
        <v>0</v>
      </c>
      <c r="G2205" t="s">
        <v>3</v>
      </c>
      <c r="H2205" t="str">
        <f>_xlfn.XLOOKUP(Flights[[#This Row],[Destination]],Airports!$A$1:$A$77,Airports!$D$1:$D$77,"Code not found")</f>
        <v>Dallas</v>
      </c>
      <c r="I2205" t="str" cm="1">
        <f t="array" ref="I2205">_xlfn.XLOOKUP(Flights[[#This Row],[Destination]],_xlfn._TRO_TRAILING(Airports!A:A),_xlfn._TRO_TRAILING(Airports!E:E),"Code not found")</f>
        <v>TX</v>
      </c>
      <c r="J2205" s="1">
        <v>0.40277777777777779</v>
      </c>
      <c r="K2205">
        <f>HOUR(Flights[[#This Row],[Scheduled Departure]])</f>
        <v>9</v>
      </c>
      <c r="L2205" s="1">
        <v>0.4201388888888889</v>
      </c>
      <c r="M2205">
        <v>25</v>
      </c>
      <c r="N2205">
        <v>177</v>
      </c>
      <c r="O2205" s="14">
        <f>Flights[[#This Row],[Length (min)]]/60</f>
        <v>2.95</v>
      </c>
      <c r="P2205">
        <v>1235</v>
      </c>
      <c r="Q2205" s="17">
        <f>IFERROR(Flights[[#This Row],[Distance]]/Flights[[#This Row],[Length (hr)]],"")</f>
        <v>418.64406779661016</v>
      </c>
      <c r="R2205" s="1">
        <v>0.61944444444444446</v>
      </c>
      <c r="S2205" s="1">
        <v>0.62638888888888888</v>
      </c>
      <c r="T2205">
        <v>10</v>
      </c>
      <c r="U2205" t="str">
        <f>IF(Flights[[#This Row],[Arrival Delay]]="","Cancelled",IF(Flights[[#This Row],[Arrival Delay]]&gt;15,"Delayed","On time"))</f>
        <v>On time</v>
      </c>
      <c r="V2205" t="str">
        <f>IF(Flights[[#This Row],[Status]]&lt;&gt;"Delayed","",IF(Flights[[#This Row],[Arrival Delay]]&gt;120,"Severe",IF(Flights[[#This Row],[Arrival Delay]]&gt;60,"Major","Moderate")))</f>
        <v/>
      </c>
      <c r="X2205" t="str">
        <f>IF(OR(AND(Flights[[#This Row],[Status]]="Cancelled",Flights[[#This Row],[Cancellation Reason]]="Airline/Carrier"),Flights[[#This Row],[Delay Type]]="Severe"),"Yes","No")</f>
        <v>No</v>
      </c>
    </row>
    <row r="2206" spans="1:24" x14ac:dyDescent="0.25">
      <c r="A2206" s="3">
        <v>42171</v>
      </c>
      <c r="B2206">
        <f>WEEKNUM(Flights[[#This Row],[Date]],2)</f>
        <v>25</v>
      </c>
      <c r="C2206">
        <f>WEEKDAY(Flights[[#This Row],[Date]],2)</f>
        <v>2</v>
      </c>
      <c r="D2206" t="s">
        <v>525</v>
      </c>
      <c r="E2206" t="s">
        <v>1989</v>
      </c>
      <c r="F2206" t="s">
        <v>0</v>
      </c>
      <c r="G2206" t="s">
        <v>316</v>
      </c>
      <c r="H2206" t="str">
        <f>_xlfn.XLOOKUP(Flights[[#This Row],[Destination]],Airports!$A$1:$A$77,Airports!$D$1:$D$77,"Code not found")</f>
        <v>New Orleans</v>
      </c>
      <c r="I2206" t="str" cm="1">
        <f t="array" ref="I2206">_xlfn.XLOOKUP(Flights[[#This Row],[Destination]],_xlfn._TRO_TRAILING(Airports!A:A),_xlfn._TRO_TRAILING(Airports!E:E),"Code not found")</f>
        <v>LA</v>
      </c>
      <c r="J2206" s="1">
        <v>0.50347222222222221</v>
      </c>
      <c r="K2206">
        <f>HOUR(Flights[[#This Row],[Scheduled Departure]])</f>
        <v>12</v>
      </c>
      <c r="L2206" s="1">
        <v>0.50069444444444444</v>
      </c>
      <c r="M2206">
        <v>-4</v>
      </c>
      <c r="N2206">
        <v>224</v>
      </c>
      <c r="O2206" s="14">
        <f>Flights[[#This Row],[Length (min)]]/60</f>
        <v>3.7333333333333334</v>
      </c>
      <c r="P2206">
        <v>1670</v>
      </c>
      <c r="Q2206" s="17">
        <f>IFERROR(Flights[[#This Row],[Distance]]/Flights[[#This Row],[Length (hr)]],"")</f>
        <v>447.32142857142856</v>
      </c>
      <c r="R2206" s="1">
        <v>0.74583333333333335</v>
      </c>
      <c r="S2206" s="1">
        <v>0.73958333333333337</v>
      </c>
      <c r="T2206">
        <v>-9</v>
      </c>
      <c r="U2206" t="str">
        <f>IF(Flights[[#This Row],[Arrival Delay]]="","Cancelled",IF(Flights[[#This Row],[Arrival Delay]]&gt;15,"Delayed","On time"))</f>
        <v>On time</v>
      </c>
      <c r="V2206" t="str">
        <f>IF(Flights[[#This Row],[Status]]&lt;&gt;"Delayed","",IF(Flights[[#This Row],[Arrival Delay]]&gt;120,"Severe",IF(Flights[[#This Row],[Arrival Delay]]&gt;60,"Major","Moderate")))</f>
        <v/>
      </c>
      <c r="X2206" t="str">
        <f>IF(OR(AND(Flights[[#This Row],[Status]]="Cancelled",Flights[[#This Row],[Cancellation Reason]]="Airline/Carrier"),Flights[[#This Row],[Delay Type]]="Severe"),"Yes","No")</f>
        <v>No</v>
      </c>
    </row>
    <row r="2207" spans="1:24" x14ac:dyDescent="0.25">
      <c r="A2207" s="3">
        <v>42171</v>
      </c>
      <c r="B2207">
        <f>WEEKNUM(Flights[[#This Row],[Date]],2)</f>
        <v>25</v>
      </c>
      <c r="C2207">
        <f>WEEKDAY(Flights[[#This Row],[Date]],2)</f>
        <v>2</v>
      </c>
      <c r="D2207" t="s">
        <v>141</v>
      </c>
      <c r="E2207" t="s">
        <v>1987</v>
      </c>
      <c r="F2207" t="s">
        <v>0</v>
      </c>
      <c r="G2207" t="s">
        <v>3</v>
      </c>
      <c r="H2207" t="str">
        <f>_xlfn.XLOOKUP(Flights[[#This Row],[Destination]],Airports!$A$1:$A$77,Airports!$D$1:$D$77,"Code not found")</f>
        <v>Dallas</v>
      </c>
      <c r="I2207" t="str" cm="1">
        <f t="array" ref="I2207">_xlfn.XLOOKUP(Flights[[#This Row],[Destination]],_xlfn._TRO_TRAILING(Airports!A:A),_xlfn._TRO_TRAILING(Airports!E:E),"Code not found")</f>
        <v>TX</v>
      </c>
      <c r="J2207" s="1">
        <v>0.52083333333333337</v>
      </c>
      <c r="K2207">
        <f>HOUR(Flights[[#This Row],[Scheduled Departure]])</f>
        <v>12</v>
      </c>
      <c r="L2207" s="1">
        <v>0.59583333333333333</v>
      </c>
      <c r="M2207">
        <v>108</v>
      </c>
      <c r="N2207">
        <v>190</v>
      </c>
      <c r="O2207" s="14">
        <f>Flights[[#This Row],[Length (min)]]/60</f>
        <v>3.1666666666666665</v>
      </c>
      <c r="P2207">
        <v>1235</v>
      </c>
      <c r="Q2207" s="17">
        <f>IFERROR(Flights[[#This Row],[Distance]]/Flights[[#This Row],[Length (hr)]],"")</f>
        <v>390</v>
      </c>
      <c r="R2207" s="1">
        <v>0.73472222222222228</v>
      </c>
      <c r="S2207" s="1">
        <v>0.81111111111111112</v>
      </c>
      <c r="T2207">
        <v>110</v>
      </c>
      <c r="U2207" t="str">
        <f>IF(Flights[[#This Row],[Arrival Delay]]="","Cancelled",IF(Flights[[#This Row],[Arrival Delay]]&gt;15,"Delayed","On time"))</f>
        <v>Delayed</v>
      </c>
      <c r="V2207" t="str">
        <f>IF(Flights[[#This Row],[Status]]&lt;&gt;"Delayed","",IF(Flights[[#This Row],[Arrival Delay]]&gt;120,"Severe",IF(Flights[[#This Row],[Arrival Delay]]&gt;60,"Major","Moderate")))</f>
        <v>Major</v>
      </c>
      <c r="X2207" t="str">
        <f>IF(OR(AND(Flights[[#This Row],[Status]]="Cancelled",Flights[[#This Row],[Cancellation Reason]]="Airline/Carrier"),Flights[[#This Row],[Delay Type]]="Severe"),"Yes","No")</f>
        <v>No</v>
      </c>
    </row>
    <row r="2208" spans="1:24" x14ac:dyDescent="0.25">
      <c r="A2208" s="3">
        <v>42171</v>
      </c>
      <c r="B2208">
        <f>WEEKNUM(Flights[[#This Row],[Date]],2)</f>
        <v>25</v>
      </c>
      <c r="C2208">
        <f>WEEKDAY(Flights[[#This Row],[Date]],2)</f>
        <v>2</v>
      </c>
      <c r="D2208" t="s">
        <v>1528</v>
      </c>
      <c r="E2208" t="s">
        <v>1995</v>
      </c>
      <c r="F2208" t="s">
        <v>0</v>
      </c>
      <c r="G2208" t="s">
        <v>356</v>
      </c>
      <c r="H2208" t="str">
        <f>_xlfn.XLOOKUP(Flights[[#This Row],[Destination]],Airports!$A$1:$A$77,Airports!$D$1:$D$77,"Code not found")</f>
        <v>Tucson</v>
      </c>
      <c r="I2208" t="str" cm="1">
        <f t="array" ref="I2208">_xlfn.XLOOKUP(Flights[[#This Row],[Destination]],_xlfn._TRO_TRAILING(Airports!A:A),_xlfn._TRO_TRAILING(Airports!E:E),"Code not found")</f>
        <v>AZ</v>
      </c>
      <c r="J2208" s="1">
        <v>0.55902777777777779</v>
      </c>
      <c r="K2208">
        <f>HOUR(Flights[[#This Row],[Scheduled Departure]])</f>
        <v>13</v>
      </c>
      <c r="L2208" s="1">
        <v>0.55902777777777779</v>
      </c>
      <c r="M2208">
        <v>0</v>
      </c>
      <c r="N2208">
        <v>81</v>
      </c>
      <c r="O2208" s="14">
        <f>Flights[[#This Row],[Length (min)]]/60</f>
        <v>1.35</v>
      </c>
      <c r="P2208">
        <v>451</v>
      </c>
      <c r="Q2208" s="17">
        <f>IFERROR(Flights[[#This Row],[Distance]]/Flights[[#This Row],[Length (hr)]],"")</f>
        <v>334.07407407407408</v>
      </c>
      <c r="R2208" s="1">
        <v>0.61805555555555558</v>
      </c>
      <c r="S2208" s="1">
        <v>0.61527777777777781</v>
      </c>
      <c r="T2208">
        <v>-4</v>
      </c>
      <c r="U2208" t="str">
        <f>IF(Flights[[#This Row],[Arrival Delay]]="","Cancelled",IF(Flights[[#This Row],[Arrival Delay]]&gt;15,"Delayed","On time"))</f>
        <v>On time</v>
      </c>
      <c r="V2208" t="str">
        <f>IF(Flights[[#This Row],[Status]]&lt;&gt;"Delayed","",IF(Flights[[#This Row],[Arrival Delay]]&gt;120,"Severe",IF(Flights[[#This Row],[Arrival Delay]]&gt;60,"Major","Moderate")))</f>
        <v/>
      </c>
      <c r="X2208" t="str">
        <f>IF(OR(AND(Flights[[#This Row],[Status]]="Cancelled",Flights[[#This Row],[Cancellation Reason]]="Airline/Carrier"),Flights[[#This Row],[Delay Type]]="Severe"),"Yes","No")</f>
        <v>No</v>
      </c>
    </row>
    <row r="2209" spans="1:24" x14ac:dyDescent="0.25">
      <c r="A2209" s="3">
        <v>42171</v>
      </c>
      <c r="B2209">
        <f>WEEKNUM(Flights[[#This Row],[Date]],2)</f>
        <v>25</v>
      </c>
      <c r="C2209">
        <f>WEEKDAY(Flights[[#This Row],[Date]],2)</f>
        <v>2</v>
      </c>
      <c r="D2209" t="s">
        <v>1530</v>
      </c>
      <c r="E2209" t="s">
        <v>1995</v>
      </c>
      <c r="F2209" t="s">
        <v>0</v>
      </c>
      <c r="G2209" t="s">
        <v>306</v>
      </c>
      <c r="H2209" t="str">
        <f>_xlfn.XLOOKUP(Flights[[#This Row],[Destination]],Airports!$A$1:$A$77,Airports!$D$1:$D$77,"Code not found")</f>
        <v>Chicago</v>
      </c>
      <c r="I2209" t="str" cm="1">
        <f t="array" ref="I2209">_xlfn.XLOOKUP(Flights[[#This Row],[Destination]],_xlfn._TRO_TRAILING(Airports!A:A),_xlfn._TRO_TRAILING(Airports!E:E),"Code not found")</f>
        <v>IL</v>
      </c>
      <c r="J2209" s="1">
        <v>0.57986111111111116</v>
      </c>
      <c r="K2209">
        <f>HOUR(Flights[[#This Row],[Scheduled Departure]])</f>
        <v>13</v>
      </c>
      <c r="L2209" s="1">
        <v>0.59166666666666667</v>
      </c>
      <c r="M2209">
        <v>17</v>
      </c>
      <c r="N2209">
        <v>233</v>
      </c>
      <c r="O2209" s="14">
        <f>Flights[[#This Row],[Length (min)]]/60</f>
        <v>3.8833333333333333</v>
      </c>
      <c r="P2209">
        <v>1750</v>
      </c>
      <c r="Q2209" s="17">
        <f>IFERROR(Flights[[#This Row],[Distance]]/Flights[[#This Row],[Length (hr)]],"")</f>
        <v>450.64377682403432</v>
      </c>
      <c r="R2209" s="1">
        <v>0.82986111111111116</v>
      </c>
      <c r="S2209" s="1">
        <v>0.83680555555555558</v>
      </c>
      <c r="T2209">
        <v>10</v>
      </c>
      <c r="U2209" t="str">
        <f>IF(Flights[[#This Row],[Arrival Delay]]="","Cancelled",IF(Flights[[#This Row],[Arrival Delay]]&gt;15,"Delayed","On time"))</f>
        <v>On time</v>
      </c>
      <c r="V2209" t="str">
        <f>IF(Flights[[#This Row],[Status]]&lt;&gt;"Delayed","",IF(Flights[[#This Row],[Arrival Delay]]&gt;120,"Severe",IF(Flights[[#This Row],[Arrival Delay]]&gt;60,"Major","Moderate")))</f>
        <v/>
      </c>
      <c r="X2209" t="str">
        <f>IF(OR(AND(Flights[[#This Row],[Status]]="Cancelled",Flights[[#This Row],[Cancellation Reason]]="Airline/Carrier"),Flights[[#This Row],[Delay Type]]="Severe"),"Yes","No")</f>
        <v>No</v>
      </c>
    </row>
    <row r="2210" spans="1:24" x14ac:dyDescent="0.25">
      <c r="A2210" s="3">
        <v>42171</v>
      </c>
      <c r="B2210">
        <f>WEEKNUM(Flights[[#This Row],[Date]],2)</f>
        <v>25</v>
      </c>
      <c r="C2210">
        <f>WEEKDAY(Flights[[#This Row],[Date]],2)</f>
        <v>2</v>
      </c>
      <c r="D2210" t="s">
        <v>577</v>
      </c>
      <c r="E2210" t="s">
        <v>1994</v>
      </c>
      <c r="F2210" t="s">
        <v>0</v>
      </c>
      <c r="G2210" t="s">
        <v>29</v>
      </c>
      <c r="H2210" t="str">
        <f>_xlfn.XLOOKUP(Flights[[#This Row],[Destination]],Airports!$A$1:$A$77,Airports!$D$1:$D$77,"Code not found")</f>
        <v>Phoenix</v>
      </c>
      <c r="I2210" t="str" cm="1">
        <f t="array" ref="I2210">_xlfn.XLOOKUP(Flights[[#This Row],[Destination]],_xlfn._TRO_TRAILING(Airports!A:A),_xlfn._TRO_TRAILING(Airports!E:E),"Code not found")</f>
        <v>AZ</v>
      </c>
      <c r="J2210" s="1">
        <v>0.67777777777777781</v>
      </c>
      <c r="K2210">
        <f>HOUR(Flights[[#This Row],[Scheduled Departure]])</f>
        <v>16</v>
      </c>
      <c r="L2210" s="1">
        <v>0.67291666666666672</v>
      </c>
      <c r="M2210">
        <v>-7</v>
      </c>
      <c r="N2210">
        <v>83</v>
      </c>
      <c r="O2210" s="14">
        <f>Flights[[#This Row],[Length (min)]]/60</f>
        <v>1.3833333333333333</v>
      </c>
      <c r="P2210">
        <v>370</v>
      </c>
      <c r="Q2210" s="17">
        <f>IFERROR(Flights[[#This Row],[Distance]]/Flights[[#This Row],[Length (hr)]],"")</f>
        <v>267.46987951807228</v>
      </c>
      <c r="R2210" s="1">
        <v>0.74027777777777781</v>
      </c>
      <c r="S2210" s="1">
        <v>0.73055555555555551</v>
      </c>
      <c r="T2210">
        <v>-14</v>
      </c>
      <c r="U2210" t="str">
        <f>IF(Flights[[#This Row],[Arrival Delay]]="","Cancelled",IF(Flights[[#This Row],[Arrival Delay]]&gt;15,"Delayed","On time"))</f>
        <v>On time</v>
      </c>
      <c r="V2210" t="str">
        <f>IF(Flights[[#This Row],[Status]]&lt;&gt;"Delayed","",IF(Flights[[#This Row],[Arrival Delay]]&gt;120,"Severe",IF(Flights[[#This Row],[Arrival Delay]]&gt;60,"Major","Moderate")))</f>
        <v/>
      </c>
      <c r="X2210" t="str">
        <f>IF(OR(AND(Flights[[#This Row],[Status]]="Cancelled",Flights[[#This Row],[Cancellation Reason]]="Airline/Carrier"),Flights[[#This Row],[Delay Type]]="Severe"),"Yes","No")</f>
        <v>No</v>
      </c>
    </row>
    <row r="2211" spans="1:24" x14ac:dyDescent="0.25">
      <c r="A2211" s="3">
        <v>42171</v>
      </c>
      <c r="B2211">
        <f>WEEKNUM(Flights[[#This Row],[Date]],2)</f>
        <v>25</v>
      </c>
      <c r="C2211">
        <f>WEEKDAY(Flights[[#This Row],[Date]],2)</f>
        <v>2</v>
      </c>
      <c r="D2211" t="s">
        <v>1545</v>
      </c>
      <c r="E2211" t="s">
        <v>1995</v>
      </c>
      <c r="F2211" t="s">
        <v>0</v>
      </c>
      <c r="G2211" t="s">
        <v>318</v>
      </c>
      <c r="H2211" t="str">
        <f>_xlfn.XLOOKUP(Flights[[#This Row],[Destination]],Airports!$A$1:$A$77,Airports!$D$1:$D$77,"Code not found")</f>
        <v>Oakland</v>
      </c>
      <c r="I2211" t="str" cm="1">
        <f t="array" ref="I2211">_xlfn.XLOOKUP(Flights[[#This Row],[Destination]],_xlfn._TRO_TRAILING(Airports!A:A),_xlfn._TRO_TRAILING(Airports!E:E),"Code not found")</f>
        <v>CA</v>
      </c>
      <c r="J2211" s="1">
        <v>0.70486111111111116</v>
      </c>
      <c r="K2211">
        <f>HOUR(Flights[[#This Row],[Scheduled Departure]])</f>
        <v>16</v>
      </c>
      <c r="L2211" s="1">
        <v>0.72847222222222219</v>
      </c>
      <c r="M2211">
        <v>34</v>
      </c>
      <c r="N2211">
        <v>67</v>
      </c>
      <c r="O2211" s="14">
        <f>Flights[[#This Row],[Length (min)]]/60</f>
        <v>1.1166666666666667</v>
      </c>
      <c r="P2211">
        <v>337</v>
      </c>
      <c r="Q2211" s="17">
        <f>IFERROR(Flights[[#This Row],[Distance]]/Flights[[#This Row],[Length (hr)]],"")</f>
        <v>301.79104477611941</v>
      </c>
      <c r="R2211" s="1">
        <v>0.75694444444444442</v>
      </c>
      <c r="S2211" s="1">
        <v>0.77500000000000002</v>
      </c>
      <c r="T2211">
        <v>26</v>
      </c>
      <c r="U2211" t="str">
        <f>IF(Flights[[#This Row],[Arrival Delay]]="","Cancelled",IF(Flights[[#This Row],[Arrival Delay]]&gt;15,"Delayed","On time"))</f>
        <v>Delayed</v>
      </c>
      <c r="V2211" t="str">
        <f>IF(Flights[[#This Row],[Status]]&lt;&gt;"Delayed","",IF(Flights[[#This Row],[Arrival Delay]]&gt;120,"Severe",IF(Flights[[#This Row],[Arrival Delay]]&gt;60,"Major","Moderate")))</f>
        <v>Moderate</v>
      </c>
      <c r="X2211" t="str">
        <f>IF(OR(AND(Flights[[#This Row],[Status]]="Cancelled",Flights[[#This Row],[Cancellation Reason]]="Airline/Carrier"),Flights[[#This Row],[Delay Type]]="Severe"),"Yes","No")</f>
        <v>No</v>
      </c>
    </row>
    <row r="2212" spans="1:24" x14ac:dyDescent="0.25">
      <c r="A2212" s="3">
        <v>42171</v>
      </c>
      <c r="B2212">
        <f>WEEKNUM(Flights[[#This Row],[Date]],2)</f>
        <v>25</v>
      </c>
      <c r="C2212">
        <f>WEEKDAY(Flights[[#This Row],[Date]],2)</f>
        <v>2</v>
      </c>
      <c r="D2212" t="s">
        <v>1413</v>
      </c>
      <c r="E2212" t="s">
        <v>1990</v>
      </c>
      <c r="F2212" t="s">
        <v>0</v>
      </c>
      <c r="G2212" t="s">
        <v>9</v>
      </c>
      <c r="H2212" t="str">
        <f>_xlfn.XLOOKUP(Flights[[#This Row],[Destination]],Airports!$A$1:$A$77,Airports!$D$1:$D$77,"Code not found")</f>
        <v>San Francisco</v>
      </c>
      <c r="I2212" t="str" cm="1">
        <f t="array" ref="I2212">_xlfn.XLOOKUP(Flights[[#This Row],[Destination]],_xlfn._TRO_TRAILING(Airports!A:A),_xlfn._TRO_TRAILING(Airports!E:E),"Code not found")</f>
        <v>CA</v>
      </c>
      <c r="J2212" s="1">
        <v>0.7993055555555556</v>
      </c>
      <c r="K2212">
        <f>HOUR(Flights[[#This Row],[Scheduled Departure]])</f>
        <v>19</v>
      </c>
      <c r="L2212" s="1">
        <v>0.83125000000000004</v>
      </c>
      <c r="M2212">
        <v>46</v>
      </c>
      <c r="N2212">
        <v>103</v>
      </c>
      <c r="O2212" s="14">
        <f>Flights[[#This Row],[Length (min)]]/60</f>
        <v>1.7166666666666666</v>
      </c>
      <c r="P2212">
        <v>337</v>
      </c>
      <c r="Q2212" s="17">
        <f>IFERROR(Flights[[#This Row],[Distance]]/Flights[[#This Row],[Length (hr)]],"")</f>
        <v>196.3106796116505</v>
      </c>
      <c r="R2212" s="1">
        <v>0.86041666666666672</v>
      </c>
      <c r="S2212" s="1">
        <v>0.90277777777777779</v>
      </c>
      <c r="T2212">
        <v>61</v>
      </c>
      <c r="U2212" t="str">
        <f>IF(Flights[[#This Row],[Arrival Delay]]="","Cancelled",IF(Flights[[#This Row],[Arrival Delay]]&gt;15,"Delayed","On time"))</f>
        <v>Delayed</v>
      </c>
      <c r="V2212" t="str">
        <f>IF(Flights[[#This Row],[Status]]&lt;&gt;"Delayed","",IF(Flights[[#This Row],[Arrival Delay]]&gt;120,"Severe",IF(Flights[[#This Row],[Arrival Delay]]&gt;60,"Major","Moderate")))</f>
        <v>Major</v>
      </c>
      <c r="X2212" t="str">
        <f>IF(OR(AND(Flights[[#This Row],[Status]]="Cancelled",Flights[[#This Row],[Cancellation Reason]]="Airline/Carrier"),Flights[[#This Row],[Delay Type]]="Severe"),"Yes","No")</f>
        <v>No</v>
      </c>
    </row>
    <row r="2213" spans="1:24" x14ac:dyDescent="0.25">
      <c r="A2213" s="3">
        <v>42171</v>
      </c>
      <c r="B2213">
        <f>WEEKNUM(Flights[[#This Row],[Date]],2)</f>
        <v>25</v>
      </c>
      <c r="C2213">
        <f>WEEKDAY(Flights[[#This Row],[Date]],2)</f>
        <v>2</v>
      </c>
      <c r="D2213" t="s">
        <v>1151</v>
      </c>
      <c r="E2213" t="s">
        <v>1995</v>
      </c>
      <c r="F2213" t="s">
        <v>0</v>
      </c>
      <c r="G2213" t="s">
        <v>15</v>
      </c>
      <c r="H2213" t="str">
        <f>_xlfn.XLOOKUP(Flights[[#This Row],[Destination]],Airports!$A$1:$A$77,Airports!$D$1:$D$77,"Code not found")</f>
        <v>Las Vegas</v>
      </c>
      <c r="I2213" t="str" cm="1">
        <f t="array" ref="I2213">_xlfn.XLOOKUP(Flights[[#This Row],[Destination]],_xlfn._TRO_TRAILING(Airports!A:A),_xlfn._TRO_TRAILING(Airports!E:E),"Code not found")</f>
        <v>NV</v>
      </c>
      <c r="J2213" s="1">
        <v>0.82638888888888884</v>
      </c>
      <c r="K2213">
        <f>HOUR(Flights[[#This Row],[Scheduled Departure]])</f>
        <v>19</v>
      </c>
      <c r="L2213" s="1">
        <v>0.83263888888888893</v>
      </c>
      <c r="M2213">
        <v>9</v>
      </c>
      <c r="N2213">
        <v>57</v>
      </c>
      <c r="O2213" s="14">
        <f>Flights[[#This Row],[Length (min)]]/60</f>
        <v>0.95</v>
      </c>
      <c r="P2213">
        <v>236</v>
      </c>
      <c r="Q2213" s="17">
        <f>IFERROR(Flights[[#This Row],[Distance]]/Flights[[#This Row],[Length (hr)]],"")</f>
        <v>248.42105263157896</v>
      </c>
      <c r="R2213" s="1">
        <v>0.86805555555555558</v>
      </c>
      <c r="S2213" s="1">
        <v>0.87222222222222223</v>
      </c>
      <c r="T2213">
        <v>6</v>
      </c>
      <c r="U2213" t="str">
        <f>IF(Flights[[#This Row],[Arrival Delay]]="","Cancelled",IF(Flights[[#This Row],[Arrival Delay]]&gt;15,"Delayed","On time"))</f>
        <v>On time</v>
      </c>
      <c r="V2213" t="str">
        <f>IF(Flights[[#This Row],[Status]]&lt;&gt;"Delayed","",IF(Flights[[#This Row],[Arrival Delay]]&gt;120,"Severe",IF(Flights[[#This Row],[Arrival Delay]]&gt;60,"Major","Moderate")))</f>
        <v/>
      </c>
      <c r="X2213" t="str">
        <f>IF(OR(AND(Flights[[#This Row],[Status]]="Cancelled",Flights[[#This Row],[Cancellation Reason]]="Airline/Carrier"),Flights[[#This Row],[Delay Type]]="Severe"),"Yes","No")</f>
        <v>No</v>
      </c>
    </row>
    <row r="2214" spans="1:24" x14ac:dyDescent="0.25">
      <c r="A2214" s="3">
        <v>42171</v>
      </c>
      <c r="B2214">
        <f>WEEKNUM(Flights[[#This Row],[Date]],2)</f>
        <v>25</v>
      </c>
      <c r="C2214">
        <f>WEEKDAY(Flights[[#This Row],[Date]],2)</f>
        <v>2</v>
      </c>
      <c r="D2214" t="s">
        <v>668</v>
      </c>
      <c r="E2214" t="s">
        <v>1989</v>
      </c>
      <c r="F2214" t="s">
        <v>0</v>
      </c>
      <c r="G2214" t="s">
        <v>276</v>
      </c>
      <c r="H2214" t="str">
        <f>_xlfn.XLOOKUP(Flights[[#This Row],[Destination]],Airports!$A$1:$A$77,Airports!$D$1:$D$77,"Code not found")</f>
        <v>Detroit</v>
      </c>
      <c r="I2214" t="str" cm="1">
        <f t="array" ref="I2214">_xlfn.XLOOKUP(Flights[[#This Row],[Destination]],_xlfn._TRO_TRAILING(Airports!A:A),_xlfn._TRO_TRAILING(Airports!E:E),"Code not found")</f>
        <v>MI</v>
      </c>
      <c r="J2214" s="1">
        <v>0.96180555555555558</v>
      </c>
      <c r="K2214">
        <f>HOUR(Flights[[#This Row],[Scheduled Departure]])</f>
        <v>23</v>
      </c>
      <c r="L2214" s="1">
        <v>0.96180555555555558</v>
      </c>
      <c r="M2214">
        <v>0</v>
      </c>
      <c r="N2214">
        <v>260</v>
      </c>
      <c r="O2214" s="14">
        <f>Flights[[#This Row],[Length (min)]]/60</f>
        <v>4.333333333333333</v>
      </c>
      <c r="P2214">
        <v>1979</v>
      </c>
      <c r="Q2214" s="17">
        <f>IFERROR(Flights[[#This Row],[Distance]]/Flights[[#This Row],[Length (hr)]],"")</f>
        <v>456.69230769230774</v>
      </c>
      <c r="R2214" s="1">
        <v>0.26944444444444443</v>
      </c>
      <c r="S2214" s="1">
        <v>0.2673611111111111</v>
      </c>
      <c r="T2214">
        <v>-3</v>
      </c>
      <c r="U2214" t="str">
        <f>IF(Flights[[#This Row],[Arrival Delay]]="","Cancelled",IF(Flights[[#This Row],[Arrival Delay]]&gt;15,"Delayed","On time"))</f>
        <v>On time</v>
      </c>
      <c r="V2214" t="str">
        <f>IF(Flights[[#This Row],[Status]]&lt;&gt;"Delayed","",IF(Flights[[#This Row],[Arrival Delay]]&gt;120,"Severe",IF(Flights[[#This Row],[Arrival Delay]]&gt;60,"Major","Moderate")))</f>
        <v/>
      </c>
      <c r="X2214" t="str">
        <f>IF(OR(AND(Flights[[#This Row],[Status]]="Cancelled",Flights[[#This Row],[Cancellation Reason]]="Airline/Carrier"),Flights[[#This Row],[Delay Type]]="Severe"),"Yes","No")</f>
        <v>No</v>
      </c>
    </row>
    <row r="2215" spans="1:24" x14ac:dyDescent="0.25">
      <c r="A2215" s="3">
        <v>42172</v>
      </c>
      <c r="B2215">
        <f>WEEKNUM(Flights[[#This Row],[Date]],2)</f>
        <v>25</v>
      </c>
      <c r="C2215">
        <f>WEEKDAY(Flights[[#This Row],[Date]],2)</f>
        <v>3</v>
      </c>
      <c r="D2215" t="s">
        <v>1506</v>
      </c>
      <c r="E2215" t="s">
        <v>1995</v>
      </c>
      <c r="F2215" t="s">
        <v>0</v>
      </c>
      <c r="G2215" t="s">
        <v>340</v>
      </c>
      <c r="H2215" t="str">
        <f>_xlfn.XLOOKUP(Flights[[#This Row],[Destination]],Airports!$A$1:$A$77,Airports!$D$1:$D$77,"Code not found")</f>
        <v>San Antonio</v>
      </c>
      <c r="I2215" t="str" cm="1">
        <f t="array" ref="I2215">_xlfn.XLOOKUP(Flights[[#This Row],[Destination]],_xlfn._TRO_TRAILING(Airports!A:A),_xlfn._TRO_TRAILING(Airports!E:E),"Code not found")</f>
        <v>TX</v>
      </c>
      <c r="J2215" s="1">
        <v>0.3125</v>
      </c>
      <c r="K2215">
        <f>HOUR(Flights[[#This Row],[Scheduled Departure]])</f>
        <v>7</v>
      </c>
      <c r="L2215" s="1">
        <v>0.31736111111111109</v>
      </c>
      <c r="M2215">
        <v>7</v>
      </c>
      <c r="N2215">
        <v>159</v>
      </c>
      <c r="O2215" s="14">
        <f>Flights[[#This Row],[Length (min)]]/60</f>
        <v>2.65</v>
      </c>
      <c r="P2215">
        <v>1211</v>
      </c>
      <c r="Q2215" s="17">
        <f>IFERROR(Flights[[#This Row],[Distance]]/Flights[[#This Row],[Length (hr)]],"")</f>
        <v>456.98113207547169</v>
      </c>
      <c r="R2215" s="1">
        <v>0.51388888888888884</v>
      </c>
      <c r="S2215" s="1">
        <v>0.51111111111111107</v>
      </c>
      <c r="T2215">
        <v>-4</v>
      </c>
      <c r="U2215" t="str">
        <f>IF(Flights[[#This Row],[Arrival Delay]]="","Cancelled",IF(Flights[[#This Row],[Arrival Delay]]&gt;15,"Delayed","On time"))</f>
        <v>On time</v>
      </c>
      <c r="V2215" t="str">
        <f>IF(Flights[[#This Row],[Status]]&lt;&gt;"Delayed","",IF(Flights[[#This Row],[Arrival Delay]]&gt;120,"Severe",IF(Flights[[#This Row],[Arrival Delay]]&gt;60,"Major","Moderate")))</f>
        <v/>
      </c>
      <c r="X2215" t="str">
        <f>IF(OR(AND(Flights[[#This Row],[Status]]="Cancelled",Flights[[#This Row],[Cancellation Reason]]="Airline/Carrier"),Flights[[#This Row],[Delay Type]]="Severe"),"Yes","No")</f>
        <v>No</v>
      </c>
    </row>
    <row r="2216" spans="1:24" x14ac:dyDescent="0.25">
      <c r="A2216" s="3">
        <v>42172</v>
      </c>
      <c r="B2216">
        <f>WEEKNUM(Flights[[#This Row],[Date]],2)</f>
        <v>25</v>
      </c>
      <c r="C2216">
        <f>WEEKDAY(Flights[[#This Row],[Date]],2)</f>
        <v>3</v>
      </c>
      <c r="D2216" t="s">
        <v>421</v>
      </c>
      <c r="E2216" t="s">
        <v>1996</v>
      </c>
      <c r="F2216" t="s">
        <v>0</v>
      </c>
      <c r="G2216" t="s">
        <v>13</v>
      </c>
      <c r="H2216" t="str">
        <f>_xlfn.XLOOKUP(Flights[[#This Row],[Destination]],Airports!$A$1:$A$77,Airports!$D$1:$D$77,"Code not found")</f>
        <v>Orlando</v>
      </c>
      <c r="I2216" t="str" cm="1">
        <f t="array" ref="I2216">_xlfn.XLOOKUP(Flights[[#This Row],[Destination]],_xlfn._TRO_TRAILING(Airports!A:A),_xlfn._TRO_TRAILING(Airports!E:E),"Code not found")</f>
        <v>FL</v>
      </c>
      <c r="J2216" s="1">
        <v>0.3576388888888889</v>
      </c>
      <c r="K2216">
        <f>HOUR(Flights[[#This Row],[Scheduled Departure]])</f>
        <v>8</v>
      </c>
      <c r="L2216" s="1">
        <v>0.3923611111111111</v>
      </c>
      <c r="M2216">
        <v>50</v>
      </c>
      <c r="N2216">
        <v>292</v>
      </c>
      <c r="O2216" s="14">
        <f>Flights[[#This Row],[Length (min)]]/60</f>
        <v>4.8666666666666663</v>
      </c>
      <c r="P2216">
        <v>2218</v>
      </c>
      <c r="Q2216" s="17">
        <f>IFERROR(Flights[[#This Row],[Distance]]/Flights[[#This Row],[Length (hr)]],"")</f>
        <v>455.75342465753431</v>
      </c>
      <c r="R2216" s="1">
        <v>0.69444444444444442</v>
      </c>
      <c r="S2216" s="1">
        <v>0.72013888888888888</v>
      </c>
      <c r="T2216">
        <v>37</v>
      </c>
      <c r="U2216" t="str">
        <f>IF(Flights[[#This Row],[Arrival Delay]]="","Cancelled",IF(Flights[[#This Row],[Arrival Delay]]&gt;15,"Delayed","On time"))</f>
        <v>Delayed</v>
      </c>
      <c r="V2216" t="str">
        <f>IF(Flights[[#This Row],[Status]]&lt;&gt;"Delayed","",IF(Flights[[#This Row],[Arrival Delay]]&gt;120,"Severe",IF(Flights[[#This Row],[Arrival Delay]]&gt;60,"Major","Moderate")))</f>
        <v>Moderate</v>
      </c>
      <c r="X2216" t="str">
        <f>IF(OR(AND(Flights[[#This Row],[Status]]="Cancelled",Flights[[#This Row],[Cancellation Reason]]="Airline/Carrier"),Flights[[#This Row],[Delay Type]]="Severe"),"Yes","No")</f>
        <v>No</v>
      </c>
    </row>
    <row r="2217" spans="1:24" x14ac:dyDescent="0.25">
      <c r="A2217" s="3">
        <v>42172</v>
      </c>
      <c r="B2217">
        <f>WEEKNUM(Flights[[#This Row],[Date]],2)</f>
        <v>25</v>
      </c>
      <c r="C2217">
        <f>WEEKDAY(Flights[[#This Row],[Date]],2)</f>
        <v>3</v>
      </c>
      <c r="D2217" t="s">
        <v>1215</v>
      </c>
      <c r="E2217" t="s">
        <v>1990</v>
      </c>
      <c r="F2217" t="s">
        <v>0</v>
      </c>
      <c r="G2217" t="s">
        <v>293</v>
      </c>
      <c r="H2217" t="str">
        <f>_xlfn.XLOOKUP(Flights[[#This Row],[Destination]],Airports!$A$1:$A$77,Airports!$D$1:$D$77,"Code not found")</f>
        <v>Houston</v>
      </c>
      <c r="I2217" t="str" cm="1">
        <f t="array" ref="I2217">_xlfn.XLOOKUP(Flights[[#This Row],[Destination]],_xlfn._TRO_TRAILING(Airports!A:A),_xlfn._TRO_TRAILING(Airports!E:E),"Code not found")</f>
        <v>TX</v>
      </c>
      <c r="J2217" s="1">
        <v>0.47430555555555554</v>
      </c>
      <c r="K2217">
        <f>HOUR(Flights[[#This Row],[Scheduled Departure]])</f>
        <v>11</v>
      </c>
      <c r="L2217" s="1">
        <v>0.48749999999999999</v>
      </c>
      <c r="M2217">
        <v>19</v>
      </c>
      <c r="N2217">
        <v>205</v>
      </c>
      <c r="O2217" s="14">
        <f>Flights[[#This Row],[Length (min)]]/60</f>
        <v>3.4166666666666665</v>
      </c>
      <c r="P2217">
        <v>1379</v>
      </c>
      <c r="Q2217" s="17">
        <f>IFERROR(Flights[[#This Row],[Distance]]/Flights[[#This Row],[Length (hr)]],"")</f>
        <v>403.60975609756099</v>
      </c>
      <c r="R2217" s="1">
        <v>0.69861111111111107</v>
      </c>
      <c r="S2217" s="1">
        <v>0.71319444444444446</v>
      </c>
      <c r="T2217">
        <v>21</v>
      </c>
      <c r="U2217" t="str">
        <f>IF(Flights[[#This Row],[Arrival Delay]]="","Cancelled",IF(Flights[[#This Row],[Arrival Delay]]&gt;15,"Delayed","On time"))</f>
        <v>Delayed</v>
      </c>
      <c r="V2217" t="str">
        <f>IF(Flights[[#This Row],[Status]]&lt;&gt;"Delayed","",IF(Flights[[#This Row],[Arrival Delay]]&gt;120,"Severe",IF(Flights[[#This Row],[Arrival Delay]]&gt;60,"Major","Moderate")))</f>
        <v>Moderate</v>
      </c>
      <c r="X2217" t="str">
        <f>IF(OR(AND(Flights[[#This Row],[Status]]="Cancelled",Flights[[#This Row],[Cancellation Reason]]="Airline/Carrier"),Flights[[#This Row],[Delay Type]]="Severe"),"Yes","No")</f>
        <v>No</v>
      </c>
    </row>
    <row r="2218" spans="1:24" x14ac:dyDescent="0.25">
      <c r="A2218" s="3">
        <v>42172</v>
      </c>
      <c r="B2218">
        <f>WEEKNUM(Flights[[#This Row],[Date]],2)</f>
        <v>25</v>
      </c>
      <c r="C2218">
        <f>WEEKDAY(Flights[[#This Row],[Date]],2)</f>
        <v>3</v>
      </c>
      <c r="D2218" t="s">
        <v>1147</v>
      </c>
      <c r="E2218" t="s">
        <v>1991</v>
      </c>
      <c r="F2218" t="s">
        <v>0</v>
      </c>
      <c r="G2218" t="s">
        <v>344</v>
      </c>
      <c r="H2218" t="str">
        <f>_xlfn.XLOOKUP(Flights[[#This Row],[Destination]],Airports!$A$1:$A$77,Airports!$D$1:$D$77,"Code not found")</f>
        <v>Seattle</v>
      </c>
      <c r="I2218" t="str" cm="1">
        <f t="array" ref="I2218">_xlfn.XLOOKUP(Flights[[#This Row],[Destination]],_xlfn._TRO_TRAILING(Airports!A:A),_xlfn._TRO_TRAILING(Airports!E:E),"Code not found")</f>
        <v>WA</v>
      </c>
      <c r="J2218" s="1">
        <v>0.51041666666666663</v>
      </c>
      <c r="K2218">
        <f>HOUR(Flights[[#This Row],[Scheduled Departure]])</f>
        <v>12</v>
      </c>
      <c r="L2218" s="1">
        <v>0.50416666666666665</v>
      </c>
      <c r="M2218">
        <v>-9</v>
      </c>
      <c r="N2218">
        <v>161</v>
      </c>
      <c r="O2218" s="14">
        <f>Flights[[#This Row],[Length (min)]]/60</f>
        <v>2.6833333333333331</v>
      </c>
      <c r="P2218">
        <v>954</v>
      </c>
      <c r="Q2218" s="17">
        <f>IFERROR(Flights[[#This Row],[Distance]]/Flights[[#This Row],[Length (hr)]],"")</f>
        <v>355.52795031055905</v>
      </c>
      <c r="R2218" s="1">
        <v>0.62083333333333335</v>
      </c>
      <c r="S2218" s="1">
        <v>0.61597222222222225</v>
      </c>
      <c r="T2218">
        <v>-7</v>
      </c>
      <c r="U2218" t="str">
        <f>IF(Flights[[#This Row],[Arrival Delay]]="","Cancelled",IF(Flights[[#This Row],[Arrival Delay]]&gt;15,"Delayed","On time"))</f>
        <v>On time</v>
      </c>
      <c r="V2218" t="str">
        <f>IF(Flights[[#This Row],[Status]]&lt;&gt;"Delayed","",IF(Flights[[#This Row],[Arrival Delay]]&gt;120,"Severe",IF(Flights[[#This Row],[Arrival Delay]]&gt;60,"Major","Moderate")))</f>
        <v/>
      </c>
      <c r="X2218" t="str">
        <f>IF(OR(AND(Flights[[#This Row],[Status]]="Cancelled",Flights[[#This Row],[Cancellation Reason]]="Airline/Carrier"),Flights[[#This Row],[Delay Type]]="Severe"),"Yes","No")</f>
        <v>No</v>
      </c>
    </row>
    <row r="2219" spans="1:24" x14ac:dyDescent="0.25">
      <c r="A2219" s="3">
        <v>42172</v>
      </c>
      <c r="B2219">
        <f>WEEKNUM(Flights[[#This Row],[Date]],2)</f>
        <v>25</v>
      </c>
      <c r="C2219">
        <f>WEEKDAY(Flights[[#This Row],[Date]],2)</f>
        <v>3</v>
      </c>
      <c r="D2219" t="s">
        <v>766</v>
      </c>
      <c r="E2219" t="s">
        <v>1994</v>
      </c>
      <c r="F2219" t="s">
        <v>0</v>
      </c>
      <c r="G2219" t="s">
        <v>343</v>
      </c>
      <c r="H2219" t="str">
        <f>_xlfn.XLOOKUP(Flights[[#This Row],[Destination]],Airports!$A$1:$A$77,Airports!$D$1:$D$77,"Code not found")</f>
        <v>San Luis Obispo</v>
      </c>
      <c r="I2219" t="str" cm="1">
        <f t="array" ref="I2219">_xlfn.XLOOKUP(Flights[[#This Row],[Destination]],_xlfn._TRO_TRAILING(Airports!A:A),_xlfn._TRO_TRAILING(Airports!E:E),"Code not found")</f>
        <v>CA</v>
      </c>
      <c r="J2219" s="1">
        <v>0.51458333333333328</v>
      </c>
      <c r="K2219">
        <f>HOUR(Flights[[#This Row],[Scheduled Departure]])</f>
        <v>12</v>
      </c>
      <c r="L2219" s="1">
        <v>0.5083333333333333</v>
      </c>
      <c r="M2219">
        <v>-9</v>
      </c>
      <c r="N2219">
        <v>49</v>
      </c>
      <c r="O2219" s="14">
        <f>Flights[[#This Row],[Length (min)]]/60</f>
        <v>0.81666666666666665</v>
      </c>
      <c r="P2219">
        <v>156</v>
      </c>
      <c r="Q2219" s="17">
        <f>IFERROR(Flights[[#This Row],[Distance]]/Flights[[#This Row],[Length (hr)]],"")</f>
        <v>191.0204081632653</v>
      </c>
      <c r="R2219" s="1">
        <v>0.55555555555555558</v>
      </c>
      <c r="S2219" s="1">
        <v>0.54236111111111107</v>
      </c>
      <c r="T2219">
        <v>-19</v>
      </c>
      <c r="U2219" t="str">
        <f>IF(Flights[[#This Row],[Arrival Delay]]="","Cancelled",IF(Flights[[#This Row],[Arrival Delay]]&gt;15,"Delayed","On time"))</f>
        <v>On time</v>
      </c>
      <c r="V2219" t="str">
        <f>IF(Flights[[#This Row],[Status]]&lt;&gt;"Delayed","",IF(Flights[[#This Row],[Arrival Delay]]&gt;120,"Severe",IF(Flights[[#This Row],[Arrival Delay]]&gt;60,"Major","Moderate")))</f>
        <v/>
      </c>
      <c r="X2219" t="str">
        <f>IF(OR(AND(Flights[[#This Row],[Status]]="Cancelled",Flights[[#This Row],[Cancellation Reason]]="Airline/Carrier"),Flights[[#This Row],[Delay Type]]="Severe"),"Yes","No")</f>
        <v>No</v>
      </c>
    </row>
    <row r="2220" spans="1:24" x14ac:dyDescent="0.25">
      <c r="A2220" s="3">
        <v>42172</v>
      </c>
      <c r="B2220">
        <f>WEEKNUM(Flights[[#This Row],[Date]],2)</f>
        <v>25</v>
      </c>
      <c r="C2220">
        <f>WEEKDAY(Flights[[#This Row],[Date]],2)</f>
        <v>3</v>
      </c>
      <c r="D2220" t="s">
        <v>178</v>
      </c>
      <c r="E2220" t="s">
        <v>1987</v>
      </c>
      <c r="F2220" t="s">
        <v>0</v>
      </c>
      <c r="G2220" t="s">
        <v>4</v>
      </c>
      <c r="H2220" t="str">
        <f>_xlfn.XLOOKUP(Flights[[#This Row],[Destination]],Airports!$A$1:$A$77,Airports!$D$1:$D$77,"Code not found")</f>
        <v>Chicago</v>
      </c>
      <c r="I2220" t="str" cm="1">
        <f t="array" ref="I2220">_xlfn.XLOOKUP(Flights[[#This Row],[Destination]],_xlfn._TRO_TRAILING(Airports!A:A),_xlfn._TRO_TRAILING(Airports!E:E),"Code not found")</f>
        <v>IL</v>
      </c>
      <c r="J2220" s="1">
        <v>0.60763888888888884</v>
      </c>
      <c r="K2220">
        <f>HOUR(Flights[[#This Row],[Scheduled Departure]])</f>
        <v>14</v>
      </c>
      <c r="L2220" s="1">
        <v>0.60833333333333328</v>
      </c>
      <c r="M2220">
        <v>1</v>
      </c>
      <c r="N2220">
        <v>267</v>
      </c>
      <c r="O2220" s="14">
        <f>Flights[[#This Row],[Length (min)]]/60</f>
        <v>4.45</v>
      </c>
      <c r="P2220">
        <v>1744</v>
      </c>
      <c r="Q2220" s="17">
        <f>IFERROR(Flights[[#This Row],[Distance]]/Flights[[#This Row],[Length (hr)]],"")</f>
        <v>391.91011235955057</v>
      </c>
      <c r="R2220" s="1">
        <v>0.86527777777777781</v>
      </c>
      <c r="S2220" s="1">
        <v>0.87708333333333333</v>
      </c>
      <c r="T2220">
        <v>17</v>
      </c>
      <c r="U2220" t="str">
        <f>IF(Flights[[#This Row],[Arrival Delay]]="","Cancelled",IF(Flights[[#This Row],[Arrival Delay]]&gt;15,"Delayed","On time"))</f>
        <v>Delayed</v>
      </c>
      <c r="V2220" t="str">
        <f>IF(Flights[[#This Row],[Status]]&lt;&gt;"Delayed","",IF(Flights[[#This Row],[Arrival Delay]]&gt;120,"Severe",IF(Flights[[#This Row],[Arrival Delay]]&gt;60,"Major","Moderate")))</f>
        <v>Moderate</v>
      </c>
      <c r="X2220" t="str">
        <f>IF(OR(AND(Flights[[#This Row],[Status]]="Cancelled",Flights[[#This Row],[Cancellation Reason]]="Airline/Carrier"),Flights[[#This Row],[Delay Type]]="Severe"),"Yes","No")</f>
        <v>No</v>
      </c>
    </row>
    <row r="2221" spans="1:24" x14ac:dyDescent="0.25">
      <c r="A2221" s="3">
        <v>42172</v>
      </c>
      <c r="B2221">
        <f>WEEKNUM(Flights[[#This Row],[Date]],2)</f>
        <v>25</v>
      </c>
      <c r="C2221">
        <f>WEEKDAY(Flights[[#This Row],[Date]],2)</f>
        <v>3</v>
      </c>
      <c r="D2221" t="s">
        <v>1014</v>
      </c>
      <c r="E2221" t="s">
        <v>1988</v>
      </c>
      <c r="F2221" t="s">
        <v>0</v>
      </c>
      <c r="G2221" t="s">
        <v>29</v>
      </c>
      <c r="H2221" t="str">
        <f>_xlfn.XLOOKUP(Flights[[#This Row],[Destination]],Airports!$A$1:$A$77,Airports!$D$1:$D$77,"Code not found")</f>
        <v>Phoenix</v>
      </c>
      <c r="I2221" t="str" cm="1">
        <f t="array" ref="I2221">_xlfn.XLOOKUP(Flights[[#This Row],[Destination]],_xlfn._TRO_TRAILING(Airports!A:A),_xlfn._TRO_TRAILING(Airports!E:E),"Code not found")</f>
        <v>AZ</v>
      </c>
      <c r="J2221" s="1">
        <v>0.68402777777777779</v>
      </c>
      <c r="K2221">
        <f>HOUR(Flights[[#This Row],[Scheduled Departure]])</f>
        <v>16</v>
      </c>
      <c r="L2221" s="1">
        <v>0.69444444444444442</v>
      </c>
      <c r="M2221">
        <v>15</v>
      </c>
      <c r="N2221">
        <v>84</v>
      </c>
      <c r="O2221" s="14">
        <f>Flights[[#This Row],[Length (min)]]/60</f>
        <v>1.4</v>
      </c>
      <c r="P2221">
        <v>370</v>
      </c>
      <c r="Q2221" s="17">
        <f>IFERROR(Flights[[#This Row],[Distance]]/Flights[[#This Row],[Length (hr)]],"")</f>
        <v>264.28571428571428</v>
      </c>
      <c r="R2221" s="1">
        <v>0.74652777777777779</v>
      </c>
      <c r="S2221" s="1">
        <v>0.75277777777777777</v>
      </c>
      <c r="T2221">
        <v>9</v>
      </c>
      <c r="U2221" t="str">
        <f>IF(Flights[[#This Row],[Arrival Delay]]="","Cancelled",IF(Flights[[#This Row],[Arrival Delay]]&gt;15,"Delayed","On time"))</f>
        <v>On time</v>
      </c>
      <c r="V2221" t="str">
        <f>IF(Flights[[#This Row],[Status]]&lt;&gt;"Delayed","",IF(Flights[[#This Row],[Arrival Delay]]&gt;120,"Severe",IF(Flights[[#This Row],[Arrival Delay]]&gt;60,"Major","Moderate")))</f>
        <v/>
      </c>
      <c r="X2221" t="str">
        <f>IF(OR(AND(Flights[[#This Row],[Status]]="Cancelled",Flights[[#This Row],[Cancellation Reason]]="Airline/Carrier"),Flights[[#This Row],[Delay Type]]="Severe"),"Yes","No")</f>
        <v>No</v>
      </c>
    </row>
    <row r="2222" spans="1:24" x14ac:dyDescent="0.25">
      <c r="A2222" s="3">
        <v>42172</v>
      </c>
      <c r="B2222">
        <f>WEEKNUM(Flights[[#This Row],[Date]],2)</f>
        <v>25</v>
      </c>
      <c r="C2222">
        <f>WEEKDAY(Flights[[#This Row],[Date]],2)</f>
        <v>3</v>
      </c>
      <c r="D2222" t="s">
        <v>610</v>
      </c>
      <c r="E2222" t="s">
        <v>1996</v>
      </c>
      <c r="F2222" t="s">
        <v>0</v>
      </c>
      <c r="G2222" t="s">
        <v>9</v>
      </c>
      <c r="H2222" t="str">
        <f>_xlfn.XLOOKUP(Flights[[#This Row],[Destination]],Airports!$A$1:$A$77,Airports!$D$1:$D$77,"Code not found")</f>
        <v>San Francisco</v>
      </c>
      <c r="I2222" t="str" cm="1">
        <f t="array" ref="I2222">_xlfn.XLOOKUP(Flights[[#This Row],[Destination]],_xlfn._TRO_TRAILING(Airports!A:A),_xlfn._TRO_TRAILING(Airports!E:E),"Code not found")</f>
        <v>CA</v>
      </c>
      <c r="J2222" s="1">
        <v>0.77083333333333337</v>
      </c>
      <c r="K2222">
        <f>HOUR(Flights[[#This Row],[Scheduled Departure]])</f>
        <v>18</v>
      </c>
      <c r="L2222" s="1">
        <v>0.77083333333333337</v>
      </c>
      <c r="M2222">
        <v>0</v>
      </c>
      <c r="N2222">
        <v>66</v>
      </c>
      <c r="O2222" s="14">
        <f>Flights[[#This Row],[Length (min)]]/60</f>
        <v>1.1000000000000001</v>
      </c>
      <c r="P2222">
        <v>337</v>
      </c>
      <c r="Q2222" s="17">
        <f>IFERROR(Flights[[#This Row],[Distance]]/Flights[[#This Row],[Length (hr)]],"")</f>
        <v>306.36363636363632</v>
      </c>
      <c r="R2222" s="1">
        <v>0.81944444444444442</v>
      </c>
      <c r="S2222" s="1">
        <v>0.81666666666666665</v>
      </c>
      <c r="T2222">
        <v>-4</v>
      </c>
      <c r="U2222" t="str">
        <f>IF(Flights[[#This Row],[Arrival Delay]]="","Cancelled",IF(Flights[[#This Row],[Arrival Delay]]&gt;15,"Delayed","On time"))</f>
        <v>On time</v>
      </c>
      <c r="V2222" t="str">
        <f>IF(Flights[[#This Row],[Status]]&lt;&gt;"Delayed","",IF(Flights[[#This Row],[Arrival Delay]]&gt;120,"Severe",IF(Flights[[#This Row],[Arrival Delay]]&gt;60,"Major","Moderate")))</f>
        <v/>
      </c>
      <c r="X2222" t="str">
        <f>IF(OR(AND(Flights[[#This Row],[Status]]="Cancelled",Flights[[#This Row],[Cancellation Reason]]="Airline/Carrier"),Flights[[#This Row],[Delay Type]]="Severe"),"Yes","No")</f>
        <v>No</v>
      </c>
    </row>
    <row r="2223" spans="1:24" x14ac:dyDescent="0.25">
      <c r="A2223" s="3">
        <v>42172</v>
      </c>
      <c r="B2223">
        <f>WEEKNUM(Flights[[#This Row],[Date]],2)</f>
        <v>25</v>
      </c>
      <c r="C2223">
        <f>WEEKDAY(Flights[[#This Row],[Date]],2)</f>
        <v>3</v>
      </c>
      <c r="D2223" t="s">
        <v>590</v>
      </c>
      <c r="E2223" t="s">
        <v>1996</v>
      </c>
      <c r="F2223" t="s">
        <v>0</v>
      </c>
      <c r="G2223" t="s">
        <v>9</v>
      </c>
      <c r="H2223" t="str">
        <f>_xlfn.XLOOKUP(Flights[[#This Row],[Destination]],Airports!$A$1:$A$77,Airports!$D$1:$D$77,"Code not found")</f>
        <v>San Francisco</v>
      </c>
      <c r="I2223" t="str" cm="1">
        <f t="array" ref="I2223">_xlfn.XLOOKUP(Flights[[#This Row],[Destination]],_xlfn._TRO_TRAILING(Airports!A:A),_xlfn._TRO_TRAILING(Airports!E:E),"Code not found")</f>
        <v>CA</v>
      </c>
      <c r="J2223" s="1">
        <v>0.82638888888888884</v>
      </c>
      <c r="K2223">
        <f>HOUR(Flights[[#This Row],[Scheduled Departure]])</f>
        <v>19</v>
      </c>
      <c r="L2223" s="1">
        <v>0.82361111111111107</v>
      </c>
      <c r="M2223">
        <v>-4</v>
      </c>
      <c r="N2223">
        <v>67</v>
      </c>
      <c r="O2223" s="14">
        <f>Flights[[#This Row],[Length (min)]]/60</f>
        <v>1.1166666666666667</v>
      </c>
      <c r="P2223">
        <v>337</v>
      </c>
      <c r="Q2223" s="17">
        <f>IFERROR(Flights[[#This Row],[Distance]]/Flights[[#This Row],[Length (hr)]],"")</f>
        <v>301.79104477611941</v>
      </c>
      <c r="R2223" s="1">
        <v>0.87847222222222221</v>
      </c>
      <c r="S2223" s="1">
        <v>0.87013888888888891</v>
      </c>
      <c r="T2223">
        <v>-12</v>
      </c>
      <c r="U2223" t="str">
        <f>IF(Flights[[#This Row],[Arrival Delay]]="","Cancelled",IF(Flights[[#This Row],[Arrival Delay]]&gt;15,"Delayed","On time"))</f>
        <v>On time</v>
      </c>
      <c r="V2223" t="str">
        <f>IF(Flights[[#This Row],[Status]]&lt;&gt;"Delayed","",IF(Flights[[#This Row],[Arrival Delay]]&gt;120,"Severe",IF(Flights[[#This Row],[Arrival Delay]]&gt;60,"Major","Moderate")))</f>
        <v/>
      </c>
      <c r="X2223" t="str">
        <f>IF(OR(AND(Flights[[#This Row],[Status]]="Cancelled",Flights[[#This Row],[Cancellation Reason]]="Airline/Carrier"),Flights[[#This Row],[Delay Type]]="Severe"),"Yes","No")</f>
        <v>No</v>
      </c>
    </row>
    <row r="2224" spans="1:24" x14ac:dyDescent="0.25">
      <c r="A2224" s="3">
        <v>42172</v>
      </c>
      <c r="B2224">
        <f>WEEKNUM(Flights[[#This Row],[Date]],2)</f>
        <v>25</v>
      </c>
      <c r="C2224">
        <f>WEEKDAY(Flights[[#This Row],[Date]],2)</f>
        <v>3</v>
      </c>
      <c r="D2224" t="s">
        <v>1491</v>
      </c>
      <c r="E2224" t="s">
        <v>1989</v>
      </c>
      <c r="F2224" t="s">
        <v>0</v>
      </c>
      <c r="G2224" t="s">
        <v>24</v>
      </c>
      <c r="H2224" t="str">
        <f>_xlfn.XLOOKUP(Flights[[#This Row],[Destination]],Airports!$A$1:$A$77,Airports!$D$1:$D$77,"Code not found")</f>
        <v>Portland</v>
      </c>
      <c r="I2224" t="str" cm="1">
        <f t="array" ref="I2224">_xlfn.XLOOKUP(Flights[[#This Row],[Destination]],_xlfn._TRO_TRAILING(Airports!A:A),_xlfn._TRO_TRAILING(Airports!E:E),"Code not found")</f>
        <v>OR</v>
      </c>
      <c r="J2224" s="1">
        <v>0.82986111111111116</v>
      </c>
      <c r="K2224">
        <f>HOUR(Flights[[#This Row],[Scheduled Departure]])</f>
        <v>19</v>
      </c>
      <c r="L2224" s="1">
        <v>0.8305555555555556</v>
      </c>
      <c r="M2224">
        <v>1</v>
      </c>
      <c r="N2224">
        <v>133</v>
      </c>
      <c r="O2224" s="14">
        <f>Flights[[#This Row],[Length (min)]]/60</f>
        <v>2.2166666666666668</v>
      </c>
      <c r="P2224">
        <v>834</v>
      </c>
      <c r="Q2224" s="17">
        <f>IFERROR(Flights[[#This Row],[Distance]]/Flights[[#This Row],[Length (hr)]],"")</f>
        <v>376.24060150375936</v>
      </c>
      <c r="R2224" s="1">
        <v>0.92777777777777781</v>
      </c>
      <c r="S2224" s="1">
        <v>0.92291666666666672</v>
      </c>
      <c r="T2224">
        <v>-7</v>
      </c>
      <c r="U2224" t="str">
        <f>IF(Flights[[#This Row],[Arrival Delay]]="","Cancelled",IF(Flights[[#This Row],[Arrival Delay]]&gt;15,"Delayed","On time"))</f>
        <v>On time</v>
      </c>
      <c r="V2224" t="str">
        <f>IF(Flights[[#This Row],[Status]]&lt;&gt;"Delayed","",IF(Flights[[#This Row],[Arrival Delay]]&gt;120,"Severe",IF(Flights[[#This Row],[Arrival Delay]]&gt;60,"Major","Moderate")))</f>
        <v/>
      </c>
      <c r="X2224" t="str">
        <f>IF(OR(AND(Flights[[#This Row],[Status]]="Cancelled",Flights[[#This Row],[Cancellation Reason]]="Airline/Carrier"),Flights[[#This Row],[Delay Type]]="Severe"),"Yes","No")</f>
        <v>No</v>
      </c>
    </row>
    <row r="2225" spans="1:24" x14ac:dyDescent="0.25">
      <c r="A2225" s="3">
        <v>42173</v>
      </c>
      <c r="B2225">
        <f>WEEKNUM(Flights[[#This Row],[Date]],2)</f>
        <v>25</v>
      </c>
      <c r="C2225">
        <f>WEEKDAY(Flights[[#This Row],[Date]],2)</f>
        <v>4</v>
      </c>
      <c r="D2225" t="s">
        <v>1459</v>
      </c>
      <c r="E2225" t="s">
        <v>1988</v>
      </c>
      <c r="F2225" t="s">
        <v>0</v>
      </c>
      <c r="G2225" t="s">
        <v>6</v>
      </c>
      <c r="H2225" t="str">
        <f>_xlfn.XLOOKUP(Flights[[#This Row],[Destination]],Airports!$A$1:$A$77,Airports!$D$1:$D$77,"Code not found")</f>
        <v>Nashville</v>
      </c>
      <c r="I2225" t="str" cm="1">
        <f t="array" ref="I2225">_xlfn.XLOOKUP(Flights[[#This Row],[Destination]],_xlfn._TRO_TRAILING(Airports!A:A),_xlfn._TRO_TRAILING(Airports!E:E),"Code not found")</f>
        <v>TN</v>
      </c>
      <c r="J2225" s="1">
        <v>2.0833333333333332E-2</v>
      </c>
      <c r="K2225">
        <f>HOUR(Flights[[#This Row],[Scheduled Departure]])</f>
        <v>0</v>
      </c>
      <c r="L2225" s="1">
        <v>6.6666666666666666E-2</v>
      </c>
      <c r="M2225">
        <v>66</v>
      </c>
      <c r="N2225">
        <v>228</v>
      </c>
      <c r="O2225" s="14">
        <f>Flights[[#This Row],[Length (min)]]/60</f>
        <v>3.8</v>
      </c>
      <c r="P2225">
        <v>1797</v>
      </c>
      <c r="Q2225" s="17">
        <f>IFERROR(Flights[[#This Row],[Distance]]/Flights[[#This Row],[Length (hr)]],"")</f>
        <v>472.89473684210526</v>
      </c>
      <c r="R2225" s="1">
        <v>0.27777777777777779</v>
      </c>
      <c r="S2225" s="1">
        <v>0.30833333333333335</v>
      </c>
      <c r="T2225">
        <v>44</v>
      </c>
      <c r="U2225" t="str">
        <f>IF(Flights[[#This Row],[Arrival Delay]]="","Cancelled",IF(Flights[[#This Row],[Arrival Delay]]&gt;15,"Delayed","On time"))</f>
        <v>Delayed</v>
      </c>
      <c r="V2225" t="str">
        <f>IF(Flights[[#This Row],[Status]]&lt;&gt;"Delayed","",IF(Flights[[#This Row],[Arrival Delay]]&gt;120,"Severe",IF(Flights[[#This Row],[Arrival Delay]]&gt;60,"Major","Moderate")))</f>
        <v>Moderate</v>
      </c>
      <c r="X2225" t="str">
        <f>IF(OR(AND(Flights[[#This Row],[Status]]="Cancelled",Flights[[#This Row],[Cancellation Reason]]="Airline/Carrier"),Flights[[#This Row],[Delay Type]]="Severe"),"Yes","No")</f>
        <v>No</v>
      </c>
    </row>
    <row r="2226" spans="1:24" x14ac:dyDescent="0.25">
      <c r="A2226" s="3">
        <v>42173</v>
      </c>
      <c r="B2226">
        <f>WEEKNUM(Flights[[#This Row],[Date]],2)</f>
        <v>25</v>
      </c>
      <c r="C2226">
        <f>WEEKDAY(Flights[[#This Row],[Date]],2)</f>
        <v>4</v>
      </c>
      <c r="D2226" t="s">
        <v>1279</v>
      </c>
      <c r="E2226" t="s">
        <v>1994</v>
      </c>
      <c r="F2226" t="s">
        <v>0</v>
      </c>
      <c r="G2226" t="s">
        <v>9</v>
      </c>
      <c r="H2226" t="str">
        <f>_xlfn.XLOOKUP(Flights[[#This Row],[Destination]],Airports!$A$1:$A$77,Airports!$D$1:$D$77,"Code not found")</f>
        <v>San Francisco</v>
      </c>
      <c r="I2226" t="str" cm="1">
        <f t="array" ref="I2226">_xlfn.XLOOKUP(Flights[[#This Row],[Destination]],_xlfn._TRO_TRAILING(Airports!A:A),_xlfn._TRO_TRAILING(Airports!E:E),"Code not found")</f>
        <v>CA</v>
      </c>
      <c r="J2226" s="1">
        <v>0.25277777777777777</v>
      </c>
      <c r="K2226">
        <f>HOUR(Flights[[#This Row],[Scheduled Departure]])</f>
        <v>6</v>
      </c>
      <c r="L2226" s="1">
        <v>0.24722222222222223</v>
      </c>
      <c r="M2226">
        <v>-8</v>
      </c>
      <c r="N2226">
        <v>81</v>
      </c>
      <c r="O2226" s="14">
        <f>Flights[[#This Row],[Length (min)]]/60</f>
        <v>1.35</v>
      </c>
      <c r="P2226">
        <v>337</v>
      </c>
      <c r="Q2226" s="17">
        <f>IFERROR(Flights[[#This Row],[Distance]]/Flights[[#This Row],[Length (hr)]],"")</f>
        <v>249.62962962962962</v>
      </c>
      <c r="R2226" s="1">
        <v>0.31388888888888888</v>
      </c>
      <c r="S2226" s="1">
        <v>0.3034722222222222</v>
      </c>
      <c r="T2226">
        <v>-15</v>
      </c>
      <c r="U2226" t="str">
        <f>IF(Flights[[#This Row],[Arrival Delay]]="","Cancelled",IF(Flights[[#This Row],[Arrival Delay]]&gt;15,"Delayed","On time"))</f>
        <v>On time</v>
      </c>
      <c r="V2226" t="str">
        <f>IF(Flights[[#This Row],[Status]]&lt;&gt;"Delayed","",IF(Flights[[#This Row],[Arrival Delay]]&gt;120,"Severe",IF(Flights[[#This Row],[Arrival Delay]]&gt;60,"Major","Moderate")))</f>
        <v/>
      </c>
      <c r="X2226" t="str">
        <f>IF(OR(AND(Flights[[#This Row],[Status]]="Cancelled",Flights[[#This Row],[Cancellation Reason]]="Airline/Carrier"),Flights[[#This Row],[Delay Type]]="Severe"),"Yes","No")</f>
        <v>No</v>
      </c>
    </row>
    <row r="2227" spans="1:24" x14ac:dyDescent="0.25">
      <c r="A2227" s="3">
        <v>42173</v>
      </c>
      <c r="B2227">
        <f>WEEKNUM(Flights[[#This Row],[Date]],2)</f>
        <v>25</v>
      </c>
      <c r="C2227">
        <f>WEEKDAY(Flights[[#This Row],[Date]],2)</f>
        <v>4</v>
      </c>
      <c r="D2227" t="s">
        <v>388</v>
      </c>
      <c r="E2227" t="s">
        <v>1989</v>
      </c>
      <c r="F2227" t="s">
        <v>0</v>
      </c>
      <c r="G2227" t="s">
        <v>314</v>
      </c>
      <c r="H2227" t="str">
        <f>_xlfn.XLOOKUP(Flights[[#This Row],[Destination]],Airports!$A$1:$A$77,Airports!$D$1:$D$77,"Code not found")</f>
        <v>Minneapolis</v>
      </c>
      <c r="I2227" t="str" cm="1">
        <f t="array" ref="I2227">_xlfn.XLOOKUP(Flights[[#This Row],[Destination]],_xlfn._TRO_TRAILING(Airports!A:A),_xlfn._TRO_TRAILING(Airports!E:E),"Code not found")</f>
        <v>MN</v>
      </c>
      <c r="J2227" s="1">
        <v>0.28819444444444442</v>
      </c>
      <c r="K2227">
        <f>HOUR(Flights[[#This Row],[Scheduled Departure]])</f>
        <v>6</v>
      </c>
      <c r="L2227" s="1">
        <v>0.29444444444444445</v>
      </c>
      <c r="M2227">
        <v>9</v>
      </c>
      <c r="N2227">
        <v>197</v>
      </c>
      <c r="O2227" s="14">
        <f>Flights[[#This Row],[Length (min)]]/60</f>
        <v>3.2833333333333332</v>
      </c>
      <c r="P2227">
        <v>1535</v>
      </c>
      <c r="Q2227" s="17">
        <f>IFERROR(Flights[[#This Row],[Distance]]/Flights[[#This Row],[Length (hr)]],"")</f>
        <v>467.51269035532999</v>
      </c>
      <c r="R2227" s="1">
        <v>0.51527777777777772</v>
      </c>
      <c r="S2227" s="1">
        <v>0.51458333333333328</v>
      </c>
      <c r="T2227">
        <v>-1</v>
      </c>
      <c r="U2227" t="str">
        <f>IF(Flights[[#This Row],[Arrival Delay]]="","Cancelled",IF(Flights[[#This Row],[Arrival Delay]]&gt;15,"Delayed","On time"))</f>
        <v>On time</v>
      </c>
      <c r="V2227" t="str">
        <f>IF(Flights[[#This Row],[Status]]&lt;&gt;"Delayed","",IF(Flights[[#This Row],[Arrival Delay]]&gt;120,"Severe",IF(Flights[[#This Row],[Arrival Delay]]&gt;60,"Major","Moderate")))</f>
        <v/>
      </c>
      <c r="X2227" t="str">
        <f>IF(OR(AND(Flights[[#This Row],[Status]]="Cancelled",Flights[[#This Row],[Cancellation Reason]]="Airline/Carrier"),Flights[[#This Row],[Delay Type]]="Severe"),"Yes","No")</f>
        <v>No</v>
      </c>
    </row>
    <row r="2228" spans="1:24" x14ac:dyDescent="0.25">
      <c r="A2228" s="3">
        <v>42173</v>
      </c>
      <c r="B2228">
        <f>WEEKNUM(Flights[[#This Row],[Date]],2)</f>
        <v>25</v>
      </c>
      <c r="C2228">
        <f>WEEKDAY(Flights[[#This Row],[Date]],2)</f>
        <v>4</v>
      </c>
      <c r="D2228" t="s">
        <v>1569</v>
      </c>
      <c r="E2228" t="s">
        <v>1995</v>
      </c>
      <c r="F2228" t="s">
        <v>0</v>
      </c>
      <c r="G2228" t="s">
        <v>273</v>
      </c>
      <c r="H2228" t="str">
        <f>_xlfn.XLOOKUP(Flights[[#This Row],[Destination]],Airports!$A$1:$A$77,Airports!$D$1:$D$77,"Code not found")</f>
        <v>Denver</v>
      </c>
      <c r="I2228" t="str" cm="1">
        <f t="array" ref="I2228">_xlfn.XLOOKUP(Flights[[#This Row],[Destination]],_xlfn._TRO_TRAILING(Airports!A:A),_xlfn._TRO_TRAILING(Airports!E:E),"Code not found")</f>
        <v>CO</v>
      </c>
      <c r="J2228" s="1">
        <v>0.33333333333333331</v>
      </c>
      <c r="K2228">
        <f>HOUR(Flights[[#This Row],[Scheduled Departure]])</f>
        <v>8</v>
      </c>
      <c r="L2228" s="1">
        <v>0.34097222222222223</v>
      </c>
      <c r="M2228">
        <v>11</v>
      </c>
      <c r="N2228">
        <v>130</v>
      </c>
      <c r="O2228" s="14">
        <f>Flights[[#This Row],[Length (min)]]/60</f>
        <v>2.1666666666666665</v>
      </c>
      <c r="P2228">
        <v>862</v>
      </c>
      <c r="Q2228" s="17">
        <f>IFERROR(Flights[[#This Row],[Distance]]/Flights[[#This Row],[Length (hr)]],"")</f>
        <v>397.84615384615387</v>
      </c>
      <c r="R2228" s="1">
        <v>0.46875</v>
      </c>
      <c r="S2228" s="1">
        <v>0.47291666666666665</v>
      </c>
      <c r="T2228">
        <v>6</v>
      </c>
      <c r="U2228" t="str">
        <f>IF(Flights[[#This Row],[Arrival Delay]]="","Cancelled",IF(Flights[[#This Row],[Arrival Delay]]&gt;15,"Delayed","On time"))</f>
        <v>On time</v>
      </c>
      <c r="V2228" t="str">
        <f>IF(Flights[[#This Row],[Status]]&lt;&gt;"Delayed","",IF(Flights[[#This Row],[Arrival Delay]]&gt;120,"Severe",IF(Flights[[#This Row],[Arrival Delay]]&gt;60,"Major","Moderate")))</f>
        <v/>
      </c>
      <c r="X2228" t="str">
        <f>IF(OR(AND(Flights[[#This Row],[Status]]="Cancelled",Flights[[#This Row],[Cancellation Reason]]="Airline/Carrier"),Flights[[#This Row],[Delay Type]]="Severe"),"Yes","No")</f>
        <v>No</v>
      </c>
    </row>
    <row r="2229" spans="1:24" x14ac:dyDescent="0.25">
      <c r="A2229" s="3">
        <v>42173</v>
      </c>
      <c r="B2229">
        <f>WEEKNUM(Flights[[#This Row],[Date]],2)</f>
        <v>25</v>
      </c>
      <c r="C2229">
        <f>WEEKDAY(Flights[[#This Row],[Date]],2)</f>
        <v>4</v>
      </c>
      <c r="D2229" t="s">
        <v>436</v>
      </c>
      <c r="E2229" t="s">
        <v>1990</v>
      </c>
      <c r="F2229" t="s">
        <v>0</v>
      </c>
      <c r="G2229" t="s">
        <v>21</v>
      </c>
      <c r="H2229" t="str">
        <f>_xlfn.XLOOKUP(Flights[[#This Row],[Destination]],Airports!$A$1:$A$77,Airports!$D$1:$D$77,"Code not found")</f>
        <v>Lihue</v>
      </c>
      <c r="I2229" t="str" cm="1">
        <f t="array" ref="I2229">_xlfn.XLOOKUP(Flights[[#This Row],[Destination]],_xlfn._TRO_TRAILING(Airports!A:A),_xlfn._TRO_TRAILING(Airports!E:E),"Code not found")</f>
        <v>HI</v>
      </c>
      <c r="J2229" s="1">
        <v>0.38958333333333334</v>
      </c>
      <c r="K2229">
        <f>HOUR(Flights[[#This Row],[Scheduled Departure]])</f>
        <v>9</v>
      </c>
      <c r="L2229" s="1">
        <v>0.40486111111111112</v>
      </c>
      <c r="M2229">
        <v>22</v>
      </c>
      <c r="N2229">
        <v>345</v>
      </c>
      <c r="O2229" s="14">
        <f>Flights[[#This Row],[Length (min)]]/60</f>
        <v>5.75</v>
      </c>
      <c r="P2229">
        <v>2615</v>
      </c>
      <c r="Q2229" s="17">
        <f>IFERROR(Flights[[#This Row],[Distance]]/Flights[[#This Row],[Length (hr)]],"")</f>
        <v>454.78260869565219</v>
      </c>
      <c r="R2229" s="1">
        <v>0.5131944444444444</v>
      </c>
      <c r="S2229" s="1">
        <v>0.51944444444444449</v>
      </c>
      <c r="T2229">
        <v>9</v>
      </c>
      <c r="U2229" t="str">
        <f>IF(Flights[[#This Row],[Arrival Delay]]="","Cancelled",IF(Flights[[#This Row],[Arrival Delay]]&gt;15,"Delayed","On time"))</f>
        <v>On time</v>
      </c>
      <c r="V2229" t="str">
        <f>IF(Flights[[#This Row],[Status]]&lt;&gt;"Delayed","",IF(Flights[[#This Row],[Arrival Delay]]&gt;120,"Severe",IF(Flights[[#This Row],[Arrival Delay]]&gt;60,"Major","Moderate")))</f>
        <v/>
      </c>
      <c r="X2229" t="str">
        <f>IF(OR(AND(Flights[[#This Row],[Status]]="Cancelled",Flights[[#This Row],[Cancellation Reason]]="Airline/Carrier"),Flights[[#This Row],[Delay Type]]="Severe"),"Yes","No")</f>
        <v>No</v>
      </c>
    </row>
    <row r="2230" spans="1:24" x14ac:dyDescent="0.25">
      <c r="A2230" s="3">
        <v>42173</v>
      </c>
      <c r="B2230">
        <f>WEEKNUM(Flights[[#This Row],[Date]],2)</f>
        <v>25</v>
      </c>
      <c r="C2230">
        <f>WEEKDAY(Flights[[#This Row],[Date]],2)</f>
        <v>4</v>
      </c>
      <c r="D2230" t="s">
        <v>1102</v>
      </c>
      <c r="E2230" t="s">
        <v>1990</v>
      </c>
      <c r="F2230" t="s">
        <v>0</v>
      </c>
      <c r="G2230" t="s">
        <v>4</v>
      </c>
      <c r="H2230" t="str">
        <f>_xlfn.XLOOKUP(Flights[[#This Row],[Destination]],Airports!$A$1:$A$77,Airports!$D$1:$D$77,"Code not found")</f>
        <v>Chicago</v>
      </c>
      <c r="I2230" t="str" cm="1">
        <f t="array" ref="I2230">_xlfn.XLOOKUP(Flights[[#This Row],[Destination]],_xlfn._TRO_TRAILING(Airports!A:A),_xlfn._TRO_TRAILING(Airports!E:E),"Code not found")</f>
        <v>IL</v>
      </c>
      <c r="J2230" s="1">
        <v>0.57222222222222219</v>
      </c>
      <c r="K2230">
        <f>HOUR(Flights[[#This Row],[Scheduled Departure]])</f>
        <v>13</v>
      </c>
      <c r="L2230" s="1">
        <v>0.60069444444444442</v>
      </c>
      <c r="M2230">
        <v>41</v>
      </c>
      <c r="N2230">
        <v>243</v>
      </c>
      <c r="O2230" s="14">
        <f>Flights[[#This Row],[Length (min)]]/60</f>
        <v>4.05</v>
      </c>
      <c r="P2230">
        <v>1744</v>
      </c>
      <c r="Q2230" s="17">
        <f>IFERROR(Flights[[#This Row],[Distance]]/Flights[[#This Row],[Length (hr)]],"")</f>
        <v>430.61728395061732</v>
      </c>
      <c r="R2230" s="1">
        <v>0.82986111111111116</v>
      </c>
      <c r="S2230" s="1">
        <v>0.85277777777777775</v>
      </c>
      <c r="T2230">
        <v>33</v>
      </c>
      <c r="U2230" t="str">
        <f>IF(Flights[[#This Row],[Arrival Delay]]="","Cancelled",IF(Flights[[#This Row],[Arrival Delay]]&gt;15,"Delayed","On time"))</f>
        <v>Delayed</v>
      </c>
      <c r="V2230" t="str">
        <f>IF(Flights[[#This Row],[Status]]&lt;&gt;"Delayed","",IF(Flights[[#This Row],[Arrival Delay]]&gt;120,"Severe",IF(Flights[[#This Row],[Arrival Delay]]&gt;60,"Major","Moderate")))</f>
        <v>Moderate</v>
      </c>
      <c r="X2230" t="str">
        <f>IF(OR(AND(Flights[[#This Row],[Status]]="Cancelled",Flights[[#This Row],[Cancellation Reason]]="Airline/Carrier"),Flights[[#This Row],[Delay Type]]="Severe"),"Yes","No")</f>
        <v>No</v>
      </c>
    </row>
    <row r="2231" spans="1:24" x14ac:dyDescent="0.25">
      <c r="A2231" s="3">
        <v>42173</v>
      </c>
      <c r="B2231">
        <f>WEEKNUM(Flights[[#This Row],[Date]],2)</f>
        <v>25</v>
      </c>
      <c r="C2231">
        <f>WEEKDAY(Flights[[#This Row],[Date]],2)</f>
        <v>4</v>
      </c>
      <c r="D2231" t="s">
        <v>1076</v>
      </c>
      <c r="E2231" t="s">
        <v>1994</v>
      </c>
      <c r="F2231" t="s">
        <v>0</v>
      </c>
      <c r="G2231" t="s">
        <v>339</v>
      </c>
      <c r="H2231" t="str">
        <f>_xlfn.XLOOKUP(Flights[[#This Row],[Destination]],Airports!$A$1:$A$77,Airports!$D$1:$D$77,"Code not found")</f>
        <v>San Diego</v>
      </c>
      <c r="I2231" t="str" cm="1">
        <f t="array" ref="I2231">_xlfn.XLOOKUP(Flights[[#This Row],[Destination]],_xlfn._TRO_TRAILING(Airports!A:A),_xlfn._TRO_TRAILING(Airports!E:E),"Code not found")</f>
        <v>CA</v>
      </c>
      <c r="J2231" s="1">
        <v>0.58333333333333337</v>
      </c>
      <c r="K2231">
        <f>HOUR(Flights[[#This Row],[Scheduled Departure]])</f>
        <v>14</v>
      </c>
      <c r="L2231" s="1">
        <v>0.58263888888888893</v>
      </c>
      <c r="M2231">
        <v>-1</v>
      </c>
      <c r="N2231">
        <v>47</v>
      </c>
      <c r="O2231" s="14">
        <f>Flights[[#This Row],[Length (min)]]/60</f>
        <v>0.78333333333333333</v>
      </c>
      <c r="P2231">
        <v>109</v>
      </c>
      <c r="Q2231" s="17">
        <f>IFERROR(Flights[[#This Row],[Distance]]/Flights[[#This Row],[Length (hr)]],"")</f>
        <v>139.14893617021278</v>
      </c>
      <c r="R2231" s="1">
        <v>0.6166666666666667</v>
      </c>
      <c r="S2231" s="1">
        <v>0.61527777777777781</v>
      </c>
      <c r="T2231">
        <v>-2</v>
      </c>
      <c r="U2231" t="str">
        <f>IF(Flights[[#This Row],[Arrival Delay]]="","Cancelled",IF(Flights[[#This Row],[Arrival Delay]]&gt;15,"Delayed","On time"))</f>
        <v>On time</v>
      </c>
      <c r="V2231" t="str">
        <f>IF(Flights[[#This Row],[Status]]&lt;&gt;"Delayed","",IF(Flights[[#This Row],[Arrival Delay]]&gt;120,"Severe",IF(Flights[[#This Row],[Arrival Delay]]&gt;60,"Major","Moderate")))</f>
        <v/>
      </c>
      <c r="X2231" t="str">
        <f>IF(OR(AND(Flights[[#This Row],[Status]]="Cancelled",Flights[[#This Row],[Cancellation Reason]]="Airline/Carrier"),Flights[[#This Row],[Delay Type]]="Severe"),"Yes","No")</f>
        <v>No</v>
      </c>
    </row>
    <row r="2232" spans="1:24" x14ac:dyDescent="0.25">
      <c r="A2232" s="3">
        <v>42173</v>
      </c>
      <c r="B2232">
        <f>WEEKNUM(Flights[[#This Row],[Date]],2)</f>
        <v>25</v>
      </c>
      <c r="C2232">
        <f>WEEKDAY(Flights[[#This Row],[Date]],2)</f>
        <v>4</v>
      </c>
      <c r="D2232" t="s">
        <v>728</v>
      </c>
      <c r="E2232" t="s">
        <v>1995</v>
      </c>
      <c r="F2232" t="s">
        <v>0</v>
      </c>
      <c r="G2232" t="s">
        <v>316</v>
      </c>
      <c r="H2232" t="str">
        <f>_xlfn.XLOOKUP(Flights[[#This Row],[Destination]],Airports!$A$1:$A$77,Airports!$D$1:$D$77,"Code not found")</f>
        <v>New Orleans</v>
      </c>
      <c r="I2232" t="str" cm="1">
        <f t="array" ref="I2232">_xlfn.XLOOKUP(Flights[[#This Row],[Destination]],_xlfn._TRO_TRAILING(Airports!A:A),_xlfn._TRO_TRAILING(Airports!E:E),"Code not found")</f>
        <v>LA</v>
      </c>
      <c r="J2232" s="1">
        <v>0.62847222222222221</v>
      </c>
      <c r="K2232">
        <f>HOUR(Flights[[#This Row],[Scheduled Departure]])</f>
        <v>15</v>
      </c>
      <c r="L2232" s="1">
        <v>0.64722222222222225</v>
      </c>
      <c r="M2232">
        <v>27</v>
      </c>
      <c r="N2232">
        <v>217</v>
      </c>
      <c r="O2232" s="14">
        <f>Flights[[#This Row],[Length (min)]]/60</f>
        <v>3.6166666666666667</v>
      </c>
      <c r="P2232">
        <v>1670</v>
      </c>
      <c r="Q2232" s="17">
        <f>IFERROR(Flights[[#This Row],[Distance]]/Flights[[#This Row],[Length (hr)]],"")</f>
        <v>461.75115207373273</v>
      </c>
      <c r="R2232" s="1">
        <v>0.86805555555555558</v>
      </c>
      <c r="S2232" s="1">
        <v>0.88124999999999998</v>
      </c>
      <c r="T2232">
        <v>19</v>
      </c>
      <c r="U2232" t="str">
        <f>IF(Flights[[#This Row],[Arrival Delay]]="","Cancelled",IF(Flights[[#This Row],[Arrival Delay]]&gt;15,"Delayed","On time"))</f>
        <v>Delayed</v>
      </c>
      <c r="V2232" t="str">
        <f>IF(Flights[[#This Row],[Status]]&lt;&gt;"Delayed","",IF(Flights[[#This Row],[Arrival Delay]]&gt;120,"Severe",IF(Flights[[#This Row],[Arrival Delay]]&gt;60,"Major","Moderate")))</f>
        <v>Moderate</v>
      </c>
      <c r="X2232" t="str">
        <f>IF(OR(AND(Flights[[#This Row],[Status]]="Cancelled",Flights[[#This Row],[Cancellation Reason]]="Airline/Carrier"),Flights[[#This Row],[Delay Type]]="Severe"),"Yes","No")</f>
        <v>No</v>
      </c>
    </row>
    <row r="2233" spans="1:24" x14ac:dyDescent="0.25">
      <c r="A2233" s="3">
        <v>42173</v>
      </c>
      <c r="B2233">
        <f>WEEKNUM(Flights[[#This Row],[Date]],2)</f>
        <v>25</v>
      </c>
      <c r="C2233">
        <f>WEEKDAY(Flights[[#This Row],[Date]],2)</f>
        <v>4</v>
      </c>
      <c r="D2233" t="s">
        <v>148</v>
      </c>
      <c r="E2233" t="s">
        <v>1987</v>
      </c>
      <c r="F2233" t="s">
        <v>0</v>
      </c>
      <c r="G2233" t="s">
        <v>5</v>
      </c>
      <c r="H2233" t="str">
        <f>_xlfn.XLOOKUP(Flights[[#This Row],[Destination]],Airports!$A$1:$A$77,Airports!$D$1:$D$77,"Code not found")</f>
        <v>St. Louis</v>
      </c>
      <c r="I2233" t="str" cm="1">
        <f t="array" ref="I2233">_xlfn.XLOOKUP(Flights[[#This Row],[Destination]],_xlfn._TRO_TRAILING(Airports!A:A),_xlfn._TRO_TRAILING(Airports!E:E),"Code not found")</f>
        <v>MO</v>
      </c>
      <c r="J2233" s="1">
        <v>0.63888888888888884</v>
      </c>
      <c r="K2233">
        <f>HOUR(Flights[[#This Row],[Scheduled Departure]])</f>
        <v>15</v>
      </c>
      <c r="L2233" s="1">
        <v>0.63888888888888884</v>
      </c>
      <c r="M2233">
        <v>0</v>
      </c>
      <c r="N2233">
        <v>220</v>
      </c>
      <c r="O2233" s="14">
        <f>Flights[[#This Row],[Length (min)]]/60</f>
        <v>3.6666666666666665</v>
      </c>
      <c r="P2233">
        <v>1592</v>
      </c>
      <c r="Q2233" s="17">
        <f>IFERROR(Flights[[#This Row],[Distance]]/Flights[[#This Row],[Length (hr)]],"")</f>
        <v>434.18181818181819</v>
      </c>
      <c r="R2233" s="1">
        <v>0.87291666666666667</v>
      </c>
      <c r="S2233" s="1">
        <v>0.875</v>
      </c>
      <c r="T2233">
        <v>3</v>
      </c>
      <c r="U2233" t="str">
        <f>IF(Flights[[#This Row],[Arrival Delay]]="","Cancelled",IF(Flights[[#This Row],[Arrival Delay]]&gt;15,"Delayed","On time"))</f>
        <v>On time</v>
      </c>
      <c r="V2233" t="str">
        <f>IF(Flights[[#This Row],[Status]]&lt;&gt;"Delayed","",IF(Flights[[#This Row],[Arrival Delay]]&gt;120,"Severe",IF(Flights[[#This Row],[Arrival Delay]]&gt;60,"Major","Moderate")))</f>
        <v/>
      </c>
      <c r="X2233" t="str">
        <f>IF(OR(AND(Flights[[#This Row],[Status]]="Cancelled",Flights[[#This Row],[Cancellation Reason]]="Airline/Carrier"),Flights[[#This Row],[Delay Type]]="Severe"),"Yes","No")</f>
        <v>No</v>
      </c>
    </row>
    <row r="2234" spans="1:24" x14ac:dyDescent="0.25">
      <c r="A2234" s="3">
        <v>42173</v>
      </c>
      <c r="B2234">
        <f>WEEKNUM(Flights[[#This Row],[Date]],2)</f>
        <v>25</v>
      </c>
      <c r="C2234">
        <f>WEEKDAY(Flights[[#This Row],[Date]],2)</f>
        <v>4</v>
      </c>
      <c r="D2234" t="s">
        <v>414</v>
      </c>
      <c r="E2234" t="s">
        <v>1994</v>
      </c>
      <c r="F2234" t="s">
        <v>0</v>
      </c>
      <c r="G2234" t="s">
        <v>255</v>
      </c>
      <c r="H2234" t="str">
        <f>_xlfn.XLOOKUP(Flights[[#This Row],[Destination]],Airports!$A$1:$A$77,Airports!$D$1:$D$77,"Code not found")</f>
        <v>Boise</v>
      </c>
      <c r="I2234" t="str" cm="1">
        <f t="array" ref="I2234">_xlfn.XLOOKUP(Flights[[#This Row],[Destination]],_xlfn._TRO_TRAILING(Airports!A:A),_xlfn._TRO_TRAILING(Airports!E:E),"Code not found")</f>
        <v>ID</v>
      </c>
      <c r="J2234" s="1">
        <v>0.64583333333333337</v>
      </c>
      <c r="K2234">
        <f>HOUR(Flights[[#This Row],[Scheduled Departure]])</f>
        <v>15</v>
      </c>
      <c r="L2234" s="1">
        <v>0.64583333333333337</v>
      </c>
      <c r="M2234">
        <v>0</v>
      </c>
      <c r="N2234">
        <v>127</v>
      </c>
      <c r="O2234" s="14">
        <f>Flights[[#This Row],[Length (min)]]/60</f>
        <v>2.1166666666666667</v>
      </c>
      <c r="P2234">
        <v>674</v>
      </c>
      <c r="Q2234" s="17">
        <f>IFERROR(Flights[[#This Row],[Distance]]/Flights[[#This Row],[Length (hr)]],"")</f>
        <v>318.42519685039372</v>
      </c>
      <c r="R2234" s="1">
        <v>0.77569444444444446</v>
      </c>
      <c r="S2234" s="1">
        <v>0.77569444444444446</v>
      </c>
      <c r="T2234">
        <v>0</v>
      </c>
      <c r="U2234" t="str">
        <f>IF(Flights[[#This Row],[Arrival Delay]]="","Cancelled",IF(Flights[[#This Row],[Arrival Delay]]&gt;15,"Delayed","On time"))</f>
        <v>On time</v>
      </c>
      <c r="V2234" t="str">
        <f>IF(Flights[[#This Row],[Status]]&lt;&gt;"Delayed","",IF(Flights[[#This Row],[Arrival Delay]]&gt;120,"Severe",IF(Flights[[#This Row],[Arrival Delay]]&gt;60,"Major","Moderate")))</f>
        <v/>
      </c>
      <c r="X2234" t="str">
        <f>IF(OR(AND(Flights[[#This Row],[Status]]="Cancelled",Flights[[#This Row],[Cancellation Reason]]="Airline/Carrier"),Flights[[#This Row],[Delay Type]]="Severe"),"Yes","No")</f>
        <v>No</v>
      </c>
    </row>
    <row r="2235" spans="1:24" x14ac:dyDescent="0.25">
      <c r="A2235" s="3">
        <v>42173</v>
      </c>
      <c r="B2235">
        <f>WEEKNUM(Flights[[#This Row],[Date]],2)</f>
        <v>25</v>
      </c>
      <c r="C2235">
        <f>WEEKDAY(Flights[[#This Row],[Date]],2)</f>
        <v>4</v>
      </c>
      <c r="D2235" t="s">
        <v>1542</v>
      </c>
      <c r="E2235" t="s">
        <v>1995</v>
      </c>
      <c r="F2235" t="s">
        <v>0</v>
      </c>
      <c r="G2235" t="s">
        <v>15</v>
      </c>
      <c r="H2235" t="str">
        <f>_xlfn.XLOOKUP(Flights[[#This Row],[Destination]],Airports!$A$1:$A$77,Airports!$D$1:$D$77,"Code not found")</f>
        <v>Las Vegas</v>
      </c>
      <c r="I2235" t="str" cm="1">
        <f t="array" ref="I2235">_xlfn.XLOOKUP(Flights[[#This Row],[Destination]],_xlfn._TRO_TRAILING(Airports!A:A),_xlfn._TRO_TRAILING(Airports!E:E),"Code not found")</f>
        <v>NV</v>
      </c>
      <c r="J2235" s="1">
        <v>0.66319444444444442</v>
      </c>
      <c r="K2235">
        <f>HOUR(Flights[[#This Row],[Scheduled Departure]])</f>
        <v>15</v>
      </c>
      <c r="L2235" s="1">
        <v>0.66319444444444442</v>
      </c>
      <c r="M2235">
        <v>0</v>
      </c>
      <c r="N2235">
        <v>74</v>
      </c>
      <c r="O2235" s="14">
        <f>Flights[[#This Row],[Length (min)]]/60</f>
        <v>1.2333333333333334</v>
      </c>
      <c r="P2235">
        <v>236</v>
      </c>
      <c r="Q2235" s="17">
        <f>IFERROR(Flights[[#This Row],[Distance]]/Flights[[#This Row],[Length (hr)]],"")</f>
        <v>191.35135135135135</v>
      </c>
      <c r="R2235" s="1">
        <v>0.70486111111111116</v>
      </c>
      <c r="S2235" s="1">
        <v>0.71458333333333335</v>
      </c>
      <c r="T2235">
        <v>14</v>
      </c>
      <c r="U2235" t="str">
        <f>IF(Flights[[#This Row],[Arrival Delay]]="","Cancelled",IF(Flights[[#This Row],[Arrival Delay]]&gt;15,"Delayed","On time"))</f>
        <v>On time</v>
      </c>
      <c r="V2235" t="str">
        <f>IF(Flights[[#This Row],[Status]]&lt;&gt;"Delayed","",IF(Flights[[#This Row],[Arrival Delay]]&gt;120,"Severe",IF(Flights[[#This Row],[Arrival Delay]]&gt;60,"Major","Moderate")))</f>
        <v/>
      </c>
      <c r="X2235" t="str">
        <f>IF(OR(AND(Flights[[#This Row],[Status]]="Cancelled",Flights[[#This Row],[Cancellation Reason]]="Airline/Carrier"),Flights[[#This Row],[Delay Type]]="Severe"),"Yes","No")</f>
        <v>No</v>
      </c>
    </row>
    <row r="2236" spans="1:24" x14ac:dyDescent="0.25">
      <c r="A2236" s="3">
        <v>42173</v>
      </c>
      <c r="B2236">
        <f>WEEKNUM(Flights[[#This Row],[Date]],2)</f>
        <v>25</v>
      </c>
      <c r="C2236">
        <f>WEEKDAY(Flights[[#This Row],[Date]],2)</f>
        <v>4</v>
      </c>
      <c r="D2236" t="s">
        <v>1481</v>
      </c>
      <c r="E2236" t="s">
        <v>1989</v>
      </c>
      <c r="F2236" t="s">
        <v>0</v>
      </c>
      <c r="G2236" t="s">
        <v>24</v>
      </c>
      <c r="H2236" t="str">
        <f>_xlfn.XLOOKUP(Flights[[#This Row],[Destination]],Airports!$A$1:$A$77,Airports!$D$1:$D$77,"Code not found")</f>
        <v>Portland</v>
      </c>
      <c r="I2236" t="str" cm="1">
        <f t="array" ref="I2236">_xlfn.XLOOKUP(Flights[[#This Row],[Destination]],_xlfn._TRO_TRAILING(Airports!A:A),_xlfn._TRO_TRAILING(Airports!E:E),"Code not found")</f>
        <v>OR</v>
      </c>
      <c r="J2236" s="1">
        <v>0.67361111111111116</v>
      </c>
      <c r="K2236">
        <f>HOUR(Flights[[#This Row],[Scheduled Departure]])</f>
        <v>16</v>
      </c>
      <c r="L2236" s="1">
        <v>0.67152777777777772</v>
      </c>
      <c r="M2236">
        <v>-3</v>
      </c>
      <c r="N2236">
        <v>124</v>
      </c>
      <c r="O2236" s="14">
        <f>Flights[[#This Row],[Length (min)]]/60</f>
        <v>2.0666666666666669</v>
      </c>
      <c r="P2236">
        <v>834</v>
      </c>
      <c r="Q2236" s="17">
        <f>IFERROR(Flights[[#This Row],[Distance]]/Flights[[#This Row],[Length (hr)]],"")</f>
        <v>403.54838709677415</v>
      </c>
      <c r="R2236" s="1">
        <v>0.7680555555555556</v>
      </c>
      <c r="S2236" s="1">
        <v>0.75763888888888886</v>
      </c>
      <c r="T2236">
        <v>-15</v>
      </c>
      <c r="U2236" t="str">
        <f>IF(Flights[[#This Row],[Arrival Delay]]="","Cancelled",IF(Flights[[#This Row],[Arrival Delay]]&gt;15,"Delayed","On time"))</f>
        <v>On time</v>
      </c>
      <c r="V2236" t="str">
        <f>IF(Flights[[#This Row],[Status]]&lt;&gt;"Delayed","",IF(Flights[[#This Row],[Arrival Delay]]&gt;120,"Severe",IF(Flights[[#This Row],[Arrival Delay]]&gt;60,"Major","Moderate")))</f>
        <v/>
      </c>
      <c r="X2236" t="str">
        <f>IF(OR(AND(Flights[[#This Row],[Status]]="Cancelled",Flights[[#This Row],[Cancellation Reason]]="Airline/Carrier"),Flights[[#This Row],[Delay Type]]="Severe"),"Yes","No")</f>
        <v>No</v>
      </c>
    </row>
    <row r="2237" spans="1:24" x14ac:dyDescent="0.25">
      <c r="A2237" s="3">
        <v>42173</v>
      </c>
      <c r="B2237">
        <f>WEEKNUM(Flights[[#This Row],[Date]],2)</f>
        <v>25</v>
      </c>
      <c r="C2237">
        <f>WEEKDAY(Flights[[#This Row],[Date]],2)</f>
        <v>4</v>
      </c>
      <c r="D2237" t="s">
        <v>151</v>
      </c>
      <c r="E2237" t="s">
        <v>1987</v>
      </c>
      <c r="F2237" t="s">
        <v>0</v>
      </c>
      <c r="G2237" t="s">
        <v>26</v>
      </c>
      <c r="H2237" t="str">
        <f>_xlfn.XLOOKUP(Flights[[#This Row],[Destination]],Airports!$A$1:$A$77,Airports!$D$1:$D$77,"Code not found")</f>
        <v>Atlanta</v>
      </c>
      <c r="I2237" t="str" cm="1">
        <f t="array" ref="I2237">_xlfn.XLOOKUP(Flights[[#This Row],[Destination]],_xlfn._TRO_TRAILING(Airports!A:A),_xlfn._TRO_TRAILING(Airports!E:E),"Code not found")</f>
        <v>GA</v>
      </c>
      <c r="J2237" s="1">
        <v>0.67708333333333337</v>
      </c>
      <c r="K2237">
        <f>HOUR(Flights[[#This Row],[Scheduled Departure]])</f>
        <v>16</v>
      </c>
      <c r="L2237" s="1">
        <v>0.67361111111111116</v>
      </c>
      <c r="M2237">
        <v>-5</v>
      </c>
      <c r="N2237">
        <v>289</v>
      </c>
      <c r="O2237" s="14">
        <f>Flights[[#This Row],[Length (min)]]/60</f>
        <v>4.8166666666666664</v>
      </c>
      <c r="P2237">
        <v>1947</v>
      </c>
      <c r="Q2237" s="17">
        <f>IFERROR(Flights[[#This Row],[Distance]]/Flights[[#This Row],[Length (hr)]],"")</f>
        <v>404.22145328719728</v>
      </c>
      <c r="R2237" s="1">
        <v>0.98611111111111116</v>
      </c>
      <c r="S2237" s="1">
        <v>0.99930555555555556</v>
      </c>
      <c r="T2237">
        <v>19</v>
      </c>
      <c r="U2237" t="str">
        <f>IF(Flights[[#This Row],[Arrival Delay]]="","Cancelled",IF(Flights[[#This Row],[Arrival Delay]]&gt;15,"Delayed","On time"))</f>
        <v>Delayed</v>
      </c>
      <c r="V2237" t="str">
        <f>IF(Flights[[#This Row],[Status]]&lt;&gt;"Delayed","",IF(Flights[[#This Row],[Arrival Delay]]&gt;120,"Severe",IF(Flights[[#This Row],[Arrival Delay]]&gt;60,"Major","Moderate")))</f>
        <v>Moderate</v>
      </c>
      <c r="X2237" t="str">
        <f>IF(OR(AND(Flights[[#This Row],[Status]]="Cancelled",Flights[[#This Row],[Cancellation Reason]]="Airline/Carrier"),Flights[[#This Row],[Delay Type]]="Severe"),"Yes","No")</f>
        <v>No</v>
      </c>
    </row>
    <row r="2238" spans="1:24" x14ac:dyDescent="0.25">
      <c r="A2238" s="3">
        <v>42173</v>
      </c>
      <c r="B2238">
        <f>WEEKNUM(Flights[[#This Row],[Date]],2)</f>
        <v>25</v>
      </c>
      <c r="C2238">
        <f>WEEKDAY(Flights[[#This Row],[Date]],2)</f>
        <v>4</v>
      </c>
      <c r="D2238" t="s">
        <v>1546</v>
      </c>
      <c r="E2238" t="s">
        <v>1995</v>
      </c>
      <c r="F2238" t="s">
        <v>0</v>
      </c>
      <c r="G2238" t="s">
        <v>290</v>
      </c>
      <c r="H2238" t="str">
        <f>_xlfn.XLOOKUP(Flights[[#This Row],[Destination]],Airports!$A$1:$A$77,Airports!$D$1:$D$77,"Code not found")</f>
        <v>Houston</v>
      </c>
      <c r="I2238" t="str" cm="1">
        <f t="array" ref="I2238">_xlfn.XLOOKUP(Flights[[#This Row],[Destination]],_xlfn._TRO_TRAILING(Airports!A:A),_xlfn._TRO_TRAILING(Airports!E:E),"Code not found")</f>
        <v>TX</v>
      </c>
      <c r="J2238" s="1">
        <v>0.71875</v>
      </c>
      <c r="K2238">
        <f>HOUR(Flights[[#This Row],[Scheduled Departure]])</f>
        <v>17</v>
      </c>
      <c r="L2238" s="1">
        <v>0.72083333333333333</v>
      </c>
      <c r="M2238">
        <v>3</v>
      </c>
      <c r="N2238">
        <v>193</v>
      </c>
      <c r="O2238" s="14">
        <f>Flights[[#This Row],[Length (min)]]/60</f>
        <v>3.2166666666666668</v>
      </c>
      <c r="P2238">
        <v>1390</v>
      </c>
      <c r="Q2238" s="17">
        <f>IFERROR(Flights[[#This Row],[Distance]]/Flights[[#This Row],[Length (hr)]],"")</f>
        <v>432.12435233160619</v>
      </c>
      <c r="R2238" s="1">
        <v>0.94097222222222221</v>
      </c>
      <c r="S2238" s="1">
        <v>0.93819444444444444</v>
      </c>
      <c r="T2238">
        <v>-4</v>
      </c>
      <c r="U2238" t="str">
        <f>IF(Flights[[#This Row],[Arrival Delay]]="","Cancelled",IF(Flights[[#This Row],[Arrival Delay]]&gt;15,"Delayed","On time"))</f>
        <v>On time</v>
      </c>
      <c r="V2238" t="str">
        <f>IF(Flights[[#This Row],[Status]]&lt;&gt;"Delayed","",IF(Flights[[#This Row],[Arrival Delay]]&gt;120,"Severe",IF(Flights[[#This Row],[Arrival Delay]]&gt;60,"Major","Moderate")))</f>
        <v/>
      </c>
      <c r="X2238" t="str">
        <f>IF(OR(AND(Flights[[#This Row],[Status]]="Cancelled",Flights[[#This Row],[Cancellation Reason]]="Airline/Carrier"),Flights[[#This Row],[Delay Type]]="Severe"),"Yes","No")</f>
        <v>No</v>
      </c>
    </row>
    <row r="2239" spans="1:24" x14ac:dyDescent="0.25">
      <c r="A2239" s="3">
        <v>42173</v>
      </c>
      <c r="B2239">
        <f>WEEKNUM(Flights[[#This Row],[Date]],2)</f>
        <v>25</v>
      </c>
      <c r="C2239">
        <f>WEEKDAY(Flights[[#This Row],[Date]],2)</f>
        <v>4</v>
      </c>
      <c r="D2239" t="s">
        <v>92</v>
      </c>
      <c r="E2239" t="s">
        <v>1987</v>
      </c>
      <c r="F2239" t="s">
        <v>0</v>
      </c>
      <c r="G2239" t="s">
        <v>20</v>
      </c>
      <c r="H2239" t="str">
        <f>_xlfn.XLOOKUP(Flights[[#This Row],[Destination]],Airports!$A$1:$A$77,Airports!$D$1:$D$77,"Code not found")</f>
        <v>Kahului</v>
      </c>
      <c r="I2239" t="str" cm="1">
        <f t="array" ref="I2239">_xlfn.XLOOKUP(Flights[[#This Row],[Destination]],_xlfn._TRO_TRAILING(Airports!A:A),_xlfn._TRO_TRAILING(Airports!E:E),"Code not found")</f>
        <v>HI</v>
      </c>
      <c r="J2239" s="1">
        <v>0.72916666666666663</v>
      </c>
      <c r="K2239">
        <f>HOUR(Flights[[#This Row],[Scheduled Departure]])</f>
        <v>17</v>
      </c>
      <c r="L2239" s="1">
        <v>0.75416666666666665</v>
      </c>
      <c r="M2239">
        <v>36</v>
      </c>
      <c r="N2239">
        <v>324</v>
      </c>
      <c r="O2239" s="14">
        <f>Flights[[#This Row],[Length (min)]]/60</f>
        <v>5.4</v>
      </c>
      <c r="P2239">
        <v>2486</v>
      </c>
      <c r="Q2239" s="17">
        <f>IFERROR(Flights[[#This Row],[Distance]]/Flights[[#This Row],[Length (hr)]],"")</f>
        <v>460.37037037037032</v>
      </c>
      <c r="R2239" s="1">
        <v>0.84305555555555556</v>
      </c>
      <c r="S2239" s="1">
        <v>0.85416666666666663</v>
      </c>
      <c r="T2239">
        <v>16</v>
      </c>
      <c r="U2239" t="str">
        <f>IF(Flights[[#This Row],[Arrival Delay]]="","Cancelled",IF(Flights[[#This Row],[Arrival Delay]]&gt;15,"Delayed","On time"))</f>
        <v>Delayed</v>
      </c>
      <c r="V2239" t="str">
        <f>IF(Flights[[#This Row],[Status]]&lt;&gt;"Delayed","",IF(Flights[[#This Row],[Arrival Delay]]&gt;120,"Severe",IF(Flights[[#This Row],[Arrival Delay]]&gt;60,"Major","Moderate")))</f>
        <v>Moderate</v>
      </c>
      <c r="X2239" t="str">
        <f>IF(OR(AND(Flights[[#This Row],[Status]]="Cancelled",Flights[[#This Row],[Cancellation Reason]]="Airline/Carrier"),Flights[[#This Row],[Delay Type]]="Severe"),"Yes","No")</f>
        <v>No</v>
      </c>
    </row>
    <row r="2240" spans="1:24" x14ac:dyDescent="0.25">
      <c r="A2240" s="3">
        <v>42173</v>
      </c>
      <c r="B2240">
        <f>WEEKNUM(Flights[[#This Row],[Date]],2)</f>
        <v>25</v>
      </c>
      <c r="C2240">
        <f>WEEKDAY(Flights[[#This Row],[Date]],2)</f>
        <v>4</v>
      </c>
      <c r="D2240" t="s">
        <v>1345</v>
      </c>
      <c r="E2240" t="s">
        <v>1990</v>
      </c>
      <c r="F2240" t="s">
        <v>0</v>
      </c>
      <c r="G2240" t="s">
        <v>16</v>
      </c>
      <c r="H2240" t="str">
        <f>_xlfn.XLOOKUP(Flights[[#This Row],[Destination]],Airports!$A$1:$A$77,Airports!$D$1:$D$77,"Code not found")</f>
        <v>Dulles</v>
      </c>
      <c r="I2240" t="str" cm="1">
        <f t="array" ref="I2240">_xlfn.XLOOKUP(Flights[[#This Row],[Destination]],_xlfn._TRO_TRAILING(Airports!A:A),_xlfn._TRO_TRAILING(Airports!E:E),"Code not found")</f>
        <v>VA</v>
      </c>
      <c r="J2240" s="1">
        <v>0.73958333333333337</v>
      </c>
      <c r="K2240">
        <f>HOUR(Flights[[#This Row],[Scheduled Departure]])</f>
        <v>17</v>
      </c>
      <c r="L2240" s="1">
        <v>0.73472222222222228</v>
      </c>
      <c r="M2240">
        <v>-7</v>
      </c>
      <c r="N2240">
        <v>301</v>
      </c>
      <c r="O2240" s="14">
        <f>Flights[[#This Row],[Length (min)]]/60</f>
        <v>5.0166666666666666</v>
      </c>
      <c r="P2240">
        <v>2288</v>
      </c>
      <c r="Q2240" s="17">
        <f>IFERROR(Flights[[#This Row],[Distance]]/Flights[[#This Row],[Length (hr)]],"")</f>
        <v>456.07973421926908</v>
      </c>
      <c r="R2240" s="1">
        <v>7.2916666666666671E-2</v>
      </c>
      <c r="S2240" s="1">
        <v>6.8750000000000006E-2</v>
      </c>
      <c r="T2240">
        <v>-6</v>
      </c>
      <c r="U2240" t="str">
        <f>IF(Flights[[#This Row],[Arrival Delay]]="","Cancelled",IF(Flights[[#This Row],[Arrival Delay]]&gt;15,"Delayed","On time"))</f>
        <v>On time</v>
      </c>
      <c r="V2240" t="str">
        <f>IF(Flights[[#This Row],[Status]]&lt;&gt;"Delayed","",IF(Flights[[#This Row],[Arrival Delay]]&gt;120,"Severe",IF(Flights[[#This Row],[Arrival Delay]]&gt;60,"Major","Moderate")))</f>
        <v/>
      </c>
      <c r="X2240" t="str">
        <f>IF(OR(AND(Flights[[#This Row],[Status]]="Cancelled",Flights[[#This Row],[Cancellation Reason]]="Airline/Carrier"),Flights[[#This Row],[Delay Type]]="Severe"),"Yes","No")</f>
        <v>No</v>
      </c>
    </row>
    <row r="2241" spans="1:24" x14ac:dyDescent="0.25">
      <c r="A2241" s="3">
        <v>42173</v>
      </c>
      <c r="B2241">
        <f>WEEKNUM(Flights[[#This Row],[Date]],2)</f>
        <v>25</v>
      </c>
      <c r="C2241">
        <f>WEEKDAY(Flights[[#This Row],[Date]],2)</f>
        <v>4</v>
      </c>
      <c r="D2241" t="s">
        <v>1062</v>
      </c>
      <c r="E2241" t="s">
        <v>1994</v>
      </c>
      <c r="F2241" t="s">
        <v>0</v>
      </c>
      <c r="G2241" t="s">
        <v>283</v>
      </c>
      <c r="H2241" t="str">
        <f>_xlfn.XLOOKUP(Flights[[#This Row],[Destination]],Airports!$A$1:$A$77,Airports!$D$1:$D$77,"Code not found")</f>
        <v>Fresno</v>
      </c>
      <c r="I2241" t="str" cm="1">
        <f t="array" ref="I2241">_xlfn.XLOOKUP(Flights[[#This Row],[Destination]],_xlfn._TRO_TRAILING(Airports!A:A),_xlfn._TRO_TRAILING(Airports!E:E),"Code not found")</f>
        <v>CA</v>
      </c>
      <c r="J2241" s="1">
        <v>0.83333333333333337</v>
      </c>
      <c r="K2241">
        <f>HOUR(Flights[[#This Row],[Scheduled Departure]])</f>
        <v>20</v>
      </c>
      <c r="L2241" s="1">
        <v>0.84583333333333333</v>
      </c>
      <c r="M2241">
        <v>18</v>
      </c>
      <c r="N2241">
        <v>67</v>
      </c>
      <c r="O2241" s="14">
        <f>Flights[[#This Row],[Length (min)]]/60</f>
        <v>1.1166666666666667</v>
      </c>
      <c r="P2241">
        <v>209</v>
      </c>
      <c r="Q2241" s="17">
        <f>IFERROR(Flights[[#This Row],[Distance]]/Flights[[#This Row],[Length (hr)]],"")</f>
        <v>187.1641791044776</v>
      </c>
      <c r="R2241" s="1">
        <v>0.87291666666666667</v>
      </c>
      <c r="S2241" s="1">
        <v>0.89236111111111116</v>
      </c>
      <c r="T2241">
        <v>28</v>
      </c>
      <c r="U2241" t="str">
        <f>IF(Flights[[#This Row],[Arrival Delay]]="","Cancelled",IF(Flights[[#This Row],[Arrival Delay]]&gt;15,"Delayed","On time"))</f>
        <v>Delayed</v>
      </c>
      <c r="V2241" t="str">
        <f>IF(Flights[[#This Row],[Status]]&lt;&gt;"Delayed","",IF(Flights[[#This Row],[Arrival Delay]]&gt;120,"Severe",IF(Flights[[#This Row],[Arrival Delay]]&gt;60,"Major","Moderate")))</f>
        <v>Moderate</v>
      </c>
      <c r="X2241" t="str">
        <f>IF(OR(AND(Flights[[#This Row],[Status]]="Cancelled",Flights[[#This Row],[Cancellation Reason]]="Airline/Carrier"),Flights[[#This Row],[Delay Type]]="Severe"),"Yes","No")</f>
        <v>No</v>
      </c>
    </row>
    <row r="2242" spans="1:24" x14ac:dyDescent="0.25">
      <c r="A2242" s="3">
        <v>42173</v>
      </c>
      <c r="B2242">
        <f>WEEKNUM(Flights[[#This Row],[Date]],2)</f>
        <v>25</v>
      </c>
      <c r="C2242">
        <f>WEEKDAY(Flights[[#This Row],[Date]],2)</f>
        <v>4</v>
      </c>
      <c r="D2242" t="s">
        <v>1244</v>
      </c>
      <c r="E2242" t="s">
        <v>1988</v>
      </c>
      <c r="F2242" t="s">
        <v>0</v>
      </c>
      <c r="G2242" t="s">
        <v>28</v>
      </c>
      <c r="H2242" t="str">
        <f>_xlfn.XLOOKUP(Flights[[#This Row],[Destination]],Airports!$A$1:$A$77,Airports!$D$1:$D$77,"Code not found")</f>
        <v>Philadelphia</v>
      </c>
      <c r="I2242" t="str" cm="1">
        <f t="array" ref="I2242">_xlfn.XLOOKUP(Flights[[#This Row],[Destination]],_xlfn._TRO_TRAILING(Airports!A:A),_xlfn._TRO_TRAILING(Airports!E:E),"Code not found")</f>
        <v>PA</v>
      </c>
      <c r="J2242" s="1">
        <v>0.92361111111111116</v>
      </c>
      <c r="K2242">
        <f>HOUR(Flights[[#This Row],[Scheduled Departure]])</f>
        <v>22</v>
      </c>
      <c r="L2242" s="1">
        <v>0.92291666666666672</v>
      </c>
      <c r="M2242">
        <v>-1</v>
      </c>
      <c r="N2242">
        <v>317</v>
      </c>
      <c r="O2242" s="14">
        <f>Flights[[#This Row],[Length (min)]]/60</f>
        <v>5.2833333333333332</v>
      </c>
      <c r="P2242">
        <v>2402</v>
      </c>
      <c r="Q2242" s="17">
        <f>IFERROR(Flights[[#This Row],[Distance]]/Flights[[#This Row],[Length (hr)]],"")</f>
        <v>454.6372239747634</v>
      </c>
      <c r="R2242" s="1">
        <v>0.26527777777777778</v>
      </c>
      <c r="S2242" s="1">
        <v>0.26805555555555555</v>
      </c>
      <c r="T2242">
        <v>4</v>
      </c>
      <c r="U2242" t="str">
        <f>IF(Flights[[#This Row],[Arrival Delay]]="","Cancelled",IF(Flights[[#This Row],[Arrival Delay]]&gt;15,"Delayed","On time"))</f>
        <v>On time</v>
      </c>
      <c r="V2242" t="str">
        <f>IF(Flights[[#This Row],[Status]]&lt;&gt;"Delayed","",IF(Flights[[#This Row],[Arrival Delay]]&gt;120,"Severe",IF(Flights[[#This Row],[Arrival Delay]]&gt;60,"Major","Moderate")))</f>
        <v/>
      </c>
      <c r="X2242" t="str">
        <f>IF(OR(AND(Flights[[#This Row],[Status]]="Cancelled",Flights[[#This Row],[Cancellation Reason]]="Airline/Carrier"),Flights[[#This Row],[Delay Type]]="Severe"),"Yes","No")</f>
        <v>No</v>
      </c>
    </row>
    <row r="2243" spans="1:24" x14ac:dyDescent="0.25">
      <c r="A2243" s="3">
        <v>42173</v>
      </c>
      <c r="B2243">
        <f>WEEKNUM(Flights[[#This Row],[Date]],2)</f>
        <v>25</v>
      </c>
      <c r="C2243">
        <f>WEEKDAY(Flights[[#This Row],[Date]],2)</f>
        <v>4</v>
      </c>
      <c r="D2243" t="s">
        <v>107</v>
      </c>
      <c r="E2243" t="s">
        <v>1987</v>
      </c>
      <c r="F2243" t="s">
        <v>0</v>
      </c>
      <c r="G2243" t="s">
        <v>12</v>
      </c>
      <c r="H2243" t="str">
        <f>_xlfn.XLOOKUP(Flights[[#This Row],[Destination]],Airports!$A$1:$A$77,Airports!$D$1:$D$77,"Code not found")</f>
        <v>New York</v>
      </c>
      <c r="I2243" t="str" cm="1">
        <f t="array" ref="I2243">_xlfn.XLOOKUP(Flights[[#This Row],[Destination]],_xlfn._TRO_TRAILING(Airports!A:A),_xlfn._TRO_TRAILING(Airports!E:E),"Code not found")</f>
        <v>NY</v>
      </c>
      <c r="J2243" s="1">
        <v>0.97569444444444442</v>
      </c>
      <c r="K2243">
        <f>HOUR(Flights[[#This Row],[Scheduled Departure]])</f>
        <v>23</v>
      </c>
      <c r="L2243" s="1">
        <v>0.97222222222222221</v>
      </c>
      <c r="M2243">
        <v>-5</v>
      </c>
      <c r="N2243">
        <v>307</v>
      </c>
      <c r="O2243" s="14">
        <f>Flights[[#This Row],[Length (min)]]/60</f>
        <v>5.1166666666666663</v>
      </c>
      <c r="P2243">
        <v>2475</v>
      </c>
      <c r="Q2243" s="17">
        <f>IFERROR(Flights[[#This Row],[Distance]]/Flights[[#This Row],[Length (hr)]],"")</f>
        <v>483.71335504885997</v>
      </c>
      <c r="R2243" s="1">
        <v>0.32916666666666666</v>
      </c>
      <c r="S2243" s="1">
        <v>0.31041666666666667</v>
      </c>
      <c r="T2243">
        <v>-27</v>
      </c>
      <c r="U2243" t="str">
        <f>IF(Flights[[#This Row],[Arrival Delay]]="","Cancelled",IF(Flights[[#This Row],[Arrival Delay]]&gt;15,"Delayed","On time"))</f>
        <v>On time</v>
      </c>
      <c r="V2243" t="str">
        <f>IF(Flights[[#This Row],[Status]]&lt;&gt;"Delayed","",IF(Flights[[#This Row],[Arrival Delay]]&gt;120,"Severe",IF(Flights[[#This Row],[Arrival Delay]]&gt;60,"Major","Moderate")))</f>
        <v/>
      </c>
      <c r="X2243" t="str">
        <f>IF(OR(AND(Flights[[#This Row],[Status]]="Cancelled",Flights[[#This Row],[Cancellation Reason]]="Airline/Carrier"),Flights[[#This Row],[Delay Type]]="Severe"),"Yes","No")</f>
        <v>No</v>
      </c>
    </row>
    <row r="2244" spans="1:24" x14ac:dyDescent="0.25">
      <c r="A2244" s="3">
        <v>42173</v>
      </c>
      <c r="B2244">
        <f>WEEKNUM(Flights[[#This Row],[Date]],2)</f>
        <v>25</v>
      </c>
      <c r="C2244">
        <f>WEEKDAY(Flights[[#This Row],[Date]],2)</f>
        <v>4</v>
      </c>
      <c r="D2244" t="s">
        <v>747</v>
      </c>
      <c r="E2244" t="s">
        <v>1989</v>
      </c>
      <c r="F2244" t="s">
        <v>0</v>
      </c>
      <c r="G2244" t="s">
        <v>26</v>
      </c>
      <c r="H2244" t="str">
        <f>_xlfn.XLOOKUP(Flights[[#This Row],[Destination]],Airports!$A$1:$A$77,Airports!$D$1:$D$77,"Code not found")</f>
        <v>Atlanta</v>
      </c>
      <c r="I2244" t="str" cm="1">
        <f t="array" ref="I2244">_xlfn.XLOOKUP(Flights[[#This Row],[Destination]],_xlfn._TRO_TRAILING(Airports!A:A),_xlfn._TRO_TRAILING(Airports!E:E),"Code not found")</f>
        <v>GA</v>
      </c>
      <c r="J2244" s="1">
        <v>0.99930555555555556</v>
      </c>
      <c r="K2244">
        <f>HOUR(Flights[[#This Row],[Scheduled Departure]])</f>
        <v>23</v>
      </c>
      <c r="L2244" s="1">
        <v>2.5000000000000001E-2</v>
      </c>
      <c r="M2244">
        <v>37</v>
      </c>
      <c r="N2244">
        <v>264</v>
      </c>
      <c r="O2244" s="14">
        <f>Flights[[#This Row],[Length (min)]]/60</f>
        <v>4.4000000000000004</v>
      </c>
      <c r="P2244">
        <v>1947</v>
      </c>
      <c r="Q2244" s="17">
        <f>IFERROR(Flights[[#This Row],[Distance]]/Flights[[#This Row],[Length (hr)]],"")</f>
        <v>442.49999999999994</v>
      </c>
      <c r="R2244" s="1">
        <v>0.30138888888888887</v>
      </c>
      <c r="S2244" s="1">
        <v>0.33333333333333331</v>
      </c>
      <c r="T2244">
        <v>46</v>
      </c>
      <c r="U2244" t="str">
        <f>IF(Flights[[#This Row],[Arrival Delay]]="","Cancelled",IF(Flights[[#This Row],[Arrival Delay]]&gt;15,"Delayed","On time"))</f>
        <v>Delayed</v>
      </c>
      <c r="V2244" t="str">
        <f>IF(Flights[[#This Row],[Status]]&lt;&gt;"Delayed","",IF(Flights[[#This Row],[Arrival Delay]]&gt;120,"Severe",IF(Flights[[#This Row],[Arrival Delay]]&gt;60,"Major","Moderate")))</f>
        <v>Moderate</v>
      </c>
      <c r="X2244" t="str">
        <f>IF(OR(AND(Flights[[#This Row],[Status]]="Cancelled",Flights[[#This Row],[Cancellation Reason]]="Airline/Carrier"),Flights[[#This Row],[Delay Type]]="Severe"),"Yes","No")</f>
        <v>No</v>
      </c>
    </row>
    <row r="2245" spans="1:24" x14ac:dyDescent="0.25">
      <c r="A2245" s="3">
        <v>42174</v>
      </c>
      <c r="B2245">
        <f>WEEKNUM(Flights[[#This Row],[Date]],2)</f>
        <v>25</v>
      </c>
      <c r="C2245">
        <f>WEEKDAY(Flights[[#This Row],[Date]],2)</f>
        <v>5</v>
      </c>
      <c r="D2245" t="s">
        <v>1026</v>
      </c>
      <c r="E2245" t="s">
        <v>1990</v>
      </c>
      <c r="F2245" t="s">
        <v>0</v>
      </c>
      <c r="G2245" t="s">
        <v>273</v>
      </c>
      <c r="H2245" t="str">
        <f>_xlfn.XLOOKUP(Flights[[#This Row],[Destination]],Airports!$A$1:$A$77,Airports!$D$1:$D$77,"Code not found")</f>
        <v>Denver</v>
      </c>
      <c r="I2245" t="str" cm="1">
        <f t="array" ref="I2245">_xlfn.XLOOKUP(Flights[[#This Row],[Destination]],_xlfn._TRO_TRAILING(Airports!A:A),_xlfn._TRO_TRAILING(Airports!E:E),"Code not found")</f>
        <v>CO</v>
      </c>
      <c r="J2245" s="1">
        <v>0.34166666666666667</v>
      </c>
      <c r="K2245">
        <f>HOUR(Flights[[#This Row],[Scheduled Departure]])</f>
        <v>8</v>
      </c>
      <c r="L2245" s="1">
        <v>0.34513888888888888</v>
      </c>
      <c r="M2245">
        <v>5</v>
      </c>
      <c r="N2245">
        <v>163</v>
      </c>
      <c r="O2245" s="14">
        <f>Flights[[#This Row],[Length (min)]]/60</f>
        <v>2.7166666666666668</v>
      </c>
      <c r="P2245">
        <v>862</v>
      </c>
      <c r="Q2245" s="17">
        <f>IFERROR(Flights[[#This Row],[Distance]]/Flights[[#This Row],[Length (hr)]],"")</f>
        <v>317.3006134969325</v>
      </c>
      <c r="R2245" s="1">
        <v>0.4826388888888889</v>
      </c>
      <c r="S2245" s="1">
        <v>0.5</v>
      </c>
      <c r="T2245">
        <v>25</v>
      </c>
      <c r="U2245" t="str">
        <f>IF(Flights[[#This Row],[Arrival Delay]]="","Cancelled",IF(Flights[[#This Row],[Arrival Delay]]&gt;15,"Delayed","On time"))</f>
        <v>Delayed</v>
      </c>
      <c r="V2245" t="str">
        <f>IF(Flights[[#This Row],[Status]]&lt;&gt;"Delayed","",IF(Flights[[#This Row],[Arrival Delay]]&gt;120,"Severe",IF(Flights[[#This Row],[Arrival Delay]]&gt;60,"Major","Moderate")))</f>
        <v>Moderate</v>
      </c>
      <c r="X2245" t="str">
        <f>IF(OR(AND(Flights[[#This Row],[Status]]="Cancelled",Flights[[#This Row],[Cancellation Reason]]="Airline/Carrier"),Flights[[#This Row],[Delay Type]]="Severe"),"Yes","No")</f>
        <v>No</v>
      </c>
    </row>
    <row r="2246" spans="1:24" x14ac:dyDescent="0.25">
      <c r="A2246" s="3">
        <v>42174</v>
      </c>
      <c r="B2246">
        <f>WEEKNUM(Flights[[#This Row],[Date]],2)</f>
        <v>25</v>
      </c>
      <c r="C2246">
        <f>WEEKDAY(Flights[[#This Row],[Date]],2)</f>
        <v>5</v>
      </c>
      <c r="D2246" t="s">
        <v>436</v>
      </c>
      <c r="E2246" t="s">
        <v>1990</v>
      </c>
      <c r="F2246" t="s">
        <v>0</v>
      </c>
      <c r="G2246" t="s">
        <v>21</v>
      </c>
      <c r="H2246" t="str">
        <f>_xlfn.XLOOKUP(Flights[[#This Row],[Destination]],Airports!$A$1:$A$77,Airports!$D$1:$D$77,"Code not found")</f>
        <v>Lihue</v>
      </c>
      <c r="I2246" t="str" cm="1">
        <f t="array" ref="I2246">_xlfn.XLOOKUP(Flights[[#This Row],[Destination]],_xlfn._TRO_TRAILING(Airports!A:A),_xlfn._TRO_TRAILING(Airports!E:E),"Code not found")</f>
        <v>HI</v>
      </c>
      <c r="J2246" s="1">
        <v>0.38958333333333334</v>
      </c>
      <c r="K2246">
        <f>HOUR(Flights[[#This Row],[Scheduled Departure]])</f>
        <v>9</v>
      </c>
      <c r="L2246" s="1">
        <v>0.4513888888888889</v>
      </c>
      <c r="M2246">
        <v>89</v>
      </c>
      <c r="N2246">
        <v>329</v>
      </c>
      <c r="O2246" s="14">
        <f>Flights[[#This Row],[Length (min)]]/60</f>
        <v>5.4833333333333334</v>
      </c>
      <c r="P2246">
        <v>2615</v>
      </c>
      <c r="Q2246" s="17">
        <f>IFERROR(Flights[[#This Row],[Distance]]/Flights[[#This Row],[Length (hr)]],"")</f>
        <v>476.89969604863222</v>
      </c>
      <c r="R2246" s="1">
        <v>0.5131944444444444</v>
      </c>
      <c r="S2246" s="1">
        <v>0.55486111111111114</v>
      </c>
      <c r="T2246">
        <v>60</v>
      </c>
      <c r="U2246" t="str">
        <f>IF(Flights[[#This Row],[Arrival Delay]]="","Cancelled",IF(Flights[[#This Row],[Arrival Delay]]&gt;15,"Delayed","On time"))</f>
        <v>Delayed</v>
      </c>
      <c r="V2246" t="str">
        <f>IF(Flights[[#This Row],[Status]]&lt;&gt;"Delayed","",IF(Flights[[#This Row],[Arrival Delay]]&gt;120,"Severe",IF(Flights[[#This Row],[Arrival Delay]]&gt;60,"Major","Moderate")))</f>
        <v>Moderate</v>
      </c>
      <c r="X2246" t="str">
        <f>IF(OR(AND(Flights[[#This Row],[Status]]="Cancelled",Flights[[#This Row],[Cancellation Reason]]="Airline/Carrier"),Flights[[#This Row],[Delay Type]]="Severe"),"Yes","No")</f>
        <v>No</v>
      </c>
    </row>
    <row r="2247" spans="1:24" x14ac:dyDescent="0.25">
      <c r="A2247" s="3">
        <v>42174</v>
      </c>
      <c r="B2247">
        <f>WEEKNUM(Flights[[#This Row],[Date]],2)</f>
        <v>25</v>
      </c>
      <c r="C2247">
        <f>WEEKDAY(Flights[[#This Row],[Date]],2)</f>
        <v>5</v>
      </c>
      <c r="D2247" t="s">
        <v>766</v>
      </c>
      <c r="E2247" t="s">
        <v>1994</v>
      </c>
      <c r="F2247" t="s">
        <v>0</v>
      </c>
      <c r="G2247" t="s">
        <v>343</v>
      </c>
      <c r="H2247" t="str">
        <f>_xlfn.XLOOKUP(Flights[[#This Row],[Destination]],Airports!$A$1:$A$77,Airports!$D$1:$D$77,"Code not found")</f>
        <v>San Luis Obispo</v>
      </c>
      <c r="I2247" t="str" cm="1">
        <f t="array" ref="I2247">_xlfn.XLOOKUP(Flights[[#This Row],[Destination]],_xlfn._TRO_TRAILING(Airports!A:A),_xlfn._TRO_TRAILING(Airports!E:E),"Code not found")</f>
        <v>CA</v>
      </c>
      <c r="J2247" s="1">
        <v>0.51458333333333328</v>
      </c>
      <c r="K2247">
        <f>HOUR(Flights[[#This Row],[Scheduled Departure]])</f>
        <v>12</v>
      </c>
      <c r="L2247" s="1">
        <v>0</v>
      </c>
      <c r="O2247" s="14">
        <f>Flights[[#This Row],[Length (min)]]/60</f>
        <v>0</v>
      </c>
      <c r="P2247">
        <v>156</v>
      </c>
      <c r="Q2247" s="17" t="str">
        <f>IFERROR(Flights[[#This Row],[Distance]]/Flights[[#This Row],[Length (hr)]],"")</f>
        <v/>
      </c>
      <c r="R2247" s="1">
        <v>0.55555555555555558</v>
      </c>
      <c r="S2247" s="1">
        <v>0</v>
      </c>
      <c r="U2247" t="str">
        <f>IF(Flights[[#This Row],[Arrival Delay]]="","Cancelled",IF(Flights[[#This Row],[Arrival Delay]]&gt;15,"Delayed","On time"))</f>
        <v>Cancelled</v>
      </c>
      <c r="V2247" t="str">
        <f>IF(Flights[[#This Row],[Status]]&lt;&gt;"Delayed","",IF(Flights[[#This Row],[Arrival Delay]]&gt;120,"Severe",IF(Flights[[#This Row],[Arrival Delay]]&gt;60,"Major","Moderate")))</f>
        <v/>
      </c>
      <c r="W2247" t="s">
        <v>25</v>
      </c>
      <c r="X2247" t="str">
        <f>IF(OR(AND(Flights[[#This Row],[Status]]="Cancelled",Flights[[#This Row],[Cancellation Reason]]="Airline/Carrier"),Flights[[#This Row],[Delay Type]]="Severe"),"Yes","No")</f>
        <v>No</v>
      </c>
    </row>
    <row r="2248" spans="1:24" x14ac:dyDescent="0.25">
      <c r="A2248" s="3">
        <v>42174</v>
      </c>
      <c r="B2248">
        <f>WEEKNUM(Flights[[#This Row],[Date]],2)</f>
        <v>25</v>
      </c>
      <c r="C2248">
        <f>WEEKDAY(Flights[[#This Row],[Date]],2)</f>
        <v>5</v>
      </c>
      <c r="D2248" t="s">
        <v>1197</v>
      </c>
      <c r="E2248" t="s">
        <v>1995</v>
      </c>
      <c r="F2248" t="s">
        <v>0</v>
      </c>
      <c r="G2248" t="s">
        <v>257</v>
      </c>
      <c r="H2248" t="str">
        <f>_xlfn.XLOOKUP(Flights[[#This Row],[Destination]],Airports!$A$1:$A$77,Airports!$D$1:$D$77,"Code not found")</f>
        <v>Baltimore</v>
      </c>
      <c r="I2248" t="str" cm="1">
        <f t="array" ref="I2248">_xlfn.XLOOKUP(Flights[[#This Row],[Destination]],_xlfn._TRO_TRAILING(Airports!A:A),_xlfn._TRO_TRAILING(Airports!E:E),"Code not found")</f>
        <v>MD</v>
      </c>
      <c r="J2248" s="1">
        <v>0.53819444444444442</v>
      </c>
      <c r="K2248">
        <f>HOUR(Flights[[#This Row],[Scheduled Departure]])</f>
        <v>12</v>
      </c>
      <c r="L2248" s="1">
        <v>0.5493055555555556</v>
      </c>
      <c r="M2248">
        <v>16</v>
      </c>
      <c r="N2248">
        <v>302</v>
      </c>
      <c r="O2248" s="14">
        <f>Flights[[#This Row],[Length (min)]]/60</f>
        <v>5.0333333333333332</v>
      </c>
      <c r="P2248">
        <v>2329</v>
      </c>
      <c r="Q2248" s="17">
        <f>IFERROR(Flights[[#This Row],[Distance]]/Flights[[#This Row],[Length (hr)]],"")</f>
        <v>462.71523178807951</v>
      </c>
      <c r="R2248" s="1">
        <v>0.87847222222222221</v>
      </c>
      <c r="S2248" s="1">
        <v>0.88402777777777775</v>
      </c>
      <c r="T2248">
        <v>8</v>
      </c>
      <c r="U2248" t="str">
        <f>IF(Flights[[#This Row],[Arrival Delay]]="","Cancelled",IF(Flights[[#This Row],[Arrival Delay]]&gt;15,"Delayed","On time"))</f>
        <v>On time</v>
      </c>
      <c r="V2248" t="str">
        <f>IF(Flights[[#This Row],[Status]]&lt;&gt;"Delayed","",IF(Flights[[#This Row],[Arrival Delay]]&gt;120,"Severe",IF(Flights[[#This Row],[Arrival Delay]]&gt;60,"Major","Moderate")))</f>
        <v/>
      </c>
      <c r="X2248" t="str">
        <f>IF(OR(AND(Flights[[#This Row],[Status]]="Cancelled",Flights[[#This Row],[Cancellation Reason]]="Airline/Carrier"),Flights[[#This Row],[Delay Type]]="Severe"),"Yes","No")</f>
        <v>No</v>
      </c>
    </row>
    <row r="2249" spans="1:24" x14ac:dyDescent="0.25">
      <c r="A2249" s="3">
        <v>42174</v>
      </c>
      <c r="B2249">
        <f>WEEKNUM(Flights[[#This Row],[Date]],2)</f>
        <v>25</v>
      </c>
      <c r="C2249">
        <f>WEEKDAY(Flights[[#This Row],[Date]],2)</f>
        <v>5</v>
      </c>
      <c r="D2249" t="s">
        <v>70</v>
      </c>
      <c r="E2249" t="s">
        <v>1987</v>
      </c>
      <c r="F2249" t="s">
        <v>0</v>
      </c>
      <c r="G2249" t="s">
        <v>18</v>
      </c>
      <c r="H2249" t="str">
        <f>_xlfn.XLOOKUP(Flights[[#This Row],[Destination]],Airports!$A$1:$A$77,Airports!$D$1:$D$77,"Code not found")</f>
        <v>Arlington</v>
      </c>
      <c r="I2249" t="str" cm="1">
        <f t="array" ref="I2249">_xlfn.XLOOKUP(Flights[[#This Row],[Destination]],_xlfn._TRO_TRAILING(Airports!A:A),_xlfn._TRO_TRAILING(Airports!E:E),"Code not found")</f>
        <v>VA</v>
      </c>
      <c r="J2249" s="1">
        <v>0.54861111111111116</v>
      </c>
      <c r="K2249">
        <f>HOUR(Flights[[#This Row],[Scheduled Departure]])</f>
        <v>13</v>
      </c>
      <c r="L2249" s="1">
        <v>0.54513888888888884</v>
      </c>
      <c r="M2249">
        <v>-5</v>
      </c>
      <c r="N2249">
        <v>311</v>
      </c>
      <c r="O2249" s="14">
        <f>Flights[[#This Row],[Length (min)]]/60</f>
        <v>5.1833333333333336</v>
      </c>
      <c r="P2249">
        <v>2311</v>
      </c>
      <c r="Q2249" s="17">
        <f>IFERROR(Flights[[#This Row],[Distance]]/Flights[[#This Row],[Length (hr)]],"")</f>
        <v>445.85209003215431</v>
      </c>
      <c r="R2249" s="1">
        <v>0.88749999999999996</v>
      </c>
      <c r="S2249" s="1">
        <v>0.88611111111111107</v>
      </c>
      <c r="T2249">
        <v>-2</v>
      </c>
      <c r="U2249" t="str">
        <f>IF(Flights[[#This Row],[Arrival Delay]]="","Cancelled",IF(Flights[[#This Row],[Arrival Delay]]&gt;15,"Delayed","On time"))</f>
        <v>On time</v>
      </c>
      <c r="V2249" t="str">
        <f>IF(Flights[[#This Row],[Status]]&lt;&gt;"Delayed","",IF(Flights[[#This Row],[Arrival Delay]]&gt;120,"Severe",IF(Flights[[#This Row],[Arrival Delay]]&gt;60,"Major","Moderate")))</f>
        <v/>
      </c>
      <c r="X2249" t="str">
        <f>IF(OR(AND(Flights[[#This Row],[Status]]="Cancelled",Flights[[#This Row],[Cancellation Reason]]="Airline/Carrier"),Flights[[#This Row],[Delay Type]]="Severe"),"Yes","No")</f>
        <v>No</v>
      </c>
    </row>
    <row r="2250" spans="1:24" x14ac:dyDescent="0.25">
      <c r="A2250" s="3">
        <v>42174</v>
      </c>
      <c r="B2250">
        <f>WEEKNUM(Flights[[#This Row],[Date]],2)</f>
        <v>25</v>
      </c>
      <c r="C2250">
        <f>WEEKDAY(Flights[[#This Row],[Date]],2)</f>
        <v>5</v>
      </c>
      <c r="D2250" t="s">
        <v>1527</v>
      </c>
      <c r="E2250" t="s">
        <v>1995</v>
      </c>
      <c r="F2250" t="s">
        <v>0</v>
      </c>
      <c r="G2250" t="s">
        <v>29</v>
      </c>
      <c r="H2250" t="str">
        <f>_xlfn.XLOOKUP(Flights[[#This Row],[Destination]],Airports!$A$1:$A$77,Airports!$D$1:$D$77,"Code not found")</f>
        <v>Phoenix</v>
      </c>
      <c r="I2250" t="str" cm="1">
        <f t="array" ref="I2250">_xlfn.XLOOKUP(Flights[[#This Row],[Destination]],_xlfn._TRO_TRAILING(Airports!A:A),_xlfn._TRO_TRAILING(Airports!E:E),"Code not found")</f>
        <v>AZ</v>
      </c>
      <c r="J2250" s="1">
        <v>0.55208333333333337</v>
      </c>
      <c r="K2250">
        <f>HOUR(Flights[[#This Row],[Scheduled Departure]])</f>
        <v>13</v>
      </c>
      <c r="L2250" s="1">
        <v>0.58611111111111114</v>
      </c>
      <c r="M2250">
        <v>49</v>
      </c>
      <c r="N2250">
        <v>92</v>
      </c>
      <c r="O2250" s="14">
        <f>Flights[[#This Row],[Length (min)]]/60</f>
        <v>1.5333333333333334</v>
      </c>
      <c r="P2250">
        <v>370</v>
      </c>
      <c r="Q2250" s="17">
        <f>IFERROR(Flights[[#This Row],[Distance]]/Flights[[#This Row],[Length (hr)]],"")</f>
        <v>241.30434782608694</v>
      </c>
      <c r="R2250" s="1">
        <v>0.60763888888888884</v>
      </c>
      <c r="S2250" s="1">
        <v>0.65</v>
      </c>
      <c r="T2250">
        <v>61</v>
      </c>
      <c r="U2250" t="str">
        <f>IF(Flights[[#This Row],[Arrival Delay]]="","Cancelled",IF(Flights[[#This Row],[Arrival Delay]]&gt;15,"Delayed","On time"))</f>
        <v>Delayed</v>
      </c>
      <c r="V2250" t="str">
        <f>IF(Flights[[#This Row],[Status]]&lt;&gt;"Delayed","",IF(Flights[[#This Row],[Arrival Delay]]&gt;120,"Severe",IF(Flights[[#This Row],[Arrival Delay]]&gt;60,"Major","Moderate")))</f>
        <v>Major</v>
      </c>
      <c r="X2250" t="str">
        <f>IF(OR(AND(Flights[[#This Row],[Status]]="Cancelled",Flights[[#This Row],[Cancellation Reason]]="Airline/Carrier"),Flights[[#This Row],[Delay Type]]="Severe"),"Yes","No")</f>
        <v>No</v>
      </c>
    </row>
    <row r="2251" spans="1:24" x14ac:dyDescent="0.25">
      <c r="A2251" s="3">
        <v>42174</v>
      </c>
      <c r="B2251">
        <f>WEEKNUM(Flights[[#This Row],[Date]],2)</f>
        <v>25</v>
      </c>
      <c r="C2251">
        <f>WEEKDAY(Flights[[#This Row],[Date]],2)</f>
        <v>5</v>
      </c>
      <c r="D2251" t="s">
        <v>529</v>
      </c>
      <c r="E2251" t="s">
        <v>1996</v>
      </c>
      <c r="F2251" t="s">
        <v>0</v>
      </c>
      <c r="G2251" t="s">
        <v>12</v>
      </c>
      <c r="H2251" t="str">
        <f>_xlfn.XLOOKUP(Flights[[#This Row],[Destination]],Airports!$A$1:$A$77,Airports!$D$1:$D$77,"Code not found")</f>
        <v>New York</v>
      </c>
      <c r="I2251" t="str" cm="1">
        <f t="array" ref="I2251">_xlfn.XLOOKUP(Flights[[#This Row],[Destination]],_xlfn._TRO_TRAILING(Airports!A:A),_xlfn._TRO_TRAILING(Airports!E:E),"Code not found")</f>
        <v>NY</v>
      </c>
      <c r="J2251" s="1">
        <v>0.5625</v>
      </c>
      <c r="K2251">
        <f>HOUR(Flights[[#This Row],[Scheduled Departure]])</f>
        <v>13</v>
      </c>
      <c r="L2251" s="1">
        <v>0.56458333333333333</v>
      </c>
      <c r="M2251">
        <v>3</v>
      </c>
      <c r="N2251">
        <v>308</v>
      </c>
      <c r="O2251" s="14">
        <f>Flights[[#This Row],[Length (min)]]/60</f>
        <v>5.1333333333333337</v>
      </c>
      <c r="P2251">
        <v>2475</v>
      </c>
      <c r="Q2251" s="17">
        <f>IFERROR(Flights[[#This Row],[Distance]]/Flights[[#This Row],[Length (hr)]],"")</f>
        <v>482.14285714285711</v>
      </c>
      <c r="R2251" s="1">
        <v>0.91666666666666663</v>
      </c>
      <c r="S2251" s="1">
        <v>0.90347222222222223</v>
      </c>
      <c r="T2251">
        <v>-19</v>
      </c>
      <c r="U2251" t="str">
        <f>IF(Flights[[#This Row],[Arrival Delay]]="","Cancelled",IF(Flights[[#This Row],[Arrival Delay]]&gt;15,"Delayed","On time"))</f>
        <v>On time</v>
      </c>
      <c r="V2251" t="str">
        <f>IF(Flights[[#This Row],[Status]]&lt;&gt;"Delayed","",IF(Flights[[#This Row],[Arrival Delay]]&gt;120,"Severe",IF(Flights[[#This Row],[Arrival Delay]]&gt;60,"Major","Moderate")))</f>
        <v/>
      </c>
      <c r="X2251" t="str">
        <f>IF(OR(AND(Flights[[#This Row],[Status]]="Cancelled",Flights[[#This Row],[Cancellation Reason]]="Airline/Carrier"),Flights[[#This Row],[Delay Type]]="Severe"),"Yes","No")</f>
        <v>No</v>
      </c>
    </row>
    <row r="2252" spans="1:24" x14ac:dyDescent="0.25">
      <c r="A2252" s="3">
        <v>42174</v>
      </c>
      <c r="B2252">
        <f>WEEKNUM(Flights[[#This Row],[Date]],2)</f>
        <v>25</v>
      </c>
      <c r="C2252">
        <f>WEEKDAY(Flights[[#This Row],[Date]],2)</f>
        <v>5</v>
      </c>
      <c r="D2252" t="s">
        <v>1267</v>
      </c>
      <c r="E2252" t="s">
        <v>1990</v>
      </c>
      <c r="F2252" t="s">
        <v>0</v>
      </c>
      <c r="G2252" t="s">
        <v>9</v>
      </c>
      <c r="H2252" t="str">
        <f>_xlfn.XLOOKUP(Flights[[#This Row],[Destination]],Airports!$A$1:$A$77,Airports!$D$1:$D$77,"Code not found")</f>
        <v>San Francisco</v>
      </c>
      <c r="I2252" t="str" cm="1">
        <f t="array" ref="I2252">_xlfn.XLOOKUP(Flights[[#This Row],[Destination]],_xlfn._TRO_TRAILING(Airports!A:A),_xlfn._TRO_TRAILING(Airports!E:E),"Code not found")</f>
        <v>CA</v>
      </c>
      <c r="J2252" s="1">
        <v>0.64583333333333337</v>
      </c>
      <c r="K2252">
        <f>HOUR(Flights[[#This Row],[Scheduled Departure]])</f>
        <v>15</v>
      </c>
      <c r="L2252" s="1">
        <v>0.6645833333333333</v>
      </c>
      <c r="M2252">
        <v>27</v>
      </c>
      <c r="N2252">
        <v>72</v>
      </c>
      <c r="O2252" s="14">
        <f>Flights[[#This Row],[Length (min)]]/60</f>
        <v>1.2</v>
      </c>
      <c r="P2252">
        <v>337</v>
      </c>
      <c r="Q2252" s="17">
        <f>IFERROR(Flights[[#This Row],[Distance]]/Flights[[#This Row],[Length (hr)]],"")</f>
        <v>280.83333333333337</v>
      </c>
      <c r="R2252" s="1">
        <v>0.70277777777777772</v>
      </c>
      <c r="S2252" s="1">
        <v>0.71458333333333335</v>
      </c>
      <c r="T2252">
        <v>17</v>
      </c>
      <c r="U2252" t="str">
        <f>IF(Flights[[#This Row],[Arrival Delay]]="","Cancelled",IF(Flights[[#This Row],[Arrival Delay]]&gt;15,"Delayed","On time"))</f>
        <v>Delayed</v>
      </c>
      <c r="V2252" t="str">
        <f>IF(Flights[[#This Row],[Status]]&lt;&gt;"Delayed","",IF(Flights[[#This Row],[Arrival Delay]]&gt;120,"Severe",IF(Flights[[#This Row],[Arrival Delay]]&gt;60,"Major","Moderate")))</f>
        <v>Moderate</v>
      </c>
      <c r="X2252" t="str">
        <f>IF(OR(AND(Flights[[#This Row],[Status]]="Cancelled",Flights[[#This Row],[Cancellation Reason]]="Airline/Carrier"),Flights[[#This Row],[Delay Type]]="Severe"),"Yes","No")</f>
        <v>No</v>
      </c>
    </row>
    <row r="2253" spans="1:24" x14ac:dyDescent="0.25">
      <c r="A2253" s="3">
        <v>42174</v>
      </c>
      <c r="B2253">
        <f>WEEKNUM(Flights[[#This Row],[Date]],2)</f>
        <v>25</v>
      </c>
      <c r="C2253">
        <f>WEEKDAY(Flights[[#This Row],[Date]],2)</f>
        <v>5</v>
      </c>
      <c r="D2253" t="s">
        <v>817</v>
      </c>
      <c r="E2253" t="s">
        <v>1990</v>
      </c>
      <c r="F2253" t="s">
        <v>0</v>
      </c>
      <c r="G2253" t="s">
        <v>281</v>
      </c>
      <c r="H2253" t="str">
        <f>_xlfn.XLOOKUP(Flights[[#This Row],[Destination]],Airports!$A$1:$A$77,Airports!$D$1:$D$77,"Code not found")</f>
        <v>Newark</v>
      </c>
      <c r="I2253" t="str" cm="1">
        <f t="array" ref="I2253">_xlfn.XLOOKUP(Flights[[#This Row],[Destination]],_xlfn._TRO_TRAILING(Airports!A:A),_xlfn._TRO_TRAILING(Airports!E:E),"Code not found")</f>
        <v>NJ</v>
      </c>
      <c r="J2253" s="1">
        <v>0.74930555555555556</v>
      </c>
      <c r="K2253">
        <f>HOUR(Flights[[#This Row],[Scheduled Departure]])</f>
        <v>17</v>
      </c>
      <c r="L2253" s="1">
        <v>0</v>
      </c>
      <c r="O2253" s="14">
        <f>Flights[[#This Row],[Length (min)]]/60</f>
        <v>0</v>
      </c>
      <c r="P2253">
        <v>2454</v>
      </c>
      <c r="Q2253" s="17" t="str">
        <f>IFERROR(Flights[[#This Row],[Distance]]/Flights[[#This Row],[Length (hr)]],"")</f>
        <v/>
      </c>
      <c r="R2253" s="1">
        <v>0.10138888888888889</v>
      </c>
      <c r="S2253" s="1">
        <v>0</v>
      </c>
      <c r="U2253" t="str">
        <f>IF(Flights[[#This Row],[Arrival Delay]]="","Cancelled",IF(Flights[[#This Row],[Arrival Delay]]&gt;15,"Delayed","On time"))</f>
        <v>Cancelled</v>
      </c>
      <c r="V2253" t="str">
        <f>IF(Flights[[#This Row],[Status]]&lt;&gt;"Delayed","",IF(Flights[[#This Row],[Arrival Delay]]&gt;120,"Severe",IF(Flights[[#This Row],[Arrival Delay]]&gt;60,"Major","Moderate")))</f>
        <v/>
      </c>
      <c r="W2253" t="s">
        <v>25</v>
      </c>
      <c r="X2253" t="str">
        <f>IF(OR(AND(Flights[[#This Row],[Status]]="Cancelled",Flights[[#This Row],[Cancellation Reason]]="Airline/Carrier"),Flights[[#This Row],[Delay Type]]="Severe"),"Yes","No")</f>
        <v>No</v>
      </c>
    </row>
    <row r="2254" spans="1:24" x14ac:dyDescent="0.25">
      <c r="A2254" s="3">
        <v>42174</v>
      </c>
      <c r="B2254">
        <f>WEEKNUM(Flights[[#This Row],[Date]],2)</f>
        <v>25</v>
      </c>
      <c r="C2254">
        <f>WEEKDAY(Flights[[#This Row],[Date]],2)</f>
        <v>5</v>
      </c>
      <c r="D2254" t="s">
        <v>839</v>
      </c>
      <c r="E2254" t="s">
        <v>1995</v>
      </c>
      <c r="F2254" t="s">
        <v>0</v>
      </c>
      <c r="G2254" t="s">
        <v>303</v>
      </c>
      <c r="H2254" t="str">
        <f>_xlfn.XLOOKUP(Flights[[#This Row],[Destination]],Airports!$A$1:$A$77,Airports!$D$1:$D$77,"Code not found")</f>
        <v>Kansas City</v>
      </c>
      <c r="I2254" t="str" cm="1">
        <f t="array" ref="I2254">_xlfn.XLOOKUP(Flights[[#This Row],[Destination]],_xlfn._TRO_TRAILING(Airports!A:A),_xlfn._TRO_TRAILING(Airports!E:E),"Code not found")</f>
        <v>MO</v>
      </c>
      <c r="J2254" s="1">
        <v>0.82986111111111116</v>
      </c>
      <c r="K2254">
        <f>HOUR(Flights[[#This Row],[Scheduled Departure]])</f>
        <v>19</v>
      </c>
      <c r="L2254" s="1">
        <v>0.83125000000000004</v>
      </c>
      <c r="M2254">
        <v>2</v>
      </c>
      <c r="N2254">
        <v>179</v>
      </c>
      <c r="O2254" s="14">
        <f>Flights[[#This Row],[Length (min)]]/60</f>
        <v>2.9833333333333334</v>
      </c>
      <c r="P2254">
        <v>1363</v>
      </c>
      <c r="Q2254" s="17">
        <f>IFERROR(Flights[[#This Row],[Distance]]/Flights[[#This Row],[Length (hr)]],"")</f>
        <v>456.87150837988827</v>
      </c>
      <c r="R2254" s="1">
        <v>4.5138888888888888E-2</v>
      </c>
      <c r="S2254" s="1">
        <v>3.888888888888889E-2</v>
      </c>
      <c r="T2254">
        <v>-9</v>
      </c>
      <c r="U2254" t="str">
        <f>IF(Flights[[#This Row],[Arrival Delay]]="","Cancelled",IF(Flights[[#This Row],[Arrival Delay]]&gt;15,"Delayed","On time"))</f>
        <v>On time</v>
      </c>
      <c r="V2254" t="str">
        <f>IF(Flights[[#This Row],[Status]]&lt;&gt;"Delayed","",IF(Flights[[#This Row],[Arrival Delay]]&gt;120,"Severe",IF(Flights[[#This Row],[Arrival Delay]]&gt;60,"Major","Moderate")))</f>
        <v/>
      </c>
      <c r="X2254" t="str">
        <f>IF(OR(AND(Flights[[#This Row],[Status]]="Cancelled",Flights[[#This Row],[Cancellation Reason]]="Airline/Carrier"),Flights[[#This Row],[Delay Type]]="Severe"),"Yes","No")</f>
        <v>No</v>
      </c>
    </row>
    <row r="2255" spans="1:24" x14ac:dyDescent="0.25">
      <c r="A2255" s="3">
        <v>42174</v>
      </c>
      <c r="B2255">
        <f>WEEKNUM(Flights[[#This Row],[Date]],2)</f>
        <v>25</v>
      </c>
      <c r="C2255">
        <f>WEEKDAY(Flights[[#This Row],[Date]],2)</f>
        <v>5</v>
      </c>
      <c r="D2255" t="s">
        <v>1494</v>
      </c>
      <c r="E2255" t="s">
        <v>1988</v>
      </c>
      <c r="F2255" t="s">
        <v>0</v>
      </c>
      <c r="G2255" t="s">
        <v>14</v>
      </c>
      <c r="H2255" t="str">
        <f>_xlfn.XLOOKUP(Flights[[#This Row],[Destination]],Airports!$A$1:$A$77,Airports!$D$1:$D$77,"Code not found")</f>
        <v>Tampa</v>
      </c>
      <c r="I2255" t="str" cm="1">
        <f t="array" ref="I2255">_xlfn.XLOOKUP(Flights[[#This Row],[Destination]],_xlfn._TRO_TRAILING(Airports!A:A),_xlfn._TRO_TRAILING(Airports!E:E),"Code not found")</f>
        <v>FL</v>
      </c>
      <c r="J2255" s="1">
        <v>0.93055555555555558</v>
      </c>
      <c r="K2255">
        <f>HOUR(Flights[[#This Row],[Scheduled Departure]])</f>
        <v>22</v>
      </c>
      <c r="L2255" s="1">
        <v>0.9291666666666667</v>
      </c>
      <c r="M2255">
        <v>-2</v>
      </c>
      <c r="N2255">
        <v>283</v>
      </c>
      <c r="O2255" s="14">
        <f>Flights[[#This Row],[Length (min)]]/60</f>
        <v>4.7166666666666668</v>
      </c>
      <c r="P2255">
        <v>2158</v>
      </c>
      <c r="Q2255" s="17">
        <f>IFERROR(Flights[[#This Row],[Distance]]/Flights[[#This Row],[Length (hr)]],"")</f>
        <v>457.52650176678446</v>
      </c>
      <c r="R2255" s="1">
        <v>0.25208333333333333</v>
      </c>
      <c r="S2255" s="1">
        <v>0.25069444444444444</v>
      </c>
      <c r="T2255">
        <v>-2</v>
      </c>
      <c r="U2255" t="str">
        <f>IF(Flights[[#This Row],[Arrival Delay]]="","Cancelled",IF(Flights[[#This Row],[Arrival Delay]]&gt;15,"Delayed","On time"))</f>
        <v>On time</v>
      </c>
      <c r="V2255" t="str">
        <f>IF(Flights[[#This Row],[Status]]&lt;&gt;"Delayed","",IF(Flights[[#This Row],[Arrival Delay]]&gt;120,"Severe",IF(Flights[[#This Row],[Arrival Delay]]&gt;60,"Major","Moderate")))</f>
        <v/>
      </c>
      <c r="X2255" t="str">
        <f>IF(OR(AND(Flights[[#This Row],[Status]]="Cancelled",Flights[[#This Row],[Cancellation Reason]]="Airline/Carrier"),Flights[[#This Row],[Delay Type]]="Severe"),"Yes","No")</f>
        <v>No</v>
      </c>
    </row>
    <row r="2256" spans="1:24" x14ac:dyDescent="0.25">
      <c r="A2256" s="3">
        <v>42175</v>
      </c>
      <c r="B2256">
        <f>WEEKNUM(Flights[[#This Row],[Date]],2)</f>
        <v>25</v>
      </c>
      <c r="C2256">
        <f>WEEKDAY(Flights[[#This Row],[Date]],2)</f>
        <v>6</v>
      </c>
      <c r="D2256" t="s">
        <v>1359</v>
      </c>
      <c r="E2256" t="s">
        <v>1989</v>
      </c>
      <c r="F2256" t="s">
        <v>0</v>
      </c>
      <c r="G2256" t="s">
        <v>20</v>
      </c>
      <c r="H2256" t="str">
        <f>_xlfn.XLOOKUP(Flights[[#This Row],[Destination]],Airports!$A$1:$A$77,Airports!$D$1:$D$77,"Code not found")</f>
        <v>Kahului</v>
      </c>
      <c r="I2256" t="str" cm="1">
        <f t="array" ref="I2256">_xlfn.XLOOKUP(Flights[[#This Row],[Destination]],_xlfn._TRO_TRAILING(Airports!A:A),_xlfn._TRO_TRAILING(Airports!E:E),"Code not found")</f>
        <v>HI</v>
      </c>
      <c r="J2256" s="1">
        <v>0.35416666666666669</v>
      </c>
      <c r="K2256">
        <f>HOUR(Flights[[#This Row],[Scheduled Departure]])</f>
        <v>8</v>
      </c>
      <c r="L2256" s="1">
        <v>0.35347222222222224</v>
      </c>
      <c r="M2256">
        <v>-1</v>
      </c>
      <c r="N2256">
        <v>317</v>
      </c>
      <c r="O2256" s="14">
        <f>Flights[[#This Row],[Length (min)]]/60</f>
        <v>5.2833333333333332</v>
      </c>
      <c r="P2256">
        <v>2486</v>
      </c>
      <c r="Q2256" s="17">
        <f>IFERROR(Flights[[#This Row],[Distance]]/Flights[[#This Row],[Length (hr)]],"")</f>
        <v>470.53627760252368</v>
      </c>
      <c r="R2256" s="1">
        <v>0.46250000000000002</v>
      </c>
      <c r="S2256" s="1">
        <v>0.44861111111111113</v>
      </c>
      <c r="T2256">
        <v>-20</v>
      </c>
      <c r="U2256" t="str">
        <f>IF(Flights[[#This Row],[Arrival Delay]]="","Cancelled",IF(Flights[[#This Row],[Arrival Delay]]&gt;15,"Delayed","On time"))</f>
        <v>On time</v>
      </c>
      <c r="V2256" t="str">
        <f>IF(Flights[[#This Row],[Status]]&lt;&gt;"Delayed","",IF(Flights[[#This Row],[Arrival Delay]]&gt;120,"Severe",IF(Flights[[#This Row],[Arrival Delay]]&gt;60,"Major","Moderate")))</f>
        <v/>
      </c>
      <c r="X2256" t="str">
        <f>IF(OR(AND(Flights[[#This Row],[Status]]="Cancelled",Flights[[#This Row],[Cancellation Reason]]="Airline/Carrier"),Flights[[#This Row],[Delay Type]]="Severe"),"Yes","No")</f>
        <v>No</v>
      </c>
    </row>
    <row r="2257" spans="1:24" x14ac:dyDescent="0.25">
      <c r="A2257" s="3">
        <v>42175</v>
      </c>
      <c r="B2257">
        <f>WEEKNUM(Flights[[#This Row],[Date]],2)</f>
        <v>25</v>
      </c>
      <c r="C2257">
        <f>WEEKDAY(Flights[[#This Row],[Date]],2)</f>
        <v>6</v>
      </c>
      <c r="D2257" t="s">
        <v>53</v>
      </c>
      <c r="E2257" t="s">
        <v>1987</v>
      </c>
      <c r="F2257" t="s">
        <v>0</v>
      </c>
      <c r="G2257" t="s">
        <v>20</v>
      </c>
      <c r="H2257" t="str">
        <f>_xlfn.XLOOKUP(Flights[[#This Row],[Destination]],Airports!$A$1:$A$77,Airports!$D$1:$D$77,"Code not found")</f>
        <v>Kahului</v>
      </c>
      <c r="I2257" t="str" cm="1">
        <f t="array" ref="I2257">_xlfn.XLOOKUP(Flights[[#This Row],[Destination]],_xlfn._TRO_TRAILING(Airports!A:A),_xlfn._TRO_TRAILING(Airports!E:E),"Code not found")</f>
        <v>HI</v>
      </c>
      <c r="J2257" s="1">
        <v>0.375</v>
      </c>
      <c r="K2257">
        <f>HOUR(Flights[[#This Row],[Scheduled Departure]])</f>
        <v>9</v>
      </c>
      <c r="L2257" s="1">
        <v>0.37083333333333335</v>
      </c>
      <c r="M2257">
        <v>-6</v>
      </c>
      <c r="N2257">
        <v>325</v>
      </c>
      <c r="O2257" s="14">
        <f>Flights[[#This Row],[Length (min)]]/60</f>
        <v>5.416666666666667</v>
      </c>
      <c r="P2257">
        <v>2486</v>
      </c>
      <c r="Q2257" s="17">
        <f>IFERROR(Flights[[#This Row],[Distance]]/Flights[[#This Row],[Length (hr)]],"")</f>
        <v>458.95384615384614</v>
      </c>
      <c r="R2257" s="1">
        <v>0.48888888888888887</v>
      </c>
      <c r="S2257" s="1">
        <v>0.47152777777777777</v>
      </c>
      <c r="T2257">
        <v>-25</v>
      </c>
      <c r="U2257" t="str">
        <f>IF(Flights[[#This Row],[Arrival Delay]]="","Cancelled",IF(Flights[[#This Row],[Arrival Delay]]&gt;15,"Delayed","On time"))</f>
        <v>On time</v>
      </c>
      <c r="V2257" t="str">
        <f>IF(Flights[[#This Row],[Status]]&lt;&gt;"Delayed","",IF(Flights[[#This Row],[Arrival Delay]]&gt;120,"Severe",IF(Flights[[#This Row],[Arrival Delay]]&gt;60,"Major","Moderate")))</f>
        <v/>
      </c>
      <c r="X2257" t="str">
        <f>IF(OR(AND(Flights[[#This Row],[Status]]="Cancelled",Flights[[#This Row],[Cancellation Reason]]="Airline/Carrier"),Flights[[#This Row],[Delay Type]]="Severe"),"Yes","No")</f>
        <v>No</v>
      </c>
    </row>
    <row r="2258" spans="1:24" x14ac:dyDescent="0.25">
      <c r="A2258" s="3">
        <v>42175</v>
      </c>
      <c r="B2258">
        <f>WEEKNUM(Flights[[#This Row],[Date]],2)</f>
        <v>25</v>
      </c>
      <c r="C2258">
        <f>WEEKDAY(Flights[[#This Row],[Date]],2)</f>
        <v>6</v>
      </c>
      <c r="D2258" t="s">
        <v>405</v>
      </c>
      <c r="E2258" t="s">
        <v>1988</v>
      </c>
      <c r="F2258" t="s">
        <v>0</v>
      </c>
      <c r="G2258" t="s">
        <v>22</v>
      </c>
      <c r="H2258" t="str">
        <f>_xlfn.XLOOKUP(Flights[[#This Row],[Destination]],Airports!$A$1:$A$77,Airports!$D$1:$D$77,"Code not found")</f>
        <v>Columbus</v>
      </c>
      <c r="I2258" t="str" cm="1">
        <f t="array" ref="I2258">_xlfn.XLOOKUP(Flights[[#This Row],[Destination]],_xlfn._TRO_TRAILING(Airports!A:A),_xlfn._TRO_TRAILING(Airports!E:E),"Code not found")</f>
        <v>OH</v>
      </c>
      <c r="J2258" s="1">
        <v>0.39930555555555558</v>
      </c>
      <c r="K2258">
        <f>HOUR(Flights[[#This Row],[Scheduled Departure]])</f>
        <v>9</v>
      </c>
      <c r="L2258" s="1">
        <v>0.40972222222222221</v>
      </c>
      <c r="M2258">
        <v>15</v>
      </c>
      <c r="N2258">
        <v>267</v>
      </c>
      <c r="O2258" s="14">
        <f>Flights[[#This Row],[Length (min)]]/60</f>
        <v>4.45</v>
      </c>
      <c r="P2258">
        <v>1995</v>
      </c>
      <c r="Q2258" s="17">
        <f>IFERROR(Flights[[#This Row],[Distance]]/Flights[[#This Row],[Length (hr)]],"")</f>
        <v>448.31460674157302</v>
      </c>
      <c r="R2258" s="1">
        <v>0.70902777777777781</v>
      </c>
      <c r="S2258" s="1">
        <v>0.72013888888888888</v>
      </c>
      <c r="T2258">
        <v>16</v>
      </c>
      <c r="U2258" t="str">
        <f>IF(Flights[[#This Row],[Arrival Delay]]="","Cancelled",IF(Flights[[#This Row],[Arrival Delay]]&gt;15,"Delayed","On time"))</f>
        <v>Delayed</v>
      </c>
      <c r="V2258" t="str">
        <f>IF(Flights[[#This Row],[Status]]&lt;&gt;"Delayed","",IF(Flights[[#This Row],[Arrival Delay]]&gt;120,"Severe",IF(Flights[[#This Row],[Arrival Delay]]&gt;60,"Major","Moderate")))</f>
        <v>Moderate</v>
      </c>
      <c r="X2258" t="str">
        <f>IF(OR(AND(Flights[[#This Row],[Status]]="Cancelled",Flights[[#This Row],[Cancellation Reason]]="Airline/Carrier"),Flights[[#This Row],[Delay Type]]="Severe"),"Yes","No")</f>
        <v>No</v>
      </c>
    </row>
    <row r="2259" spans="1:24" x14ac:dyDescent="0.25">
      <c r="A2259" s="3">
        <v>42175</v>
      </c>
      <c r="B2259">
        <f>WEEKNUM(Flights[[#This Row],[Date]],2)</f>
        <v>25</v>
      </c>
      <c r="C2259">
        <f>WEEKDAY(Flights[[#This Row],[Date]],2)</f>
        <v>6</v>
      </c>
      <c r="D2259" t="s">
        <v>169</v>
      </c>
      <c r="E2259" t="s">
        <v>1987</v>
      </c>
      <c r="F2259" t="s">
        <v>0</v>
      </c>
      <c r="G2259" t="s">
        <v>9</v>
      </c>
      <c r="H2259" t="str">
        <f>_xlfn.XLOOKUP(Flights[[#This Row],[Destination]],Airports!$A$1:$A$77,Airports!$D$1:$D$77,"Code not found")</f>
        <v>San Francisco</v>
      </c>
      <c r="I2259" t="str" cm="1">
        <f t="array" ref="I2259">_xlfn.XLOOKUP(Flights[[#This Row],[Destination]],_xlfn._TRO_TRAILING(Airports!A:A),_xlfn._TRO_TRAILING(Airports!E:E),"Code not found")</f>
        <v>CA</v>
      </c>
      <c r="J2259" s="1">
        <v>0.42708333333333331</v>
      </c>
      <c r="K2259">
        <f>HOUR(Flights[[#This Row],[Scheduled Departure]])</f>
        <v>10</v>
      </c>
      <c r="L2259" s="1">
        <v>0.43402777777777779</v>
      </c>
      <c r="M2259">
        <v>10</v>
      </c>
      <c r="N2259">
        <v>79</v>
      </c>
      <c r="O2259" s="14">
        <f>Flights[[#This Row],[Length (min)]]/60</f>
        <v>1.3166666666666667</v>
      </c>
      <c r="P2259">
        <v>337</v>
      </c>
      <c r="Q2259" s="17">
        <f>IFERROR(Flights[[#This Row],[Distance]]/Flights[[#This Row],[Length (hr)]],"")</f>
        <v>255.9493670886076</v>
      </c>
      <c r="R2259" s="1">
        <v>0.48888888888888887</v>
      </c>
      <c r="S2259" s="1">
        <v>0.48888888888888887</v>
      </c>
      <c r="T2259">
        <v>0</v>
      </c>
      <c r="U2259" t="str">
        <f>IF(Flights[[#This Row],[Arrival Delay]]="","Cancelled",IF(Flights[[#This Row],[Arrival Delay]]&gt;15,"Delayed","On time"))</f>
        <v>On time</v>
      </c>
      <c r="V2259" t="str">
        <f>IF(Flights[[#This Row],[Status]]&lt;&gt;"Delayed","",IF(Flights[[#This Row],[Arrival Delay]]&gt;120,"Severe",IF(Flights[[#This Row],[Arrival Delay]]&gt;60,"Major","Moderate")))</f>
        <v/>
      </c>
      <c r="X2259" t="str">
        <f>IF(OR(AND(Flights[[#This Row],[Status]]="Cancelled",Flights[[#This Row],[Cancellation Reason]]="Airline/Carrier"),Flights[[#This Row],[Delay Type]]="Severe"),"Yes","No")</f>
        <v>No</v>
      </c>
    </row>
    <row r="2260" spans="1:24" x14ac:dyDescent="0.25">
      <c r="A2260" s="3">
        <v>42175</v>
      </c>
      <c r="B2260">
        <f>WEEKNUM(Flights[[#This Row],[Date]],2)</f>
        <v>25</v>
      </c>
      <c r="C2260">
        <f>WEEKDAY(Flights[[#This Row],[Date]],2)</f>
        <v>6</v>
      </c>
      <c r="D2260" t="s">
        <v>725</v>
      </c>
      <c r="E2260" t="s">
        <v>1988</v>
      </c>
      <c r="F2260" t="s">
        <v>0</v>
      </c>
      <c r="G2260" t="s">
        <v>29</v>
      </c>
      <c r="H2260" t="str">
        <f>_xlfn.XLOOKUP(Flights[[#This Row],[Destination]],Airports!$A$1:$A$77,Airports!$D$1:$D$77,"Code not found")</f>
        <v>Phoenix</v>
      </c>
      <c r="I2260" t="str" cm="1">
        <f t="array" ref="I2260">_xlfn.XLOOKUP(Flights[[#This Row],[Destination]],_xlfn._TRO_TRAILING(Airports!A:A),_xlfn._TRO_TRAILING(Airports!E:E),"Code not found")</f>
        <v>AZ</v>
      </c>
      <c r="J2260" s="1">
        <v>0.53125</v>
      </c>
      <c r="K2260">
        <f>HOUR(Flights[[#This Row],[Scheduled Departure]])</f>
        <v>12</v>
      </c>
      <c r="L2260" s="1">
        <v>0.53194444444444444</v>
      </c>
      <c r="M2260">
        <v>1</v>
      </c>
      <c r="N2260">
        <v>86</v>
      </c>
      <c r="O2260" s="14">
        <f>Flights[[#This Row],[Length (min)]]/60</f>
        <v>1.4333333333333333</v>
      </c>
      <c r="P2260">
        <v>370</v>
      </c>
      <c r="Q2260" s="17">
        <f>IFERROR(Flights[[#This Row],[Distance]]/Flights[[#This Row],[Length (hr)]],"")</f>
        <v>258.13953488372096</v>
      </c>
      <c r="R2260" s="1">
        <v>0.59166666666666667</v>
      </c>
      <c r="S2260" s="1">
        <v>0.59166666666666667</v>
      </c>
      <c r="T2260">
        <v>0</v>
      </c>
      <c r="U2260" t="str">
        <f>IF(Flights[[#This Row],[Arrival Delay]]="","Cancelled",IF(Flights[[#This Row],[Arrival Delay]]&gt;15,"Delayed","On time"))</f>
        <v>On time</v>
      </c>
      <c r="V2260" t="str">
        <f>IF(Flights[[#This Row],[Status]]&lt;&gt;"Delayed","",IF(Flights[[#This Row],[Arrival Delay]]&gt;120,"Severe",IF(Flights[[#This Row],[Arrival Delay]]&gt;60,"Major","Moderate")))</f>
        <v/>
      </c>
      <c r="X2260" t="str">
        <f>IF(OR(AND(Flights[[#This Row],[Status]]="Cancelled",Flights[[#This Row],[Cancellation Reason]]="Airline/Carrier"),Flights[[#This Row],[Delay Type]]="Severe"),"Yes","No")</f>
        <v>No</v>
      </c>
    </row>
    <row r="2261" spans="1:24" x14ac:dyDescent="0.25">
      <c r="A2261" s="3">
        <v>42175</v>
      </c>
      <c r="B2261">
        <f>WEEKNUM(Flights[[#This Row],[Date]],2)</f>
        <v>25</v>
      </c>
      <c r="C2261">
        <f>WEEKDAY(Flights[[#This Row],[Date]],2)</f>
        <v>6</v>
      </c>
      <c r="D2261" t="s">
        <v>523</v>
      </c>
      <c r="E2261" t="s">
        <v>1989</v>
      </c>
      <c r="F2261" t="s">
        <v>0</v>
      </c>
      <c r="G2261" t="s">
        <v>349</v>
      </c>
      <c r="H2261" t="str">
        <f>_xlfn.XLOOKUP(Flights[[#This Row],[Destination]],Airports!$A$1:$A$77,Airports!$D$1:$D$77,"Code not found")</f>
        <v>Salt Lake City</v>
      </c>
      <c r="I2261" t="str" cm="1">
        <f t="array" ref="I2261">_xlfn.XLOOKUP(Flights[[#This Row],[Destination]],_xlfn._TRO_TRAILING(Airports!A:A),_xlfn._TRO_TRAILING(Airports!E:E),"Code not found")</f>
        <v>UT</v>
      </c>
      <c r="J2261" s="1">
        <v>0.55208333333333337</v>
      </c>
      <c r="K2261">
        <f>HOUR(Flights[[#This Row],[Scheduled Departure]])</f>
        <v>13</v>
      </c>
      <c r="L2261" s="1">
        <v>0.5541666666666667</v>
      </c>
      <c r="M2261">
        <v>3</v>
      </c>
      <c r="N2261">
        <v>102</v>
      </c>
      <c r="O2261" s="14">
        <f>Flights[[#This Row],[Length (min)]]/60</f>
        <v>1.7</v>
      </c>
      <c r="P2261">
        <v>590</v>
      </c>
      <c r="Q2261" s="17">
        <f>IFERROR(Flights[[#This Row],[Distance]]/Flights[[#This Row],[Length (hr)]],"")</f>
        <v>347.05882352941177</v>
      </c>
      <c r="R2261" s="1">
        <v>0.66597222222222219</v>
      </c>
      <c r="S2261" s="1">
        <v>0.66666666666666663</v>
      </c>
      <c r="T2261">
        <v>1</v>
      </c>
      <c r="U2261" t="str">
        <f>IF(Flights[[#This Row],[Arrival Delay]]="","Cancelled",IF(Flights[[#This Row],[Arrival Delay]]&gt;15,"Delayed","On time"))</f>
        <v>On time</v>
      </c>
      <c r="V2261" t="str">
        <f>IF(Flights[[#This Row],[Status]]&lt;&gt;"Delayed","",IF(Flights[[#This Row],[Arrival Delay]]&gt;120,"Severe",IF(Flights[[#This Row],[Arrival Delay]]&gt;60,"Major","Moderate")))</f>
        <v/>
      </c>
      <c r="X2261" t="str">
        <f>IF(OR(AND(Flights[[#This Row],[Status]]="Cancelled",Flights[[#This Row],[Cancellation Reason]]="Airline/Carrier"),Flights[[#This Row],[Delay Type]]="Severe"),"Yes","No")</f>
        <v>No</v>
      </c>
    </row>
    <row r="2262" spans="1:24" x14ac:dyDescent="0.25">
      <c r="A2262" s="3">
        <v>42175</v>
      </c>
      <c r="B2262">
        <f>WEEKNUM(Flights[[#This Row],[Date]],2)</f>
        <v>25</v>
      </c>
      <c r="C2262">
        <f>WEEKDAY(Flights[[#This Row],[Date]],2)</f>
        <v>6</v>
      </c>
      <c r="D2262" t="s">
        <v>146</v>
      </c>
      <c r="E2262" t="s">
        <v>1987</v>
      </c>
      <c r="F2262" t="s">
        <v>0</v>
      </c>
      <c r="G2262" t="s">
        <v>7</v>
      </c>
      <c r="H2262" t="str">
        <f>_xlfn.XLOOKUP(Flights[[#This Row],[Destination]],Airports!$A$1:$A$77,Airports!$D$1:$D$77,"Code not found")</f>
        <v>Austin</v>
      </c>
      <c r="I2262" t="str" cm="1">
        <f t="array" ref="I2262">_xlfn.XLOOKUP(Flights[[#This Row],[Destination]],_xlfn._TRO_TRAILING(Airports!A:A),_xlfn._TRO_TRAILING(Airports!E:E),"Code not found")</f>
        <v>TX</v>
      </c>
      <c r="J2262" s="1">
        <v>0.59722222222222221</v>
      </c>
      <c r="K2262">
        <f>HOUR(Flights[[#This Row],[Scheduled Departure]])</f>
        <v>14</v>
      </c>
      <c r="L2262" s="1">
        <v>0.59930555555555554</v>
      </c>
      <c r="M2262">
        <v>3</v>
      </c>
      <c r="N2262">
        <v>170</v>
      </c>
      <c r="O2262" s="14">
        <f>Flights[[#This Row],[Length (min)]]/60</f>
        <v>2.8333333333333335</v>
      </c>
      <c r="P2262">
        <v>1242</v>
      </c>
      <c r="Q2262" s="17">
        <f>IFERROR(Flights[[#This Row],[Distance]]/Flights[[#This Row],[Length (hr)]],"")</f>
        <v>438.35294117647055</v>
      </c>
      <c r="R2262" s="1">
        <v>0.80694444444444446</v>
      </c>
      <c r="S2262" s="1">
        <v>0.80069444444444449</v>
      </c>
      <c r="T2262">
        <v>-9</v>
      </c>
      <c r="U2262" t="str">
        <f>IF(Flights[[#This Row],[Arrival Delay]]="","Cancelled",IF(Flights[[#This Row],[Arrival Delay]]&gt;15,"Delayed","On time"))</f>
        <v>On time</v>
      </c>
      <c r="V2262" t="str">
        <f>IF(Flights[[#This Row],[Status]]&lt;&gt;"Delayed","",IF(Flights[[#This Row],[Arrival Delay]]&gt;120,"Severe",IF(Flights[[#This Row],[Arrival Delay]]&gt;60,"Major","Moderate")))</f>
        <v/>
      </c>
      <c r="X2262" t="str">
        <f>IF(OR(AND(Flights[[#This Row],[Status]]="Cancelled",Flights[[#This Row],[Cancellation Reason]]="Airline/Carrier"),Flights[[#This Row],[Delay Type]]="Severe"),"Yes","No")</f>
        <v>No</v>
      </c>
    </row>
    <row r="2263" spans="1:24" x14ac:dyDescent="0.25">
      <c r="A2263" s="3">
        <v>42175</v>
      </c>
      <c r="B2263">
        <f>WEEKNUM(Flights[[#This Row],[Date]],2)</f>
        <v>25</v>
      </c>
      <c r="C2263">
        <f>WEEKDAY(Flights[[#This Row],[Date]],2)</f>
        <v>6</v>
      </c>
      <c r="D2263" t="s">
        <v>1238</v>
      </c>
      <c r="E2263" t="s">
        <v>1994</v>
      </c>
      <c r="F2263" t="s">
        <v>0</v>
      </c>
      <c r="G2263" t="s">
        <v>335</v>
      </c>
      <c r="H2263" t="str">
        <f>_xlfn.XLOOKUP(Flights[[#This Row],[Destination]],Airports!$A$1:$A$77,Airports!$D$1:$D$77,"Code not found")</f>
        <v>Reno</v>
      </c>
      <c r="I2263" t="str" cm="1">
        <f t="array" ref="I2263">_xlfn.XLOOKUP(Flights[[#This Row],[Destination]],_xlfn._TRO_TRAILING(Airports!A:A),_xlfn._TRO_TRAILING(Airports!E:E),"Code not found")</f>
        <v>NV</v>
      </c>
      <c r="J2263" s="1">
        <v>0.63194444444444442</v>
      </c>
      <c r="K2263">
        <f>HOUR(Flights[[#This Row],[Scheduled Departure]])</f>
        <v>15</v>
      </c>
      <c r="L2263" s="1">
        <v>0.63402777777777775</v>
      </c>
      <c r="M2263">
        <v>3</v>
      </c>
      <c r="N2263">
        <v>71</v>
      </c>
      <c r="O2263" s="14">
        <f>Flights[[#This Row],[Length (min)]]/60</f>
        <v>1.1833333333333333</v>
      </c>
      <c r="P2263">
        <v>391</v>
      </c>
      <c r="Q2263" s="17">
        <f>IFERROR(Flights[[#This Row],[Distance]]/Flights[[#This Row],[Length (hr)]],"")</f>
        <v>330.42253521126759</v>
      </c>
      <c r="R2263" s="1">
        <v>0.68819444444444444</v>
      </c>
      <c r="S2263" s="1">
        <v>0.68333333333333335</v>
      </c>
      <c r="T2263">
        <v>-7</v>
      </c>
      <c r="U2263" t="str">
        <f>IF(Flights[[#This Row],[Arrival Delay]]="","Cancelled",IF(Flights[[#This Row],[Arrival Delay]]&gt;15,"Delayed","On time"))</f>
        <v>On time</v>
      </c>
      <c r="V2263" t="str">
        <f>IF(Flights[[#This Row],[Status]]&lt;&gt;"Delayed","",IF(Flights[[#This Row],[Arrival Delay]]&gt;120,"Severe",IF(Flights[[#This Row],[Arrival Delay]]&gt;60,"Major","Moderate")))</f>
        <v/>
      </c>
      <c r="X2263" t="str">
        <f>IF(OR(AND(Flights[[#This Row],[Status]]="Cancelled",Flights[[#This Row],[Cancellation Reason]]="Airline/Carrier"),Flights[[#This Row],[Delay Type]]="Severe"),"Yes","No")</f>
        <v>No</v>
      </c>
    </row>
    <row r="2264" spans="1:24" x14ac:dyDescent="0.25">
      <c r="A2264" s="3">
        <v>42175</v>
      </c>
      <c r="B2264">
        <f>WEEKNUM(Flights[[#This Row],[Date]],2)</f>
        <v>25</v>
      </c>
      <c r="C2264">
        <f>WEEKDAY(Flights[[#This Row],[Date]],2)</f>
        <v>6</v>
      </c>
      <c r="D2264" t="s">
        <v>1585</v>
      </c>
      <c r="E2264" t="s">
        <v>1995</v>
      </c>
      <c r="F2264" t="s">
        <v>0</v>
      </c>
      <c r="G2264" t="s">
        <v>351</v>
      </c>
      <c r="H2264" t="str">
        <f>_xlfn.XLOOKUP(Flights[[#This Row],[Destination]],Airports!$A$1:$A$77,Airports!$D$1:$D$77,"Code not found")</f>
        <v>Sacramento</v>
      </c>
      <c r="I2264" t="str" cm="1">
        <f t="array" ref="I2264">_xlfn.XLOOKUP(Flights[[#This Row],[Destination]],_xlfn._TRO_TRAILING(Airports!A:A),_xlfn._TRO_TRAILING(Airports!E:E),"Code not found")</f>
        <v>CA</v>
      </c>
      <c r="J2264" s="1">
        <v>0.67361111111111116</v>
      </c>
      <c r="K2264">
        <f>HOUR(Flights[[#This Row],[Scheduled Departure]])</f>
        <v>16</v>
      </c>
      <c r="L2264" s="1">
        <v>0.67569444444444449</v>
      </c>
      <c r="M2264">
        <v>3</v>
      </c>
      <c r="N2264">
        <v>74</v>
      </c>
      <c r="O2264" s="14">
        <f>Flights[[#This Row],[Length (min)]]/60</f>
        <v>1.2333333333333334</v>
      </c>
      <c r="P2264">
        <v>373</v>
      </c>
      <c r="Q2264" s="17">
        <f>IFERROR(Flights[[#This Row],[Distance]]/Flights[[#This Row],[Length (hr)]],"")</f>
        <v>302.43243243243239</v>
      </c>
      <c r="R2264" s="1">
        <v>0.72569444444444442</v>
      </c>
      <c r="S2264" s="1">
        <v>0.7270833333333333</v>
      </c>
      <c r="T2264">
        <v>2</v>
      </c>
      <c r="U2264" t="str">
        <f>IF(Flights[[#This Row],[Arrival Delay]]="","Cancelled",IF(Flights[[#This Row],[Arrival Delay]]&gt;15,"Delayed","On time"))</f>
        <v>On time</v>
      </c>
      <c r="V2264" t="str">
        <f>IF(Flights[[#This Row],[Status]]&lt;&gt;"Delayed","",IF(Flights[[#This Row],[Arrival Delay]]&gt;120,"Severe",IF(Flights[[#This Row],[Arrival Delay]]&gt;60,"Major","Moderate")))</f>
        <v/>
      </c>
      <c r="X2264" t="str">
        <f>IF(OR(AND(Flights[[#This Row],[Status]]="Cancelled",Flights[[#This Row],[Cancellation Reason]]="Airline/Carrier"),Flights[[#This Row],[Delay Type]]="Severe"),"Yes","No")</f>
        <v>No</v>
      </c>
    </row>
    <row r="2265" spans="1:24" x14ac:dyDescent="0.25">
      <c r="A2265" s="3">
        <v>42175</v>
      </c>
      <c r="B2265">
        <f>WEEKNUM(Flights[[#This Row],[Date]],2)</f>
        <v>25</v>
      </c>
      <c r="C2265">
        <f>WEEKDAY(Flights[[#This Row],[Date]],2)</f>
        <v>6</v>
      </c>
      <c r="D2265" t="s">
        <v>1483</v>
      </c>
      <c r="E2265" t="s">
        <v>1994</v>
      </c>
      <c r="F2265" t="s">
        <v>0</v>
      </c>
      <c r="G2265" t="s">
        <v>347</v>
      </c>
      <c r="H2265" t="str">
        <f>_xlfn.XLOOKUP(Flights[[#This Row],[Destination]],Airports!$A$1:$A$77,Airports!$D$1:$D$77,"Code not found")</f>
        <v>San Jose</v>
      </c>
      <c r="I2265" t="str" cm="1">
        <f t="array" ref="I2265">_xlfn.XLOOKUP(Flights[[#This Row],[Destination]],_xlfn._TRO_TRAILING(Airports!A:A),_xlfn._TRO_TRAILING(Airports!E:E),"Code not found")</f>
        <v>CA</v>
      </c>
      <c r="J2265" s="1">
        <v>0.69097222222222221</v>
      </c>
      <c r="K2265">
        <f>HOUR(Flights[[#This Row],[Scheduled Departure]])</f>
        <v>16</v>
      </c>
      <c r="L2265" s="1">
        <v>0.71875</v>
      </c>
      <c r="M2265">
        <v>40</v>
      </c>
      <c r="N2265">
        <v>70</v>
      </c>
      <c r="O2265" s="14">
        <f>Flights[[#This Row],[Length (min)]]/60</f>
        <v>1.1666666666666667</v>
      </c>
      <c r="P2265">
        <v>308</v>
      </c>
      <c r="Q2265" s="17">
        <f>IFERROR(Flights[[#This Row],[Distance]]/Flights[[#This Row],[Length (hr)]],"")</f>
        <v>264</v>
      </c>
      <c r="R2265" s="1">
        <v>0.74583333333333335</v>
      </c>
      <c r="S2265" s="1">
        <v>0.76736111111111116</v>
      </c>
      <c r="T2265">
        <v>31</v>
      </c>
      <c r="U2265" t="str">
        <f>IF(Flights[[#This Row],[Arrival Delay]]="","Cancelled",IF(Flights[[#This Row],[Arrival Delay]]&gt;15,"Delayed","On time"))</f>
        <v>Delayed</v>
      </c>
      <c r="V2265" t="str">
        <f>IF(Flights[[#This Row],[Status]]&lt;&gt;"Delayed","",IF(Flights[[#This Row],[Arrival Delay]]&gt;120,"Severe",IF(Flights[[#This Row],[Arrival Delay]]&gt;60,"Major","Moderate")))</f>
        <v>Moderate</v>
      </c>
      <c r="X2265" t="str">
        <f>IF(OR(AND(Flights[[#This Row],[Status]]="Cancelled",Flights[[#This Row],[Cancellation Reason]]="Airline/Carrier"),Flights[[#This Row],[Delay Type]]="Severe"),"Yes","No")</f>
        <v>No</v>
      </c>
    </row>
    <row r="2266" spans="1:24" x14ac:dyDescent="0.25">
      <c r="A2266" s="3">
        <v>42175</v>
      </c>
      <c r="B2266">
        <f>WEEKNUM(Flights[[#This Row],[Date]],2)</f>
        <v>25</v>
      </c>
      <c r="C2266">
        <f>WEEKDAY(Flights[[#This Row],[Date]],2)</f>
        <v>6</v>
      </c>
      <c r="D2266" t="s">
        <v>1270</v>
      </c>
      <c r="E2266" t="s">
        <v>1994</v>
      </c>
      <c r="F2266" t="s">
        <v>0</v>
      </c>
      <c r="G2266" t="s">
        <v>255</v>
      </c>
      <c r="H2266" t="str">
        <f>_xlfn.XLOOKUP(Flights[[#This Row],[Destination]],Airports!$A$1:$A$77,Airports!$D$1:$D$77,"Code not found")</f>
        <v>Boise</v>
      </c>
      <c r="I2266" t="str" cm="1">
        <f t="array" ref="I2266">_xlfn.XLOOKUP(Flights[[#This Row],[Destination]],_xlfn._TRO_TRAILING(Airports!A:A),_xlfn._TRO_TRAILING(Airports!E:E),"Code not found")</f>
        <v>ID</v>
      </c>
      <c r="J2266" s="1">
        <v>0.70138888888888884</v>
      </c>
      <c r="K2266">
        <f>HOUR(Flights[[#This Row],[Scheduled Departure]])</f>
        <v>16</v>
      </c>
      <c r="L2266" s="1">
        <v>0.72361111111111109</v>
      </c>
      <c r="M2266">
        <v>32</v>
      </c>
      <c r="N2266">
        <v>113</v>
      </c>
      <c r="O2266" s="14">
        <f>Flights[[#This Row],[Length (min)]]/60</f>
        <v>1.8833333333333333</v>
      </c>
      <c r="P2266">
        <v>674</v>
      </c>
      <c r="Q2266" s="17">
        <f>IFERROR(Flights[[#This Row],[Distance]]/Flights[[#This Row],[Length (hr)]],"")</f>
        <v>357.87610619469029</v>
      </c>
      <c r="R2266" s="1">
        <v>0.82847222222222228</v>
      </c>
      <c r="S2266" s="1">
        <v>0.84375</v>
      </c>
      <c r="T2266">
        <v>22</v>
      </c>
      <c r="U2266" t="str">
        <f>IF(Flights[[#This Row],[Arrival Delay]]="","Cancelled",IF(Flights[[#This Row],[Arrival Delay]]&gt;15,"Delayed","On time"))</f>
        <v>Delayed</v>
      </c>
      <c r="V2266" t="str">
        <f>IF(Flights[[#This Row],[Status]]&lt;&gt;"Delayed","",IF(Flights[[#This Row],[Arrival Delay]]&gt;120,"Severe",IF(Flights[[#This Row],[Arrival Delay]]&gt;60,"Major","Moderate")))</f>
        <v>Moderate</v>
      </c>
      <c r="X2266" t="str">
        <f>IF(OR(AND(Flights[[#This Row],[Status]]="Cancelled",Flights[[#This Row],[Cancellation Reason]]="Airline/Carrier"),Flights[[#This Row],[Delay Type]]="Severe"),"Yes","No")</f>
        <v>No</v>
      </c>
    </row>
    <row r="2267" spans="1:24" x14ac:dyDescent="0.25">
      <c r="A2267" s="3">
        <v>42175</v>
      </c>
      <c r="B2267">
        <f>WEEKNUM(Flights[[#This Row],[Date]],2)</f>
        <v>25</v>
      </c>
      <c r="C2267">
        <f>WEEKDAY(Flights[[#This Row],[Date]],2)</f>
        <v>6</v>
      </c>
      <c r="D2267" t="s">
        <v>1101</v>
      </c>
      <c r="E2267" t="s">
        <v>1994</v>
      </c>
      <c r="F2267" t="s">
        <v>0</v>
      </c>
      <c r="G2267" t="s">
        <v>347</v>
      </c>
      <c r="H2267" t="str">
        <f>_xlfn.XLOOKUP(Flights[[#This Row],[Destination]],Airports!$A$1:$A$77,Airports!$D$1:$D$77,"Code not found")</f>
        <v>San Jose</v>
      </c>
      <c r="I2267" t="str" cm="1">
        <f t="array" ref="I2267">_xlfn.XLOOKUP(Flights[[#This Row],[Destination]],_xlfn._TRO_TRAILING(Airports!A:A),_xlfn._TRO_TRAILING(Airports!E:E),"Code not found")</f>
        <v>CA</v>
      </c>
      <c r="J2267" s="1">
        <v>0.91319444444444442</v>
      </c>
      <c r="K2267">
        <f>HOUR(Flights[[#This Row],[Scheduled Departure]])</f>
        <v>21</v>
      </c>
      <c r="L2267" s="1">
        <v>0.90833333333333333</v>
      </c>
      <c r="M2267">
        <v>-7</v>
      </c>
      <c r="N2267">
        <v>72</v>
      </c>
      <c r="O2267" s="14">
        <f>Flights[[#This Row],[Length (min)]]/60</f>
        <v>1.2</v>
      </c>
      <c r="P2267">
        <v>308</v>
      </c>
      <c r="Q2267" s="17">
        <f>IFERROR(Flights[[#This Row],[Distance]]/Flights[[#This Row],[Length (hr)]],"")</f>
        <v>256.66666666666669</v>
      </c>
      <c r="R2267" s="1">
        <v>0.96250000000000002</v>
      </c>
      <c r="S2267" s="1">
        <v>0.95833333333333337</v>
      </c>
      <c r="T2267">
        <v>-6</v>
      </c>
      <c r="U2267" t="str">
        <f>IF(Flights[[#This Row],[Arrival Delay]]="","Cancelled",IF(Flights[[#This Row],[Arrival Delay]]&gt;15,"Delayed","On time"))</f>
        <v>On time</v>
      </c>
      <c r="V2267" t="str">
        <f>IF(Flights[[#This Row],[Status]]&lt;&gt;"Delayed","",IF(Flights[[#This Row],[Arrival Delay]]&gt;120,"Severe",IF(Flights[[#This Row],[Arrival Delay]]&gt;60,"Major","Moderate")))</f>
        <v/>
      </c>
      <c r="X2267" t="str">
        <f>IF(OR(AND(Flights[[#This Row],[Status]]="Cancelled",Flights[[#This Row],[Cancellation Reason]]="Airline/Carrier"),Flights[[#This Row],[Delay Type]]="Severe"),"Yes","No")</f>
        <v>No</v>
      </c>
    </row>
    <row r="2268" spans="1:24" x14ac:dyDescent="0.25">
      <c r="A2268" s="3">
        <v>42175</v>
      </c>
      <c r="B2268">
        <f>WEEKNUM(Flights[[#This Row],[Date]],2)</f>
        <v>25</v>
      </c>
      <c r="C2268">
        <f>WEEKDAY(Flights[[#This Row],[Date]],2)</f>
        <v>6</v>
      </c>
      <c r="D2268" t="s">
        <v>789</v>
      </c>
      <c r="E2268" t="s">
        <v>1990</v>
      </c>
      <c r="F2268" t="s">
        <v>0</v>
      </c>
      <c r="G2268" t="s">
        <v>13</v>
      </c>
      <c r="H2268" t="str">
        <f>_xlfn.XLOOKUP(Flights[[#This Row],[Destination]],Airports!$A$1:$A$77,Airports!$D$1:$D$77,"Code not found")</f>
        <v>Orlando</v>
      </c>
      <c r="I2268" t="str" cm="1">
        <f t="array" ref="I2268">_xlfn.XLOOKUP(Flights[[#This Row],[Destination]],_xlfn._TRO_TRAILING(Airports!A:A),_xlfn._TRO_TRAILING(Airports!E:E),"Code not found")</f>
        <v>FL</v>
      </c>
      <c r="J2268" s="1">
        <v>0.94652777777777775</v>
      </c>
      <c r="K2268">
        <f>HOUR(Flights[[#This Row],[Scheduled Departure]])</f>
        <v>22</v>
      </c>
      <c r="L2268" s="1">
        <v>0.99513888888888891</v>
      </c>
      <c r="M2268">
        <v>70</v>
      </c>
      <c r="N2268">
        <v>283</v>
      </c>
      <c r="O2268" s="14">
        <f>Flights[[#This Row],[Length (min)]]/60</f>
        <v>4.7166666666666668</v>
      </c>
      <c r="P2268">
        <v>2218</v>
      </c>
      <c r="Q2268" s="17">
        <f>IFERROR(Flights[[#This Row],[Distance]]/Flights[[#This Row],[Length (hr)]],"")</f>
        <v>470.24734982332154</v>
      </c>
      <c r="R2268" s="1">
        <v>0.27708333333333335</v>
      </c>
      <c r="S2268" s="1">
        <v>0.31666666666666665</v>
      </c>
      <c r="T2268">
        <v>57</v>
      </c>
      <c r="U2268" t="str">
        <f>IF(Flights[[#This Row],[Arrival Delay]]="","Cancelled",IF(Flights[[#This Row],[Arrival Delay]]&gt;15,"Delayed","On time"))</f>
        <v>Delayed</v>
      </c>
      <c r="V2268" t="str">
        <f>IF(Flights[[#This Row],[Status]]&lt;&gt;"Delayed","",IF(Flights[[#This Row],[Arrival Delay]]&gt;120,"Severe",IF(Flights[[#This Row],[Arrival Delay]]&gt;60,"Major","Moderate")))</f>
        <v>Moderate</v>
      </c>
      <c r="X2268" t="str">
        <f>IF(OR(AND(Flights[[#This Row],[Status]]="Cancelled",Flights[[#This Row],[Cancellation Reason]]="Airline/Carrier"),Flights[[#This Row],[Delay Type]]="Severe"),"Yes","No")</f>
        <v>No</v>
      </c>
    </row>
    <row r="2269" spans="1:24" x14ac:dyDescent="0.25">
      <c r="A2269" s="3">
        <v>42175</v>
      </c>
      <c r="B2269">
        <f>WEEKNUM(Flights[[#This Row],[Date]],2)</f>
        <v>25</v>
      </c>
      <c r="C2269">
        <f>WEEKDAY(Flights[[#This Row],[Date]],2)</f>
        <v>6</v>
      </c>
      <c r="D2269" t="s">
        <v>1029</v>
      </c>
      <c r="E2269" t="s">
        <v>1990</v>
      </c>
      <c r="F2269" t="s">
        <v>0</v>
      </c>
      <c r="G2269" t="s">
        <v>281</v>
      </c>
      <c r="H2269" t="str">
        <f>_xlfn.XLOOKUP(Flights[[#This Row],[Destination]],Airports!$A$1:$A$77,Airports!$D$1:$D$77,"Code not found")</f>
        <v>Newark</v>
      </c>
      <c r="I2269" t="str" cm="1">
        <f t="array" ref="I2269">_xlfn.XLOOKUP(Flights[[#This Row],[Destination]],_xlfn._TRO_TRAILING(Airports!A:A),_xlfn._TRO_TRAILING(Airports!E:E),"Code not found")</f>
        <v>NJ</v>
      </c>
      <c r="J2269" s="1">
        <v>0.96319444444444446</v>
      </c>
      <c r="K2269">
        <f>HOUR(Flights[[#This Row],[Scheduled Departure]])</f>
        <v>23</v>
      </c>
      <c r="L2269" s="1">
        <v>0.98055555555555551</v>
      </c>
      <c r="M2269">
        <v>25</v>
      </c>
      <c r="N2269">
        <v>315</v>
      </c>
      <c r="O2269" s="14">
        <f>Flights[[#This Row],[Length (min)]]/60</f>
        <v>5.25</v>
      </c>
      <c r="P2269">
        <v>2454</v>
      </c>
      <c r="Q2269" s="17">
        <f>IFERROR(Flights[[#This Row],[Distance]]/Flights[[#This Row],[Length (hr)]],"")</f>
        <v>467.42857142857144</v>
      </c>
      <c r="R2269" s="1">
        <v>0.30694444444444446</v>
      </c>
      <c r="S2269" s="1">
        <v>0.32430555555555557</v>
      </c>
      <c r="T2269">
        <v>25</v>
      </c>
      <c r="U2269" t="str">
        <f>IF(Flights[[#This Row],[Arrival Delay]]="","Cancelled",IF(Flights[[#This Row],[Arrival Delay]]&gt;15,"Delayed","On time"))</f>
        <v>Delayed</v>
      </c>
      <c r="V2269" t="str">
        <f>IF(Flights[[#This Row],[Status]]&lt;&gt;"Delayed","",IF(Flights[[#This Row],[Arrival Delay]]&gt;120,"Severe",IF(Flights[[#This Row],[Arrival Delay]]&gt;60,"Major","Moderate")))</f>
        <v>Moderate</v>
      </c>
      <c r="X2269" t="str">
        <f>IF(OR(AND(Flights[[#This Row],[Status]]="Cancelled",Flights[[#This Row],[Cancellation Reason]]="Airline/Carrier"),Flights[[#This Row],[Delay Type]]="Severe"),"Yes","No")</f>
        <v>No</v>
      </c>
    </row>
    <row r="2270" spans="1:24" x14ac:dyDescent="0.25">
      <c r="A2270" s="3">
        <v>42176</v>
      </c>
      <c r="B2270">
        <f>WEEKNUM(Flights[[#This Row],[Date]],2)</f>
        <v>25</v>
      </c>
      <c r="C2270">
        <f>WEEKDAY(Flights[[#This Row],[Date]],2)</f>
        <v>7</v>
      </c>
      <c r="D2270" t="s">
        <v>184</v>
      </c>
      <c r="E2270" t="s">
        <v>1987</v>
      </c>
      <c r="F2270" t="s">
        <v>0</v>
      </c>
      <c r="G2270" t="s">
        <v>4</v>
      </c>
      <c r="H2270" t="str">
        <f>_xlfn.XLOOKUP(Flights[[#This Row],[Destination]],Airports!$A$1:$A$77,Airports!$D$1:$D$77,"Code not found")</f>
        <v>Chicago</v>
      </c>
      <c r="I2270" t="str" cm="1">
        <f t="array" ref="I2270">_xlfn.XLOOKUP(Flights[[#This Row],[Destination]],_xlfn._TRO_TRAILING(Airports!A:A),_xlfn._TRO_TRAILING(Airports!E:E),"Code not found")</f>
        <v>IL</v>
      </c>
      <c r="J2270" s="1">
        <v>0.25</v>
      </c>
      <c r="K2270">
        <f>HOUR(Flights[[#This Row],[Scheduled Departure]])</f>
        <v>6</v>
      </c>
      <c r="L2270" s="1">
        <v>0.24791666666666667</v>
      </c>
      <c r="M2270">
        <v>-3</v>
      </c>
      <c r="N2270">
        <v>235</v>
      </c>
      <c r="O2270" s="14">
        <f>Flights[[#This Row],[Length (min)]]/60</f>
        <v>3.9166666666666665</v>
      </c>
      <c r="P2270">
        <v>1744</v>
      </c>
      <c r="Q2270" s="17">
        <f>IFERROR(Flights[[#This Row],[Distance]]/Flights[[#This Row],[Length (hr)]],"")</f>
        <v>445.27659574468089</v>
      </c>
      <c r="R2270" s="1">
        <v>0.50486111111111109</v>
      </c>
      <c r="S2270" s="1">
        <v>0.49444444444444446</v>
      </c>
      <c r="T2270">
        <v>-15</v>
      </c>
      <c r="U2270" t="str">
        <f>IF(Flights[[#This Row],[Arrival Delay]]="","Cancelled",IF(Flights[[#This Row],[Arrival Delay]]&gt;15,"Delayed","On time"))</f>
        <v>On time</v>
      </c>
      <c r="V2270" t="str">
        <f>IF(Flights[[#This Row],[Status]]&lt;&gt;"Delayed","",IF(Flights[[#This Row],[Arrival Delay]]&gt;120,"Severe",IF(Flights[[#This Row],[Arrival Delay]]&gt;60,"Major","Moderate")))</f>
        <v/>
      </c>
      <c r="X2270" t="str">
        <f>IF(OR(AND(Flights[[#This Row],[Status]]="Cancelled",Flights[[#This Row],[Cancellation Reason]]="Airline/Carrier"),Flights[[#This Row],[Delay Type]]="Severe"),"Yes","No")</f>
        <v>No</v>
      </c>
    </row>
    <row r="2271" spans="1:24" x14ac:dyDescent="0.25">
      <c r="A2271" s="3">
        <v>42176</v>
      </c>
      <c r="B2271">
        <f>WEEKNUM(Flights[[#This Row],[Date]],2)</f>
        <v>25</v>
      </c>
      <c r="C2271">
        <f>WEEKDAY(Flights[[#This Row],[Date]],2)</f>
        <v>7</v>
      </c>
      <c r="D2271" t="s">
        <v>1464</v>
      </c>
      <c r="E2271" t="s">
        <v>1990</v>
      </c>
      <c r="F2271" t="s">
        <v>0</v>
      </c>
      <c r="G2271" t="s">
        <v>16</v>
      </c>
      <c r="H2271" t="str">
        <f>_xlfn.XLOOKUP(Flights[[#This Row],[Destination]],Airports!$A$1:$A$77,Airports!$D$1:$D$77,"Code not found")</f>
        <v>Dulles</v>
      </c>
      <c r="I2271" t="str" cm="1">
        <f t="array" ref="I2271">_xlfn.XLOOKUP(Flights[[#This Row],[Destination]],_xlfn._TRO_TRAILING(Airports!A:A),_xlfn._TRO_TRAILING(Airports!E:E),"Code not found")</f>
        <v>VA</v>
      </c>
      <c r="J2271" s="1">
        <v>0.32291666666666669</v>
      </c>
      <c r="K2271">
        <f>HOUR(Flights[[#This Row],[Scheduled Departure]])</f>
        <v>7</v>
      </c>
      <c r="L2271" s="1">
        <v>0.32083333333333336</v>
      </c>
      <c r="M2271">
        <v>-3</v>
      </c>
      <c r="N2271">
        <v>295</v>
      </c>
      <c r="O2271" s="14">
        <f>Flights[[#This Row],[Length (min)]]/60</f>
        <v>4.916666666666667</v>
      </c>
      <c r="P2271">
        <v>2288</v>
      </c>
      <c r="Q2271" s="17">
        <f>IFERROR(Flights[[#This Row],[Distance]]/Flights[[#This Row],[Length (hr)]],"")</f>
        <v>465.35593220338978</v>
      </c>
      <c r="R2271" s="1">
        <v>0.66180555555555554</v>
      </c>
      <c r="S2271" s="1">
        <v>0.65069444444444446</v>
      </c>
      <c r="T2271">
        <v>-16</v>
      </c>
      <c r="U2271" t="str">
        <f>IF(Flights[[#This Row],[Arrival Delay]]="","Cancelled",IF(Flights[[#This Row],[Arrival Delay]]&gt;15,"Delayed","On time"))</f>
        <v>On time</v>
      </c>
      <c r="V2271" t="str">
        <f>IF(Flights[[#This Row],[Status]]&lt;&gt;"Delayed","",IF(Flights[[#This Row],[Arrival Delay]]&gt;120,"Severe",IF(Flights[[#This Row],[Arrival Delay]]&gt;60,"Major","Moderate")))</f>
        <v/>
      </c>
      <c r="X2271" t="str">
        <f>IF(OR(AND(Flights[[#This Row],[Status]]="Cancelled",Flights[[#This Row],[Cancellation Reason]]="Airline/Carrier"),Flights[[#This Row],[Delay Type]]="Severe"),"Yes","No")</f>
        <v>No</v>
      </c>
    </row>
    <row r="2272" spans="1:24" x14ac:dyDescent="0.25">
      <c r="A2272" s="3">
        <v>42176</v>
      </c>
      <c r="B2272">
        <f>WEEKNUM(Flights[[#This Row],[Date]],2)</f>
        <v>25</v>
      </c>
      <c r="C2272">
        <f>WEEKDAY(Flights[[#This Row],[Date]],2)</f>
        <v>7</v>
      </c>
      <c r="D2272" t="s">
        <v>47</v>
      </c>
      <c r="E2272" t="s">
        <v>1987</v>
      </c>
      <c r="F2272" t="s">
        <v>0</v>
      </c>
      <c r="G2272" t="s">
        <v>17</v>
      </c>
      <c r="H2272" t="str">
        <f>_xlfn.XLOOKUP(Flights[[#This Row],[Destination]],Airports!$A$1:$A$77,Airports!$D$1:$D$77,"Code not found")</f>
        <v>Honolulu</v>
      </c>
      <c r="I2272" t="str" cm="1">
        <f t="array" ref="I2272">_xlfn.XLOOKUP(Flights[[#This Row],[Destination]],_xlfn._TRO_TRAILING(Airports!A:A),_xlfn._TRO_TRAILING(Airports!E:E),"Code not found")</f>
        <v>HI</v>
      </c>
      <c r="J2272" s="1">
        <v>0.3347222222222222</v>
      </c>
      <c r="K2272">
        <f>HOUR(Flights[[#This Row],[Scheduled Departure]])</f>
        <v>8</v>
      </c>
      <c r="L2272" s="1">
        <v>0.33124999999999999</v>
      </c>
      <c r="M2272">
        <v>-5</v>
      </c>
      <c r="N2272">
        <v>330</v>
      </c>
      <c r="O2272" s="14">
        <f>Flights[[#This Row],[Length (min)]]/60</f>
        <v>5.5</v>
      </c>
      <c r="P2272">
        <v>2556</v>
      </c>
      <c r="Q2272" s="17">
        <f>IFERROR(Flights[[#This Row],[Distance]]/Flights[[#This Row],[Length (hr)]],"")</f>
        <v>464.72727272727275</v>
      </c>
      <c r="R2272" s="1">
        <v>0.4513888888888889</v>
      </c>
      <c r="S2272" s="1">
        <v>0.43541666666666667</v>
      </c>
      <c r="T2272">
        <v>-23</v>
      </c>
      <c r="U2272" t="str">
        <f>IF(Flights[[#This Row],[Arrival Delay]]="","Cancelled",IF(Flights[[#This Row],[Arrival Delay]]&gt;15,"Delayed","On time"))</f>
        <v>On time</v>
      </c>
      <c r="V2272" t="str">
        <f>IF(Flights[[#This Row],[Status]]&lt;&gt;"Delayed","",IF(Flights[[#This Row],[Arrival Delay]]&gt;120,"Severe",IF(Flights[[#This Row],[Arrival Delay]]&gt;60,"Major","Moderate")))</f>
        <v/>
      </c>
      <c r="X2272" t="str">
        <f>IF(OR(AND(Flights[[#This Row],[Status]]="Cancelled",Flights[[#This Row],[Cancellation Reason]]="Airline/Carrier"),Flights[[#This Row],[Delay Type]]="Severe"),"Yes","No")</f>
        <v>No</v>
      </c>
    </row>
    <row r="2273" spans="1:24" x14ac:dyDescent="0.25">
      <c r="A2273" s="3">
        <v>42176</v>
      </c>
      <c r="B2273">
        <f>WEEKNUM(Flights[[#This Row],[Date]],2)</f>
        <v>25</v>
      </c>
      <c r="C2273">
        <f>WEEKDAY(Flights[[#This Row],[Date]],2)</f>
        <v>7</v>
      </c>
      <c r="D2273" t="s">
        <v>68</v>
      </c>
      <c r="E2273" t="s">
        <v>1987</v>
      </c>
      <c r="F2273" t="s">
        <v>0</v>
      </c>
      <c r="G2273" t="s">
        <v>3</v>
      </c>
      <c r="H2273" t="str">
        <f>_xlfn.XLOOKUP(Flights[[#This Row],[Destination]],Airports!$A$1:$A$77,Airports!$D$1:$D$77,"Code not found")</f>
        <v>Dallas</v>
      </c>
      <c r="I2273" t="str" cm="1">
        <f t="array" ref="I2273">_xlfn.XLOOKUP(Flights[[#This Row],[Destination]],_xlfn._TRO_TRAILING(Airports!A:A),_xlfn._TRO_TRAILING(Airports!E:E),"Code not found")</f>
        <v>TX</v>
      </c>
      <c r="J2273" s="1">
        <v>0.46180555555555558</v>
      </c>
      <c r="K2273">
        <f>HOUR(Flights[[#This Row],[Scheduled Departure]])</f>
        <v>11</v>
      </c>
      <c r="L2273" s="1">
        <v>0.53819444444444442</v>
      </c>
      <c r="M2273">
        <v>110</v>
      </c>
      <c r="N2273">
        <v>198</v>
      </c>
      <c r="O2273" s="14">
        <f>Flights[[#This Row],[Length (min)]]/60</f>
        <v>3.3</v>
      </c>
      <c r="P2273">
        <v>1235</v>
      </c>
      <c r="Q2273" s="17">
        <f>IFERROR(Flights[[#This Row],[Distance]]/Flights[[#This Row],[Length (hr)]],"")</f>
        <v>374.24242424242425</v>
      </c>
      <c r="R2273" s="1">
        <v>0.67708333333333337</v>
      </c>
      <c r="S2273" s="1">
        <v>0.75902777777777775</v>
      </c>
      <c r="T2273">
        <v>118</v>
      </c>
      <c r="U2273" t="str">
        <f>IF(Flights[[#This Row],[Arrival Delay]]="","Cancelled",IF(Flights[[#This Row],[Arrival Delay]]&gt;15,"Delayed","On time"))</f>
        <v>Delayed</v>
      </c>
      <c r="V2273" t="str">
        <f>IF(Flights[[#This Row],[Status]]&lt;&gt;"Delayed","",IF(Flights[[#This Row],[Arrival Delay]]&gt;120,"Severe",IF(Flights[[#This Row],[Arrival Delay]]&gt;60,"Major","Moderate")))</f>
        <v>Major</v>
      </c>
      <c r="X2273" t="str">
        <f>IF(OR(AND(Flights[[#This Row],[Status]]="Cancelled",Flights[[#This Row],[Cancellation Reason]]="Airline/Carrier"),Flights[[#This Row],[Delay Type]]="Severe"),"Yes","No")</f>
        <v>No</v>
      </c>
    </row>
    <row r="2274" spans="1:24" x14ac:dyDescent="0.25">
      <c r="A2274" s="3">
        <v>42176</v>
      </c>
      <c r="B2274">
        <f>WEEKNUM(Flights[[#This Row],[Date]],2)</f>
        <v>25</v>
      </c>
      <c r="C2274">
        <f>WEEKDAY(Flights[[#This Row],[Date]],2)</f>
        <v>7</v>
      </c>
      <c r="D2274" t="s">
        <v>1534</v>
      </c>
      <c r="E2274" t="s">
        <v>1995</v>
      </c>
      <c r="F2274" t="s">
        <v>0</v>
      </c>
      <c r="G2274" t="s">
        <v>9</v>
      </c>
      <c r="H2274" t="str">
        <f>_xlfn.XLOOKUP(Flights[[#This Row],[Destination]],Airports!$A$1:$A$77,Airports!$D$1:$D$77,"Code not found")</f>
        <v>San Francisco</v>
      </c>
      <c r="I2274" t="str" cm="1">
        <f t="array" ref="I2274">_xlfn.XLOOKUP(Flights[[#This Row],[Destination]],_xlfn._TRO_TRAILING(Airports!A:A),_xlfn._TRO_TRAILING(Airports!E:E),"Code not found")</f>
        <v>CA</v>
      </c>
      <c r="J2274" s="1">
        <v>0.61805555555555558</v>
      </c>
      <c r="K2274">
        <f>HOUR(Flights[[#This Row],[Scheduled Departure]])</f>
        <v>14</v>
      </c>
      <c r="L2274" s="1">
        <v>0.61597222222222225</v>
      </c>
      <c r="M2274">
        <v>-3</v>
      </c>
      <c r="N2274">
        <v>66</v>
      </c>
      <c r="O2274" s="14">
        <f>Flights[[#This Row],[Length (min)]]/60</f>
        <v>1.1000000000000001</v>
      </c>
      <c r="P2274">
        <v>337</v>
      </c>
      <c r="Q2274" s="17">
        <f>IFERROR(Flights[[#This Row],[Distance]]/Flights[[#This Row],[Length (hr)]],"")</f>
        <v>306.36363636363632</v>
      </c>
      <c r="R2274" s="1">
        <v>0.66666666666666663</v>
      </c>
      <c r="S2274" s="1">
        <v>0.66180555555555554</v>
      </c>
      <c r="T2274">
        <v>-7</v>
      </c>
      <c r="U2274" t="str">
        <f>IF(Flights[[#This Row],[Arrival Delay]]="","Cancelled",IF(Flights[[#This Row],[Arrival Delay]]&gt;15,"Delayed","On time"))</f>
        <v>On time</v>
      </c>
      <c r="V2274" t="str">
        <f>IF(Flights[[#This Row],[Status]]&lt;&gt;"Delayed","",IF(Flights[[#This Row],[Arrival Delay]]&gt;120,"Severe",IF(Flights[[#This Row],[Arrival Delay]]&gt;60,"Major","Moderate")))</f>
        <v/>
      </c>
      <c r="X2274" t="str">
        <f>IF(OR(AND(Flights[[#This Row],[Status]]="Cancelled",Flights[[#This Row],[Cancellation Reason]]="Airline/Carrier"),Flights[[#This Row],[Delay Type]]="Severe"),"Yes","No")</f>
        <v>No</v>
      </c>
    </row>
    <row r="2275" spans="1:24" x14ac:dyDescent="0.25">
      <c r="A2275" s="3">
        <v>42176</v>
      </c>
      <c r="B2275">
        <f>WEEKNUM(Flights[[#This Row],[Date]],2)</f>
        <v>25</v>
      </c>
      <c r="C2275">
        <f>WEEKDAY(Flights[[#This Row],[Date]],2)</f>
        <v>7</v>
      </c>
      <c r="D2275" t="s">
        <v>82</v>
      </c>
      <c r="E2275" t="s">
        <v>1987</v>
      </c>
      <c r="F2275" t="s">
        <v>0</v>
      </c>
      <c r="G2275" t="s">
        <v>12</v>
      </c>
      <c r="H2275" t="str">
        <f>_xlfn.XLOOKUP(Flights[[#This Row],[Destination]],Airports!$A$1:$A$77,Airports!$D$1:$D$77,"Code not found")</f>
        <v>New York</v>
      </c>
      <c r="I2275" t="str" cm="1">
        <f t="array" ref="I2275">_xlfn.XLOOKUP(Flights[[#This Row],[Destination]],_xlfn._TRO_TRAILING(Airports!A:A),_xlfn._TRO_TRAILING(Airports!E:E),"Code not found")</f>
        <v>NY</v>
      </c>
      <c r="J2275" s="1">
        <v>0.63888888888888884</v>
      </c>
      <c r="K2275">
        <f>HOUR(Flights[[#This Row],[Scheduled Departure]])</f>
        <v>15</v>
      </c>
      <c r="L2275" s="1">
        <v>0.65902777777777777</v>
      </c>
      <c r="M2275">
        <v>29</v>
      </c>
      <c r="N2275">
        <v>305</v>
      </c>
      <c r="O2275" s="14">
        <f>Flights[[#This Row],[Length (min)]]/60</f>
        <v>5.083333333333333</v>
      </c>
      <c r="P2275">
        <v>2475</v>
      </c>
      <c r="Q2275" s="17">
        <f>IFERROR(Flights[[#This Row],[Distance]]/Flights[[#This Row],[Length (hr)]],"")</f>
        <v>486.88524590163939</v>
      </c>
      <c r="R2275" s="1">
        <v>0.99791666666666667</v>
      </c>
      <c r="S2275" s="1">
        <v>0.99583333333333335</v>
      </c>
      <c r="T2275">
        <v>-3</v>
      </c>
      <c r="U2275" t="str">
        <f>IF(Flights[[#This Row],[Arrival Delay]]="","Cancelled",IF(Flights[[#This Row],[Arrival Delay]]&gt;15,"Delayed","On time"))</f>
        <v>On time</v>
      </c>
      <c r="V2275" t="str">
        <f>IF(Flights[[#This Row],[Status]]&lt;&gt;"Delayed","",IF(Flights[[#This Row],[Arrival Delay]]&gt;120,"Severe",IF(Flights[[#This Row],[Arrival Delay]]&gt;60,"Major","Moderate")))</f>
        <v/>
      </c>
      <c r="X2275" t="str">
        <f>IF(OR(AND(Flights[[#This Row],[Status]]="Cancelled",Flights[[#This Row],[Cancellation Reason]]="Airline/Carrier"),Flights[[#This Row],[Delay Type]]="Severe"),"Yes","No")</f>
        <v>No</v>
      </c>
    </row>
    <row r="2276" spans="1:24" x14ac:dyDescent="0.25">
      <c r="A2276" s="3">
        <v>42176</v>
      </c>
      <c r="B2276">
        <f>WEEKNUM(Flights[[#This Row],[Date]],2)</f>
        <v>25</v>
      </c>
      <c r="C2276">
        <f>WEEKDAY(Flights[[#This Row],[Date]],2)</f>
        <v>7</v>
      </c>
      <c r="D2276" t="s">
        <v>1559</v>
      </c>
      <c r="E2276" t="s">
        <v>1995</v>
      </c>
      <c r="F2276" t="s">
        <v>0</v>
      </c>
      <c r="G2276" t="s">
        <v>347</v>
      </c>
      <c r="H2276" t="str">
        <f>_xlfn.XLOOKUP(Flights[[#This Row],[Destination]],Airports!$A$1:$A$77,Airports!$D$1:$D$77,"Code not found")</f>
        <v>San Jose</v>
      </c>
      <c r="I2276" t="str" cm="1">
        <f t="array" ref="I2276">_xlfn.XLOOKUP(Flights[[#This Row],[Destination]],_xlfn._TRO_TRAILING(Airports!A:A),_xlfn._TRO_TRAILING(Airports!E:E),"Code not found")</f>
        <v>CA</v>
      </c>
      <c r="J2276" s="1">
        <v>0.90625</v>
      </c>
      <c r="K2276">
        <f>HOUR(Flights[[#This Row],[Scheduled Departure]])</f>
        <v>21</v>
      </c>
      <c r="L2276" s="1">
        <v>0.93194444444444446</v>
      </c>
      <c r="M2276">
        <v>37</v>
      </c>
      <c r="N2276">
        <v>64</v>
      </c>
      <c r="O2276" s="14">
        <f>Flights[[#This Row],[Length (min)]]/60</f>
        <v>1.0666666666666667</v>
      </c>
      <c r="P2276">
        <v>308</v>
      </c>
      <c r="Q2276" s="17">
        <f>IFERROR(Flights[[#This Row],[Distance]]/Flights[[#This Row],[Length (hr)]],"")</f>
        <v>288.75</v>
      </c>
      <c r="R2276" s="1">
        <v>0.95138888888888884</v>
      </c>
      <c r="S2276" s="1">
        <v>0.97638888888888886</v>
      </c>
      <c r="T2276">
        <v>36</v>
      </c>
      <c r="U2276" t="str">
        <f>IF(Flights[[#This Row],[Arrival Delay]]="","Cancelled",IF(Flights[[#This Row],[Arrival Delay]]&gt;15,"Delayed","On time"))</f>
        <v>Delayed</v>
      </c>
      <c r="V2276" t="str">
        <f>IF(Flights[[#This Row],[Status]]&lt;&gt;"Delayed","",IF(Flights[[#This Row],[Arrival Delay]]&gt;120,"Severe",IF(Flights[[#This Row],[Arrival Delay]]&gt;60,"Major","Moderate")))</f>
        <v>Moderate</v>
      </c>
      <c r="X2276" t="str">
        <f>IF(OR(AND(Flights[[#This Row],[Status]]="Cancelled",Flights[[#This Row],[Cancellation Reason]]="Airline/Carrier"),Flights[[#This Row],[Delay Type]]="Severe"),"Yes","No")</f>
        <v>No</v>
      </c>
    </row>
    <row r="2277" spans="1:24" x14ac:dyDescent="0.25">
      <c r="A2277" s="3">
        <v>42176</v>
      </c>
      <c r="B2277">
        <f>WEEKNUM(Flights[[#This Row],[Date]],2)</f>
        <v>25</v>
      </c>
      <c r="C2277">
        <f>WEEKDAY(Flights[[#This Row],[Date]],2)</f>
        <v>7</v>
      </c>
      <c r="D2277" t="s">
        <v>720</v>
      </c>
      <c r="E2277" t="s">
        <v>1989</v>
      </c>
      <c r="F2277" t="s">
        <v>0</v>
      </c>
      <c r="G2277" t="s">
        <v>22</v>
      </c>
      <c r="H2277" t="str">
        <f>_xlfn.XLOOKUP(Flights[[#This Row],[Destination]],Airports!$A$1:$A$77,Airports!$D$1:$D$77,"Code not found")</f>
        <v>Columbus</v>
      </c>
      <c r="I2277" t="str" cm="1">
        <f t="array" ref="I2277">_xlfn.XLOOKUP(Flights[[#This Row],[Destination]],_xlfn._TRO_TRAILING(Airports!A:A),_xlfn._TRO_TRAILING(Airports!E:E),"Code not found")</f>
        <v>OH</v>
      </c>
      <c r="J2277" s="1">
        <v>0.92708333333333337</v>
      </c>
      <c r="K2277">
        <f>HOUR(Flights[[#This Row],[Scheduled Departure]])</f>
        <v>22</v>
      </c>
      <c r="L2277" s="1">
        <v>0.92638888888888893</v>
      </c>
      <c r="M2277">
        <v>-1</v>
      </c>
      <c r="N2277">
        <v>256</v>
      </c>
      <c r="O2277" s="14">
        <f>Flights[[#This Row],[Length (min)]]/60</f>
        <v>4.2666666666666666</v>
      </c>
      <c r="P2277">
        <v>1995</v>
      </c>
      <c r="Q2277" s="17">
        <f>IFERROR(Flights[[#This Row],[Distance]]/Flights[[#This Row],[Length (hr)]],"")</f>
        <v>467.578125</v>
      </c>
      <c r="R2277" s="1">
        <v>0.23125000000000001</v>
      </c>
      <c r="S2277" s="1">
        <v>0.22916666666666666</v>
      </c>
      <c r="T2277">
        <v>-3</v>
      </c>
      <c r="U2277" t="str">
        <f>IF(Flights[[#This Row],[Arrival Delay]]="","Cancelled",IF(Flights[[#This Row],[Arrival Delay]]&gt;15,"Delayed","On time"))</f>
        <v>On time</v>
      </c>
      <c r="V2277" t="str">
        <f>IF(Flights[[#This Row],[Status]]&lt;&gt;"Delayed","",IF(Flights[[#This Row],[Arrival Delay]]&gt;120,"Severe",IF(Flights[[#This Row],[Arrival Delay]]&gt;60,"Major","Moderate")))</f>
        <v/>
      </c>
      <c r="X2277" t="str">
        <f>IF(OR(AND(Flights[[#This Row],[Status]]="Cancelled",Flights[[#This Row],[Cancellation Reason]]="Airline/Carrier"),Flights[[#This Row],[Delay Type]]="Severe"),"Yes","No")</f>
        <v>No</v>
      </c>
    </row>
    <row r="2278" spans="1:24" x14ac:dyDescent="0.25">
      <c r="A2278" s="3">
        <v>42177</v>
      </c>
      <c r="B2278">
        <f>WEEKNUM(Flights[[#This Row],[Date]],2)</f>
        <v>26</v>
      </c>
      <c r="C2278">
        <f>WEEKDAY(Flights[[#This Row],[Date]],2)</f>
        <v>1</v>
      </c>
      <c r="D2278" t="s">
        <v>1359</v>
      </c>
      <c r="E2278" t="s">
        <v>1989</v>
      </c>
      <c r="F2278" t="s">
        <v>0</v>
      </c>
      <c r="G2278" t="s">
        <v>20</v>
      </c>
      <c r="H2278" t="str">
        <f>_xlfn.XLOOKUP(Flights[[#This Row],[Destination]],Airports!$A$1:$A$77,Airports!$D$1:$D$77,"Code not found")</f>
        <v>Kahului</v>
      </c>
      <c r="I2278" t="str" cm="1">
        <f t="array" ref="I2278">_xlfn.XLOOKUP(Flights[[#This Row],[Destination]],_xlfn._TRO_TRAILING(Airports!A:A),_xlfn._TRO_TRAILING(Airports!E:E),"Code not found")</f>
        <v>HI</v>
      </c>
      <c r="J2278" s="1">
        <v>0.35416666666666669</v>
      </c>
      <c r="K2278">
        <f>HOUR(Flights[[#This Row],[Scheduled Departure]])</f>
        <v>8</v>
      </c>
      <c r="L2278" s="1">
        <v>0.35208333333333336</v>
      </c>
      <c r="M2278">
        <v>-3</v>
      </c>
      <c r="N2278">
        <v>312</v>
      </c>
      <c r="O2278" s="14">
        <f>Flights[[#This Row],[Length (min)]]/60</f>
        <v>5.2</v>
      </c>
      <c r="P2278">
        <v>2486</v>
      </c>
      <c r="Q2278" s="17">
        <f>IFERROR(Flights[[#This Row],[Distance]]/Flights[[#This Row],[Length (hr)]],"")</f>
        <v>478.07692307692304</v>
      </c>
      <c r="R2278" s="1">
        <v>0.46458333333333335</v>
      </c>
      <c r="S2278" s="1">
        <v>0.44374999999999998</v>
      </c>
      <c r="T2278">
        <v>-30</v>
      </c>
      <c r="U2278" t="str">
        <f>IF(Flights[[#This Row],[Arrival Delay]]="","Cancelled",IF(Flights[[#This Row],[Arrival Delay]]&gt;15,"Delayed","On time"))</f>
        <v>On time</v>
      </c>
      <c r="V2278" t="str">
        <f>IF(Flights[[#This Row],[Status]]&lt;&gt;"Delayed","",IF(Flights[[#This Row],[Arrival Delay]]&gt;120,"Severe",IF(Flights[[#This Row],[Arrival Delay]]&gt;60,"Major","Moderate")))</f>
        <v/>
      </c>
      <c r="X2278" t="str">
        <f>IF(OR(AND(Flights[[#This Row],[Status]]="Cancelled",Flights[[#This Row],[Cancellation Reason]]="Airline/Carrier"),Flights[[#This Row],[Delay Type]]="Severe"),"Yes","No")</f>
        <v>No</v>
      </c>
    </row>
    <row r="2279" spans="1:24" x14ac:dyDescent="0.25">
      <c r="A2279" s="3">
        <v>42177</v>
      </c>
      <c r="B2279">
        <f>WEEKNUM(Flights[[#This Row],[Date]],2)</f>
        <v>26</v>
      </c>
      <c r="C2279">
        <f>WEEKDAY(Flights[[#This Row],[Date]],2)</f>
        <v>1</v>
      </c>
      <c r="D2279" t="s">
        <v>1234</v>
      </c>
      <c r="E2279" t="s">
        <v>1994</v>
      </c>
      <c r="F2279" t="s">
        <v>0</v>
      </c>
      <c r="G2279" t="s">
        <v>278</v>
      </c>
      <c r="H2279" t="str">
        <f>_xlfn.XLOOKUP(Flights[[#This Row],[Destination]],Airports!$A$1:$A$77,Airports!$D$1:$D$77,"Code not found")</f>
        <v>El Paso</v>
      </c>
      <c r="I2279" t="str" cm="1">
        <f t="array" ref="I2279">_xlfn.XLOOKUP(Flights[[#This Row],[Destination]],_xlfn._TRO_TRAILING(Airports!A:A),_xlfn._TRO_TRAILING(Airports!E:E),"Code not found")</f>
        <v>TX</v>
      </c>
      <c r="J2279" s="1">
        <v>0.3576388888888889</v>
      </c>
      <c r="K2279">
        <f>HOUR(Flights[[#This Row],[Scheduled Departure]])</f>
        <v>8</v>
      </c>
      <c r="L2279" s="1">
        <v>0.35486111111111113</v>
      </c>
      <c r="M2279">
        <v>-4</v>
      </c>
      <c r="N2279">
        <v>130</v>
      </c>
      <c r="O2279" s="14">
        <f>Flights[[#This Row],[Length (min)]]/60</f>
        <v>2.1666666666666665</v>
      </c>
      <c r="P2279">
        <v>715</v>
      </c>
      <c r="Q2279" s="17">
        <f>IFERROR(Flights[[#This Row],[Distance]]/Flights[[#This Row],[Length (hr)]],"")</f>
        <v>330</v>
      </c>
      <c r="R2279" s="1">
        <v>0.48541666666666666</v>
      </c>
      <c r="S2279" s="1">
        <v>0.48680555555555555</v>
      </c>
      <c r="T2279">
        <v>2</v>
      </c>
      <c r="U2279" t="str">
        <f>IF(Flights[[#This Row],[Arrival Delay]]="","Cancelled",IF(Flights[[#This Row],[Arrival Delay]]&gt;15,"Delayed","On time"))</f>
        <v>On time</v>
      </c>
      <c r="V2279" t="str">
        <f>IF(Flights[[#This Row],[Status]]&lt;&gt;"Delayed","",IF(Flights[[#This Row],[Arrival Delay]]&gt;120,"Severe",IF(Flights[[#This Row],[Arrival Delay]]&gt;60,"Major","Moderate")))</f>
        <v/>
      </c>
      <c r="X2279" t="str">
        <f>IF(OR(AND(Flights[[#This Row],[Status]]="Cancelled",Flights[[#This Row],[Cancellation Reason]]="Airline/Carrier"),Flights[[#This Row],[Delay Type]]="Severe"),"Yes","No")</f>
        <v>No</v>
      </c>
    </row>
    <row r="2280" spans="1:24" x14ac:dyDescent="0.25">
      <c r="A2280" s="3">
        <v>42177</v>
      </c>
      <c r="B2280">
        <f>WEEKNUM(Flights[[#This Row],[Date]],2)</f>
        <v>26</v>
      </c>
      <c r="C2280">
        <f>WEEKDAY(Flights[[#This Row],[Date]],2)</f>
        <v>1</v>
      </c>
      <c r="D2280" t="s">
        <v>1469</v>
      </c>
      <c r="E2280" t="s">
        <v>1989</v>
      </c>
      <c r="F2280" t="s">
        <v>0</v>
      </c>
      <c r="G2280" t="s">
        <v>276</v>
      </c>
      <c r="H2280" t="str">
        <f>_xlfn.XLOOKUP(Flights[[#This Row],[Destination]],Airports!$A$1:$A$77,Airports!$D$1:$D$77,"Code not found")</f>
        <v>Detroit</v>
      </c>
      <c r="I2280" t="str" cm="1">
        <f t="array" ref="I2280">_xlfn.XLOOKUP(Flights[[#This Row],[Destination]],_xlfn._TRO_TRAILING(Airports!A:A),_xlfn._TRO_TRAILING(Airports!E:E),"Code not found")</f>
        <v>MI</v>
      </c>
      <c r="J2280" s="1">
        <v>0.3888888888888889</v>
      </c>
      <c r="K2280">
        <f>HOUR(Flights[[#This Row],[Scheduled Departure]])</f>
        <v>9</v>
      </c>
      <c r="L2280" s="1">
        <v>0.39513888888888887</v>
      </c>
      <c r="M2280">
        <v>9</v>
      </c>
      <c r="N2280">
        <v>290</v>
      </c>
      <c r="O2280" s="14">
        <f>Flights[[#This Row],[Length (min)]]/60</f>
        <v>4.833333333333333</v>
      </c>
      <c r="P2280">
        <v>1979</v>
      </c>
      <c r="Q2280" s="17">
        <f>IFERROR(Flights[[#This Row],[Distance]]/Flights[[#This Row],[Length (hr)]],"")</f>
        <v>409.44827586206901</v>
      </c>
      <c r="R2280" s="1">
        <v>0.69930555555555551</v>
      </c>
      <c r="S2280" s="1">
        <v>0.72152777777777777</v>
      </c>
      <c r="T2280">
        <v>32</v>
      </c>
      <c r="U2280" t="str">
        <f>IF(Flights[[#This Row],[Arrival Delay]]="","Cancelled",IF(Flights[[#This Row],[Arrival Delay]]&gt;15,"Delayed","On time"))</f>
        <v>Delayed</v>
      </c>
      <c r="V2280" t="str">
        <f>IF(Flights[[#This Row],[Status]]&lt;&gt;"Delayed","",IF(Flights[[#This Row],[Arrival Delay]]&gt;120,"Severe",IF(Flights[[#This Row],[Arrival Delay]]&gt;60,"Major","Moderate")))</f>
        <v>Moderate</v>
      </c>
      <c r="X2280" t="str">
        <f>IF(OR(AND(Flights[[#This Row],[Status]]="Cancelled",Flights[[#This Row],[Cancellation Reason]]="Airline/Carrier"),Flights[[#This Row],[Delay Type]]="Severe"),"Yes","No")</f>
        <v>No</v>
      </c>
    </row>
    <row r="2281" spans="1:24" x14ac:dyDescent="0.25">
      <c r="A2281" s="3">
        <v>42177</v>
      </c>
      <c r="B2281">
        <f>WEEKNUM(Flights[[#This Row],[Date]],2)</f>
        <v>26</v>
      </c>
      <c r="C2281">
        <f>WEEKDAY(Flights[[#This Row],[Date]],2)</f>
        <v>1</v>
      </c>
      <c r="D2281" t="s">
        <v>1522</v>
      </c>
      <c r="E2281" t="s">
        <v>1995</v>
      </c>
      <c r="F2281" t="s">
        <v>0</v>
      </c>
      <c r="G2281" t="s">
        <v>9</v>
      </c>
      <c r="H2281" t="str">
        <f>_xlfn.XLOOKUP(Flights[[#This Row],[Destination]],Airports!$A$1:$A$77,Airports!$D$1:$D$77,"Code not found")</f>
        <v>San Francisco</v>
      </c>
      <c r="I2281" t="str" cm="1">
        <f t="array" ref="I2281">_xlfn.XLOOKUP(Flights[[#This Row],[Destination]],_xlfn._TRO_TRAILING(Airports!A:A),_xlfn._TRO_TRAILING(Airports!E:E),"Code not found")</f>
        <v>CA</v>
      </c>
      <c r="J2281" s="1">
        <v>0.50694444444444442</v>
      </c>
      <c r="K2281">
        <f>HOUR(Flights[[#This Row],[Scheduled Departure]])</f>
        <v>12</v>
      </c>
      <c r="L2281" s="1">
        <v>0</v>
      </c>
      <c r="O2281" s="14">
        <f>Flights[[#This Row],[Length (min)]]/60</f>
        <v>0</v>
      </c>
      <c r="P2281">
        <v>337</v>
      </c>
      <c r="Q2281" s="17" t="str">
        <f>IFERROR(Flights[[#This Row],[Distance]]/Flights[[#This Row],[Length (hr)]],"")</f>
        <v/>
      </c>
      <c r="R2281" s="1">
        <v>0.55902777777777779</v>
      </c>
      <c r="S2281" s="1">
        <v>0</v>
      </c>
      <c r="U2281" t="str">
        <f>IF(Flights[[#This Row],[Arrival Delay]]="","Cancelled",IF(Flights[[#This Row],[Arrival Delay]]&gt;15,"Delayed","On time"))</f>
        <v>Cancelled</v>
      </c>
      <c r="V2281" t="str">
        <f>IF(Flights[[#This Row],[Status]]&lt;&gt;"Delayed","",IF(Flights[[#This Row],[Arrival Delay]]&gt;120,"Severe",IF(Flights[[#This Row],[Arrival Delay]]&gt;60,"Major","Moderate")))</f>
        <v/>
      </c>
      <c r="W2281" t="s">
        <v>8</v>
      </c>
      <c r="X2281" t="str">
        <f>IF(OR(AND(Flights[[#This Row],[Status]]="Cancelled",Flights[[#This Row],[Cancellation Reason]]="Airline/Carrier"),Flights[[#This Row],[Delay Type]]="Severe"),"Yes","No")</f>
        <v>Yes</v>
      </c>
    </row>
    <row r="2282" spans="1:24" x14ac:dyDescent="0.25">
      <c r="A2282" s="3">
        <v>42177</v>
      </c>
      <c r="B2282">
        <f>WEEKNUM(Flights[[#This Row],[Date]],2)</f>
        <v>26</v>
      </c>
      <c r="C2282">
        <f>WEEKDAY(Flights[[#This Row],[Date]],2)</f>
        <v>1</v>
      </c>
      <c r="D2282" t="s">
        <v>69</v>
      </c>
      <c r="E2282" t="s">
        <v>1987</v>
      </c>
      <c r="F2282" t="s">
        <v>0</v>
      </c>
      <c r="G2282" t="s">
        <v>12</v>
      </c>
      <c r="H2282" t="str">
        <f>_xlfn.XLOOKUP(Flights[[#This Row],[Destination]],Airports!$A$1:$A$77,Airports!$D$1:$D$77,"Code not found")</f>
        <v>New York</v>
      </c>
      <c r="I2282" t="str" cm="1">
        <f t="array" ref="I2282">_xlfn.XLOOKUP(Flights[[#This Row],[Destination]],_xlfn._TRO_TRAILING(Airports!A:A),_xlfn._TRO_TRAILING(Airports!E:E),"Code not found")</f>
        <v>NY</v>
      </c>
      <c r="J2282" s="1">
        <v>0.51041666666666663</v>
      </c>
      <c r="K2282">
        <f>HOUR(Flights[[#This Row],[Scheduled Departure]])</f>
        <v>12</v>
      </c>
      <c r="L2282" s="1">
        <v>0.50972222222222219</v>
      </c>
      <c r="M2282">
        <v>-1</v>
      </c>
      <c r="N2282">
        <v>347</v>
      </c>
      <c r="O2282" s="14">
        <f>Flights[[#This Row],[Length (min)]]/60</f>
        <v>5.7833333333333332</v>
      </c>
      <c r="P2282">
        <v>2475</v>
      </c>
      <c r="Q2282" s="17">
        <f>IFERROR(Flights[[#This Row],[Distance]]/Flights[[#This Row],[Length (hr)]],"")</f>
        <v>427.95389048991353</v>
      </c>
      <c r="R2282" s="1">
        <v>0.87430555555555556</v>
      </c>
      <c r="S2282" s="1">
        <v>0.87569444444444444</v>
      </c>
      <c r="T2282">
        <v>2</v>
      </c>
      <c r="U2282" t="str">
        <f>IF(Flights[[#This Row],[Arrival Delay]]="","Cancelled",IF(Flights[[#This Row],[Arrival Delay]]&gt;15,"Delayed","On time"))</f>
        <v>On time</v>
      </c>
      <c r="V2282" t="str">
        <f>IF(Flights[[#This Row],[Status]]&lt;&gt;"Delayed","",IF(Flights[[#This Row],[Arrival Delay]]&gt;120,"Severe",IF(Flights[[#This Row],[Arrival Delay]]&gt;60,"Major","Moderate")))</f>
        <v/>
      </c>
      <c r="X2282" t="str">
        <f>IF(OR(AND(Flights[[#This Row],[Status]]="Cancelled",Flights[[#This Row],[Cancellation Reason]]="Airline/Carrier"),Flights[[#This Row],[Delay Type]]="Severe"),"Yes","No")</f>
        <v>No</v>
      </c>
    </row>
    <row r="2283" spans="1:24" x14ac:dyDescent="0.25">
      <c r="A2283" s="3">
        <v>42177</v>
      </c>
      <c r="B2283">
        <f>WEEKNUM(Flights[[#This Row],[Date]],2)</f>
        <v>26</v>
      </c>
      <c r="C2283">
        <f>WEEKDAY(Flights[[#This Row],[Date]],2)</f>
        <v>1</v>
      </c>
      <c r="D2283" t="s">
        <v>565</v>
      </c>
      <c r="E2283" t="s">
        <v>1996</v>
      </c>
      <c r="F2283" t="s">
        <v>0</v>
      </c>
      <c r="G2283" t="s">
        <v>15</v>
      </c>
      <c r="H2283" t="str">
        <f>_xlfn.XLOOKUP(Flights[[#This Row],[Destination]],Airports!$A$1:$A$77,Airports!$D$1:$D$77,"Code not found")</f>
        <v>Las Vegas</v>
      </c>
      <c r="I2283" t="str" cm="1">
        <f t="array" ref="I2283">_xlfn.XLOOKUP(Flights[[#This Row],[Destination]],_xlfn._TRO_TRAILING(Airports!A:A),_xlfn._TRO_TRAILING(Airports!E:E),"Code not found")</f>
        <v>NV</v>
      </c>
      <c r="J2283" s="1">
        <v>0.52430555555555558</v>
      </c>
      <c r="K2283">
        <f>HOUR(Flights[[#This Row],[Scheduled Departure]])</f>
        <v>12</v>
      </c>
      <c r="L2283" s="1">
        <v>0.5229166666666667</v>
      </c>
      <c r="M2283">
        <v>-2</v>
      </c>
      <c r="N2283">
        <v>69</v>
      </c>
      <c r="O2283" s="14">
        <f>Flights[[#This Row],[Length (min)]]/60</f>
        <v>1.1499999999999999</v>
      </c>
      <c r="P2283">
        <v>236</v>
      </c>
      <c r="Q2283" s="17">
        <f>IFERROR(Flights[[#This Row],[Distance]]/Flights[[#This Row],[Length (hr)]],"")</f>
        <v>205.21739130434784</v>
      </c>
      <c r="R2283" s="1">
        <v>0.57291666666666663</v>
      </c>
      <c r="S2283" s="1">
        <v>0.5708333333333333</v>
      </c>
      <c r="T2283">
        <v>-3</v>
      </c>
      <c r="U2283" t="str">
        <f>IF(Flights[[#This Row],[Arrival Delay]]="","Cancelled",IF(Flights[[#This Row],[Arrival Delay]]&gt;15,"Delayed","On time"))</f>
        <v>On time</v>
      </c>
      <c r="V2283" t="str">
        <f>IF(Flights[[#This Row],[Status]]&lt;&gt;"Delayed","",IF(Flights[[#This Row],[Arrival Delay]]&gt;120,"Severe",IF(Flights[[#This Row],[Arrival Delay]]&gt;60,"Major","Moderate")))</f>
        <v/>
      </c>
      <c r="X2283" t="str">
        <f>IF(OR(AND(Flights[[#This Row],[Status]]="Cancelled",Flights[[#This Row],[Cancellation Reason]]="Airline/Carrier"),Flights[[#This Row],[Delay Type]]="Severe"),"Yes","No")</f>
        <v>No</v>
      </c>
    </row>
    <row r="2284" spans="1:24" x14ac:dyDescent="0.25">
      <c r="A2284" s="3">
        <v>42177</v>
      </c>
      <c r="B2284">
        <f>WEEKNUM(Flights[[#This Row],[Date]],2)</f>
        <v>26</v>
      </c>
      <c r="C2284">
        <f>WEEKDAY(Flights[[#This Row],[Date]],2)</f>
        <v>1</v>
      </c>
      <c r="D2284" t="s">
        <v>1534</v>
      </c>
      <c r="E2284" t="s">
        <v>1995</v>
      </c>
      <c r="F2284" t="s">
        <v>0</v>
      </c>
      <c r="G2284" t="s">
        <v>9</v>
      </c>
      <c r="H2284" t="str">
        <f>_xlfn.XLOOKUP(Flights[[#This Row],[Destination]],Airports!$A$1:$A$77,Airports!$D$1:$D$77,"Code not found")</f>
        <v>San Francisco</v>
      </c>
      <c r="I2284" t="str" cm="1">
        <f t="array" ref="I2284">_xlfn.XLOOKUP(Flights[[#This Row],[Destination]],_xlfn._TRO_TRAILING(Airports!A:A),_xlfn._TRO_TRAILING(Airports!E:E),"Code not found")</f>
        <v>CA</v>
      </c>
      <c r="J2284" s="1">
        <v>0.61805555555555558</v>
      </c>
      <c r="K2284">
        <f>HOUR(Flights[[#This Row],[Scheduled Departure]])</f>
        <v>14</v>
      </c>
      <c r="L2284" s="1">
        <v>0.61527777777777781</v>
      </c>
      <c r="M2284">
        <v>-4</v>
      </c>
      <c r="N2284">
        <v>64</v>
      </c>
      <c r="O2284" s="14">
        <f>Flights[[#This Row],[Length (min)]]/60</f>
        <v>1.0666666666666667</v>
      </c>
      <c r="P2284">
        <v>337</v>
      </c>
      <c r="Q2284" s="17">
        <f>IFERROR(Flights[[#This Row],[Distance]]/Flights[[#This Row],[Length (hr)]],"")</f>
        <v>315.9375</v>
      </c>
      <c r="R2284" s="1">
        <v>0.66666666666666663</v>
      </c>
      <c r="S2284" s="1">
        <v>0.65972222222222221</v>
      </c>
      <c r="T2284">
        <v>-10</v>
      </c>
      <c r="U2284" t="str">
        <f>IF(Flights[[#This Row],[Arrival Delay]]="","Cancelled",IF(Flights[[#This Row],[Arrival Delay]]&gt;15,"Delayed","On time"))</f>
        <v>On time</v>
      </c>
      <c r="V2284" t="str">
        <f>IF(Flights[[#This Row],[Status]]&lt;&gt;"Delayed","",IF(Flights[[#This Row],[Arrival Delay]]&gt;120,"Severe",IF(Flights[[#This Row],[Arrival Delay]]&gt;60,"Major","Moderate")))</f>
        <v/>
      </c>
      <c r="X2284" t="str">
        <f>IF(OR(AND(Flights[[#This Row],[Status]]="Cancelled",Flights[[#This Row],[Cancellation Reason]]="Airline/Carrier"),Flights[[#This Row],[Delay Type]]="Severe"),"Yes","No")</f>
        <v>No</v>
      </c>
    </row>
    <row r="2285" spans="1:24" x14ac:dyDescent="0.25">
      <c r="A2285" s="3">
        <v>42177</v>
      </c>
      <c r="B2285">
        <f>WEEKNUM(Flights[[#This Row],[Date]],2)</f>
        <v>26</v>
      </c>
      <c r="C2285">
        <f>WEEKDAY(Flights[[#This Row],[Date]],2)</f>
        <v>1</v>
      </c>
      <c r="D2285" t="s">
        <v>557</v>
      </c>
      <c r="E2285" t="s">
        <v>1992</v>
      </c>
      <c r="F2285" t="s">
        <v>0</v>
      </c>
      <c r="G2285" t="s">
        <v>12</v>
      </c>
      <c r="H2285" t="str">
        <f>_xlfn.XLOOKUP(Flights[[#This Row],[Destination]],Airports!$A$1:$A$77,Airports!$D$1:$D$77,"Code not found")</f>
        <v>New York</v>
      </c>
      <c r="I2285" t="str" cm="1">
        <f t="array" ref="I2285">_xlfn.XLOOKUP(Flights[[#This Row],[Destination]],_xlfn._TRO_TRAILING(Airports!A:A),_xlfn._TRO_TRAILING(Airports!E:E),"Code not found")</f>
        <v>NY</v>
      </c>
      <c r="J2285" s="1">
        <v>0.64236111111111116</v>
      </c>
      <c r="K2285">
        <f>HOUR(Flights[[#This Row],[Scheduled Departure]])</f>
        <v>15</v>
      </c>
      <c r="L2285" s="1">
        <v>0.63958333333333328</v>
      </c>
      <c r="M2285">
        <v>-4</v>
      </c>
      <c r="N2285">
        <v>316</v>
      </c>
      <c r="O2285" s="14">
        <f>Flights[[#This Row],[Length (min)]]/60</f>
        <v>5.2666666666666666</v>
      </c>
      <c r="P2285">
        <v>2475</v>
      </c>
      <c r="Q2285" s="17">
        <f>IFERROR(Flights[[#This Row],[Distance]]/Flights[[#This Row],[Length (hr)]],"")</f>
        <v>469.9367088607595</v>
      </c>
      <c r="R2285" s="1">
        <v>0.99513888888888891</v>
      </c>
      <c r="S2285" s="1">
        <v>0.98402777777777772</v>
      </c>
      <c r="T2285">
        <v>-16</v>
      </c>
      <c r="U2285" t="str">
        <f>IF(Flights[[#This Row],[Arrival Delay]]="","Cancelled",IF(Flights[[#This Row],[Arrival Delay]]&gt;15,"Delayed","On time"))</f>
        <v>On time</v>
      </c>
      <c r="V2285" t="str">
        <f>IF(Flights[[#This Row],[Status]]&lt;&gt;"Delayed","",IF(Flights[[#This Row],[Arrival Delay]]&gt;120,"Severe",IF(Flights[[#This Row],[Arrival Delay]]&gt;60,"Major","Moderate")))</f>
        <v/>
      </c>
      <c r="X2285" t="str">
        <f>IF(OR(AND(Flights[[#This Row],[Status]]="Cancelled",Flights[[#This Row],[Cancellation Reason]]="Airline/Carrier"),Flights[[#This Row],[Delay Type]]="Severe"),"Yes","No")</f>
        <v>No</v>
      </c>
    </row>
    <row r="2286" spans="1:24" x14ac:dyDescent="0.25">
      <c r="A2286" s="3">
        <v>42177</v>
      </c>
      <c r="B2286">
        <f>WEEKNUM(Flights[[#This Row],[Date]],2)</f>
        <v>26</v>
      </c>
      <c r="C2286">
        <f>WEEKDAY(Flights[[#This Row],[Date]],2)</f>
        <v>1</v>
      </c>
      <c r="D2286" t="s">
        <v>1485</v>
      </c>
      <c r="E2286" t="s">
        <v>1989</v>
      </c>
      <c r="F2286" t="s">
        <v>0</v>
      </c>
      <c r="G2286" t="s">
        <v>314</v>
      </c>
      <c r="H2286" t="str">
        <f>_xlfn.XLOOKUP(Flights[[#This Row],[Destination]],Airports!$A$1:$A$77,Airports!$D$1:$D$77,"Code not found")</f>
        <v>Minneapolis</v>
      </c>
      <c r="I2286" t="str" cm="1">
        <f t="array" ref="I2286">_xlfn.XLOOKUP(Flights[[#This Row],[Destination]],_xlfn._TRO_TRAILING(Airports!A:A),_xlfn._TRO_TRAILING(Airports!E:E),"Code not found")</f>
        <v>MN</v>
      </c>
      <c r="J2286" s="1">
        <v>0.74305555555555558</v>
      </c>
      <c r="K2286">
        <f>HOUR(Flights[[#This Row],[Scheduled Departure]])</f>
        <v>17</v>
      </c>
      <c r="L2286" s="1">
        <v>0.74652777777777779</v>
      </c>
      <c r="M2286">
        <v>5</v>
      </c>
      <c r="N2286">
        <v>199</v>
      </c>
      <c r="O2286" s="14">
        <f>Flights[[#This Row],[Length (min)]]/60</f>
        <v>3.3166666666666669</v>
      </c>
      <c r="P2286">
        <v>1535</v>
      </c>
      <c r="Q2286" s="17">
        <f>IFERROR(Flights[[#This Row],[Distance]]/Flights[[#This Row],[Length (hr)]],"")</f>
        <v>462.81407035175874</v>
      </c>
      <c r="R2286" s="1">
        <v>0.97083333333333333</v>
      </c>
      <c r="S2286" s="1">
        <v>0.96805555555555556</v>
      </c>
      <c r="T2286">
        <v>-4</v>
      </c>
      <c r="U2286" t="str">
        <f>IF(Flights[[#This Row],[Arrival Delay]]="","Cancelled",IF(Flights[[#This Row],[Arrival Delay]]&gt;15,"Delayed","On time"))</f>
        <v>On time</v>
      </c>
      <c r="V2286" t="str">
        <f>IF(Flights[[#This Row],[Status]]&lt;&gt;"Delayed","",IF(Flights[[#This Row],[Arrival Delay]]&gt;120,"Severe",IF(Flights[[#This Row],[Arrival Delay]]&gt;60,"Major","Moderate")))</f>
        <v/>
      </c>
      <c r="X2286" t="str">
        <f>IF(OR(AND(Flights[[#This Row],[Status]]="Cancelled",Flights[[#This Row],[Cancellation Reason]]="Airline/Carrier"),Flights[[#This Row],[Delay Type]]="Severe"),"Yes","No")</f>
        <v>No</v>
      </c>
    </row>
    <row r="2287" spans="1:24" x14ac:dyDescent="0.25">
      <c r="A2287" s="3">
        <v>42177</v>
      </c>
      <c r="B2287">
        <f>WEEKNUM(Flights[[#This Row],[Date]],2)</f>
        <v>26</v>
      </c>
      <c r="C2287">
        <f>WEEKDAY(Flights[[#This Row],[Date]],2)</f>
        <v>1</v>
      </c>
      <c r="D2287" t="s">
        <v>595</v>
      </c>
      <c r="E2287" t="s">
        <v>1991</v>
      </c>
      <c r="F2287" t="s">
        <v>0</v>
      </c>
      <c r="G2287" t="s">
        <v>344</v>
      </c>
      <c r="H2287" t="str">
        <f>_xlfn.XLOOKUP(Flights[[#This Row],[Destination]],Airports!$A$1:$A$77,Airports!$D$1:$D$77,"Code not found")</f>
        <v>Seattle</v>
      </c>
      <c r="I2287" t="str" cm="1">
        <f t="array" ref="I2287">_xlfn.XLOOKUP(Flights[[#This Row],[Destination]],_xlfn._TRO_TRAILING(Airports!A:A),_xlfn._TRO_TRAILING(Airports!E:E),"Code not found")</f>
        <v>WA</v>
      </c>
      <c r="J2287" s="1">
        <v>0.77777777777777779</v>
      </c>
      <c r="K2287">
        <f>HOUR(Flights[[#This Row],[Scheduled Departure]])</f>
        <v>18</v>
      </c>
      <c r="L2287" s="1">
        <v>0.77708333333333335</v>
      </c>
      <c r="M2287">
        <v>-1</v>
      </c>
      <c r="N2287">
        <v>148</v>
      </c>
      <c r="O2287" s="14">
        <f>Flights[[#This Row],[Length (min)]]/60</f>
        <v>2.4666666666666668</v>
      </c>
      <c r="P2287">
        <v>954</v>
      </c>
      <c r="Q2287" s="17">
        <f>IFERROR(Flights[[#This Row],[Distance]]/Flights[[#This Row],[Length (hr)]],"")</f>
        <v>386.75675675675672</v>
      </c>
      <c r="R2287" s="1">
        <v>0.88888888888888884</v>
      </c>
      <c r="S2287" s="1">
        <v>0.87986111111111109</v>
      </c>
      <c r="T2287">
        <v>-13</v>
      </c>
      <c r="U2287" t="str">
        <f>IF(Flights[[#This Row],[Arrival Delay]]="","Cancelled",IF(Flights[[#This Row],[Arrival Delay]]&gt;15,"Delayed","On time"))</f>
        <v>On time</v>
      </c>
      <c r="V2287" t="str">
        <f>IF(Flights[[#This Row],[Status]]&lt;&gt;"Delayed","",IF(Flights[[#This Row],[Arrival Delay]]&gt;120,"Severe",IF(Flights[[#This Row],[Arrival Delay]]&gt;60,"Major","Moderate")))</f>
        <v/>
      </c>
      <c r="X2287" t="str">
        <f>IF(OR(AND(Flights[[#This Row],[Status]]="Cancelled",Flights[[#This Row],[Cancellation Reason]]="Airline/Carrier"),Flights[[#This Row],[Delay Type]]="Severe"),"Yes","No")</f>
        <v>No</v>
      </c>
    </row>
    <row r="2288" spans="1:24" x14ac:dyDescent="0.25">
      <c r="A2288" s="3">
        <v>42177</v>
      </c>
      <c r="B2288">
        <f>WEEKNUM(Flights[[#This Row],[Date]],2)</f>
        <v>26</v>
      </c>
      <c r="C2288">
        <f>WEEKDAY(Flights[[#This Row],[Date]],2)</f>
        <v>1</v>
      </c>
      <c r="D2288" t="s">
        <v>618</v>
      </c>
      <c r="E2288" t="s">
        <v>1991</v>
      </c>
      <c r="F2288" t="s">
        <v>0</v>
      </c>
      <c r="G2288" t="s">
        <v>344</v>
      </c>
      <c r="H2288" t="str">
        <f>_xlfn.XLOOKUP(Flights[[#This Row],[Destination]],Airports!$A$1:$A$77,Airports!$D$1:$D$77,"Code not found")</f>
        <v>Seattle</v>
      </c>
      <c r="I2288" t="str" cm="1">
        <f t="array" ref="I2288">_xlfn.XLOOKUP(Flights[[#This Row],[Destination]],_xlfn._TRO_TRAILING(Airports!A:A),_xlfn._TRO_TRAILING(Airports!E:E),"Code not found")</f>
        <v>WA</v>
      </c>
      <c r="J2288" s="1">
        <v>0.79861111111111116</v>
      </c>
      <c r="K2288">
        <f>HOUR(Flights[[#This Row],[Scheduled Departure]])</f>
        <v>19</v>
      </c>
      <c r="L2288" s="1">
        <v>0.79305555555555551</v>
      </c>
      <c r="M2288">
        <v>-8</v>
      </c>
      <c r="N2288">
        <v>156</v>
      </c>
      <c r="O2288" s="14">
        <f>Flights[[#This Row],[Length (min)]]/60</f>
        <v>2.6</v>
      </c>
      <c r="P2288">
        <v>954</v>
      </c>
      <c r="Q2288" s="17">
        <f>IFERROR(Flights[[#This Row],[Distance]]/Flights[[#This Row],[Length (hr)]],"")</f>
        <v>366.92307692307691</v>
      </c>
      <c r="R2288" s="1">
        <v>0.90555555555555556</v>
      </c>
      <c r="S2288" s="1">
        <v>0.90138888888888891</v>
      </c>
      <c r="T2288">
        <v>-6</v>
      </c>
      <c r="U2288" t="str">
        <f>IF(Flights[[#This Row],[Arrival Delay]]="","Cancelled",IF(Flights[[#This Row],[Arrival Delay]]&gt;15,"Delayed","On time"))</f>
        <v>On time</v>
      </c>
      <c r="V2288" t="str">
        <f>IF(Flights[[#This Row],[Status]]&lt;&gt;"Delayed","",IF(Flights[[#This Row],[Arrival Delay]]&gt;120,"Severe",IF(Flights[[#This Row],[Arrival Delay]]&gt;60,"Major","Moderate")))</f>
        <v/>
      </c>
      <c r="X2288" t="str">
        <f>IF(OR(AND(Flights[[#This Row],[Status]]="Cancelled",Flights[[#This Row],[Cancellation Reason]]="Airline/Carrier"),Flights[[#This Row],[Delay Type]]="Severe"),"Yes","No")</f>
        <v>No</v>
      </c>
    </row>
    <row r="2289" spans="1:24" x14ac:dyDescent="0.25">
      <c r="A2289" s="3">
        <v>42177</v>
      </c>
      <c r="B2289">
        <f>WEEKNUM(Flights[[#This Row],[Date]],2)</f>
        <v>26</v>
      </c>
      <c r="C2289">
        <f>WEEKDAY(Flights[[#This Row],[Date]],2)</f>
        <v>1</v>
      </c>
      <c r="D2289" t="s">
        <v>630</v>
      </c>
      <c r="E2289" t="s">
        <v>1991</v>
      </c>
      <c r="F2289" t="s">
        <v>0</v>
      </c>
      <c r="G2289" t="s">
        <v>248</v>
      </c>
      <c r="H2289" t="str">
        <f>_xlfn.XLOOKUP(Flights[[#This Row],[Destination]],Airports!$A$1:$A$77,Airports!$D$1:$D$77,"Code not found")</f>
        <v>Anchorage</v>
      </c>
      <c r="I2289" t="str" cm="1">
        <f t="array" ref="I2289">_xlfn.XLOOKUP(Flights[[#This Row],[Destination]],_xlfn._TRO_TRAILING(Airports!A:A),_xlfn._TRO_TRAILING(Airports!E:E),"Code not found")</f>
        <v>AK</v>
      </c>
      <c r="J2289" s="1">
        <v>0.82986111111111116</v>
      </c>
      <c r="K2289">
        <f>HOUR(Flights[[#This Row],[Scheduled Departure]])</f>
        <v>19</v>
      </c>
      <c r="L2289" s="1">
        <v>0.82638888888888884</v>
      </c>
      <c r="M2289">
        <v>-5</v>
      </c>
      <c r="N2289">
        <v>318</v>
      </c>
      <c r="O2289" s="14">
        <f>Flights[[#This Row],[Length (min)]]/60</f>
        <v>5.3</v>
      </c>
      <c r="P2289">
        <v>2345</v>
      </c>
      <c r="Q2289" s="17">
        <f>IFERROR(Flights[[#This Row],[Distance]]/Flights[[#This Row],[Length (hr)]],"")</f>
        <v>442.45283018867929</v>
      </c>
      <c r="R2289" s="1">
        <v>1.3194444444444444E-2</v>
      </c>
      <c r="S2289" s="1">
        <v>5.5555555555555558E-3</v>
      </c>
      <c r="T2289">
        <v>-11</v>
      </c>
      <c r="U2289" t="str">
        <f>IF(Flights[[#This Row],[Arrival Delay]]="","Cancelled",IF(Flights[[#This Row],[Arrival Delay]]&gt;15,"Delayed","On time"))</f>
        <v>On time</v>
      </c>
      <c r="V2289" t="str">
        <f>IF(Flights[[#This Row],[Status]]&lt;&gt;"Delayed","",IF(Flights[[#This Row],[Arrival Delay]]&gt;120,"Severe",IF(Flights[[#This Row],[Arrival Delay]]&gt;60,"Major","Moderate")))</f>
        <v/>
      </c>
      <c r="X2289" t="str">
        <f>IF(OR(AND(Flights[[#This Row],[Status]]="Cancelled",Flights[[#This Row],[Cancellation Reason]]="Airline/Carrier"),Flights[[#This Row],[Delay Type]]="Severe"),"Yes","No")</f>
        <v>No</v>
      </c>
    </row>
    <row r="2290" spans="1:24" x14ac:dyDescent="0.25">
      <c r="A2290" s="3">
        <v>42177</v>
      </c>
      <c r="B2290">
        <f>WEEKNUM(Flights[[#This Row],[Date]],2)</f>
        <v>26</v>
      </c>
      <c r="C2290">
        <f>WEEKDAY(Flights[[#This Row],[Date]],2)</f>
        <v>1</v>
      </c>
      <c r="D2290" t="s">
        <v>1492</v>
      </c>
      <c r="E2290" t="s">
        <v>1994</v>
      </c>
      <c r="F2290" t="s">
        <v>0</v>
      </c>
      <c r="G2290" t="s">
        <v>318</v>
      </c>
      <c r="H2290" t="str">
        <f>_xlfn.XLOOKUP(Flights[[#This Row],[Destination]],Airports!$A$1:$A$77,Airports!$D$1:$D$77,"Code not found")</f>
        <v>Oakland</v>
      </c>
      <c r="I2290" t="str" cm="1">
        <f t="array" ref="I2290">_xlfn.XLOOKUP(Flights[[#This Row],[Destination]],_xlfn._TRO_TRAILING(Airports!A:A),_xlfn._TRO_TRAILING(Airports!E:E),"Code not found")</f>
        <v>CA</v>
      </c>
      <c r="J2290" s="1">
        <v>0.86111111111111116</v>
      </c>
      <c r="K2290">
        <f>HOUR(Flights[[#This Row],[Scheduled Departure]])</f>
        <v>20</v>
      </c>
      <c r="L2290" s="1">
        <v>0.86041666666666672</v>
      </c>
      <c r="M2290">
        <v>-1</v>
      </c>
      <c r="N2290">
        <v>83</v>
      </c>
      <c r="O2290" s="14">
        <f>Flights[[#This Row],[Length (min)]]/60</f>
        <v>1.3833333333333333</v>
      </c>
      <c r="P2290">
        <v>337</v>
      </c>
      <c r="Q2290" s="17">
        <f>IFERROR(Flights[[#This Row],[Distance]]/Flights[[#This Row],[Length (hr)]],"")</f>
        <v>243.6144578313253</v>
      </c>
      <c r="R2290" s="1">
        <v>0.92083333333333328</v>
      </c>
      <c r="S2290" s="1">
        <v>0.91805555555555551</v>
      </c>
      <c r="T2290">
        <v>-4</v>
      </c>
      <c r="U2290" t="str">
        <f>IF(Flights[[#This Row],[Arrival Delay]]="","Cancelled",IF(Flights[[#This Row],[Arrival Delay]]&gt;15,"Delayed","On time"))</f>
        <v>On time</v>
      </c>
      <c r="V2290" t="str">
        <f>IF(Flights[[#This Row],[Status]]&lt;&gt;"Delayed","",IF(Flights[[#This Row],[Arrival Delay]]&gt;120,"Severe",IF(Flights[[#This Row],[Arrival Delay]]&gt;60,"Major","Moderate")))</f>
        <v/>
      </c>
      <c r="X2290" t="str">
        <f>IF(OR(AND(Flights[[#This Row],[Status]]="Cancelled",Flights[[#This Row],[Cancellation Reason]]="Airline/Carrier"),Flights[[#This Row],[Delay Type]]="Severe"),"Yes","No")</f>
        <v>No</v>
      </c>
    </row>
    <row r="2291" spans="1:24" x14ac:dyDescent="0.25">
      <c r="A2291" s="3">
        <v>42177</v>
      </c>
      <c r="B2291">
        <f>WEEKNUM(Flights[[#This Row],[Date]],2)</f>
        <v>26</v>
      </c>
      <c r="C2291">
        <f>WEEKDAY(Flights[[#This Row],[Date]],2)</f>
        <v>1</v>
      </c>
      <c r="D2291" t="s">
        <v>1057</v>
      </c>
      <c r="E2291" t="s">
        <v>1994</v>
      </c>
      <c r="F2291" t="s">
        <v>0</v>
      </c>
      <c r="G2291" t="s">
        <v>313</v>
      </c>
      <c r="H2291" t="str">
        <f>_xlfn.XLOOKUP(Flights[[#This Row],[Destination]],Airports!$A$1:$A$77,Airports!$D$1:$D$77,"Code not found")</f>
        <v>Monterey</v>
      </c>
      <c r="I2291" t="str" cm="1">
        <f t="array" ref="I2291">_xlfn.XLOOKUP(Flights[[#This Row],[Destination]],_xlfn._TRO_TRAILING(Airports!A:A),_xlfn._TRO_TRAILING(Airports!E:E),"Code not found")</f>
        <v>CA</v>
      </c>
      <c r="J2291" s="1">
        <v>0.87847222222222221</v>
      </c>
      <c r="K2291">
        <f>HOUR(Flights[[#This Row],[Scheduled Departure]])</f>
        <v>21</v>
      </c>
      <c r="L2291" s="1">
        <v>0.87569444444444444</v>
      </c>
      <c r="M2291">
        <v>-4</v>
      </c>
      <c r="N2291">
        <v>66</v>
      </c>
      <c r="O2291" s="14">
        <f>Flights[[#This Row],[Length (min)]]/60</f>
        <v>1.1000000000000001</v>
      </c>
      <c r="P2291">
        <v>266</v>
      </c>
      <c r="Q2291" s="17">
        <f>IFERROR(Flights[[#This Row],[Distance]]/Flights[[#This Row],[Length (hr)]],"")</f>
        <v>241.81818181818178</v>
      </c>
      <c r="R2291" s="1">
        <v>0.92361111111111116</v>
      </c>
      <c r="S2291" s="1">
        <v>0.92152777777777772</v>
      </c>
      <c r="T2291">
        <v>-3</v>
      </c>
      <c r="U2291" t="str">
        <f>IF(Flights[[#This Row],[Arrival Delay]]="","Cancelled",IF(Flights[[#This Row],[Arrival Delay]]&gt;15,"Delayed","On time"))</f>
        <v>On time</v>
      </c>
      <c r="V2291" t="str">
        <f>IF(Flights[[#This Row],[Status]]&lt;&gt;"Delayed","",IF(Flights[[#This Row],[Arrival Delay]]&gt;120,"Severe",IF(Flights[[#This Row],[Arrival Delay]]&gt;60,"Major","Moderate")))</f>
        <v/>
      </c>
      <c r="X2291" t="str">
        <f>IF(OR(AND(Flights[[#This Row],[Status]]="Cancelled",Flights[[#This Row],[Cancellation Reason]]="Airline/Carrier"),Flights[[#This Row],[Delay Type]]="Severe"),"Yes","No")</f>
        <v>No</v>
      </c>
    </row>
    <row r="2292" spans="1:24" x14ac:dyDescent="0.25">
      <c r="A2292" s="3">
        <v>42177</v>
      </c>
      <c r="B2292">
        <f>WEEKNUM(Flights[[#This Row],[Date]],2)</f>
        <v>26</v>
      </c>
      <c r="C2292">
        <f>WEEKDAY(Flights[[#This Row],[Date]],2)</f>
        <v>1</v>
      </c>
      <c r="D2292" t="s">
        <v>181</v>
      </c>
      <c r="E2292" t="s">
        <v>1987</v>
      </c>
      <c r="F2292" t="s">
        <v>0</v>
      </c>
      <c r="G2292" t="s">
        <v>13</v>
      </c>
      <c r="H2292" t="str">
        <f>_xlfn.XLOOKUP(Flights[[#This Row],[Destination]],Airports!$A$1:$A$77,Airports!$D$1:$D$77,"Code not found")</f>
        <v>Orlando</v>
      </c>
      <c r="I2292" t="str" cm="1">
        <f t="array" ref="I2292">_xlfn.XLOOKUP(Flights[[#This Row],[Destination]],_xlfn._TRO_TRAILING(Airports!A:A),_xlfn._TRO_TRAILING(Airports!E:E),"Code not found")</f>
        <v>FL</v>
      </c>
      <c r="J2292" s="1">
        <v>0.91666666666666663</v>
      </c>
      <c r="K2292">
        <f>HOUR(Flights[[#This Row],[Scheduled Departure]])</f>
        <v>22</v>
      </c>
      <c r="L2292" s="1">
        <v>0.91180555555555554</v>
      </c>
      <c r="M2292">
        <v>-7</v>
      </c>
      <c r="N2292">
        <v>307</v>
      </c>
      <c r="O2292" s="14">
        <f>Flights[[#This Row],[Length (min)]]/60</f>
        <v>5.1166666666666663</v>
      </c>
      <c r="P2292">
        <v>2218</v>
      </c>
      <c r="Q2292" s="17">
        <f>IFERROR(Flights[[#This Row],[Distance]]/Flights[[#This Row],[Length (hr)]],"")</f>
        <v>433.48534201954402</v>
      </c>
      <c r="R2292" s="1">
        <v>0.24791666666666667</v>
      </c>
      <c r="S2292" s="1">
        <v>0.25</v>
      </c>
      <c r="T2292">
        <v>3</v>
      </c>
      <c r="U2292" t="str">
        <f>IF(Flights[[#This Row],[Arrival Delay]]="","Cancelled",IF(Flights[[#This Row],[Arrival Delay]]&gt;15,"Delayed","On time"))</f>
        <v>On time</v>
      </c>
      <c r="V2292" t="str">
        <f>IF(Flights[[#This Row],[Status]]&lt;&gt;"Delayed","",IF(Flights[[#This Row],[Arrival Delay]]&gt;120,"Severe",IF(Flights[[#This Row],[Arrival Delay]]&gt;60,"Major","Moderate")))</f>
        <v/>
      </c>
      <c r="X2292" t="str">
        <f>IF(OR(AND(Flights[[#This Row],[Status]]="Cancelled",Flights[[#This Row],[Cancellation Reason]]="Airline/Carrier"),Flights[[#This Row],[Delay Type]]="Severe"),"Yes","No")</f>
        <v>No</v>
      </c>
    </row>
    <row r="2293" spans="1:24" x14ac:dyDescent="0.25">
      <c r="A2293" s="3">
        <v>42177</v>
      </c>
      <c r="B2293">
        <f>WEEKNUM(Flights[[#This Row],[Date]],2)</f>
        <v>26</v>
      </c>
      <c r="C2293">
        <f>WEEKDAY(Flights[[#This Row],[Date]],2)</f>
        <v>1</v>
      </c>
      <c r="D2293" t="s">
        <v>1272</v>
      </c>
      <c r="E2293" t="s">
        <v>1994</v>
      </c>
      <c r="F2293" t="s">
        <v>0</v>
      </c>
      <c r="G2293" t="s">
        <v>313</v>
      </c>
      <c r="H2293" t="str">
        <f>_xlfn.XLOOKUP(Flights[[#This Row],[Destination]],Airports!$A$1:$A$77,Airports!$D$1:$D$77,"Code not found")</f>
        <v>Monterey</v>
      </c>
      <c r="I2293" t="str" cm="1">
        <f t="array" ref="I2293">_xlfn.XLOOKUP(Flights[[#This Row],[Destination]],_xlfn._TRO_TRAILING(Airports!A:A),_xlfn._TRO_TRAILING(Airports!E:E),"Code not found")</f>
        <v>CA</v>
      </c>
      <c r="J2293" s="1">
        <v>0.92361111111111116</v>
      </c>
      <c r="K2293">
        <f>HOUR(Flights[[#This Row],[Scheduled Departure]])</f>
        <v>22</v>
      </c>
      <c r="L2293" s="1">
        <v>0.92083333333333328</v>
      </c>
      <c r="M2293">
        <v>-4</v>
      </c>
      <c r="N2293">
        <v>72</v>
      </c>
      <c r="O2293" s="14">
        <f>Flights[[#This Row],[Length (min)]]/60</f>
        <v>1.2</v>
      </c>
      <c r="P2293">
        <v>266</v>
      </c>
      <c r="Q2293" s="17">
        <f>IFERROR(Flights[[#This Row],[Distance]]/Flights[[#This Row],[Length (hr)]],"")</f>
        <v>221.66666666666669</v>
      </c>
      <c r="R2293" s="1">
        <v>0.97361111111111109</v>
      </c>
      <c r="S2293" s="1">
        <v>0.97083333333333333</v>
      </c>
      <c r="T2293">
        <v>-4</v>
      </c>
      <c r="U2293" t="str">
        <f>IF(Flights[[#This Row],[Arrival Delay]]="","Cancelled",IF(Flights[[#This Row],[Arrival Delay]]&gt;15,"Delayed","On time"))</f>
        <v>On time</v>
      </c>
      <c r="V2293" t="str">
        <f>IF(Flights[[#This Row],[Status]]&lt;&gt;"Delayed","",IF(Flights[[#This Row],[Arrival Delay]]&gt;120,"Severe",IF(Flights[[#This Row],[Arrival Delay]]&gt;60,"Major","Moderate")))</f>
        <v/>
      </c>
      <c r="X2293" t="str">
        <f>IF(OR(AND(Flights[[#This Row],[Status]]="Cancelled",Flights[[#This Row],[Cancellation Reason]]="Airline/Carrier"),Flights[[#This Row],[Delay Type]]="Severe"),"Yes","No")</f>
        <v>No</v>
      </c>
    </row>
    <row r="2294" spans="1:24" x14ac:dyDescent="0.25">
      <c r="A2294" s="3">
        <v>42178</v>
      </c>
      <c r="B2294">
        <f>WEEKNUM(Flights[[#This Row],[Date]],2)</f>
        <v>26</v>
      </c>
      <c r="C2294">
        <f>WEEKDAY(Flights[[#This Row],[Date]],2)</f>
        <v>2</v>
      </c>
      <c r="D2294" t="s">
        <v>1232</v>
      </c>
      <c r="E2294" t="s">
        <v>1994</v>
      </c>
      <c r="F2294" t="s">
        <v>0</v>
      </c>
      <c r="G2294" t="s">
        <v>246</v>
      </c>
      <c r="H2294" t="str">
        <f>_xlfn.XLOOKUP(Flights[[#This Row],[Destination]],Airports!$A$1:$A$77,Airports!$D$1:$D$77,"Code not found")</f>
        <v>Albuquerque</v>
      </c>
      <c r="I2294" t="str" cm="1">
        <f t="array" ref="I2294">_xlfn.XLOOKUP(Flights[[#This Row],[Destination]],_xlfn._TRO_TRAILING(Airports!A:A),_xlfn._TRO_TRAILING(Airports!E:E),"Code not found")</f>
        <v>NM</v>
      </c>
      <c r="J2294" s="1">
        <v>0.37847222222222221</v>
      </c>
      <c r="K2294">
        <f>HOUR(Flights[[#This Row],[Scheduled Departure]])</f>
        <v>9</v>
      </c>
      <c r="L2294" s="1">
        <v>0.37569444444444444</v>
      </c>
      <c r="M2294">
        <v>-4</v>
      </c>
      <c r="N2294">
        <v>113</v>
      </c>
      <c r="O2294" s="14">
        <f>Flights[[#This Row],[Length (min)]]/60</f>
        <v>1.8833333333333333</v>
      </c>
      <c r="P2294">
        <v>677</v>
      </c>
      <c r="Q2294" s="17">
        <f>IFERROR(Flights[[#This Row],[Distance]]/Flights[[#This Row],[Length (hr)]],"")</f>
        <v>359.46902654867256</v>
      </c>
      <c r="R2294" s="1">
        <v>0.50069444444444444</v>
      </c>
      <c r="S2294" s="1">
        <v>0.49583333333333335</v>
      </c>
      <c r="T2294">
        <v>-7</v>
      </c>
      <c r="U2294" t="str">
        <f>IF(Flights[[#This Row],[Arrival Delay]]="","Cancelled",IF(Flights[[#This Row],[Arrival Delay]]&gt;15,"Delayed","On time"))</f>
        <v>On time</v>
      </c>
      <c r="V2294" t="str">
        <f>IF(Flights[[#This Row],[Status]]&lt;&gt;"Delayed","",IF(Flights[[#This Row],[Arrival Delay]]&gt;120,"Severe",IF(Flights[[#This Row],[Arrival Delay]]&gt;60,"Major","Moderate")))</f>
        <v/>
      </c>
      <c r="X2294" t="str">
        <f>IF(OR(AND(Flights[[#This Row],[Status]]="Cancelled",Flights[[#This Row],[Cancellation Reason]]="Airline/Carrier"),Flights[[#This Row],[Delay Type]]="Severe"),"Yes","No")</f>
        <v>No</v>
      </c>
    </row>
    <row r="2295" spans="1:24" x14ac:dyDescent="0.25">
      <c r="A2295" s="3">
        <v>42178</v>
      </c>
      <c r="B2295">
        <f>WEEKNUM(Flights[[#This Row],[Date]],2)</f>
        <v>26</v>
      </c>
      <c r="C2295">
        <f>WEEKDAY(Flights[[#This Row],[Date]],2)</f>
        <v>2</v>
      </c>
      <c r="D2295" t="s">
        <v>71</v>
      </c>
      <c r="E2295" t="s">
        <v>1987</v>
      </c>
      <c r="F2295" t="s">
        <v>0</v>
      </c>
      <c r="G2295" t="s">
        <v>15</v>
      </c>
      <c r="H2295" t="str">
        <f>_xlfn.XLOOKUP(Flights[[#This Row],[Destination]],Airports!$A$1:$A$77,Airports!$D$1:$D$77,"Code not found")</f>
        <v>Las Vegas</v>
      </c>
      <c r="I2295" t="str" cm="1">
        <f t="array" ref="I2295">_xlfn.XLOOKUP(Flights[[#This Row],[Destination]],_xlfn._TRO_TRAILING(Airports!A:A),_xlfn._TRO_TRAILING(Airports!E:E),"Code not found")</f>
        <v>NV</v>
      </c>
      <c r="J2295" s="1">
        <v>0.57638888888888884</v>
      </c>
      <c r="K2295">
        <f>HOUR(Flights[[#This Row],[Scheduled Departure]])</f>
        <v>13</v>
      </c>
      <c r="L2295" s="1">
        <v>0.61111111111111116</v>
      </c>
      <c r="M2295">
        <v>50</v>
      </c>
      <c r="N2295">
        <v>67</v>
      </c>
      <c r="O2295" s="14">
        <f>Flights[[#This Row],[Length (min)]]/60</f>
        <v>1.1166666666666667</v>
      </c>
      <c r="P2295">
        <v>236</v>
      </c>
      <c r="Q2295" s="17">
        <f>IFERROR(Flights[[#This Row],[Distance]]/Flights[[#This Row],[Length (hr)]],"")</f>
        <v>211.34328358208955</v>
      </c>
      <c r="R2295" s="1">
        <v>0.62847222222222221</v>
      </c>
      <c r="S2295" s="1">
        <v>0.65763888888888888</v>
      </c>
      <c r="T2295">
        <v>42</v>
      </c>
      <c r="U2295" t="str">
        <f>IF(Flights[[#This Row],[Arrival Delay]]="","Cancelled",IF(Flights[[#This Row],[Arrival Delay]]&gt;15,"Delayed","On time"))</f>
        <v>Delayed</v>
      </c>
      <c r="V2295" t="str">
        <f>IF(Flights[[#This Row],[Status]]&lt;&gt;"Delayed","",IF(Flights[[#This Row],[Arrival Delay]]&gt;120,"Severe",IF(Flights[[#This Row],[Arrival Delay]]&gt;60,"Major","Moderate")))</f>
        <v>Moderate</v>
      </c>
      <c r="X2295" t="str">
        <f>IF(OR(AND(Flights[[#This Row],[Status]]="Cancelled",Flights[[#This Row],[Cancellation Reason]]="Airline/Carrier"),Flights[[#This Row],[Delay Type]]="Severe"),"Yes","No")</f>
        <v>No</v>
      </c>
    </row>
    <row r="2296" spans="1:24" x14ac:dyDescent="0.25">
      <c r="A2296" s="3">
        <v>42178</v>
      </c>
      <c r="B2296">
        <f>WEEKNUM(Flights[[#This Row],[Date]],2)</f>
        <v>26</v>
      </c>
      <c r="C2296">
        <f>WEEKDAY(Flights[[#This Row],[Date]],2)</f>
        <v>2</v>
      </c>
      <c r="D2296" t="s">
        <v>145</v>
      </c>
      <c r="E2296" t="s">
        <v>1987</v>
      </c>
      <c r="F2296" t="s">
        <v>0</v>
      </c>
      <c r="G2296" t="s">
        <v>3</v>
      </c>
      <c r="H2296" t="str">
        <f>_xlfn.XLOOKUP(Flights[[#This Row],[Destination]],Airports!$A$1:$A$77,Airports!$D$1:$D$77,"Code not found")</f>
        <v>Dallas</v>
      </c>
      <c r="I2296" t="str" cm="1">
        <f t="array" ref="I2296">_xlfn.XLOOKUP(Flights[[#This Row],[Destination]],_xlfn._TRO_TRAILING(Airports!A:A),_xlfn._TRO_TRAILING(Airports!E:E),"Code not found")</f>
        <v>TX</v>
      </c>
      <c r="J2296" s="1">
        <v>0.59027777777777779</v>
      </c>
      <c r="K2296">
        <f>HOUR(Flights[[#This Row],[Scheduled Departure]])</f>
        <v>14</v>
      </c>
      <c r="L2296" s="1">
        <v>0.58333333333333337</v>
      </c>
      <c r="M2296">
        <v>-10</v>
      </c>
      <c r="N2296">
        <v>189</v>
      </c>
      <c r="O2296" s="14">
        <f>Flights[[#This Row],[Length (min)]]/60</f>
        <v>3.15</v>
      </c>
      <c r="P2296">
        <v>1235</v>
      </c>
      <c r="Q2296" s="17">
        <f>IFERROR(Flights[[#This Row],[Distance]]/Flights[[#This Row],[Length (hr)]],"")</f>
        <v>392.06349206349205</v>
      </c>
      <c r="R2296" s="1">
        <v>0.80902777777777779</v>
      </c>
      <c r="S2296" s="1">
        <v>0.79791666666666672</v>
      </c>
      <c r="T2296">
        <v>-16</v>
      </c>
      <c r="U2296" t="str">
        <f>IF(Flights[[#This Row],[Arrival Delay]]="","Cancelled",IF(Flights[[#This Row],[Arrival Delay]]&gt;15,"Delayed","On time"))</f>
        <v>On time</v>
      </c>
      <c r="V2296" t="str">
        <f>IF(Flights[[#This Row],[Status]]&lt;&gt;"Delayed","",IF(Flights[[#This Row],[Arrival Delay]]&gt;120,"Severe",IF(Flights[[#This Row],[Arrival Delay]]&gt;60,"Major","Moderate")))</f>
        <v/>
      </c>
      <c r="X2296" t="str">
        <f>IF(OR(AND(Flights[[#This Row],[Status]]="Cancelled",Flights[[#This Row],[Cancellation Reason]]="Airline/Carrier"),Flights[[#This Row],[Delay Type]]="Severe"),"Yes","No")</f>
        <v>No</v>
      </c>
    </row>
    <row r="2297" spans="1:24" x14ac:dyDescent="0.25">
      <c r="A2297" s="3">
        <v>42178</v>
      </c>
      <c r="B2297">
        <f>WEEKNUM(Flights[[#This Row],[Date]],2)</f>
        <v>26</v>
      </c>
      <c r="C2297">
        <f>WEEKDAY(Flights[[#This Row],[Date]],2)</f>
        <v>2</v>
      </c>
      <c r="D2297" t="s">
        <v>1483</v>
      </c>
      <c r="E2297" t="s">
        <v>1994</v>
      </c>
      <c r="F2297" t="s">
        <v>0</v>
      </c>
      <c r="G2297" t="s">
        <v>347</v>
      </c>
      <c r="H2297" t="str">
        <f>_xlfn.XLOOKUP(Flights[[#This Row],[Destination]],Airports!$A$1:$A$77,Airports!$D$1:$D$77,"Code not found")</f>
        <v>San Jose</v>
      </c>
      <c r="I2297" t="str" cm="1">
        <f t="array" ref="I2297">_xlfn.XLOOKUP(Flights[[#This Row],[Destination]],_xlfn._TRO_TRAILING(Airports!A:A),_xlfn._TRO_TRAILING(Airports!E:E),"Code not found")</f>
        <v>CA</v>
      </c>
      <c r="J2297" s="1">
        <v>0.69097222222222221</v>
      </c>
      <c r="K2297">
        <f>HOUR(Flights[[#This Row],[Scheduled Departure]])</f>
        <v>16</v>
      </c>
      <c r="L2297" s="1">
        <v>0.7104166666666667</v>
      </c>
      <c r="M2297">
        <v>28</v>
      </c>
      <c r="N2297">
        <v>73</v>
      </c>
      <c r="O2297" s="14">
        <f>Flights[[#This Row],[Length (min)]]/60</f>
        <v>1.2166666666666666</v>
      </c>
      <c r="P2297">
        <v>308</v>
      </c>
      <c r="Q2297" s="17">
        <f>IFERROR(Flights[[#This Row],[Distance]]/Flights[[#This Row],[Length (hr)]],"")</f>
        <v>253.15068493150687</v>
      </c>
      <c r="R2297" s="1">
        <v>0.74583333333333335</v>
      </c>
      <c r="S2297" s="1">
        <v>0.76111111111111107</v>
      </c>
      <c r="T2297">
        <v>22</v>
      </c>
      <c r="U2297" t="str">
        <f>IF(Flights[[#This Row],[Arrival Delay]]="","Cancelled",IF(Flights[[#This Row],[Arrival Delay]]&gt;15,"Delayed","On time"))</f>
        <v>Delayed</v>
      </c>
      <c r="V2297" t="str">
        <f>IF(Flights[[#This Row],[Status]]&lt;&gt;"Delayed","",IF(Flights[[#This Row],[Arrival Delay]]&gt;120,"Severe",IF(Flights[[#This Row],[Arrival Delay]]&gt;60,"Major","Moderate")))</f>
        <v>Moderate</v>
      </c>
      <c r="X2297" t="str">
        <f>IF(OR(AND(Flights[[#This Row],[Status]]="Cancelled",Flights[[#This Row],[Cancellation Reason]]="Airline/Carrier"),Flights[[#This Row],[Delay Type]]="Severe"),"Yes","No")</f>
        <v>No</v>
      </c>
    </row>
    <row r="2298" spans="1:24" x14ac:dyDescent="0.25">
      <c r="A2298" s="3">
        <v>42178</v>
      </c>
      <c r="B2298">
        <f>WEEKNUM(Flights[[#This Row],[Date]],2)</f>
        <v>26</v>
      </c>
      <c r="C2298">
        <f>WEEKDAY(Flights[[#This Row],[Date]],2)</f>
        <v>2</v>
      </c>
      <c r="D2298" t="s">
        <v>587</v>
      </c>
      <c r="E2298" t="s">
        <v>1997</v>
      </c>
      <c r="F2298" t="s">
        <v>0</v>
      </c>
      <c r="G2298" t="s">
        <v>17</v>
      </c>
      <c r="H2298" t="str">
        <f>_xlfn.XLOOKUP(Flights[[#This Row],[Destination]],Airports!$A$1:$A$77,Airports!$D$1:$D$77,"Code not found")</f>
        <v>Honolulu</v>
      </c>
      <c r="I2298" t="str" cm="1">
        <f t="array" ref="I2298">_xlfn.XLOOKUP(Flights[[#This Row],[Destination]],_xlfn._TRO_TRAILING(Airports!A:A),_xlfn._TRO_TRAILING(Airports!E:E),"Code not found")</f>
        <v>HI</v>
      </c>
      <c r="J2298" s="1">
        <v>0.75347222222222221</v>
      </c>
      <c r="K2298">
        <f>HOUR(Flights[[#This Row],[Scheduled Departure]])</f>
        <v>18</v>
      </c>
      <c r="L2298" s="1">
        <v>0.74791666666666667</v>
      </c>
      <c r="M2298">
        <v>-8</v>
      </c>
      <c r="N2298">
        <v>323</v>
      </c>
      <c r="O2298" s="14">
        <f>Flights[[#This Row],[Length (min)]]/60</f>
        <v>5.3833333333333337</v>
      </c>
      <c r="P2298">
        <v>2556</v>
      </c>
      <c r="Q2298" s="17">
        <f>IFERROR(Flights[[#This Row],[Distance]]/Flights[[#This Row],[Length (hr)]],"")</f>
        <v>474.7987616099071</v>
      </c>
      <c r="R2298" s="1">
        <v>0.86111111111111116</v>
      </c>
      <c r="S2298" s="1">
        <v>0.84722222222222221</v>
      </c>
      <c r="T2298">
        <v>-20</v>
      </c>
      <c r="U2298" t="str">
        <f>IF(Flights[[#This Row],[Arrival Delay]]="","Cancelled",IF(Flights[[#This Row],[Arrival Delay]]&gt;15,"Delayed","On time"))</f>
        <v>On time</v>
      </c>
      <c r="V2298" t="str">
        <f>IF(Flights[[#This Row],[Status]]&lt;&gt;"Delayed","",IF(Flights[[#This Row],[Arrival Delay]]&gt;120,"Severe",IF(Flights[[#This Row],[Arrival Delay]]&gt;60,"Major","Moderate")))</f>
        <v/>
      </c>
      <c r="X2298" t="str">
        <f>IF(OR(AND(Flights[[#This Row],[Status]]="Cancelled",Flights[[#This Row],[Cancellation Reason]]="Airline/Carrier"),Flights[[#This Row],[Delay Type]]="Severe"),"Yes","No")</f>
        <v>No</v>
      </c>
    </row>
    <row r="2299" spans="1:24" x14ac:dyDescent="0.25">
      <c r="A2299" s="3">
        <v>42178</v>
      </c>
      <c r="B2299">
        <f>WEEKNUM(Flights[[#This Row],[Date]],2)</f>
        <v>26</v>
      </c>
      <c r="C2299">
        <f>WEEKDAY(Flights[[#This Row],[Date]],2)</f>
        <v>2</v>
      </c>
      <c r="D2299" t="s">
        <v>1493</v>
      </c>
      <c r="E2299" t="s">
        <v>1994</v>
      </c>
      <c r="F2299" t="s">
        <v>0</v>
      </c>
      <c r="G2299" t="s">
        <v>351</v>
      </c>
      <c r="H2299" t="str">
        <f>_xlfn.XLOOKUP(Flights[[#This Row],[Destination]],Airports!$A$1:$A$77,Airports!$D$1:$D$77,"Code not found")</f>
        <v>Sacramento</v>
      </c>
      <c r="I2299" t="str" cm="1">
        <f t="array" ref="I2299">_xlfn.XLOOKUP(Flights[[#This Row],[Destination]],_xlfn._TRO_TRAILING(Airports!A:A),_xlfn._TRO_TRAILING(Airports!E:E),"Code not found")</f>
        <v>CA</v>
      </c>
      <c r="J2299" s="1">
        <v>0.92013888888888884</v>
      </c>
      <c r="K2299">
        <f>HOUR(Flights[[#This Row],[Scheduled Departure]])</f>
        <v>22</v>
      </c>
      <c r="L2299" s="1">
        <v>0.95208333333333328</v>
      </c>
      <c r="M2299">
        <v>46</v>
      </c>
      <c r="N2299">
        <v>85</v>
      </c>
      <c r="O2299" s="14">
        <f>Flights[[#This Row],[Length (min)]]/60</f>
        <v>1.4166666666666667</v>
      </c>
      <c r="P2299">
        <v>373</v>
      </c>
      <c r="Q2299" s="17">
        <f>IFERROR(Flights[[#This Row],[Distance]]/Flights[[#This Row],[Length (hr)]],"")</f>
        <v>263.29411764705878</v>
      </c>
      <c r="R2299" s="1">
        <v>0.98263888888888884</v>
      </c>
      <c r="S2299" s="1">
        <v>1.1111111111111112E-2</v>
      </c>
      <c r="T2299">
        <v>41</v>
      </c>
      <c r="U2299" t="str">
        <f>IF(Flights[[#This Row],[Arrival Delay]]="","Cancelled",IF(Flights[[#This Row],[Arrival Delay]]&gt;15,"Delayed","On time"))</f>
        <v>Delayed</v>
      </c>
      <c r="V2299" t="str">
        <f>IF(Flights[[#This Row],[Status]]&lt;&gt;"Delayed","",IF(Flights[[#This Row],[Arrival Delay]]&gt;120,"Severe",IF(Flights[[#This Row],[Arrival Delay]]&gt;60,"Major","Moderate")))</f>
        <v>Moderate</v>
      </c>
      <c r="X2299" t="str">
        <f>IF(OR(AND(Flights[[#This Row],[Status]]="Cancelled",Flights[[#This Row],[Cancellation Reason]]="Airline/Carrier"),Flights[[#This Row],[Delay Type]]="Severe"),"Yes","No")</f>
        <v>No</v>
      </c>
    </row>
    <row r="2300" spans="1:24" x14ac:dyDescent="0.25">
      <c r="A2300" s="3">
        <v>42178</v>
      </c>
      <c r="B2300">
        <f>WEEKNUM(Flights[[#This Row],[Date]],2)</f>
        <v>26</v>
      </c>
      <c r="C2300">
        <f>WEEKDAY(Flights[[#This Row],[Date]],2)</f>
        <v>2</v>
      </c>
      <c r="D2300" t="s">
        <v>662</v>
      </c>
      <c r="E2300" t="s">
        <v>1994</v>
      </c>
      <c r="F2300" t="s">
        <v>0</v>
      </c>
      <c r="G2300" t="s">
        <v>331</v>
      </c>
      <c r="H2300" t="str">
        <f>_xlfn.XLOOKUP(Flights[[#This Row],[Destination]],Airports!$A$1:$A$77,Airports!$D$1:$D$77,"Code not found")</f>
        <v>Palm Springs</v>
      </c>
      <c r="I2300" t="str" cm="1">
        <f t="array" ref="I2300">_xlfn.XLOOKUP(Flights[[#This Row],[Destination]],_xlfn._TRO_TRAILING(Airports!A:A),_xlfn._TRO_TRAILING(Airports!E:E),"Code not found")</f>
        <v>CA</v>
      </c>
      <c r="J2300" s="1">
        <v>0.9375</v>
      </c>
      <c r="K2300">
        <f>HOUR(Flights[[#This Row],[Scheduled Departure]])</f>
        <v>22</v>
      </c>
      <c r="L2300" s="1">
        <v>0.93125000000000002</v>
      </c>
      <c r="M2300">
        <v>-9</v>
      </c>
      <c r="N2300">
        <v>50</v>
      </c>
      <c r="O2300" s="14">
        <f>Flights[[#This Row],[Length (min)]]/60</f>
        <v>0.83333333333333337</v>
      </c>
      <c r="P2300">
        <v>110</v>
      </c>
      <c r="Q2300" s="17">
        <f>IFERROR(Flights[[#This Row],[Distance]]/Flights[[#This Row],[Length (hr)]],"")</f>
        <v>132</v>
      </c>
      <c r="R2300" s="1">
        <v>0.97361111111111109</v>
      </c>
      <c r="S2300" s="1">
        <v>0.96597222222222223</v>
      </c>
      <c r="T2300">
        <v>-11</v>
      </c>
      <c r="U2300" t="str">
        <f>IF(Flights[[#This Row],[Arrival Delay]]="","Cancelled",IF(Flights[[#This Row],[Arrival Delay]]&gt;15,"Delayed","On time"))</f>
        <v>On time</v>
      </c>
      <c r="V2300" t="str">
        <f>IF(Flights[[#This Row],[Status]]&lt;&gt;"Delayed","",IF(Flights[[#This Row],[Arrival Delay]]&gt;120,"Severe",IF(Flights[[#This Row],[Arrival Delay]]&gt;60,"Major","Moderate")))</f>
        <v/>
      </c>
      <c r="X2300" t="str">
        <f>IF(OR(AND(Flights[[#This Row],[Status]]="Cancelled",Flights[[#This Row],[Cancellation Reason]]="Airline/Carrier"),Flights[[#This Row],[Delay Type]]="Severe"),"Yes","No")</f>
        <v>No</v>
      </c>
    </row>
    <row r="2301" spans="1:24" x14ac:dyDescent="0.25">
      <c r="A2301" s="3">
        <v>42179</v>
      </c>
      <c r="B2301">
        <f>WEEKNUM(Flights[[#This Row],[Date]],2)</f>
        <v>26</v>
      </c>
      <c r="C2301">
        <f>WEEKDAY(Flights[[#This Row],[Date]],2)</f>
        <v>3</v>
      </c>
      <c r="D2301" t="s">
        <v>1417</v>
      </c>
      <c r="E2301" t="s">
        <v>1990</v>
      </c>
      <c r="F2301" t="s">
        <v>0</v>
      </c>
      <c r="G2301" t="s">
        <v>16</v>
      </c>
      <c r="H2301" t="str">
        <f>_xlfn.XLOOKUP(Flights[[#This Row],[Destination]],Airports!$A$1:$A$77,Airports!$D$1:$D$77,"Code not found")</f>
        <v>Dulles</v>
      </c>
      <c r="I2301" t="str" cm="1">
        <f t="array" ref="I2301">_xlfn.XLOOKUP(Flights[[#This Row],[Destination]],_xlfn._TRO_TRAILING(Airports!A:A),_xlfn._TRO_TRAILING(Airports!E:E),"Code not found")</f>
        <v>VA</v>
      </c>
      <c r="J2301" s="1">
        <v>0.25</v>
      </c>
      <c r="K2301">
        <f>HOUR(Flights[[#This Row],[Scheduled Departure]])</f>
        <v>6</v>
      </c>
      <c r="L2301" s="1">
        <v>0.24861111111111112</v>
      </c>
      <c r="M2301">
        <v>-2</v>
      </c>
      <c r="N2301">
        <v>286</v>
      </c>
      <c r="O2301" s="14">
        <f>Flights[[#This Row],[Length (min)]]/60</f>
        <v>4.7666666666666666</v>
      </c>
      <c r="P2301">
        <v>2288</v>
      </c>
      <c r="Q2301" s="17">
        <f>IFERROR(Flights[[#This Row],[Distance]]/Flights[[#This Row],[Length (hr)]],"")</f>
        <v>480</v>
      </c>
      <c r="R2301" s="1">
        <v>0.58888888888888891</v>
      </c>
      <c r="S2301" s="1">
        <v>0.57222222222222219</v>
      </c>
      <c r="T2301">
        <v>-24</v>
      </c>
      <c r="U2301" t="str">
        <f>IF(Flights[[#This Row],[Arrival Delay]]="","Cancelled",IF(Flights[[#This Row],[Arrival Delay]]&gt;15,"Delayed","On time"))</f>
        <v>On time</v>
      </c>
      <c r="V2301" t="str">
        <f>IF(Flights[[#This Row],[Status]]&lt;&gt;"Delayed","",IF(Flights[[#This Row],[Arrival Delay]]&gt;120,"Severe",IF(Flights[[#This Row],[Arrival Delay]]&gt;60,"Major","Moderate")))</f>
        <v/>
      </c>
      <c r="X2301" t="str">
        <f>IF(OR(AND(Flights[[#This Row],[Status]]="Cancelled",Flights[[#This Row],[Cancellation Reason]]="Airline/Carrier"),Flights[[#This Row],[Delay Type]]="Severe"),"Yes","No")</f>
        <v>No</v>
      </c>
    </row>
    <row r="2302" spans="1:24" x14ac:dyDescent="0.25">
      <c r="A2302" s="3">
        <v>42179</v>
      </c>
      <c r="B2302">
        <f>WEEKNUM(Flights[[#This Row],[Date]],2)</f>
        <v>26</v>
      </c>
      <c r="C2302">
        <f>WEEKDAY(Flights[[#This Row],[Date]],2)</f>
        <v>3</v>
      </c>
      <c r="D2302" t="s">
        <v>1568</v>
      </c>
      <c r="E2302" t="s">
        <v>1995</v>
      </c>
      <c r="F2302" t="s">
        <v>0</v>
      </c>
      <c r="G2302" t="s">
        <v>9</v>
      </c>
      <c r="H2302" t="str">
        <f>_xlfn.XLOOKUP(Flights[[#This Row],[Destination]],Airports!$A$1:$A$77,Airports!$D$1:$D$77,"Code not found")</f>
        <v>San Francisco</v>
      </c>
      <c r="I2302" t="str" cm="1">
        <f t="array" ref="I2302">_xlfn.XLOOKUP(Flights[[#This Row],[Destination]],_xlfn._TRO_TRAILING(Airports!A:A),_xlfn._TRO_TRAILING(Airports!E:E),"Code not found")</f>
        <v>CA</v>
      </c>
      <c r="J2302" s="1">
        <v>0.29166666666666669</v>
      </c>
      <c r="K2302">
        <f>HOUR(Flights[[#This Row],[Scheduled Departure]])</f>
        <v>7</v>
      </c>
      <c r="L2302" s="1">
        <v>0.2902777777777778</v>
      </c>
      <c r="M2302">
        <v>-2</v>
      </c>
      <c r="N2302">
        <v>71</v>
      </c>
      <c r="O2302" s="14">
        <f>Flights[[#This Row],[Length (min)]]/60</f>
        <v>1.1833333333333333</v>
      </c>
      <c r="P2302">
        <v>337</v>
      </c>
      <c r="Q2302" s="17">
        <f>IFERROR(Flights[[#This Row],[Distance]]/Flights[[#This Row],[Length (hr)]],"")</f>
        <v>284.78873239436621</v>
      </c>
      <c r="R2302" s="1">
        <v>0.34722222222222221</v>
      </c>
      <c r="S2302" s="1">
        <v>0.33958333333333335</v>
      </c>
      <c r="T2302">
        <v>-11</v>
      </c>
      <c r="U2302" t="str">
        <f>IF(Flights[[#This Row],[Arrival Delay]]="","Cancelled",IF(Flights[[#This Row],[Arrival Delay]]&gt;15,"Delayed","On time"))</f>
        <v>On time</v>
      </c>
      <c r="V2302" t="str">
        <f>IF(Flights[[#This Row],[Status]]&lt;&gt;"Delayed","",IF(Flights[[#This Row],[Arrival Delay]]&gt;120,"Severe",IF(Flights[[#This Row],[Arrival Delay]]&gt;60,"Major","Moderate")))</f>
        <v/>
      </c>
      <c r="X2302" t="str">
        <f>IF(OR(AND(Flights[[#This Row],[Status]]="Cancelled",Flights[[#This Row],[Cancellation Reason]]="Airline/Carrier"),Flights[[#This Row],[Delay Type]]="Severe"),"Yes","No")</f>
        <v>No</v>
      </c>
    </row>
    <row r="2303" spans="1:24" x14ac:dyDescent="0.25">
      <c r="A2303" s="3">
        <v>42179</v>
      </c>
      <c r="B2303">
        <f>WEEKNUM(Flights[[#This Row],[Date]],2)</f>
        <v>26</v>
      </c>
      <c r="C2303">
        <f>WEEKDAY(Flights[[#This Row],[Date]],2)</f>
        <v>3</v>
      </c>
      <c r="D2303" t="s">
        <v>1466</v>
      </c>
      <c r="E2303" t="s">
        <v>1994</v>
      </c>
      <c r="F2303" t="s">
        <v>0</v>
      </c>
      <c r="G2303" t="s">
        <v>3</v>
      </c>
      <c r="H2303" t="str">
        <f>_xlfn.XLOOKUP(Flights[[#This Row],[Destination]],Airports!$A$1:$A$77,Airports!$D$1:$D$77,"Code not found")</f>
        <v>Dallas</v>
      </c>
      <c r="I2303" t="str" cm="1">
        <f t="array" ref="I2303">_xlfn.XLOOKUP(Flights[[#This Row],[Destination]],_xlfn._TRO_TRAILING(Airports!A:A),_xlfn._TRO_TRAILING(Airports!E:E),"Code not found")</f>
        <v>TX</v>
      </c>
      <c r="J2303" s="1">
        <v>0.32777777777777778</v>
      </c>
      <c r="K2303">
        <f>HOUR(Flights[[#This Row],[Scheduled Departure]])</f>
        <v>7</v>
      </c>
      <c r="L2303" s="1">
        <v>0.3298611111111111</v>
      </c>
      <c r="M2303">
        <v>3</v>
      </c>
      <c r="N2303">
        <v>195</v>
      </c>
      <c r="O2303" s="14">
        <f>Flights[[#This Row],[Length (min)]]/60</f>
        <v>3.25</v>
      </c>
      <c r="P2303">
        <v>1235</v>
      </c>
      <c r="Q2303" s="17">
        <f>IFERROR(Flights[[#This Row],[Distance]]/Flights[[#This Row],[Length (hr)]],"")</f>
        <v>380</v>
      </c>
      <c r="R2303" s="1">
        <v>0.54374999999999996</v>
      </c>
      <c r="S2303" s="1">
        <v>0.54861111111111116</v>
      </c>
      <c r="T2303">
        <v>7</v>
      </c>
      <c r="U2303" t="str">
        <f>IF(Flights[[#This Row],[Arrival Delay]]="","Cancelled",IF(Flights[[#This Row],[Arrival Delay]]&gt;15,"Delayed","On time"))</f>
        <v>On time</v>
      </c>
      <c r="V2303" t="str">
        <f>IF(Flights[[#This Row],[Status]]&lt;&gt;"Delayed","",IF(Flights[[#This Row],[Arrival Delay]]&gt;120,"Severe",IF(Flights[[#This Row],[Arrival Delay]]&gt;60,"Major","Moderate")))</f>
        <v/>
      </c>
      <c r="X2303" t="str">
        <f>IF(OR(AND(Flights[[#This Row],[Status]]="Cancelled",Flights[[#This Row],[Cancellation Reason]]="Airline/Carrier"),Flights[[#This Row],[Delay Type]]="Severe"),"Yes","No")</f>
        <v>No</v>
      </c>
    </row>
    <row r="2304" spans="1:24" x14ac:dyDescent="0.25">
      <c r="A2304" s="3">
        <v>42179</v>
      </c>
      <c r="B2304">
        <f>WEEKNUM(Flights[[#This Row],[Date]],2)</f>
        <v>26</v>
      </c>
      <c r="C2304">
        <f>WEEKDAY(Flights[[#This Row],[Date]],2)</f>
        <v>3</v>
      </c>
      <c r="D2304" t="s">
        <v>1465</v>
      </c>
      <c r="E2304" t="s">
        <v>1994</v>
      </c>
      <c r="F2304" t="s">
        <v>0</v>
      </c>
      <c r="G2304" t="s">
        <v>318</v>
      </c>
      <c r="H2304" t="str">
        <f>_xlfn.XLOOKUP(Flights[[#This Row],[Destination]],Airports!$A$1:$A$77,Airports!$D$1:$D$77,"Code not found")</f>
        <v>Oakland</v>
      </c>
      <c r="I2304" t="str" cm="1">
        <f t="array" ref="I2304">_xlfn.XLOOKUP(Flights[[#This Row],[Destination]],_xlfn._TRO_TRAILING(Airports!A:A),_xlfn._TRO_TRAILING(Airports!E:E),"Code not found")</f>
        <v>CA</v>
      </c>
      <c r="J2304" s="1">
        <v>0.34027777777777779</v>
      </c>
      <c r="K2304">
        <f>HOUR(Flights[[#This Row],[Scheduled Departure]])</f>
        <v>8</v>
      </c>
      <c r="L2304" s="1">
        <v>0.33958333333333335</v>
      </c>
      <c r="M2304">
        <v>-1</v>
      </c>
      <c r="N2304">
        <v>80</v>
      </c>
      <c r="O2304" s="14">
        <f>Flights[[#This Row],[Length (min)]]/60</f>
        <v>1.3333333333333333</v>
      </c>
      <c r="P2304">
        <v>337</v>
      </c>
      <c r="Q2304" s="17">
        <f>IFERROR(Flights[[#This Row],[Distance]]/Flights[[#This Row],[Length (hr)]],"")</f>
        <v>252.75</v>
      </c>
      <c r="R2304" s="1">
        <v>0.40277777777777779</v>
      </c>
      <c r="S2304" s="1">
        <v>0.39513888888888887</v>
      </c>
      <c r="T2304">
        <v>-11</v>
      </c>
      <c r="U2304" t="str">
        <f>IF(Flights[[#This Row],[Arrival Delay]]="","Cancelled",IF(Flights[[#This Row],[Arrival Delay]]&gt;15,"Delayed","On time"))</f>
        <v>On time</v>
      </c>
      <c r="V2304" t="str">
        <f>IF(Flights[[#This Row],[Status]]&lt;&gt;"Delayed","",IF(Flights[[#This Row],[Arrival Delay]]&gt;120,"Severe",IF(Flights[[#This Row],[Arrival Delay]]&gt;60,"Major","Moderate")))</f>
        <v/>
      </c>
      <c r="X2304" t="str">
        <f>IF(OR(AND(Flights[[#This Row],[Status]]="Cancelled",Flights[[#This Row],[Cancellation Reason]]="Airline/Carrier"),Flights[[#This Row],[Delay Type]]="Severe"),"Yes","No")</f>
        <v>No</v>
      </c>
    </row>
    <row r="2305" spans="1:24" x14ac:dyDescent="0.25">
      <c r="A2305" s="3">
        <v>42179</v>
      </c>
      <c r="B2305">
        <f>WEEKNUM(Flights[[#This Row],[Date]],2)</f>
        <v>26</v>
      </c>
      <c r="C2305">
        <f>WEEKDAY(Flights[[#This Row],[Date]],2)</f>
        <v>3</v>
      </c>
      <c r="D2305" t="s">
        <v>421</v>
      </c>
      <c r="E2305" t="s">
        <v>1996</v>
      </c>
      <c r="F2305" t="s">
        <v>0</v>
      </c>
      <c r="G2305" t="s">
        <v>13</v>
      </c>
      <c r="H2305" t="str">
        <f>_xlfn.XLOOKUP(Flights[[#This Row],[Destination]],Airports!$A$1:$A$77,Airports!$D$1:$D$77,"Code not found")</f>
        <v>Orlando</v>
      </c>
      <c r="I2305" t="str" cm="1">
        <f t="array" ref="I2305">_xlfn.XLOOKUP(Flights[[#This Row],[Destination]],_xlfn._TRO_TRAILING(Airports!A:A),_xlfn._TRO_TRAILING(Airports!E:E),"Code not found")</f>
        <v>FL</v>
      </c>
      <c r="J2305" s="1">
        <v>0.3576388888888889</v>
      </c>
      <c r="K2305">
        <f>HOUR(Flights[[#This Row],[Scheduled Departure]])</f>
        <v>8</v>
      </c>
      <c r="L2305" s="1">
        <v>0.35416666666666669</v>
      </c>
      <c r="M2305">
        <v>-5</v>
      </c>
      <c r="N2305">
        <v>287</v>
      </c>
      <c r="O2305" s="14">
        <f>Flights[[#This Row],[Length (min)]]/60</f>
        <v>4.7833333333333332</v>
      </c>
      <c r="P2305">
        <v>2218</v>
      </c>
      <c r="Q2305" s="17">
        <f>IFERROR(Flights[[#This Row],[Distance]]/Flights[[#This Row],[Length (hr)]],"")</f>
        <v>463.69337979094075</v>
      </c>
      <c r="R2305" s="1">
        <v>0.69444444444444442</v>
      </c>
      <c r="S2305" s="1">
        <v>0.67847222222222225</v>
      </c>
      <c r="T2305">
        <v>-23</v>
      </c>
      <c r="U2305" t="str">
        <f>IF(Flights[[#This Row],[Arrival Delay]]="","Cancelled",IF(Flights[[#This Row],[Arrival Delay]]&gt;15,"Delayed","On time"))</f>
        <v>On time</v>
      </c>
      <c r="V2305" t="str">
        <f>IF(Flights[[#This Row],[Status]]&lt;&gt;"Delayed","",IF(Flights[[#This Row],[Arrival Delay]]&gt;120,"Severe",IF(Flights[[#This Row],[Arrival Delay]]&gt;60,"Major","Moderate")))</f>
        <v/>
      </c>
      <c r="X2305" t="str">
        <f>IF(OR(AND(Flights[[#This Row],[Status]]="Cancelled",Flights[[#This Row],[Cancellation Reason]]="Airline/Carrier"),Flights[[#This Row],[Delay Type]]="Severe"),"Yes","No")</f>
        <v>No</v>
      </c>
    </row>
    <row r="2306" spans="1:24" x14ac:dyDescent="0.25">
      <c r="A2306" s="3">
        <v>42179</v>
      </c>
      <c r="B2306">
        <f>WEEKNUM(Flights[[#This Row],[Date]],2)</f>
        <v>26</v>
      </c>
      <c r="C2306">
        <f>WEEKDAY(Flights[[#This Row],[Date]],2)</f>
        <v>3</v>
      </c>
      <c r="D2306" t="s">
        <v>1098</v>
      </c>
      <c r="E2306" t="s">
        <v>1990</v>
      </c>
      <c r="F2306" t="s">
        <v>0</v>
      </c>
      <c r="G2306" t="s">
        <v>257</v>
      </c>
      <c r="H2306" t="str">
        <f>_xlfn.XLOOKUP(Flights[[#This Row],[Destination]],Airports!$A$1:$A$77,Airports!$D$1:$D$77,"Code not found")</f>
        <v>Baltimore</v>
      </c>
      <c r="I2306" t="str" cm="1">
        <f t="array" ref="I2306">_xlfn.XLOOKUP(Flights[[#This Row],[Destination]],_xlfn._TRO_TRAILING(Airports!A:A),_xlfn._TRO_TRAILING(Airports!E:E),"Code not found")</f>
        <v>MD</v>
      </c>
      <c r="J2306" s="1">
        <v>0.38194444444444442</v>
      </c>
      <c r="K2306">
        <f>HOUR(Flights[[#This Row],[Scheduled Departure]])</f>
        <v>9</v>
      </c>
      <c r="L2306" s="1">
        <v>0.38750000000000001</v>
      </c>
      <c r="M2306">
        <v>8</v>
      </c>
      <c r="N2306">
        <v>301</v>
      </c>
      <c r="O2306" s="14">
        <f>Flights[[#This Row],[Length (min)]]/60</f>
        <v>5.0166666666666666</v>
      </c>
      <c r="P2306">
        <v>2329</v>
      </c>
      <c r="Q2306" s="17">
        <f>IFERROR(Flights[[#This Row],[Distance]]/Flights[[#This Row],[Length (hr)]],"")</f>
        <v>464.25249169435216</v>
      </c>
      <c r="R2306" s="1">
        <v>0.72152777777777777</v>
      </c>
      <c r="S2306" s="1">
        <v>0.72152777777777777</v>
      </c>
      <c r="T2306">
        <v>0</v>
      </c>
      <c r="U2306" t="str">
        <f>IF(Flights[[#This Row],[Arrival Delay]]="","Cancelled",IF(Flights[[#This Row],[Arrival Delay]]&gt;15,"Delayed","On time"))</f>
        <v>On time</v>
      </c>
      <c r="V2306" t="str">
        <f>IF(Flights[[#This Row],[Status]]&lt;&gt;"Delayed","",IF(Flights[[#This Row],[Arrival Delay]]&gt;120,"Severe",IF(Flights[[#This Row],[Arrival Delay]]&gt;60,"Major","Moderate")))</f>
        <v/>
      </c>
      <c r="X2306" t="str">
        <f>IF(OR(AND(Flights[[#This Row],[Status]]="Cancelled",Flights[[#This Row],[Cancellation Reason]]="Airline/Carrier"),Flights[[#This Row],[Delay Type]]="Severe"),"Yes","No")</f>
        <v>No</v>
      </c>
    </row>
    <row r="2307" spans="1:24" x14ac:dyDescent="0.25">
      <c r="A2307" s="3">
        <v>42179</v>
      </c>
      <c r="B2307">
        <f>WEEKNUM(Flights[[#This Row],[Date]],2)</f>
        <v>26</v>
      </c>
      <c r="C2307">
        <f>WEEKDAY(Flights[[#This Row],[Date]],2)</f>
        <v>3</v>
      </c>
      <c r="D2307" t="s">
        <v>1136</v>
      </c>
      <c r="E2307" t="s">
        <v>1991</v>
      </c>
      <c r="F2307" t="s">
        <v>0</v>
      </c>
      <c r="G2307" t="s">
        <v>24</v>
      </c>
      <c r="H2307" t="str">
        <f>_xlfn.XLOOKUP(Flights[[#This Row],[Destination]],Airports!$A$1:$A$77,Airports!$D$1:$D$77,"Code not found")</f>
        <v>Portland</v>
      </c>
      <c r="I2307" t="str" cm="1">
        <f t="array" ref="I2307">_xlfn.XLOOKUP(Flights[[#This Row],[Destination]],_xlfn._TRO_TRAILING(Airports!A:A),_xlfn._TRO_TRAILING(Airports!E:E),"Code not found")</f>
        <v>OR</v>
      </c>
      <c r="J2307" s="1">
        <v>0.4548611111111111</v>
      </c>
      <c r="K2307">
        <f>HOUR(Flights[[#This Row],[Scheduled Departure]])</f>
        <v>10</v>
      </c>
      <c r="L2307" s="1">
        <v>0.45208333333333334</v>
      </c>
      <c r="M2307">
        <v>-4</v>
      </c>
      <c r="N2307">
        <v>131</v>
      </c>
      <c r="O2307" s="14">
        <f>Flights[[#This Row],[Length (min)]]/60</f>
        <v>2.1833333333333331</v>
      </c>
      <c r="P2307">
        <v>834</v>
      </c>
      <c r="Q2307" s="17">
        <f>IFERROR(Flights[[#This Row],[Distance]]/Flights[[#This Row],[Length (hr)]],"")</f>
        <v>381.98473282442751</v>
      </c>
      <c r="R2307" s="1">
        <v>0.55486111111111114</v>
      </c>
      <c r="S2307" s="1">
        <v>0.54305555555555551</v>
      </c>
      <c r="T2307">
        <v>-17</v>
      </c>
      <c r="U2307" t="str">
        <f>IF(Flights[[#This Row],[Arrival Delay]]="","Cancelled",IF(Flights[[#This Row],[Arrival Delay]]&gt;15,"Delayed","On time"))</f>
        <v>On time</v>
      </c>
      <c r="V2307" t="str">
        <f>IF(Flights[[#This Row],[Status]]&lt;&gt;"Delayed","",IF(Flights[[#This Row],[Arrival Delay]]&gt;120,"Severe",IF(Flights[[#This Row],[Arrival Delay]]&gt;60,"Major","Moderate")))</f>
        <v/>
      </c>
      <c r="X2307" t="str">
        <f>IF(OR(AND(Flights[[#This Row],[Status]]="Cancelled",Flights[[#This Row],[Cancellation Reason]]="Airline/Carrier"),Flights[[#This Row],[Delay Type]]="Severe"),"Yes","No")</f>
        <v>No</v>
      </c>
    </row>
    <row r="2308" spans="1:24" x14ac:dyDescent="0.25">
      <c r="A2308" s="3">
        <v>42179</v>
      </c>
      <c r="B2308">
        <f>WEEKNUM(Flights[[#This Row],[Date]],2)</f>
        <v>26</v>
      </c>
      <c r="C2308">
        <f>WEEKDAY(Flights[[#This Row],[Date]],2)</f>
        <v>3</v>
      </c>
      <c r="D2308" t="s">
        <v>540</v>
      </c>
      <c r="E2308" t="s">
        <v>1994</v>
      </c>
      <c r="F2308" t="s">
        <v>0</v>
      </c>
      <c r="G2308" t="s">
        <v>15</v>
      </c>
      <c r="H2308" t="str">
        <f>_xlfn.XLOOKUP(Flights[[#This Row],[Destination]],Airports!$A$1:$A$77,Airports!$D$1:$D$77,"Code not found")</f>
        <v>Las Vegas</v>
      </c>
      <c r="I2308" t="str" cm="1">
        <f t="array" ref="I2308">_xlfn.XLOOKUP(Flights[[#This Row],[Destination]],_xlfn._TRO_TRAILING(Airports!A:A),_xlfn._TRO_TRAILING(Airports!E:E),"Code not found")</f>
        <v>NV</v>
      </c>
      <c r="J2308" s="1">
        <v>0.48402777777777778</v>
      </c>
      <c r="K2308">
        <f>HOUR(Flights[[#This Row],[Scheduled Departure]])</f>
        <v>11</v>
      </c>
      <c r="L2308" s="1">
        <v>0.48402777777777778</v>
      </c>
      <c r="M2308">
        <v>0</v>
      </c>
      <c r="N2308">
        <v>61</v>
      </c>
      <c r="O2308" s="14">
        <f>Flights[[#This Row],[Length (min)]]/60</f>
        <v>1.0166666666666666</v>
      </c>
      <c r="P2308">
        <v>236</v>
      </c>
      <c r="Q2308" s="17">
        <f>IFERROR(Flights[[#This Row],[Distance]]/Flights[[#This Row],[Length (hr)]],"")</f>
        <v>232.13114754098362</v>
      </c>
      <c r="R2308" s="1">
        <v>0.53819444444444442</v>
      </c>
      <c r="S2308" s="1">
        <v>0.52638888888888891</v>
      </c>
      <c r="T2308">
        <v>-17</v>
      </c>
      <c r="U2308" t="str">
        <f>IF(Flights[[#This Row],[Arrival Delay]]="","Cancelled",IF(Flights[[#This Row],[Arrival Delay]]&gt;15,"Delayed","On time"))</f>
        <v>On time</v>
      </c>
      <c r="V2308" t="str">
        <f>IF(Flights[[#This Row],[Status]]&lt;&gt;"Delayed","",IF(Flights[[#This Row],[Arrival Delay]]&gt;120,"Severe",IF(Flights[[#This Row],[Arrival Delay]]&gt;60,"Major","Moderate")))</f>
        <v/>
      </c>
      <c r="X2308" t="str">
        <f>IF(OR(AND(Flights[[#This Row],[Status]]="Cancelled",Flights[[#This Row],[Cancellation Reason]]="Airline/Carrier"),Flights[[#This Row],[Delay Type]]="Severe"),"Yes","No")</f>
        <v>No</v>
      </c>
    </row>
    <row r="2309" spans="1:24" x14ac:dyDescent="0.25">
      <c r="A2309" s="3">
        <v>42179</v>
      </c>
      <c r="B2309">
        <f>WEEKNUM(Flights[[#This Row],[Date]],2)</f>
        <v>26</v>
      </c>
      <c r="C2309">
        <f>WEEKDAY(Flights[[#This Row],[Date]],2)</f>
        <v>3</v>
      </c>
      <c r="D2309" t="s">
        <v>1521</v>
      </c>
      <c r="E2309" t="s">
        <v>1995</v>
      </c>
      <c r="F2309" t="s">
        <v>0</v>
      </c>
      <c r="G2309" t="s">
        <v>29</v>
      </c>
      <c r="H2309" t="str">
        <f>_xlfn.XLOOKUP(Flights[[#This Row],[Destination]],Airports!$A$1:$A$77,Airports!$D$1:$D$77,"Code not found")</f>
        <v>Phoenix</v>
      </c>
      <c r="I2309" t="str" cm="1">
        <f t="array" ref="I2309">_xlfn.XLOOKUP(Flights[[#This Row],[Destination]],_xlfn._TRO_TRAILING(Airports!A:A),_xlfn._TRO_TRAILING(Airports!E:E),"Code not found")</f>
        <v>AZ</v>
      </c>
      <c r="J2309" s="1">
        <v>0.49652777777777779</v>
      </c>
      <c r="K2309">
        <f>HOUR(Flights[[#This Row],[Scheduled Departure]])</f>
        <v>11</v>
      </c>
      <c r="L2309" s="1">
        <v>0.5</v>
      </c>
      <c r="M2309">
        <v>5</v>
      </c>
      <c r="N2309">
        <v>75</v>
      </c>
      <c r="O2309" s="14">
        <f>Flights[[#This Row],[Length (min)]]/60</f>
        <v>1.25</v>
      </c>
      <c r="P2309">
        <v>370</v>
      </c>
      <c r="Q2309" s="17">
        <f>IFERROR(Flights[[#This Row],[Distance]]/Flights[[#This Row],[Length (hr)]],"")</f>
        <v>296</v>
      </c>
      <c r="R2309" s="1">
        <v>0.54861111111111116</v>
      </c>
      <c r="S2309" s="1">
        <v>0.55208333333333337</v>
      </c>
      <c r="T2309">
        <v>5</v>
      </c>
      <c r="U2309" t="str">
        <f>IF(Flights[[#This Row],[Arrival Delay]]="","Cancelled",IF(Flights[[#This Row],[Arrival Delay]]&gt;15,"Delayed","On time"))</f>
        <v>On time</v>
      </c>
      <c r="V2309" t="str">
        <f>IF(Flights[[#This Row],[Status]]&lt;&gt;"Delayed","",IF(Flights[[#This Row],[Arrival Delay]]&gt;120,"Severe",IF(Flights[[#This Row],[Arrival Delay]]&gt;60,"Major","Moderate")))</f>
        <v/>
      </c>
      <c r="X2309" t="str">
        <f>IF(OR(AND(Flights[[#This Row],[Status]]="Cancelled",Flights[[#This Row],[Cancellation Reason]]="Airline/Carrier"),Flights[[#This Row],[Delay Type]]="Severe"),"Yes","No")</f>
        <v>No</v>
      </c>
    </row>
    <row r="2310" spans="1:24" x14ac:dyDescent="0.25">
      <c r="A2310" s="3">
        <v>42179</v>
      </c>
      <c r="B2310">
        <f>WEEKNUM(Flights[[#This Row],[Date]],2)</f>
        <v>26</v>
      </c>
      <c r="C2310">
        <f>WEEKDAY(Flights[[#This Row],[Date]],2)</f>
        <v>3</v>
      </c>
      <c r="D2310" t="s">
        <v>141</v>
      </c>
      <c r="E2310" t="s">
        <v>1987</v>
      </c>
      <c r="F2310" t="s">
        <v>0</v>
      </c>
      <c r="G2310" t="s">
        <v>3</v>
      </c>
      <c r="H2310" t="str">
        <f>_xlfn.XLOOKUP(Flights[[#This Row],[Destination]],Airports!$A$1:$A$77,Airports!$D$1:$D$77,"Code not found")</f>
        <v>Dallas</v>
      </c>
      <c r="I2310" t="str" cm="1">
        <f t="array" ref="I2310">_xlfn.XLOOKUP(Flights[[#This Row],[Destination]],_xlfn._TRO_TRAILING(Airports!A:A),_xlfn._TRO_TRAILING(Airports!E:E),"Code not found")</f>
        <v>TX</v>
      </c>
      <c r="J2310" s="1">
        <v>0.52083333333333337</v>
      </c>
      <c r="K2310">
        <f>HOUR(Flights[[#This Row],[Scheduled Departure]])</f>
        <v>12</v>
      </c>
      <c r="L2310" s="1">
        <v>0.55277777777777781</v>
      </c>
      <c r="M2310">
        <v>46</v>
      </c>
      <c r="N2310">
        <v>189</v>
      </c>
      <c r="O2310" s="14">
        <f>Flights[[#This Row],[Length (min)]]/60</f>
        <v>3.15</v>
      </c>
      <c r="P2310">
        <v>1235</v>
      </c>
      <c r="Q2310" s="17">
        <f>IFERROR(Flights[[#This Row],[Distance]]/Flights[[#This Row],[Length (hr)]],"")</f>
        <v>392.06349206349205</v>
      </c>
      <c r="R2310" s="1">
        <v>0.73472222222222228</v>
      </c>
      <c r="S2310" s="1">
        <v>0.76736111111111116</v>
      </c>
      <c r="T2310">
        <v>47</v>
      </c>
      <c r="U2310" t="str">
        <f>IF(Flights[[#This Row],[Arrival Delay]]="","Cancelled",IF(Flights[[#This Row],[Arrival Delay]]&gt;15,"Delayed","On time"))</f>
        <v>Delayed</v>
      </c>
      <c r="V2310" t="str">
        <f>IF(Flights[[#This Row],[Status]]&lt;&gt;"Delayed","",IF(Flights[[#This Row],[Arrival Delay]]&gt;120,"Severe",IF(Flights[[#This Row],[Arrival Delay]]&gt;60,"Major","Moderate")))</f>
        <v>Moderate</v>
      </c>
      <c r="X2310" t="str">
        <f>IF(OR(AND(Flights[[#This Row],[Status]]="Cancelled",Flights[[#This Row],[Cancellation Reason]]="Airline/Carrier"),Flights[[#This Row],[Delay Type]]="Severe"),"Yes","No")</f>
        <v>No</v>
      </c>
    </row>
    <row r="2311" spans="1:24" x14ac:dyDescent="0.25">
      <c r="A2311" s="3">
        <v>42179</v>
      </c>
      <c r="B2311">
        <f>WEEKNUM(Flights[[#This Row],[Date]],2)</f>
        <v>26</v>
      </c>
      <c r="C2311">
        <f>WEEKDAY(Flights[[#This Row],[Date]],2)</f>
        <v>3</v>
      </c>
      <c r="D2311" t="s">
        <v>906</v>
      </c>
      <c r="E2311" t="s">
        <v>1994</v>
      </c>
      <c r="F2311" t="s">
        <v>0</v>
      </c>
      <c r="G2311" t="s">
        <v>347</v>
      </c>
      <c r="H2311" t="str">
        <f>_xlfn.XLOOKUP(Flights[[#This Row],[Destination]],Airports!$A$1:$A$77,Airports!$D$1:$D$77,"Code not found")</f>
        <v>San Jose</v>
      </c>
      <c r="I2311" t="str" cm="1">
        <f t="array" ref="I2311">_xlfn.XLOOKUP(Flights[[#This Row],[Destination]],_xlfn._TRO_TRAILING(Airports!A:A),_xlfn._TRO_TRAILING(Airports!E:E),"Code not found")</f>
        <v>CA</v>
      </c>
      <c r="J2311" s="1">
        <v>0.53472222222222221</v>
      </c>
      <c r="K2311">
        <f>HOUR(Flights[[#This Row],[Scheduled Departure]])</f>
        <v>12</v>
      </c>
      <c r="L2311" s="1">
        <v>0.53472222222222221</v>
      </c>
      <c r="M2311">
        <v>0</v>
      </c>
      <c r="N2311">
        <v>74</v>
      </c>
      <c r="O2311" s="14">
        <f>Flights[[#This Row],[Length (min)]]/60</f>
        <v>1.2333333333333334</v>
      </c>
      <c r="P2311">
        <v>308</v>
      </c>
      <c r="Q2311" s="17">
        <f>IFERROR(Flights[[#This Row],[Distance]]/Flights[[#This Row],[Length (hr)]],"")</f>
        <v>249.72972972972971</v>
      </c>
      <c r="R2311" s="1">
        <v>0.58958333333333335</v>
      </c>
      <c r="S2311" s="1">
        <v>0.58611111111111114</v>
      </c>
      <c r="T2311">
        <v>-5</v>
      </c>
      <c r="U2311" t="str">
        <f>IF(Flights[[#This Row],[Arrival Delay]]="","Cancelled",IF(Flights[[#This Row],[Arrival Delay]]&gt;15,"Delayed","On time"))</f>
        <v>On time</v>
      </c>
      <c r="V2311" t="str">
        <f>IF(Flights[[#This Row],[Status]]&lt;&gt;"Delayed","",IF(Flights[[#This Row],[Arrival Delay]]&gt;120,"Severe",IF(Flights[[#This Row],[Arrival Delay]]&gt;60,"Major","Moderate")))</f>
        <v/>
      </c>
      <c r="X2311" t="str">
        <f>IF(OR(AND(Flights[[#This Row],[Status]]="Cancelled",Flights[[#This Row],[Cancellation Reason]]="Airline/Carrier"),Flights[[#This Row],[Delay Type]]="Severe"),"Yes","No")</f>
        <v>No</v>
      </c>
    </row>
    <row r="2312" spans="1:24" x14ac:dyDescent="0.25">
      <c r="A2312" s="3">
        <v>42179</v>
      </c>
      <c r="B2312">
        <f>WEEKNUM(Flights[[#This Row],[Date]],2)</f>
        <v>26</v>
      </c>
      <c r="C2312">
        <f>WEEKDAY(Flights[[#This Row],[Date]],2)</f>
        <v>3</v>
      </c>
      <c r="D2312" t="s">
        <v>1478</v>
      </c>
      <c r="E2312" t="s">
        <v>1994</v>
      </c>
      <c r="F2312" t="s">
        <v>0</v>
      </c>
      <c r="G2312" t="s">
        <v>9</v>
      </c>
      <c r="H2312" t="str">
        <f>_xlfn.XLOOKUP(Flights[[#This Row],[Destination]],Airports!$A$1:$A$77,Airports!$D$1:$D$77,"Code not found")</f>
        <v>San Francisco</v>
      </c>
      <c r="I2312" t="str" cm="1">
        <f t="array" ref="I2312">_xlfn.XLOOKUP(Flights[[#This Row],[Destination]],_xlfn._TRO_TRAILING(Airports!A:A),_xlfn._TRO_TRAILING(Airports!E:E),"Code not found")</f>
        <v>CA</v>
      </c>
      <c r="J2312" s="1">
        <v>0.5756944444444444</v>
      </c>
      <c r="K2312">
        <f>HOUR(Flights[[#This Row],[Scheduled Departure]])</f>
        <v>13</v>
      </c>
      <c r="L2312" s="1">
        <v>0.57152777777777775</v>
      </c>
      <c r="M2312">
        <v>-6</v>
      </c>
      <c r="N2312">
        <v>78</v>
      </c>
      <c r="O2312" s="14">
        <f>Flights[[#This Row],[Length (min)]]/60</f>
        <v>1.3</v>
      </c>
      <c r="P2312">
        <v>337</v>
      </c>
      <c r="Q2312" s="17">
        <f>IFERROR(Flights[[#This Row],[Distance]]/Flights[[#This Row],[Length (hr)]],"")</f>
        <v>259.23076923076923</v>
      </c>
      <c r="R2312" s="1">
        <v>0.63888888888888884</v>
      </c>
      <c r="S2312" s="1">
        <v>0.62569444444444444</v>
      </c>
      <c r="T2312">
        <v>-19</v>
      </c>
      <c r="U2312" t="str">
        <f>IF(Flights[[#This Row],[Arrival Delay]]="","Cancelled",IF(Flights[[#This Row],[Arrival Delay]]&gt;15,"Delayed","On time"))</f>
        <v>On time</v>
      </c>
      <c r="V2312" t="str">
        <f>IF(Flights[[#This Row],[Status]]&lt;&gt;"Delayed","",IF(Flights[[#This Row],[Arrival Delay]]&gt;120,"Severe",IF(Flights[[#This Row],[Arrival Delay]]&gt;60,"Major","Moderate")))</f>
        <v/>
      </c>
      <c r="X2312" t="str">
        <f>IF(OR(AND(Flights[[#This Row],[Status]]="Cancelled",Flights[[#This Row],[Cancellation Reason]]="Airline/Carrier"),Flights[[#This Row],[Delay Type]]="Severe"),"Yes","No")</f>
        <v>No</v>
      </c>
    </row>
    <row r="2313" spans="1:24" x14ac:dyDescent="0.25">
      <c r="A2313" s="3">
        <v>42179</v>
      </c>
      <c r="B2313">
        <f>WEEKNUM(Flights[[#This Row],[Date]],2)</f>
        <v>26</v>
      </c>
      <c r="C2313">
        <f>WEEKDAY(Flights[[#This Row],[Date]],2)</f>
        <v>3</v>
      </c>
      <c r="D2313" t="s">
        <v>1102</v>
      </c>
      <c r="E2313" t="s">
        <v>1990</v>
      </c>
      <c r="F2313" t="s">
        <v>0</v>
      </c>
      <c r="G2313" t="s">
        <v>281</v>
      </c>
      <c r="H2313" t="str">
        <f>_xlfn.XLOOKUP(Flights[[#This Row],[Destination]],Airports!$A$1:$A$77,Airports!$D$1:$D$77,"Code not found")</f>
        <v>Newark</v>
      </c>
      <c r="I2313" t="str" cm="1">
        <f t="array" ref="I2313">_xlfn.XLOOKUP(Flights[[#This Row],[Destination]],_xlfn._TRO_TRAILING(Airports!A:A),_xlfn._TRO_TRAILING(Airports!E:E),"Code not found")</f>
        <v>NJ</v>
      </c>
      <c r="J2313" s="1">
        <v>0.67013888888888884</v>
      </c>
      <c r="K2313">
        <f>HOUR(Flights[[#This Row],[Scheduled Departure]])</f>
        <v>16</v>
      </c>
      <c r="L2313" s="1">
        <v>0.66736111111111107</v>
      </c>
      <c r="M2313">
        <v>-4</v>
      </c>
      <c r="N2313">
        <v>303</v>
      </c>
      <c r="O2313" s="14">
        <f>Flights[[#This Row],[Length (min)]]/60</f>
        <v>5.05</v>
      </c>
      <c r="P2313">
        <v>2454</v>
      </c>
      <c r="Q2313" s="17">
        <f>IFERROR(Flights[[#This Row],[Distance]]/Flights[[#This Row],[Length (hr)]],"")</f>
        <v>485.94059405940595</v>
      </c>
      <c r="R2313" s="1">
        <v>2.2222222222222223E-2</v>
      </c>
      <c r="S2313" s="1">
        <v>2.7777777777777779E-3</v>
      </c>
      <c r="T2313">
        <v>-28</v>
      </c>
      <c r="U2313" t="str">
        <f>IF(Flights[[#This Row],[Arrival Delay]]="","Cancelled",IF(Flights[[#This Row],[Arrival Delay]]&gt;15,"Delayed","On time"))</f>
        <v>On time</v>
      </c>
      <c r="V2313" t="str">
        <f>IF(Flights[[#This Row],[Status]]&lt;&gt;"Delayed","",IF(Flights[[#This Row],[Arrival Delay]]&gt;120,"Severe",IF(Flights[[#This Row],[Arrival Delay]]&gt;60,"Major","Moderate")))</f>
        <v/>
      </c>
      <c r="X2313" t="str">
        <f>IF(OR(AND(Flights[[#This Row],[Status]]="Cancelled",Flights[[#This Row],[Cancellation Reason]]="Airline/Carrier"),Flights[[#This Row],[Delay Type]]="Severe"),"Yes","No")</f>
        <v>No</v>
      </c>
    </row>
    <row r="2314" spans="1:24" x14ac:dyDescent="0.25">
      <c r="A2314" s="3">
        <v>42179</v>
      </c>
      <c r="B2314">
        <f>WEEKNUM(Flights[[#This Row],[Date]],2)</f>
        <v>26</v>
      </c>
      <c r="C2314">
        <f>WEEKDAY(Flights[[#This Row],[Date]],2)</f>
        <v>3</v>
      </c>
      <c r="D2314" t="s">
        <v>1066</v>
      </c>
      <c r="E2314" t="s">
        <v>1994</v>
      </c>
      <c r="F2314" t="s">
        <v>0</v>
      </c>
      <c r="G2314" t="s">
        <v>351</v>
      </c>
      <c r="H2314" t="str">
        <f>_xlfn.XLOOKUP(Flights[[#This Row],[Destination]],Airports!$A$1:$A$77,Airports!$D$1:$D$77,"Code not found")</f>
        <v>Sacramento</v>
      </c>
      <c r="I2314" t="str" cm="1">
        <f t="array" ref="I2314">_xlfn.XLOOKUP(Flights[[#This Row],[Destination]],_xlfn._TRO_TRAILING(Airports!A:A),_xlfn._TRO_TRAILING(Airports!E:E),"Code not found")</f>
        <v>CA</v>
      </c>
      <c r="J2314" s="1">
        <v>0.69444444444444442</v>
      </c>
      <c r="K2314">
        <f>HOUR(Flights[[#This Row],[Scheduled Departure]])</f>
        <v>16</v>
      </c>
      <c r="L2314" s="1">
        <v>0.69097222222222221</v>
      </c>
      <c r="M2314">
        <v>-5</v>
      </c>
      <c r="N2314">
        <v>74</v>
      </c>
      <c r="O2314" s="14">
        <f>Flights[[#This Row],[Length (min)]]/60</f>
        <v>1.2333333333333334</v>
      </c>
      <c r="P2314">
        <v>373</v>
      </c>
      <c r="Q2314" s="17">
        <f>IFERROR(Flights[[#This Row],[Distance]]/Flights[[#This Row],[Length (hr)]],"")</f>
        <v>302.43243243243239</v>
      </c>
      <c r="R2314" s="1">
        <v>0.75277777777777777</v>
      </c>
      <c r="S2314" s="1">
        <v>0.74236111111111114</v>
      </c>
      <c r="T2314">
        <v>-15</v>
      </c>
      <c r="U2314" t="str">
        <f>IF(Flights[[#This Row],[Arrival Delay]]="","Cancelled",IF(Flights[[#This Row],[Arrival Delay]]&gt;15,"Delayed","On time"))</f>
        <v>On time</v>
      </c>
      <c r="V2314" t="str">
        <f>IF(Flights[[#This Row],[Status]]&lt;&gt;"Delayed","",IF(Flights[[#This Row],[Arrival Delay]]&gt;120,"Severe",IF(Flights[[#This Row],[Arrival Delay]]&gt;60,"Major","Moderate")))</f>
        <v/>
      </c>
      <c r="X2314" t="str">
        <f>IF(OR(AND(Flights[[#This Row],[Status]]="Cancelled",Flights[[#This Row],[Cancellation Reason]]="Airline/Carrier"),Flights[[#This Row],[Delay Type]]="Severe"),"Yes","No")</f>
        <v>No</v>
      </c>
    </row>
    <row r="2315" spans="1:24" x14ac:dyDescent="0.25">
      <c r="A2315" s="3">
        <v>42179</v>
      </c>
      <c r="B2315">
        <f>WEEKNUM(Flights[[#This Row],[Date]],2)</f>
        <v>26</v>
      </c>
      <c r="C2315">
        <f>WEEKDAY(Flights[[#This Row],[Date]],2)</f>
        <v>3</v>
      </c>
      <c r="D2315" t="s">
        <v>92</v>
      </c>
      <c r="E2315" t="s">
        <v>1987</v>
      </c>
      <c r="F2315" t="s">
        <v>0</v>
      </c>
      <c r="G2315" t="s">
        <v>20</v>
      </c>
      <c r="H2315" t="str">
        <f>_xlfn.XLOOKUP(Flights[[#This Row],[Destination]],Airports!$A$1:$A$77,Airports!$D$1:$D$77,"Code not found")</f>
        <v>Kahului</v>
      </c>
      <c r="I2315" t="str" cm="1">
        <f t="array" ref="I2315">_xlfn.XLOOKUP(Flights[[#This Row],[Destination]],_xlfn._TRO_TRAILING(Airports!A:A),_xlfn._TRO_TRAILING(Airports!E:E),"Code not found")</f>
        <v>HI</v>
      </c>
      <c r="J2315" s="1">
        <v>0.72916666666666663</v>
      </c>
      <c r="K2315">
        <f>HOUR(Flights[[#This Row],[Scheduled Departure]])</f>
        <v>17</v>
      </c>
      <c r="L2315" s="1">
        <v>0.74375000000000002</v>
      </c>
      <c r="M2315">
        <v>21</v>
      </c>
      <c r="N2315">
        <v>319</v>
      </c>
      <c r="O2315" s="14">
        <f>Flights[[#This Row],[Length (min)]]/60</f>
        <v>5.3166666666666664</v>
      </c>
      <c r="P2315">
        <v>2486</v>
      </c>
      <c r="Q2315" s="17">
        <f>IFERROR(Flights[[#This Row],[Distance]]/Flights[[#This Row],[Length (hr)]],"")</f>
        <v>467.58620689655174</v>
      </c>
      <c r="R2315" s="1">
        <v>0.84305555555555556</v>
      </c>
      <c r="S2315" s="1">
        <v>0.84027777777777779</v>
      </c>
      <c r="T2315">
        <v>-4</v>
      </c>
      <c r="U2315" t="str">
        <f>IF(Flights[[#This Row],[Arrival Delay]]="","Cancelled",IF(Flights[[#This Row],[Arrival Delay]]&gt;15,"Delayed","On time"))</f>
        <v>On time</v>
      </c>
      <c r="V2315" t="str">
        <f>IF(Flights[[#This Row],[Status]]&lt;&gt;"Delayed","",IF(Flights[[#This Row],[Arrival Delay]]&gt;120,"Severe",IF(Flights[[#This Row],[Arrival Delay]]&gt;60,"Major","Moderate")))</f>
        <v/>
      </c>
      <c r="X2315" t="str">
        <f>IF(OR(AND(Flights[[#This Row],[Status]]="Cancelled",Flights[[#This Row],[Cancellation Reason]]="Airline/Carrier"),Flights[[#This Row],[Delay Type]]="Severe"),"Yes","No")</f>
        <v>No</v>
      </c>
    </row>
    <row r="2316" spans="1:24" x14ac:dyDescent="0.25">
      <c r="A2316" s="3">
        <v>42179</v>
      </c>
      <c r="B2316">
        <f>WEEKNUM(Flights[[#This Row],[Date]],2)</f>
        <v>26</v>
      </c>
      <c r="C2316">
        <f>WEEKDAY(Flights[[#This Row],[Date]],2)</f>
        <v>3</v>
      </c>
      <c r="D2316" t="s">
        <v>580</v>
      </c>
      <c r="E2316" t="s">
        <v>1991</v>
      </c>
      <c r="F2316" t="s">
        <v>0</v>
      </c>
      <c r="G2316" t="s">
        <v>344</v>
      </c>
      <c r="H2316" t="str">
        <f>_xlfn.XLOOKUP(Flights[[#This Row],[Destination]],Airports!$A$1:$A$77,Airports!$D$1:$D$77,"Code not found")</f>
        <v>Seattle</v>
      </c>
      <c r="I2316" t="str" cm="1">
        <f t="array" ref="I2316">_xlfn.XLOOKUP(Flights[[#This Row],[Destination]],_xlfn._TRO_TRAILING(Airports!A:A),_xlfn._TRO_TRAILING(Airports!E:E),"Code not found")</f>
        <v>WA</v>
      </c>
      <c r="J2316" s="1">
        <v>0.73263888888888884</v>
      </c>
      <c r="K2316">
        <f>HOUR(Flights[[#This Row],[Scheduled Departure]])</f>
        <v>17</v>
      </c>
      <c r="L2316" s="1">
        <v>0.72847222222222219</v>
      </c>
      <c r="M2316">
        <v>-6</v>
      </c>
      <c r="N2316">
        <v>163</v>
      </c>
      <c r="O2316" s="14">
        <f>Flights[[#This Row],[Length (min)]]/60</f>
        <v>2.7166666666666668</v>
      </c>
      <c r="P2316">
        <v>954</v>
      </c>
      <c r="Q2316" s="17">
        <f>IFERROR(Flights[[#This Row],[Distance]]/Flights[[#This Row],[Length (hr)]],"")</f>
        <v>351.16564417177915</v>
      </c>
      <c r="R2316" s="1">
        <v>0.84305555555555556</v>
      </c>
      <c r="S2316" s="1">
        <v>0.84166666666666667</v>
      </c>
      <c r="T2316">
        <v>-2</v>
      </c>
      <c r="U2316" t="str">
        <f>IF(Flights[[#This Row],[Arrival Delay]]="","Cancelled",IF(Flights[[#This Row],[Arrival Delay]]&gt;15,"Delayed","On time"))</f>
        <v>On time</v>
      </c>
      <c r="V2316" t="str">
        <f>IF(Flights[[#This Row],[Status]]&lt;&gt;"Delayed","",IF(Flights[[#This Row],[Arrival Delay]]&gt;120,"Severe",IF(Flights[[#This Row],[Arrival Delay]]&gt;60,"Major","Moderate")))</f>
        <v/>
      </c>
      <c r="X2316" t="str">
        <f>IF(OR(AND(Flights[[#This Row],[Status]]="Cancelled",Flights[[#This Row],[Cancellation Reason]]="Airline/Carrier"),Flights[[#This Row],[Delay Type]]="Severe"),"Yes","No")</f>
        <v>No</v>
      </c>
    </row>
    <row r="2317" spans="1:24" x14ac:dyDescent="0.25">
      <c r="A2317" s="3">
        <v>42179</v>
      </c>
      <c r="B2317">
        <f>WEEKNUM(Flights[[#This Row],[Date]],2)</f>
        <v>26</v>
      </c>
      <c r="C2317">
        <f>WEEKDAY(Flights[[#This Row],[Date]],2)</f>
        <v>3</v>
      </c>
      <c r="D2317" t="s">
        <v>1552</v>
      </c>
      <c r="E2317" t="s">
        <v>1995</v>
      </c>
      <c r="F2317" t="s">
        <v>0</v>
      </c>
      <c r="G2317" t="s">
        <v>9</v>
      </c>
      <c r="H2317" t="str">
        <f>_xlfn.XLOOKUP(Flights[[#This Row],[Destination]],Airports!$A$1:$A$77,Airports!$D$1:$D$77,"Code not found")</f>
        <v>San Francisco</v>
      </c>
      <c r="I2317" t="str" cm="1">
        <f t="array" ref="I2317">_xlfn.XLOOKUP(Flights[[#This Row],[Destination]],_xlfn._TRO_TRAILING(Airports!A:A),_xlfn._TRO_TRAILING(Airports!E:E),"Code not found")</f>
        <v>CA</v>
      </c>
      <c r="J2317" s="1">
        <v>0.77777777777777779</v>
      </c>
      <c r="K2317">
        <f>HOUR(Flights[[#This Row],[Scheduled Departure]])</f>
        <v>18</v>
      </c>
      <c r="L2317" s="1">
        <v>0.77569444444444446</v>
      </c>
      <c r="M2317">
        <v>-3</v>
      </c>
      <c r="N2317">
        <v>77</v>
      </c>
      <c r="O2317" s="14">
        <f>Flights[[#This Row],[Length (min)]]/60</f>
        <v>1.2833333333333334</v>
      </c>
      <c r="P2317">
        <v>337</v>
      </c>
      <c r="Q2317" s="17">
        <f>IFERROR(Flights[[#This Row],[Distance]]/Flights[[#This Row],[Length (hr)]],"")</f>
        <v>262.59740259740255</v>
      </c>
      <c r="R2317" s="1">
        <v>0.82986111111111116</v>
      </c>
      <c r="S2317" s="1">
        <v>0.82916666666666672</v>
      </c>
      <c r="T2317">
        <v>-1</v>
      </c>
      <c r="U2317" t="str">
        <f>IF(Flights[[#This Row],[Arrival Delay]]="","Cancelled",IF(Flights[[#This Row],[Arrival Delay]]&gt;15,"Delayed","On time"))</f>
        <v>On time</v>
      </c>
      <c r="V2317" t="str">
        <f>IF(Flights[[#This Row],[Status]]&lt;&gt;"Delayed","",IF(Flights[[#This Row],[Arrival Delay]]&gt;120,"Severe",IF(Flights[[#This Row],[Arrival Delay]]&gt;60,"Major","Moderate")))</f>
        <v/>
      </c>
      <c r="X2317" t="str">
        <f>IF(OR(AND(Flights[[#This Row],[Status]]="Cancelled",Flights[[#This Row],[Cancellation Reason]]="Airline/Carrier"),Flights[[#This Row],[Delay Type]]="Severe"),"Yes","No")</f>
        <v>No</v>
      </c>
    </row>
    <row r="2318" spans="1:24" x14ac:dyDescent="0.25">
      <c r="A2318" s="3">
        <v>42179</v>
      </c>
      <c r="B2318">
        <f>WEEKNUM(Flights[[#This Row],[Date]],2)</f>
        <v>26</v>
      </c>
      <c r="C2318">
        <f>WEEKDAY(Flights[[#This Row],[Date]],2)</f>
        <v>3</v>
      </c>
      <c r="D2318" t="s">
        <v>661</v>
      </c>
      <c r="E2318" t="s">
        <v>1996</v>
      </c>
      <c r="F2318" t="s">
        <v>0</v>
      </c>
      <c r="G2318" t="s">
        <v>285</v>
      </c>
      <c r="H2318" t="str">
        <f>_xlfn.XLOOKUP(Flights[[#This Row],[Destination]],Airports!$A$1:$A$77,Airports!$D$1:$D$77,"Code not found")</f>
        <v>Fort Lauderdale</v>
      </c>
      <c r="I2318" t="str" cm="1">
        <f t="array" ref="I2318">_xlfn.XLOOKUP(Flights[[#This Row],[Destination]],_xlfn._TRO_TRAILING(Airports!A:A),_xlfn._TRO_TRAILING(Airports!E:E),"Code not found")</f>
        <v>FL</v>
      </c>
      <c r="J2318" s="1">
        <v>0.90625</v>
      </c>
      <c r="K2318">
        <f>HOUR(Flights[[#This Row],[Scheduled Departure]])</f>
        <v>21</v>
      </c>
      <c r="L2318" s="1">
        <v>0.90416666666666667</v>
      </c>
      <c r="M2318">
        <v>-3</v>
      </c>
      <c r="N2318">
        <v>297</v>
      </c>
      <c r="O2318" s="14">
        <f>Flights[[#This Row],[Length (min)]]/60</f>
        <v>4.95</v>
      </c>
      <c r="P2318">
        <v>2343</v>
      </c>
      <c r="Q2318" s="17">
        <f>IFERROR(Flights[[#This Row],[Distance]]/Flights[[#This Row],[Length (hr)]],"")</f>
        <v>473.33333333333331</v>
      </c>
      <c r="R2318" s="1">
        <v>0.24305555555555555</v>
      </c>
      <c r="S2318" s="1">
        <v>0.23541666666666666</v>
      </c>
      <c r="T2318">
        <v>-11</v>
      </c>
      <c r="U2318" t="str">
        <f>IF(Flights[[#This Row],[Arrival Delay]]="","Cancelled",IF(Flights[[#This Row],[Arrival Delay]]&gt;15,"Delayed","On time"))</f>
        <v>On time</v>
      </c>
      <c r="V2318" t="str">
        <f>IF(Flights[[#This Row],[Status]]&lt;&gt;"Delayed","",IF(Flights[[#This Row],[Arrival Delay]]&gt;120,"Severe",IF(Flights[[#This Row],[Arrival Delay]]&gt;60,"Major","Moderate")))</f>
        <v/>
      </c>
      <c r="X2318" t="str">
        <f>IF(OR(AND(Flights[[#This Row],[Status]]="Cancelled",Flights[[#This Row],[Cancellation Reason]]="Airline/Carrier"),Flights[[#This Row],[Delay Type]]="Severe"),"Yes","No")</f>
        <v>No</v>
      </c>
    </row>
    <row r="2319" spans="1:24" x14ac:dyDescent="0.25">
      <c r="A2319" s="3">
        <v>42179</v>
      </c>
      <c r="B2319">
        <f>WEEKNUM(Flights[[#This Row],[Date]],2)</f>
        <v>26</v>
      </c>
      <c r="C2319">
        <f>WEEKDAY(Flights[[#This Row],[Date]],2)</f>
        <v>3</v>
      </c>
      <c r="D2319" t="s">
        <v>1134</v>
      </c>
      <c r="E2319" t="s">
        <v>1995</v>
      </c>
      <c r="F2319" t="s">
        <v>0</v>
      </c>
      <c r="G2319" t="s">
        <v>356</v>
      </c>
      <c r="H2319" t="str">
        <f>_xlfn.XLOOKUP(Flights[[#This Row],[Destination]],Airports!$A$1:$A$77,Airports!$D$1:$D$77,"Code not found")</f>
        <v>Tucson</v>
      </c>
      <c r="I2319" t="str" cm="1">
        <f t="array" ref="I2319">_xlfn.XLOOKUP(Flights[[#This Row],[Destination]],_xlfn._TRO_TRAILING(Airports!A:A),_xlfn._TRO_TRAILING(Airports!E:E),"Code not found")</f>
        <v>AZ</v>
      </c>
      <c r="J2319" s="1">
        <v>0.93055555555555558</v>
      </c>
      <c r="K2319">
        <f>HOUR(Flights[[#This Row],[Scheduled Departure]])</f>
        <v>22</v>
      </c>
      <c r="L2319" s="1">
        <v>0.99305555555555558</v>
      </c>
      <c r="M2319">
        <v>90</v>
      </c>
      <c r="N2319">
        <v>87</v>
      </c>
      <c r="O2319" s="14">
        <f>Flights[[#This Row],[Length (min)]]/60</f>
        <v>1.45</v>
      </c>
      <c r="P2319">
        <v>451</v>
      </c>
      <c r="Q2319" s="17">
        <f>IFERROR(Flights[[#This Row],[Distance]]/Flights[[#This Row],[Length (hr)]],"")</f>
        <v>311.0344827586207</v>
      </c>
      <c r="R2319" s="1">
        <v>0.98958333333333337</v>
      </c>
      <c r="S2319" s="1">
        <v>5.347222222222222E-2</v>
      </c>
      <c r="T2319">
        <v>92</v>
      </c>
      <c r="U2319" t="str">
        <f>IF(Flights[[#This Row],[Arrival Delay]]="","Cancelled",IF(Flights[[#This Row],[Arrival Delay]]&gt;15,"Delayed","On time"))</f>
        <v>Delayed</v>
      </c>
      <c r="V2319" t="str">
        <f>IF(Flights[[#This Row],[Status]]&lt;&gt;"Delayed","",IF(Flights[[#This Row],[Arrival Delay]]&gt;120,"Severe",IF(Flights[[#This Row],[Arrival Delay]]&gt;60,"Major","Moderate")))</f>
        <v>Major</v>
      </c>
      <c r="X2319" t="str">
        <f>IF(OR(AND(Flights[[#This Row],[Status]]="Cancelled",Flights[[#This Row],[Cancellation Reason]]="Airline/Carrier"),Flights[[#This Row],[Delay Type]]="Severe"),"Yes","No")</f>
        <v>No</v>
      </c>
    </row>
    <row r="2320" spans="1:24" x14ac:dyDescent="0.25">
      <c r="A2320" s="3">
        <v>42179</v>
      </c>
      <c r="B2320">
        <f>WEEKNUM(Flights[[#This Row],[Date]],2)</f>
        <v>26</v>
      </c>
      <c r="C2320">
        <f>WEEKDAY(Flights[[#This Row],[Date]],2)</f>
        <v>3</v>
      </c>
      <c r="D2320" t="s">
        <v>1110</v>
      </c>
      <c r="E2320" t="s">
        <v>1995</v>
      </c>
      <c r="F2320" t="s">
        <v>0</v>
      </c>
      <c r="G2320" t="s">
        <v>318</v>
      </c>
      <c r="H2320" t="str">
        <f>_xlfn.XLOOKUP(Flights[[#This Row],[Destination]],Airports!$A$1:$A$77,Airports!$D$1:$D$77,"Code not found")</f>
        <v>Oakland</v>
      </c>
      <c r="I2320" t="str" cm="1">
        <f t="array" ref="I2320">_xlfn.XLOOKUP(Flights[[#This Row],[Destination]],_xlfn._TRO_TRAILING(Airports!A:A),_xlfn._TRO_TRAILING(Airports!E:E),"Code not found")</f>
        <v>CA</v>
      </c>
      <c r="J2320" s="1">
        <v>0.96180555555555558</v>
      </c>
      <c r="K2320">
        <f>HOUR(Flights[[#This Row],[Scheduled Departure]])</f>
        <v>23</v>
      </c>
      <c r="L2320" s="1">
        <v>2.0833333333333333E-3</v>
      </c>
      <c r="M2320">
        <v>58</v>
      </c>
      <c r="N2320">
        <v>80</v>
      </c>
      <c r="O2320" s="14">
        <f>Flights[[#This Row],[Length (min)]]/60</f>
        <v>1.3333333333333333</v>
      </c>
      <c r="P2320">
        <v>337</v>
      </c>
      <c r="Q2320" s="17">
        <f>IFERROR(Flights[[#This Row],[Distance]]/Flights[[#This Row],[Length (hr)]],"")</f>
        <v>252.75</v>
      </c>
      <c r="R2320" s="1">
        <v>1.0416666666666666E-2</v>
      </c>
      <c r="S2320" s="1">
        <v>5.7638888888888892E-2</v>
      </c>
      <c r="T2320">
        <v>68</v>
      </c>
      <c r="U2320" t="str">
        <f>IF(Flights[[#This Row],[Arrival Delay]]="","Cancelled",IF(Flights[[#This Row],[Arrival Delay]]&gt;15,"Delayed","On time"))</f>
        <v>Delayed</v>
      </c>
      <c r="V2320" t="str">
        <f>IF(Flights[[#This Row],[Status]]&lt;&gt;"Delayed","",IF(Flights[[#This Row],[Arrival Delay]]&gt;120,"Severe",IF(Flights[[#This Row],[Arrival Delay]]&gt;60,"Major","Moderate")))</f>
        <v>Major</v>
      </c>
      <c r="X2320" t="str">
        <f>IF(OR(AND(Flights[[#This Row],[Status]]="Cancelled",Flights[[#This Row],[Cancellation Reason]]="Airline/Carrier"),Flights[[#This Row],[Delay Type]]="Severe"),"Yes","No")</f>
        <v>No</v>
      </c>
    </row>
    <row r="2321" spans="1:24" x14ac:dyDescent="0.25">
      <c r="A2321" s="3">
        <v>42179</v>
      </c>
      <c r="B2321">
        <f>WEEKNUM(Flights[[#This Row],[Date]],2)</f>
        <v>26</v>
      </c>
      <c r="C2321">
        <f>WEEKDAY(Flights[[#This Row],[Date]],2)</f>
        <v>3</v>
      </c>
      <c r="D2321" t="s">
        <v>680</v>
      </c>
      <c r="E2321" t="s">
        <v>1996</v>
      </c>
      <c r="F2321" t="s">
        <v>0</v>
      </c>
      <c r="G2321" t="s">
        <v>281</v>
      </c>
      <c r="H2321" t="str">
        <f>_xlfn.XLOOKUP(Flights[[#This Row],[Destination]],Airports!$A$1:$A$77,Airports!$D$1:$D$77,"Code not found")</f>
        <v>Newark</v>
      </c>
      <c r="I2321" t="str" cm="1">
        <f t="array" ref="I2321">_xlfn.XLOOKUP(Flights[[#This Row],[Destination]],_xlfn._TRO_TRAILING(Airports!A:A),_xlfn._TRO_TRAILING(Airports!E:E),"Code not found")</f>
        <v>NJ</v>
      </c>
      <c r="J2321" s="1">
        <v>0.98263888888888884</v>
      </c>
      <c r="K2321">
        <f>HOUR(Flights[[#This Row],[Scheduled Departure]])</f>
        <v>23</v>
      </c>
      <c r="L2321" s="1">
        <v>0.98055555555555551</v>
      </c>
      <c r="M2321">
        <v>-3</v>
      </c>
      <c r="N2321">
        <v>301</v>
      </c>
      <c r="O2321" s="14">
        <f>Flights[[#This Row],[Length (min)]]/60</f>
        <v>5.0166666666666666</v>
      </c>
      <c r="P2321">
        <v>2454</v>
      </c>
      <c r="Q2321" s="17">
        <f>IFERROR(Flights[[#This Row],[Distance]]/Flights[[#This Row],[Length (hr)]],"")</f>
        <v>489.16943521594686</v>
      </c>
      <c r="R2321" s="1">
        <v>0.3263888888888889</v>
      </c>
      <c r="S2321" s="1">
        <v>0.31458333333333333</v>
      </c>
      <c r="T2321">
        <v>-17</v>
      </c>
      <c r="U2321" t="str">
        <f>IF(Flights[[#This Row],[Arrival Delay]]="","Cancelled",IF(Flights[[#This Row],[Arrival Delay]]&gt;15,"Delayed","On time"))</f>
        <v>On time</v>
      </c>
      <c r="V2321" t="str">
        <f>IF(Flights[[#This Row],[Status]]&lt;&gt;"Delayed","",IF(Flights[[#This Row],[Arrival Delay]]&gt;120,"Severe",IF(Flights[[#This Row],[Arrival Delay]]&gt;60,"Major","Moderate")))</f>
        <v/>
      </c>
      <c r="X2321" t="str">
        <f>IF(OR(AND(Flights[[#This Row],[Status]]="Cancelled",Flights[[#This Row],[Cancellation Reason]]="Airline/Carrier"),Flights[[#This Row],[Delay Type]]="Severe"),"Yes","No")</f>
        <v>No</v>
      </c>
    </row>
    <row r="2322" spans="1:24" x14ac:dyDescent="0.25">
      <c r="A2322" s="3">
        <v>42180</v>
      </c>
      <c r="B2322">
        <f>WEEKNUM(Flights[[#This Row],[Date]],2)</f>
        <v>26</v>
      </c>
      <c r="C2322">
        <f>WEEKDAY(Flights[[#This Row],[Date]],2)</f>
        <v>4</v>
      </c>
      <c r="D2322" t="s">
        <v>1459</v>
      </c>
      <c r="E2322" t="s">
        <v>1988</v>
      </c>
      <c r="F2322" t="s">
        <v>0</v>
      </c>
      <c r="G2322" t="s">
        <v>6</v>
      </c>
      <c r="H2322" t="str">
        <f>_xlfn.XLOOKUP(Flights[[#This Row],[Destination]],Airports!$A$1:$A$77,Airports!$D$1:$D$77,"Code not found")</f>
        <v>Nashville</v>
      </c>
      <c r="I2322" t="str" cm="1">
        <f t="array" ref="I2322">_xlfn.XLOOKUP(Flights[[#This Row],[Destination]],_xlfn._TRO_TRAILING(Airports!A:A),_xlfn._TRO_TRAILING(Airports!E:E),"Code not found")</f>
        <v>TN</v>
      </c>
      <c r="J2322" s="1">
        <v>2.0833333333333332E-2</v>
      </c>
      <c r="K2322">
        <f>HOUR(Flights[[#This Row],[Scheduled Departure]])</f>
        <v>0</v>
      </c>
      <c r="L2322" s="1">
        <v>2.7083333333333334E-2</v>
      </c>
      <c r="M2322">
        <v>9</v>
      </c>
      <c r="N2322">
        <v>235</v>
      </c>
      <c r="O2322" s="14">
        <f>Flights[[#This Row],[Length (min)]]/60</f>
        <v>3.9166666666666665</v>
      </c>
      <c r="P2322">
        <v>1797</v>
      </c>
      <c r="Q2322" s="17">
        <f>IFERROR(Flights[[#This Row],[Distance]]/Flights[[#This Row],[Length (hr)]],"")</f>
        <v>458.80851063829789</v>
      </c>
      <c r="R2322" s="1">
        <v>0.27777777777777779</v>
      </c>
      <c r="S2322" s="1">
        <v>0.27361111111111114</v>
      </c>
      <c r="T2322">
        <v>-6</v>
      </c>
      <c r="U2322" t="str">
        <f>IF(Flights[[#This Row],[Arrival Delay]]="","Cancelled",IF(Flights[[#This Row],[Arrival Delay]]&gt;15,"Delayed","On time"))</f>
        <v>On time</v>
      </c>
      <c r="V2322" t="str">
        <f>IF(Flights[[#This Row],[Status]]&lt;&gt;"Delayed","",IF(Flights[[#This Row],[Arrival Delay]]&gt;120,"Severe",IF(Flights[[#This Row],[Arrival Delay]]&gt;60,"Major","Moderate")))</f>
        <v/>
      </c>
      <c r="X2322" t="str">
        <f>IF(OR(AND(Flights[[#This Row],[Status]]="Cancelled",Flights[[#This Row],[Cancellation Reason]]="Airline/Carrier"),Flights[[#This Row],[Delay Type]]="Severe"),"Yes","No")</f>
        <v>No</v>
      </c>
    </row>
    <row r="2323" spans="1:24" x14ac:dyDescent="0.25">
      <c r="A2323" s="3">
        <v>42180</v>
      </c>
      <c r="B2323">
        <f>WEEKNUM(Flights[[#This Row],[Date]],2)</f>
        <v>26</v>
      </c>
      <c r="C2323">
        <f>WEEKDAY(Flights[[#This Row],[Date]],2)</f>
        <v>4</v>
      </c>
      <c r="D2323" t="s">
        <v>379</v>
      </c>
      <c r="E2323" t="s">
        <v>1990</v>
      </c>
      <c r="F2323" t="s">
        <v>0</v>
      </c>
      <c r="G2323" t="s">
        <v>273</v>
      </c>
      <c r="H2323" t="str">
        <f>_xlfn.XLOOKUP(Flights[[#This Row],[Destination]],Airports!$A$1:$A$77,Airports!$D$1:$D$77,"Code not found")</f>
        <v>Denver</v>
      </c>
      <c r="I2323" t="str" cm="1">
        <f t="array" ref="I2323">_xlfn.XLOOKUP(Flights[[#This Row],[Destination]],_xlfn._TRO_TRAILING(Airports!A:A),_xlfn._TRO_TRAILING(Airports!E:E),"Code not found")</f>
        <v>CO</v>
      </c>
      <c r="J2323" s="1">
        <v>0.23819444444444443</v>
      </c>
      <c r="K2323">
        <f>HOUR(Flights[[#This Row],[Scheduled Departure]])</f>
        <v>5</v>
      </c>
      <c r="L2323" s="1">
        <v>0.2361111111111111</v>
      </c>
      <c r="M2323">
        <v>-3</v>
      </c>
      <c r="N2323">
        <v>132</v>
      </c>
      <c r="O2323" s="14">
        <f>Flights[[#This Row],[Length (min)]]/60</f>
        <v>2.2000000000000002</v>
      </c>
      <c r="P2323">
        <v>862</v>
      </c>
      <c r="Q2323" s="17">
        <f>IFERROR(Flights[[#This Row],[Distance]]/Flights[[#This Row],[Length (hr)]],"")</f>
        <v>391.81818181818181</v>
      </c>
      <c r="R2323" s="1">
        <v>0.37847222222222221</v>
      </c>
      <c r="S2323" s="1">
        <v>0.36944444444444446</v>
      </c>
      <c r="T2323">
        <v>-13</v>
      </c>
      <c r="U2323" t="str">
        <f>IF(Flights[[#This Row],[Arrival Delay]]="","Cancelled",IF(Flights[[#This Row],[Arrival Delay]]&gt;15,"Delayed","On time"))</f>
        <v>On time</v>
      </c>
      <c r="V2323" t="str">
        <f>IF(Flights[[#This Row],[Status]]&lt;&gt;"Delayed","",IF(Flights[[#This Row],[Arrival Delay]]&gt;120,"Severe",IF(Flights[[#This Row],[Arrival Delay]]&gt;60,"Major","Moderate")))</f>
        <v/>
      </c>
      <c r="X2323" t="str">
        <f>IF(OR(AND(Flights[[#This Row],[Status]]="Cancelled",Flights[[#This Row],[Cancellation Reason]]="Airline/Carrier"),Flights[[#This Row],[Delay Type]]="Severe"),"Yes","No")</f>
        <v>No</v>
      </c>
    </row>
    <row r="2324" spans="1:24" x14ac:dyDescent="0.25">
      <c r="A2324" s="3">
        <v>42180</v>
      </c>
      <c r="B2324">
        <f>WEEKNUM(Flights[[#This Row],[Date]],2)</f>
        <v>26</v>
      </c>
      <c r="C2324">
        <f>WEEKDAY(Flights[[#This Row],[Date]],2)</f>
        <v>4</v>
      </c>
      <c r="D2324" t="s">
        <v>1417</v>
      </c>
      <c r="E2324" t="s">
        <v>1990</v>
      </c>
      <c r="F2324" t="s">
        <v>0</v>
      </c>
      <c r="G2324" t="s">
        <v>16</v>
      </c>
      <c r="H2324" t="str">
        <f>_xlfn.XLOOKUP(Flights[[#This Row],[Destination]],Airports!$A$1:$A$77,Airports!$D$1:$D$77,"Code not found")</f>
        <v>Dulles</v>
      </c>
      <c r="I2324" t="str" cm="1">
        <f t="array" ref="I2324">_xlfn.XLOOKUP(Flights[[#This Row],[Destination]],_xlfn._TRO_TRAILING(Airports!A:A),_xlfn._TRO_TRAILING(Airports!E:E),"Code not found")</f>
        <v>VA</v>
      </c>
      <c r="J2324" s="1">
        <v>0.25</v>
      </c>
      <c r="K2324">
        <f>HOUR(Flights[[#This Row],[Scheduled Departure]])</f>
        <v>6</v>
      </c>
      <c r="L2324" s="1">
        <v>0.24861111111111112</v>
      </c>
      <c r="M2324">
        <v>-2</v>
      </c>
      <c r="N2324">
        <v>299</v>
      </c>
      <c r="O2324" s="14">
        <f>Flights[[#This Row],[Length (min)]]/60</f>
        <v>4.9833333333333334</v>
      </c>
      <c r="P2324">
        <v>2288</v>
      </c>
      <c r="Q2324" s="17">
        <f>IFERROR(Flights[[#This Row],[Distance]]/Flights[[#This Row],[Length (hr)]],"")</f>
        <v>459.13043478260869</v>
      </c>
      <c r="R2324" s="1">
        <v>0.58888888888888891</v>
      </c>
      <c r="S2324" s="1">
        <v>0.58125000000000004</v>
      </c>
      <c r="T2324">
        <v>-11</v>
      </c>
      <c r="U2324" t="str">
        <f>IF(Flights[[#This Row],[Arrival Delay]]="","Cancelled",IF(Flights[[#This Row],[Arrival Delay]]&gt;15,"Delayed","On time"))</f>
        <v>On time</v>
      </c>
      <c r="V2324" t="str">
        <f>IF(Flights[[#This Row],[Status]]&lt;&gt;"Delayed","",IF(Flights[[#This Row],[Arrival Delay]]&gt;120,"Severe",IF(Flights[[#This Row],[Arrival Delay]]&gt;60,"Major","Moderate")))</f>
        <v/>
      </c>
      <c r="X2324" t="str">
        <f>IF(OR(AND(Flights[[#This Row],[Status]]="Cancelled",Flights[[#This Row],[Cancellation Reason]]="Airline/Carrier"),Flights[[#This Row],[Delay Type]]="Severe"),"Yes","No")</f>
        <v>No</v>
      </c>
    </row>
    <row r="2325" spans="1:24" x14ac:dyDescent="0.25">
      <c r="A2325" s="3">
        <v>42180</v>
      </c>
      <c r="B2325">
        <f>WEEKNUM(Flights[[#This Row],[Date]],2)</f>
        <v>26</v>
      </c>
      <c r="C2325">
        <f>WEEKDAY(Flights[[#This Row],[Date]],2)</f>
        <v>4</v>
      </c>
      <c r="D2325" t="s">
        <v>1404</v>
      </c>
      <c r="E2325" t="s">
        <v>1990</v>
      </c>
      <c r="F2325" t="s">
        <v>0</v>
      </c>
      <c r="G2325" t="s">
        <v>4</v>
      </c>
      <c r="H2325" t="str">
        <f>_xlfn.XLOOKUP(Flights[[#This Row],[Destination]],Airports!$A$1:$A$77,Airports!$D$1:$D$77,"Code not found")</f>
        <v>Chicago</v>
      </c>
      <c r="I2325" t="str" cm="1">
        <f t="array" ref="I2325">_xlfn.XLOOKUP(Flights[[#This Row],[Destination]],_xlfn._TRO_TRAILING(Airports!A:A),_xlfn._TRO_TRAILING(Airports!E:E),"Code not found")</f>
        <v>IL</v>
      </c>
      <c r="J2325" s="1">
        <v>0.25833333333333336</v>
      </c>
      <c r="K2325">
        <f>HOUR(Flights[[#This Row],[Scheduled Departure]])</f>
        <v>6</v>
      </c>
      <c r="L2325" s="1">
        <v>0.2590277777777778</v>
      </c>
      <c r="M2325">
        <v>1</v>
      </c>
      <c r="N2325">
        <v>225</v>
      </c>
      <c r="O2325" s="14">
        <f>Flights[[#This Row],[Length (min)]]/60</f>
        <v>3.75</v>
      </c>
      <c r="P2325">
        <v>1744</v>
      </c>
      <c r="Q2325" s="17">
        <f>IFERROR(Flights[[#This Row],[Distance]]/Flights[[#This Row],[Length (hr)]],"")</f>
        <v>465.06666666666666</v>
      </c>
      <c r="R2325" s="1">
        <v>0.5180555555555556</v>
      </c>
      <c r="S2325" s="1">
        <v>0.49861111111111112</v>
      </c>
      <c r="T2325">
        <v>-28</v>
      </c>
      <c r="U2325" t="str">
        <f>IF(Flights[[#This Row],[Arrival Delay]]="","Cancelled",IF(Flights[[#This Row],[Arrival Delay]]&gt;15,"Delayed","On time"))</f>
        <v>On time</v>
      </c>
      <c r="V2325" t="str">
        <f>IF(Flights[[#This Row],[Status]]&lt;&gt;"Delayed","",IF(Flights[[#This Row],[Arrival Delay]]&gt;120,"Severe",IF(Flights[[#This Row],[Arrival Delay]]&gt;60,"Major","Moderate")))</f>
        <v/>
      </c>
      <c r="X2325" t="str">
        <f>IF(OR(AND(Flights[[#This Row],[Status]]="Cancelled",Flights[[#This Row],[Cancellation Reason]]="Airline/Carrier"),Flights[[#This Row],[Delay Type]]="Severe"),"Yes","No")</f>
        <v>No</v>
      </c>
    </row>
    <row r="2326" spans="1:24" x14ac:dyDescent="0.25">
      <c r="A2326" s="3">
        <v>42180</v>
      </c>
      <c r="B2326">
        <f>WEEKNUM(Flights[[#This Row],[Date]],2)</f>
        <v>26</v>
      </c>
      <c r="C2326">
        <f>WEEKDAY(Flights[[#This Row],[Date]],2)</f>
        <v>4</v>
      </c>
      <c r="D2326" t="s">
        <v>1231</v>
      </c>
      <c r="E2326" t="s">
        <v>1994</v>
      </c>
      <c r="F2326" t="s">
        <v>0</v>
      </c>
      <c r="G2326" t="s">
        <v>349</v>
      </c>
      <c r="H2326" t="str">
        <f>_xlfn.XLOOKUP(Flights[[#This Row],[Destination]],Airports!$A$1:$A$77,Airports!$D$1:$D$77,"Code not found")</f>
        <v>Salt Lake City</v>
      </c>
      <c r="I2326" t="str" cm="1">
        <f t="array" ref="I2326">_xlfn.XLOOKUP(Flights[[#This Row],[Destination]],_xlfn._TRO_TRAILING(Airports!A:A),_xlfn._TRO_TRAILING(Airports!E:E),"Code not found")</f>
        <v>UT</v>
      </c>
      <c r="J2326" s="1">
        <v>0.3611111111111111</v>
      </c>
      <c r="K2326">
        <f>HOUR(Flights[[#This Row],[Scheduled Departure]])</f>
        <v>8</v>
      </c>
      <c r="L2326" s="1">
        <v>0.35833333333333334</v>
      </c>
      <c r="M2326">
        <v>-4</v>
      </c>
      <c r="N2326">
        <v>110</v>
      </c>
      <c r="O2326" s="14">
        <f>Flights[[#This Row],[Length (min)]]/60</f>
        <v>1.8333333333333333</v>
      </c>
      <c r="P2326">
        <v>590</v>
      </c>
      <c r="Q2326" s="17">
        <f>IFERROR(Flights[[#This Row],[Distance]]/Flights[[#This Row],[Length (hr)]],"")</f>
        <v>321.81818181818181</v>
      </c>
      <c r="R2326" s="1">
        <v>0.48125000000000001</v>
      </c>
      <c r="S2326" s="1">
        <v>0.47638888888888886</v>
      </c>
      <c r="T2326">
        <v>-7</v>
      </c>
      <c r="U2326" t="str">
        <f>IF(Flights[[#This Row],[Arrival Delay]]="","Cancelled",IF(Flights[[#This Row],[Arrival Delay]]&gt;15,"Delayed","On time"))</f>
        <v>On time</v>
      </c>
      <c r="V2326" t="str">
        <f>IF(Flights[[#This Row],[Status]]&lt;&gt;"Delayed","",IF(Flights[[#This Row],[Arrival Delay]]&gt;120,"Severe",IF(Flights[[#This Row],[Arrival Delay]]&gt;60,"Major","Moderate")))</f>
        <v/>
      </c>
      <c r="X2326" t="str">
        <f>IF(OR(AND(Flights[[#This Row],[Status]]="Cancelled",Flights[[#This Row],[Cancellation Reason]]="Airline/Carrier"),Flights[[#This Row],[Delay Type]]="Severe"),"Yes","No")</f>
        <v>No</v>
      </c>
    </row>
    <row r="2327" spans="1:24" x14ac:dyDescent="0.25">
      <c r="A2327" s="3">
        <v>42180</v>
      </c>
      <c r="B2327">
        <f>WEEKNUM(Flights[[#This Row],[Date]],2)</f>
        <v>26</v>
      </c>
      <c r="C2327">
        <f>WEEKDAY(Flights[[#This Row],[Date]],2)</f>
        <v>4</v>
      </c>
      <c r="D2327" t="s">
        <v>424</v>
      </c>
      <c r="E2327" t="s">
        <v>1990</v>
      </c>
      <c r="F2327" t="s">
        <v>0</v>
      </c>
      <c r="G2327" t="s">
        <v>17</v>
      </c>
      <c r="H2327" t="str">
        <f>_xlfn.XLOOKUP(Flights[[#This Row],[Destination]],Airports!$A$1:$A$77,Airports!$D$1:$D$77,"Code not found")</f>
        <v>Honolulu</v>
      </c>
      <c r="I2327" t="str" cm="1">
        <f t="array" ref="I2327">_xlfn.XLOOKUP(Flights[[#This Row],[Destination]],_xlfn._TRO_TRAILING(Airports!A:A),_xlfn._TRO_TRAILING(Airports!E:E),"Code not found")</f>
        <v>HI</v>
      </c>
      <c r="J2327" s="1">
        <v>0.3611111111111111</v>
      </c>
      <c r="K2327">
        <f>HOUR(Flights[[#This Row],[Scheduled Departure]])</f>
        <v>8</v>
      </c>
      <c r="L2327" s="1">
        <v>0.36388888888888887</v>
      </c>
      <c r="M2327">
        <v>4</v>
      </c>
      <c r="N2327">
        <v>315</v>
      </c>
      <c r="O2327" s="14">
        <f>Flights[[#This Row],[Length (min)]]/60</f>
        <v>5.25</v>
      </c>
      <c r="P2327">
        <v>2556</v>
      </c>
      <c r="Q2327" s="17">
        <f>IFERROR(Flights[[#This Row],[Distance]]/Flights[[#This Row],[Length (hr)]],"")</f>
        <v>486.85714285714283</v>
      </c>
      <c r="R2327" s="1">
        <v>0.47152777777777777</v>
      </c>
      <c r="S2327" s="1">
        <v>0.45763888888888887</v>
      </c>
      <c r="T2327">
        <v>-20</v>
      </c>
      <c r="U2327" t="str">
        <f>IF(Flights[[#This Row],[Arrival Delay]]="","Cancelled",IF(Flights[[#This Row],[Arrival Delay]]&gt;15,"Delayed","On time"))</f>
        <v>On time</v>
      </c>
      <c r="V2327" t="str">
        <f>IF(Flights[[#This Row],[Status]]&lt;&gt;"Delayed","",IF(Flights[[#This Row],[Arrival Delay]]&gt;120,"Severe",IF(Flights[[#This Row],[Arrival Delay]]&gt;60,"Major","Moderate")))</f>
        <v/>
      </c>
      <c r="X2327" t="str">
        <f>IF(OR(AND(Flights[[#This Row],[Status]]="Cancelled",Flights[[#This Row],[Cancellation Reason]]="Airline/Carrier"),Flights[[#This Row],[Delay Type]]="Severe"),"Yes","No")</f>
        <v>No</v>
      </c>
    </row>
    <row r="2328" spans="1:24" x14ac:dyDescent="0.25">
      <c r="A2328" s="3">
        <v>42180</v>
      </c>
      <c r="B2328">
        <f>WEEKNUM(Flights[[#This Row],[Date]],2)</f>
        <v>26</v>
      </c>
      <c r="C2328">
        <f>WEEKDAY(Flights[[#This Row],[Date]],2)</f>
        <v>4</v>
      </c>
      <c r="D2328" t="s">
        <v>50</v>
      </c>
      <c r="E2328" t="s">
        <v>1987</v>
      </c>
      <c r="F2328" t="s">
        <v>0</v>
      </c>
      <c r="G2328" t="s">
        <v>19</v>
      </c>
      <c r="H2328" t="str">
        <f>_xlfn.XLOOKUP(Flights[[#This Row],[Destination]],Airports!$A$1:$A$77,Airports!$D$1:$D$77,"Code not found")</f>
        <v>Kona</v>
      </c>
      <c r="I2328" t="str" cm="1">
        <f t="array" ref="I2328">_xlfn.XLOOKUP(Flights[[#This Row],[Destination]],_xlfn._TRO_TRAILING(Airports!A:A),_xlfn._TRO_TRAILING(Airports!E:E),"Code not found")</f>
        <v>HI</v>
      </c>
      <c r="J2328" s="1">
        <v>0.36805555555555558</v>
      </c>
      <c r="K2328">
        <f>HOUR(Flights[[#This Row],[Scheduled Departure]])</f>
        <v>8</v>
      </c>
      <c r="L2328" s="1">
        <v>0.36527777777777776</v>
      </c>
      <c r="M2328">
        <v>-4</v>
      </c>
      <c r="N2328">
        <v>315</v>
      </c>
      <c r="O2328" s="14">
        <f>Flights[[#This Row],[Length (min)]]/60</f>
        <v>5.25</v>
      </c>
      <c r="P2328">
        <v>2504</v>
      </c>
      <c r="Q2328" s="17">
        <f>IFERROR(Flights[[#This Row],[Distance]]/Flights[[#This Row],[Length (hr)]],"")</f>
        <v>476.95238095238096</v>
      </c>
      <c r="R2328" s="1">
        <v>0.48055555555555557</v>
      </c>
      <c r="S2328" s="1">
        <v>0.45902777777777776</v>
      </c>
      <c r="T2328">
        <v>-31</v>
      </c>
      <c r="U2328" t="str">
        <f>IF(Flights[[#This Row],[Arrival Delay]]="","Cancelled",IF(Flights[[#This Row],[Arrival Delay]]&gt;15,"Delayed","On time"))</f>
        <v>On time</v>
      </c>
      <c r="V2328" t="str">
        <f>IF(Flights[[#This Row],[Status]]&lt;&gt;"Delayed","",IF(Flights[[#This Row],[Arrival Delay]]&gt;120,"Severe",IF(Flights[[#This Row],[Arrival Delay]]&gt;60,"Major","Moderate")))</f>
        <v/>
      </c>
      <c r="X2328" t="str">
        <f>IF(OR(AND(Flights[[#This Row],[Status]]="Cancelled",Flights[[#This Row],[Cancellation Reason]]="Airline/Carrier"),Flights[[#This Row],[Delay Type]]="Severe"),"Yes","No")</f>
        <v>No</v>
      </c>
    </row>
    <row r="2329" spans="1:24" x14ac:dyDescent="0.25">
      <c r="A2329" s="3">
        <v>42180</v>
      </c>
      <c r="B2329">
        <f>WEEKNUM(Flights[[#This Row],[Date]],2)</f>
        <v>26</v>
      </c>
      <c r="C2329">
        <f>WEEKDAY(Flights[[#This Row],[Date]],2)</f>
        <v>4</v>
      </c>
      <c r="D2329" t="s">
        <v>1100</v>
      </c>
      <c r="E2329" t="s">
        <v>1990</v>
      </c>
      <c r="F2329" t="s">
        <v>0</v>
      </c>
      <c r="G2329" t="s">
        <v>281</v>
      </c>
      <c r="H2329" t="str">
        <f>_xlfn.XLOOKUP(Flights[[#This Row],[Destination]],Airports!$A$1:$A$77,Airports!$D$1:$D$77,"Code not found")</f>
        <v>Newark</v>
      </c>
      <c r="I2329" t="str" cm="1">
        <f t="array" ref="I2329">_xlfn.XLOOKUP(Flights[[#This Row],[Destination]],_xlfn._TRO_TRAILING(Airports!A:A),_xlfn._TRO_TRAILING(Airports!E:E),"Code not found")</f>
        <v>NJ</v>
      </c>
      <c r="J2329" s="1">
        <v>0.4201388888888889</v>
      </c>
      <c r="K2329">
        <f>HOUR(Flights[[#This Row],[Scheduled Departure]])</f>
        <v>10</v>
      </c>
      <c r="L2329" s="1">
        <v>0.42499999999999999</v>
      </c>
      <c r="M2329">
        <v>7</v>
      </c>
      <c r="N2329">
        <v>292</v>
      </c>
      <c r="O2329" s="14">
        <f>Flights[[#This Row],[Length (min)]]/60</f>
        <v>4.8666666666666663</v>
      </c>
      <c r="P2329">
        <v>2454</v>
      </c>
      <c r="Q2329" s="17">
        <f>IFERROR(Flights[[#This Row],[Distance]]/Flights[[#This Row],[Length (hr)]],"")</f>
        <v>504.2465753424658</v>
      </c>
      <c r="R2329" s="1">
        <v>0.77222222222222225</v>
      </c>
      <c r="S2329" s="1">
        <v>0.75277777777777777</v>
      </c>
      <c r="T2329">
        <v>-28</v>
      </c>
      <c r="U2329" t="str">
        <f>IF(Flights[[#This Row],[Arrival Delay]]="","Cancelled",IF(Flights[[#This Row],[Arrival Delay]]&gt;15,"Delayed","On time"))</f>
        <v>On time</v>
      </c>
      <c r="V2329" t="str">
        <f>IF(Flights[[#This Row],[Status]]&lt;&gt;"Delayed","",IF(Flights[[#This Row],[Arrival Delay]]&gt;120,"Severe",IF(Flights[[#This Row],[Arrival Delay]]&gt;60,"Major","Moderate")))</f>
        <v/>
      </c>
      <c r="X2329" t="str">
        <f>IF(OR(AND(Flights[[#This Row],[Status]]="Cancelled",Flights[[#This Row],[Cancellation Reason]]="Airline/Carrier"),Flights[[#This Row],[Delay Type]]="Severe"),"Yes","No")</f>
        <v>No</v>
      </c>
    </row>
    <row r="2330" spans="1:24" x14ac:dyDescent="0.25">
      <c r="A2330" s="3">
        <v>42180</v>
      </c>
      <c r="B2330">
        <f>WEEKNUM(Flights[[#This Row],[Date]],2)</f>
        <v>26</v>
      </c>
      <c r="C2330">
        <f>WEEKDAY(Flights[[#This Row],[Date]],2)</f>
        <v>4</v>
      </c>
      <c r="D2330" t="s">
        <v>540</v>
      </c>
      <c r="E2330" t="s">
        <v>1994</v>
      </c>
      <c r="F2330" t="s">
        <v>0</v>
      </c>
      <c r="G2330" t="s">
        <v>15</v>
      </c>
      <c r="H2330" t="str">
        <f>_xlfn.XLOOKUP(Flights[[#This Row],[Destination]],Airports!$A$1:$A$77,Airports!$D$1:$D$77,"Code not found")</f>
        <v>Las Vegas</v>
      </c>
      <c r="I2330" t="str" cm="1">
        <f t="array" ref="I2330">_xlfn.XLOOKUP(Flights[[#This Row],[Destination]],_xlfn._TRO_TRAILING(Airports!A:A),_xlfn._TRO_TRAILING(Airports!E:E),"Code not found")</f>
        <v>NV</v>
      </c>
      <c r="J2330" s="1">
        <v>0.48402777777777778</v>
      </c>
      <c r="K2330">
        <f>HOUR(Flights[[#This Row],[Scheduled Departure]])</f>
        <v>11</v>
      </c>
      <c r="L2330" s="1">
        <v>0.48402777777777778</v>
      </c>
      <c r="M2330">
        <v>0</v>
      </c>
      <c r="N2330">
        <v>68</v>
      </c>
      <c r="O2330" s="14">
        <f>Flights[[#This Row],[Length (min)]]/60</f>
        <v>1.1333333333333333</v>
      </c>
      <c r="P2330">
        <v>236</v>
      </c>
      <c r="Q2330" s="17">
        <f>IFERROR(Flights[[#This Row],[Distance]]/Flights[[#This Row],[Length (hr)]],"")</f>
        <v>208.23529411764707</v>
      </c>
      <c r="R2330" s="1">
        <v>0.53819444444444442</v>
      </c>
      <c r="S2330" s="1">
        <v>0.53125</v>
      </c>
      <c r="T2330">
        <v>-10</v>
      </c>
      <c r="U2330" t="str">
        <f>IF(Flights[[#This Row],[Arrival Delay]]="","Cancelled",IF(Flights[[#This Row],[Arrival Delay]]&gt;15,"Delayed","On time"))</f>
        <v>On time</v>
      </c>
      <c r="V2330" t="str">
        <f>IF(Flights[[#This Row],[Status]]&lt;&gt;"Delayed","",IF(Flights[[#This Row],[Arrival Delay]]&gt;120,"Severe",IF(Flights[[#This Row],[Arrival Delay]]&gt;60,"Major","Moderate")))</f>
        <v/>
      </c>
      <c r="X2330" t="str">
        <f>IF(OR(AND(Flights[[#This Row],[Status]]="Cancelled",Flights[[#This Row],[Cancellation Reason]]="Airline/Carrier"),Flights[[#This Row],[Delay Type]]="Severe"),"Yes","No")</f>
        <v>No</v>
      </c>
    </row>
    <row r="2331" spans="1:24" x14ac:dyDescent="0.25">
      <c r="A2331" s="3">
        <v>42180</v>
      </c>
      <c r="B2331">
        <f>WEEKNUM(Flights[[#This Row],[Date]],2)</f>
        <v>26</v>
      </c>
      <c r="C2331">
        <f>WEEKDAY(Flights[[#This Row],[Date]],2)</f>
        <v>4</v>
      </c>
      <c r="D2331" t="s">
        <v>525</v>
      </c>
      <c r="E2331" t="s">
        <v>1989</v>
      </c>
      <c r="F2331" t="s">
        <v>0</v>
      </c>
      <c r="G2331" t="s">
        <v>316</v>
      </c>
      <c r="H2331" t="str">
        <f>_xlfn.XLOOKUP(Flights[[#This Row],[Destination]],Airports!$A$1:$A$77,Airports!$D$1:$D$77,"Code not found")</f>
        <v>New Orleans</v>
      </c>
      <c r="I2331" t="str" cm="1">
        <f t="array" ref="I2331">_xlfn.XLOOKUP(Flights[[#This Row],[Destination]],_xlfn._TRO_TRAILING(Airports!A:A),_xlfn._TRO_TRAILING(Airports!E:E),"Code not found")</f>
        <v>LA</v>
      </c>
      <c r="J2331" s="1">
        <v>0.50347222222222221</v>
      </c>
      <c r="K2331">
        <f>HOUR(Flights[[#This Row],[Scheduled Departure]])</f>
        <v>12</v>
      </c>
      <c r="L2331" s="1">
        <v>0.50277777777777777</v>
      </c>
      <c r="M2331">
        <v>-1</v>
      </c>
      <c r="N2331">
        <v>222</v>
      </c>
      <c r="O2331" s="14">
        <f>Flights[[#This Row],[Length (min)]]/60</f>
        <v>3.7</v>
      </c>
      <c r="P2331">
        <v>1670</v>
      </c>
      <c r="Q2331" s="17">
        <f>IFERROR(Flights[[#This Row],[Distance]]/Flights[[#This Row],[Length (hr)]],"")</f>
        <v>451.35135135135135</v>
      </c>
      <c r="R2331" s="1">
        <v>0.74583333333333335</v>
      </c>
      <c r="S2331" s="1">
        <v>0.74027777777777781</v>
      </c>
      <c r="T2331">
        <v>-8</v>
      </c>
      <c r="U2331" t="str">
        <f>IF(Flights[[#This Row],[Arrival Delay]]="","Cancelled",IF(Flights[[#This Row],[Arrival Delay]]&gt;15,"Delayed","On time"))</f>
        <v>On time</v>
      </c>
      <c r="V2331" t="str">
        <f>IF(Flights[[#This Row],[Status]]&lt;&gt;"Delayed","",IF(Flights[[#This Row],[Arrival Delay]]&gt;120,"Severe",IF(Flights[[#This Row],[Arrival Delay]]&gt;60,"Major","Moderate")))</f>
        <v/>
      </c>
      <c r="X2331" t="str">
        <f>IF(OR(AND(Flights[[#This Row],[Status]]="Cancelled",Flights[[#This Row],[Cancellation Reason]]="Airline/Carrier"),Flights[[#This Row],[Delay Type]]="Severe"),"Yes","No")</f>
        <v>No</v>
      </c>
    </row>
    <row r="2332" spans="1:24" x14ac:dyDescent="0.25">
      <c r="A2332" s="3">
        <v>42180</v>
      </c>
      <c r="B2332">
        <f>WEEKNUM(Flights[[#This Row],[Date]],2)</f>
        <v>26</v>
      </c>
      <c r="C2332">
        <f>WEEKDAY(Flights[[#This Row],[Date]],2)</f>
        <v>4</v>
      </c>
      <c r="D2332" t="s">
        <v>1055</v>
      </c>
      <c r="E2332" t="s">
        <v>1994</v>
      </c>
      <c r="F2332" t="s">
        <v>0</v>
      </c>
      <c r="G2332" t="s">
        <v>356</v>
      </c>
      <c r="H2332" t="str">
        <f>_xlfn.XLOOKUP(Flights[[#This Row],[Destination]],Airports!$A$1:$A$77,Airports!$D$1:$D$77,"Code not found")</f>
        <v>Tucson</v>
      </c>
      <c r="I2332" t="str" cm="1">
        <f t="array" ref="I2332">_xlfn.XLOOKUP(Flights[[#This Row],[Destination]],_xlfn._TRO_TRAILING(Airports!A:A),_xlfn._TRO_TRAILING(Airports!E:E),"Code not found")</f>
        <v>AZ</v>
      </c>
      <c r="J2332" s="1">
        <v>0.50347222222222221</v>
      </c>
      <c r="K2332">
        <f>HOUR(Flights[[#This Row],[Scheduled Departure]])</f>
        <v>12</v>
      </c>
      <c r="L2332" s="1">
        <v>0.5083333333333333</v>
      </c>
      <c r="M2332">
        <v>7</v>
      </c>
      <c r="N2332">
        <v>97</v>
      </c>
      <c r="O2332" s="14">
        <f>Flights[[#This Row],[Length (min)]]/60</f>
        <v>1.6166666666666667</v>
      </c>
      <c r="P2332">
        <v>451</v>
      </c>
      <c r="Q2332" s="17">
        <f>IFERROR(Flights[[#This Row],[Distance]]/Flights[[#This Row],[Length (hr)]],"")</f>
        <v>278.96907216494844</v>
      </c>
      <c r="R2332" s="1">
        <v>0.56458333333333333</v>
      </c>
      <c r="S2332" s="1">
        <v>0.5756944444444444</v>
      </c>
      <c r="T2332">
        <v>16</v>
      </c>
      <c r="U2332" t="str">
        <f>IF(Flights[[#This Row],[Arrival Delay]]="","Cancelled",IF(Flights[[#This Row],[Arrival Delay]]&gt;15,"Delayed","On time"))</f>
        <v>Delayed</v>
      </c>
      <c r="V2332" t="str">
        <f>IF(Flights[[#This Row],[Status]]&lt;&gt;"Delayed","",IF(Flights[[#This Row],[Arrival Delay]]&gt;120,"Severe",IF(Flights[[#This Row],[Arrival Delay]]&gt;60,"Major","Moderate")))</f>
        <v>Moderate</v>
      </c>
      <c r="X2332" t="str">
        <f>IF(OR(AND(Flights[[#This Row],[Status]]="Cancelled",Flights[[#This Row],[Cancellation Reason]]="Airline/Carrier"),Flights[[#This Row],[Delay Type]]="Severe"),"Yes","No")</f>
        <v>No</v>
      </c>
    </row>
    <row r="2333" spans="1:24" x14ac:dyDescent="0.25">
      <c r="A2333" s="3">
        <v>42180</v>
      </c>
      <c r="B2333">
        <f>WEEKNUM(Flights[[#This Row],[Date]],2)</f>
        <v>26</v>
      </c>
      <c r="C2333">
        <f>WEEKDAY(Flights[[#This Row],[Date]],2)</f>
        <v>4</v>
      </c>
      <c r="D2333" t="s">
        <v>1090</v>
      </c>
      <c r="E2333" t="s">
        <v>1994</v>
      </c>
      <c r="F2333" t="s">
        <v>0</v>
      </c>
      <c r="G2333" t="s">
        <v>347</v>
      </c>
      <c r="H2333" t="str">
        <f>_xlfn.XLOOKUP(Flights[[#This Row],[Destination]],Airports!$A$1:$A$77,Airports!$D$1:$D$77,"Code not found")</f>
        <v>San Jose</v>
      </c>
      <c r="I2333" t="str" cm="1">
        <f t="array" ref="I2333">_xlfn.XLOOKUP(Flights[[#This Row],[Destination]],_xlfn._TRO_TRAILING(Airports!A:A),_xlfn._TRO_TRAILING(Airports!E:E),"Code not found")</f>
        <v>CA</v>
      </c>
      <c r="J2333" s="1">
        <v>0.54861111111111116</v>
      </c>
      <c r="K2333">
        <f>HOUR(Flights[[#This Row],[Scheduled Departure]])</f>
        <v>13</v>
      </c>
      <c r="L2333" s="1">
        <v>0.57291666666666663</v>
      </c>
      <c r="M2333">
        <v>35</v>
      </c>
      <c r="N2333">
        <v>74</v>
      </c>
      <c r="O2333" s="14">
        <f>Flights[[#This Row],[Length (min)]]/60</f>
        <v>1.2333333333333334</v>
      </c>
      <c r="P2333">
        <v>308</v>
      </c>
      <c r="Q2333" s="17">
        <f>IFERROR(Flights[[#This Row],[Distance]]/Flights[[#This Row],[Length (hr)]],"")</f>
        <v>249.72972972972971</v>
      </c>
      <c r="R2333" s="1">
        <v>0.59861111111111109</v>
      </c>
      <c r="S2333" s="1">
        <v>0.62430555555555556</v>
      </c>
      <c r="T2333">
        <v>37</v>
      </c>
      <c r="U2333" t="str">
        <f>IF(Flights[[#This Row],[Arrival Delay]]="","Cancelled",IF(Flights[[#This Row],[Arrival Delay]]&gt;15,"Delayed","On time"))</f>
        <v>Delayed</v>
      </c>
      <c r="V2333" t="str">
        <f>IF(Flights[[#This Row],[Status]]&lt;&gt;"Delayed","",IF(Flights[[#This Row],[Arrival Delay]]&gt;120,"Severe",IF(Flights[[#This Row],[Arrival Delay]]&gt;60,"Major","Moderate")))</f>
        <v>Moderate</v>
      </c>
      <c r="X2333" t="str">
        <f>IF(OR(AND(Flights[[#This Row],[Status]]="Cancelled",Flights[[#This Row],[Cancellation Reason]]="Airline/Carrier"),Flights[[#This Row],[Delay Type]]="Severe"),"Yes","No")</f>
        <v>No</v>
      </c>
    </row>
    <row r="2334" spans="1:24" x14ac:dyDescent="0.25">
      <c r="A2334" s="3">
        <v>42180</v>
      </c>
      <c r="B2334">
        <f>WEEKNUM(Flights[[#This Row],[Date]],2)</f>
        <v>26</v>
      </c>
      <c r="C2334">
        <f>WEEKDAY(Flights[[#This Row],[Date]],2)</f>
        <v>4</v>
      </c>
      <c r="D2334" t="s">
        <v>177</v>
      </c>
      <c r="E2334" t="s">
        <v>1987</v>
      </c>
      <c r="F2334" t="s">
        <v>0</v>
      </c>
      <c r="G2334" t="s">
        <v>6</v>
      </c>
      <c r="H2334" t="str">
        <f>_xlfn.XLOOKUP(Flights[[#This Row],[Destination]],Airports!$A$1:$A$77,Airports!$D$1:$D$77,"Code not found")</f>
        <v>Nashville</v>
      </c>
      <c r="I2334" t="str" cm="1">
        <f t="array" ref="I2334">_xlfn.XLOOKUP(Flights[[#This Row],[Destination]],_xlfn._TRO_TRAILING(Airports!A:A),_xlfn._TRO_TRAILING(Airports!E:E),"Code not found")</f>
        <v>TN</v>
      </c>
      <c r="J2334" s="1">
        <v>0.55902777777777779</v>
      </c>
      <c r="K2334">
        <f>HOUR(Flights[[#This Row],[Scheduled Departure]])</f>
        <v>13</v>
      </c>
      <c r="L2334" s="1">
        <v>0.55694444444444446</v>
      </c>
      <c r="M2334">
        <v>-3</v>
      </c>
      <c r="N2334">
        <v>259</v>
      </c>
      <c r="O2334" s="14">
        <f>Flights[[#This Row],[Length (min)]]/60</f>
        <v>4.3166666666666664</v>
      </c>
      <c r="P2334">
        <v>1797</v>
      </c>
      <c r="Q2334" s="17">
        <f>IFERROR(Flights[[#This Row],[Distance]]/Flights[[#This Row],[Length (hr)]],"")</f>
        <v>416.29343629343634</v>
      </c>
      <c r="R2334" s="1">
        <v>0.8125</v>
      </c>
      <c r="S2334" s="1">
        <v>0.82013888888888886</v>
      </c>
      <c r="T2334">
        <v>11</v>
      </c>
      <c r="U2334" t="str">
        <f>IF(Flights[[#This Row],[Arrival Delay]]="","Cancelled",IF(Flights[[#This Row],[Arrival Delay]]&gt;15,"Delayed","On time"))</f>
        <v>On time</v>
      </c>
      <c r="V2334" t="str">
        <f>IF(Flights[[#This Row],[Status]]&lt;&gt;"Delayed","",IF(Flights[[#This Row],[Arrival Delay]]&gt;120,"Severe",IF(Flights[[#This Row],[Arrival Delay]]&gt;60,"Major","Moderate")))</f>
        <v/>
      </c>
      <c r="X2334" t="str">
        <f>IF(OR(AND(Flights[[#This Row],[Status]]="Cancelled",Flights[[#This Row],[Cancellation Reason]]="Airline/Carrier"),Flights[[#This Row],[Delay Type]]="Severe"),"Yes","No")</f>
        <v>No</v>
      </c>
    </row>
    <row r="2335" spans="1:24" x14ac:dyDescent="0.25">
      <c r="A2335" s="3">
        <v>42180</v>
      </c>
      <c r="B2335">
        <f>WEEKNUM(Flights[[#This Row],[Date]],2)</f>
        <v>26</v>
      </c>
      <c r="C2335">
        <f>WEEKDAY(Flights[[#This Row],[Date]],2)</f>
        <v>4</v>
      </c>
      <c r="D2335" t="s">
        <v>721</v>
      </c>
      <c r="E2335" t="s">
        <v>1995</v>
      </c>
      <c r="F2335" t="s">
        <v>0</v>
      </c>
      <c r="G2335" t="s">
        <v>26</v>
      </c>
      <c r="H2335" t="str">
        <f>_xlfn.XLOOKUP(Flights[[#This Row],[Destination]],Airports!$A$1:$A$77,Airports!$D$1:$D$77,"Code not found")</f>
        <v>Atlanta</v>
      </c>
      <c r="I2335" t="str" cm="1">
        <f t="array" ref="I2335">_xlfn.XLOOKUP(Flights[[#This Row],[Destination]],_xlfn._TRO_TRAILING(Airports!A:A),_xlfn._TRO_TRAILING(Airports!E:E),"Code not found")</f>
        <v>GA</v>
      </c>
      <c r="J2335" s="1">
        <v>0.57638888888888884</v>
      </c>
      <c r="K2335">
        <f>HOUR(Flights[[#This Row],[Scheduled Departure]])</f>
        <v>13</v>
      </c>
      <c r="L2335" s="1">
        <v>0.57361111111111107</v>
      </c>
      <c r="M2335">
        <v>-4</v>
      </c>
      <c r="N2335">
        <v>263</v>
      </c>
      <c r="O2335" s="14">
        <f>Flights[[#This Row],[Length (min)]]/60</f>
        <v>4.3833333333333337</v>
      </c>
      <c r="P2335">
        <v>1947</v>
      </c>
      <c r="Q2335" s="17">
        <f>IFERROR(Flights[[#This Row],[Distance]]/Flights[[#This Row],[Length (hr)]],"")</f>
        <v>444.18250950570336</v>
      </c>
      <c r="R2335" s="1">
        <v>0.89236111111111116</v>
      </c>
      <c r="S2335" s="1">
        <v>0.88124999999999998</v>
      </c>
      <c r="T2335">
        <v>-16</v>
      </c>
      <c r="U2335" t="str">
        <f>IF(Flights[[#This Row],[Arrival Delay]]="","Cancelled",IF(Flights[[#This Row],[Arrival Delay]]&gt;15,"Delayed","On time"))</f>
        <v>On time</v>
      </c>
      <c r="V2335" t="str">
        <f>IF(Flights[[#This Row],[Status]]&lt;&gt;"Delayed","",IF(Flights[[#This Row],[Arrival Delay]]&gt;120,"Severe",IF(Flights[[#This Row],[Arrival Delay]]&gt;60,"Major","Moderate")))</f>
        <v/>
      </c>
      <c r="X2335" t="str">
        <f>IF(OR(AND(Flights[[#This Row],[Status]]="Cancelled",Flights[[#This Row],[Cancellation Reason]]="Airline/Carrier"),Flights[[#This Row],[Delay Type]]="Severe"),"Yes","No")</f>
        <v>No</v>
      </c>
    </row>
    <row r="2336" spans="1:24" x14ac:dyDescent="0.25">
      <c r="A2336" s="3">
        <v>42180</v>
      </c>
      <c r="B2336">
        <f>WEEKNUM(Flights[[#This Row],[Date]],2)</f>
        <v>26</v>
      </c>
      <c r="C2336">
        <f>WEEKDAY(Flights[[#This Row],[Date]],2)</f>
        <v>4</v>
      </c>
      <c r="D2336" t="s">
        <v>1412</v>
      </c>
      <c r="E2336" t="s">
        <v>1990</v>
      </c>
      <c r="F2336" t="s">
        <v>0</v>
      </c>
      <c r="G2336" t="s">
        <v>4</v>
      </c>
      <c r="H2336" t="str">
        <f>_xlfn.XLOOKUP(Flights[[#This Row],[Destination]],Airports!$A$1:$A$77,Airports!$D$1:$D$77,"Code not found")</f>
        <v>Chicago</v>
      </c>
      <c r="I2336" t="str" cm="1">
        <f t="array" ref="I2336">_xlfn.XLOOKUP(Flights[[#This Row],[Destination]],_xlfn._TRO_TRAILING(Airports!A:A),_xlfn._TRO_TRAILING(Airports!E:E),"Code not found")</f>
        <v>IL</v>
      </c>
      <c r="J2336" s="1">
        <v>0.61458333333333337</v>
      </c>
      <c r="K2336">
        <f>HOUR(Flights[[#This Row],[Scheduled Departure]])</f>
        <v>14</v>
      </c>
      <c r="L2336" s="1">
        <v>0</v>
      </c>
      <c r="O2336" s="14">
        <f>Flights[[#This Row],[Length (min)]]/60</f>
        <v>0</v>
      </c>
      <c r="P2336">
        <v>1744</v>
      </c>
      <c r="Q2336" s="17" t="str">
        <f>IFERROR(Flights[[#This Row],[Distance]]/Flights[[#This Row],[Length (hr)]],"")</f>
        <v/>
      </c>
      <c r="R2336" s="1">
        <v>0.87430555555555556</v>
      </c>
      <c r="S2336" s="1">
        <v>0</v>
      </c>
      <c r="U2336" t="str">
        <f>IF(Flights[[#This Row],[Arrival Delay]]="","Cancelled",IF(Flights[[#This Row],[Arrival Delay]]&gt;15,"Delayed","On time"))</f>
        <v>Cancelled</v>
      </c>
      <c r="V2336" t="str">
        <f>IF(Flights[[#This Row],[Status]]&lt;&gt;"Delayed","",IF(Flights[[#This Row],[Arrival Delay]]&gt;120,"Severe",IF(Flights[[#This Row],[Arrival Delay]]&gt;60,"Major","Moderate")))</f>
        <v/>
      </c>
      <c r="W2336" t="s">
        <v>8</v>
      </c>
      <c r="X2336" t="str">
        <f>IF(OR(AND(Flights[[#This Row],[Status]]="Cancelled",Flights[[#This Row],[Cancellation Reason]]="Airline/Carrier"),Flights[[#This Row],[Delay Type]]="Severe"),"Yes","No")</f>
        <v>Yes</v>
      </c>
    </row>
    <row r="2337" spans="1:24" x14ac:dyDescent="0.25">
      <c r="A2337" s="3">
        <v>42180</v>
      </c>
      <c r="B2337">
        <f>WEEKNUM(Flights[[#This Row],[Date]],2)</f>
        <v>26</v>
      </c>
      <c r="C2337">
        <f>WEEKDAY(Flights[[#This Row],[Date]],2)</f>
        <v>4</v>
      </c>
      <c r="D2337" t="s">
        <v>548</v>
      </c>
      <c r="E2337" t="s">
        <v>1992</v>
      </c>
      <c r="F2337" t="s">
        <v>0</v>
      </c>
      <c r="G2337" t="s">
        <v>285</v>
      </c>
      <c r="H2337" t="str">
        <f>_xlfn.XLOOKUP(Flights[[#This Row],[Destination]],Airports!$A$1:$A$77,Airports!$D$1:$D$77,"Code not found")</f>
        <v>Fort Lauderdale</v>
      </c>
      <c r="I2337" t="str" cm="1">
        <f t="array" ref="I2337">_xlfn.XLOOKUP(Flights[[#This Row],[Destination]],_xlfn._TRO_TRAILING(Airports!A:A),_xlfn._TRO_TRAILING(Airports!E:E),"Code not found")</f>
        <v>FL</v>
      </c>
      <c r="J2337" s="1">
        <v>0.63194444444444442</v>
      </c>
      <c r="K2337">
        <f>HOUR(Flights[[#This Row],[Scheduled Departure]])</f>
        <v>15</v>
      </c>
      <c r="L2337" s="1">
        <v>0.64652777777777781</v>
      </c>
      <c r="M2337">
        <v>21</v>
      </c>
      <c r="N2337">
        <v>321</v>
      </c>
      <c r="O2337" s="14">
        <f>Flights[[#This Row],[Length (min)]]/60</f>
        <v>5.35</v>
      </c>
      <c r="P2337">
        <v>2343</v>
      </c>
      <c r="Q2337" s="17">
        <f>IFERROR(Flights[[#This Row],[Distance]]/Flights[[#This Row],[Length (hr)]],"")</f>
        <v>437.9439252336449</v>
      </c>
      <c r="R2337" s="1">
        <v>0.96875</v>
      </c>
      <c r="S2337" s="1">
        <v>0.99444444444444446</v>
      </c>
      <c r="T2337">
        <v>37</v>
      </c>
      <c r="U2337" t="str">
        <f>IF(Flights[[#This Row],[Arrival Delay]]="","Cancelled",IF(Flights[[#This Row],[Arrival Delay]]&gt;15,"Delayed","On time"))</f>
        <v>Delayed</v>
      </c>
      <c r="V2337" t="str">
        <f>IF(Flights[[#This Row],[Status]]&lt;&gt;"Delayed","",IF(Flights[[#This Row],[Arrival Delay]]&gt;120,"Severe",IF(Flights[[#This Row],[Arrival Delay]]&gt;60,"Major","Moderate")))</f>
        <v>Moderate</v>
      </c>
      <c r="X2337" t="str">
        <f>IF(OR(AND(Flights[[#This Row],[Status]]="Cancelled",Flights[[#This Row],[Cancellation Reason]]="Airline/Carrier"),Flights[[#This Row],[Delay Type]]="Severe"),"Yes","No")</f>
        <v>No</v>
      </c>
    </row>
    <row r="2338" spans="1:24" x14ac:dyDescent="0.25">
      <c r="A2338" s="3">
        <v>42180</v>
      </c>
      <c r="B2338">
        <f>WEEKNUM(Flights[[#This Row],[Date]],2)</f>
        <v>26</v>
      </c>
      <c r="C2338">
        <f>WEEKDAY(Flights[[#This Row],[Date]],2)</f>
        <v>4</v>
      </c>
      <c r="D2338" t="s">
        <v>795</v>
      </c>
      <c r="E2338" t="s">
        <v>1990</v>
      </c>
      <c r="F2338" t="s">
        <v>0</v>
      </c>
      <c r="G2338" t="s">
        <v>9</v>
      </c>
      <c r="H2338" t="str">
        <f>_xlfn.XLOOKUP(Flights[[#This Row],[Destination]],Airports!$A$1:$A$77,Airports!$D$1:$D$77,"Code not found")</f>
        <v>San Francisco</v>
      </c>
      <c r="I2338" t="str" cm="1">
        <f t="array" ref="I2338">_xlfn.XLOOKUP(Flights[[#This Row],[Destination]],_xlfn._TRO_TRAILING(Airports!A:A),_xlfn._TRO_TRAILING(Airports!E:E),"Code not found")</f>
        <v>CA</v>
      </c>
      <c r="J2338" s="1">
        <v>0.71250000000000002</v>
      </c>
      <c r="K2338">
        <f>HOUR(Flights[[#This Row],[Scheduled Departure]])</f>
        <v>17</v>
      </c>
      <c r="L2338" s="1">
        <v>0.71875</v>
      </c>
      <c r="M2338">
        <v>9</v>
      </c>
      <c r="N2338">
        <v>76</v>
      </c>
      <c r="O2338" s="14">
        <f>Flights[[#This Row],[Length (min)]]/60</f>
        <v>1.2666666666666666</v>
      </c>
      <c r="P2338">
        <v>337</v>
      </c>
      <c r="Q2338" s="17">
        <f>IFERROR(Flights[[#This Row],[Distance]]/Flights[[#This Row],[Length (hr)]],"")</f>
        <v>266.0526315789474</v>
      </c>
      <c r="R2338" s="1">
        <v>0.77083333333333337</v>
      </c>
      <c r="S2338" s="1">
        <v>0.77152777777777781</v>
      </c>
      <c r="T2338">
        <v>1</v>
      </c>
      <c r="U2338" t="str">
        <f>IF(Flights[[#This Row],[Arrival Delay]]="","Cancelled",IF(Flights[[#This Row],[Arrival Delay]]&gt;15,"Delayed","On time"))</f>
        <v>On time</v>
      </c>
      <c r="V2338" t="str">
        <f>IF(Flights[[#This Row],[Status]]&lt;&gt;"Delayed","",IF(Flights[[#This Row],[Arrival Delay]]&gt;120,"Severe",IF(Flights[[#This Row],[Arrival Delay]]&gt;60,"Major","Moderate")))</f>
        <v/>
      </c>
      <c r="X2338" t="str">
        <f>IF(OR(AND(Flights[[#This Row],[Status]]="Cancelled",Flights[[#This Row],[Cancellation Reason]]="Airline/Carrier"),Flights[[#This Row],[Delay Type]]="Severe"),"Yes","No")</f>
        <v>No</v>
      </c>
    </row>
    <row r="2339" spans="1:24" x14ac:dyDescent="0.25">
      <c r="A2339" s="3">
        <v>42180</v>
      </c>
      <c r="B2339">
        <f>WEEKNUM(Flights[[#This Row],[Date]],2)</f>
        <v>26</v>
      </c>
      <c r="C2339">
        <f>WEEKDAY(Flights[[#This Row],[Date]],2)</f>
        <v>4</v>
      </c>
      <c r="D2339" t="s">
        <v>587</v>
      </c>
      <c r="E2339" t="s">
        <v>1997</v>
      </c>
      <c r="F2339" t="s">
        <v>0</v>
      </c>
      <c r="G2339" t="s">
        <v>17</v>
      </c>
      <c r="H2339" t="str">
        <f>_xlfn.XLOOKUP(Flights[[#This Row],[Destination]],Airports!$A$1:$A$77,Airports!$D$1:$D$77,"Code not found")</f>
        <v>Honolulu</v>
      </c>
      <c r="I2339" t="str" cm="1">
        <f t="array" ref="I2339">_xlfn.XLOOKUP(Flights[[#This Row],[Destination]],_xlfn._TRO_TRAILING(Airports!A:A),_xlfn._TRO_TRAILING(Airports!E:E),"Code not found")</f>
        <v>HI</v>
      </c>
      <c r="J2339" s="1">
        <v>0.75347222222222221</v>
      </c>
      <c r="K2339">
        <f>HOUR(Flights[[#This Row],[Scheduled Departure]])</f>
        <v>18</v>
      </c>
      <c r="L2339" s="1">
        <v>0.75138888888888888</v>
      </c>
      <c r="M2339">
        <v>-3</v>
      </c>
      <c r="N2339">
        <v>325</v>
      </c>
      <c r="O2339" s="14">
        <f>Flights[[#This Row],[Length (min)]]/60</f>
        <v>5.416666666666667</v>
      </c>
      <c r="P2339">
        <v>2556</v>
      </c>
      <c r="Q2339" s="17">
        <f>IFERROR(Flights[[#This Row],[Distance]]/Flights[[#This Row],[Length (hr)]],"")</f>
        <v>471.87692307692305</v>
      </c>
      <c r="R2339" s="1">
        <v>0.86111111111111116</v>
      </c>
      <c r="S2339" s="1">
        <v>0.8520833333333333</v>
      </c>
      <c r="T2339">
        <v>-13</v>
      </c>
      <c r="U2339" t="str">
        <f>IF(Flights[[#This Row],[Arrival Delay]]="","Cancelled",IF(Flights[[#This Row],[Arrival Delay]]&gt;15,"Delayed","On time"))</f>
        <v>On time</v>
      </c>
      <c r="V2339" t="str">
        <f>IF(Flights[[#This Row],[Status]]&lt;&gt;"Delayed","",IF(Flights[[#This Row],[Arrival Delay]]&gt;120,"Severe",IF(Flights[[#This Row],[Arrival Delay]]&gt;60,"Major","Moderate")))</f>
        <v/>
      </c>
      <c r="X2339" t="str">
        <f>IF(OR(AND(Flights[[#This Row],[Status]]="Cancelled",Flights[[#This Row],[Cancellation Reason]]="Airline/Carrier"),Flights[[#This Row],[Delay Type]]="Severe"),"Yes","No")</f>
        <v>No</v>
      </c>
    </row>
    <row r="2340" spans="1:24" x14ac:dyDescent="0.25">
      <c r="A2340" s="3">
        <v>42180</v>
      </c>
      <c r="B2340">
        <f>WEEKNUM(Flights[[#This Row],[Date]],2)</f>
        <v>26</v>
      </c>
      <c r="C2340">
        <f>WEEKDAY(Flights[[#This Row],[Date]],2)</f>
        <v>4</v>
      </c>
      <c r="D2340" t="s">
        <v>793</v>
      </c>
      <c r="E2340" t="s">
        <v>1990</v>
      </c>
      <c r="F2340" t="s">
        <v>0</v>
      </c>
      <c r="G2340" t="s">
        <v>9</v>
      </c>
      <c r="H2340" t="str">
        <f>_xlfn.XLOOKUP(Flights[[#This Row],[Destination]],Airports!$A$1:$A$77,Airports!$D$1:$D$77,"Code not found")</f>
        <v>San Francisco</v>
      </c>
      <c r="I2340" t="str" cm="1">
        <f t="array" ref="I2340">_xlfn.XLOOKUP(Flights[[#This Row],[Destination]],_xlfn._TRO_TRAILING(Airports!A:A),_xlfn._TRO_TRAILING(Airports!E:E),"Code not found")</f>
        <v>CA</v>
      </c>
      <c r="J2340" s="1">
        <v>0.86944444444444446</v>
      </c>
      <c r="K2340">
        <f>HOUR(Flights[[#This Row],[Scheduled Departure]])</f>
        <v>20</v>
      </c>
      <c r="L2340" s="1">
        <v>0.87083333333333335</v>
      </c>
      <c r="M2340">
        <v>2</v>
      </c>
      <c r="N2340">
        <v>120</v>
      </c>
      <c r="O2340" s="14">
        <f>Flights[[#This Row],[Length (min)]]/60</f>
        <v>2</v>
      </c>
      <c r="P2340">
        <v>337</v>
      </c>
      <c r="Q2340" s="17">
        <f>IFERROR(Flights[[#This Row],[Distance]]/Flights[[#This Row],[Length (hr)]],"")</f>
        <v>168.5</v>
      </c>
      <c r="R2340" s="1">
        <v>0.92708333333333337</v>
      </c>
      <c r="S2340" s="1">
        <v>0.95416666666666672</v>
      </c>
      <c r="T2340">
        <v>39</v>
      </c>
      <c r="U2340" t="str">
        <f>IF(Flights[[#This Row],[Arrival Delay]]="","Cancelled",IF(Flights[[#This Row],[Arrival Delay]]&gt;15,"Delayed","On time"))</f>
        <v>Delayed</v>
      </c>
      <c r="V2340" t="str">
        <f>IF(Flights[[#This Row],[Status]]&lt;&gt;"Delayed","",IF(Flights[[#This Row],[Arrival Delay]]&gt;120,"Severe",IF(Flights[[#This Row],[Arrival Delay]]&gt;60,"Major","Moderate")))</f>
        <v>Moderate</v>
      </c>
      <c r="X2340" t="str">
        <f>IF(OR(AND(Flights[[#This Row],[Status]]="Cancelled",Flights[[#This Row],[Cancellation Reason]]="Airline/Carrier"),Flights[[#This Row],[Delay Type]]="Severe"),"Yes","No")</f>
        <v>No</v>
      </c>
    </row>
    <row r="2341" spans="1:24" x14ac:dyDescent="0.25">
      <c r="A2341" s="3">
        <v>42180</v>
      </c>
      <c r="B2341">
        <f>WEEKNUM(Flights[[#This Row],[Date]],2)</f>
        <v>26</v>
      </c>
      <c r="C2341">
        <f>WEEKDAY(Flights[[#This Row],[Date]],2)</f>
        <v>4</v>
      </c>
      <c r="D2341" t="s">
        <v>1495</v>
      </c>
      <c r="E2341" t="s">
        <v>1989</v>
      </c>
      <c r="F2341" t="s">
        <v>0</v>
      </c>
      <c r="G2341" t="s">
        <v>14</v>
      </c>
      <c r="H2341" t="str">
        <f>_xlfn.XLOOKUP(Flights[[#This Row],[Destination]],Airports!$A$1:$A$77,Airports!$D$1:$D$77,"Code not found")</f>
        <v>Tampa</v>
      </c>
      <c r="I2341" t="str" cm="1">
        <f t="array" ref="I2341">_xlfn.XLOOKUP(Flights[[#This Row],[Destination]],_xlfn._TRO_TRAILING(Airports!A:A),_xlfn._TRO_TRAILING(Airports!E:E),"Code not found")</f>
        <v>FL</v>
      </c>
      <c r="J2341" s="1">
        <v>0.9375</v>
      </c>
      <c r="K2341">
        <f>HOUR(Flights[[#This Row],[Scheduled Departure]])</f>
        <v>22</v>
      </c>
      <c r="L2341" s="1">
        <v>0.93958333333333333</v>
      </c>
      <c r="M2341">
        <v>3</v>
      </c>
      <c r="N2341">
        <v>287</v>
      </c>
      <c r="O2341" s="14">
        <f>Flights[[#This Row],[Length (min)]]/60</f>
        <v>4.7833333333333332</v>
      </c>
      <c r="P2341">
        <v>2158</v>
      </c>
      <c r="Q2341" s="17">
        <f>IFERROR(Flights[[#This Row],[Distance]]/Flights[[#This Row],[Length (hr)]],"")</f>
        <v>451.14982578397212</v>
      </c>
      <c r="R2341" s="1">
        <v>0.2590277777777778</v>
      </c>
      <c r="S2341" s="1">
        <v>0.2638888888888889</v>
      </c>
      <c r="T2341">
        <v>7</v>
      </c>
      <c r="U2341" t="str">
        <f>IF(Flights[[#This Row],[Arrival Delay]]="","Cancelled",IF(Flights[[#This Row],[Arrival Delay]]&gt;15,"Delayed","On time"))</f>
        <v>On time</v>
      </c>
      <c r="V2341" t="str">
        <f>IF(Flights[[#This Row],[Status]]&lt;&gt;"Delayed","",IF(Flights[[#This Row],[Arrival Delay]]&gt;120,"Severe",IF(Flights[[#This Row],[Arrival Delay]]&gt;60,"Major","Moderate")))</f>
        <v/>
      </c>
      <c r="X2341" t="str">
        <f>IF(OR(AND(Flights[[#This Row],[Status]]="Cancelled",Flights[[#This Row],[Cancellation Reason]]="Airline/Carrier"),Flights[[#This Row],[Delay Type]]="Severe"),"Yes","No")</f>
        <v>No</v>
      </c>
    </row>
    <row r="2342" spans="1:24" x14ac:dyDescent="0.25">
      <c r="A2342" s="3">
        <v>42180</v>
      </c>
      <c r="B2342">
        <f>WEEKNUM(Flights[[#This Row],[Date]],2)</f>
        <v>26</v>
      </c>
      <c r="C2342">
        <f>WEEKDAY(Flights[[#This Row],[Date]],2)</f>
        <v>4</v>
      </c>
      <c r="D2342" t="s">
        <v>657</v>
      </c>
      <c r="E2342" t="s">
        <v>1996</v>
      </c>
      <c r="F2342" t="s">
        <v>0</v>
      </c>
      <c r="G2342" t="s">
        <v>10</v>
      </c>
      <c r="H2342" t="str">
        <f>_xlfn.XLOOKUP(Flights[[#This Row],[Destination]],Airports!$A$1:$A$77,Airports!$D$1:$D$77,"Code not found")</f>
        <v>Boston</v>
      </c>
      <c r="I2342" t="str" cm="1">
        <f t="array" ref="I2342">_xlfn.XLOOKUP(Flights[[#This Row],[Destination]],_xlfn._TRO_TRAILING(Airports!A:A),_xlfn._TRO_TRAILING(Airports!E:E),"Code not found")</f>
        <v>MA</v>
      </c>
      <c r="J2342" s="1">
        <v>0.96875</v>
      </c>
      <c r="K2342">
        <f>HOUR(Flights[[#This Row],[Scheduled Departure]])</f>
        <v>23</v>
      </c>
      <c r="L2342" s="1">
        <v>0.98124999999999996</v>
      </c>
      <c r="M2342">
        <v>18</v>
      </c>
      <c r="N2342">
        <v>327</v>
      </c>
      <c r="O2342" s="14">
        <f>Flights[[#This Row],[Length (min)]]/60</f>
        <v>5.45</v>
      </c>
      <c r="P2342">
        <v>2611</v>
      </c>
      <c r="Q2342" s="17">
        <f>IFERROR(Flights[[#This Row],[Distance]]/Flights[[#This Row],[Length (hr)]],"")</f>
        <v>479.08256880733944</v>
      </c>
      <c r="R2342" s="1">
        <v>0.32222222222222224</v>
      </c>
      <c r="S2342" s="1">
        <v>0.33333333333333331</v>
      </c>
      <c r="T2342">
        <v>16</v>
      </c>
      <c r="U2342" t="str">
        <f>IF(Flights[[#This Row],[Arrival Delay]]="","Cancelled",IF(Flights[[#This Row],[Arrival Delay]]&gt;15,"Delayed","On time"))</f>
        <v>Delayed</v>
      </c>
      <c r="V2342" t="str">
        <f>IF(Flights[[#This Row],[Status]]&lt;&gt;"Delayed","",IF(Flights[[#This Row],[Arrival Delay]]&gt;120,"Severe",IF(Flights[[#This Row],[Arrival Delay]]&gt;60,"Major","Moderate")))</f>
        <v>Moderate</v>
      </c>
      <c r="X2342" t="str">
        <f>IF(OR(AND(Flights[[#This Row],[Status]]="Cancelled",Flights[[#This Row],[Cancellation Reason]]="Airline/Carrier"),Flights[[#This Row],[Delay Type]]="Severe"),"Yes","No")</f>
        <v>No</v>
      </c>
    </row>
    <row r="2343" spans="1:24" x14ac:dyDescent="0.25">
      <c r="A2343" s="3">
        <v>42181</v>
      </c>
      <c r="B2343">
        <f>WEEKNUM(Flights[[#This Row],[Date]],2)</f>
        <v>26</v>
      </c>
      <c r="C2343">
        <f>WEEKDAY(Flights[[#This Row],[Date]],2)</f>
        <v>5</v>
      </c>
      <c r="D2343" t="s">
        <v>381</v>
      </c>
      <c r="E2343" t="s">
        <v>1989</v>
      </c>
      <c r="F2343" t="s">
        <v>0</v>
      </c>
      <c r="G2343" t="s">
        <v>26</v>
      </c>
      <c r="H2343" t="str">
        <f>_xlfn.XLOOKUP(Flights[[#This Row],[Destination]],Airports!$A$1:$A$77,Airports!$D$1:$D$77,"Code not found")</f>
        <v>Atlanta</v>
      </c>
      <c r="I2343" t="str" cm="1">
        <f t="array" ref="I2343">_xlfn.XLOOKUP(Flights[[#This Row],[Destination]],_xlfn._TRO_TRAILING(Airports!A:A),_xlfn._TRO_TRAILING(Airports!E:E),"Code not found")</f>
        <v>GA</v>
      </c>
      <c r="J2343" s="1">
        <v>0.27083333333333331</v>
      </c>
      <c r="K2343">
        <f>HOUR(Flights[[#This Row],[Scheduled Departure]])</f>
        <v>6</v>
      </c>
      <c r="L2343" s="1">
        <v>0.29930555555555555</v>
      </c>
      <c r="M2343">
        <v>41</v>
      </c>
      <c r="N2343">
        <v>261</v>
      </c>
      <c r="O2343" s="14">
        <f>Flights[[#This Row],[Length (min)]]/60</f>
        <v>4.3499999999999996</v>
      </c>
      <c r="P2343">
        <v>1947</v>
      </c>
      <c r="Q2343" s="17">
        <f>IFERROR(Flights[[#This Row],[Distance]]/Flights[[#This Row],[Length (hr)]],"")</f>
        <v>447.58620689655174</v>
      </c>
      <c r="R2343" s="1">
        <v>0.57986111111111116</v>
      </c>
      <c r="S2343" s="1">
        <v>0.60555555555555551</v>
      </c>
      <c r="T2343">
        <v>37</v>
      </c>
      <c r="U2343" t="str">
        <f>IF(Flights[[#This Row],[Arrival Delay]]="","Cancelled",IF(Flights[[#This Row],[Arrival Delay]]&gt;15,"Delayed","On time"))</f>
        <v>Delayed</v>
      </c>
      <c r="V2343" t="str">
        <f>IF(Flights[[#This Row],[Status]]&lt;&gt;"Delayed","",IF(Flights[[#This Row],[Arrival Delay]]&gt;120,"Severe",IF(Flights[[#This Row],[Arrival Delay]]&gt;60,"Major","Moderate")))</f>
        <v>Moderate</v>
      </c>
      <c r="X2343" t="str">
        <f>IF(OR(AND(Flights[[#This Row],[Status]]="Cancelled",Flights[[#This Row],[Cancellation Reason]]="Airline/Carrier"),Flights[[#This Row],[Delay Type]]="Severe"),"Yes","No")</f>
        <v>No</v>
      </c>
    </row>
    <row r="2344" spans="1:24" x14ac:dyDescent="0.25">
      <c r="A2344" s="3">
        <v>42181</v>
      </c>
      <c r="B2344">
        <f>WEEKNUM(Flights[[#This Row],[Date]],2)</f>
        <v>26</v>
      </c>
      <c r="C2344">
        <f>WEEKDAY(Flights[[#This Row],[Date]],2)</f>
        <v>5</v>
      </c>
      <c r="D2344" t="s">
        <v>1433</v>
      </c>
      <c r="E2344" t="s">
        <v>1997</v>
      </c>
      <c r="F2344" t="s">
        <v>0</v>
      </c>
      <c r="G2344" t="s">
        <v>21</v>
      </c>
      <c r="H2344" t="str">
        <f>_xlfn.XLOOKUP(Flights[[#This Row],[Destination]],Airports!$A$1:$A$77,Airports!$D$1:$D$77,"Code not found")</f>
        <v>Lihue</v>
      </c>
      <c r="I2344" t="str" cm="1">
        <f t="array" ref="I2344">_xlfn.XLOOKUP(Flights[[#This Row],[Destination]],_xlfn._TRO_TRAILING(Airports!A:A),_xlfn._TRO_TRAILING(Airports!E:E),"Code not found")</f>
        <v>HI</v>
      </c>
      <c r="J2344" s="1">
        <v>0.33333333333333331</v>
      </c>
      <c r="K2344">
        <f>HOUR(Flights[[#This Row],[Scheduled Departure]])</f>
        <v>8</v>
      </c>
      <c r="L2344" s="1">
        <v>0.34930555555555554</v>
      </c>
      <c r="M2344">
        <v>23</v>
      </c>
      <c r="N2344">
        <v>331</v>
      </c>
      <c r="O2344" s="14">
        <f>Flights[[#This Row],[Length (min)]]/60</f>
        <v>5.5166666666666666</v>
      </c>
      <c r="P2344">
        <v>2615</v>
      </c>
      <c r="Q2344" s="17">
        <f>IFERROR(Flights[[#This Row],[Distance]]/Flights[[#This Row],[Length (hr)]],"")</f>
        <v>474.01812688821752</v>
      </c>
      <c r="R2344" s="1">
        <v>0.44791666666666669</v>
      </c>
      <c r="S2344" s="1">
        <v>0.45416666666666666</v>
      </c>
      <c r="T2344">
        <v>9</v>
      </c>
      <c r="U2344" t="str">
        <f>IF(Flights[[#This Row],[Arrival Delay]]="","Cancelled",IF(Flights[[#This Row],[Arrival Delay]]&gt;15,"Delayed","On time"))</f>
        <v>On time</v>
      </c>
      <c r="V2344" t="str">
        <f>IF(Flights[[#This Row],[Status]]&lt;&gt;"Delayed","",IF(Flights[[#This Row],[Arrival Delay]]&gt;120,"Severe",IF(Flights[[#This Row],[Arrival Delay]]&gt;60,"Major","Moderate")))</f>
        <v/>
      </c>
      <c r="X2344" t="str">
        <f>IF(OR(AND(Flights[[#This Row],[Status]]="Cancelled",Flights[[#This Row],[Cancellation Reason]]="Airline/Carrier"),Flights[[#This Row],[Delay Type]]="Severe"),"Yes","No")</f>
        <v>No</v>
      </c>
    </row>
    <row r="2345" spans="1:24" x14ac:dyDescent="0.25">
      <c r="A2345" s="3">
        <v>42181</v>
      </c>
      <c r="B2345">
        <f>WEEKNUM(Flights[[#This Row],[Date]],2)</f>
        <v>26</v>
      </c>
      <c r="C2345">
        <f>WEEKDAY(Flights[[#This Row],[Date]],2)</f>
        <v>5</v>
      </c>
      <c r="D2345" t="s">
        <v>1249</v>
      </c>
      <c r="E2345" t="s">
        <v>1990</v>
      </c>
      <c r="F2345" t="s">
        <v>0</v>
      </c>
      <c r="G2345" t="s">
        <v>293</v>
      </c>
      <c r="H2345" t="str">
        <f>_xlfn.XLOOKUP(Flights[[#This Row],[Destination]],Airports!$A$1:$A$77,Airports!$D$1:$D$77,"Code not found")</f>
        <v>Houston</v>
      </c>
      <c r="I2345" t="str" cm="1">
        <f t="array" ref="I2345">_xlfn.XLOOKUP(Flights[[#This Row],[Destination]],_xlfn._TRO_TRAILING(Airports!A:A),_xlfn._TRO_TRAILING(Airports!E:E),"Code not found")</f>
        <v>TX</v>
      </c>
      <c r="J2345" s="1">
        <v>0.34722222222222221</v>
      </c>
      <c r="K2345">
        <f>HOUR(Flights[[#This Row],[Scheduled Departure]])</f>
        <v>8</v>
      </c>
      <c r="L2345" s="1">
        <v>0.35069444444444442</v>
      </c>
      <c r="M2345">
        <v>5</v>
      </c>
      <c r="N2345">
        <v>200</v>
      </c>
      <c r="O2345" s="14">
        <f>Flights[[#This Row],[Length (min)]]/60</f>
        <v>3.3333333333333335</v>
      </c>
      <c r="P2345">
        <v>1379</v>
      </c>
      <c r="Q2345" s="17">
        <f>IFERROR(Flights[[#This Row],[Distance]]/Flights[[#This Row],[Length (hr)]],"")</f>
        <v>413.7</v>
      </c>
      <c r="R2345" s="1">
        <v>0.57152777777777775</v>
      </c>
      <c r="S2345" s="1">
        <v>0.57291666666666663</v>
      </c>
      <c r="T2345">
        <v>2</v>
      </c>
      <c r="U2345" t="str">
        <f>IF(Flights[[#This Row],[Arrival Delay]]="","Cancelled",IF(Flights[[#This Row],[Arrival Delay]]&gt;15,"Delayed","On time"))</f>
        <v>On time</v>
      </c>
      <c r="V2345" t="str">
        <f>IF(Flights[[#This Row],[Status]]&lt;&gt;"Delayed","",IF(Flights[[#This Row],[Arrival Delay]]&gt;120,"Severe",IF(Flights[[#This Row],[Arrival Delay]]&gt;60,"Major","Moderate")))</f>
        <v/>
      </c>
      <c r="X2345" t="str">
        <f>IF(OR(AND(Flights[[#This Row],[Status]]="Cancelled",Flights[[#This Row],[Cancellation Reason]]="Airline/Carrier"),Flights[[#This Row],[Delay Type]]="Severe"),"Yes","No")</f>
        <v>No</v>
      </c>
    </row>
    <row r="2346" spans="1:24" x14ac:dyDescent="0.25">
      <c r="A2346" s="3">
        <v>42181</v>
      </c>
      <c r="B2346">
        <f>WEEKNUM(Flights[[#This Row],[Date]],2)</f>
        <v>26</v>
      </c>
      <c r="C2346">
        <f>WEEKDAY(Flights[[#This Row],[Date]],2)</f>
        <v>5</v>
      </c>
      <c r="D2346" t="s">
        <v>431</v>
      </c>
      <c r="E2346" t="s">
        <v>1994</v>
      </c>
      <c r="F2346" t="s">
        <v>0</v>
      </c>
      <c r="G2346" t="s">
        <v>266</v>
      </c>
      <c r="H2346" t="str">
        <f>_xlfn.XLOOKUP(Flights[[#This Row],[Destination]],Airports!$A$1:$A$77,Airports!$D$1:$D$77,"Code not found")</f>
        <v>Colorado Springs</v>
      </c>
      <c r="I2346" t="str" cm="1">
        <f t="array" ref="I2346">_xlfn.XLOOKUP(Flights[[#This Row],[Destination]],_xlfn._TRO_TRAILING(Airports!A:A),_xlfn._TRO_TRAILING(Airports!E:E),"Code not found")</f>
        <v>CO</v>
      </c>
      <c r="J2346" s="1">
        <v>0.35138888888888886</v>
      </c>
      <c r="K2346">
        <f>HOUR(Flights[[#This Row],[Scheduled Departure]])</f>
        <v>8</v>
      </c>
      <c r="L2346" s="1">
        <v>0.34861111111111109</v>
      </c>
      <c r="M2346">
        <v>-4</v>
      </c>
      <c r="N2346">
        <v>145</v>
      </c>
      <c r="O2346" s="14">
        <f>Flights[[#This Row],[Length (min)]]/60</f>
        <v>2.4166666666666665</v>
      </c>
      <c r="P2346">
        <v>833</v>
      </c>
      <c r="Q2346" s="17">
        <f>IFERROR(Flights[[#This Row],[Distance]]/Flights[[#This Row],[Length (hr)]],"")</f>
        <v>344.68965517241384</v>
      </c>
      <c r="R2346" s="1">
        <v>0.49166666666666664</v>
      </c>
      <c r="S2346" s="1">
        <v>0.4909722222222222</v>
      </c>
      <c r="T2346">
        <v>-1</v>
      </c>
      <c r="U2346" t="str">
        <f>IF(Flights[[#This Row],[Arrival Delay]]="","Cancelled",IF(Flights[[#This Row],[Arrival Delay]]&gt;15,"Delayed","On time"))</f>
        <v>On time</v>
      </c>
      <c r="V2346" t="str">
        <f>IF(Flights[[#This Row],[Status]]&lt;&gt;"Delayed","",IF(Flights[[#This Row],[Arrival Delay]]&gt;120,"Severe",IF(Flights[[#This Row],[Arrival Delay]]&gt;60,"Major","Moderate")))</f>
        <v/>
      </c>
      <c r="X2346" t="str">
        <f>IF(OR(AND(Flights[[#This Row],[Status]]="Cancelled",Flights[[#This Row],[Cancellation Reason]]="Airline/Carrier"),Flights[[#This Row],[Delay Type]]="Severe"),"Yes","No")</f>
        <v>No</v>
      </c>
    </row>
    <row r="2347" spans="1:24" x14ac:dyDescent="0.25">
      <c r="A2347" s="3">
        <v>42181</v>
      </c>
      <c r="B2347">
        <f>WEEKNUM(Flights[[#This Row],[Date]],2)</f>
        <v>26</v>
      </c>
      <c r="C2347">
        <f>WEEKDAY(Flights[[#This Row],[Date]],2)</f>
        <v>5</v>
      </c>
      <c r="D2347" t="s">
        <v>449</v>
      </c>
      <c r="E2347" t="s">
        <v>1994</v>
      </c>
      <c r="F2347" t="s">
        <v>0</v>
      </c>
      <c r="G2347" t="s">
        <v>314</v>
      </c>
      <c r="H2347" t="str">
        <f>_xlfn.XLOOKUP(Flights[[#This Row],[Destination]],Airports!$A$1:$A$77,Airports!$D$1:$D$77,"Code not found")</f>
        <v>Minneapolis</v>
      </c>
      <c r="I2347" t="str" cm="1">
        <f t="array" ref="I2347">_xlfn.XLOOKUP(Flights[[#This Row],[Destination]],_xlfn._TRO_TRAILING(Airports!A:A),_xlfn._TRO_TRAILING(Airports!E:E),"Code not found")</f>
        <v>MN</v>
      </c>
      <c r="J2347" s="1">
        <v>0.38194444444444442</v>
      </c>
      <c r="K2347">
        <f>HOUR(Flights[[#This Row],[Scheduled Departure]])</f>
        <v>9</v>
      </c>
      <c r="L2347" s="1">
        <v>0.37847222222222221</v>
      </c>
      <c r="M2347">
        <v>-5</v>
      </c>
      <c r="N2347">
        <v>222</v>
      </c>
      <c r="O2347" s="14">
        <f>Flights[[#This Row],[Length (min)]]/60</f>
        <v>3.7</v>
      </c>
      <c r="P2347">
        <v>1535</v>
      </c>
      <c r="Q2347" s="17">
        <f>IFERROR(Flights[[#This Row],[Distance]]/Flights[[#This Row],[Length (hr)]],"")</f>
        <v>414.86486486486484</v>
      </c>
      <c r="R2347" s="1">
        <v>0.61944444444444446</v>
      </c>
      <c r="S2347" s="1">
        <v>0.61597222222222225</v>
      </c>
      <c r="T2347">
        <v>-5</v>
      </c>
      <c r="U2347" t="str">
        <f>IF(Flights[[#This Row],[Arrival Delay]]="","Cancelled",IF(Flights[[#This Row],[Arrival Delay]]&gt;15,"Delayed","On time"))</f>
        <v>On time</v>
      </c>
      <c r="V2347" t="str">
        <f>IF(Flights[[#This Row],[Status]]&lt;&gt;"Delayed","",IF(Flights[[#This Row],[Arrival Delay]]&gt;120,"Severe",IF(Flights[[#This Row],[Arrival Delay]]&gt;60,"Major","Moderate")))</f>
        <v/>
      </c>
      <c r="X2347" t="str">
        <f>IF(OR(AND(Flights[[#This Row],[Status]]="Cancelled",Flights[[#This Row],[Cancellation Reason]]="Airline/Carrier"),Flights[[#This Row],[Delay Type]]="Severe"),"Yes","No")</f>
        <v>No</v>
      </c>
    </row>
    <row r="2348" spans="1:24" x14ac:dyDescent="0.25">
      <c r="A2348" s="3">
        <v>42181</v>
      </c>
      <c r="B2348">
        <f>WEEKNUM(Flights[[#This Row],[Date]],2)</f>
        <v>26</v>
      </c>
      <c r="C2348">
        <f>WEEKDAY(Flights[[#This Row],[Date]],2)</f>
        <v>5</v>
      </c>
      <c r="D2348" t="s">
        <v>64</v>
      </c>
      <c r="E2348" t="s">
        <v>1987</v>
      </c>
      <c r="F2348" t="s">
        <v>0</v>
      </c>
      <c r="G2348" t="s">
        <v>20</v>
      </c>
      <c r="H2348" t="str">
        <f>_xlfn.XLOOKUP(Flights[[#This Row],[Destination]],Airports!$A$1:$A$77,Airports!$D$1:$D$77,"Code not found")</f>
        <v>Kahului</v>
      </c>
      <c r="I2348" t="str" cm="1">
        <f t="array" ref="I2348">_xlfn.XLOOKUP(Flights[[#This Row],[Destination]],_xlfn._TRO_TRAILING(Airports!A:A),_xlfn._TRO_TRAILING(Airports!E:E),"Code not found")</f>
        <v>HI</v>
      </c>
      <c r="J2348" s="1">
        <v>0.46875</v>
      </c>
      <c r="K2348">
        <f>HOUR(Flights[[#This Row],[Scheduled Departure]])</f>
        <v>11</v>
      </c>
      <c r="L2348" s="1">
        <v>0.46805555555555556</v>
      </c>
      <c r="M2348">
        <v>-1</v>
      </c>
      <c r="N2348">
        <v>336</v>
      </c>
      <c r="O2348" s="14">
        <f>Flights[[#This Row],[Length (min)]]/60</f>
        <v>5.6</v>
      </c>
      <c r="P2348">
        <v>2486</v>
      </c>
      <c r="Q2348" s="17">
        <f>IFERROR(Flights[[#This Row],[Distance]]/Flights[[#This Row],[Length (hr)]],"")</f>
        <v>443.92857142857144</v>
      </c>
      <c r="R2348" s="1">
        <v>0.58194444444444449</v>
      </c>
      <c r="S2348" s="1">
        <v>0.57638888888888884</v>
      </c>
      <c r="T2348">
        <v>-8</v>
      </c>
      <c r="U2348" t="str">
        <f>IF(Flights[[#This Row],[Arrival Delay]]="","Cancelled",IF(Flights[[#This Row],[Arrival Delay]]&gt;15,"Delayed","On time"))</f>
        <v>On time</v>
      </c>
      <c r="V2348" t="str">
        <f>IF(Flights[[#This Row],[Status]]&lt;&gt;"Delayed","",IF(Flights[[#This Row],[Arrival Delay]]&gt;120,"Severe",IF(Flights[[#This Row],[Arrival Delay]]&gt;60,"Major","Moderate")))</f>
        <v/>
      </c>
      <c r="X2348" t="str">
        <f>IF(OR(AND(Flights[[#This Row],[Status]]="Cancelled",Flights[[#This Row],[Cancellation Reason]]="Airline/Carrier"),Flights[[#This Row],[Delay Type]]="Severe"),"Yes","No")</f>
        <v>No</v>
      </c>
    </row>
    <row r="2349" spans="1:24" x14ac:dyDescent="0.25">
      <c r="A2349" s="3">
        <v>42181</v>
      </c>
      <c r="B2349">
        <f>WEEKNUM(Flights[[#This Row],[Date]],2)</f>
        <v>26</v>
      </c>
      <c r="C2349">
        <f>WEEKDAY(Flights[[#This Row],[Date]],2)</f>
        <v>5</v>
      </c>
      <c r="D2349" t="s">
        <v>1476</v>
      </c>
      <c r="E2349" t="s">
        <v>1989</v>
      </c>
      <c r="F2349" t="s">
        <v>0</v>
      </c>
      <c r="G2349" t="s">
        <v>349</v>
      </c>
      <c r="H2349" t="str">
        <f>_xlfn.XLOOKUP(Flights[[#This Row],[Destination]],Airports!$A$1:$A$77,Airports!$D$1:$D$77,"Code not found")</f>
        <v>Salt Lake City</v>
      </c>
      <c r="I2349" t="str" cm="1">
        <f t="array" ref="I2349">_xlfn.XLOOKUP(Flights[[#This Row],[Destination]],_xlfn._TRO_TRAILING(Airports!A:A),_xlfn._TRO_TRAILING(Airports!E:E),"Code not found")</f>
        <v>UT</v>
      </c>
      <c r="J2349" s="1">
        <v>0.48958333333333331</v>
      </c>
      <c r="K2349">
        <f>HOUR(Flights[[#This Row],[Scheduled Departure]])</f>
        <v>11</v>
      </c>
      <c r="L2349" s="1">
        <v>0.48958333333333331</v>
      </c>
      <c r="M2349">
        <v>0</v>
      </c>
      <c r="N2349">
        <v>101</v>
      </c>
      <c r="O2349" s="14">
        <f>Flights[[#This Row],[Length (min)]]/60</f>
        <v>1.6833333333333333</v>
      </c>
      <c r="P2349">
        <v>590</v>
      </c>
      <c r="Q2349" s="17">
        <f>IFERROR(Flights[[#This Row],[Distance]]/Flights[[#This Row],[Length (hr)]],"")</f>
        <v>350.49504950495049</v>
      </c>
      <c r="R2349" s="1">
        <v>0.6020833333333333</v>
      </c>
      <c r="S2349" s="1">
        <v>0.60138888888888886</v>
      </c>
      <c r="T2349">
        <v>-1</v>
      </c>
      <c r="U2349" t="str">
        <f>IF(Flights[[#This Row],[Arrival Delay]]="","Cancelled",IF(Flights[[#This Row],[Arrival Delay]]&gt;15,"Delayed","On time"))</f>
        <v>On time</v>
      </c>
      <c r="V2349" t="str">
        <f>IF(Flights[[#This Row],[Status]]&lt;&gt;"Delayed","",IF(Flights[[#This Row],[Arrival Delay]]&gt;120,"Severe",IF(Flights[[#This Row],[Arrival Delay]]&gt;60,"Major","Moderate")))</f>
        <v/>
      </c>
      <c r="X2349" t="str">
        <f>IF(OR(AND(Flights[[#This Row],[Status]]="Cancelled",Flights[[#This Row],[Cancellation Reason]]="Airline/Carrier"),Flights[[#This Row],[Delay Type]]="Severe"),"Yes","No")</f>
        <v>No</v>
      </c>
    </row>
    <row r="2350" spans="1:24" x14ac:dyDescent="0.25">
      <c r="A2350" s="3">
        <v>42181</v>
      </c>
      <c r="B2350">
        <f>WEEKNUM(Flights[[#This Row],[Date]],2)</f>
        <v>26</v>
      </c>
      <c r="C2350">
        <f>WEEKDAY(Flights[[#This Row],[Date]],2)</f>
        <v>5</v>
      </c>
      <c r="D2350" t="s">
        <v>1055</v>
      </c>
      <c r="E2350" t="s">
        <v>1994</v>
      </c>
      <c r="F2350" t="s">
        <v>0</v>
      </c>
      <c r="G2350" t="s">
        <v>356</v>
      </c>
      <c r="H2350" t="str">
        <f>_xlfn.XLOOKUP(Flights[[#This Row],[Destination]],Airports!$A$1:$A$77,Airports!$D$1:$D$77,"Code not found")</f>
        <v>Tucson</v>
      </c>
      <c r="I2350" t="str" cm="1">
        <f t="array" ref="I2350">_xlfn.XLOOKUP(Flights[[#This Row],[Destination]],_xlfn._TRO_TRAILING(Airports!A:A),_xlfn._TRO_TRAILING(Airports!E:E),"Code not found")</f>
        <v>AZ</v>
      </c>
      <c r="J2350" s="1">
        <v>0.50347222222222221</v>
      </c>
      <c r="K2350">
        <f>HOUR(Flights[[#This Row],[Scheduled Departure]])</f>
        <v>12</v>
      </c>
      <c r="L2350" s="1">
        <v>0.54861111111111116</v>
      </c>
      <c r="M2350">
        <v>65</v>
      </c>
      <c r="N2350">
        <v>94</v>
      </c>
      <c r="O2350" s="14">
        <f>Flights[[#This Row],[Length (min)]]/60</f>
        <v>1.5666666666666667</v>
      </c>
      <c r="P2350">
        <v>451</v>
      </c>
      <c r="Q2350" s="17">
        <f>IFERROR(Flights[[#This Row],[Distance]]/Flights[[#This Row],[Length (hr)]],"")</f>
        <v>287.87234042553195</v>
      </c>
      <c r="R2350" s="1">
        <v>0.56458333333333333</v>
      </c>
      <c r="S2350" s="1">
        <v>0.61388888888888893</v>
      </c>
      <c r="T2350">
        <v>71</v>
      </c>
      <c r="U2350" t="str">
        <f>IF(Flights[[#This Row],[Arrival Delay]]="","Cancelled",IF(Flights[[#This Row],[Arrival Delay]]&gt;15,"Delayed","On time"))</f>
        <v>Delayed</v>
      </c>
      <c r="V2350" t="str">
        <f>IF(Flights[[#This Row],[Status]]&lt;&gt;"Delayed","",IF(Flights[[#This Row],[Arrival Delay]]&gt;120,"Severe",IF(Flights[[#This Row],[Arrival Delay]]&gt;60,"Major","Moderate")))</f>
        <v>Major</v>
      </c>
      <c r="X2350" t="str">
        <f>IF(OR(AND(Flights[[#This Row],[Status]]="Cancelled",Flights[[#This Row],[Cancellation Reason]]="Airline/Carrier"),Flights[[#This Row],[Delay Type]]="Severe"),"Yes","No")</f>
        <v>No</v>
      </c>
    </row>
    <row r="2351" spans="1:24" x14ac:dyDescent="0.25">
      <c r="A2351" s="3">
        <v>42181</v>
      </c>
      <c r="B2351">
        <f>WEEKNUM(Flights[[#This Row],[Date]],2)</f>
        <v>26</v>
      </c>
      <c r="C2351">
        <f>WEEKDAY(Flights[[#This Row],[Date]],2)</f>
        <v>5</v>
      </c>
      <c r="D2351" t="s">
        <v>80</v>
      </c>
      <c r="E2351" t="s">
        <v>1987</v>
      </c>
      <c r="F2351" t="s">
        <v>0</v>
      </c>
      <c r="G2351" t="s">
        <v>2</v>
      </c>
      <c r="H2351" t="str">
        <f>_xlfn.XLOOKUP(Flights[[#This Row],[Destination]],Airports!$A$1:$A$77,Airports!$D$1:$D$77,"Code not found")</f>
        <v>Miami</v>
      </c>
      <c r="I2351" t="str" cm="1">
        <f t="array" ref="I2351">_xlfn.XLOOKUP(Flights[[#This Row],[Destination]],_xlfn._TRO_TRAILING(Airports!A:A),_xlfn._TRO_TRAILING(Airports!E:E),"Code not found")</f>
        <v>FL</v>
      </c>
      <c r="J2351" s="1">
        <v>0.51041666666666663</v>
      </c>
      <c r="K2351">
        <f>HOUR(Flights[[#This Row],[Scheduled Departure]])</f>
        <v>12</v>
      </c>
      <c r="L2351" s="1">
        <v>0.51180555555555551</v>
      </c>
      <c r="M2351">
        <v>2</v>
      </c>
      <c r="N2351">
        <v>307</v>
      </c>
      <c r="O2351" s="14">
        <f>Flights[[#This Row],[Length (min)]]/60</f>
        <v>5.1166666666666663</v>
      </c>
      <c r="P2351">
        <v>2342</v>
      </c>
      <c r="Q2351" s="17">
        <f>IFERROR(Flights[[#This Row],[Distance]]/Flights[[#This Row],[Length (hr)]],"")</f>
        <v>457.71986970684043</v>
      </c>
      <c r="R2351" s="1">
        <v>0.85347222222222219</v>
      </c>
      <c r="S2351" s="1">
        <v>0.85</v>
      </c>
      <c r="T2351">
        <v>-5</v>
      </c>
      <c r="U2351" t="str">
        <f>IF(Flights[[#This Row],[Arrival Delay]]="","Cancelled",IF(Flights[[#This Row],[Arrival Delay]]&gt;15,"Delayed","On time"))</f>
        <v>On time</v>
      </c>
      <c r="V2351" t="str">
        <f>IF(Flights[[#This Row],[Status]]&lt;&gt;"Delayed","",IF(Flights[[#This Row],[Arrival Delay]]&gt;120,"Severe",IF(Flights[[#This Row],[Arrival Delay]]&gt;60,"Major","Moderate")))</f>
        <v/>
      </c>
      <c r="X2351" t="str">
        <f>IF(OR(AND(Flights[[#This Row],[Status]]="Cancelled",Flights[[#This Row],[Cancellation Reason]]="Airline/Carrier"),Flights[[#This Row],[Delay Type]]="Severe"),"Yes","No")</f>
        <v>No</v>
      </c>
    </row>
    <row r="2352" spans="1:24" x14ac:dyDescent="0.25">
      <c r="A2352" s="3">
        <v>42181</v>
      </c>
      <c r="B2352">
        <f>WEEKNUM(Flights[[#This Row],[Date]],2)</f>
        <v>26</v>
      </c>
      <c r="C2352">
        <f>WEEKDAY(Flights[[#This Row],[Date]],2)</f>
        <v>5</v>
      </c>
      <c r="D2352" t="s">
        <v>1147</v>
      </c>
      <c r="E2352" t="s">
        <v>1991</v>
      </c>
      <c r="F2352" t="s">
        <v>0</v>
      </c>
      <c r="G2352" t="s">
        <v>344</v>
      </c>
      <c r="H2352" t="str">
        <f>_xlfn.XLOOKUP(Flights[[#This Row],[Destination]],Airports!$A$1:$A$77,Airports!$D$1:$D$77,"Code not found")</f>
        <v>Seattle</v>
      </c>
      <c r="I2352" t="str" cm="1">
        <f t="array" ref="I2352">_xlfn.XLOOKUP(Flights[[#This Row],[Destination]],_xlfn._TRO_TRAILING(Airports!A:A),_xlfn._TRO_TRAILING(Airports!E:E),"Code not found")</f>
        <v>WA</v>
      </c>
      <c r="J2352" s="1">
        <v>0.51041666666666663</v>
      </c>
      <c r="K2352">
        <f>HOUR(Flights[[#This Row],[Scheduled Departure]])</f>
        <v>12</v>
      </c>
      <c r="L2352" s="1">
        <v>0</v>
      </c>
      <c r="O2352" s="14">
        <f>Flights[[#This Row],[Length (min)]]/60</f>
        <v>0</v>
      </c>
      <c r="P2352">
        <v>954</v>
      </c>
      <c r="Q2352" s="17" t="str">
        <f>IFERROR(Flights[[#This Row],[Distance]]/Flights[[#This Row],[Length (hr)]],"")</f>
        <v/>
      </c>
      <c r="R2352" s="1">
        <v>0.62083333333333335</v>
      </c>
      <c r="S2352" s="1">
        <v>0</v>
      </c>
      <c r="U2352" t="str">
        <f>IF(Flights[[#This Row],[Arrival Delay]]="","Cancelled",IF(Flights[[#This Row],[Arrival Delay]]&gt;15,"Delayed","On time"))</f>
        <v>Cancelled</v>
      </c>
      <c r="V2352" t="str">
        <f>IF(Flights[[#This Row],[Status]]&lt;&gt;"Delayed","",IF(Flights[[#This Row],[Arrival Delay]]&gt;120,"Severe",IF(Flights[[#This Row],[Arrival Delay]]&gt;60,"Major","Moderate")))</f>
        <v/>
      </c>
      <c r="W2352" t="s">
        <v>8</v>
      </c>
      <c r="X2352" t="str">
        <f>IF(OR(AND(Flights[[#This Row],[Status]]="Cancelled",Flights[[#This Row],[Cancellation Reason]]="Airline/Carrier"),Flights[[#This Row],[Delay Type]]="Severe"),"Yes","No")</f>
        <v>Yes</v>
      </c>
    </row>
    <row r="2353" spans="1:24" x14ac:dyDescent="0.25">
      <c r="A2353" s="3">
        <v>42181</v>
      </c>
      <c r="B2353">
        <f>WEEKNUM(Flights[[#This Row],[Date]],2)</f>
        <v>26</v>
      </c>
      <c r="C2353">
        <f>WEEKDAY(Flights[[#This Row],[Date]],2)</f>
        <v>5</v>
      </c>
      <c r="D2353" t="s">
        <v>906</v>
      </c>
      <c r="E2353" t="s">
        <v>1994</v>
      </c>
      <c r="F2353" t="s">
        <v>0</v>
      </c>
      <c r="G2353" t="s">
        <v>347</v>
      </c>
      <c r="H2353" t="str">
        <f>_xlfn.XLOOKUP(Flights[[#This Row],[Destination]],Airports!$A$1:$A$77,Airports!$D$1:$D$77,"Code not found")</f>
        <v>San Jose</v>
      </c>
      <c r="I2353" t="str" cm="1">
        <f t="array" ref="I2353">_xlfn.XLOOKUP(Flights[[#This Row],[Destination]],_xlfn._TRO_TRAILING(Airports!A:A),_xlfn._TRO_TRAILING(Airports!E:E),"Code not found")</f>
        <v>CA</v>
      </c>
      <c r="J2353" s="1">
        <v>0.53472222222222221</v>
      </c>
      <c r="K2353">
        <f>HOUR(Flights[[#This Row],[Scheduled Departure]])</f>
        <v>12</v>
      </c>
      <c r="L2353" s="1">
        <v>0.53125</v>
      </c>
      <c r="M2353">
        <v>-5</v>
      </c>
      <c r="N2353">
        <v>79</v>
      </c>
      <c r="O2353" s="14">
        <f>Flights[[#This Row],[Length (min)]]/60</f>
        <v>1.3166666666666667</v>
      </c>
      <c r="P2353">
        <v>308</v>
      </c>
      <c r="Q2353" s="17">
        <f>IFERROR(Flights[[#This Row],[Distance]]/Flights[[#This Row],[Length (hr)]],"")</f>
        <v>233.92405063291139</v>
      </c>
      <c r="R2353" s="1">
        <v>0.58958333333333335</v>
      </c>
      <c r="S2353" s="1">
        <v>0.58611111111111114</v>
      </c>
      <c r="T2353">
        <v>-5</v>
      </c>
      <c r="U2353" t="str">
        <f>IF(Flights[[#This Row],[Arrival Delay]]="","Cancelled",IF(Flights[[#This Row],[Arrival Delay]]&gt;15,"Delayed","On time"))</f>
        <v>On time</v>
      </c>
      <c r="V2353" t="str">
        <f>IF(Flights[[#This Row],[Status]]&lt;&gt;"Delayed","",IF(Flights[[#This Row],[Arrival Delay]]&gt;120,"Severe",IF(Flights[[#This Row],[Arrival Delay]]&gt;60,"Major","Moderate")))</f>
        <v/>
      </c>
      <c r="X2353" t="str">
        <f>IF(OR(AND(Flights[[#This Row],[Status]]="Cancelled",Flights[[#This Row],[Cancellation Reason]]="Airline/Carrier"),Flights[[#This Row],[Delay Type]]="Severe"),"Yes","No")</f>
        <v>No</v>
      </c>
    </row>
    <row r="2354" spans="1:24" x14ac:dyDescent="0.25">
      <c r="A2354" s="3">
        <v>42181</v>
      </c>
      <c r="B2354">
        <f>WEEKNUM(Flights[[#This Row],[Date]],2)</f>
        <v>26</v>
      </c>
      <c r="C2354">
        <f>WEEKDAY(Flights[[#This Row],[Date]],2)</f>
        <v>5</v>
      </c>
      <c r="D2354" t="s">
        <v>1532</v>
      </c>
      <c r="E2354" t="s">
        <v>1995</v>
      </c>
      <c r="F2354" t="s">
        <v>0</v>
      </c>
      <c r="G2354" t="s">
        <v>347</v>
      </c>
      <c r="H2354" t="str">
        <f>_xlfn.XLOOKUP(Flights[[#This Row],[Destination]],Airports!$A$1:$A$77,Airports!$D$1:$D$77,"Code not found")</f>
        <v>San Jose</v>
      </c>
      <c r="I2354" t="str" cm="1">
        <f t="array" ref="I2354">_xlfn.XLOOKUP(Flights[[#This Row],[Destination]],_xlfn._TRO_TRAILING(Airports!A:A),_xlfn._TRO_TRAILING(Airports!E:E),"Code not found")</f>
        <v>CA</v>
      </c>
      <c r="J2354" s="1">
        <v>0.60069444444444442</v>
      </c>
      <c r="K2354">
        <f>HOUR(Flights[[#This Row],[Scheduled Departure]])</f>
        <v>14</v>
      </c>
      <c r="L2354" s="1">
        <v>0.63472222222222219</v>
      </c>
      <c r="M2354">
        <v>49</v>
      </c>
      <c r="N2354">
        <v>53</v>
      </c>
      <c r="O2354" s="14">
        <f>Flights[[#This Row],[Length (min)]]/60</f>
        <v>0.8833333333333333</v>
      </c>
      <c r="P2354">
        <v>308</v>
      </c>
      <c r="Q2354" s="17">
        <f>IFERROR(Flights[[#This Row],[Distance]]/Flights[[#This Row],[Length (hr)]],"")</f>
        <v>348.67924528301887</v>
      </c>
      <c r="R2354" s="1">
        <v>0.64583333333333337</v>
      </c>
      <c r="S2354" s="1">
        <v>0.67152777777777772</v>
      </c>
      <c r="T2354">
        <v>37</v>
      </c>
      <c r="U2354" t="str">
        <f>IF(Flights[[#This Row],[Arrival Delay]]="","Cancelled",IF(Flights[[#This Row],[Arrival Delay]]&gt;15,"Delayed","On time"))</f>
        <v>Delayed</v>
      </c>
      <c r="V2354" t="str">
        <f>IF(Flights[[#This Row],[Status]]&lt;&gt;"Delayed","",IF(Flights[[#This Row],[Arrival Delay]]&gt;120,"Severe",IF(Flights[[#This Row],[Arrival Delay]]&gt;60,"Major","Moderate")))</f>
        <v>Moderate</v>
      </c>
      <c r="X2354" t="str">
        <f>IF(OR(AND(Flights[[#This Row],[Status]]="Cancelled",Flights[[#This Row],[Cancellation Reason]]="Airline/Carrier"),Flights[[#This Row],[Delay Type]]="Severe"),"Yes","No")</f>
        <v>No</v>
      </c>
    </row>
    <row r="2355" spans="1:24" x14ac:dyDescent="0.25">
      <c r="A2355" s="3">
        <v>42181</v>
      </c>
      <c r="B2355">
        <f>WEEKNUM(Flights[[#This Row],[Date]],2)</f>
        <v>26</v>
      </c>
      <c r="C2355">
        <f>WEEKDAY(Flights[[#This Row],[Date]],2)</f>
        <v>5</v>
      </c>
      <c r="D2355" t="s">
        <v>548</v>
      </c>
      <c r="E2355" t="s">
        <v>1992</v>
      </c>
      <c r="F2355" t="s">
        <v>0</v>
      </c>
      <c r="G2355" t="s">
        <v>285</v>
      </c>
      <c r="H2355" t="str">
        <f>_xlfn.XLOOKUP(Flights[[#This Row],[Destination]],Airports!$A$1:$A$77,Airports!$D$1:$D$77,"Code not found")</f>
        <v>Fort Lauderdale</v>
      </c>
      <c r="I2355" t="str" cm="1">
        <f t="array" ref="I2355">_xlfn.XLOOKUP(Flights[[#This Row],[Destination]],_xlfn._TRO_TRAILING(Airports!A:A),_xlfn._TRO_TRAILING(Airports!E:E),"Code not found")</f>
        <v>FL</v>
      </c>
      <c r="J2355" s="1">
        <v>0.63194444444444442</v>
      </c>
      <c r="K2355">
        <f>HOUR(Flights[[#This Row],[Scheduled Departure]])</f>
        <v>15</v>
      </c>
      <c r="L2355" s="1">
        <v>0.71180555555555558</v>
      </c>
      <c r="M2355">
        <v>115</v>
      </c>
      <c r="N2355">
        <v>304</v>
      </c>
      <c r="O2355" s="14">
        <f>Flights[[#This Row],[Length (min)]]/60</f>
        <v>5.0666666666666664</v>
      </c>
      <c r="P2355">
        <v>2343</v>
      </c>
      <c r="Q2355" s="17">
        <f>IFERROR(Flights[[#This Row],[Distance]]/Flights[[#This Row],[Length (hr)]],"")</f>
        <v>462.43421052631584</v>
      </c>
      <c r="R2355" s="1">
        <v>0.96875</v>
      </c>
      <c r="S2355" s="1">
        <v>4.791666666666667E-2</v>
      </c>
      <c r="T2355">
        <v>114</v>
      </c>
      <c r="U2355" t="str">
        <f>IF(Flights[[#This Row],[Arrival Delay]]="","Cancelled",IF(Flights[[#This Row],[Arrival Delay]]&gt;15,"Delayed","On time"))</f>
        <v>Delayed</v>
      </c>
      <c r="V2355" t="str">
        <f>IF(Flights[[#This Row],[Status]]&lt;&gt;"Delayed","",IF(Flights[[#This Row],[Arrival Delay]]&gt;120,"Severe",IF(Flights[[#This Row],[Arrival Delay]]&gt;60,"Major","Moderate")))</f>
        <v>Major</v>
      </c>
      <c r="X2355" t="str">
        <f>IF(OR(AND(Flights[[#This Row],[Status]]="Cancelled",Flights[[#This Row],[Cancellation Reason]]="Airline/Carrier"),Flights[[#This Row],[Delay Type]]="Severe"),"Yes","No")</f>
        <v>No</v>
      </c>
    </row>
    <row r="2356" spans="1:24" x14ac:dyDescent="0.25">
      <c r="A2356" s="3">
        <v>42181</v>
      </c>
      <c r="B2356">
        <f>WEEKNUM(Flights[[#This Row],[Date]],2)</f>
        <v>26</v>
      </c>
      <c r="C2356">
        <f>WEEKDAY(Flights[[#This Row],[Date]],2)</f>
        <v>5</v>
      </c>
      <c r="D2356" t="s">
        <v>760</v>
      </c>
      <c r="E2356" t="s">
        <v>1990</v>
      </c>
      <c r="F2356" t="s">
        <v>0</v>
      </c>
      <c r="G2356" t="s">
        <v>9</v>
      </c>
      <c r="H2356" t="str">
        <f>_xlfn.XLOOKUP(Flights[[#This Row],[Destination]],Airports!$A$1:$A$77,Airports!$D$1:$D$77,"Code not found")</f>
        <v>San Francisco</v>
      </c>
      <c r="I2356" t="str" cm="1">
        <f t="array" ref="I2356">_xlfn.XLOOKUP(Flights[[#This Row],[Destination]],_xlfn._TRO_TRAILING(Airports!A:A),_xlfn._TRO_TRAILING(Airports!E:E),"Code not found")</f>
        <v>CA</v>
      </c>
      <c r="J2356" s="1">
        <v>0.8354166666666667</v>
      </c>
      <c r="K2356">
        <f>HOUR(Flights[[#This Row],[Scheduled Departure]])</f>
        <v>20</v>
      </c>
      <c r="L2356" s="1">
        <v>0.83125000000000004</v>
      </c>
      <c r="M2356">
        <v>-6</v>
      </c>
      <c r="N2356">
        <v>76</v>
      </c>
      <c r="O2356" s="14">
        <f>Flights[[#This Row],[Length (min)]]/60</f>
        <v>1.2666666666666666</v>
      </c>
      <c r="P2356">
        <v>337</v>
      </c>
      <c r="Q2356" s="17">
        <f>IFERROR(Flights[[#This Row],[Distance]]/Flights[[#This Row],[Length (hr)]],"")</f>
        <v>266.0526315789474</v>
      </c>
      <c r="R2356" s="1">
        <v>0.89583333333333337</v>
      </c>
      <c r="S2356" s="1">
        <v>0.88402777777777775</v>
      </c>
      <c r="T2356">
        <v>-17</v>
      </c>
      <c r="U2356" t="str">
        <f>IF(Flights[[#This Row],[Arrival Delay]]="","Cancelled",IF(Flights[[#This Row],[Arrival Delay]]&gt;15,"Delayed","On time"))</f>
        <v>On time</v>
      </c>
      <c r="V2356" t="str">
        <f>IF(Flights[[#This Row],[Status]]&lt;&gt;"Delayed","",IF(Flights[[#This Row],[Arrival Delay]]&gt;120,"Severe",IF(Flights[[#This Row],[Arrival Delay]]&gt;60,"Major","Moderate")))</f>
        <v/>
      </c>
      <c r="X2356" t="str">
        <f>IF(OR(AND(Flights[[#This Row],[Status]]="Cancelled",Flights[[#This Row],[Cancellation Reason]]="Airline/Carrier"),Flights[[#This Row],[Delay Type]]="Severe"),"Yes","No")</f>
        <v>No</v>
      </c>
    </row>
    <row r="2357" spans="1:24" x14ac:dyDescent="0.25">
      <c r="A2357" s="3">
        <v>42181</v>
      </c>
      <c r="B2357">
        <f>WEEKNUM(Flights[[#This Row],[Date]],2)</f>
        <v>26</v>
      </c>
      <c r="C2357">
        <f>WEEKDAY(Flights[[#This Row],[Date]],2)</f>
        <v>5</v>
      </c>
      <c r="D2357" t="s">
        <v>1257</v>
      </c>
      <c r="E2357" t="s">
        <v>1995</v>
      </c>
      <c r="F2357" t="s">
        <v>0</v>
      </c>
      <c r="G2357" t="s">
        <v>351</v>
      </c>
      <c r="H2357" t="str">
        <f>_xlfn.XLOOKUP(Flights[[#This Row],[Destination]],Airports!$A$1:$A$77,Airports!$D$1:$D$77,"Code not found")</f>
        <v>Sacramento</v>
      </c>
      <c r="I2357" t="str" cm="1">
        <f t="array" ref="I2357">_xlfn.XLOOKUP(Flights[[#This Row],[Destination]],_xlfn._TRO_TRAILING(Airports!A:A),_xlfn._TRO_TRAILING(Airports!E:E),"Code not found")</f>
        <v>CA</v>
      </c>
      <c r="J2357" s="1">
        <v>0.92708333333333337</v>
      </c>
      <c r="K2357">
        <f>HOUR(Flights[[#This Row],[Scheduled Departure]])</f>
        <v>22</v>
      </c>
      <c r="L2357" s="1">
        <v>1.3888888888888889E-3</v>
      </c>
      <c r="M2357">
        <v>107</v>
      </c>
      <c r="N2357">
        <v>73</v>
      </c>
      <c r="O2357" s="14">
        <f>Flights[[#This Row],[Length (min)]]/60</f>
        <v>1.2166666666666666</v>
      </c>
      <c r="P2357">
        <v>373</v>
      </c>
      <c r="Q2357" s="17">
        <f>IFERROR(Flights[[#This Row],[Distance]]/Flights[[#This Row],[Length (hr)]],"")</f>
        <v>306.57534246575347</v>
      </c>
      <c r="R2357" s="1">
        <v>0.98263888888888884</v>
      </c>
      <c r="S2357" s="1">
        <v>5.2083333333333336E-2</v>
      </c>
      <c r="T2357">
        <v>100</v>
      </c>
      <c r="U2357" t="str">
        <f>IF(Flights[[#This Row],[Arrival Delay]]="","Cancelled",IF(Flights[[#This Row],[Arrival Delay]]&gt;15,"Delayed","On time"))</f>
        <v>Delayed</v>
      </c>
      <c r="V2357" t="str">
        <f>IF(Flights[[#This Row],[Status]]&lt;&gt;"Delayed","",IF(Flights[[#This Row],[Arrival Delay]]&gt;120,"Severe",IF(Flights[[#This Row],[Arrival Delay]]&gt;60,"Major","Moderate")))</f>
        <v>Major</v>
      </c>
      <c r="X2357" t="str">
        <f>IF(OR(AND(Flights[[#This Row],[Status]]="Cancelled",Flights[[#This Row],[Cancellation Reason]]="Airline/Carrier"),Flights[[#This Row],[Delay Type]]="Severe"),"Yes","No")</f>
        <v>No</v>
      </c>
    </row>
    <row r="2358" spans="1:24" x14ac:dyDescent="0.25">
      <c r="A2358" s="3">
        <v>42182</v>
      </c>
      <c r="B2358">
        <f>WEEKNUM(Flights[[#This Row],[Date]],2)</f>
        <v>26</v>
      </c>
      <c r="C2358">
        <f>WEEKDAY(Flights[[#This Row],[Date]],2)</f>
        <v>6</v>
      </c>
      <c r="D2358" t="s">
        <v>1500</v>
      </c>
      <c r="E2358" t="s">
        <v>1988</v>
      </c>
      <c r="F2358" t="s">
        <v>0</v>
      </c>
      <c r="G2358" t="s">
        <v>29</v>
      </c>
      <c r="H2358" t="str">
        <f>_xlfn.XLOOKUP(Flights[[#This Row],[Destination]],Airports!$A$1:$A$77,Airports!$D$1:$D$77,"Code not found")</f>
        <v>Phoenix</v>
      </c>
      <c r="I2358" t="str" cm="1">
        <f t="array" ref="I2358">_xlfn.XLOOKUP(Flights[[#This Row],[Destination]],_xlfn._TRO_TRAILING(Airports!A:A),_xlfn._TRO_TRAILING(Airports!E:E),"Code not found")</f>
        <v>AZ</v>
      </c>
      <c r="J2358" s="1">
        <v>0.25</v>
      </c>
      <c r="K2358">
        <f>HOUR(Flights[[#This Row],[Scheduled Departure]])</f>
        <v>6</v>
      </c>
      <c r="L2358" s="1">
        <v>0.24652777777777779</v>
      </c>
      <c r="M2358">
        <v>-5</v>
      </c>
      <c r="N2358">
        <v>85</v>
      </c>
      <c r="O2358" s="14">
        <f>Flights[[#This Row],[Length (min)]]/60</f>
        <v>1.4166666666666667</v>
      </c>
      <c r="P2358">
        <v>370</v>
      </c>
      <c r="Q2358" s="17">
        <f>IFERROR(Flights[[#This Row],[Distance]]/Flights[[#This Row],[Length (hr)]],"")</f>
        <v>261.1764705882353</v>
      </c>
      <c r="R2358" s="1">
        <v>0.31319444444444444</v>
      </c>
      <c r="S2358" s="1">
        <v>0.30555555555555558</v>
      </c>
      <c r="T2358">
        <v>-11</v>
      </c>
      <c r="U2358" t="str">
        <f>IF(Flights[[#This Row],[Arrival Delay]]="","Cancelled",IF(Flights[[#This Row],[Arrival Delay]]&gt;15,"Delayed","On time"))</f>
        <v>On time</v>
      </c>
      <c r="V2358" t="str">
        <f>IF(Flights[[#This Row],[Status]]&lt;&gt;"Delayed","",IF(Flights[[#This Row],[Arrival Delay]]&gt;120,"Severe",IF(Flights[[#This Row],[Arrival Delay]]&gt;60,"Major","Moderate")))</f>
        <v/>
      </c>
      <c r="X2358" t="str">
        <f>IF(OR(AND(Flights[[#This Row],[Status]]="Cancelled",Flights[[#This Row],[Cancellation Reason]]="Airline/Carrier"),Flights[[#This Row],[Delay Type]]="Severe"),"Yes","No")</f>
        <v>No</v>
      </c>
    </row>
    <row r="2359" spans="1:24" x14ac:dyDescent="0.25">
      <c r="A2359" s="3">
        <v>42182</v>
      </c>
      <c r="B2359">
        <f>WEEKNUM(Flights[[#This Row],[Date]],2)</f>
        <v>26</v>
      </c>
      <c r="C2359">
        <f>WEEKDAY(Flights[[#This Row],[Date]],2)</f>
        <v>6</v>
      </c>
      <c r="D2359" t="s">
        <v>167</v>
      </c>
      <c r="E2359" t="s">
        <v>1987</v>
      </c>
      <c r="F2359" t="s">
        <v>0</v>
      </c>
      <c r="G2359" t="s">
        <v>2</v>
      </c>
      <c r="H2359" t="str">
        <f>_xlfn.XLOOKUP(Flights[[#This Row],[Destination]],Airports!$A$1:$A$77,Airports!$D$1:$D$77,"Code not found")</f>
        <v>Miami</v>
      </c>
      <c r="I2359" t="str" cm="1">
        <f t="array" ref="I2359">_xlfn.XLOOKUP(Flights[[#This Row],[Destination]],_xlfn._TRO_TRAILING(Airports!A:A),_xlfn._TRO_TRAILING(Airports!E:E),"Code not found")</f>
        <v>FL</v>
      </c>
      <c r="J2359" s="1">
        <v>0.31597222222222221</v>
      </c>
      <c r="K2359">
        <f>HOUR(Flights[[#This Row],[Scheduled Departure]])</f>
        <v>7</v>
      </c>
      <c r="L2359" s="1">
        <v>0.35972222222222222</v>
      </c>
      <c r="M2359">
        <v>63</v>
      </c>
      <c r="N2359">
        <v>323</v>
      </c>
      <c r="O2359" s="14">
        <f>Flights[[#This Row],[Length (min)]]/60</f>
        <v>5.3833333333333337</v>
      </c>
      <c r="P2359">
        <v>2342</v>
      </c>
      <c r="Q2359" s="17">
        <f>IFERROR(Flights[[#This Row],[Distance]]/Flights[[#This Row],[Length (hr)]],"")</f>
        <v>435.04643962848291</v>
      </c>
      <c r="R2359" s="1">
        <v>0.66041666666666665</v>
      </c>
      <c r="S2359" s="1">
        <v>0.70902777777777781</v>
      </c>
      <c r="T2359">
        <v>70</v>
      </c>
      <c r="U2359" t="str">
        <f>IF(Flights[[#This Row],[Arrival Delay]]="","Cancelled",IF(Flights[[#This Row],[Arrival Delay]]&gt;15,"Delayed","On time"))</f>
        <v>Delayed</v>
      </c>
      <c r="V2359" t="str">
        <f>IF(Flights[[#This Row],[Status]]&lt;&gt;"Delayed","",IF(Flights[[#This Row],[Arrival Delay]]&gt;120,"Severe",IF(Flights[[#This Row],[Arrival Delay]]&gt;60,"Major","Moderate")))</f>
        <v>Major</v>
      </c>
      <c r="X2359" t="str">
        <f>IF(OR(AND(Flights[[#This Row],[Status]]="Cancelled",Flights[[#This Row],[Cancellation Reason]]="Airline/Carrier"),Flights[[#This Row],[Delay Type]]="Severe"),"Yes","No")</f>
        <v>No</v>
      </c>
    </row>
    <row r="2360" spans="1:24" x14ac:dyDescent="0.25">
      <c r="A2360" s="3">
        <v>42182</v>
      </c>
      <c r="B2360">
        <f>WEEKNUM(Flights[[#This Row],[Date]],2)</f>
        <v>26</v>
      </c>
      <c r="C2360">
        <f>WEEKDAY(Flights[[#This Row],[Date]],2)</f>
        <v>6</v>
      </c>
      <c r="D2360" t="s">
        <v>415</v>
      </c>
      <c r="E2360" t="s">
        <v>1996</v>
      </c>
      <c r="F2360" t="s">
        <v>0</v>
      </c>
      <c r="G2360" t="s">
        <v>10</v>
      </c>
      <c r="H2360" t="str">
        <f>_xlfn.XLOOKUP(Flights[[#This Row],[Destination]],Airports!$A$1:$A$77,Airports!$D$1:$D$77,"Code not found")</f>
        <v>Boston</v>
      </c>
      <c r="I2360" t="str" cm="1">
        <f t="array" ref="I2360">_xlfn.XLOOKUP(Flights[[#This Row],[Destination]],_xlfn._TRO_TRAILING(Airports!A:A),_xlfn._TRO_TRAILING(Airports!E:E),"Code not found")</f>
        <v>MA</v>
      </c>
      <c r="J2360" s="1">
        <v>0.34375</v>
      </c>
      <c r="K2360">
        <f>HOUR(Flights[[#This Row],[Scheduled Departure]])</f>
        <v>8</v>
      </c>
      <c r="L2360" s="1">
        <v>0.34375</v>
      </c>
      <c r="M2360">
        <v>0</v>
      </c>
      <c r="N2360">
        <v>324</v>
      </c>
      <c r="O2360" s="14">
        <f>Flights[[#This Row],[Length (min)]]/60</f>
        <v>5.4</v>
      </c>
      <c r="P2360">
        <v>2611</v>
      </c>
      <c r="Q2360" s="17">
        <f>IFERROR(Flights[[#This Row],[Distance]]/Flights[[#This Row],[Length (hr)]],"")</f>
        <v>483.51851851851848</v>
      </c>
      <c r="R2360" s="1">
        <v>0.70138888888888884</v>
      </c>
      <c r="S2360" s="1">
        <v>0.69374999999999998</v>
      </c>
      <c r="T2360">
        <v>-11</v>
      </c>
      <c r="U2360" t="str">
        <f>IF(Flights[[#This Row],[Arrival Delay]]="","Cancelled",IF(Flights[[#This Row],[Arrival Delay]]&gt;15,"Delayed","On time"))</f>
        <v>On time</v>
      </c>
      <c r="V2360" t="str">
        <f>IF(Flights[[#This Row],[Status]]&lt;&gt;"Delayed","",IF(Flights[[#This Row],[Arrival Delay]]&gt;120,"Severe",IF(Flights[[#This Row],[Arrival Delay]]&gt;60,"Major","Moderate")))</f>
        <v/>
      </c>
      <c r="X2360" t="str">
        <f>IF(OR(AND(Flights[[#This Row],[Status]]="Cancelled",Flights[[#This Row],[Cancellation Reason]]="Airline/Carrier"),Flights[[#This Row],[Delay Type]]="Severe"),"Yes","No")</f>
        <v>No</v>
      </c>
    </row>
    <row r="2361" spans="1:24" x14ac:dyDescent="0.25">
      <c r="A2361" s="3">
        <v>42182</v>
      </c>
      <c r="B2361">
        <f>WEEKNUM(Flights[[#This Row],[Date]],2)</f>
        <v>26</v>
      </c>
      <c r="C2361">
        <f>WEEKDAY(Flights[[#This Row],[Date]],2)</f>
        <v>6</v>
      </c>
      <c r="D2361" t="s">
        <v>1573</v>
      </c>
      <c r="E2361" t="s">
        <v>1995</v>
      </c>
      <c r="F2361" t="s">
        <v>0</v>
      </c>
      <c r="G2361" t="s">
        <v>318</v>
      </c>
      <c r="H2361" t="str">
        <f>_xlfn.XLOOKUP(Flights[[#This Row],[Destination]],Airports!$A$1:$A$77,Airports!$D$1:$D$77,"Code not found")</f>
        <v>Oakland</v>
      </c>
      <c r="I2361" t="str" cm="1">
        <f t="array" ref="I2361">_xlfn.XLOOKUP(Flights[[#This Row],[Destination]],_xlfn._TRO_TRAILING(Airports!A:A),_xlfn._TRO_TRAILING(Airports!E:E),"Code not found")</f>
        <v>CA</v>
      </c>
      <c r="J2361" s="1">
        <v>0.34375</v>
      </c>
      <c r="K2361">
        <f>HOUR(Flights[[#This Row],[Scheduled Departure]])</f>
        <v>8</v>
      </c>
      <c r="L2361" s="1">
        <v>0</v>
      </c>
      <c r="O2361" s="14">
        <f>Flights[[#This Row],[Length (min)]]/60</f>
        <v>0</v>
      </c>
      <c r="P2361">
        <v>337</v>
      </c>
      <c r="Q2361" s="17" t="str">
        <f>IFERROR(Flights[[#This Row],[Distance]]/Flights[[#This Row],[Length (hr)]],"")</f>
        <v/>
      </c>
      <c r="R2361" s="1">
        <v>0.3923611111111111</v>
      </c>
      <c r="S2361" s="1">
        <v>0</v>
      </c>
      <c r="U2361" t="str">
        <f>IF(Flights[[#This Row],[Arrival Delay]]="","Cancelled",IF(Flights[[#This Row],[Arrival Delay]]&gt;15,"Delayed","On time"))</f>
        <v>Cancelled</v>
      </c>
      <c r="V2361" t="str">
        <f>IF(Flights[[#This Row],[Status]]&lt;&gt;"Delayed","",IF(Flights[[#This Row],[Arrival Delay]]&gt;120,"Severe",IF(Flights[[#This Row],[Arrival Delay]]&gt;60,"Major","Moderate")))</f>
        <v/>
      </c>
      <c r="W2361" t="s">
        <v>8</v>
      </c>
      <c r="X2361" t="str">
        <f>IF(OR(AND(Flights[[#This Row],[Status]]="Cancelled",Flights[[#This Row],[Cancellation Reason]]="Airline/Carrier"),Flights[[#This Row],[Delay Type]]="Severe"),"Yes","No")</f>
        <v>Yes</v>
      </c>
    </row>
    <row r="2362" spans="1:24" x14ac:dyDescent="0.25">
      <c r="A2362" s="3">
        <v>42182</v>
      </c>
      <c r="B2362">
        <f>WEEKNUM(Flights[[#This Row],[Date]],2)</f>
        <v>26</v>
      </c>
      <c r="C2362">
        <f>WEEKDAY(Flights[[#This Row],[Date]],2)</f>
        <v>6</v>
      </c>
      <c r="D2362" t="s">
        <v>1249</v>
      </c>
      <c r="E2362" t="s">
        <v>1990</v>
      </c>
      <c r="F2362" t="s">
        <v>0</v>
      </c>
      <c r="G2362" t="s">
        <v>293</v>
      </c>
      <c r="H2362" t="str">
        <f>_xlfn.XLOOKUP(Flights[[#This Row],[Destination]],Airports!$A$1:$A$77,Airports!$D$1:$D$77,"Code not found")</f>
        <v>Houston</v>
      </c>
      <c r="I2362" t="str" cm="1">
        <f t="array" ref="I2362">_xlfn.XLOOKUP(Flights[[#This Row],[Destination]],_xlfn._TRO_TRAILING(Airports!A:A),_xlfn._TRO_TRAILING(Airports!E:E),"Code not found")</f>
        <v>TX</v>
      </c>
      <c r="J2362" s="1">
        <v>0.34722222222222221</v>
      </c>
      <c r="K2362">
        <f>HOUR(Flights[[#This Row],[Scheduled Departure]])</f>
        <v>8</v>
      </c>
      <c r="L2362" s="1">
        <v>0.34513888888888888</v>
      </c>
      <c r="M2362">
        <v>-3</v>
      </c>
      <c r="N2362">
        <v>197</v>
      </c>
      <c r="O2362" s="14">
        <f>Flights[[#This Row],[Length (min)]]/60</f>
        <v>3.2833333333333332</v>
      </c>
      <c r="P2362">
        <v>1379</v>
      </c>
      <c r="Q2362" s="17">
        <f>IFERROR(Flights[[#This Row],[Distance]]/Flights[[#This Row],[Length (hr)]],"")</f>
        <v>420</v>
      </c>
      <c r="R2362" s="1">
        <v>0.57152777777777775</v>
      </c>
      <c r="S2362" s="1">
        <v>0.56527777777777777</v>
      </c>
      <c r="T2362">
        <v>-9</v>
      </c>
      <c r="U2362" t="str">
        <f>IF(Flights[[#This Row],[Arrival Delay]]="","Cancelled",IF(Flights[[#This Row],[Arrival Delay]]&gt;15,"Delayed","On time"))</f>
        <v>On time</v>
      </c>
      <c r="V2362" t="str">
        <f>IF(Flights[[#This Row],[Status]]&lt;&gt;"Delayed","",IF(Flights[[#This Row],[Arrival Delay]]&gt;120,"Severe",IF(Flights[[#This Row],[Arrival Delay]]&gt;60,"Major","Moderate")))</f>
        <v/>
      </c>
      <c r="X2362" t="str">
        <f>IF(OR(AND(Flights[[#This Row],[Status]]="Cancelled",Flights[[#This Row],[Cancellation Reason]]="Airline/Carrier"),Flights[[#This Row],[Delay Type]]="Severe"),"Yes","No")</f>
        <v>No</v>
      </c>
    </row>
    <row r="2363" spans="1:24" x14ac:dyDescent="0.25">
      <c r="A2363" s="3">
        <v>42182</v>
      </c>
      <c r="B2363">
        <f>WEEKNUM(Flights[[#This Row],[Date]],2)</f>
        <v>26</v>
      </c>
      <c r="C2363">
        <f>WEEKDAY(Flights[[#This Row],[Date]],2)</f>
        <v>6</v>
      </c>
      <c r="D2363" t="s">
        <v>502</v>
      </c>
      <c r="E2363" t="s">
        <v>1994</v>
      </c>
      <c r="F2363" t="s">
        <v>0</v>
      </c>
      <c r="G2363" t="s">
        <v>339</v>
      </c>
      <c r="H2363" t="str">
        <f>_xlfn.XLOOKUP(Flights[[#This Row],[Destination]],Airports!$A$1:$A$77,Airports!$D$1:$D$77,"Code not found")</f>
        <v>San Diego</v>
      </c>
      <c r="I2363" t="str" cm="1">
        <f t="array" ref="I2363">_xlfn.XLOOKUP(Flights[[#This Row],[Destination]],_xlfn._TRO_TRAILING(Airports!A:A),_xlfn._TRO_TRAILING(Airports!E:E),"Code not found")</f>
        <v>CA</v>
      </c>
      <c r="J2363" s="1">
        <v>0.35138888888888886</v>
      </c>
      <c r="K2363">
        <f>HOUR(Flights[[#This Row],[Scheduled Departure]])</f>
        <v>8</v>
      </c>
      <c r="L2363" s="1">
        <v>0.35625000000000001</v>
      </c>
      <c r="M2363">
        <v>7</v>
      </c>
      <c r="N2363">
        <v>59</v>
      </c>
      <c r="O2363" s="14">
        <f>Flights[[#This Row],[Length (min)]]/60</f>
        <v>0.98333333333333328</v>
      </c>
      <c r="P2363">
        <v>109</v>
      </c>
      <c r="Q2363" s="17">
        <f>IFERROR(Flights[[#This Row],[Distance]]/Flights[[#This Row],[Length (hr)]],"")</f>
        <v>110.84745762711864</v>
      </c>
      <c r="R2363" s="1">
        <v>0.39652777777777776</v>
      </c>
      <c r="S2363" s="1">
        <v>0.3972222222222222</v>
      </c>
      <c r="T2363">
        <v>1</v>
      </c>
      <c r="U2363" t="str">
        <f>IF(Flights[[#This Row],[Arrival Delay]]="","Cancelled",IF(Flights[[#This Row],[Arrival Delay]]&gt;15,"Delayed","On time"))</f>
        <v>On time</v>
      </c>
      <c r="V2363" t="str">
        <f>IF(Flights[[#This Row],[Status]]&lt;&gt;"Delayed","",IF(Flights[[#This Row],[Arrival Delay]]&gt;120,"Severe",IF(Flights[[#This Row],[Arrival Delay]]&gt;60,"Major","Moderate")))</f>
        <v/>
      </c>
      <c r="X2363" t="str">
        <f>IF(OR(AND(Flights[[#This Row],[Status]]="Cancelled",Flights[[#This Row],[Cancellation Reason]]="Airline/Carrier"),Flights[[#This Row],[Delay Type]]="Severe"),"Yes","No")</f>
        <v>No</v>
      </c>
    </row>
    <row r="2364" spans="1:24" x14ac:dyDescent="0.25">
      <c r="A2364" s="3">
        <v>42182</v>
      </c>
      <c r="B2364">
        <f>WEEKNUM(Flights[[#This Row],[Date]],2)</f>
        <v>26</v>
      </c>
      <c r="C2364">
        <f>WEEKDAY(Flights[[#This Row],[Date]],2)</f>
        <v>6</v>
      </c>
      <c r="D2364" t="s">
        <v>1580</v>
      </c>
      <c r="E2364" t="s">
        <v>1990</v>
      </c>
      <c r="F2364" t="s">
        <v>0</v>
      </c>
      <c r="G2364" t="s">
        <v>16</v>
      </c>
      <c r="H2364" t="str">
        <f>_xlfn.XLOOKUP(Flights[[#This Row],[Destination]],Airports!$A$1:$A$77,Airports!$D$1:$D$77,"Code not found")</f>
        <v>Dulles</v>
      </c>
      <c r="I2364" t="str" cm="1">
        <f t="array" ref="I2364">_xlfn.XLOOKUP(Flights[[#This Row],[Destination]],_xlfn._TRO_TRAILING(Airports!A:A),_xlfn._TRO_TRAILING(Airports!E:E),"Code not found")</f>
        <v>VA</v>
      </c>
      <c r="J2364" s="1">
        <v>0.5493055555555556</v>
      </c>
      <c r="K2364">
        <f>HOUR(Flights[[#This Row],[Scheduled Departure]])</f>
        <v>13</v>
      </c>
      <c r="L2364" s="1">
        <v>0.54722222222222228</v>
      </c>
      <c r="M2364">
        <v>-3</v>
      </c>
      <c r="N2364">
        <v>302</v>
      </c>
      <c r="O2364" s="14">
        <f>Flights[[#This Row],[Length (min)]]/60</f>
        <v>5.0333333333333332</v>
      </c>
      <c r="P2364">
        <v>2288</v>
      </c>
      <c r="Q2364" s="17">
        <f>IFERROR(Flights[[#This Row],[Distance]]/Flights[[#This Row],[Length (hr)]],"")</f>
        <v>454.56953642384104</v>
      </c>
      <c r="R2364" s="1">
        <v>0.8833333333333333</v>
      </c>
      <c r="S2364" s="1">
        <v>0.88194444444444442</v>
      </c>
      <c r="T2364">
        <v>-2</v>
      </c>
      <c r="U2364" t="str">
        <f>IF(Flights[[#This Row],[Arrival Delay]]="","Cancelled",IF(Flights[[#This Row],[Arrival Delay]]&gt;15,"Delayed","On time"))</f>
        <v>On time</v>
      </c>
      <c r="V2364" t="str">
        <f>IF(Flights[[#This Row],[Status]]&lt;&gt;"Delayed","",IF(Flights[[#This Row],[Arrival Delay]]&gt;120,"Severe",IF(Flights[[#This Row],[Arrival Delay]]&gt;60,"Major","Moderate")))</f>
        <v/>
      </c>
      <c r="X2364" t="str">
        <f>IF(OR(AND(Flights[[#This Row],[Status]]="Cancelled",Flights[[#This Row],[Cancellation Reason]]="Airline/Carrier"),Flights[[#This Row],[Delay Type]]="Severe"),"Yes","No")</f>
        <v>No</v>
      </c>
    </row>
    <row r="2365" spans="1:24" x14ac:dyDescent="0.25">
      <c r="A2365" s="3">
        <v>42182</v>
      </c>
      <c r="B2365">
        <f>WEEKNUM(Flights[[#This Row],[Date]],2)</f>
        <v>26</v>
      </c>
      <c r="C2365">
        <f>WEEKDAY(Flights[[#This Row],[Date]],2)</f>
        <v>6</v>
      </c>
      <c r="D2365" t="s">
        <v>544</v>
      </c>
      <c r="E2365" t="s">
        <v>1998</v>
      </c>
      <c r="F2365" t="s">
        <v>0</v>
      </c>
      <c r="G2365" t="s">
        <v>273</v>
      </c>
      <c r="H2365" t="str">
        <f>_xlfn.XLOOKUP(Flights[[#This Row],[Destination]],Airports!$A$1:$A$77,Airports!$D$1:$D$77,"Code not found")</f>
        <v>Denver</v>
      </c>
      <c r="I2365" t="str" cm="1">
        <f t="array" ref="I2365">_xlfn.XLOOKUP(Flights[[#This Row],[Destination]],_xlfn._TRO_TRAILING(Airports!A:A),_xlfn._TRO_TRAILING(Airports!E:E),"Code not found")</f>
        <v>CO</v>
      </c>
      <c r="J2365" s="1">
        <v>0.6069444444444444</v>
      </c>
      <c r="K2365">
        <f>HOUR(Flights[[#This Row],[Scheduled Departure]])</f>
        <v>14</v>
      </c>
      <c r="L2365" s="1">
        <v>0.60069444444444442</v>
      </c>
      <c r="M2365">
        <v>-9</v>
      </c>
      <c r="N2365">
        <v>135</v>
      </c>
      <c r="O2365" s="14">
        <f>Flights[[#This Row],[Length (min)]]/60</f>
        <v>2.25</v>
      </c>
      <c r="P2365">
        <v>862</v>
      </c>
      <c r="Q2365" s="17">
        <f>IFERROR(Flights[[#This Row],[Distance]]/Flights[[#This Row],[Length (hr)]],"")</f>
        <v>383.11111111111109</v>
      </c>
      <c r="R2365" s="1">
        <v>0.74236111111111114</v>
      </c>
      <c r="S2365" s="1">
        <v>0.73611111111111116</v>
      </c>
      <c r="T2365">
        <v>-9</v>
      </c>
      <c r="U2365" t="str">
        <f>IF(Flights[[#This Row],[Arrival Delay]]="","Cancelled",IF(Flights[[#This Row],[Arrival Delay]]&gt;15,"Delayed","On time"))</f>
        <v>On time</v>
      </c>
      <c r="V2365" t="str">
        <f>IF(Flights[[#This Row],[Status]]&lt;&gt;"Delayed","",IF(Flights[[#This Row],[Arrival Delay]]&gt;120,"Severe",IF(Flights[[#This Row],[Arrival Delay]]&gt;60,"Major","Moderate")))</f>
        <v/>
      </c>
      <c r="X2365" t="str">
        <f>IF(OR(AND(Flights[[#This Row],[Status]]="Cancelled",Flights[[#This Row],[Cancellation Reason]]="Airline/Carrier"),Flights[[#This Row],[Delay Type]]="Severe"),"Yes","No")</f>
        <v>No</v>
      </c>
    </row>
    <row r="2366" spans="1:24" x14ac:dyDescent="0.25">
      <c r="A2366" s="3">
        <v>42182</v>
      </c>
      <c r="B2366">
        <f>WEEKNUM(Flights[[#This Row],[Date]],2)</f>
        <v>26</v>
      </c>
      <c r="C2366">
        <f>WEEKDAY(Flights[[#This Row],[Date]],2)</f>
        <v>6</v>
      </c>
      <c r="D2366" t="s">
        <v>1582</v>
      </c>
      <c r="E2366" t="s">
        <v>1995</v>
      </c>
      <c r="F2366" t="s">
        <v>0</v>
      </c>
      <c r="G2366" t="s">
        <v>9</v>
      </c>
      <c r="H2366" t="str">
        <f>_xlfn.XLOOKUP(Flights[[#This Row],[Destination]],Airports!$A$1:$A$77,Airports!$D$1:$D$77,"Code not found")</f>
        <v>San Francisco</v>
      </c>
      <c r="I2366" t="str" cm="1">
        <f t="array" ref="I2366">_xlfn.XLOOKUP(Flights[[#This Row],[Destination]],_xlfn._TRO_TRAILING(Airports!A:A),_xlfn._TRO_TRAILING(Airports!E:E),"Code not found")</f>
        <v>CA</v>
      </c>
      <c r="J2366" s="1">
        <v>0.61805555555555558</v>
      </c>
      <c r="K2366">
        <f>HOUR(Flights[[#This Row],[Scheduled Departure]])</f>
        <v>14</v>
      </c>
      <c r="L2366" s="1">
        <v>0.62291666666666667</v>
      </c>
      <c r="M2366">
        <v>7</v>
      </c>
      <c r="N2366">
        <v>61</v>
      </c>
      <c r="O2366" s="14">
        <f>Flights[[#This Row],[Length (min)]]/60</f>
        <v>1.0166666666666666</v>
      </c>
      <c r="P2366">
        <v>337</v>
      </c>
      <c r="Q2366" s="17">
        <f>IFERROR(Flights[[#This Row],[Distance]]/Flights[[#This Row],[Length (hr)]],"")</f>
        <v>331.47540983606558</v>
      </c>
      <c r="R2366" s="1">
        <v>0.67013888888888884</v>
      </c>
      <c r="S2366" s="1">
        <v>0.66527777777777775</v>
      </c>
      <c r="T2366">
        <v>-7</v>
      </c>
      <c r="U2366" t="str">
        <f>IF(Flights[[#This Row],[Arrival Delay]]="","Cancelled",IF(Flights[[#This Row],[Arrival Delay]]&gt;15,"Delayed","On time"))</f>
        <v>On time</v>
      </c>
      <c r="V2366" t="str">
        <f>IF(Flights[[#This Row],[Status]]&lt;&gt;"Delayed","",IF(Flights[[#This Row],[Arrival Delay]]&gt;120,"Severe",IF(Flights[[#This Row],[Arrival Delay]]&gt;60,"Major","Moderate")))</f>
        <v/>
      </c>
      <c r="X2366" t="str">
        <f>IF(OR(AND(Flights[[#This Row],[Status]]="Cancelled",Flights[[#This Row],[Cancellation Reason]]="Airline/Carrier"),Flights[[#This Row],[Delay Type]]="Severe"),"Yes","No")</f>
        <v>No</v>
      </c>
    </row>
    <row r="2367" spans="1:24" x14ac:dyDescent="0.25">
      <c r="A2367" s="3">
        <v>42182</v>
      </c>
      <c r="B2367">
        <f>WEEKNUM(Flights[[#This Row],[Date]],2)</f>
        <v>26</v>
      </c>
      <c r="C2367">
        <f>WEEKDAY(Flights[[#This Row],[Date]],2)</f>
        <v>6</v>
      </c>
      <c r="D2367" t="s">
        <v>1583</v>
      </c>
      <c r="E2367" t="s">
        <v>1995</v>
      </c>
      <c r="F2367" t="s">
        <v>0</v>
      </c>
      <c r="G2367" t="s">
        <v>270</v>
      </c>
      <c r="H2367" t="str">
        <f>_xlfn.XLOOKUP(Flights[[#This Row],[Destination]],Airports!$A$1:$A$77,Airports!$D$1:$D$77,"Code not found")</f>
        <v>Dallas</v>
      </c>
      <c r="I2367" t="str" cm="1">
        <f t="array" ref="I2367">_xlfn.XLOOKUP(Flights[[#This Row],[Destination]],_xlfn._TRO_TRAILING(Airports!A:A),_xlfn._TRO_TRAILING(Airports!E:E),"Code not found")</f>
        <v>TX</v>
      </c>
      <c r="J2367" s="1">
        <v>0.63194444444444442</v>
      </c>
      <c r="K2367">
        <f>HOUR(Flights[[#This Row],[Scheduled Departure]])</f>
        <v>15</v>
      </c>
      <c r="L2367" s="1">
        <v>0.66319444444444442</v>
      </c>
      <c r="M2367">
        <v>45</v>
      </c>
      <c r="N2367">
        <v>178</v>
      </c>
      <c r="O2367" s="14">
        <f>Flights[[#This Row],[Length (min)]]/60</f>
        <v>2.9666666666666668</v>
      </c>
      <c r="P2367">
        <v>1246</v>
      </c>
      <c r="Q2367" s="17">
        <f>IFERROR(Flights[[#This Row],[Distance]]/Flights[[#This Row],[Length (hr)]],"")</f>
        <v>420</v>
      </c>
      <c r="R2367" s="1">
        <v>0.84027777777777779</v>
      </c>
      <c r="S2367" s="1">
        <v>0.87013888888888891</v>
      </c>
      <c r="T2367">
        <v>43</v>
      </c>
      <c r="U2367" t="str">
        <f>IF(Flights[[#This Row],[Arrival Delay]]="","Cancelled",IF(Flights[[#This Row],[Arrival Delay]]&gt;15,"Delayed","On time"))</f>
        <v>Delayed</v>
      </c>
      <c r="V2367" t="str">
        <f>IF(Flights[[#This Row],[Status]]&lt;&gt;"Delayed","",IF(Flights[[#This Row],[Arrival Delay]]&gt;120,"Severe",IF(Flights[[#This Row],[Arrival Delay]]&gt;60,"Major","Moderate")))</f>
        <v>Moderate</v>
      </c>
      <c r="X2367" t="str">
        <f>IF(OR(AND(Flights[[#This Row],[Status]]="Cancelled",Flights[[#This Row],[Cancellation Reason]]="Airline/Carrier"),Flights[[#This Row],[Delay Type]]="Severe"),"Yes","No")</f>
        <v>No</v>
      </c>
    </row>
    <row r="2368" spans="1:24" x14ac:dyDescent="0.25">
      <c r="A2368" s="3">
        <v>42182</v>
      </c>
      <c r="B2368">
        <f>WEEKNUM(Flights[[#This Row],[Date]],2)</f>
        <v>26</v>
      </c>
      <c r="C2368">
        <f>WEEKDAY(Flights[[#This Row],[Date]],2)</f>
        <v>6</v>
      </c>
      <c r="D2368" t="s">
        <v>1073</v>
      </c>
      <c r="E2368" t="s">
        <v>1994</v>
      </c>
      <c r="F2368" t="s">
        <v>0</v>
      </c>
      <c r="G2368" t="s">
        <v>356</v>
      </c>
      <c r="H2368" t="str">
        <f>_xlfn.XLOOKUP(Flights[[#This Row],[Destination]],Airports!$A$1:$A$77,Airports!$D$1:$D$77,"Code not found")</f>
        <v>Tucson</v>
      </c>
      <c r="I2368" t="str" cm="1">
        <f t="array" ref="I2368">_xlfn.XLOOKUP(Flights[[#This Row],[Destination]],_xlfn._TRO_TRAILING(Airports!A:A),_xlfn._TRO_TRAILING(Airports!E:E),"Code not found")</f>
        <v>AZ</v>
      </c>
      <c r="J2368" s="1">
        <v>0.65277777777777779</v>
      </c>
      <c r="K2368">
        <f>HOUR(Flights[[#This Row],[Scheduled Departure]])</f>
        <v>15</v>
      </c>
      <c r="L2368" s="1">
        <v>0.68958333333333333</v>
      </c>
      <c r="M2368">
        <v>53</v>
      </c>
      <c r="N2368">
        <v>94</v>
      </c>
      <c r="O2368" s="14">
        <f>Flights[[#This Row],[Length (min)]]/60</f>
        <v>1.5666666666666667</v>
      </c>
      <c r="P2368">
        <v>451</v>
      </c>
      <c r="Q2368" s="17">
        <f>IFERROR(Flights[[#This Row],[Distance]]/Flights[[#This Row],[Length (hr)]],"")</f>
        <v>287.87234042553195</v>
      </c>
      <c r="R2368" s="1">
        <v>0.71250000000000002</v>
      </c>
      <c r="S2368" s="1">
        <v>0.75486111111111109</v>
      </c>
      <c r="T2368">
        <v>61</v>
      </c>
      <c r="U2368" t="str">
        <f>IF(Flights[[#This Row],[Arrival Delay]]="","Cancelled",IF(Flights[[#This Row],[Arrival Delay]]&gt;15,"Delayed","On time"))</f>
        <v>Delayed</v>
      </c>
      <c r="V2368" t="str">
        <f>IF(Flights[[#This Row],[Status]]&lt;&gt;"Delayed","",IF(Flights[[#This Row],[Arrival Delay]]&gt;120,"Severe",IF(Flights[[#This Row],[Arrival Delay]]&gt;60,"Major","Moderate")))</f>
        <v>Major</v>
      </c>
      <c r="X2368" t="str">
        <f>IF(OR(AND(Flights[[#This Row],[Status]]="Cancelled",Flights[[#This Row],[Cancellation Reason]]="Airline/Carrier"),Flights[[#This Row],[Delay Type]]="Severe"),"Yes","No")</f>
        <v>No</v>
      </c>
    </row>
    <row r="2369" spans="1:24" x14ac:dyDescent="0.25">
      <c r="A2369" s="3">
        <v>42182</v>
      </c>
      <c r="B2369">
        <f>WEEKNUM(Flights[[#This Row],[Date]],2)</f>
        <v>26</v>
      </c>
      <c r="C2369">
        <f>WEEKDAY(Flights[[#This Row],[Date]],2)</f>
        <v>6</v>
      </c>
      <c r="D2369" t="s">
        <v>85</v>
      </c>
      <c r="E2369" t="s">
        <v>1987</v>
      </c>
      <c r="F2369" t="s">
        <v>0</v>
      </c>
      <c r="G2369" t="s">
        <v>9</v>
      </c>
      <c r="H2369" t="str">
        <f>_xlfn.XLOOKUP(Flights[[#This Row],[Destination]],Airports!$A$1:$A$77,Airports!$D$1:$D$77,"Code not found")</f>
        <v>San Francisco</v>
      </c>
      <c r="I2369" t="str" cm="1">
        <f t="array" ref="I2369">_xlfn.XLOOKUP(Flights[[#This Row],[Destination]],_xlfn._TRO_TRAILING(Airports!A:A),_xlfn._TRO_TRAILING(Airports!E:E),"Code not found")</f>
        <v>CA</v>
      </c>
      <c r="J2369" s="1">
        <v>0.68402777777777779</v>
      </c>
      <c r="K2369">
        <f>HOUR(Flights[[#This Row],[Scheduled Departure]])</f>
        <v>16</v>
      </c>
      <c r="L2369" s="1">
        <v>0.69791666666666663</v>
      </c>
      <c r="M2369">
        <v>20</v>
      </c>
      <c r="N2369">
        <v>72</v>
      </c>
      <c r="O2369" s="14">
        <f>Flights[[#This Row],[Length (min)]]/60</f>
        <v>1.2</v>
      </c>
      <c r="P2369">
        <v>337</v>
      </c>
      <c r="Q2369" s="17">
        <f>IFERROR(Flights[[#This Row],[Distance]]/Flights[[#This Row],[Length (hr)]],"")</f>
        <v>280.83333333333337</v>
      </c>
      <c r="R2369" s="1">
        <v>0.73819444444444449</v>
      </c>
      <c r="S2369" s="1">
        <v>0.74791666666666667</v>
      </c>
      <c r="T2369">
        <v>14</v>
      </c>
      <c r="U2369" t="str">
        <f>IF(Flights[[#This Row],[Arrival Delay]]="","Cancelled",IF(Flights[[#This Row],[Arrival Delay]]&gt;15,"Delayed","On time"))</f>
        <v>On time</v>
      </c>
      <c r="V2369" t="str">
        <f>IF(Flights[[#This Row],[Status]]&lt;&gt;"Delayed","",IF(Flights[[#This Row],[Arrival Delay]]&gt;120,"Severe",IF(Flights[[#This Row],[Arrival Delay]]&gt;60,"Major","Moderate")))</f>
        <v/>
      </c>
      <c r="X2369" t="str">
        <f>IF(OR(AND(Flights[[#This Row],[Status]]="Cancelled",Flights[[#This Row],[Cancellation Reason]]="Airline/Carrier"),Flights[[#This Row],[Delay Type]]="Severe"),"Yes","No")</f>
        <v>No</v>
      </c>
    </row>
    <row r="2370" spans="1:24" x14ac:dyDescent="0.25">
      <c r="A2370" s="3">
        <v>42182</v>
      </c>
      <c r="B2370">
        <f>WEEKNUM(Flights[[#This Row],[Date]],2)</f>
        <v>26</v>
      </c>
      <c r="C2370">
        <f>WEEKDAY(Flights[[#This Row],[Date]],2)</f>
        <v>6</v>
      </c>
      <c r="D2370" t="s">
        <v>1014</v>
      </c>
      <c r="E2370" t="s">
        <v>1988</v>
      </c>
      <c r="F2370" t="s">
        <v>0</v>
      </c>
      <c r="G2370" t="s">
        <v>29</v>
      </c>
      <c r="H2370" t="str">
        <f>_xlfn.XLOOKUP(Flights[[#This Row],[Destination]],Airports!$A$1:$A$77,Airports!$D$1:$D$77,"Code not found")</f>
        <v>Phoenix</v>
      </c>
      <c r="I2370" t="str" cm="1">
        <f t="array" ref="I2370">_xlfn.XLOOKUP(Flights[[#This Row],[Destination]],_xlfn._TRO_TRAILING(Airports!A:A),_xlfn._TRO_TRAILING(Airports!E:E),"Code not found")</f>
        <v>AZ</v>
      </c>
      <c r="J2370" s="1">
        <v>0.68402777777777779</v>
      </c>
      <c r="K2370">
        <f>HOUR(Flights[[#This Row],[Scheduled Departure]])</f>
        <v>16</v>
      </c>
      <c r="L2370" s="1">
        <v>0.69236111111111109</v>
      </c>
      <c r="M2370">
        <v>12</v>
      </c>
      <c r="N2370">
        <v>87</v>
      </c>
      <c r="O2370" s="14">
        <f>Flights[[#This Row],[Length (min)]]/60</f>
        <v>1.45</v>
      </c>
      <c r="P2370">
        <v>370</v>
      </c>
      <c r="Q2370" s="17">
        <f>IFERROR(Flights[[#This Row],[Distance]]/Flights[[#This Row],[Length (hr)]],"")</f>
        <v>255.17241379310346</v>
      </c>
      <c r="R2370" s="1">
        <v>0.74652777777777779</v>
      </c>
      <c r="S2370" s="1">
        <v>0.75277777777777777</v>
      </c>
      <c r="T2370">
        <v>9</v>
      </c>
      <c r="U2370" t="str">
        <f>IF(Flights[[#This Row],[Arrival Delay]]="","Cancelled",IF(Flights[[#This Row],[Arrival Delay]]&gt;15,"Delayed","On time"))</f>
        <v>On time</v>
      </c>
      <c r="V2370" t="str">
        <f>IF(Flights[[#This Row],[Status]]&lt;&gt;"Delayed","",IF(Flights[[#This Row],[Arrival Delay]]&gt;120,"Severe",IF(Flights[[#This Row],[Arrival Delay]]&gt;60,"Major","Moderate")))</f>
        <v/>
      </c>
      <c r="X2370" t="str">
        <f>IF(OR(AND(Flights[[#This Row],[Status]]="Cancelled",Flights[[#This Row],[Cancellation Reason]]="Airline/Carrier"),Flights[[#This Row],[Delay Type]]="Severe"),"Yes","No")</f>
        <v>No</v>
      </c>
    </row>
    <row r="2371" spans="1:24" x14ac:dyDescent="0.25">
      <c r="A2371" s="3">
        <v>42182</v>
      </c>
      <c r="B2371">
        <f>WEEKNUM(Flights[[#This Row],[Date]],2)</f>
        <v>26</v>
      </c>
      <c r="C2371">
        <f>WEEKDAY(Flights[[#This Row],[Date]],2)</f>
        <v>6</v>
      </c>
      <c r="D2371" t="s">
        <v>587</v>
      </c>
      <c r="E2371" t="s">
        <v>1997</v>
      </c>
      <c r="F2371" t="s">
        <v>0</v>
      </c>
      <c r="G2371" t="s">
        <v>17</v>
      </c>
      <c r="H2371" t="str">
        <f>_xlfn.XLOOKUP(Flights[[#This Row],[Destination]],Airports!$A$1:$A$77,Airports!$D$1:$D$77,"Code not found")</f>
        <v>Honolulu</v>
      </c>
      <c r="I2371" t="str" cm="1">
        <f t="array" ref="I2371">_xlfn.XLOOKUP(Flights[[#This Row],[Destination]],_xlfn._TRO_TRAILING(Airports!A:A),_xlfn._TRO_TRAILING(Airports!E:E),"Code not found")</f>
        <v>HI</v>
      </c>
      <c r="J2371" s="1">
        <v>0.75347222222222221</v>
      </c>
      <c r="K2371">
        <f>HOUR(Flights[[#This Row],[Scheduled Departure]])</f>
        <v>18</v>
      </c>
      <c r="L2371" s="1">
        <v>0.74791666666666667</v>
      </c>
      <c r="M2371">
        <v>-8</v>
      </c>
      <c r="N2371">
        <v>332</v>
      </c>
      <c r="O2371" s="14">
        <f>Flights[[#This Row],[Length (min)]]/60</f>
        <v>5.5333333333333332</v>
      </c>
      <c r="P2371">
        <v>2556</v>
      </c>
      <c r="Q2371" s="17">
        <f>IFERROR(Flights[[#This Row],[Distance]]/Flights[[#This Row],[Length (hr)]],"")</f>
        <v>461.92771084337352</v>
      </c>
      <c r="R2371" s="1">
        <v>0.86111111111111116</v>
      </c>
      <c r="S2371" s="1">
        <v>0.85347222222222219</v>
      </c>
      <c r="T2371">
        <v>-11</v>
      </c>
      <c r="U2371" t="str">
        <f>IF(Flights[[#This Row],[Arrival Delay]]="","Cancelled",IF(Flights[[#This Row],[Arrival Delay]]&gt;15,"Delayed","On time"))</f>
        <v>On time</v>
      </c>
      <c r="V2371" t="str">
        <f>IF(Flights[[#This Row],[Status]]&lt;&gt;"Delayed","",IF(Flights[[#This Row],[Arrival Delay]]&gt;120,"Severe",IF(Flights[[#This Row],[Arrival Delay]]&gt;60,"Major","Moderate")))</f>
        <v/>
      </c>
      <c r="X2371" t="str">
        <f>IF(OR(AND(Flights[[#This Row],[Status]]="Cancelled",Flights[[#This Row],[Cancellation Reason]]="Airline/Carrier"),Flights[[#This Row],[Delay Type]]="Severe"),"Yes","No")</f>
        <v>No</v>
      </c>
    </row>
    <row r="2372" spans="1:24" x14ac:dyDescent="0.25">
      <c r="A2372" s="3">
        <v>42183</v>
      </c>
      <c r="B2372">
        <f>WEEKNUM(Flights[[#This Row],[Date]],2)</f>
        <v>26</v>
      </c>
      <c r="C2372">
        <f>WEEKDAY(Flights[[#This Row],[Date]],2)</f>
        <v>7</v>
      </c>
      <c r="D2372" t="s">
        <v>1249</v>
      </c>
      <c r="E2372" t="s">
        <v>1990</v>
      </c>
      <c r="F2372" t="s">
        <v>0</v>
      </c>
      <c r="G2372" t="s">
        <v>293</v>
      </c>
      <c r="H2372" t="str">
        <f>_xlfn.XLOOKUP(Flights[[#This Row],[Destination]],Airports!$A$1:$A$77,Airports!$D$1:$D$77,"Code not found")</f>
        <v>Houston</v>
      </c>
      <c r="I2372" t="str" cm="1">
        <f t="array" ref="I2372">_xlfn.XLOOKUP(Flights[[#This Row],[Destination]],_xlfn._TRO_TRAILING(Airports!A:A),_xlfn._TRO_TRAILING(Airports!E:E),"Code not found")</f>
        <v>TX</v>
      </c>
      <c r="J2372" s="1">
        <v>0.35416666666666669</v>
      </c>
      <c r="K2372">
        <f>HOUR(Flights[[#This Row],[Scheduled Departure]])</f>
        <v>8</v>
      </c>
      <c r="L2372" s="1">
        <v>0.36180555555555555</v>
      </c>
      <c r="M2372">
        <v>11</v>
      </c>
      <c r="N2372">
        <v>196</v>
      </c>
      <c r="O2372" s="14">
        <f>Flights[[#This Row],[Length (min)]]/60</f>
        <v>3.2666666666666666</v>
      </c>
      <c r="P2372">
        <v>1379</v>
      </c>
      <c r="Q2372" s="17">
        <f>IFERROR(Flights[[#This Row],[Distance]]/Flights[[#This Row],[Length (hr)]],"")</f>
        <v>422.14285714285717</v>
      </c>
      <c r="R2372" s="1">
        <v>0.57847222222222228</v>
      </c>
      <c r="S2372" s="1">
        <v>0.58125000000000004</v>
      </c>
      <c r="T2372">
        <v>4</v>
      </c>
      <c r="U2372" t="str">
        <f>IF(Flights[[#This Row],[Arrival Delay]]="","Cancelled",IF(Flights[[#This Row],[Arrival Delay]]&gt;15,"Delayed","On time"))</f>
        <v>On time</v>
      </c>
      <c r="V2372" t="str">
        <f>IF(Flights[[#This Row],[Status]]&lt;&gt;"Delayed","",IF(Flights[[#This Row],[Arrival Delay]]&gt;120,"Severe",IF(Flights[[#This Row],[Arrival Delay]]&gt;60,"Major","Moderate")))</f>
        <v/>
      </c>
      <c r="X2372" t="str">
        <f>IF(OR(AND(Flights[[#This Row],[Status]]="Cancelled",Flights[[#This Row],[Cancellation Reason]]="Airline/Carrier"),Flights[[#This Row],[Delay Type]]="Severe"),"Yes","No")</f>
        <v>No</v>
      </c>
    </row>
    <row r="2373" spans="1:24" x14ac:dyDescent="0.25">
      <c r="A2373" s="3">
        <v>42183</v>
      </c>
      <c r="B2373">
        <f>WEEKNUM(Flights[[#This Row],[Date]],2)</f>
        <v>26</v>
      </c>
      <c r="C2373">
        <f>WEEKDAY(Flights[[#This Row],[Date]],2)</f>
        <v>7</v>
      </c>
      <c r="D2373" t="s">
        <v>172</v>
      </c>
      <c r="E2373" t="s">
        <v>1987</v>
      </c>
      <c r="F2373" t="s">
        <v>0</v>
      </c>
      <c r="G2373" t="s">
        <v>3</v>
      </c>
      <c r="H2373" t="str">
        <f>_xlfn.XLOOKUP(Flights[[#This Row],[Destination]],Airports!$A$1:$A$77,Airports!$D$1:$D$77,"Code not found")</f>
        <v>Dallas</v>
      </c>
      <c r="I2373" t="str" cm="1">
        <f t="array" ref="I2373">_xlfn.XLOOKUP(Flights[[#This Row],[Destination]],_xlfn._TRO_TRAILING(Airports!A:A),_xlfn._TRO_TRAILING(Airports!E:E),"Code not found")</f>
        <v>TX</v>
      </c>
      <c r="J2373" s="1">
        <v>0.3576388888888889</v>
      </c>
      <c r="K2373">
        <f>HOUR(Flights[[#This Row],[Scheduled Departure]])</f>
        <v>8</v>
      </c>
      <c r="L2373" s="1">
        <v>0.35416666666666669</v>
      </c>
      <c r="M2373">
        <v>-5</v>
      </c>
      <c r="N2373">
        <v>184</v>
      </c>
      <c r="O2373" s="14">
        <f>Flights[[#This Row],[Length (min)]]/60</f>
        <v>3.0666666666666669</v>
      </c>
      <c r="P2373">
        <v>1235</v>
      </c>
      <c r="Q2373" s="17">
        <f>IFERROR(Flights[[#This Row],[Distance]]/Flights[[#This Row],[Length (hr)]],"")</f>
        <v>402.71739130434781</v>
      </c>
      <c r="R2373" s="1">
        <v>0.57222222222222219</v>
      </c>
      <c r="S2373" s="1">
        <v>0.56527777777777777</v>
      </c>
      <c r="T2373">
        <v>-10</v>
      </c>
      <c r="U2373" t="str">
        <f>IF(Flights[[#This Row],[Arrival Delay]]="","Cancelled",IF(Flights[[#This Row],[Arrival Delay]]&gt;15,"Delayed","On time"))</f>
        <v>On time</v>
      </c>
      <c r="V2373" t="str">
        <f>IF(Flights[[#This Row],[Status]]&lt;&gt;"Delayed","",IF(Flights[[#This Row],[Arrival Delay]]&gt;120,"Severe",IF(Flights[[#This Row],[Arrival Delay]]&gt;60,"Major","Moderate")))</f>
        <v/>
      </c>
      <c r="X2373" t="str">
        <f>IF(OR(AND(Flights[[#This Row],[Status]]="Cancelled",Flights[[#This Row],[Cancellation Reason]]="Airline/Carrier"),Flights[[#This Row],[Delay Type]]="Severe"),"Yes","No")</f>
        <v>No</v>
      </c>
    </row>
    <row r="2374" spans="1:24" x14ac:dyDescent="0.25">
      <c r="A2374" s="3">
        <v>42183</v>
      </c>
      <c r="B2374">
        <f>WEEKNUM(Flights[[#This Row],[Date]],2)</f>
        <v>26</v>
      </c>
      <c r="C2374">
        <f>WEEKDAY(Flights[[#This Row],[Date]],2)</f>
        <v>7</v>
      </c>
      <c r="D2374" t="s">
        <v>1467</v>
      </c>
      <c r="E2374" t="s">
        <v>1989</v>
      </c>
      <c r="F2374" t="s">
        <v>0</v>
      </c>
      <c r="G2374" t="s">
        <v>9</v>
      </c>
      <c r="H2374" t="str">
        <f>_xlfn.XLOOKUP(Flights[[#This Row],[Destination]],Airports!$A$1:$A$77,Airports!$D$1:$D$77,"Code not found")</f>
        <v>San Francisco</v>
      </c>
      <c r="I2374" t="str" cm="1">
        <f t="array" ref="I2374">_xlfn.XLOOKUP(Flights[[#This Row],[Destination]],_xlfn._TRO_TRAILING(Airports!A:A),_xlfn._TRO_TRAILING(Airports!E:E),"Code not found")</f>
        <v>CA</v>
      </c>
      <c r="J2374" s="1">
        <v>0.41666666666666669</v>
      </c>
      <c r="K2374">
        <f>HOUR(Flights[[#This Row],[Scheduled Departure]])</f>
        <v>10</v>
      </c>
      <c r="L2374" s="1">
        <v>0.42083333333333334</v>
      </c>
      <c r="M2374">
        <v>6</v>
      </c>
      <c r="N2374">
        <v>87</v>
      </c>
      <c r="O2374" s="14">
        <f>Flights[[#This Row],[Length (min)]]/60</f>
        <v>1.45</v>
      </c>
      <c r="P2374">
        <v>337</v>
      </c>
      <c r="Q2374" s="17">
        <f>IFERROR(Flights[[#This Row],[Distance]]/Flights[[#This Row],[Length (hr)]],"")</f>
        <v>232.41379310344828</v>
      </c>
      <c r="R2374" s="1">
        <v>0.47569444444444442</v>
      </c>
      <c r="S2374" s="1">
        <v>0.48125000000000001</v>
      </c>
      <c r="T2374">
        <v>8</v>
      </c>
      <c r="U2374" t="str">
        <f>IF(Flights[[#This Row],[Arrival Delay]]="","Cancelled",IF(Flights[[#This Row],[Arrival Delay]]&gt;15,"Delayed","On time"))</f>
        <v>On time</v>
      </c>
      <c r="V2374" t="str">
        <f>IF(Flights[[#This Row],[Status]]&lt;&gt;"Delayed","",IF(Flights[[#This Row],[Arrival Delay]]&gt;120,"Severe",IF(Flights[[#This Row],[Arrival Delay]]&gt;60,"Major","Moderate")))</f>
        <v/>
      </c>
      <c r="X2374" t="str">
        <f>IF(OR(AND(Flights[[#This Row],[Status]]="Cancelled",Flights[[#This Row],[Cancellation Reason]]="Airline/Carrier"),Flights[[#This Row],[Delay Type]]="Severe"),"Yes","No")</f>
        <v>No</v>
      </c>
    </row>
    <row r="2375" spans="1:24" x14ac:dyDescent="0.25">
      <c r="A2375" s="3">
        <v>42183</v>
      </c>
      <c r="B2375">
        <f>WEEKNUM(Flights[[#This Row],[Date]],2)</f>
        <v>26</v>
      </c>
      <c r="C2375">
        <f>WEEKDAY(Flights[[#This Row],[Date]],2)</f>
        <v>7</v>
      </c>
      <c r="D2375" t="s">
        <v>450</v>
      </c>
      <c r="E2375" t="s">
        <v>1998</v>
      </c>
      <c r="F2375" t="s">
        <v>0</v>
      </c>
      <c r="G2375" t="s">
        <v>273</v>
      </c>
      <c r="H2375" t="str">
        <f>_xlfn.XLOOKUP(Flights[[#This Row],[Destination]],Airports!$A$1:$A$77,Airports!$D$1:$D$77,"Code not found")</f>
        <v>Denver</v>
      </c>
      <c r="I2375" t="str" cm="1">
        <f t="array" ref="I2375">_xlfn.XLOOKUP(Flights[[#This Row],[Destination]],_xlfn._TRO_TRAILING(Airports!A:A),_xlfn._TRO_TRAILING(Airports!E:E),"Code not found")</f>
        <v>CO</v>
      </c>
      <c r="J2375" s="1">
        <v>0.4236111111111111</v>
      </c>
      <c r="K2375">
        <f>HOUR(Flights[[#This Row],[Scheduled Departure]])</f>
        <v>10</v>
      </c>
      <c r="L2375" s="1">
        <v>0.41458333333333336</v>
      </c>
      <c r="M2375">
        <v>-13</v>
      </c>
      <c r="N2375">
        <v>158</v>
      </c>
      <c r="O2375" s="14">
        <f>Flights[[#This Row],[Length (min)]]/60</f>
        <v>2.6333333333333333</v>
      </c>
      <c r="P2375">
        <v>862</v>
      </c>
      <c r="Q2375" s="17">
        <f>IFERROR(Flights[[#This Row],[Distance]]/Flights[[#This Row],[Length (hr)]],"")</f>
        <v>327.34177215189874</v>
      </c>
      <c r="R2375" s="1">
        <v>0.55902777777777779</v>
      </c>
      <c r="S2375" s="1">
        <v>0.56597222222222221</v>
      </c>
      <c r="T2375">
        <v>10</v>
      </c>
      <c r="U2375" t="str">
        <f>IF(Flights[[#This Row],[Arrival Delay]]="","Cancelled",IF(Flights[[#This Row],[Arrival Delay]]&gt;15,"Delayed","On time"))</f>
        <v>On time</v>
      </c>
      <c r="V2375" t="str">
        <f>IF(Flights[[#This Row],[Status]]&lt;&gt;"Delayed","",IF(Flights[[#This Row],[Arrival Delay]]&gt;120,"Severe",IF(Flights[[#This Row],[Arrival Delay]]&gt;60,"Major","Moderate")))</f>
        <v/>
      </c>
      <c r="X2375" t="str">
        <f>IF(OR(AND(Flights[[#This Row],[Status]]="Cancelled",Flights[[#This Row],[Cancellation Reason]]="Airline/Carrier"),Flights[[#This Row],[Delay Type]]="Severe"),"Yes","No")</f>
        <v>No</v>
      </c>
    </row>
    <row r="2376" spans="1:24" x14ac:dyDescent="0.25">
      <c r="A2376" s="3">
        <v>42183</v>
      </c>
      <c r="B2376">
        <f>WEEKNUM(Flights[[#This Row],[Date]],2)</f>
        <v>26</v>
      </c>
      <c r="C2376">
        <f>WEEKDAY(Flights[[#This Row],[Date]],2)</f>
        <v>7</v>
      </c>
      <c r="D2376" t="s">
        <v>906</v>
      </c>
      <c r="E2376" t="s">
        <v>1994</v>
      </c>
      <c r="F2376" t="s">
        <v>0</v>
      </c>
      <c r="G2376" t="s">
        <v>347</v>
      </c>
      <c r="H2376" t="str">
        <f>_xlfn.XLOOKUP(Flights[[#This Row],[Destination]],Airports!$A$1:$A$77,Airports!$D$1:$D$77,"Code not found")</f>
        <v>San Jose</v>
      </c>
      <c r="I2376" t="str" cm="1">
        <f t="array" ref="I2376">_xlfn.XLOOKUP(Flights[[#This Row],[Destination]],_xlfn._TRO_TRAILING(Airports!A:A),_xlfn._TRO_TRAILING(Airports!E:E),"Code not found")</f>
        <v>CA</v>
      </c>
      <c r="J2376" s="1">
        <v>0.53472222222222221</v>
      </c>
      <c r="K2376">
        <f>HOUR(Flights[[#This Row],[Scheduled Departure]])</f>
        <v>12</v>
      </c>
      <c r="L2376" s="1">
        <v>0.54097222222222219</v>
      </c>
      <c r="M2376">
        <v>9</v>
      </c>
      <c r="N2376">
        <v>67</v>
      </c>
      <c r="O2376" s="14">
        <f>Flights[[#This Row],[Length (min)]]/60</f>
        <v>1.1166666666666667</v>
      </c>
      <c r="P2376">
        <v>308</v>
      </c>
      <c r="Q2376" s="17">
        <f>IFERROR(Flights[[#This Row],[Distance]]/Flights[[#This Row],[Length (hr)]],"")</f>
        <v>275.82089552238807</v>
      </c>
      <c r="R2376" s="1">
        <v>0.58958333333333335</v>
      </c>
      <c r="S2376" s="1">
        <v>0.58750000000000002</v>
      </c>
      <c r="T2376">
        <v>-3</v>
      </c>
      <c r="U2376" t="str">
        <f>IF(Flights[[#This Row],[Arrival Delay]]="","Cancelled",IF(Flights[[#This Row],[Arrival Delay]]&gt;15,"Delayed","On time"))</f>
        <v>On time</v>
      </c>
      <c r="V2376" t="str">
        <f>IF(Flights[[#This Row],[Status]]&lt;&gt;"Delayed","",IF(Flights[[#This Row],[Arrival Delay]]&gt;120,"Severe",IF(Flights[[#This Row],[Arrival Delay]]&gt;60,"Major","Moderate")))</f>
        <v/>
      </c>
      <c r="X2376" t="str">
        <f>IF(OR(AND(Flights[[#This Row],[Status]]="Cancelled",Flights[[#This Row],[Cancellation Reason]]="Airline/Carrier"),Flights[[#This Row],[Delay Type]]="Severe"),"Yes","No")</f>
        <v>No</v>
      </c>
    </row>
    <row r="2377" spans="1:24" x14ac:dyDescent="0.25">
      <c r="A2377" s="3">
        <v>42183</v>
      </c>
      <c r="B2377">
        <f>WEEKNUM(Flights[[#This Row],[Date]],2)</f>
        <v>26</v>
      </c>
      <c r="C2377">
        <f>WEEKDAY(Flights[[#This Row],[Date]],2)</f>
        <v>7</v>
      </c>
      <c r="D2377" t="s">
        <v>1532</v>
      </c>
      <c r="E2377" t="s">
        <v>1995</v>
      </c>
      <c r="F2377" t="s">
        <v>0</v>
      </c>
      <c r="G2377" t="s">
        <v>347</v>
      </c>
      <c r="H2377" t="str">
        <f>_xlfn.XLOOKUP(Flights[[#This Row],[Destination]],Airports!$A$1:$A$77,Airports!$D$1:$D$77,"Code not found")</f>
        <v>San Jose</v>
      </c>
      <c r="I2377" t="str" cm="1">
        <f t="array" ref="I2377">_xlfn.XLOOKUP(Flights[[#This Row],[Destination]],_xlfn._TRO_TRAILING(Airports!A:A),_xlfn._TRO_TRAILING(Airports!E:E),"Code not found")</f>
        <v>CA</v>
      </c>
      <c r="J2377" s="1">
        <v>0.60069444444444442</v>
      </c>
      <c r="K2377">
        <f>HOUR(Flights[[#This Row],[Scheduled Departure]])</f>
        <v>14</v>
      </c>
      <c r="L2377" s="1">
        <v>0.62013888888888891</v>
      </c>
      <c r="M2377">
        <v>28</v>
      </c>
      <c r="N2377">
        <v>60</v>
      </c>
      <c r="O2377" s="14">
        <f>Flights[[#This Row],[Length (min)]]/60</f>
        <v>1</v>
      </c>
      <c r="P2377">
        <v>308</v>
      </c>
      <c r="Q2377" s="17">
        <f>IFERROR(Flights[[#This Row],[Distance]]/Flights[[#This Row],[Length (hr)]],"")</f>
        <v>308</v>
      </c>
      <c r="R2377" s="1">
        <v>0.64583333333333337</v>
      </c>
      <c r="S2377" s="1">
        <v>0.66180555555555554</v>
      </c>
      <c r="T2377">
        <v>23</v>
      </c>
      <c r="U2377" t="str">
        <f>IF(Flights[[#This Row],[Arrival Delay]]="","Cancelled",IF(Flights[[#This Row],[Arrival Delay]]&gt;15,"Delayed","On time"))</f>
        <v>Delayed</v>
      </c>
      <c r="V2377" t="str">
        <f>IF(Flights[[#This Row],[Status]]&lt;&gt;"Delayed","",IF(Flights[[#This Row],[Arrival Delay]]&gt;120,"Severe",IF(Flights[[#This Row],[Arrival Delay]]&gt;60,"Major","Moderate")))</f>
        <v>Moderate</v>
      </c>
      <c r="X2377" t="str">
        <f>IF(OR(AND(Flights[[#This Row],[Status]]="Cancelled",Flights[[#This Row],[Cancellation Reason]]="Airline/Carrier"),Flights[[#This Row],[Delay Type]]="Severe"),"Yes","No")</f>
        <v>No</v>
      </c>
    </row>
    <row r="2378" spans="1:24" x14ac:dyDescent="0.25">
      <c r="A2378" s="3">
        <v>42183</v>
      </c>
      <c r="B2378">
        <f>WEEKNUM(Flights[[#This Row],[Date]],2)</f>
        <v>26</v>
      </c>
      <c r="C2378">
        <f>WEEKDAY(Flights[[#This Row],[Date]],2)</f>
        <v>7</v>
      </c>
      <c r="D2378" t="s">
        <v>1546</v>
      </c>
      <c r="E2378" t="s">
        <v>1995</v>
      </c>
      <c r="F2378" t="s">
        <v>0</v>
      </c>
      <c r="G2378" t="s">
        <v>290</v>
      </c>
      <c r="H2378" t="str">
        <f>_xlfn.XLOOKUP(Flights[[#This Row],[Destination]],Airports!$A$1:$A$77,Airports!$D$1:$D$77,"Code not found")</f>
        <v>Houston</v>
      </c>
      <c r="I2378" t="str" cm="1">
        <f t="array" ref="I2378">_xlfn.XLOOKUP(Flights[[#This Row],[Destination]],_xlfn._TRO_TRAILING(Airports!A:A),_xlfn._TRO_TRAILING(Airports!E:E),"Code not found")</f>
        <v>TX</v>
      </c>
      <c r="J2378" s="1">
        <v>0.71875</v>
      </c>
      <c r="K2378">
        <f>HOUR(Flights[[#This Row],[Scheduled Departure]])</f>
        <v>17</v>
      </c>
      <c r="L2378" s="1">
        <v>0.72013888888888888</v>
      </c>
      <c r="M2378">
        <v>2</v>
      </c>
      <c r="N2378">
        <v>204</v>
      </c>
      <c r="O2378" s="14">
        <f>Flights[[#This Row],[Length (min)]]/60</f>
        <v>3.4</v>
      </c>
      <c r="P2378">
        <v>1390</v>
      </c>
      <c r="Q2378" s="17">
        <f>IFERROR(Flights[[#This Row],[Distance]]/Flights[[#This Row],[Length (hr)]],"")</f>
        <v>408.8235294117647</v>
      </c>
      <c r="R2378" s="1">
        <v>0.94097222222222221</v>
      </c>
      <c r="S2378" s="1">
        <v>0.94513888888888886</v>
      </c>
      <c r="T2378">
        <v>6</v>
      </c>
      <c r="U2378" t="str">
        <f>IF(Flights[[#This Row],[Arrival Delay]]="","Cancelled",IF(Flights[[#This Row],[Arrival Delay]]&gt;15,"Delayed","On time"))</f>
        <v>On time</v>
      </c>
      <c r="V2378" t="str">
        <f>IF(Flights[[#This Row],[Status]]&lt;&gt;"Delayed","",IF(Flights[[#This Row],[Arrival Delay]]&gt;120,"Severe",IF(Flights[[#This Row],[Arrival Delay]]&gt;60,"Major","Moderate")))</f>
        <v/>
      </c>
      <c r="X2378" t="str">
        <f>IF(OR(AND(Flights[[#This Row],[Status]]="Cancelled",Flights[[#This Row],[Cancellation Reason]]="Airline/Carrier"),Flights[[#This Row],[Delay Type]]="Severe"),"Yes","No")</f>
        <v>No</v>
      </c>
    </row>
    <row r="2379" spans="1:24" x14ac:dyDescent="0.25">
      <c r="A2379" s="3">
        <v>42183</v>
      </c>
      <c r="B2379">
        <f>WEEKNUM(Flights[[#This Row],[Date]],2)</f>
        <v>26</v>
      </c>
      <c r="C2379">
        <f>WEEKDAY(Flights[[#This Row],[Date]],2)</f>
        <v>7</v>
      </c>
      <c r="D2379" t="s">
        <v>1057</v>
      </c>
      <c r="E2379" t="s">
        <v>1994</v>
      </c>
      <c r="F2379" t="s">
        <v>0</v>
      </c>
      <c r="G2379" t="s">
        <v>313</v>
      </c>
      <c r="H2379" t="str">
        <f>_xlfn.XLOOKUP(Flights[[#This Row],[Destination]],Airports!$A$1:$A$77,Airports!$D$1:$D$77,"Code not found")</f>
        <v>Monterey</v>
      </c>
      <c r="I2379" t="str" cm="1">
        <f t="array" ref="I2379">_xlfn.XLOOKUP(Flights[[#This Row],[Destination]],_xlfn._TRO_TRAILING(Airports!A:A),_xlfn._TRO_TRAILING(Airports!E:E),"Code not found")</f>
        <v>CA</v>
      </c>
      <c r="J2379" s="1">
        <v>0.87847222222222221</v>
      </c>
      <c r="K2379">
        <f>HOUR(Flights[[#This Row],[Scheduled Departure]])</f>
        <v>21</v>
      </c>
      <c r="L2379" s="1">
        <v>0.9</v>
      </c>
      <c r="M2379">
        <v>31</v>
      </c>
      <c r="N2379">
        <v>62</v>
      </c>
      <c r="O2379" s="14">
        <f>Flights[[#This Row],[Length (min)]]/60</f>
        <v>1.0333333333333334</v>
      </c>
      <c r="P2379">
        <v>266</v>
      </c>
      <c r="Q2379" s="17">
        <f>IFERROR(Flights[[#This Row],[Distance]]/Flights[[#This Row],[Length (hr)]],"")</f>
        <v>257.41935483870964</v>
      </c>
      <c r="R2379" s="1">
        <v>0.92361111111111116</v>
      </c>
      <c r="S2379" s="1">
        <v>0.94305555555555554</v>
      </c>
      <c r="T2379">
        <v>28</v>
      </c>
      <c r="U2379" t="str">
        <f>IF(Flights[[#This Row],[Arrival Delay]]="","Cancelled",IF(Flights[[#This Row],[Arrival Delay]]&gt;15,"Delayed","On time"))</f>
        <v>Delayed</v>
      </c>
      <c r="V2379" t="str">
        <f>IF(Flights[[#This Row],[Status]]&lt;&gt;"Delayed","",IF(Flights[[#This Row],[Arrival Delay]]&gt;120,"Severe",IF(Flights[[#This Row],[Arrival Delay]]&gt;60,"Major","Moderate")))</f>
        <v>Moderate</v>
      </c>
      <c r="X2379" t="str">
        <f>IF(OR(AND(Flights[[#This Row],[Status]]="Cancelled",Flights[[#This Row],[Cancellation Reason]]="Airline/Carrier"),Flights[[#This Row],[Delay Type]]="Severe"),"Yes","No")</f>
        <v>No</v>
      </c>
    </row>
    <row r="2380" spans="1:24" x14ac:dyDescent="0.25">
      <c r="A2380" s="3">
        <v>42183</v>
      </c>
      <c r="B2380">
        <f>WEEKNUM(Flights[[#This Row],[Date]],2)</f>
        <v>26</v>
      </c>
      <c r="C2380">
        <f>WEEKDAY(Flights[[#This Row],[Date]],2)</f>
        <v>7</v>
      </c>
      <c r="D2380" t="s">
        <v>659</v>
      </c>
      <c r="E2380" t="s">
        <v>1989</v>
      </c>
      <c r="F2380" t="s">
        <v>0</v>
      </c>
      <c r="G2380" t="s">
        <v>2</v>
      </c>
      <c r="H2380" t="str">
        <f>_xlfn.XLOOKUP(Flights[[#This Row],[Destination]],Airports!$A$1:$A$77,Airports!$D$1:$D$77,"Code not found")</f>
        <v>Miami</v>
      </c>
      <c r="I2380" t="str" cm="1">
        <f t="array" ref="I2380">_xlfn.XLOOKUP(Flights[[#This Row],[Destination]],_xlfn._TRO_TRAILING(Airports!A:A),_xlfn._TRO_TRAILING(Airports!E:E),"Code not found")</f>
        <v>FL</v>
      </c>
      <c r="J2380" s="1">
        <v>0.91666666666666663</v>
      </c>
      <c r="K2380">
        <f>HOUR(Flights[[#This Row],[Scheduled Departure]])</f>
        <v>22</v>
      </c>
      <c r="L2380" s="1">
        <v>0.91666666666666663</v>
      </c>
      <c r="M2380">
        <v>0</v>
      </c>
      <c r="N2380">
        <v>305</v>
      </c>
      <c r="O2380" s="14">
        <f>Flights[[#This Row],[Length (min)]]/60</f>
        <v>5.083333333333333</v>
      </c>
      <c r="P2380">
        <v>2342</v>
      </c>
      <c r="Q2380" s="17">
        <f>IFERROR(Flights[[#This Row],[Distance]]/Flights[[#This Row],[Length (hr)]],"")</f>
        <v>460.72131147540989</v>
      </c>
      <c r="R2380" s="1">
        <v>0.25069444444444444</v>
      </c>
      <c r="S2380" s="1">
        <v>0.25347222222222221</v>
      </c>
      <c r="T2380">
        <v>4</v>
      </c>
      <c r="U2380" t="str">
        <f>IF(Flights[[#This Row],[Arrival Delay]]="","Cancelled",IF(Flights[[#This Row],[Arrival Delay]]&gt;15,"Delayed","On time"))</f>
        <v>On time</v>
      </c>
      <c r="V2380" t="str">
        <f>IF(Flights[[#This Row],[Status]]&lt;&gt;"Delayed","",IF(Flights[[#This Row],[Arrival Delay]]&gt;120,"Severe",IF(Flights[[#This Row],[Arrival Delay]]&gt;60,"Major","Moderate")))</f>
        <v/>
      </c>
      <c r="X2380" t="str">
        <f>IF(OR(AND(Flights[[#This Row],[Status]]="Cancelled",Flights[[#This Row],[Cancellation Reason]]="Airline/Carrier"),Flights[[#This Row],[Delay Type]]="Severe"),"Yes","No")</f>
        <v>No</v>
      </c>
    </row>
    <row r="2381" spans="1:24" x14ac:dyDescent="0.25">
      <c r="A2381" s="3">
        <v>42183</v>
      </c>
      <c r="B2381">
        <f>WEEKNUM(Flights[[#This Row],[Date]],2)</f>
        <v>26</v>
      </c>
      <c r="C2381">
        <f>WEEKDAY(Flights[[#This Row],[Date]],2)</f>
        <v>7</v>
      </c>
      <c r="D2381" t="s">
        <v>1494</v>
      </c>
      <c r="E2381" t="s">
        <v>1988</v>
      </c>
      <c r="F2381" t="s">
        <v>0</v>
      </c>
      <c r="G2381" t="s">
        <v>14</v>
      </c>
      <c r="H2381" t="str">
        <f>_xlfn.XLOOKUP(Flights[[#This Row],[Destination]],Airports!$A$1:$A$77,Airports!$D$1:$D$77,"Code not found")</f>
        <v>Tampa</v>
      </c>
      <c r="I2381" t="str" cm="1">
        <f t="array" ref="I2381">_xlfn.XLOOKUP(Flights[[#This Row],[Destination]],_xlfn._TRO_TRAILING(Airports!A:A),_xlfn._TRO_TRAILING(Airports!E:E),"Code not found")</f>
        <v>FL</v>
      </c>
      <c r="J2381" s="1">
        <v>0.93055555555555558</v>
      </c>
      <c r="K2381">
        <f>HOUR(Flights[[#This Row],[Scheduled Departure]])</f>
        <v>22</v>
      </c>
      <c r="L2381" s="1">
        <v>0.96458333333333335</v>
      </c>
      <c r="M2381">
        <v>49</v>
      </c>
      <c r="N2381">
        <v>294</v>
      </c>
      <c r="O2381" s="14">
        <f>Flights[[#This Row],[Length (min)]]/60</f>
        <v>4.9000000000000004</v>
      </c>
      <c r="P2381">
        <v>2158</v>
      </c>
      <c r="Q2381" s="17">
        <f>IFERROR(Flights[[#This Row],[Distance]]/Flights[[#This Row],[Length (hr)]],"")</f>
        <v>440.40816326530609</v>
      </c>
      <c r="R2381" s="1">
        <v>0.25208333333333333</v>
      </c>
      <c r="S2381" s="1">
        <v>0.29375000000000001</v>
      </c>
      <c r="T2381">
        <v>60</v>
      </c>
      <c r="U2381" t="str">
        <f>IF(Flights[[#This Row],[Arrival Delay]]="","Cancelled",IF(Flights[[#This Row],[Arrival Delay]]&gt;15,"Delayed","On time"))</f>
        <v>Delayed</v>
      </c>
      <c r="V2381" t="str">
        <f>IF(Flights[[#This Row],[Status]]&lt;&gt;"Delayed","",IF(Flights[[#This Row],[Arrival Delay]]&gt;120,"Severe",IF(Flights[[#This Row],[Arrival Delay]]&gt;60,"Major","Moderate")))</f>
        <v>Moderate</v>
      </c>
      <c r="X2381" t="str">
        <f>IF(OR(AND(Flights[[#This Row],[Status]]="Cancelled",Flights[[#This Row],[Cancellation Reason]]="Airline/Carrier"),Flights[[#This Row],[Delay Type]]="Severe"),"Yes","No")</f>
        <v>No</v>
      </c>
    </row>
    <row r="2382" spans="1:24" x14ac:dyDescent="0.25">
      <c r="A2382" s="3">
        <v>42184</v>
      </c>
      <c r="B2382">
        <f>WEEKNUM(Flights[[#This Row],[Date]],2)</f>
        <v>27</v>
      </c>
      <c r="C2382">
        <f>WEEKDAY(Flights[[#This Row],[Date]],2)</f>
        <v>1</v>
      </c>
      <c r="D2382" t="s">
        <v>184</v>
      </c>
      <c r="E2382" t="s">
        <v>1987</v>
      </c>
      <c r="F2382" t="s">
        <v>0</v>
      </c>
      <c r="G2382" t="s">
        <v>4</v>
      </c>
      <c r="H2382" t="str">
        <f>_xlfn.XLOOKUP(Flights[[#This Row],[Destination]],Airports!$A$1:$A$77,Airports!$D$1:$D$77,"Code not found")</f>
        <v>Chicago</v>
      </c>
      <c r="I2382" t="str" cm="1">
        <f t="array" ref="I2382">_xlfn.XLOOKUP(Flights[[#This Row],[Destination]],_xlfn._TRO_TRAILING(Airports!A:A),_xlfn._TRO_TRAILING(Airports!E:E),"Code not found")</f>
        <v>IL</v>
      </c>
      <c r="J2382" s="1">
        <v>0.25</v>
      </c>
      <c r="K2382">
        <f>HOUR(Flights[[#This Row],[Scheduled Departure]])</f>
        <v>6</v>
      </c>
      <c r="L2382" s="1">
        <v>0.25208333333333333</v>
      </c>
      <c r="M2382">
        <v>3</v>
      </c>
      <c r="N2382">
        <v>255</v>
      </c>
      <c r="O2382" s="14">
        <f>Flights[[#This Row],[Length (min)]]/60</f>
        <v>4.25</v>
      </c>
      <c r="P2382">
        <v>1744</v>
      </c>
      <c r="Q2382" s="17">
        <f>IFERROR(Flights[[#This Row],[Distance]]/Flights[[#This Row],[Length (hr)]],"")</f>
        <v>410.35294117647061</v>
      </c>
      <c r="R2382" s="1">
        <v>0.50486111111111109</v>
      </c>
      <c r="S2382" s="1">
        <v>0.51249999999999996</v>
      </c>
      <c r="T2382">
        <v>11</v>
      </c>
      <c r="U2382" t="str">
        <f>IF(Flights[[#This Row],[Arrival Delay]]="","Cancelled",IF(Flights[[#This Row],[Arrival Delay]]&gt;15,"Delayed","On time"))</f>
        <v>On time</v>
      </c>
      <c r="V2382" t="str">
        <f>IF(Flights[[#This Row],[Status]]&lt;&gt;"Delayed","",IF(Flights[[#This Row],[Arrival Delay]]&gt;120,"Severe",IF(Flights[[#This Row],[Arrival Delay]]&gt;60,"Major","Moderate")))</f>
        <v/>
      </c>
      <c r="X2382" t="str">
        <f>IF(OR(AND(Flights[[#This Row],[Status]]="Cancelled",Flights[[#This Row],[Cancellation Reason]]="Airline/Carrier"),Flights[[#This Row],[Delay Type]]="Severe"),"Yes","No")</f>
        <v>No</v>
      </c>
    </row>
    <row r="2383" spans="1:24" x14ac:dyDescent="0.25">
      <c r="A2383" s="3">
        <v>42184</v>
      </c>
      <c r="B2383">
        <f>WEEKNUM(Flights[[#This Row],[Date]],2)</f>
        <v>27</v>
      </c>
      <c r="C2383">
        <f>WEEKDAY(Flights[[#This Row],[Date]],2)</f>
        <v>1</v>
      </c>
      <c r="D2383" t="s">
        <v>134</v>
      </c>
      <c r="E2383" t="s">
        <v>1987</v>
      </c>
      <c r="F2383" t="s">
        <v>0</v>
      </c>
      <c r="G2383" t="s">
        <v>3</v>
      </c>
      <c r="H2383" t="str">
        <f>_xlfn.XLOOKUP(Flights[[#This Row],[Destination]],Airports!$A$1:$A$77,Airports!$D$1:$D$77,"Code not found")</f>
        <v>Dallas</v>
      </c>
      <c r="I2383" t="str" cm="1">
        <f t="array" ref="I2383">_xlfn.XLOOKUP(Flights[[#This Row],[Destination]],_xlfn._TRO_TRAILING(Airports!A:A),_xlfn._TRO_TRAILING(Airports!E:E),"Code not found")</f>
        <v>TX</v>
      </c>
      <c r="J2383" s="1">
        <v>0.40277777777777779</v>
      </c>
      <c r="K2383">
        <f>HOUR(Flights[[#This Row],[Scheduled Departure]])</f>
        <v>9</v>
      </c>
      <c r="L2383" s="1">
        <v>0.40069444444444446</v>
      </c>
      <c r="M2383">
        <v>-3</v>
      </c>
      <c r="N2383">
        <v>228</v>
      </c>
      <c r="O2383" s="14">
        <f>Flights[[#This Row],[Length (min)]]/60</f>
        <v>3.8</v>
      </c>
      <c r="P2383">
        <v>1235</v>
      </c>
      <c r="Q2383" s="17">
        <f>IFERROR(Flights[[#This Row],[Distance]]/Flights[[#This Row],[Length (hr)]],"")</f>
        <v>325</v>
      </c>
      <c r="R2383" s="1">
        <v>0.61944444444444446</v>
      </c>
      <c r="S2383" s="1">
        <v>0.64236111111111116</v>
      </c>
      <c r="T2383">
        <v>33</v>
      </c>
      <c r="U2383" t="str">
        <f>IF(Flights[[#This Row],[Arrival Delay]]="","Cancelled",IF(Flights[[#This Row],[Arrival Delay]]&gt;15,"Delayed","On time"))</f>
        <v>Delayed</v>
      </c>
      <c r="V2383" t="str">
        <f>IF(Flights[[#This Row],[Status]]&lt;&gt;"Delayed","",IF(Flights[[#This Row],[Arrival Delay]]&gt;120,"Severe",IF(Flights[[#This Row],[Arrival Delay]]&gt;60,"Major","Moderate")))</f>
        <v>Moderate</v>
      </c>
      <c r="X2383" t="str">
        <f>IF(OR(AND(Flights[[#This Row],[Status]]="Cancelled",Flights[[#This Row],[Cancellation Reason]]="Airline/Carrier"),Flights[[#This Row],[Delay Type]]="Severe"),"Yes","No")</f>
        <v>No</v>
      </c>
    </row>
    <row r="2384" spans="1:24" x14ac:dyDescent="0.25">
      <c r="A2384" s="3">
        <v>42184</v>
      </c>
      <c r="B2384">
        <f>WEEKNUM(Flights[[#This Row],[Date]],2)</f>
        <v>27</v>
      </c>
      <c r="C2384">
        <f>WEEKDAY(Flights[[#This Row],[Date]],2)</f>
        <v>1</v>
      </c>
      <c r="D2384" t="s">
        <v>462</v>
      </c>
      <c r="E2384" t="s">
        <v>1990</v>
      </c>
      <c r="F2384" t="s">
        <v>0</v>
      </c>
      <c r="G2384" t="s">
        <v>17</v>
      </c>
      <c r="H2384" t="str">
        <f>_xlfn.XLOOKUP(Flights[[#This Row],[Destination]],Airports!$A$1:$A$77,Airports!$D$1:$D$77,"Code not found")</f>
        <v>Honolulu</v>
      </c>
      <c r="I2384" t="str" cm="1">
        <f t="array" ref="I2384">_xlfn.XLOOKUP(Flights[[#This Row],[Destination]],_xlfn._TRO_TRAILING(Airports!A:A),_xlfn._TRO_TRAILING(Airports!E:E),"Code not found")</f>
        <v>HI</v>
      </c>
      <c r="J2384" s="1">
        <v>0.45833333333333331</v>
      </c>
      <c r="K2384">
        <f>HOUR(Flights[[#This Row],[Scheduled Departure]])</f>
        <v>11</v>
      </c>
      <c r="L2384" s="1">
        <v>0.47361111111111109</v>
      </c>
      <c r="M2384">
        <v>22</v>
      </c>
      <c r="N2384">
        <v>328</v>
      </c>
      <c r="O2384" s="14">
        <f>Flights[[#This Row],[Length (min)]]/60</f>
        <v>5.4666666666666668</v>
      </c>
      <c r="P2384">
        <v>2556</v>
      </c>
      <c r="Q2384" s="17">
        <f>IFERROR(Flights[[#This Row],[Distance]]/Flights[[#This Row],[Length (hr)]],"")</f>
        <v>467.5609756097561</v>
      </c>
      <c r="R2384" s="1">
        <v>0.57638888888888884</v>
      </c>
      <c r="S2384" s="1">
        <v>0.57638888888888884</v>
      </c>
      <c r="T2384">
        <v>0</v>
      </c>
      <c r="U2384" t="str">
        <f>IF(Flights[[#This Row],[Arrival Delay]]="","Cancelled",IF(Flights[[#This Row],[Arrival Delay]]&gt;15,"Delayed","On time"))</f>
        <v>On time</v>
      </c>
      <c r="V2384" t="str">
        <f>IF(Flights[[#This Row],[Status]]&lt;&gt;"Delayed","",IF(Flights[[#This Row],[Arrival Delay]]&gt;120,"Severe",IF(Flights[[#This Row],[Arrival Delay]]&gt;60,"Major","Moderate")))</f>
        <v/>
      </c>
      <c r="X2384" t="str">
        <f>IF(OR(AND(Flights[[#This Row],[Status]]="Cancelled",Flights[[#This Row],[Cancellation Reason]]="Airline/Carrier"),Flights[[#This Row],[Delay Type]]="Severe"),"Yes","No")</f>
        <v>No</v>
      </c>
    </row>
    <row r="2385" spans="1:24" x14ac:dyDescent="0.25">
      <c r="A2385" s="3">
        <v>42184</v>
      </c>
      <c r="B2385">
        <f>WEEKNUM(Flights[[#This Row],[Date]],2)</f>
        <v>27</v>
      </c>
      <c r="C2385">
        <f>WEEKDAY(Flights[[#This Row],[Date]],2)</f>
        <v>1</v>
      </c>
      <c r="D2385" t="s">
        <v>1519</v>
      </c>
      <c r="E2385" t="s">
        <v>1995</v>
      </c>
      <c r="F2385" t="s">
        <v>0</v>
      </c>
      <c r="G2385" t="s">
        <v>278</v>
      </c>
      <c r="H2385" t="str">
        <f>_xlfn.XLOOKUP(Flights[[#This Row],[Destination]],Airports!$A$1:$A$77,Airports!$D$1:$D$77,"Code not found")</f>
        <v>El Paso</v>
      </c>
      <c r="I2385" t="str" cm="1">
        <f t="array" ref="I2385">_xlfn.XLOOKUP(Flights[[#This Row],[Destination]],_xlfn._TRO_TRAILING(Airports!A:A),_xlfn._TRO_TRAILING(Airports!E:E),"Code not found")</f>
        <v>TX</v>
      </c>
      <c r="J2385" s="1">
        <v>0.46180555555555558</v>
      </c>
      <c r="K2385">
        <f>HOUR(Flights[[#This Row],[Scheduled Departure]])</f>
        <v>11</v>
      </c>
      <c r="L2385" s="1">
        <v>0.46041666666666664</v>
      </c>
      <c r="M2385">
        <v>-2</v>
      </c>
      <c r="N2385">
        <v>122</v>
      </c>
      <c r="O2385" s="14">
        <f>Flights[[#This Row],[Length (min)]]/60</f>
        <v>2.0333333333333332</v>
      </c>
      <c r="P2385">
        <v>715</v>
      </c>
      <c r="Q2385" s="17">
        <f>IFERROR(Flights[[#This Row],[Distance]]/Flights[[#This Row],[Length (hr)]],"")</f>
        <v>351.63934426229508</v>
      </c>
      <c r="R2385" s="1">
        <v>0.58333333333333337</v>
      </c>
      <c r="S2385" s="1">
        <v>0.58680555555555558</v>
      </c>
      <c r="T2385">
        <v>5</v>
      </c>
      <c r="U2385" t="str">
        <f>IF(Flights[[#This Row],[Arrival Delay]]="","Cancelled",IF(Flights[[#This Row],[Arrival Delay]]&gt;15,"Delayed","On time"))</f>
        <v>On time</v>
      </c>
      <c r="V2385" t="str">
        <f>IF(Flights[[#This Row],[Status]]&lt;&gt;"Delayed","",IF(Flights[[#This Row],[Arrival Delay]]&gt;120,"Severe",IF(Flights[[#This Row],[Arrival Delay]]&gt;60,"Major","Moderate")))</f>
        <v/>
      </c>
      <c r="X2385" t="str">
        <f>IF(OR(AND(Flights[[#This Row],[Status]]="Cancelled",Flights[[#This Row],[Cancellation Reason]]="Airline/Carrier"),Flights[[#This Row],[Delay Type]]="Severe"),"Yes","No")</f>
        <v>No</v>
      </c>
    </row>
    <row r="2386" spans="1:24" x14ac:dyDescent="0.25">
      <c r="A2386" s="3">
        <v>42184</v>
      </c>
      <c r="B2386">
        <f>WEEKNUM(Flights[[#This Row],[Date]],2)</f>
        <v>27</v>
      </c>
      <c r="C2386">
        <f>WEEKDAY(Flights[[#This Row],[Date]],2)</f>
        <v>1</v>
      </c>
      <c r="D2386" t="s">
        <v>1067</v>
      </c>
      <c r="E2386" t="s">
        <v>1994</v>
      </c>
      <c r="F2386" t="s">
        <v>0</v>
      </c>
      <c r="G2386" t="s">
        <v>351</v>
      </c>
      <c r="H2386" t="str">
        <f>_xlfn.XLOOKUP(Flights[[#This Row],[Destination]],Airports!$A$1:$A$77,Airports!$D$1:$D$77,"Code not found")</f>
        <v>Sacramento</v>
      </c>
      <c r="I2386" t="str" cm="1">
        <f t="array" ref="I2386">_xlfn.XLOOKUP(Flights[[#This Row],[Destination]],_xlfn._TRO_TRAILING(Airports!A:A),_xlfn._TRO_TRAILING(Airports!E:E),"Code not found")</f>
        <v>CA</v>
      </c>
      <c r="J2386" s="1">
        <v>0.4861111111111111</v>
      </c>
      <c r="K2386">
        <f>HOUR(Flights[[#This Row],[Scheduled Departure]])</f>
        <v>11</v>
      </c>
      <c r="L2386" s="1">
        <v>0.48055555555555557</v>
      </c>
      <c r="M2386">
        <v>-8</v>
      </c>
      <c r="N2386">
        <v>81</v>
      </c>
      <c r="O2386" s="14">
        <f>Flights[[#This Row],[Length (min)]]/60</f>
        <v>1.35</v>
      </c>
      <c r="P2386">
        <v>373</v>
      </c>
      <c r="Q2386" s="17">
        <f>IFERROR(Flights[[#This Row],[Distance]]/Flights[[#This Row],[Length (hr)]],"")</f>
        <v>276.2962962962963</v>
      </c>
      <c r="R2386" s="1">
        <v>0.54305555555555551</v>
      </c>
      <c r="S2386" s="1">
        <v>0.53680555555555554</v>
      </c>
      <c r="T2386">
        <v>-9</v>
      </c>
      <c r="U2386" t="str">
        <f>IF(Flights[[#This Row],[Arrival Delay]]="","Cancelled",IF(Flights[[#This Row],[Arrival Delay]]&gt;15,"Delayed","On time"))</f>
        <v>On time</v>
      </c>
      <c r="V2386" t="str">
        <f>IF(Flights[[#This Row],[Status]]&lt;&gt;"Delayed","",IF(Flights[[#This Row],[Arrival Delay]]&gt;120,"Severe",IF(Flights[[#This Row],[Arrival Delay]]&gt;60,"Major","Moderate")))</f>
        <v/>
      </c>
      <c r="X2386" t="str">
        <f>IF(OR(AND(Flights[[#This Row],[Status]]="Cancelled",Flights[[#This Row],[Cancellation Reason]]="Airline/Carrier"),Flights[[#This Row],[Delay Type]]="Severe"),"Yes","No")</f>
        <v>No</v>
      </c>
    </row>
    <row r="2387" spans="1:24" x14ac:dyDescent="0.25">
      <c r="A2387" s="3">
        <v>42184</v>
      </c>
      <c r="B2387">
        <f>WEEKNUM(Flights[[#This Row],[Date]],2)</f>
        <v>27</v>
      </c>
      <c r="C2387">
        <f>WEEKDAY(Flights[[#This Row],[Date]],2)</f>
        <v>1</v>
      </c>
      <c r="D2387" t="s">
        <v>906</v>
      </c>
      <c r="E2387" t="s">
        <v>1994</v>
      </c>
      <c r="F2387" t="s">
        <v>0</v>
      </c>
      <c r="G2387" t="s">
        <v>347</v>
      </c>
      <c r="H2387" t="str">
        <f>_xlfn.XLOOKUP(Flights[[#This Row],[Destination]],Airports!$A$1:$A$77,Airports!$D$1:$D$77,"Code not found")</f>
        <v>San Jose</v>
      </c>
      <c r="I2387" t="str" cm="1">
        <f t="array" ref="I2387">_xlfn.XLOOKUP(Flights[[#This Row],[Destination]],_xlfn._TRO_TRAILING(Airports!A:A),_xlfn._TRO_TRAILING(Airports!E:E),"Code not found")</f>
        <v>CA</v>
      </c>
      <c r="J2387" s="1">
        <v>0.53472222222222221</v>
      </c>
      <c r="K2387">
        <f>HOUR(Flights[[#This Row],[Scheduled Departure]])</f>
        <v>12</v>
      </c>
      <c r="L2387" s="1">
        <v>0.52847222222222223</v>
      </c>
      <c r="M2387">
        <v>-9</v>
      </c>
      <c r="N2387">
        <v>69</v>
      </c>
      <c r="O2387" s="14">
        <f>Flights[[#This Row],[Length (min)]]/60</f>
        <v>1.1499999999999999</v>
      </c>
      <c r="P2387">
        <v>308</v>
      </c>
      <c r="Q2387" s="17">
        <f>IFERROR(Flights[[#This Row],[Distance]]/Flights[[#This Row],[Length (hr)]],"")</f>
        <v>267.82608695652175</v>
      </c>
      <c r="R2387" s="1">
        <v>0.58958333333333335</v>
      </c>
      <c r="S2387" s="1">
        <v>0.57638888888888884</v>
      </c>
      <c r="T2387">
        <v>-19</v>
      </c>
      <c r="U2387" t="str">
        <f>IF(Flights[[#This Row],[Arrival Delay]]="","Cancelled",IF(Flights[[#This Row],[Arrival Delay]]&gt;15,"Delayed","On time"))</f>
        <v>On time</v>
      </c>
      <c r="V2387" t="str">
        <f>IF(Flights[[#This Row],[Status]]&lt;&gt;"Delayed","",IF(Flights[[#This Row],[Arrival Delay]]&gt;120,"Severe",IF(Flights[[#This Row],[Arrival Delay]]&gt;60,"Major","Moderate")))</f>
        <v/>
      </c>
      <c r="X2387" t="str">
        <f>IF(OR(AND(Flights[[#This Row],[Status]]="Cancelled",Flights[[#This Row],[Cancellation Reason]]="Airline/Carrier"),Flights[[#This Row],[Delay Type]]="Severe"),"Yes","No")</f>
        <v>No</v>
      </c>
    </row>
    <row r="2388" spans="1:24" x14ac:dyDescent="0.25">
      <c r="A2388" s="3">
        <v>42184</v>
      </c>
      <c r="B2388">
        <f>WEEKNUM(Flights[[#This Row],[Date]],2)</f>
        <v>27</v>
      </c>
      <c r="C2388">
        <f>WEEKDAY(Flights[[#This Row],[Date]],2)</f>
        <v>1</v>
      </c>
      <c r="D2388" t="s">
        <v>877</v>
      </c>
      <c r="E2388" t="s">
        <v>1994</v>
      </c>
      <c r="F2388" t="s">
        <v>0</v>
      </c>
      <c r="G2388" t="s">
        <v>342</v>
      </c>
      <c r="H2388" t="str">
        <f>_xlfn.XLOOKUP(Flights[[#This Row],[Destination]],Airports!$A$1:$A$77,Airports!$D$1:$D$77,"Code not found")</f>
        <v>Santa Barbara</v>
      </c>
      <c r="I2388" t="str" cm="1">
        <f t="array" ref="I2388">_xlfn.XLOOKUP(Flights[[#This Row],[Destination]],_xlfn._TRO_TRAILING(Airports!A:A),_xlfn._TRO_TRAILING(Airports!E:E),"Code not found")</f>
        <v>CA</v>
      </c>
      <c r="J2388" s="1">
        <v>0.55902777777777779</v>
      </c>
      <c r="K2388">
        <f>HOUR(Flights[[#This Row],[Scheduled Departure]])</f>
        <v>13</v>
      </c>
      <c r="L2388" s="1">
        <v>0.55277777777777781</v>
      </c>
      <c r="M2388">
        <v>-9</v>
      </c>
      <c r="N2388">
        <v>39</v>
      </c>
      <c r="O2388" s="14">
        <f>Flights[[#This Row],[Length (min)]]/60</f>
        <v>0.65</v>
      </c>
      <c r="P2388">
        <v>89</v>
      </c>
      <c r="Q2388" s="17">
        <f>IFERROR(Flights[[#This Row],[Distance]]/Flights[[#This Row],[Length (hr)]],"")</f>
        <v>136.92307692307691</v>
      </c>
      <c r="R2388" s="1">
        <v>0.59375</v>
      </c>
      <c r="S2388" s="1">
        <v>0.57986111111111116</v>
      </c>
      <c r="T2388">
        <v>-20</v>
      </c>
      <c r="U2388" t="str">
        <f>IF(Flights[[#This Row],[Arrival Delay]]="","Cancelled",IF(Flights[[#This Row],[Arrival Delay]]&gt;15,"Delayed","On time"))</f>
        <v>On time</v>
      </c>
      <c r="V2388" t="str">
        <f>IF(Flights[[#This Row],[Status]]&lt;&gt;"Delayed","",IF(Flights[[#This Row],[Arrival Delay]]&gt;120,"Severe",IF(Flights[[#This Row],[Arrival Delay]]&gt;60,"Major","Moderate")))</f>
        <v/>
      </c>
      <c r="X2388" t="str">
        <f>IF(OR(AND(Flights[[#This Row],[Status]]="Cancelled",Flights[[#This Row],[Cancellation Reason]]="Airline/Carrier"),Flights[[#This Row],[Delay Type]]="Severe"),"Yes","No")</f>
        <v>No</v>
      </c>
    </row>
    <row r="2389" spans="1:24" x14ac:dyDescent="0.25">
      <c r="A2389" s="3">
        <v>42184</v>
      </c>
      <c r="B2389">
        <f>WEEKNUM(Flights[[#This Row],[Date]],2)</f>
        <v>27</v>
      </c>
      <c r="C2389">
        <f>WEEKDAY(Flights[[#This Row],[Date]],2)</f>
        <v>1</v>
      </c>
      <c r="D2389" t="s">
        <v>585</v>
      </c>
      <c r="E2389" t="s">
        <v>1996</v>
      </c>
      <c r="F2389" t="s">
        <v>0</v>
      </c>
      <c r="G2389" t="s">
        <v>344</v>
      </c>
      <c r="H2389" t="str">
        <f>_xlfn.XLOOKUP(Flights[[#This Row],[Destination]],Airports!$A$1:$A$77,Airports!$D$1:$D$77,"Code not found")</f>
        <v>Seattle</v>
      </c>
      <c r="I2389" t="str" cm="1">
        <f t="array" ref="I2389">_xlfn.XLOOKUP(Flights[[#This Row],[Destination]],_xlfn._TRO_TRAILING(Airports!A:A),_xlfn._TRO_TRAILING(Airports!E:E),"Code not found")</f>
        <v>WA</v>
      </c>
      <c r="J2389" s="1">
        <v>0.60416666666666663</v>
      </c>
      <c r="K2389">
        <f>HOUR(Flights[[#This Row],[Scheduled Departure]])</f>
        <v>14</v>
      </c>
      <c r="L2389" s="1">
        <v>0.6069444444444444</v>
      </c>
      <c r="M2389">
        <v>4</v>
      </c>
      <c r="N2389">
        <v>133</v>
      </c>
      <c r="O2389" s="14">
        <f>Flights[[#This Row],[Length (min)]]/60</f>
        <v>2.2166666666666668</v>
      </c>
      <c r="P2389">
        <v>954</v>
      </c>
      <c r="Q2389" s="17">
        <f>IFERROR(Flights[[#This Row],[Distance]]/Flights[[#This Row],[Length (hr)]],"")</f>
        <v>430.37593984962405</v>
      </c>
      <c r="R2389" s="1">
        <v>0.70486111111111116</v>
      </c>
      <c r="S2389" s="1">
        <v>0.69930555555555551</v>
      </c>
      <c r="T2389">
        <v>-8</v>
      </c>
      <c r="U2389" t="str">
        <f>IF(Flights[[#This Row],[Arrival Delay]]="","Cancelled",IF(Flights[[#This Row],[Arrival Delay]]&gt;15,"Delayed","On time"))</f>
        <v>On time</v>
      </c>
      <c r="V2389" t="str">
        <f>IF(Flights[[#This Row],[Status]]&lt;&gt;"Delayed","",IF(Flights[[#This Row],[Arrival Delay]]&gt;120,"Severe",IF(Flights[[#This Row],[Arrival Delay]]&gt;60,"Major","Moderate")))</f>
        <v/>
      </c>
      <c r="X2389" t="str">
        <f>IF(OR(AND(Flights[[#This Row],[Status]]="Cancelled",Flights[[#This Row],[Cancellation Reason]]="Airline/Carrier"),Flights[[#This Row],[Delay Type]]="Severe"),"Yes","No")</f>
        <v>No</v>
      </c>
    </row>
    <row r="2390" spans="1:24" x14ac:dyDescent="0.25">
      <c r="A2390" s="3">
        <v>42184</v>
      </c>
      <c r="B2390">
        <f>WEEKNUM(Flights[[#This Row],[Date]],2)</f>
        <v>27</v>
      </c>
      <c r="C2390">
        <f>WEEKDAY(Flights[[#This Row],[Date]],2)</f>
        <v>1</v>
      </c>
      <c r="D2390" t="s">
        <v>570</v>
      </c>
      <c r="E2390" t="s">
        <v>1994</v>
      </c>
      <c r="F2390" t="s">
        <v>0</v>
      </c>
      <c r="G2390" t="s">
        <v>343</v>
      </c>
      <c r="H2390" t="str">
        <f>_xlfn.XLOOKUP(Flights[[#This Row],[Destination]],Airports!$A$1:$A$77,Airports!$D$1:$D$77,"Code not found")</f>
        <v>San Luis Obispo</v>
      </c>
      <c r="I2390" t="str" cm="1">
        <f t="array" ref="I2390">_xlfn.XLOOKUP(Flights[[#This Row],[Destination]],_xlfn._TRO_TRAILING(Airports!A:A),_xlfn._TRO_TRAILING(Airports!E:E),"Code not found")</f>
        <v>CA</v>
      </c>
      <c r="J2390" s="1">
        <v>0.63472222222222219</v>
      </c>
      <c r="K2390">
        <f>HOUR(Flights[[#This Row],[Scheduled Departure]])</f>
        <v>15</v>
      </c>
      <c r="L2390" s="1">
        <v>0.67777777777777781</v>
      </c>
      <c r="M2390">
        <v>62</v>
      </c>
      <c r="N2390">
        <v>58</v>
      </c>
      <c r="O2390" s="14">
        <f>Flights[[#This Row],[Length (min)]]/60</f>
        <v>0.96666666666666667</v>
      </c>
      <c r="P2390">
        <v>156</v>
      </c>
      <c r="Q2390" s="17">
        <f>IFERROR(Flights[[#This Row],[Distance]]/Flights[[#This Row],[Length (hr)]],"")</f>
        <v>161.37931034482759</v>
      </c>
      <c r="R2390" s="1">
        <v>0.67569444444444449</v>
      </c>
      <c r="S2390" s="1">
        <v>0.71805555555555556</v>
      </c>
      <c r="T2390">
        <v>61</v>
      </c>
      <c r="U2390" t="str">
        <f>IF(Flights[[#This Row],[Arrival Delay]]="","Cancelled",IF(Flights[[#This Row],[Arrival Delay]]&gt;15,"Delayed","On time"))</f>
        <v>Delayed</v>
      </c>
      <c r="V2390" t="str">
        <f>IF(Flights[[#This Row],[Status]]&lt;&gt;"Delayed","",IF(Flights[[#This Row],[Arrival Delay]]&gt;120,"Severe",IF(Flights[[#This Row],[Arrival Delay]]&gt;60,"Major","Moderate")))</f>
        <v>Major</v>
      </c>
      <c r="X2390" t="str">
        <f>IF(OR(AND(Flights[[#This Row],[Status]]="Cancelled",Flights[[#This Row],[Cancellation Reason]]="Airline/Carrier"),Flights[[#This Row],[Delay Type]]="Severe"),"Yes","No")</f>
        <v>No</v>
      </c>
    </row>
    <row r="2391" spans="1:24" x14ac:dyDescent="0.25">
      <c r="A2391" s="3">
        <v>42184</v>
      </c>
      <c r="B2391">
        <f>WEEKNUM(Flights[[#This Row],[Date]],2)</f>
        <v>27</v>
      </c>
      <c r="C2391">
        <f>WEEKDAY(Flights[[#This Row],[Date]],2)</f>
        <v>1</v>
      </c>
      <c r="D2391" t="s">
        <v>1066</v>
      </c>
      <c r="E2391" t="s">
        <v>1994</v>
      </c>
      <c r="F2391" t="s">
        <v>0</v>
      </c>
      <c r="G2391" t="s">
        <v>351</v>
      </c>
      <c r="H2391" t="str">
        <f>_xlfn.XLOOKUP(Flights[[#This Row],[Destination]],Airports!$A$1:$A$77,Airports!$D$1:$D$77,"Code not found")</f>
        <v>Sacramento</v>
      </c>
      <c r="I2391" t="str" cm="1">
        <f t="array" ref="I2391">_xlfn.XLOOKUP(Flights[[#This Row],[Destination]],_xlfn._TRO_TRAILING(Airports!A:A),_xlfn._TRO_TRAILING(Airports!E:E),"Code not found")</f>
        <v>CA</v>
      </c>
      <c r="J2391" s="1">
        <v>0.69444444444444442</v>
      </c>
      <c r="K2391">
        <f>HOUR(Flights[[#This Row],[Scheduled Departure]])</f>
        <v>16</v>
      </c>
      <c r="L2391" s="1">
        <v>0.71944444444444444</v>
      </c>
      <c r="M2391">
        <v>36</v>
      </c>
      <c r="N2391">
        <v>91</v>
      </c>
      <c r="O2391" s="14">
        <f>Flights[[#This Row],[Length (min)]]/60</f>
        <v>1.5166666666666666</v>
      </c>
      <c r="P2391">
        <v>373</v>
      </c>
      <c r="Q2391" s="17">
        <f>IFERROR(Flights[[#This Row],[Distance]]/Flights[[#This Row],[Length (hr)]],"")</f>
        <v>245.93406593406596</v>
      </c>
      <c r="R2391" s="1">
        <v>0.75277777777777777</v>
      </c>
      <c r="S2391" s="1">
        <v>0.78263888888888888</v>
      </c>
      <c r="T2391">
        <v>43</v>
      </c>
      <c r="U2391" t="str">
        <f>IF(Flights[[#This Row],[Arrival Delay]]="","Cancelled",IF(Flights[[#This Row],[Arrival Delay]]&gt;15,"Delayed","On time"))</f>
        <v>Delayed</v>
      </c>
      <c r="V2391" t="str">
        <f>IF(Flights[[#This Row],[Status]]&lt;&gt;"Delayed","",IF(Flights[[#This Row],[Arrival Delay]]&gt;120,"Severe",IF(Flights[[#This Row],[Arrival Delay]]&gt;60,"Major","Moderate")))</f>
        <v>Moderate</v>
      </c>
      <c r="X2391" t="str">
        <f>IF(OR(AND(Flights[[#This Row],[Status]]="Cancelled",Flights[[#This Row],[Cancellation Reason]]="Airline/Carrier"),Flights[[#This Row],[Delay Type]]="Severe"),"Yes","No")</f>
        <v>No</v>
      </c>
    </row>
    <row r="2392" spans="1:24" x14ac:dyDescent="0.25">
      <c r="A2392" s="3">
        <v>42184</v>
      </c>
      <c r="B2392">
        <f>WEEKNUM(Flights[[#This Row],[Date]],2)</f>
        <v>27</v>
      </c>
      <c r="C2392">
        <f>WEEKDAY(Flights[[#This Row],[Date]],2)</f>
        <v>1</v>
      </c>
      <c r="D2392" t="s">
        <v>780</v>
      </c>
      <c r="E2392" t="s">
        <v>1990</v>
      </c>
      <c r="F2392" t="s">
        <v>0</v>
      </c>
      <c r="G2392" t="s">
        <v>4</v>
      </c>
      <c r="H2392" t="str">
        <f>_xlfn.XLOOKUP(Flights[[#This Row],[Destination]],Airports!$A$1:$A$77,Airports!$D$1:$D$77,"Code not found")</f>
        <v>Chicago</v>
      </c>
      <c r="I2392" t="str" cm="1">
        <f t="array" ref="I2392">_xlfn.XLOOKUP(Flights[[#This Row],[Destination]],_xlfn._TRO_TRAILING(Airports!A:A),_xlfn._TRO_TRAILING(Airports!E:E),"Code not found")</f>
        <v>IL</v>
      </c>
      <c r="J2392" s="1">
        <v>0.8256944444444444</v>
      </c>
      <c r="K2392">
        <f>HOUR(Flights[[#This Row],[Scheduled Departure]])</f>
        <v>19</v>
      </c>
      <c r="L2392" s="1">
        <v>0.82777777777777772</v>
      </c>
      <c r="M2392">
        <v>3</v>
      </c>
      <c r="N2392">
        <v>255</v>
      </c>
      <c r="O2392" s="14">
        <f>Flights[[#This Row],[Length (min)]]/60</f>
        <v>4.25</v>
      </c>
      <c r="P2392">
        <v>1744</v>
      </c>
      <c r="Q2392" s="17">
        <f>IFERROR(Flights[[#This Row],[Distance]]/Flights[[#This Row],[Length (hr)]],"")</f>
        <v>410.35294117647061</v>
      </c>
      <c r="R2392" s="1">
        <v>7.4305555555555555E-2</v>
      </c>
      <c r="S2392" s="1">
        <v>8.819444444444445E-2</v>
      </c>
      <c r="T2392">
        <v>20</v>
      </c>
      <c r="U2392" t="str">
        <f>IF(Flights[[#This Row],[Arrival Delay]]="","Cancelled",IF(Flights[[#This Row],[Arrival Delay]]&gt;15,"Delayed","On time"))</f>
        <v>Delayed</v>
      </c>
      <c r="V2392" t="str">
        <f>IF(Flights[[#This Row],[Status]]&lt;&gt;"Delayed","",IF(Flights[[#This Row],[Arrival Delay]]&gt;120,"Severe",IF(Flights[[#This Row],[Arrival Delay]]&gt;60,"Major","Moderate")))</f>
        <v>Moderate</v>
      </c>
      <c r="X2392" t="str">
        <f>IF(OR(AND(Flights[[#This Row],[Status]]="Cancelled",Flights[[#This Row],[Cancellation Reason]]="Airline/Carrier"),Flights[[#This Row],[Delay Type]]="Severe"),"Yes","No")</f>
        <v>No</v>
      </c>
    </row>
    <row r="2393" spans="1:24" x14ac:dyDescent="0.25">
      <c r="A2393" s="3">
        <v>42184</v>
      </c>
      <c r="B2393">
        <f>WEEKNUM(Flights[[#This Row],[Date]],2)</f>
        <v>27</v>
      </c>
      <c r="C2393">
        <f>WEEKDAY(Flights[[#This Row],[Date]],2)</f>
        <v>1</v>
      </c>
      <c r="D2393" t="s">
        <v>742</v>
      </c>
      <c r="E2393" t="s">
        <v>1989</v>
      </c>
      <c r="F2393" t="s">
        <v>0</v>
      </c>
      <c r="G2393" t="s">
        <v>12</v>
      </c>
      <c r="H2393" t="str">
        <f>_xlfn.XLOOKUP(Flights[[#This Row],[Destination]],Airports!$A$1:$A$77,Airports!$D$1:$D$77,"Code not found")</f>
        <v>New York</v>
      </c>
      <c r="I2393" t="str" cm="1">
        <f t="array" ref="I2393">_xlfn.XLOOKUP(Flights[[#This Row],[Destination]],_xlfn._TRO_TRAILING(Airports!A:A),_xlfn._TRO_TRAILING(Airports!E:E),"Code not found")</f>
        <v>NY</v>
      </c>
      <c r="J2393" s="1">
        <v>0.89583333333333337</v>
      </c>
      <c r="K2393">
        <f>HOUR(Flights[[#This Row],[Scheduled Departure]])</f>
        <v>21</v>
      </c>
      <c r="L2393" s="1">
        <v>0.90833333333333333</v>
      </c>
      <c r="M2393">
        <v>18</v>
      </c>
      <c r="N2393">
        <v>332</v>
      </c>
      <c r="O2393" s="14">
        <f>Flights[[#This Row],[Length (min)]]/60</f>
        <v>5.5333333333333332</v>
      </c>
      <c r="P2393">
        <v>2475</v>
      </c>
      <c r="Q2393" s="17">
        <f>IFERROR(Flights[[#This Row],[Distance]]/Flights[[#This Row],[Length (hr)]],"")</f>
        <v>447.28915662650604</v>
      </c>
      <c r="R2393" s="1">
        <v>0.24652777777777779</v>
      </c>
      <c r="S2393" s="1">
        <v>0.2638888888888889</v>
      </c>
      <c r="T2393">
        <v>25</v>
      </c>
      <c r="U2393" t="str">
        <f>IF(Flights[[#This Row],[Arrival Delay]]="","Cancelled",IF(Flights[[#This Row],[Arrival Delay]]&gt;15,"Delayed","On time"))</f>
        <v>Delayed</v>
      </c>
      <c r="V2393" t="str">
        <f>IF(Flights[[#This Row],[Status]]&lt;&gt;"Delayed","",IF(Flights[[#This Row],[Arrival Delay]]&gt;120,"Severe",IF(Flights[[#This Row],[Arrival Delay]]&gt;60,"Major","Moderate")))</f>
        <v>Moderate</v>
      </c>
      <c r="X2393" t="str">
        <f>IF(OR(AND(Flights[[#This Row],[Status]]="Cancelled",Flights[[#This Row],[Cancellation Reason]]="Airline/Carrier"),Flights[[#This Row],[Delay Type]]="Severe"),"Yes","No")</f>
        <v>No</v>
      </c>
    </row>
    <row r="2394" spans="1:24" x14ac:dyDescent="0.25">
      <c r="A2394" s="3">
        <v>42184</v>
      </c>
      <c r="B2394">
        <f>WEEKNUM(Flights[[#This Row],[Date]],2)</f>
        <v>27</v>
      </c>
      <c r="C2394">
        <f>WEEKDAY(Flights[[#This Row],[Date]],2)</f>
        <v>1</v>
      </c>
      <c r="D2394" t="s">
        <v>1110</v>
      </c>
      <c r="E2394" t="s">
        <v>1995</v>
      </c>
      <c r="F2394" t="s">
        <v>0</v>
      </c>
      <c r="G2394" t="s">
        <v>318</v>
      </c>
      <c r="H2394" t="str">
        <f>_xlfn.XLOOKUP(Flights[[#This Row],[Destination]],Airports!$A$1:$A$77,Airports!$D$1:$D$77,"Code not found")</f>
        <v>Oakland</v>
      </c>
      <c r="I2394" t="str" cm="1">
        <f t="array" ref="I2394">_xlfn.XLOOKUP(Flights[[#This Row],[Destination]],_xlfn._TRO_TRAILING(Airports!A:A),_xlfn._TRO_TRAILING(Airports!E:E),"Code not found")</f>
        <v>CA</v>
      </c>
      <c r="J2394" s="1">
        <v>0.96180555555555558</v>
      </c>
      <c r="K2394">
        <f>HOUR(Flights[[#This Row],[Scheduled Departure]])</f>
        <v>23</v>
      </c>
      <c r="L2394" s="1">
        <v>0.97430555555555554</v>
      </c>
      <c r="M2394">
        <v>18</v>
      </c>
      <c r="N2394">
        <v>70</v>
      </c>
      <c r="O2394" s="14">
        <f>Flights[[#This Row],[Length (min)]]/60</f>
        <v>1.1666666666666667</v>
      </c>
      <c r="P2394">
        <v>337</v>
      </c>
      <c r="Q2394" s="17">
        <f>IFERROR(Flights[[#This Row],[Distance]]/Flights[[#This Row],[Length (hr)]],"")</f>
        <v>288.85714285714283</v>
      </c>
      <c r="R2394" s="1">
        <v>1.0416666666666666E-2</v>
      </c>
      <c r="S2394" s="1">
        <v>2.2916666666666665E-2</v>
      </c>
      <c r="T2394">
        <v>18</v>
      </c>
      <c r="U2394" t="str">
        <f>IF(Flights[[#This Row],[Arrival Delay]]="","Cancelled",IF(Flights[[#This Row],[Arrival Delay]]&gt;15,"Delayed","On time"))</f>
        <v>Delayed</v>
      </c>
      <c r="V2394" t="str">
        <f>IF(Flights[[#This Row],[Status]]&lt;&gt;"Delayed","",IF(Flights[[#This Row],[Arrival Delay]]&gt;120,"Severe",IF(Flights[[#This Row],[Arrival Delay]]&gt;60,"Major","Moderate")))</f>
        <v>Moderate</v>
      </c>
      <c r="X2394" t="str">
        <f>IF(OR(AND(Flights[[#This Row],[Status]]="Cancelled",Flights[[#This Row],[Cancellation Reason]]="Airline/Carrier"),Flights[[#This Row],[Delay Type]]="Severe"),"Yes","No")</f>
        <v>No</v>
      </c>
    </row>
    <row r="2395" spans="1:24" x14ac:dyDescent="0.25">
      <c r="A2395" s="3">
        <v>42185</v>
      </c>
      <c r="B2395">
        <f>WEEKNUM(Flights[[#This Row],[Date]],2)</f>
        <v>27</v>
      </c>
      <c r="C2395">
        <f>WEEKDAY(Flights[[#This Row],[Date]],2)</f>
        <v>2</v>
      </c>
      <c r="D2395" t="s">
        <v>782</v>
      </c>
      <c r="E2395" t="s">
        <v>1989</v>
      </c>
      <c r="F2395" t="s">
        <v>0</v>
      </c>
      <c r="G2395" t="s">
        <v>314</v>
      </c>
      <c r="H2395" t="str">
        <f>_xlfn.XLOOKUP(Flights[[#This Row],[Destination]],Airports!$A$1:$A$77,Airports!$D$1:$D$77,"Code not found")</f>
        <v>Minneapolis</v>
      </c>
      <c r="I2395" t="str" cm="1">
        <f t="array" ref="I2395">_xlfn.XLOOKUP(Flights[[#This Row],[Destination]],_xlfn._TRO_TRAILING(Airports!A:A),_xlfn._TRO_TRAILING(Airports!E:E),"Code not found")</f>
        <v>MN</v>
      </c>
      <c r="J2395" s="1">
        <v>0.33333333333333331</v>
      </c>
      <c r="K2395">
        <f>HOUR(Flights[[#This Row],[Scheduled Departure]])</f>
        <v>8</v>
      </c>
      <c r="L2395" s="1">
        <v>0.33333333333333331</v>
      </c>
      <c r="M2395">
        <v>0</v>
      </c>
      <c r="N2395">
        <v>212</v>
      </c>
      <c r="O2395" s="14">
        <f>Flights[[#This Row],[Length (min)]]/60</f>
        <v>3.5333333333333332</v>
      </c>
      <c r="P2395">
        <v>1535</v>
      </c>
      <c r="Q2395" s="17">
        <f>IFERROR(Flights[[#This Row],[Distance]]/Flights[[#This Row],[Length (hr)]],"")</f>
        <v>434.43396226415098</v>
      </c>
      <c r="R2395" s="1">
        <v>0.56597222222222221</v>
      </c>
      <c r="S2395" s="1">
        <v>0.56388888888888888</v>
      </c>
      <c r="T2395">
        <v>-3</v>
      </c>
      <c r="U2395" t="str">
        <f>IF(Flights[[#This Row],[Arrival Delay]]="","Cancelled",IF(Flights[[#This Row],[Arrival Delay]]&gt;15,"Delayed","On time"))</f>
        <v>On time</v>
      </c>
      <c r="V2395" t="str">
        <f>IF(Flights[[#This Row],[Status]]&lt;&gt;"Delayed","",IF(Flights[[#This Row],[Arrival Delay]]&gt;120,"Severe",IF(Flights[[#This Row],[Arrival Delay]]&gt;60,"Major","Moderate")))</f>
        <v/>
      </c>
      <c r="X2395" t="str">
        <f>IF(OR(AND(Flights[[#This Row],[Status]]="Cancelled",Flights[[#This Row],[Cancellation Reason]]="Airline/Carrier"),Flights[[#This Row],[Delay Type]]="Severe"),"Yes","No")</f>
        <v>No</v>
      </c>
    </row>
    <row r="2396" spans="1:24" x14ac:dyDescent="0.25">
      <c r="A2396" s="3">
        <v>42185</v>
      </c>
      <c r="B2396">
        <f>WEEKNUM(Flights[[#This Row],[Date]],2)</f>
        <v>27</v>
      </c>
      <c r="C2396">
        <f>WEEKDAY(Flights[[#This Row],[Date]],2)</f>
        <v>2</v>
      </c>
      <c r="D2396" t="s">
        <v>1426</v>
      </c>
      <c r="E2396" t="s">
        <v>1990</v>
      </c>
      <c r="F2396" t="s">
        <v>0</v>
      </c>
      <c r="G2396" t="s">
        <v>4</v>
      </c>
      <c r="H2396" t="str">
        <f>_xlfn.XLOOKUP(Flights[[#This Row],[Destination]],Airports!$A$1:$A$77,Airports!$D$1:$D$77,"Code not found")</f>
        <v>Chicago</v>
      </c>
      <c r="I2396" t="str" cm="1">
        <f t="array" ref="I2396">_xlfn.XLOOKUP(Flights[[#This Row],[Destination]],_xlfn._TRO_TRAILING(Airports!A:A),_xlfn._TRO_TRAILING(Airports!E:E),"Code not found")</f>
        <v>IL</v>
      </c>
      <c r="J2396" s="1">
        <v>0.33541666666666664</v>
      </c>
      <c r="K2396">
        <f>HOUR(Flights[[#This Row],[Scheduled Departure]])</f>
        <v>8</v>
      </c>
      <c r="L2396" s="1">
        <v>0.33541666666666664</v>
      </c>
      <c r="M2396">
        <v>0</v>
      </c>
      <c r="N2396">
        <v>260</v>
      </c>
      <c r="O2396" s="14">
        <f>Flights[[#This Row],[Length (min)]]/60</f>
        <v>4.333333333333333</v>
      </c>
      <c r="P2396">
        <v>1744</v>
      </c>
      <c r="Q2396" s="17">
        <f>IFERROR(Flights[[#This Row],[Distance]]/Flights[[#This Row],[Length (hr)]],"")</f>
        <v>402.46153846153851</v>
      </c>
      <c r="R2396" s="1">
        <v>0.59375</v>
      </c>
      <c r="S2396" s="1">
        <v>0.59930555555555554</v>
      </c>
      <c r="T2396">
        <v>8</v>
      </c>
      <c r="U2396" t="str">
        <f>IF(Flights[[#This Row],[Arrival Delay]]="","Cancelled",IF(Flights[[#This Row],[Arrival Delay]]&gt;15,"Delayed","On time"))</f>
        <v>On time</v>
      </c>
      <c r="V2396" t="str">
        <f>IF(Flights[[#This Row],[Status]]&lt;&gt;"Delayed","",IF(Flights[[#This Row],[Arrival Delay]]&gt;120,"Severe",IF(Flights[[#This Row],[Arrival Delay]]&gt;60,"Major","Moderate")))</f>
        <v/>
      </c>
      <c r="X2396" t="str">
        <f>IF(OR(AND(Flights[[#This Row],[Status]]="Cancelled",Flights[[#This Row],[Cancellation Reason]]="Airline/Carrier"),Flights[[#This Row],[Delay Type]]="Severe"),"Yes","No")</f>
        <v>No</v>
      </c>
    </row>
    <row r="2397" spans="1:24" x14ac:dyDescent="0.25">
      <c r="A2397" s="3">
        <v>42185</v>
      </c>
      <c r="B2397">
        <f>WEEKNUM(Flights[[#This Row],[Date]],2)</f>
        <v>27</v>
      </c>
      <c r="C2397">
        <f>WEEKDAY(Flights[[#This Row],[Date]],2)</f>
        <v>2</v>
      </c>
      <c r="D2397" t="s">
        <v>426</v>
      </c>
      <c r="E2397" t="s">
        <v>1991</v>
      </c>
      <c r="F2397" t="s">
        <v>0</v>
      </c>
      <c r="G2397" t="s">
        <v>24</v>
      </c>
      <c r="H2397" t="str">
        <f>_xlfn.XLOOKUP(Flights[[#This Row],[Destination]],Airports!$A$1:$A$77,Airports!$D$1:$D$77,"Code not found")</f>
        <v>Portland</v>
      </c>
      <c r="I2397" t="str" cm="1">
        <f t="array" ref="I2397">_xlfn.XLOOKUP(Flights[[#This Row],[Destination]],_xlfn._TRO_TRAILING(Airports!A:A),_xlfn._TRO_TRAILING(Airports!E:E),"Code not found")</f>
        <v>OR</v>
      </c>
      <c r="J2397" s="1">
        <v>0.35416666666666669</v>
      </c>
      <c r="K2397">
        <f>HOUR(Flights[[#This Row],[Scheduled Departure]])</f>
        <v>8</v>
      </c>
      <c r="L2397" s="1">
        <v>0.35</v>
      </c>
      <c r="M2397">
        <v>-6</v>
      </c>
      <c r="N2397">
        <v>127</v>
      </c>
      <c r="O2397" s="14">
        <f>Flights[[#This Row],[Length (min)]]/60</f>
        <v>2.1166666666666667</v>
      </c>
      <c r="P2397">
        <v>834</v>
      </c>
      <c r="Q2397" s="17">
        <f>IFERROR(Flights[[#This Row],[Distance]]/Flights[[#This Row],[Length (hr)]],"")</f>
        <v>394.01574803149606</v>
      </c>
      <c r="R2397" s="1">
        <v>0.4548611111111111</v>
      </c>
      <c r="S2397" s="1">
        <v>0.43819444444444444</v>
      </c>
      <c r="T2397">
        <v>-24</v>
      </c>
      <c r="U2397" t="str">
        <f>IF(Flights[[#This Row],[Arrival Delay]]="","Cancelled",IF(Flights[[#This Row],[Arrival Delay]]&gt;15,"Delayed","On time"))</f>
        <v>On time</v>
      </c>
      <c r="V2397" t="str">
        <f>IF(Flights[[#This Row],[Status]]&lt;&gt;"Delayed","",IF(Flights[[#This Row],[Arrival Delay]]&gt;120,"Severe",IF(Flights[[#This Row],[Arrival Delay]]&gt;60,"Major","Moderate")))</f>
        <v/>
      </c>
      <c r="X2397" t="str">
        <f>IF(OR(AND(Flights[[#This Row],[Status]]="Cancelled",Flights[[#This Row],[Cancellation Reason]]="Airline/Carrier"),Flights[[#This Row],[Delay Type]]="Severe"),"Yes","No")</f>
        <v>No</v>
      </c>
    </row>
    <row r="2398" spans="1:24" x14ac:dyDescent="0.25">
      <c r="A2398" s="3">
        <v>42185</v>
      </c>
      <c r="B2398">
        <f>WEEKNUM(Flights[[#This Row],[Date]],2)</f>
        <v>27</v>
      </c>
      <c r="C2398">
        <f>WEEKDAY(Flights[[#This Row],[Date]],2)</f>
        <v>2</v>
      </c>
      <c r="D2398" t="s">
        <v>444</v>
      </c>
      <c r="E2398" t="s">
        <v>1994</v>
      </c>
      <c r="F2398" t="s">
        <v>0</v>
      </c>
      <c r="G2398" t="s">
        <v>344</v>
      </c>
      <c r="H2398" t="str">
        <f>_xlfn.XLOOKUP(Flights[[#This Row],[Destination]],Airports!$A$1:$A$77,Airports!$D$1:$D$77,"Code not found")</f>
        <v>Seattle</v>
      </c>
      <c r="I2398" t="str" cm="1">
        <f t="array" ref="I2398">_xlfn.XLOOKUP(Flights[[#This Row],[Destination]],_xlfn._TRO_TRAILING(Airports!A:A),_xlfn._TRO_TRAILING(Airports!E:E),"Code not found")</f>
        <v>WA</v>
      </c>
      <c r="J2398" s="1">
        <v>0.3659722222222222</v>
      </c>
      <c r="K2398">
        <f>HOUR(Flights[[#This Row],[Scheduled Departure]])</f>
        <v>8</v>
      </c>
      <c r="L2398" s="1">
        <v>0.37361111111111112</v>
      </c>
      <c r="M2398">
        <v>11</v>
      </c>
      <c r="N2398">
        <v>162</v>
      </c>
      <c r="O2398" s="14">
        <f>Flights[[#This Row],[Length (min)]]/60</f>
        <v>2.7</v>
      </c>
      <c r="P2398">
        <v>954</v>
      </c>
      <c r="Q2398" s="17">
        <f>IFERROR(Flights[[#This Row],[Distance]]/Flights[[#This Row],[Length (hr)]],"")</f>
        <v>353.33333333333331</v>
      </c>
      <c r="R2398" s="1">
        <v>0.48194444444444445</v>
      </c>
      <c r="S2398" s="1">
        <v>0.4861111111111111</v>
      </c>
      <c r="T2398">
        <v>6</v>
      </c>
      <c r="U2398" t="str">
        <f>IF(Flights[[#This Row],[Arrival Delay]]="","Cancelled",IF(Flights[[#This Row],[Arrival Delay]]&gt;15,"Delayed","On time"))</f>
        <v>On time</v>
      </c>
      <c r="V2398" t="str">
        <f>IF(Flights[[#This Row],[Status]]&lt;&gt;"Delayed","",IF(Flights[[#This Row],[Arrival Delay]]&gt;120,"Severe",IF(Flights[[#This Row],[Arrival Delay]]&gt;60,"Major","Moderate")))</f>
        <v/>
      </c>
      <c r="X2398" t="str">
        <f>IF(OR(AND(Flights[[#This Row],[Status]]="Cancelled",Flights[[#This Row],[Cancellation Reason]]="Airline/Carrier"),Flights[[#This Row],[Delay Type]]="Severe"),"Yes","No")</f>
        <v>No</v>
      </c>
    </row>
    <row r="2399" spans="1:24" x14ac:dyDescent="0.25">
      <c r="A2399" s="3">
        <v>42185</v>
      </c>
      <c r="B2399">
        <f>WEEKNUM(Flights[[#This Row],[Date]],2)</f>
        <v>27</v>
      </c>
      <c r="C2399">
        <f>WEEKDAY(Flights[[#This Row],[Date]],2)</f>
        <v>2</v>
      </c>
      <c r="D2399" t="s">
        <v>173</v>
      </c>
      <c r="E2399" t="s">
        <v>1987</v>
      </c>
      <c r="F2399" t="s">
        <v>0</v>
      </c>
      <c r="G2399" t="s">
        <v>16</v>
      </c>
      <c r="H2399" t="str">
        <f>_xlfn.XLOOKUP(Flights[[#This Row],[Destination]],Airports!$A$1:$A$77,Airports!$D$1:$D$77,"Code not found")</f>
        <v>Dulles</v>
      </c>
      <c r="I2399" t="str" cm="1">
        <f t="array" ref="I2399">_xlfn.XLOOKUP(Flights[[#This Row],[Destination]],_xlfn._TRO_TRAILING(Airports!A:A),_xlfn._TRO_TRAILING(Airports!E:E),"Code not found")</f>
        <v>VA</v>
      </c>
      <c r="J2399" s="1">
        <v>0.40277777777777779</v>
      </c>
      <c r="K2399">
        <f>HOUR(Flights[[#This Row],[Scheduled Departure]])</f>
        <v>9</v>
      </c>
      <c r="L2399" s="1">
        <v>0.39930555555555558</v>
      </c>
      <c r="M2399">
        <v>-5</v>
      </c>
      <c r="N2399">
        <v>356</v>
      </c>
      <c r="O2399" s="14">
        <f>Flights[[#This Row],[Length (min)]]/60</f>
        <v>5.9333333333333336</v>
      </c>
      <c r="P2399">
        <v>2288</v>
      </c>
      <c r="Q2399" s="17">
        <f>IFERROR(Flights[[#This Row],[Distance]]/Flights[[#This Row],[Length (hr)]],"")</f>
        <v>385.61797752808985</v>
      </c>
      <c r="R2399" s="1">
        <v>0.73611111111111116</v>
      </c>
      <c r="S2399" s="1">
        <v>0.77152777777777781</v>
      </c>
      <c r="T2399">
        <v>51</v>
      </c>
      <c r="U2399" t="str">
        <f>IF(Flights[[#This Row],[Arrival Delay]]="","Cancelled",IF(Flights[[#This Row],[Arrival Delay]]&gt;15,"Delayed","On time"))</f>
        <v>Delayed</v>
      </c>
      <c r="V2399" t="str">
        <f>IF(Flights[[#This Row],[Status]]&lt;&gt;"Delayed","",IF(Flights[[#This Row],[Arrival Delay]]&gt;120,"Severe",IF(Flights[[#This Row],[Arrival Delay]]&gt;60,"Major","Moderate")))</f>
        <v>Moderate</v>
      </c>
      <c r="X2399" t="str">
        <f>IF(OR(AND(Flights[[#This Row],[Status]]="Cancelled",Flights[[#This Row],[Cancellation Reason]]="Airline/Carrier"),Flights[[#This Row],[Delay Type]]="Severe"),"Yes","No")</f>
        <v>No</v>
      </c>
    </row>
    <row r="2400" spans="1:24" x14ac:dyDescent="0.25">
      <c r="A2400" s="3">
        <v>42185</v>
      </c>
      <c r="B2400">
        <f>WEEKNUM(Flights[[#This Row],[Date]],2)</f>
        <v>27</v>
      </c>
      <c r="C2400">
        <f>WEEKDAY(Flights[[#This Row],[Date]],2)</f>
        <v>2</v>
      </c>
      <c r="D2400" t="s">
        <v>757</v>
      </c>
      <c r="E2400" t="s">
        <v>1988</v>
      </c>
      <c r="F2400" t="s">
        <v>0</v>
      </c>
      <c r="G2400" t="s">
        <v>29</v>
      </c>
      <c r="H2400" t="str">
        <f>_xlfn.XLOOKUP(Flights[[#This Row],[Destination]],Airports!$A$1:$A$77,Airports!$D$1:$D$77,"Code not found")</f>
        <v>Phoenix</v>
      </c>
      <c r="I2400" t="str" cm="1">
        <f t="array" ref="I2400">_xlfn.XLOOKUP(Flights[[#This Row],[Destination]],_xlfn._TRO_TRAILING(Airports!A:A),_xlfn._TRO_TRAILING(Airports!E:E),"Code not found")</f>
        <v>AZ</v>
      </c>
      <c r="J2400" s="1">
        <v>0.4201388888888889</v>
      </c>
      <c r="K2400">
        <f>HOUR(Flights[[#This Row],[Scheduled Departure]])</f>
        <v>10</v>
      </c>
      <c r="L2400" s="1">
        <v>0.42083333333333334</v>
      </c>
      <c r="M2400">
        <v>1</v>
      </c>
      <c r="N2400">
        <v>83</v>
      </c>
      <c r="O2400" s="14">
        <f>Flights[[#This Row],[Length (min)]]/60</f>
        <v>1.3833333333333333</v>
      </c>
      <c r="P2400">
        <v>370</v>
      </c>
      <c r="Q2400" s="17">
        <f>IFERROR(Flights[[#This Row],[Distance]]/Flights[[#This Row],[Length (hr)]],"")</f>
        <v>267.46987951807228</v>
      </c>
      <c r="R2400" s="1">
        <v>0.47708333333333336</v>
      </c>
      <c r="S2400" s="1">
        <v>0.47847222222222224</v>
      </c>
      <c r="T2400">
        <v>2</v>
      </c>
      <c r="U2400" t="str">
        <f>IF(Flights[[#This Row],[Arrival Delay]]="","Cancelled",IF(Flights[[#This Row],[Arrival Delay]]&gt;15,"Delayed","On time"))</f>
        <v>On time</v>
      </c>
      <c r="V2400" t="str">
        <f>IF(Flights[[#This Row],[Status]]&lt;&gt;"Delayed","",IF(Flights[[#This Row],[Arrival Delay]]&gt;120,"Severe",IF(Flights[[#This Row],[Arrival Delay]]&gt;60,"Major","Moderate")))</f>
        <v/>
      </c>
      <c r="X2400" t="str">
        <f>IF(OR(AND(Flights[[#This Row],[Status]]="Cancelled",Flights[[#This Row],[Cancellation Reason]]="Airline/Carrier"),Flights[[#This Row],[Delay Type]]="Severe"),"Yes","No")</f>
        <v>No</v>
      </c>
    </row>
    <row r="2401" spans="1:24" x14ac:dyDescent="0.25">
      <c r="A2401" s="3">
        <v>42185</v>
      </c>
      <c r="B2401">
        <f>WEEKNUM(Flights[[#This Row],[Date]],2)</f>
        <v>27</v>
      </c>
      <c r="C2401">
        <f>WEEKDAY(Flights[[#This Row],[Date]],2)</f>
        <v>2</v>
      </c>
      <c r="D2401" t="s">
        <v>974</v>
      </c>
      <c r="E2401" t="s">
        <v>1990</v>
      </c>
      <c r="F2401" t="s">
        <v>0</v>
      </c>
      <c r="G2401" t="s">
        <v>20</v>
      </c>
      <c r="H2401" t="str">
        <f>_xlfn.XLOOKUP(Flights[[#This Row],[Destination]],Airports!$A$1:$A$77,Airports!$D$1:$D$77,"Code not found")</f>
        <v>Kahului</v>
      </c>
      <c r="I2401" t="str" cm="1">
        <f t="array" ref="I2401">_xlfn.XLOOKUP(Flights[[#This Row],[Destination]],_xlfn._TRO_TRAILING(Airports!A:A),_xlfn._TRO_TRAILING(Airports!E:E),"Code not found")</f>
        <v>HI</v>
      </c>
      <c r="J2401" s="1">
        <v>0.50277777777777777</v>
      </c>
      <c r="K2401">
        <f>HOUR(Flights[[#This Row],[Scheduled Departure]])</f>
        <v>12</v>
      </c>
      <c r="L2401" s="1">
        <v>0.50138888888888888</v>
      </c>
      <c r="M2401">
        <v>-2</v>
      </c>
      <c r="N2401">
        <v>320</v>
      </c>
      <c r="O2401" s="14">
        <f>Flights[[#This Row],[Length (min)]]/60</f>
        <v>5.333333333333333</v>
      </c>
      <c r="P2401">
        <v>2486</v>
      </c>
      <c r="Q2401" s="17">
        <f>IFERROR(Flights[[#This Row],[Distance]]/Flights[[#This Row],[Length (hr)]],"")</f>
        <v>466.125</v>
      </c>
      <c r="R2401" s="1">
        <v>0.60763888888888884</v>
      </c>
      <c r="S2401" s="1">
        <v>0.59861111111111109</v>
      </c>
      <c r="T2401">
        <v>-13</v>
      </c>
      <c r="U2401" t="str">
        <f>IF(Flights[[#This Row],[Arrival Delay]]="","Cancelled",IF(Flights[[#This Row],[Arrival Delay]]&gt;15,"Delayed","On time"))</f>
        <v>On time</v>
      </c>
      <c r="V2401" t="str">
        <f>IF(Flights[[#This Row],[Status]]&lt;&gt;"Delayed","",IF(Flights[[#This Row],[Arrival Delay]]&gt;120,"Severe",IF(Flights[[#This Row],[Arrival Delay]]&gt;60,"Major","Moderate")))</f>
        <v/>
      </c>
      <c r="X2401" t="str">
        <f>IF(OR(AND(Flights[[#This Row],[Status]]="Cancelled",Flights[[#This Row],[Cancellation Reason]]="Airline/Carrier"),Flights[[#This Row],[Delay Type]]="Severe"),"Yes","No")</f>
        <v>No</v>
      </c>
    </row>
    <row r="2402" spans="1:24" x14ac:dyDescent="0.25">
      <c r="A2402" s="3">
        <v>42185</v>
      </c>
      <c r="B2402">
        <f>WEEKNUM(Flights[[#This Row],[Date]],2)</f>
        <v>27</v>
      </c>
      <c r="C2402">
        <f>WEEKDAY(Flights[[#This Row],[Date]],2)</f>
        <v>2</v>
      </c>
      <c r="D2402" t="s">
        <v>541</v>
      </c>
      <c r="E2402" t="s">
        <v>1990</v>
      </c>
      <c r="F2402" t="s">
        <v>0</v>
      </c>
      <c r="G2402" t="s">
        <v>281</v>
      </c>
      <c r="H2402" t="str">
        <f>_xlfn.XLOOKUP(Flights[[#This Row],[Destination]],Airports!$A$1:$A$77,Airports!$D$1:$D$77,"Code not found")</f>
        <v>Newark</v>
      </c>
      <c r="I2402" t="str" cm="1">
        <f t="array" ref="I2402">_xlfn.XLOOKUP(Flights[[#This Row],[Destination]],_xlfn._TRO_TRAILING(Airports!A:A),_xlfn._TRO_TRAILING(Airports!E:E),"Code not found")</f>
        <v>NJ</v>
      </c>
      <c r="J2402" s="1">
        <v>0.60902777777777772</v>
      </c>
      <c r="K2402">
        <f>HOUR(Flights[[#This Row],[Scheduled Departure]])</f>
        <v>14</v>
      </c>
      <c r="L2402" s="1">
        <v>0.71805555555555556</v>
      </c>
      <c r="M2402">
        <v>157</v>
      </c>
      <c r="N2402">
        <v>328</v>
      </c>
      <c r="O2402" s="14">
        <f>Flights[[#This Row],[Length (min)]]/60</f>
        <v>5.4666666666666668</v>
      </c>
      <c r="P2402">
        <v>2454</v>
      </c>
      <c r="Q2402" s="17">
        <f>IFERROR(Flights[[#This Row],[Distance]]/Flights[[#This Row],[Length (hr)]],"")</f>
        <v>448.90243902439022</v>
      </c>
      <c r="R2402" s="1">
        <v>0.9604166666666667</v>
      </c>
      <c r="S2402" s="1">
        <v>7.0833333333333331E-2</v>
      </c>
      <c r="T2402">
        <v>159</v>
      </c>
      <c r="U2402" t="str">
        <f>IF(Flights[[#This Row],[Arrival Delay]]="","Cancelled",IF(Flights[[#This Row],[Arrival Delay]]&gt;15,"Delayed","On time"))</f>
        <v>Delayed</v>
      </c>
      <c r="V2402" t="str">
        <f>IF(Flights[[#This Row],[Status]]&lt;&gt;"Delayed","",IF(Flights[[#This Row],[Arrival Delay]]&gt;120,"Severe",IF(Flights[[#This Row],[Arrival Delay]]&gt;60,"Major","Moderate")))</f>
        <v>Severe</v>
      </c>
      <c r="X2402" t="str">
        <f>IF(OR(AND(Flights[[#This Row],[Status]]="Cancelled",Flights[[#This Row],[Cancellation Reason]]="Airline/Carrier"),Flights[[#This Row],[Delay Type]]="Severe"),"Yes","No")</f>
        <v>Yes</v>
      </c>
    </row>
    <row r="2403" spans="1:24" x14ac:dyDescent="0.25">
      <c r="A2403" s="3">
        <v>42185</v>
      </c>
      <c r="B2403">
        <f>WEEKNUM(Flights[[#This Row],[Date]],2)</f>
        <v>27</v>
      </c>
      <c r="C2403">
        <f>WEEKDAY(Flights[[#This Row],[Date]],2)</f>
        <v>2</v>
      </c>
      <c r="D2403" t="s">
        <v>1540</v>
      </c>
      <c r="E2403" t="s">
        <v>1991</v>
      </c>
      <c r="F2403" t="s">
        <v>0</v>
      </c>
      <c r="G2403" t="s">
        <v>344</v>
      </c>
      <c r="H2403" t="str">
        <f>_xlfn.XLOOKUP(Flights[[#This Row],[Destination]],Airports!$A$1:$A$77,Airports!$D$1:$D$77,"Code not found")</f>
        <v>Seattle</v>
      </c>
      <c r="I2403" t="str" cm="1">
        <f t="array" ref="I2403">_xlfn.XLOOKUP(Flights[[#This Row],[Destination]],_xlfn._TRO_TRAILING(Airports!A:A),_xlfn._TRO_TRAILING(Airports!E:E),"Code not found")</f>
        <v>WA</v>
      </c>
      <c r="J2403" s="1">
        <v>0.65277777777777779</v>
      </c>
      <c r="K2403">
        <f>HOUR(Flights[[#This Row],[Scheduled Departure]])</f>
        <v>15</v>
      </c>
      <c r="L2403" s="1">
        <v>0.67569444444444449</v>
      </c>
      <c r="M2403">
        <v>33</v>
      </c>
      <c r="N2403">
        <v>140</v>
      </c>
      <c r="O2403" s="14">
        <f>Flights[[#This Row],[Length (min)]]/60</f>
        <v>2.3333333333333335</v>
      </c>
      <c r="P2403">
        <v>954</v>
      </c>
      <c r="Q2403" s="17">
        <f>IFERROR(Flights[[#This Row],[Distance]]/Flights[[#This Row],[Length (hr)]],"")</f>
        <v>408.85714285714283</v>
      </c>
      <c r="R2403" s="1">
        <v>0.75972222222222219</v>
      </c>
      <c r="S2403" s="1">
        <v>0.7729166666666667</v>
      </c>
      <c r="T2403">
        <v>19</v>
      </c>
      <c r="U2403" t="str">
        <f>IF(Flights[[#This Row],[Arrival Delay]]="","Cancelled",IF(Flights[[#This Row],[Arrival Delay]]&gt;15,"Delayed","On time"))</f>
        <v>Delayed</v>
      </c>
      <c r="V2403" t="str">
        <f>IF(Flights[[#This Row],[Status]]&lt;&gt;"Delayed","",IF(Flights[[#This Row],[Arrival Delay]]&gt;120,"Severe",IF(Flights[[#This Row],[Arrival Delay]]&gt;60,"Major","Moderate")))</f>
        <v>Moderate</v>
      </c>
      <c r="X2403" t="str">
        <f>IF(OR(AND(Flights[[#This Row],[Status]]="Cancelled",Flights[[#This Row],[Cancellation Reason]]="Airline/Carrier"),Flights[[#This Row],[Delay Type]]="Severe"),"Yes","No")</f>
        <v>No</v>
      </c>
    </row>
    <row r="2404" spans="1:24" x14ac:dyDescent="0.25">
      <c r="A2404" s="3">
        <v>42185</v>
      </c>
      <c r="B2404">
        <f>WEEKNUM(Flights[[#This Row],[Date]],2)</f>
        <v>27</v>
      </c>
      <c r="C2404">
        <f>WEEKDAY(Flights[[#This Row],[Date]],2)</f>
        <v>2</v>
      </c>
      <c r="D2404" t="s">
        <v>576</v>
      </c>
      <c r="E2404" t="s">
        <v>1989</v>
      </c>
      <c r="F2404" t="s">
        <v>0</v>
      </c>
      <c r="G2404" t="s">
        <v>349</v>
      </c>
      <c r="H2404" t="str">
        <f>_xlfn.XLOOKUP(Flights[[#This Row],[Destination]],Airports!$A$1:$A$77,Airports!$D$1:$D$77,"Code not found")</f>
        <v>Salt Lake City</v>
      </c>
      <c r="I2404" t="str" cm="1">
        <f t="array" ref="I2404">_xlfn.XLOOKUP(Flights[[#This Row],[Destination]],_xlfn._TRO_TRAILING(Airports!A:A),_xlfn._TRO_TRAILING(Airports!E:E),"Code not found")</f>
        <v>UT</v>
      </c>
      <c r="J2404" s="1">
        <v>0.69444444444444442</v>
      </c>
      <c r="K2404">
        <f>HOUR(Flights[[#This Row],[Scheduled Departure]])</f>
        <v>16</v>
      </c>
      <c r="L2404" s="1">
        <v>0.7319444444444444</v>
      </c>
      <c r="M2404">
        <v>54</v>
      </c>
      <c r="N2404">
        <v>119</v>
      </c>
      <c r="O2404" s="14">
        <f>Flights[[#This Row],[Length (min)]]/60</f>
        <v>1.9833333333333334</v>
      </c>
      <c r="P2404">
        <v>590</v>
      </c>
      <c r="Q2404" s="17">
        <f>IFERROR(Flights[[#This Row],[Distance]]/Flights[[#This Row],[Length (hr)]],"")</f>
        <v>297.47899159663865</v>
      </c>
      <c r="R2404" s="1">
        <v>0.80763888888888891</v>
      </c>
      <c r="S2404" s="1">
        <v>0.85624999999999996</v>
      </c>
      <c r="T2404">
        <v>70</v>
      </c>
      <c r="U2404" t="str">
        <f>IF(Flights[[#This Row],[Arrival Delay]]="","Cancelled",IF(Flights[[#This Row],[Arrival Delay]]&gt;15,"Delayed","On time"))</f>
        <v>Delayed</v>
      </c>
      <c r="V2404" t="str">
        <f>IF(Flights[[#This Row],[Status]]&lt;&gt;"Delayed","",IF(Flights[[#This Row],[Arrival Delay]]&gt;120,"Severe",IF(Flights[[#This Row],[Arrival Delay]]&gt;60,"Major","Moderate")))</f>
        <v>Major</v>
      </c>
      <c r="X2404" t="str">
        <f>IF(OR(AND(Flights[[#This Row],[Status]]="Cancelled",Flights[[#This Row],[Cancellation Reason]]="Airline/Carrier"),Flights[[#This Row],[Delay Type]]="Severe"),"Yes","No")</f>
        <v>No</v>
      </c>
    </row>
    <row r="2405" spans="1:24" x14ac:dyDescent="0.25">
      <c r="A2405" s="3">
        <v>42185</v>
      </c>
      <c r="B2405">
        <f>WEEKNUM(Flights[[#This Row],[Date]],2)</f>
        <v>27</v>
      </c>
      <c r="C2405">
        <f>WEEKDAY(Flights[[#This Row],[Date]],2)</f>
        <v>2</v>
      </c>
      <c r="D2405" t="s">
        <v>1490</v>
      </c>
      <c r="E2405" t="s">
        <v>1990</v>
      </c>
      <c r="F2405" t="s">
        <v>0</v>
      </c>
      <c r="G2405" t="s">
        <v>9</v>
      </c>
      <c r="H2405" t="str">
        <f>_xlfn.XLOOKUP(Flights[[#This Row],[Destination]],Airports!$A$1:$A$77,Airports!$D$1:$D$77,"Code not found")</f>
        <v>San Francisco</v>
      </c>
      <c r="I2405" t="str" cm="1">
        <f t="array" ref="I2405">_xlfn.XLOOKUP(Flights[[#This Row],[Destination]],_xlfn._TRO_TRAILING(Airports!A:A),_xlfn._TRO_TRAILING(Airports!E:E),"Code not found")</f>
        <v>CA</v>
      </c>
      <c r="J2405" s="1">
        <v>0.7993055555555556</v>
      </c>
      <c r="K2405">
        <f>HOUR(Flights[[#This Row],[Scheduled Departure]])</f>
        <v>19</v>
      </c>
      <c r="L2405" s="1">
        <v>0.81944444444444442</v>
      </c>
      <c r="M2405">
        <v>29</v>
      </c>
      <c r="N2405">
        <v>69</v>
      </c>
      <c r="O2405" s="14">
        <f>Flights[[#This Row],[Length (min)]]/60</f>
        <v>1.1499999999999999</v>
      </c>
      <c r="P2405">
        <v>337</v>
      </c>
      <c r="Q2405" s="17">
        <f>IFERROR(Flights[[#This Row],[Distance]]/Flights[[#This Row],[Length (hr)]],"")</f>
        <v>293.04347826086956</v>
      </c>
      <c r="R2405" s="1">
        <v>0.85972222222222228</v>
      </c>
      <c r="S2405" s="1">
        <v>0.86736111111111114</v>
      </c>
      <c r="T2405">
        <v>11</v>
      </c>
      <c r="U2405" t="str">
        <f>IF(Flights[[#This Row],[Arrival Delay]]="","Cancelled",IF(Flights[[#This Row],[Arrival Delay]]&gt;15,"Delayed","On time"))</f>
        <v>On time</v>
      </c>
      <c r="V2405" t="str">
        <f>IF(Flights[[#This Row],[Status]]&lt;&gt;"Delayed","",IF(Flights[[#This Row],[Arrival Delay]]&gt;120,"Severe",IF(Flights[[#This Row],[Arrival Delay]]&gt;60,"Major","Moderate")))</f>
        <v/>
      </c>
      <c r="X2405" t="str">
        <f>IF(OR(AND(Flights[[#This Row],[Status]]="Cancelled",Flights[[#This Row],[Cancellation Reason]]="Airline/Carrier"),Flights[[#This Row],[Delay Type]]="Severe"),"Yes","No")</f>
        <v>No</v>
      </c>
    </row>
    <row r="2406" spans="1:24" x14ac:dyDescent="0.25">
      <c r="A2406" s="3">
        <v>42185</v>
      </c>
      <c r="B2406">
        <f>WEEKNUM(Flights[[#This Row],[Date]],2)</f>
        <v>27</v>
      </c>
      <c r="C2406">
        <f>WEEKDAY(Flights[[#This Row],[Date]],2)</f>
        <v>2</v>
      </c>
      <c r="D2406" t="s">
        <v>1075</v>
      </c>
      <c r="E2406" t="s">
        <v>1994</v>
      </c>
      <c r="F2406" t="s">
        <v>0</v>
      </c>
      <c r="G2406" t="s">
        <v>339</v>
      </c>
      <c r="H2406" t="str">
        <f>_xlfn.XLOOKUP(Flights[[#This Row],[Destination]],Airports!$A$1:$A$77,Airports!$D$1:$D$77,"Code not found")</f>
        <v>San Diego</v>
      </c>
      <c r="I2406" t="str" cm="1">
        <f t="array" ref="I2406">_xlfn.XLOOKUP(Flights[[#This Row],[Destination]],_xlfn._TRO_TRAILING(Airports!A:A),_xlfn._TRO_TRAILING(Airports!E:E),"Code not found")</f>
        <v>CA</v>
      </c>
      <c r="J2406" s="1">
        <v>0.89583333333333337</v>
      </c>
      <c r="K2406">
        <f>HOUR(Flights[[#This Row],[Scheduled Departure]])</f>
        <v>21</v>
      </c>
      <c r="L2406" s="1">
        <v>0.95208333333333328</v>
      </c>
      <c r="M2406">
        <v>81</v>
      </c>
      <c r="N2406">
        <v>53</v>
      </c>
      <c r="O2406" s="14">
        <f>Flights[[#This Row],[Length (min)]]/60</f>
        <v>0.8833333333333333</v>
      </c>
      <c r="P2406">
        <v>109</v>
      </c>
      <c r="Q2406" s="17">
        <f>IFERROR(Flights[[#This Row],[Distance]]/Flights[[#This Row],[Length (hr)]],"")</f>
        <v>123.39622641509435</v>
      </c>
      <c r="R2406" s="1">
        <v>0.9291666666666667</v>
      </c>
      <c r="S2406" s="1">
        <v>0.98888888888888893</v>
      </c>
      <c r="T2406">
        <v>86</v>
      </c>
      <c r="U2406" t="str">
        <f>IF(Flights[[#This Row],[Arrival Delay]]="","Cancelled",IF(Flights[[#This Row],[Arrival Delay]]&gt;15,"Delayed","On time"))</f>
        <v>Delayed</v>
      </c>
      <c r="V2406" t="str">
        <f>IF(Flights[[#This Row],[Status]]&lt;&gt;"Delayed","",IF(Flights[[#This Row],[Arrival Delay]]&gt;120,"Severe",IF(Flights[[#This Row],[Arrival Delay]]&gt;60,"Major","Moderate")))</f>
        <v>Major</v>
      </c>
      <c r="X2406" t="str">
        <f>IF(OR(AND(Flights[[#This Row],[Status]]="Cancelled",Flights[[#This Row],[Cancellation Reason]]="Airline/Carrier"),Flights[[#This Row],[Delay Type]]="Severe"),"Yes","No")</f>
        <v>No</v>
      </c>
    </row>
    <row r="2407" spans="1:24" x14ac:dyDescent="0.25">
      <c r="A2407" s="3">
        <v>42185</v>
      </c>
      <c r="B2407">
        <f>WEEKNUM(Flights[[#This Row],[Date]],2)</f>
        <v>27</v>
      </c>
      <c r="C2407">
        <f>WEEKDAY(Flights[[#This Row],[Date]],2)</f>
        <v>2</v>
      </c>
      <c r="D2407" t="s">
        <v>674</v>
      </c>
      <c r="E2407" t="s">
        <v>1989</v>
      </c>
      <c r="F2407" t="s">
        <v>0</v>
      </c>
      <c r="G2407" t="s">
        <v>12</v>
      </c>
      <c r="H2407" t="str">
        <f>_xlfn.XLOOKUP(Flights[[#This Row],[Destination]],Airports!$A$1:$A$77,Airports!$D$1:$D$77,"Code not found")</f>
        <v>New York</v>
      </c>
      <c r="I2407" t="str" cm="1">
        <f t="array" ref="I2407">_xlfn.XLOOKUP(Flights[[#This Row],[Destination]],_xlfn._TRO_TRAILING(Airports!A:A),_xlfn._TRO_TRAILING(Airports!E:E),"Code not found")</f>
        <v>NY</v>
      </c>
      <c r="J2407" s="1">
        <v>0.96180555555555558</v>
      </c>
      <c r="K2407">
        <f>HOUR(Flights[[#This Row],[Scheduled Departure]])</f>
        <v>23</v>
      </c>
      <c r="L2407" s="1">
        <v>0.96111111111111114</v>
      </c>
      <c r="M2407">
        <v>-1</v>
      </c>
      <c r="N2407">
        <v>322</v>
      </c>
      <c r="O2407" s="14">
        <f>Flights[[#This Row],[Length (min)]]/60</f>
        <v>5.3666666666666663</v>
      </c>
      <c r="P2407">
        <v>2475</v>
      </c>
      <c r="Q2407" s="17">
        <f>IFERROR(Flights[[#This Row],[Distance]]/Flights[[#This Row],[Length (hr)]],"")</f>
        <v>461.18012422360255</v>
      </c>
      <c r="R2407" s="1">
        <v>0.3125</v>
      </c>
      <c r="S2407" s="1">
        <v>0.30972222222222223</v>
      </c>
      <c r="T2407">
        <v>-4</v>
      </c>
      <c r="U2407" t="str">
        <f>IF(Flights[[#This Row],[Arrival Delay]]="","Cancelled",IF(Flights[[#This Row],[Arrival Delay]]&gt;15,"Delayed","On time"))</f>
        <v>On time</v>
      </c>
      <c r="V2407" t="str">
        <f>IF(Flights[[#This Row],[Status]]&lt;&gt;"Delayed","",IF(Flights[[#This Row],[Arrival Delay]]&gt;120,"Severe",IF(Flights[[#This Row],[Arrival Delay]]&gt;60,"Major","Moderate")))</f>
        <v/>
      </c>
      <c r="X2407" t="str">
        <f>IF(OR(AND(Flights[[#This Row],[Status]]="Cancelled",Flights[[#This Row],[Cancellation Reason]]="Airline/Carrier"),Flights[[#This Row],[Delay Type]]="Severe"),"Yes","No")</f>
        <v>No</v>
      </c>
    </row>
    <row r="2408" spans="1:24" x14ac:dyDescent="0.25">
      <c r="A2408" s="3">
        <v>42186</v>
      </c>
      <c r="B2408">
        <f>WEEKNUM(Flights[[#This Row],[Date]],2)</f>
        <v>27</v>
      </c>
      <c r="C2408">
        <f>WEEKDAY(Flights[[#This Row],[Date]],2)</f>
        <v>3</v>
      </c>
      <c r="D2408" t="s">
        <v>1417</v>
      </c>
      <c r="E2408" t="s">
        <v>1990</v>
      </c>
      <c r="F2408" t="s">
        <v>0</v>
      </c>
      <c r="G2408" t="s">
        <v>16</v>
      </c>
      <c r="H2408" t="str">
        <f>_xlfn.XLOOKUP(Flights[[#This Row],[Destination]],Airports!$A$1:$A$77,Airports!$D$1:$D$77,"Code not found")</f>
        <v>Dulles</v>
      </c>
      <c r="I2408" t="str" cm="1">
        <f t="array" ref="I2408">_xlfn.XLOOKUP(Flights[[#This Row],[Destination]],_xlfn._TRO_TRAILING(Airports!A:A),_xlfn._TRO_TRAILING(Airports!E:E),"Code not found")</f>
        <v>VA</v>
      </c>
      <c r="J2408" s="1">
        <v>0.25</v>
      </c>
      <c r="K2408">
        <f>HOUR(Flights[[#This Row],[Scheduled Departure]])</f>
        <v>6</v>
      </c>
      <c r="L2408" s="1">
        <v>0</v>
      </c>
      <c r="O2408" s="14">
        <f>Flights[[#This Row],[Length (min)]]/60</f>
        <v>0</v>
      </c>
      <c r="P2408">
        <v>2288</v>
      </c>
      <c r="Q2408" s="17" t="str">
        <f>IFERROR(Flights[[#This Row],[Distance]]/Flights[[#This Row],[Length (hr)]],"")</f>
        <v/>
      </c>
      <c r="R2408" s="1">
        <v>0.58888888888888891</v>
      </c>
      <c r="S2408" s="1">
        <v>0</v>
      </c>
      <c r="U2408" t="str">
        <f>IF(Flights[[#This Row],[Arrival Delay]]="","Cancelled",IF(Flights[[#This Row],[Arrival Delay]]&gt;15,"Delayed","On time"))</f>
        <v>Cancelled</v>
      </c>
      <c r="V2408" t="str">
        <f>IF(Flights[[#This Row],[Status]]&lt;&gt;"Delayed","",IF(Flights[[#This Row],[Arrival Delay]]&gt;120,"Severe",IF(Flights[[#This Row],[Arrival Delay]]&gt;60,"Major","Moderate")))</f>
        <v/>
      </c>
      <c r="W2408" t="s">
        <v>8</v>
      </c>
      <c r="X2408" t="str">
        <f>IF(OR(AND(Flights[[#This Row],[Status]]="Cancelled",Flights[[#This Row],[Cancellation Reason]]="Airline/Carrier"),Flights[[#This Row],[Delay Type]]="Severe"),"Yes","No")</f>
        <v>Yes</v>
      </c>
    </row>
    <row r="2409" spans="1:24" x14ac:dyDescent="0.25">
      <c r="A2409" s="3">
        <v>42186</v>
      </c>
      <c r="B2409">
        <f>WEEKNUM(Flights[[#This Row],[Date]],2)</f>
        <v>27</v>
      </c>
      <c r="C2409">
        <f>WEEKDAY(Flights[[#This Row],[Date]],2)</f>
        <v>3</v>
      </c>
      <c r="D2409" t="s">
        <v>1433</v>
      </c>
      <c r="E2409" t="s">
        <v>1997</v>
      </c>
      <c r="F2409" t="s">
        <v>0</v>
      </c>
      <c r="G2409" t="s">
        <v>21</v>
      </c>
      <c r="H2409" t="str">
        <f>_xlfn.XLOOKUP(Flights[[#This Row],[Destination]],Airports!$A$1:$A$77,Airports!$D$1:$D$77,"Code not found")</f>
        <v>Lihue</v>
      </c>
      <c r="I2409" t="str" cm="1">
        <f t="array" ref="I2409">_xlfn.XLOOKUP(Flights[[#This Row],[Destination]],_xlfn._TRO_TRAILING(Airports!A:A),_xlfn._TRO_TRAILING(Airports!E:E),"Code not found")</f>
        <v>HI</v>
      </c>
      <c r="J2409" s="1">
        <v>0.31944444444444442</v>
      </c>
      <c r="K2409">
        <f>HOUR(Flights[[#This Row],[Scheduled Departure]])</f>
        <v>7</v>
      </c>
      <c r="L2409" s="1">
        <v>0.36388888888888887</v>
      </c>
      <c r="M2409">
        <v>64</v>
      </c>
      <c r="N2409">
        <v>348</v>
      </c>
      <c r="O2409" s="14">
        <f>Flights[[#This Row],[Length (min)]]/60</f>
        <v>5.8</v>
      </c>
      <c r="P2409">
        <v>2615</v>
      </c>
      <c r="Q2409" s="17">
        <f>IFERROR(Flights[[#This Row],[Distance]]/Flights[[#This Row],[Length (hr)]],"")</f>
        <v>450.86206896551727</v>
      </c>
      <c r="R2409" s="1">
        <v>0.44791666666666669</v>
      </c>
      <c r="S2409" s="1">
        <v>0.48055555555555557</v>
      </c>
      <c r="T2409">
        <v>47</v>
      </c>
      <c r="U2409" t="str">
        <f>IF(Flights[[#This Row],[Arrival Delay]]="","Cancelled",IF(Flights[[#This Row],[Arrival Delay]]&gt;15,"Delayed","On time"))</f>
        <v>Delayed</v>
      </c>
      <c r="V2409" t="str">
        <f>IF(Flights[[#This Row],[Status]]&lt;&gt;"Delayed","",IF(Flights[[#This Row],[Arrival Delay]]&gt;120,"Severe",IF(Flights[[#This Row],[Arrival Delay]]&gt;60,"Major","Moderate")))</f>
        <v>Moderate</v>
      </c>
      <c r="X2409" t="str">
        <f>IF(OR(AND(Flights[[#This Row],[Status]]="Cancelled",Flights[[#This Row],[Cancellation Reason]]="Airline/Carrier"),Flights[[#This Row],[Delay Type]]="Severe"),"Yes","No")</f>
        <v>No</v>
      </c>
    </row>
    <row r="2410" spans="1:24" x14ac:dyDescent="0.25">
      <c r="A2410" s="3">
        <v>42186</v>
      </c>
      <c r="B2410">
        <f>WEEKNUM(Flights[[#This Row],[Date]],2)</f>
        <v>27</v>
      </c>
      <c r="C2410">
        <f>WEEKDAY(Flights[[#This Row],[Date]],2)</f>
        <v>3</v>
      </c>
      <c r="D2410" t="s">
        <v>50</v>
      </c>
      <c r="E2410" t="s">
        <v>1987</v>
      </c>
      <c r="F2410" t="s">
        <v>0</v>
      </c>
      <c r="G2410" t="s">
        <v>19</v>
      </c>
      <c r="H2410" t="str">
        <f>_xlfn.XLOOKUP(Flights[[#This Row],[Destination]],Airports!$A$1:$A$77,Airports!$D$1:$D$77,"Code not found")</f>
        <v>Kona</v>
      </c>
      <c r="I2410" t="str" cm="1">
        <f t="array" ref="I2410">_xlfn.XLOOKUP(Flights[[#This Row],[Destination]],_xlfn._TRO_TRAILING(Airports!A:A),_xlfn._TRO_TRAILING(Airports!E:E),"Code not found")</f>
        <v>HI</v>
      </c>
      <c r="J2410" s="1">
        <v>0.36805555555555558</v>
      </c>
      <c r="K2410">
        <f>HOUR(Flights[[#This Row],[Scheduled Departure]])</f>
        <v>8</v>
      </c>
      <c r="L2410" s="1">
        <v>0.36527777777777776</v>
      </c>
      <c r="M2410">
        <v>-4</v>
      </c>
      <c r="N2410">
        <v>320</v>
      </c>
      <c r="O2410" s="14">
        <f>Flights[[#This Row],[Length (min)]]/60</f>
        <v>5.333333333333333</v>
      </c>
      <c r="P2410">
        <v>2504</v>
      </c>
      <c r="Q2410" s="17">
        <f>IFERROR(Flights[[#This Row],[Distance]]/Flights[[#This Row],[Length (hr)]],"")</f>
        <v>469.5</v>
      </c>
      <c r="R2410" s="1">
        <v>0.48055555555555557</v>
      </c>
      <c r="S2410" s="1">
        <v>0.46250000000000002</v>
      </c>
      <c r="T2410">
        <v>-26</v>
      </c>
      <c r="U2410" t="str">
        <f>IF(Flights[[#This Row],[Arrival Delay]]="","Cancelled",IF(Flights[[#This Row],[Arrival Delay]]&gt;15,"Delayed","On time"))</f>
        <v>On time</v>
      </c>
      <c r="V2410" t="str">
        <f>IF(Flights[[#This Row],[Status]]&lt;&gt;"Delayed","",IF(Flights[[#This Row],[Arrival Delay]]&gt;120,"Severe",IF(Flights[[#This Row],[Arrival Delay]]&gt;60,"Major","Moderate")))</f>
        <v/>
      </c>
      <c r="X2410" t="str">
        <f>IF(OR(AND(Flights[[#This Row],[Status]]="Cancelled",Flights[[#This Row],[Cancellation Reason]]="Airline/Carrier"),Flights[[#This Row],[Delay Type]]="Severe"),"Yes","No")</f>
        <v>No</v>
      </c>
    </row>
    <row r="2411" spans="1:24" x14ac:dyDescent="0.25">
      <c r="A2411" s="3">
        <v>42186</v>
      </c>
      <c r="B2411">
        <f>WEEKNUM(Flights[[#This Row],[Date]],2)</f>
        <v>27</v>
      </c>
      <c r="C2411">
        <f>WEEKDAY(Flights[[#This Row],[Date]],2)</f>
        <v>3</v>
      </c>
      <c r="D2411" t="s">
        <v>449</v>
      </c>
      <c r="E2411" t="s">
        <v>1994</v>
      </c>
      <c r="F2411" t="s">
        <v>0</v>
      </c>
      <c r="G2411" t="s">
        <v>314</v>
      </c>
      <c r="H2411" t="str">
        <f>_xlfn.XLOOKUP(Flights[[#This Row],[Destination]],Airports!$A$1:$A$77,Airports!$D$1:$D$77,"Code not found")</f>
        <v>Minneapolis</v>
      </c>
      <c r="I2411" t="str" cm="1">
        <f t="array" ref="I2411">_xlfn.XLOOKUP(Flights[[#This Row],[Destination]],_xlfn._TRO_TRAILING(Airports!A:A),_xlfn._TRO_TRAILING(Airports!E:E),"Code not found")</f>
        <v>MN</v>
      </c>
      <c r="J2411" s="1">
        <v>0.37430555555555556</v>
      </c>
      <c r="K2411">
        <f>HOUR(Flights[[#This Row],[Scheduled Departure]])</f>
        <v>8</v>
      </c>
      <c r="L2411" s="1">
        <v>0.37083333333333335</v>
      </c>
      <c r="M2411">
        <v>-5</v>
      </c>
      <c r="N2411">
        <v>227</v>
      </c>
      <c r="O2411" s="14">
        <f>Flights[[#This Row],[Length (min)]]/60</f>
        <v>3.7833333333333332</v>
      </c>
      <c r="P2411">
        <v>1535</v>
      </c>
      <c r="Q2411" s="17">
        <f>IFERROR(Flights[[#This Row],[Distance]]/Flights[[#This Row],[Length (hr)]],"")</f>
        <v>405.72687224669608</v>
      </c>
      <c r="R2411" s="1">
        <v>0.6118055555555556</v>
      </c>
      <c r="S2411" s="1">
        <v>0.6118055555555556</v>
      </c>
      <c r="T2411">
        <v>0</v>
      </c>
      <c r="U2411" t="str">
        <f>IF(Flights[[#This Row],[Arrival Delay]]="","Cancelled",IF(Flights[[#This Row],[Arrival Delay]]&gt;15,"Delayed","On time"))</f>
        <v>On time</v>
      </c>
      <c r="V2411" t="str">
        <f>IF(Flights[[#This Row],[Status]]&lt;&gt;"Delayed","",IF(Flights[[#This Row],[Arrival Delay]]&gt;120,"Severe",IF(Flights[[#This Row],[Arrival Delay]]&gt;60,"Major","Moderate")))</f>
        <v/>
      </c>
      <c r="X2411" t="str">
        <f>IF(OR(AND(Flights[[#This Row],[Status]]="Cancelled",Flights[[#This Row],[Cancellation Reason]]="Airline/Carrier"),Flights[[#This Row],[Delay Type]]="Severe"),"Yes","No")</f>
        <v>No</v>
      </c>
    </row>
    <row r="2412" spans="1:24" x14ac:dyDescent="0.25">
      <c r="A2412" s="3">
        <v>42186</v>
      </c>
      <c r="B2412">
        <f>WEEKNUM(Flights[[#This Row],[Date]],2)</f>
        <v>27</v>
      </c>
      <c r="C2412">
        <f>WEEKDAY(Flights[[#This Row],[Date]],2)</f>
        <v>3</v>
      </c>
      <c r="D2412" t="s">
        <v>1520</v>
      </c>
      <c r="E2412" t="s">
        <v>1995</v>
      </c>
      <c r="F2412" t="s">
        <v>0</v>
      </c>
      <c r="G2412" t="s">
        <v>15</v>
      </c>
      <c r="H2412" t="str">
        <f>_xlfn.XLOOKUP(Flights[[#This Row],[Destination]],Airports!$A$1:$A$77,Airports!$D$1:$D$77,"Code not found")</f>
        <v>Las Vegas</v>
      </c>
      <c r="I2412" t="str" cm="1">
        <f t="array" ref="I2412">_xlfn.XLOOKUP(Flights[[#This Row],[Destination]],_xlfn._TRO_TRAILING(Airports!A:A),_xlfn._TRO_TRAILING(Airports!E:E),"Code not found")</f>
        <v>NV</v>
      </c>
      <c r="J2412" s="1">
        <v>0.46527777777777779</v>
      </c>
      <c r="K2412">
        <f>HOUR(Flights[[#This Row],[Scheduled Departure]])</f>
        <v>11</v>
      </c>
      <c r="L2412" s="1">
        <v>0.46597222222222223</v>
      </c>
      <c r="M2412">
        <v>1</v>
      </c>
      <c r="N2412">
        <v>69</v>
      </c>
      <c r="O2412" s="14">
        <f>Flights[[#This Row],[Length (min)]]/60</f>
        <v>1.1499999999999999</v>
      </c>
      <c r="P2412">
        <v>236</v>
      </c>
      <c r="Q2412" s="17">
        <f>IFERROR(Flights[[#This Row],[Distance]]/Flights[[#This Row],[Length (hr)]],"")</f>
        <v>205.21739130434784</v>
      </c>
      <c r="R2412" s="1">
        <v>0.50694444444444442</v>
      </c>
      <c r="S2412" s="1">
        <v>0.51388888888888884</v>
      </c>
      <c r="T2412">
        <v>10</v>
      </c>
      <c r="U2412" t="str">
        <f>IF(Flights[[#This Row],[Arrival Delay]]="","Cancelled",IF(Flights[[#This Row],[Arrival Delay]]&gt;15,"Delayed","On time"))</f>
        <v>On time</v>
      </c>
      <c r="V2412" t="str">
        <f>IF(Flights[[#This Row],[Status]]&lt;&gt;"Delayed","",IF(Flights[[#This Row],[Arrival Delay]]&gt;120,"Severe",IF(Flights[[#This Row],[Arrival Delay]]&gt;60,"Major","Moderate")))</f>
        <v/>
      </c>
      <c r="X2412" t="str">
        <f>IF(OR(AND(Flights[[#This Row],[Status]]="Cancelled",Flights[[#This Row],[Cancellation Reason]]="Airline/Carrier"),Flights[[#This Row],[Delay Type]]="Severe"),"Yes","No")</f>
        <v>No</v>
      </c>
    </row>
    <row r="2413" spans="1:24" x14ac:dyDescent="0.25">
      <c r="A2413" s="3">
        <v>42186</v>
      </c>
      <c r="B2413">
        <f>WEEKNUM(Flights[[#This Row],[Date]],2)</f>
        <v>27</v>
      </c>
      <c r="C2413">
        <f>WEEKDAY(Flights[[#This Row],[Date]],2)</f>
        <v>3</v>
      </c>
      <c r="D2413" t="s">
        <v>178</v>
      </c>
      <c r="E2413" t="s">
        <v>1987</v>
      </c>
      <c r="F2413" t="s">
        <v>0</v>
      </c>
      <c r="G2413" t="s">
        <v>4</v>
      </c>
      <c r="H2413" t="str">
        <f>_xlfn.XLOOKUP(Flights[[#This Row],[Destination]],Airports!$A$1:$A$77,Airports!$D$1:$D$77,"Code not found")</f>
        <v>Chicago</v>
      </c>
      <c r="I2413" t="str" cm="1">
        <f t="array" ref="I2413">_xlfn.XLOOKUP(Flights[[#This Row],[Destination]],_xlfn._TRO_TRAILING(Airports!A:A),_xlfn._TRO_TRAILING(Airports!E:E),"Code not found")</f>
        <v>IL</v>
      </c>
      <c r="J2413" s="1">
        <v>0.60763888888888884</v>
      </c>
      <c r="K2413">
        <f>HOUR(Flights[[#This Row],[Scheduled Departure]])</f>
        <v>14</v>
      </c>
      <c r="L2413" s="1">
        <v>0.6069444444444444</v>
      </c>
      <c r="M2413">
        <v>-1</v>
      </c>
      <c r="N2413">
        <v>245</v>
      </c>
      <c r="O2413" s="14">
        <f>Flights[[#This Row],[Length (min)]]/60</f>
        <v>4.083333333333333</v>
      </c>
      <c r="P2413">
        <v>1744</v>
      </c>
      <c r="Q2413" s="17">
        <f>IFERROR(Flights[[#This Row],[Distance]]/Flights[[#This Row],[Length (hr)]],"")</f>
        <v>427.10204081632656</v>
      </c>
      <c r="R2413" s="1">
        <v>0.86527777777777781</v>
      </c>
      <c r="S2413" s="1">
        <v>0.86041666666666672</v>
      </c>
      <c r="T2413">
        <v>-7</v>
      </c>
      <c r="U2413" t="str">
        <f>IF(Flights[[#This Row],[Arrival Delay]]="","Cancelled",IF(Flights[[#This Row],[Arrival Delay]]&gt;15,"Delayed","On time"))</f>
        <v>On time</v>
      </c>
      <c r="V2413" t="str">
        <f>IF(Flights[[#This Row],[Status]]&lt;&gt;"Delayed","",IF(Flights[[#This Row],[Arrival Delay]]&gt;120,"Severe",IF(Flights[[#This Row],[Arrival Delay]]&gt;60,"Major","Moderate")))</f>
        <v/>
      </c>
      <c r="X2413" t="str">
        <f>IF(OR(AND(Flights[[#This Row],[Status]]="Cancelled",Flights[[#This Row],[Cancellation Reason]]="Airline/Carrier"),Flights[[#This Row],[Delay Type]]="Severe"),"Yes","No")</f>
        <v>No</v>
      </c>
    </row>
    <row r="2414" spans="1:24" x14ac:dyDescent="0.25">
      <c r="A2414" s="3">
        <v>42186</v>
      </c>
      <c r="B2414">
        <f>WEEKNUM(Flights[[#This Row],[Date]],2)</f>
        <v>27</v>
      </c>
      <c r="C2414">
        <f>WEEKDAY(Flights[[#This Row],[Date]],2)</f>
        <v>3</v>
      </c>
      <c r="D2414" t="s">
        <v>106</v>
      </c>
      <c r="E2414" t="s">
        <v>1987</v>
      </c>
      <c r="F2414" t="s">
        <v>0</v>
      </c>
      <c r="G2414" t="s">
        <v>10</v>
      </c>
      <c r="H2414" t="str">
        <f>_xlfn.XLOOKUP(Flights[[#This Row],[Destination]],Airports!$A$1:$A$77,Airports!$D$1:$D$77,"Code not found")</f>
        <v>Boston</v>
      </c>
      <c r="I2414" t="str" cm="1">
        <f t="array" ref="I2414">_xlfn.XLOOKUP(Flights[[#This Row],[Destination]],_xlfn._TRO_TRAILING(Airports!A:A),_xlfn._TRO_TRAILING(Airports!E:E),"Code not found")</f>
        <v>MA</v>
      </c>
      <c r="J2414" s="1">
        <v>0.61111111111111116</v>
      </c>
      <c r="K2414">
        <f>HOUR(Flights[[#This Row],[Scheduled Departure]])</f>
        <v>14</v>
      </c>
      <c r="L2414" s="1">
        <v>0.61388888888888893</v>
      </c>
      <c r="M2414">
        <v>4</v>
      </c>
      <c r="N2414">
        <v>315</v>
      </c>
      <c r="O2414" s="14">
        <f>Flights[[#This Row],[Length (min)]]/60</f>
        <v>5.25</v>
      </c>
      <c r="P2414">
        <v>2611</v>
      </c>
      <c r="Q2414" s="17">
        <f>IFERROR(Flights[[#This Row],[Distance]]/Flights[[#This Row],[Length (hr)]],"")</f>
        <v>497.33333333333331</v>
      </c>
      <c r="R2414" s="1">
        <v>0.96527777777777779</v>
      </c>
      <c r="S2414" s="1">
        <v>0.95763888888888893</v>
      </c>
      <c r="T2414">
        <v>-11</v>
      </c>
      <c r="U2414" t="str">
        <f>IF(Flights[[#This Row],[Arrival Delay]]="","Cancelled",IF(Flights[[#This Row],[Arrival Delay]]&gt;15,"Delayed","On time"))</f>
        <v>On time</v>
      </c>
      <c r="V2414" t="str">
        <f>IF(Flights[[#This Row],[Status]]&lt;&gt;"Delayed","",IF(Flights[[#This Row],[Arrival Delay]]&gt;120,"Severe",IF(Flights[[#This Row],[Arrival Delay]]&gt;60,"Major","Moderate")))</f>
        <v/>
      </c>
      <c r="X2414" t="str">
        <f>IF(OR(AND(Flights[[#This Row],[Status]]="Cancelled",Flights[[#This Row],[Cancellation Reason]]="Airline/Carrier"),Flights[[#This Row],[Delay Type]]="Severe"),"Yes","No")</f>
        <v>No</v>
      </c>
    </row>
    <row r="2415" spans="1:24" x14ac:dyDescent="0.25">
      <c r="A2415" s="3">
        <v>42186</v>
      </c>
      <c r="B2415">
        <f>WEEKNUM(Flights[[#This Row],[Date]],2)</f>
        <v>27</v>
      </c>
      <c r="C2415">
        <f>WEEKDAY(Flights[[#This Row],[Date]],2)</f>
        <v>3</v>
      </c>
      <c r="D2415" t="s">
        <v>399</v>
      </c>
      <c r="E2415" t="s">
        <v>1990</v>
      </c>
      <c r="F2415" t="s">
        <v>0</v>
      </c>
      <c r="G2415" t="s">
        <v>281</v>
      </c>
      <c r="H2415" t="str">
        <f>_xlfn.XLOOKUP(Flights[[#This Row],[Destination]],Airports!$A$1:$A$77,Airports!$D$1:$D$77,"Code not found")</f>
        <v>Newark</v>
      </c>
      <c r="I2415" t="str" cm="1">
        <f t="array" ref="I2415">_xlfn.XLOOKUP(Flights[[#This Row],[Destination]],_xlfn._TRO_TRAILING(Airports!A:A),_xlfn._TRO_TRAILING(Airports!E:E),"Code not found")</f>
        <v>NJ</v>
      </c>
      <c r="J2415" s="1">
        <v>0.74236111111111114</v>
      </c>
      <c r="K2415">
        <f>HOUR(Flights[[#This Row],[Scheduled Departure]])</f>
        <v>17</v>
      </c>
      <c r="L2415" s="1">
        <v>0.74236111111111114</v>
      </c>
      <c r="M2415">
        <v>0</v>
      </c>
      <c r="N2415">
        <v>304</v>
      </c>
      <c r="O2415" s="14">
        <f>Flights[[#This Row],[Length (min)]]/60</f>
        <v>5.0666666666666664</v>
      </c>
      <c r="P2415">
        <v>2454</v>
      </c>
      <c r="Q2415" s="17">
        <f>IFERROR(Flights[[#This Row],[Distance]]/Flights[[#This Row],[Length (hr)]],"")</f>
        <v>484.34210526315792</v>
      </c>
      <c r="R2415" s="1">
        <v>8.5416666666666669E-2</v>
      </c>
      <c r="S2415" s="1">
        <v>7.8472222222222221E-2</v>
      </c>
      <c r="T2415">
        <v>-10</v>
      </c>
      <c r="U2415" t="str">
        <f>IF(Flights[[#This Row],[Arrival Delay]]="","Cancelled",IF(Flights[[#This Row],[Arrival Delay]]&gt;15,"Delayed","On time"))</f>
        <v>On time</v>
      </c>
      <c r="V2415" t="str">
        <f>IF(Flights[[#This Row],[Status]]&lt;&gt;"Delayed","",IF(Flights[[#This Row],[Arrival Delay]]&gt;120,"Severe",IF(Flights[[#This Row],[Arrival Delay]]&gt;60,"Major","Moderate")))</f>
        <v/>
      </c>
      <c r="X2415" t="str">
        <f>IF(OR(AND(Flights[[#This Row],[Status]]="Cancelled",Flights[[#This Row],[Cancellation Reason]]="Airline/Carrier"),Flights[[#This Row],[Delay Type]]="Severe"),"Yes","No")</f>
        <v>No</v>
      </c>
    </row>
    <row r="2416" spans="1:24" x14ac:dyDescent="0.25">
      <c r="A2416" s="3">
        <v>42186</v>
      </c>
      <c r="B2416">
        <f>WEEKNUM(Flights[[#This Row],[Date]],2)</f>
        <v>27</v>
      </c>
      <c r="C2416">
        <f>WEEKDAY(Flights[[#This Row],[Date]],2)</f>
        <v>3</v>
      </c>
      <c r="D2416" t="s">
        <v>88</v>
      </c>
      <c r="E2416" t="s">
        <v>1987</v>
      </c>
      <c r="F2416" t="s">
        <v>0</v>
      </c>
      <c r="G2416" t="s">
        <v>15</v>
      </c>
      <c r="H2416" t="str">
        <f>_xlfn.XLOOKUP(Flights[[#This Row],[Destination]],Airports!$A$1:$A$77,Airports!$D$1:$D$77,"Code not found")</f>
        <v>Las Vegas</v>
      </c>
      <c r="I2416" t="str" cm="1">
        <f t="array" ref="I2416">_xlfn.XLOOKUP(Flights[[#This Row],[Destination]],_xlfn._TRO_TRAILING(Airports!A:A),_xlfn._TRO_TRAILING(Airports!E:E),"Code not found")</f>
        <v>NV</v>
      </c>
      <c r="J2416" s="1">
        <v>0.75694444444444442</v>
      </c>
      <c r="K2416">
        <f>HOUR(Flights[[#This Row],[Scheduled Departure]])</f>
        <v>18</v>
      </c>
      <c r="L2416" s="1">
        <v>0.76111111111111107</v>
      </c>
      <c r="M2416">
        <v>6</v>
      </c>
      <c r="N2416">
        <v>70</v>
      </c>
      <c r="O2416" s="14">
        <f>Flights[[#This Row],[Length (min)]]/60</f>
        <v>1.1666666666666667</v>
      </c>
      <c r="P2416">
        <v>236</v>
      </c>
      <c r="Q2416" s="17">
        <f>IFERROR(Flights[[#This Row],[Distance]]/Flights[[#This Row],[Length (hr)]],"")</f>
        <v>202.28571428571428</v>
      </c>
      <c r="R2416" s="1">
        <v>0.80555555555555558</v>
      </c>
      <c r="S2416" s="1">
        <v>0.80972222222222223</v>
      </c>
      <c r="T2416">
        <v>6</v>
      </c>
      <c r="U2416" t="str">
        <f>IF(Flights[[#This Row],[Arrival Delay]]="","Cancelled",IF(Flights[[#This Row],[Arrival Delay]]&gt;15,"Delayed","On time"))</f>
        <v>On time</v>
      </c>
      <c r="V2416" t="str">
        <f>IF(Flights[[#This Row],[Status]]&lt;&gt;"Delayed","",IF(Flights[[#This Row],[Arrival Delay]]&gt;120,"Severe",IF(Flights[[#This Row],[Arrival Delay]]&gt;60,"Major","Moderate")))</f>
        <v/>
      </c>
      <c r="X2416" t="str">
        <f>IF(OR(AND(Flights[[#This Row],[Status]]="Cancelled",Flights[[#This Row],[Cancellation Reason]]="Airline/Carrier"),Flights[[#This Row],[Delay Type]]="Severe"),"Yes","No")</f>
        <v>No</v>
      </c>
    </row>
    <row r="2417" spans="1:24" x14ac:dyDescent="0.25">
      <c r="A2417" s="3">
        <v>42186</v>
      </c>
      <c r="B2417">
        <f>WEEKNUM(Flights[[#This Row],[Date]],2)</f>
        <v>27</v>
      </c>
      <c r="C2417">
        <f>WEEKDAY(Flights[[#This Row],[Date]],2)</f>
        <v>3</v>
      </c>
      <c r="D2417" t="s">
        <v>1415</v>
      </c>
      <c r="E2417" t="s">
        <v>1994</v>
      </c>
      <c r="F2417" t="s">
        <v>0</v>
      </c>
      <c r="G2417" t="s">
        <v>340</v>
      </c>
      <c r="H2417" t="str">
        <f>_xlfn.XLOOKUP(Flights[[#This Row],[Destination]],Airports!$A$1:$A$77,Airports!$D$1:$D$77,"Code not found")</f>
        <v>San Antonio</v>
      </c>
      <c r="I2417" t="str" cm="1">
        <f t="array" ref="I2417">_xlfn.XLOOKUP(Flights[[#This Row],[Destination]],_xlfn._TRO_TRAILING(Airports!A:A),_xlfn._TRO_TRAILING(Airports!E:E),"Code not found")</f>
        <v>TX</v>
      </c>
      <c r="J2417" s="1">
        <v>0.77083333333333337</v>
      </c>
      <c r="K2417">
        <f>HOUR(Flights[[#This Row],[Scheduled Departure]])</f>
        <v>18</v>
      </c>
      <c r="L2417" s="1">
        <v>0.8256944444444444</v>
      </c>
      <c r="M2417">
        <v>79</v>
      </c>
      <c r="N2417">
        <v>175</v>
      </c>
      <c r="O2417" s="14">
        <f>Flights[[#This Row],[Length (min)]]/60</f>
        <v>2.9166666666666665</v>
      </c>
      <c r="P2417">
        <v>1211</v>
      </c>
      <c r="Q2417" s="17">
        <f>IFERROR(Flights[[#This Row],[Distance]]/Flights[[#This Row],[Length (hr)]],"")</f>
        <v>415.20000000000005</v>
      </c>
      <c r="R2417" s="1">
        <v>0.9770833333333333</v>
      </c>
      <c r="S2417" s="1">
        <v>3.0555555555555555E-2</v>
      </c>
      <c r="T2417">
        <v>77</v>
      </c>
      <c r="U2417" t="str">
        <f>IF(Flights[[#This Row],[Arrival Delay]]="","Cancelled",IF(Flights[[#This Row],[Arrival Delay]]&gt;15,"Delayed","On time"))</f>
        <v>Delayed</v>
      </c>
      <c r="V2417" t="str">
        <f>IF(Flights[[#This Row],[Status]]&lt;&gt;"Delayed","",IF(Flights[[#This Row],[Arrival Delay]]&gt;120,"Severe",IF(Flights[[#This Row],[Arrival Delay]]&gt;60,"Major","Moderate")))</f>
        <v>Major</v>
      </c>
      <c r="X2417" t="str">
        <f>IF(OR(AND(Flights[[#This Row],[Status]]="Cancelled",Flights[[#This Row],[Cancellation Reason]]="Airline/Carrier"),Flights[[#This Row],[Delay Type]]="Severe"),"Yes","No")</f>
        <v>No</v>
      </c>
    </row>
    <row r="2418" spans="1:24" x14ac:dyDescent="0.25">
      <c r="A2418" s="3">
        <v>42186</v>
      </c>
      <c r="B2418">
        <f>WEEKNUM(Flights[[#This Row],[Date]],2)</f>
        <v>27</v>
      </c>
      <c r="C2418">
        <f>WEEKDAY(Flights[[#This Row],[Date]],2)</f>
        <v>3</v>
      </c>
      <c r="D2418" t="s">
        <v>966</v>
      </c>
      <c r="E2418" t="s">
        <v>1995</v>
      </c>
      <c r="F2418" t="s">
        <v>0</v>
      </c>
      <c r="G2418" t="s">
        <v>290</v>
      </c>
      <c r="H2418" t="str">
        <f>_xlfn.XLOOKUP(Flights[[#This Row],[Destination]],Airports!$A$1:$A$77,Airports!$D$1:$D$77,"Code not found")</f>
        <v>Houston</v>
      </c>
      <c r="I2418" t="str" cm="1">
        <f t="array" ref="I2418">_xlfn.XLOOKUP(Flights[[#This Row],[Destination]],_xlfn._TRO_TRAILING(Airports!A:A),_xlfn._TRO_TRAILING(Airports!E:E),"Code not found")</f>
        <v>TX</v>
      </c>
      <c r="J2418" s="1">
        <v>0.79166666666666663</v>
      </c>
      <c r="K2418">
        <f>HOUR(Flights[[#This Row],[Scheduled Departure]])</f>
        <v>19</v>
      </c>
      <c r="L2418" s="1">
        <v>0.80277777777777781</v>
      </c>
      <c r="M2418">
        <v>16</v>
      </c>
      <c r="N2418">
        <v>199</v>
      </c>
      <c r="O2418" s="14">
        <f>Flights[[#This Row],[Length (min)]]/60</f>
        <v>3.3166666666666669</v>
      </c>
      <c r="P2418">
        <v>1390</v>
      </c>
      <c r="Q2418" s="17">
        <f>IFERROR(Flights[[#This Row],[Distance]]/Flights[[#This Row],[Length (hr)]],"")</f>
        <v>419.09547738693465</v>
      </c>
      <c r="R2418" s="1">
        <v>1.0416666666666666E-2</v>
      </c>
      <c r="S2418" s="1">
        <v>2.4305555555555556E-2</v>
      </c>
      <c r="T2418">
        <v>20</v>
      </c>
      <c r="U2418" t="str">
        <f>IF(Flights[[#This Row],[Arrival Delay]]="","Cancelled",IF(Flights[[#This Row],[Arrival Delay]]&gt;15,"Delayed","On time"))</f>
        <v>Delayed</v>
      </c>
      <c r="V2418" t="str">
        <f>IF(Flights[[#This Row],[Status]]&lt;&gt;"Delayed","",IF(Flights[[#This Row],[Arrival Delay]]&gt;120,"Severe",IF(Flights[[#This Row],[Arrival Delay]]&gt;60,"Major","Moderate")))</f>
        <v>Moderate</v>
      </c>
      <c r="X2418" t="str">
        <f>IF(OR(AND(Flights[[#This Row],[Status]]="Cancelled",Flights[[#This Row],[Cancellation Reason]]="Airline/Carrier"),Flights[[#This Row],[Delay Type]]="Severe"),"Yes","No")</f>
        <v>No</v>
      </c>
    </row>
    <row r="2419" spans="1:24" x14ac:dyDescent="0.25">
      <c r="A2419" s="3">
        <v>42186</v>
      </c>
      <c r="B2419">
        <f>WEEKNUM(Flights[[#This Row],[Date]],2)</f>
        <v>27</v>
      </c>
      <c r="C2419">
        <f>WEEKDAY(Flights[[#This Row],[Date]],2)</f>
        <v>3</v>
      </c>
      <c r="D2419" t="s">
        <v>1380</v>
      </c>
      <c r="E2419" t="s">
        <v>1998</v>
      </c>
      <c r="F2419" t="s">
        <v>0</v>
      </c>
      <c r="G2419" t="s">
        <v>273</v>
      </c>
      <c r="H2419" t="str">
        <f>_xlfn.XLOOKUP(Flights[[#This Row],[Destination]],Airports!$A$1:$A$77,Airports!$D$1:$D$77,"Code not found")</f>
        <v>Denver</v>
      </c>
      <c r="I2419" t="str" cm="1">
        <f t="array" ref="I2419">_xlfn.XLOOKUP(Flights[[#This Row],[Destination]],_xlfn._TRO_TRAILING(Airports!A:A),_xlfn._TRO_TRAILING(Airports!E:E),"Code not found")</f>
        <v>CO</v>
      </c>
      <c r="J2419" s="1">
        <v>0.83333333333333337</v>
      </c>
      <c r="K2419">
        <f>HOUR(Flights[[#This Row],[Scheduled Departure]])</f>
        <v>20</v>
      </c>
      <c r="L2419" s="1">
        <v>0.91805555555555551</v>
      </c>
      <c r="M2419">
        <v>122</v>
      </c>
      <c r="N2419">
        <v>138</v>
      </c>
      <c r="O2419" s="14">
        <f>Flights[[#This Row],[Length (min)]]/60</f>
        <v>2.2999999999999998</v>
      </c>
      <c r="P2419">
        <v>862</v>
      </c>
      <c r="Q2419" s="17">
        <f>IFERROR(Flights[[#This Row],[Distance]]/Flights[[#This Row],[Length (hr)]],"")</f>
        <v>374.78260869565219</v>
      </c>
      <c r="R2419" s="1">
        <v>0.96736111111111112</v>
      </c>
      <c r="S2419" s="1">
        <v>5.5555555555555552E-2</v>
      </c>
      <c r="T2419">
        <v>127</v>
      </c>
      <c r="U2419" t="str">
        <f>IF(Flights[[#This Row],[Arrival Delay]]="","Cancelled",IF(Flights[[#This Row],[Arrival Delay]]&gt;15,"Delayed","On time"))</f>
        <v>Delayed</v>
      </c>
      <c r="V2419" t="str">
        <f>IF(Flights[[#This Row],[Status]]&lt;&gt;"Delayed","",IF(Flights[[#This Row],[Arrival Delay]]&gt;120,"Severe",IF(Flights[[#This Row],[Arrival Delay]]&gt;60,"Major","Moderate")))</f>
        <v>Severe</v>
      </c>
      <c r="X2419" t="str">
        <f>IF(OR(AND(Flights[[#This Row],[Status]]="Cancelled",Flights[[#This Row],[Cancellation Reason]]="Airline/Carrier"),Flights[[#This Row],[Delay Type]]="Severe"),"Yes","No")</f>
        <v>Yes</v>
      </c>
    </row>
    <row r="2420" spans="1:24" x14ac:dyDescent="0.25">
      <c r="A2420" s="3">
        <v>42186</v>
      </c>
      <c r="B2420">
        <f>WEEKNUM(Flights[[#This Row],[Date]],2)</f>
        <v>27</v>
      </c>
      <c r="C2420">
        <f>WEEKDAY(Flights[[#This Row],[Date]],2)</f>
        <v>3</v>
      </c>
      <c r="D2420" t="s">
        <v>648</v>
      </c>
      <c r="E2420" t="s">
        <v>1992</v>
      </c>
      <c r="F2420" t="s">
        <v>0</v>
      </c>
      <c r="G2420" t="s">
        <v>12</v>
      </c>
      <c r="H2420" t="str">
        <f>_xlfn.XLOOKUP(Flights[[#This Row],[Destination]],Airports!$A$1:$A$77,Airports!$D$1:$D$77,"Code not found")</f>
        <v>New York</v>
      </c>
      <c r="I2420" t="str" cm="1">
        <f t="array" ref="I2420">_xlfn.XLOOKUP(Flights[[#This Row],[Destination]],_xlfn._TRO_TRAILING(Airports!A:A),_xlfn._TRO_TRAILING(Airports!E:E),"Code not found")</f>
        <v>NY</v>
      </c>
      <c r="J2420" s="1">
        <v>0.88194444444444442</v>
      </c>
      <c r="K2420">
        <f>HOUR(Flights[[#This Row],[Scheduled Departure]])</f>
        <v>21</v>
      </c>
      <c r="L2420" s="1">
        <v>0.88124999999999998</v>
      </c>
      <c r="M2420">
        <v>-1</v>
      </c>
      <c r="N2420">
        <v>295</v>
      </c>
      <c r="O2420" s="14">
        <f>Flights[[#This Row],[Length (min)]]/60</f>
        <v>4.916666666666667</v>
      </c>
      <c r="P2420">
        <v>2475</v>
      </c>
      <c r="Q2420" s="17">
        <f>IFERROR(Flights[[#This Row],[Distance]]/Flights[[#This Row],[Length (hr)]],"")</f>
        <v>503.38983050847457</v>
      </c>
      <c r="R2420" s="1">
        <v>0.22708333333333333</v>
      </c>
      <c r="S2420" s="1">
        <v>0.21111111111111111</v>
      </c>
      <c r="T2420">
        <v>-23</v>
      </c>
      <c r="U2420" t="str">
        <f>IF(Flights[[#This Row],[Arrival Delay]]="","Cancelled",IF(Flights[[#This Row],[Arrival Delay]]&gt;15,"Delayed","On time"))</f>
        <v>On time</v>
      </c>
      <c r="V2420" t="str">
        <f>IF(Flights[[#This Row],[Status]]&lt;&gt;"Delayed","",IF(Flights[[#This Row],[Arrival Delay]]&gt;120,"Severe",IF(Flights[[#This Row],[Arrival Delay]]&gt;60,"Major","Moderate")))</f>
        <v/>
      </c>
      <c r="X2420" t="str">
        <f>IF(OR(AND(Flights[[#This Row],[Status]]="Cancelled",Flights[[#This Row],[Cancellation Reason]]="Airline/Carrier"),Flights[[#This Row],[Delay Type]]="Severe"),"Yes","No")</f>
        <v>No</v>
      </c>
    </row>
    <row r="2421" spans="1:24" x14ac:dyDescent="0.25">
      <c r="A2421" s="3">
        <v>42186</v>
      </c>
      <c r="B2421">
        <f>WEEKNUM(Flights[[#This Row],[Date]],2)</f>
        <v>27</v>
      </c>
      <c r="C2421">
        <f>WEEKDAY(Flights[[#This Row],[Date]],2)</f>
        <v>3</v>
      </c>
      <c r="D2421" t="s">
        <v>1237</v>
      </c>
      <c r="E2421" t="s">
        <v>1994</v>
      </c>
      <c r="F2421" t="s">
        <v>0</v>
      </c>
      <c r="G2421" t="s">
        <v>351</v>
      </c>
      <c r="H2421" t="str">
        <f>_xlfn.XLOOKUP(Flights[[#This Row],[Destination]],Airports!$A$1:$A$77,Airports!$D$1:$D$77,"Code not found")</f>
        <v>Sacramento</v>
      </c>
      <c r="I2421" t="str" cm="1">
        <f t="array" ref="I2421">_xlfn.XLOOKUP(Flights[[#This Row],[Destination]],_xlfn._TRO_TRAILING(Airports!A:A),_xlfn._TRO_TRAILING(Airports!E:E),"Code not found")</f>
        <v>CA</v>
      </c>
      <c r="J2421" s="1">
        <v>0.88541666666666663</v>
      </c>
      <c r="K2421">
        <f>HOUR(Flights[[#This Row],[Scheduled Departure]])</f>
        <v>21</v>
      </c>
      <c r="L2421" s="1">
        <v>0.90069444444444446</v>
      </c>
      <c r="M2421">
        <v>22</v>
      </c>
      <c r="N2421">
        <v>75</v>
      </c>
      <c r="O2421" s="14">
        <f>Flights[[#This Row],[Length (min)]]/60</f>
        <v>1.25</v>
      </c>
      <c r="P2421">
        <v>373</v>
      </c>
      <c r="Q2421" s="17">
        <f>IFERROR(Flights[[#This Row],[Distance]]/Flights[[#This Row],[Length (hr)]],"")</f>
        <v>298.39999999999998</v>
      </c>
      <c r="R2421" s="1">
        <v>0.94374999999999998</v>
      </c>
      <c r="S2421" s="1">
        <v>0.95277777777777772</v>
      </c>
      <c r="T2421">
        <v>13</v>
      </c>
      <c r="U2421" t="str">
        <f>IF(Flights[[#This Row],[Arrival Delay]]="","Cancelled",IF(Flights[[#This Row],[Arrival Delay]]&gt;15,"Delayed","On time"))</f>
        <v>On time</v>
      </c>
      <c r="V2421" t="str">
        <f>IF(Flights[[#This Row],[Status]]&lt;&gt;"Delayed","",IF(Flights[[#This Row],[Arrival Delay]]&gt;120,"Severe",IF(Flights[[#This Row],[Arrival Delay]]&gt;60,"Major","Moderate")))</f>
        <v/>
      </c>
      <c r="X2421" t="str">
        <f>IF(OR(AND(Flights[[#This Row],[Status]]="Cancelled",Flights[[#This Row],[Cancellation Reason]]="Airline/Carrier"),Flights[[#This Row],[Delay Type]]="Severe"),"Yes","No")</f>
        <v>No</v>
      </c>
    </row>
    <row r="2422" spans="1:24" x14ac:dyDescent="0.25">
      <c r="A2422" s="3">
        <v>42186</v>
      </c>
      <c r="B2422">
        <f>WEEKNUM(Flights[[#This Row],[Date]],2)</f>
        <v>27</v>
      </c>
      <c r="C2422">
        <f>WEEKDAY(Flights[[#This Row],[Date]],2)</f>
        <v>3</v>
      </c>
      <c r="D2422" t="s">
        <v>1181</v>
      </c>
      <c r="E2422" t="s">
        <v>1990</v>
      </c>
      <c r="F2422" t="s">
        <v>0</v>
      </c>
      <c r="G2422" t="s">
        <v>10</v>
      </c>
      <c r="H2422" t="str">
        <f>_xlfn.XLOOKUP(Flights[[#This Row],[Destination]],Airports!$A$1:$A$77,Airports!$D$1:$D$77,"Code not found")</f>
        <v>Boston</v>
      </c>
      <c r="I2422" t="str" cm="1">
        <f t="array" ref="I2422">_xlfn.XLOOKUP(Flights[[#This Row],[Destination]],_xlfn._TRO_TRAILING(Airports!A:A),_xlfn._TRO_TRAILING(Airports!E:E),"Code not found")</f>
        <v>MA</v>
      </c>
      <c r="J2422" s="1">
        <v>0.94513888888888886</v>
      </c>
      <c r="K2422">
        <f>HOUR(Flights[[#This Row],[Scheduled Departure]])</f>
        <v>22</v>
      </c>
      <c r="L2422" s="1">
        <v>0.94791666666666663</v>
      </c>
      <c r="M2422">
        <v>4</v>
      </c>
      <c r="N2422">
        <v>330</v>
      </c>
      <c r="O2422" s="14">
        <f>Flights[[#This Row],[Length (min)]]/60</f>
        <v>5.5</v>
      </c>
      <c r="P2422">
        <v>2611</v>
      </c>
      <c r="Q2422" s="17">
        <f>IFERROR(Flights[[#This Row],[Distance]]/Flights[[#This Row],[Length (hr)]],"")</f>
        <v>474.72727272727275</v>
      </c>
      <c r="R2422" s="1">
        <v>0.30555555555555558</v>
      </c>
      <c r="S2422" s="1">
        <v>0.30208333333333331</v>
      </c>
      <c r="T2422">
        <v>-5</v>
      </c>
      <c r="U2422" t="str">
        <f>IF(Flights[[#This Row],[Arrival Delay]]="","Cancelled",IF(Flights[[#This Row],[Arrival Delay]]&gt;15,"Delayed","On time"))</f>
        <v>On time</v>
      </c>
      <c r="V2422" t="str">
        <f>IF(Flights[[#This Row],[Status]]&lt;&gt;"Delayed","",IF(Flights[[#This Row],[Arrival Delay]]&gt;120,"Severe",IF(Flights[[#This Row],[Arrival Delay]]&gt;60,"Major","Moderate")))</f>
        <v/>
      </c>
      <c r="X2422" t="str">
        <f>IF(OR(AND(Flights[[#This Row],[Status]]="Cancelled",Flights[[#This Row],[Cancellation Reason]]="Airline/Carrier"),Flights[[#This Row],[Delay Type]]="Severe"),"Yes","No")</f>
        <v>No</v>
      </c>
    </row>
    <row r="2423" spans="1:24" x14ac:dyDescent="0.25">
      <c r="A2423" s="3">
        <v>42186</v>
      </c>
      <c r="B2423">
        <f>WEEKNUM(Flights[[#This Row],[Date]],2)</f>
        <v>27</v>
      </c>
      <c r="C2423">
        <f>WEEKDAY(Flights[[#This Row],[Date]],2)</f>
        <v>3</v>
      </c>
      <c r="D2423" t="s">
        <v>681</v>
      </c>
      <c r="E2423" t="s">
        <v>1996</v>
      </c>
      <c r="F2423" t="s">
        <v>0</v>
      </c>
      <c r="G2423" t="s">
        <v>16</v>
      </c>
      <c r="H2423" t="str">
        <f>_xlfn.XLOOKUP(Flights[[#This Row],[Destination]],Airports!$A$1:$A$77,Airports!$D$1:$D$77,"Code not found")</f>
        <v>Dulles</v>
      </c>
      <c r="I2423" t="str" cm="1">
        <f t="array" ref="I2423">_xlfn.XLOOKUP(Flights[[#This Row],[Destination]],_xlfn._TRO_TRAILING(Airports!A:A),_xlfn._TRO_TRAILING(Airports!E:E),"Code not found")</f>
        <v>VA</v>
      </c>
      <c r="J2423" s="1">
        <v>0.98611111111111116</v>
      </c>
      <c r="K2423">
        <f>HOUR(Flights[[#This Row],[Scheduled Departure]])</f>
        <v>23</v>
      </c>
      <c r="L2423" s="1">
        <v>0.98611111111111116</v>
      </c>
      <c r="M2423">
        <v>0</v>
      </c>
      <c r="N2423">
        <v>293</v>
      </c>
      <c r="O2423" s="14">
        <f>Flights[[#This Row],[Length (min)]]/60</f>
        <v>4.8833333333333337</v>
      </c>
      <c r="P2423">
        <v>2288</v>
      </c>
      <c r="Q2423" s="17">
        <f>IFERROR(Flights[[#This Row],[Distance]]/Flights[[#This Row],[Length (hr)]],"")</f>
        <v>468.53242320819106</v>
      </c>
      <c r="R2423" s="1">
        <v>0.31944444444444442</v>
      </c>
      <c r="S2423" s="1">
        <v>0.31458333333333333</v>
      </c>
      <c r="T2423">
        <v>-7</v>
      </c>
      <c r="U2423" t="str">
        <f>IF(Flights[[#This Row],[Arrival Delay]]="","Cancelled",IF(Flights[[#This Row],[Arrival Delay]]&gt;15,"Delayed","On time"))</f>
        <v>On time</v>
      </c>
      <c r="V2423" t="str">
        <f>IF(Flights[[#This Row],[Status]]&lt;&gt;"Delayed","",IF(Flights[[#This Row],[Arrival Delay]]&gt;120,"Severe",IF(Flights[[#This Row],[Arrival Delay]]&gt;60,"Major","Moderate")))</f>
        <v/>
      </c>
      <c r="X2423" t="str">
        <f>IF(OR(AND(Flights[[#This Row],[Status]]="Cancelled",Flights[[#This Row],[Cancellation Reason]]="Airline/Carrier"),Flights[[#This Row],[Delay Type]]="Severe"),"Yes","No")</f>
        <v>No</v>
      </c>
    </row>
    <row r="2424" spans="1:24" x14ac:dyDescent="0.25">
      <c r="A2424" s="3">
        <v>42186</v>
      </c>
      <c r="B2424">
        <f>WEEKNUM(Flights[[#This Row],[Date]],2)</f>
        <v>27</v>
      </c>
      <c r="C2424">
        <f>WEEKDAY(Flights[[#This Row],[Date]],2)</f>
        <v>3</v>
      </c>
      <c r="D2424" t="s">
        <v>1564</v>
      </c>
      <c r="E2424" t="s">
        <v>1990</v>
      </c>
      <c r="F2424" t="s">
        <v>0</v>
      </c>
      <c r="G2424" t="s">
        <v>4</v>
      </c>
      <c r="H2424" t="str">
        <f>_xlfn.XLOOKUP(Flights[[#This Row],[Destination]],Airports!$A$1:$A$77,Airports!$D$1:$D$77,"Code not found")</f>
        <v>Chicago</v>
      </c>
      <c r="I2424" t="str" cm="1">
        <f t="array" ref="I2424">_xlfn.XLOOKUP(Flights[[#This Row],[Destination]],_xlfn._TRO_TRAILING(Airports!A:A),_xlfn._TRO_TRAILING(Airports!E:E),"Code not found")</f>
        <v>IL</v>
      </c>
      <c r="J2424" s="1">
        <v>0.99930555555555556</v>
      </c>
      <c r="K2424">
        <f>HOUR(Flights[[#This Row],[Scheduled Departure]])</f>
        <v>23</v>
      </c>
      <c r="L2424" s="1">
        <v>1.5277777777777777E-2</v>
      </c>
      <c r="M2424">
        <v>23</v>
      </c>
      <c r="N2424">
        <v>249</v>
      </c>
      <c r="O2424" s="14">
        <f>Flights[[#This Row],[Length (min)]]/60</f>
        <v>4.1500000000000004</v>
      </c>
      <c r="P2424">
        <v>1744</v>
      </c>
      <c r="Q2424" s="17">
        <f>IFERROR(Flights[[#This Row],[Distance]]/Flights[[#This Row],[Length (hr)]],"")</f>
        <v>420.24096385542163</v>
      </c>
      <c r="R2424" s="1">
        <v>0.25</v>
      </c>
      <c r="S2424" s="1">
        <v>0.27152777777777776</v>
      </c>
      <c r="T2424">
        <v>31</v>
      </c>
      <c r="U2424" t="str">
        <f>IF(Flights[[#This Row],[Arrival Delay]]="","Cancelled",IF(Flights[[#This Row],[Arrival Delay]]&gt;15,"Delayed","On time"))</f>
        <v>Delayed</v>
      </c>
      <c r="V2424" t="str">
        <f>IF(Flights[[#This Row],[Status]]&lt;&gt;"Delayed","",IF(Flights[[#This Row],[Arrival Delay]]&gt;120,"Severe",IF(Flights[[#This Row],[Arrival Delay]]&gt;60,"Major","Moderate")))</f>
        <v>Moderate</v>
      </c>
      <c r="X2424" t="str">
        <f>IF(OR(AND(Flights[[#This Row],[Status]]="Cancelled",Flights[[#This Row],[Cancellation Reason]]="Airline/Carrier"),Flights[[#This Row],[Delay Type]]="Severe"),"Yes","No")</f>
        <v>No</v>
      </c>
    </row>
    <row r="2425" spans="1:24" x14ac:dyDescent="0.25">
      <c r="A2425" s="3">
        <v>42187</v>
      </c>
      <c r="B2425">
        <f>WEEKNUM(Flights[[#This Row],[Date]],2)</f>
        <v>27</v>
      </c>
      <c r="C2425">
        <f>WEEKDAY(Flights[[#This Row],[Date]],2)</f>
        <v>4</v>
      </c>
      <c r="D2425" t="s">
        <v>1506</v>
      </c>
      <c r="E2425" t="s">
        <v>1995</v>
      </c>
      <c r="F2425" t="s">
        <v>0</v>
      </c>
      <c r="G2425" t="s">
        <v>340</v>
      </c>
      <c r="H2425" t="str">
        <f>_xlfn.XLOOKUP(Flights[[#This Row],[Destination]],Airports!$A$1:$A$77,Airports!$D$1:$D$77,"Code not found")</f>
        <v>San Antonio</v>
      </c>
      <c r="I2425" t="str" cm="1">
        <f t="array" ref="I2425">_xlfn.XLOOKUP(Flights[[#This Row],[Destination]],_xlfn._TRO_TRAILING(Airports!A:A),_xlfn._TRO_TRAILING(Airports!E:E),"Code not found")</f>
        <v>TX</v>
      </c>
      <c r="J2425" s="1">
        <v>0.3125</v>
      </c>
      <c r="K2425">
        <f>HOUR(Flights[[#This Row],[Scheduled Departure]])</f>
        <v>7</v>
      </c>
      <c r="L2425" s="1">
        <v>0.30972222222222223</v>
      </c>
      <c r="M2425">
        <v>-4</v>
      </c>
      <c r="N2425">
        <v>183</v>
      </c>
      <c r="O2425" s="14">
        <f>Flights[[#This Row],[Length (min)]]/60</f>
        <v>3.05</v>
      </c>
      <c r="P2425">
        <v>1211</v>
      </c>
      <c r="Q2425" s="17">
        <f>IFERROR(Flights[[#This Row],[Distance]]/Flights[[#This Row],[Length (hr)]],"")</f>
        <v>397.0491803278689</v>
      </c>
      <c r="R2425" s="1">
        <v>0.51388888888888884</v>
      </c>
      <c r="S2425" s="1">
        <v>0.52013888888888893</v>
      </c>
      <c r="T2425">
        <v>9</v>
      </c>
      <c r="U2425" t="str">
        <f>IF(Flights[[#This Row],[Arrival Delay]]="","Cancelled",IF(Flights[[#This Row],[Arrival Delay]]&gt;15,"Delayed","On time"))</f>
        <v>On time</v>
      </c>
      <c r="V2425" t="str">
        <f>IF(Flights[[#This Row],[Status]]&lt;&gt;"Delayed","",IF(Flights[[#This Row],[Arrival Delay]]&gt;120,"Severe",IF(Flights[[#This Row],[Arrival Delay]]&gt;60,"Major","Moderate")))</f>
        <v/>
      </c>
      <c r="X2425" t="str">
        <f>IF(OR(AND(Flights[[#This Row],[Status]]="Cancelled",Flights[[#This Row],[Cancellation Reason]]="Airline/Carrier"),Flights[[#This Row],[Delay Type]]="Severe"),"Yes","No")</f>
        <v>No</v>
      </c>
    </row>
    <row r="2426" spans="1:24" x14ac:dyDescent="0.25">
      <c r="A2426" s="3">
        <v>42187</v>
      </c>
      <c r="B2426">
        <f>WEEKNUM(Flights[[#This Row],[Date]],2)</f>
        <v>27</v>
      </c>
      <c r="C2426">
        <f>WEEKDAY(Flights[[#This Row],[Date]],2)</f>
        <v>4</v>
      </c>
      <c r="D2426" t="s">
        <v>1570</v>
      </c>
      <c r="E2426" t="s">
        <v>1995</v>
      </c>
      <c r="F2426" t="s">
        <v>0</v>
      </c>
      <c r="G2426" t="s">
        <v>351</v>
      </c>
      <c r="H2426" t="str">
        <f>_xlfn.XLOOKUP(Flights[[#This Row],[Destination]],Airports!$A$1:$A$77,Airports!$D$1:$D$77,"Code not found")</f>
        <v>Sacramento</v>
      </c>
      <c r="I2426" t="str" cm="1">
        <f t="array" ref="I2426">_xlfn.XLOOKUP(Flights[[#This Row],[Destination]],_xlfn._TRO_TRAILING(Airports!A:A),_xlfn._TRO_TRAILING(Airports!E:E),"Code not found")</f>
        <v>CA</v>
      </c>
      <c r="J2426" s="1">
        <v>0.34375</v>
      </c>
      <c r="K2426">
        <f>HOUR(Flights[[#This Row],[Scheduled Departure]])</f>
        <v>8</v>
      </c>
      <c r="L2426" s="1">
        <v>0.34097222222222223</v>
      </c>
      <c r="M2426">
        <v>-4</v>
      </c>
      <c r="N2426">
        <v>71</v>
      </c>
      <c r="O2426" s="14">
        <f>Flights[[#This Row],[Length (min)]]/60</f>
        <v>1.1833333333333333</v>
      </c>
      <c r="P2426">
        <v>373</v>
      </c>
      <c r="Q2426" s="17">
        <f>IFERROR(Flights[[#This Row],[Distance]]/Flights[[#This Row],[Length (hr)]],"")</f>
        <v>315.21126760563379</v>
      </c>
      <c r="R2426" s="1">
        <v>0.39583333333333331</v>
      </c>
      <c r="S2426" s="1">
        <v>0.39027777777777778</v>
      </c>
      <c r="T2426">
        <v>-8</v>
      </c>
      <c r="U2426" t="str">
        <f>IF(Flights[[#This Row],[Arrival Delay]]="","Cancelled",IF(Flights[[#This Row],[Arrival Delay]]&gt;15,"Delayed","On time"))</f>
        <v>On time</v>
      </c>
      <c r="V2426" t="str">
        <f>IF(Flights[[#This Row],[Status]]&lt;&gt;"Delayed","",IF(Flights[[#This Row],[Arrival Delay]]&gt;120,"Severe",IF(Flights[[#This Row],[Arrival Delay]]&gt;60,"Major","Moderate")))</f>
        <v/>
      </c>
      <c r="X2426" t="str">
        <f>IF(OR(AND(Flights[[#This Row],[Status]]="Cancelled",Flights[[#This Row],[Cancellation Reason]]="Airline/Carrier"),Flights[[#This Row],[Delay Type]]="Severe"),"Yes","No")</f>
        <v>No</v>
      </c>
    </row>
    <row r="2427" spans="1:24" x14ac:dyDescent="0.25">
      <c r="A2427" s="3">
        <v>42187</v>
      </c>
      <c r="B2427">
        <f>WEEKNUM(Flights[[#This Row],[Date]],2)</f>
        <v>27</v>
      </c>
      <c r="C2427">
        <f>WEEKDAY(Flights[[#This Row],[Date]],2)</f>
        <v>4</v>
      </c>
      <c r="D2427" t="s">
        <v>1616</v>
      </c>
      <c r="E2427" t="s">
        <v>1994</v>
      </c>
      <c r="F2427" t="s">
        <v>0</v>
      </c>
      <c r="G2427" t="s">
        <v>250</v>
      </c>
      <c r="H2427" t="str">
        <f>_xlfn.XLOOKUP(Flights[[#This Row],[Destination]],Airports!$A$1:$A$77,Airports!$D$1:$D$77,"Code not found")</f>
        <v>Aspen</v>
      </c>
      <c r="I2427" t="str" cm="1">
        <f t="array" ref="I2427">_xlfn.XLOOKUP(Flights[[#This Row],[Destination]],_xlfn._TRO_TRAILING(Airports!A:A),_xlfn._TRO_TRAILING(Airports!E:E),"Code not found")</f>
        <v>CO</v>
      </c>
      <c r="J2427" s="1">
        <v>0.42083333333333334</v>
      </c>
      <c r="K2427">
        <f>HOUR(Flights[[#This Row],[Scheduled Departure]])</f>
        <v>10</v>
      </c>
      <c r="L2427" s="1">
        <v>0.43055555555555558</v>
      </c>
      <c r="M2427">
        <v>14</v>
      </c>
      <c r="N2427">
        <v>121</v>
      </c>
      <c r="O2427" s="14">
        <f>Flights[[#This Row],[Length (min)]]/60</f>
        <v>2.0166666666666666</v>
      </c>
      <c r="P2427">
        <v>737</v>
      </c>
      <c r="Q2427" s="17">
        <f>IFERROR(Flights[[#This Row],[Distance]]/Flights[[#This Row],[Length (hr)]],"")</f>
        <v>365.45454545454544</v>
      </c>
      <c r="R2427" s="1">
        <v>0.54791666666666672</v>
      </c>
      <c r="S2427" s="1">
        <v>0.55625000000000002</v>
      </c>
      <c r="T2427">
        <v>12</v>
      </c>
      <c r="U2427" t="str">
        <f>IF(Flights[[#This Row],[Arrival Delay]]="","Cancelled",IF(Flights[[#This Row],[Arrival Delay]]&gt;15,"Delayed","On time"))</f>
        <v>On time</v>
      </c>
      <c r="V2427" t="str">
        <f>IF(Flights[[#This Row],[Status]]&lt;&gt;"Delayed","",IF(Flights[[#This Row],[Arrival Delay]]&gt;120,"Severe",IF(Flights[[#This Row],[Arrival Delay]]&gt;60,"Major","Moderate")))</f>
        <v/>
      </c>
      <c r="X2427" t="str">
        <f>IF(OR(AND(Flights[[#This Row],[Status]]="Cancelled",Flights[[#This Row],[Cancellation Reason]]="Airline/Carrier"),Flights[[#This Row],[Delay Type]]="Severe"),"Yes","No")</f>
        <v>No</v>
      </c>
    </row>
    <row r="2428" spans="1:24" x14ac:dyDescent="0.25">
      <c r="A2428" s="3">
        <v>42187</v>
      </c>
      <c r="B2428">
        <f>WEEKNUM(Flights[[#This Row],[Date]],2)</f>
        <v>27</v>
      </c>
      <c r="C2428">
        <f>WEEKDAY(Flights[[#This Row],[Date]],2)</f>
        <v>4</v>
      </c>
      <c r="D2428" t="s">
        <v>450</v>
      </c>
      <c r="E2428" t="s">
        <v>1998</v>
      </c>
      <c r="F2428" t="s">
        <v>0</v>
      </c>
      <c r="G2428" t="s">
        <v>273</v>
      </c>
      <c r="H2428" t="str">
        <f>_xlfn.XLOOKUP(Flights[[#This Row],[Destination]],Airports!$A$1:$A$77,Airports!$D$1:$D$77,"Code not found")</f>
        <v>Denver</v>
      </c>
      <c r="I2428" t="str" cm="1">
        <f t="array" ref="I2428">_xlfn.XLOOKUP(Flights[[#This Row],[Destination]],_xlfn._TRO_TRAILING(Airports!A:A),_xlfn._TRO_TRAILING(Airports!E:E),"Code not found")</f>
        <v>CO</v>
      </c>
      <c r="J2428" s="1">
        <v>0.4236111111111111</v>
      </c>
      <c r="K2428">
        <f>HOUR(Flights[[#This Row],[Scheduled Departure]])</f>
        <v>10</v>
      </c>
      <c r="L2428" s="1">
        <v>0.42569444444444443</v>
      </c>
      <c r="M2428">
        <v>3</v>
      </c>
      <c r="N2428">
        <v>149</v>
      </c>
      <c r="O2428" s="14">
        <f>Flights[[#This Row],[Length (min)]]/60</f>
        <v>2.4833333333333334</v>
      </c>
      <c r="P2428">
        <v>862</v>
      </c>
      <c r="Q2428" s="17">
        <f>IFERROR(Flights[[#This Row],[Distance]]/Flights[[#This Row],[Length (hr)]],"")</f>
        <v>347.11409395973152</v>
      </c>
      <c r="R2428" s="1">
        <v>0.55902777777777779</v>
      </c>
      <c r="S2428" s="1">
        <v>0.5708333333333333</v>
      </c>
      <c r="T2428">
        <v>17</v>
      </c>
      <c r="U2428" t="str">
        <f>IF(Flights[[#This Row],[Arrival Delay]]="","Cancelled",IF(Flights[[#This Row],[Arrival Delay]]&gt;15,"Delayed","On time"))</f>
        <v>Delayed</v>
      </c>
      <c r="V2428" t="str">
        <f>IF(Flights[[#This Row],[Status]]&lt;&gt;"Delayed","",IF(Flights[[#This Row],[Arrival Delay]]&gt;120,"Severe",IF(Flights[[#This Row],[Arrival Delay]]&gt;60,"Major","Moderate")))</f>
        <v>Moderate</v>
      </c>
      <c r="X2428" t="str">
        <f>IF(OR(AND(Flights[[#This Row],[Status]]="Cancelled",Flights[[#This Row],[Cancellation Reason]]="Airline/Carrier"),Flights[[#This Row],[Delay Type]]="Severe"),"Yes","No")</f>
        <v>No</v>
      </c>
    </row>
    <row r="2429" spans="1:24" x14ac:dyDescent="0.25">
      <c r="A2429" s="3">
        <v>42187</v>
      </c>
      <c r="B2429">
        <f>WEEKNUM(Flights[[#This Row],[Date]],2)</f>
        <v>27</v>
      </c>
      <c r="C2429">
        <f>WEEKDAY(Flights[[#This Row],[Date]],2)</f>
        <v>4</v>
      </c>
      <c r="D2429" t="s">
        <v>935</v>
      </c>
      <c r="E2429" t="s">
        <v>1989</v>
      </c>
      <c r="F2429" t="s">
        <v>0</v>
      </c>
      <c r="G2429" t="s">
        <v>6</v>
      </c>
      <c r="H2429" t="str">
        <f>_xlfn.XLOOKUP(Flights[[#This Row],[Destination]],Airports!$A$1:$A$77,Airports!$D$1:$D$77,"Code not found")</f>
        <v>Nashville</v>
      </c>
      <c r="I2429" t="str" cm="1">
        <f t="array" ref="I2429">_xlfn.XLOOKUP(Flights[[#This Row],[Destination]],_xlfn._TRO_TRAILING(Airports!A:A),_xlfn._TRO_TRAILING(Airports!E:E),"Code not found")</f>
        <v>TN</v>
      </c>
      <c r="J2429" s="1">
        <v>0.4826388888888889</v>
      </c>
      <c r="K2429">
        <f>HOUR(Flights[[#This Row],[Scheduled Departure]])</f>
        <v>11</v>
      </c>
      <c r="L2429" s="1">
        <v>0.48958333333333331</v>
      </c>
      <c r="M2429">
        <v>10</v>
      </c>
      <c r="N2429">
        <v>235</v>
      </c>
      <c r="O2429" s="14">
        <f>Flights[[#This Row],[Length (min)]]/60</f>
        <v>3.9166666666666665</v>
      </c>
      <c r="P2429">
        <v>1797</v>
      </c>
      <c r="Q2429" s="17">
        <f>IFERROR(Flights[[#This Row],[Distance]]/Flights[[#This Row],[Length (hr)]],"")</f>
        <v>458.80851063829789</v>
      </c>
      <c r="R2429" s="1">
        <v>0.73611111111111116</v>
      </c>
      <c r="S2429" s="1">
        <v>0.73611111111111116</v>
      </c>
      <c r="T2429">
        <v>0</v>
      </c>
      <c r="U2429" t="str">
        <f>IF(Flights[[#This Row],[Arrival Delay]]="","Cancelled",IF(Flights[[#This Row],[Arrival Delay]]&gt;15,"Delayed","On time"))</f>
        <v>On time</v>
      </c>
      <c r="V2429" t="str">
        <f>IF(Flights[[#This Row],[Status]]&lt;&gt;"Delayed","",IF(Flights[[#This Row],[Arrival Delay]]&gt;120,"Severe",IF(Flights[[#This Row],[Arrival Delay]]&gt;60,"Major","Moderate")))</f>
        <v/>
      </c>
      <c r="X2429" t="str">
        <f>IF(OR(AND(Flights[[#This Row],[Status]]="Cancelled",Flights[[#This Row],[Cancellation Reason]]="Airline/Carrier"),Flights[[#This Row],[Delay Type]]="Severe"),"Yes","No")</f>
        <v>No</v>
      </c>
    </row>
    <row r="2430" spans="1:24" x14ac:dyDescent="0.25">
      <c r="A2430" s="3">
        <v>42187</v>
      </c>
      <c r="B2430">
        <f>WEEKNUM(Flights[[#This Row],[Date]],2)</f>
        <v>27</v>
      </c>
      <c r="C2430">
        <f>WEEKDAY(Flights[[#This Row],[Date]],2)</f>
        <v>4</v>
      </c>
      <c r="D2430" t="s">
        <v>518</v>
      </c>
      <c r="E2430" t="s">
        <v>1991</v>
      </c>
      <c r="F2430" t="s">
        <v>0</v>
      </c>
      <c r="G2430" t="s">
        <v>18</v>
      </c>
      <c r="H2430" t="str">
        <f>_xlfn.XLOOKUP(Flights[[#This Row],[Destination]],Airports!$A$1:$A$77,Airports!$D$1:$D$77,"Code not found")</f>
        <v>Arlington</v>
      </c>
      <c r="I2430" t="str" cm="1">
        <f t="array" ref="I2430">_xlfn.XLOOKUP(Flights[[#This Row],[Destination]],_xlfn._TRO_TRAILING(Airports!A:A),_xlfn._TRO_TRAILING(Airports!E:E),"Code not found")</f>
        <v>VA</v>
      </c>
      <c r="J2430" s="1">
        <v>0.52777777777777779</v>
      </c>
      <c r="K2430">
        <f>HOUR(Flights[[#This Row],[Scheduled Departure]])</f>
        <v>12</v>
      </c>
      <c r="L2430" s="1">
        <v>0.52361111111111114</v>
      </c>
      <c r="M2430">
        <v>-6</v>
      </c>
      <c r="N2430">
        <v>293</v>
      </c>
      <c r="O2430" s="14">
        <f>Flights[[#This Row],[Length (min)]]/60</f>
        <v>4.8833333333333337</v>
      </c>
      <c r="P2430">
        <v>2311</v>
      </c>
      <c r="Q2430" s="17">
        <f>IFERROR(Flights[[#This Row],[Distance]]/Flights[[#This Row],[Length (hr)]],"")</f>
        <v>473.24232081911259</v>
      </c>
      <c r="R2430" s="1">
        <v>0.87430555555555556</v>
      </c>
      <c r="S2430" s="1">
        <v>0.8520833333333333</v>
      </c>
      <c r="T2430">
        <v>-32</v>
      </c>
      <c r="U2430" t="str">
        <f>IF(Flights[[#This Row],[Arrival Delay]]="","Cancelled",IF(Flights[[#This Row],[Arrival Delay]]&gt;15,"Delayed","On time"))</f>
        <v>On time</v>
      </c>
      <c r="V2430" t="str">
        <f>IF(Flights[[#This Row],[Status]]&lt;&gt;"Delayed","",IF(Flights[[#This Row],[Arrival Delay]]&gt;120,"Severe",IF(Flights[[#This Row],[Arrival Delay]]&gt;60,"Major","Moderate")))</f>
        <v/>
      </c>
      <c r="X2430" t="str">
        <f>IF(OR(AND(Flights[[#This Row],[Status]]="Cancelled",Flights[[#This Row],[Cancellation Reason]]="Airline/Carrier"),Flights[[#This Row],[Delay Type]]="Severe"),"Yes","No")</f>
        <v>No</v>
      </c>
    </row>
    <row r="2431" spans="1:24" x14ac:dyDescent="0.25">
      <c r="A2431" s="3">
        <v>42187</v>
      </c>
      <c r="B2431">
        <f>WEEKNUM(Flights[[#This Row],[Date]],2)</f>
        <v>27</v>
      </c>
      <c r="C2431">
        <f>WEEKDAY(Flights[[#This Row],[Date]],2)</f>
        <v>4</v>
      </c>
      <c r="D2431" t="s">
        <v>1590</v>
      </c>
      <c r="E2431" t="s">
        <v>1990</v>
      </c>
      <c r="F2431" t="s">
        <v>0</v>
      </c>
      <c r="G2431" t="s">
        <v>16</v>
      </c>
      <c r="H2431" t="str">
        <f>_xlfn.XLOOKUP(Flights[[#This Row],[Destination]],Airports!$A$1:$A$77,Airports!$D$1:$D$77,"Code not found")</f>
        <v>Dulles</v>
      </c>
      <c r="I2431" t="str" cm="1">
        <f t="array" ref="I2431">_xlfn.XLOOKUP(Flights[[#This Row],[Destination]],_xlfn._TRO_TRAILING(Airports!A:A),_xlfn._TRO_TRAILING(Airports!E:E),"Code not found")</f>
        <v>VA</v>
      </c>
      <c r="J2431" s="1">
        <v>0.55347222222222225</v>
      </c>
      <c r="K2431">
        <f>HOUR(Flights[[#This Row],[Scheduled Departure]])</f>
        <v>13</v>
      </c>
      <c r="L2431" s="1">
        <v>0.57152777777777775</v>
      </c>
      <c r="M2431">
        <v>26</v>
      </c>
      <c r="N2431">
        <v>313</v>
      </c>
      <c r="O2431" s="14">
        <f>Flights[[#This Row],[Length (min)]]/60</f>
        <v>5.2166666666666668</v>
      </c>
      <c r="P2431">
        <v>2288</v>
      </c>
      <c r="Q2431" s="17">
        <f>IFERROR(Flights[[#This Row],[Distance]]/Flights[[#This Row],[Length (hr)]],"")</f>
        <v>438.59424920127793</v>
      </c>
      <c r="R2431" s="1">
        <v>0.88888888888888884</v>
      </c>
      <c r="S2431" s="1">
        <v>0.91388888888888886</v>
      </c>
      <c r="T2431">
        <v>36</v>
      </c>
      <c r="U2431" t="str">
        <f>IF(Flights[[#This Row],[Arrival Delay]]="","Cancelled",IF(Flights[[#This Row],[Arrival Delay]]&gt;15,"Delayed","On time"))</f>
        <v>Delayed</v>
      </c>
      <c r="V2431" t="str">
        <f>IF(Flights[[#This Row],[Status]]&lt;&gt;"Delayed","",IF(Flights[[#This Row],[Arrival Delay]]&gt;120,"Severe",IF(Flights[[#This Row],[Arrival Delay]]&gt;60,"Major","Moderate")))</f>
        <v>Moderate</v>
      </c>
      <c r="X2431" t="str">
        <f>IF(OR(AND(Flights[[#This Row],[Status]]="Cancelled",Flights[[#This Row],[Cancellation Reason]]="Airline/Carrier"),Flights[[#This Row],[Delay Type]]="Severe"),"Yes","No")</f>
        <v>No</v>
      </c>
    </row>
    <row r="2432" spans="1:24" x14ac:dyDescent="0.25">
      <c r="A2432" s="3">
        <v>42187</v>
      </c>
      <c r="B2432">
        <f>WEEKNUM(Flights[[#This Row],[Date]],2)</f>
        <v>27</v>
      </c>
      <c r="C2432">
        <f>WEEKDAY(Flights[[#This Row],[Date]],2)</f>
        <v>4</v>
      </c>
      <c r="D2432" t="s">
        <v>1538</v>
      </c>
      <c r="E2432" t="s">
        <v>1995</v>
      </c>
      <c r="F2432" t="s">
        <v>0</v>
      </c>
      <c r="G2432" t="s">
        <v>23</v>
      </c>
      <c r="H2432" t="str">
        <f>_xlfn.XLOOKUP(Flights[[#This Row],[Destination]],Airports!$A$1:$A$77,Airports!$D$1:$D$77,"Code not found")</f>
        <v>Indianapolis</v>
      </c>
      <c r="I2432" t="str" cm="1">
        <f t="array" ref="I2432">_xlfn.XLOOKUP(Flights[[#This Row],[Destination]],_xlfn._TRO_TRAILING(Airports!A:A),_xlfn._TRO_TRAILING(Airports!E:E),"Code not found")</f>
        <v>IN</v>
      </c>
      <c r="J2432" s="1">
        <v>0.64583333333333337</v>
      </c>
      <c r="K2432">
        <f>HOUR(Flights[[#This Row],[Scheduled Departure]])</f>
        <v>15</v>
      </c>
      <c r="L2432" s="1">
        <v>0.74444444444444446</v>
      </c>
      <c r="M2432">
        <v>142</v>
      </c>
      <c r="N2432">
        <v>239</v>
      </c>
      <c r="O2432" s="14">
        <f>Flights[[#This Row],[Length (min)]]/60</f>
        <v>3.9833333333333334</v>
      </c>
      <c r="P2432">
        <v>1814</v>
      </c>
      <c r="Q2432" s="17">
        <f>IFERROR(Flights[[#This Row],[Distance]]/Flights[[#This Row],[Length (hr)]],"")</f>
        <v>455.39748953974896</v>
      </c>
      <c r="R2432" s="1">
        <v>0.9375</v>
      </c>
      <c r="S2432" s="1">
        <v>3.5416666666666666E-2</v>
      </c>
      <c r="T2432">
        <v>141</v>
      </c>
      <c r="U2432" t="str">
        <f>IF(Flights[[#This Row],[Arrival Delay]]="","Cancelled",IF(Flights[[#This Row],[Arrival Delay]]&gt;15,"Delayed","On time"))</f>
        <v>Delayed</v>
      </c>
      <c r="V2432" t="str">
        <f>IF(Flights[[#This Row],[Status]]&lt;&gt;"Delayed","",IF(Flights[[#This Row],[Arrival Delay]]&gt;120,"Severe",IF(Flights[[#This Row],[Arrival Delay]]&gt;60,"Major","Moderate")))</f>
        <v>Severe</v>
      </c>
      <c r="X2432" t="str">
        <f>IF(OR(AND(Flights[[#This Row],[Status]]="Cancelled",Flights[[#This Row],[Cancellation Reason]]="Airline/Carrier"),Flights[[#This Row],[Delay Type]]="Severe"),"Yes","No")</f>
        <v>Yes</v>
      </c>
    </row>
    <row r="2433" spans="1:24" x14ac:dyDescent="0.25">
      <c r="A2433" s="3">
        <v>42187</v>
      </c>
      <c r="B2433">
        <f>WEEKNUM(Flights[[#This Row],[Date]],2)</f>
        <v>27</v>
      </c>
      <c r="C2433">
        <f>WEEKDAY(Flights[[#This Row],[Date]],2)</f>
        <v>4</v>
      </c>
      <c r="D2433" t="s">
        <v>85</v>
      </c>
      <c r="E2433" t="s">
        <v>1987</v>
      </c>
      <c r="F2433" t="s">
        <v>0</v>
      </c>
      <c r="G2433" t="s">
        <v>9</v>
      </c>
      <c r="H2433" t="str">
        <f>_xlfn.XLOOKUP(Flights[[#This Row],[Destination]],Airports!$A$1:$A$77,Airports!$D$1:$D$77,"Code not found")</f>
        <v>San Francisco</v>
      </c>
      <c r="I2433" t="str" cm="1">
        <f t="array" ref="I2433">_xlfn.XLOOKUP(Flights[[#This Row],[Destination]],_xlfn._TRO_TRAILING(Airports!A:A),_xlfn._TRO_TRAILING(Airports!E:E),"Code not found")</f>
        <v>CA</v>
      </c>
      <c r="J2433" s="1">
        <v>0.68402777777777779</v>
      </c>
      <c r="K2433">
        <f>HOUR(Flights[[#This Row],[Scheduled Departure]])</f>
        <v>16</v>
      </c>
      <c r="L2433" s="1">
        <v>0.69861111111111107</v>
      </c>
      <c r="M2433">
        <v>21</v>
      </c>
      <c r="N2433">
        <v>88</v>
      </c>
      <c r="O2433" s="14">
        <f>Flights[[#This Row],[Length (min)]]/60</f>
        <v>1.4666666666666666</v>
      </c>
      <c r="P2433">
        <v>337</v>
      </c>
      <c r="Q2433" s="17">
        <f>IFERROR(Flights[[#This Row],[Distance]]/Flights[[#This Row],[Length (hr)]],"")</f>
        <v>229.77272727272728</v>
      </c>
      <c r="R2433" s="1">
        <v>0.73819444444444449</v>
      </c>
      <c r="S2433" s="1">
        <v>0.75972222222222219</v>
      </c>
      <c r="T2433">
        <v>31</v>
      </c>
      <c r="U2433" t="str">
        <f>IF(Flights[[#This Row],[Arrival Delay]]="","Cancelled",IF(Flights[[#This Row],[Arrival Delay]]&gt;15,"Delayed","On time"))</f>
        <v>Delayed</v>
      </c>
      <c r="V2433" t="str">
        <f>IF(Flights[[#This Row],[Status]]&lt;&gt;"Delayed","",IF(Flights[[#This Row],[Arrival Delay]]&gt;120,"Severe",IF(Flights[[#This Row],[Arrival Delay]]&gt;60,"Major","Moderate")))</f>
        <v>Moderate</v>
      </c>
      <c r="X2433" t="str">
        <f>IF(OR(AND(Flights[[#This Row],[Status]]="Cancelled",Flights[[#This Row],[Cancellation Reason]]="Airline/Carrier"),Flights[[#This Row],[Delay Type]]="Severe"),"Yes","No")</f>
        <v>No</v>
      </c>
    </row>
    <row r="2434" spans="1:24" x14ac:dyDescent="0.25">
      <c r="A2434" s="3">
        <v>42187</v>
      </c>
      <c r="B2434">
        <f>WEEKNUM(Flights[[#This Row],[Date]],2)</f>
        <v>27</v>
      </c>
      <c r="C2434">
        <f>WEEKDAY(Flights[[#This Row],[Date]],2)</f>
        <v>4</v>
      </c>
      <c r="D2434" t="s">
        <v>717</v>
      </c>
      <c r="E2434" t="s">
        <v>1994</v>
      </c>
      <c r="F2434" t="s">
        <v>0</v>
      </c>
      <c r="G2434" t="s">
        <v>347</v>
      </c>
      <c r="H2434" t="str">
        <f>_xlfn.XLOOKUP(Flights[[#This Row],[Destination]],Airports!$A$1:$A$77,Airports!$D$1:$D$77,"Code not found")</f>
        <v>San Jose</v>
      </c>
      <c r="I2434" t="str" cm="1">
        <f t="array" ref="I2434">_xlfn.XLOOKUP(Flights[[#This Row],[Destination]],_xlfn._TRO_TRAILING(Airports!A:A),_xlfn._TRO_TRAILING(Airports!E:E),"Code not found")</f>
        <v>CA</v>
      </c>
      <c r="J2434" s="1">
        <v>0.86111111111111116</v>
      </c>
      <c r="K2434">
        <f>HOUR(Flights[[#This Row],[Scheduled Departure]])</f>
        <v>20</v>
      </c>
      <c r="L2434" s="1">
        <v>0.86041666666666672</v>
      </c>
      <c r="M2434">
        <v>-1</v>
      </c>
      <c r="N2434">
        <v>73</v>
      </c>
      <c r="O2434" s="14">
        <f>Flights[[#This Row],[Length (min)]]/60</f>
        <v>1.2166666666666666</v>
      </c>
      <c r="P2434">
        <v>308</v>
      </c>
      <c r="Q2434" s="17">
        <f>IFERROR(Flights[[#This Row],[Distance]]/Flights[[#This Row],[Length (hr)]],"")</f>
        <v>253.15068493150687</v>
      </c>
      <c r="R2434" s="1">
        <v>0.9145833333333333</v>
      </c>
      <c r="S2434" s="1">
        <v>0.91111111111111109</v>
      </c>
      <c r="T2434">
        <v>-5</v>
      </c>
      <c r="U2434" t="str">
        <f>IF(Flights[[#This Row],[Arrival Delay]]="","Cancelled",IF(Flights[[#This Row],[Arrival Delay]]&gt;15,"Delayed","On time"))</f>
        <v>On time</v>
      </c>
      <c r="V2434" t="str">
        <f>IF(Flights[[#This Row],[Status]]&lt;&gt;"Delayed","",IF(Flights[[#This Row],[Arrival Delay]]&gt;120,"Severe",IF(Flights[[#This Row],[Arrival Delay]]&gt;60,"Major","Moderate")))</f>
        <v/>
      </c>
      <c r="X2434" t="str">
        <f>IF(OR(AND(Flights[[#This Row],[Status]]="Cancelled",Flights[[#This Row],[Cancellation Reason]]="Airline/Carrier"),Flights[[#This Row],[Delay Type]]="Severe"),"Yes","No")</f>
        <v>No</v>
      </c>
    </row>
    <row r="2435" spans="1:24" x14ac:dyDescent="0.25">
      <c r="A2435" s="3">
        <v>42188</v>
      </c>
      <c r="B2435">
        <f>WEEKNUM(Flights[[#This Row],[Date]],2)</f>
        <v>27</v>
      </c>
      <c r="C2435">
        <f>WEEKDAY(Flights[[#This Row],[Date]],2)</f>
        <v>5</v>
      </c>
      <c r="D2435" t="s">
        <v>756</v>
      </c>
      <c r="E2435" t="s">
        <v>1990</v>
      </c>
      <c r="F2435" t="s">
        <v>0</v>
      </c>
      <c r="G2435" t="s">
        <v>15</v>
      </c>
      <c r="H2435" t="str">
        <f>_xlfn.XLOOKUP(Flights[[#This Row],[Destination]],Airports!$A$1:$A$77,Airports!$D$1:$D$77,"Code not found")</f>
        <v>Las Vegas</v>
      </c>
      <c r="I2435" t="str" cm="1">
        <f t="array" ref="I2435">_xlfn.XLOOKUP(Flights[[#This Row],[Destination]],_xlfn._TRO_TRAILING(Airports!A:A),_xlfn._TRO_TRAILING(Airports!E:E),"Code not found")</f>
        <v>NV</v>
      </c>
      <c r="J2435" s="1">
        <v>0.25</v>
      </c>
      <c r="K2435">
        <f>HOUR(Flights[[#This Row],[Scheduled Departure]])</f>
        <v>6</v>
      </c>
      <c r="L2435" s="1">
        <v>0.24791666666666667</v>
      </c>
      <c r="M2435">
        <v>-3</v>
      </c>
      <c r="N2435">
        <v>63</v>
      </c>
      <c r="O2435" s="14">
        <f>Flights[[#This Row],[Length (min)]]/60</f>
        <v>1.05</v>
      </c>
      <c r="P2435">
        <v>236</v>
      </c>
      <c r="Q2435" s="17">
        <f>IFERROR(Flights[[#This Row],[Distance]]/Flights[[#This Row],[Length (hr)]],"")</f>
        <v>224.76190476190476</v>
      </c>
      <c r="R2435" s="1">
        <v>0.30625000000000002</v>
      </c>
      <c r="S2435" s="1">
        <v>0.29166666666666669</v>
      </c>
      <c r="T2435">
        <v>-21</v>
      </c>
      <c r="U2435" t="str">
        <f>IF(Flights[[#This Row],[Arrival Delay]]="","Cancelled",IF(Flights[[#This Row],[Arrival Delay]]&gt;15,"Delayed","On time"))</f>
        <v>On time</v>
      </c>
      <c r="V2435" t="str">
        <f>IF(Flights[[#This Row],[Status]]&lt;&gt;"Delayed","",IF(Flights[[#This Row],[Arrival Delay]]&gt;120,"Severe",IF(Flights[[#This Row],[Arrival Delay]]&gt;60,"Major","Moderate")))</f>
        <v/>
      </c>
      <c r="X2435" t="str">
        <f>IF(OR(AND(Flights[[#This Row],[Status]]="Cancelled",Flights[[#This Row],[Cancellation Reason]]="Airline/Carrier"),Flights[[#This Row],[Delay Type]]="Severe"),"Yes","No")</f>
        <v>No</v>
      </c>
    </row>
    <row r="2436" spans="1:24" x14ac:dyDescent="0.25">
      <c r="A2436" s="3">
        <v>42188</v>
      </c>
      <c r="B2436">
        <f>WEEKNUM(Flights[[#This Row],[Date]],2)</f>
        <v>27</v>
      </c>
      <c r="C2436">
        <f>WEEKDAY(Flights[[#This Row],[Date]],2)</f>
        <v>5</v>
      </c>
      <c r="D2436" t="s">
        <v>131</v>
      </c>
      <c r="E2436" t="s">
        <v>1987</v>
      </c>
      <c r="F2436" t="s">
        <v>0</v>
      </c>
      <c r="G2436" t="s">
        <v>3</v>
      </c>
      <c r="H2436" t="str">
        <f>_xlfn.XLOOKUP(Flights[[#This Row],[Destination]],Airports!$A$1:$A$77,Airports!$D$1:$D$77,"Code not found")</f>
        <v>Dallas</v>
      </c>
      <c r="I2436" t="str" cm="1">
        <f t="array" ref="I2436">_xlfn.XLOOKUP(Flights[[#This Row],[Destination]],_xlfn._TRO_TRAILING(Airports!A:A),_xlfn._TRO_TRAILING(Airports!E:E),"Code not found")</f>
        <v>TX</v>
      </c>
      <c r="J2436" s="1">
        <v>0.29166666666666669</v>
      </c>
      <c r="K2436">
        <f>HOUR(Flights[[#This Row],[Scheduled Departure]])</f>
        <v>7</v>
      </c>
      <c r="L2436" s="1">
        <v>0.29166666666666669</v>
      </c>
      <c r="M2436">
        <v>0</v>
      </c>
      <c r="N2436">
        <v>196</v>
      </c>
      <c r="O2436" s="14">
        <f>Flights[[#This Row],[Length (min)]]/60</f>
        <v>3.2666666666666666</v>
      </c>
      <c r="P2436">
        <v>1235</v>
      </c>
      <c r="Q2436" s="17">
        <f>IFERROR(Flights[[#This Row],[Distance]]/Flights[[#This Row],[Length (hr)]],"")</f>
        <v>378.0612244897959</v>
      </c>
      <c r="R2436" s="1">
        <v>0.50416666666666665</v>
      </c>
      <c r="S2436" s="1">
        <v>0.51111111111111107</v>
      </c>
      <c r="T2436">
        <v>10</v>
      </c>
      <c r="U2436" t="str">
        <f>IF(Flights[[#This Row],[Arrival Delay]]="","Cancelled",IF(Flights[[#This Row],[Arrival Delay]]&gt;15,"Delayed","On time"))</f>
        <v>On time</v>
      </c>
      <c r="V2436" t="str">
        <f>IF(Flights[[#This Row],[Status]]&lt;&gt;"Delayed","",IF(Flights[[#This Row],[Arrival Delay]]&gt;120,"Severe",IF(Flights[[#This Row],[Arrival Delay]]&gt;60,"Major","Moderate")))</f>
        <v/>
      </c>
      <c r="X2436" t="str">
        <f>IF(OR(AND(Flights[[#This Row],[Status]]="Cancelled",Flights[[#This Row],[Cancellation Reason]]="Airline/Carrier"),Flights[[#This Row],[Delay Type]]="Severe"),"Yes","No")</f>
        <v>No</v>
      </c>
    </row>
    <row r="2437" spans="1:24" x14ac:dyDescent="0.25">
      <c r="A2437" s="3">
        <v>42188</v>
      </c>
      <c r="B2437">
        <f>WEEKNUM(Flights[[#This Row],[Date]],2)</f>
        <v>27</v>
      </c>
      <c r="C2437">
        <f>WEEKDAY(Flights[[#This Row],[Date]],2)</f>
        <v>5</v>
      </c>
      <c r="D2437" t="s">
        <v>1040</v>
      </c>
      <c r="E2437" t="s">
        <v>1990</v>
      </c>
      <c r="F2437" t="s">
        <v>0</v>
      </c>
      <c r="G2437" t="s">
        <v>20</v>
      </c>
      <c r="H2437" t="str">
        <f>_xlfn.XLOOKUP(Flights[[#This Row],[Destination]],Airports!$A$1:$A$77,Airports!$D$1:$D$77,"Code not found")</f>
        <v>Kahului</v>
      </c>
      <c r="I2437" t="str" cm="1">
        <f t="array" ref="I2437">_xlfn.XLOOKUP(Flights[[#This Row],[Destination]],_xlfn._TRO_TRAILING(Airports!A:A),_xlfn._TRO_TRAILING(Airports!E:E),"Code not found")</f>
        <v>HI</v>
      </c>
      <c r="J2437" s="1">
        <v>0.33333333333333331</v>
      </c>
      <c r="K2437">
        <f>HOUR(Flights[[#This Row],[Scheduled Departure]])</f>
        <v>8</v>
      </c>
      <c r="L2437" s="1">
        <v>0.3347222222222222</v>
      </c>
      <c r="M2437">
        <v>2</v>
      </c>
      <c r="N2437">
        <v>325</v>
      </c>
      <c r="O2437" s="14">
        <f>Flights[[#This Row],[Length (min)]]/60</f>
        <v>5.416666666666667</v>
      </c>
      <c r="P2437">
        <v>2486</v>
      </c>
      <c r="Q2437" s="17">
        <f>IFERROR(Flights[[#This Row],[Distance]]/Flights[[#This Row],[Length (hr)]],"")</f>
        <v>458.95384615384614</v>
      </c>
      <c r="R2437" s="1">
        <v>0.43819444444444444</v>
      </c>
      <c r="S2437" s="1">
        <v>0.43541666666666667</v>
      </c>
      <c r="T2437">
        <v>-4</v>
      </c>
      <c r="U2437" t="str">
        <f>IF(Flights[[#This Row],[Arrival Delay]]="","Cancelled",IF(Flights[[#This Row],[Arrival Delay]]&gt;15,"Delayed","On time"))</f>
        <v>On time</v>
      </c>
      <c r="V2437" t="str">
        <f>IF(Flights[[#This Row],[Status]]&lt;&gt;"Delayed","",IF(Flights[[#This Row],[Arrival Delay]]&gt;120,"Severe",IF(Flights[[#This Row],[Arrival Delay]]&gt;60,"Major","Moderate")))</f>
        <v/>
      </c>
      <c r="X2437" t="str">
        <f>IF(OR(AND(Flights[[#This Row],[Status]]="Cancelled",Flights[[#This Row],[Cancellation Reason]]="Airline/Carrier"),Flights[[#This Row],[Delay Type]]="Severe"),"Yes","No")</f>
        <v>No</v>
      </c>
    </row>
    <row r="2438" spans="1:24" x14ac:dyDescent="0.25">
      <c r="A2438" s="3">
        <v>42188</v>
      </c>
      <c r="B2438">
        <f>WEEKNUM(Flights[[#This Row],[Date]],2)</f>
        <v>27</v>
      </c>
      <c r="C2438">
        <f>WEEKDAY(Flights[[#This Row],[Date]],2)</f>
        <v>5</v>
      </c>
      <c r="D2438" t="s">
        <v>415</v>
      </c>
      <c r="E2438" t="s">
        <v>1996</v>
      </c>
      <c r="F2438" t="s">
        <v>0</v>
      </c>
      <c r="G2438" t="s">
        <v>10</v>
      </c>
      <c r="H2438" t="str">
        <f>_xlfn.XLOOKUP(Flights[[#This Row],[Destination]],Airports!$A$1:$A$77,Airports!$D$1:$D$77,"Code not found")</f>
        <v>Boston</v>
      </c>
      <c r="I2438" t="str" cm="1">
        <f t="array" ref="I2438">_xlfn.XLOOKUP(Flights[[#This Row],[Destination]],_xlfn._TRO_TRAILING(Airports!A:A),_xlfn._TRO_TRAILING(Airports!E:E),"Code not found")</f>
        <v>MA</v>
      </c>
      <c r="J2438" s="1">
        <v>0.34027777777777779</v>
      </c>
      <c r="K2438">
        <f>HOUR(Flights[[#This Row],[Scheduled Departure]])</f>
        <v>8</v>
      </c>
      <c r="L2438" s="1">
        <v>0.34027777777777779</v>
      </c>
      <c r="M2438">
        <v>0</v>
      </c>
      <c r="N2438">
        <v>335</v>
      </c>
      <c r="O2438" s="14">
        <f>Flights[[#This Row],[Length (min)]]/60</f>
        <v>5.583333333333333</v>
      </c>
      <c r="P2438">
        <v>2611</v>
      </c>
      <c r="Q2438" s="17">
        <f>IFERROR(Flights[[#This Row],[Distance]]/Flights[[#This Row],[Length (hr)]],"")</f>
        <v>467.64179104477614</v>
      </c>
      <c r="R2438" s="1">
        <v>0.70138888888888884</v>
      </c>
      <c r="S2438" s="1">
        <v>0.69791666666666663</v>
      </c>
      <c r="T2438">
        <v>-5</v>
      </c>
      <c r="U2438" t="str">
        <f>IF(Flights[[#This Row],[Arrival Delay]]="","Cancelled",IF(Flights[[#This Row],[Arrival Delay]]&gt;15,"Delayed","On time"))</f>
        <v>On time</v>
      </c>
      <c r="V2438" t="str">
        <f>IF(Flights[[#This Row],[Status]]&lt;&gt;"Delayed","",IF(Flights[[#This Row],[Arrival Delay]]&gt;120,"Severe",IF(Flights[[#This Row],[Arrival Delay]]&gt;60,"Major","Moderate")))</f>
        <v/>
      </c>
      <c r="X2438" t="str">
        <f>IF(OR(AND(Flights[[#This Row],[Status]]="Cancelled",Flights[[#This Row],[Cancellation Reason]]="Airline/Carrier"),Flights[[#This Row],[Delay Type]]="Severe"),"Yes","No")</f>
        <v>No</v>
      </c>
    </row>
    <row r="2439" spans="1:24" x14ac:dyDescent="0.25">
      <c r="A2439" s="3">
        <v>42188</v>
      </c>
      <c r="B2439">
        <f>WEEKNUM(Flights[[#This Row],[Date]],2)</f>
        <v>27</v>
      </c>
      <c r="C2439">
        <f>WEEKDAY(Flights[[#This Row],[Date]],2)</f>
        <v>5</v>
      </c>
      <c r="D2439" t="s">
        <v>50</v>
      </c>
      <c r="E2439" t="s">
        <v>1987</v>
      </c>
      <c r="F2439" t="s">
        <v>0</v>
      </c>
      <c r="G2439" t="s">
        <v>19</v>
      </c>
      <c r="H2439" t="str">
        <f>_xlfn.XLOOKUP(Flights[[#This Row],[Destination]],Airports!$A$1:$A$77,Airports!$D$1:$D$77,"Code not found")</f>
        <v>Kona</v>
      </c>
      <c r="I2439" t="str" cm="1">
        <f t="array" ref="I2439">_xlfn.XLOOKUP(Flights[[#This Row],[Destination]],_xlfn._TRO_TRAILING(Airports!A:A),_xlfn._TRO_TRAILING(Airports!E:E),"Code not found")</f>
        <v>HI</v>
      </c>
      <c r="J2439" s="1">
        <v>0.36805555555555558</v>
      </c>
      <c r="K2439">
        <f>HOUR(Flights[[#This Row],[Scheduled Departure]])</f>
        <v>8</v>
      </c>
      <c r="L2439" s="1">
        <v>0.36666666666666664</v>
      </c>
      <c r="M2439">
        <v>-2</v>
      </c>
      <c r="N2439">
        <v>323</v>
      </c>
      <c r="O2439" s="14">
        <f>Flights[[#This Row],[Length (min)]]/60</f>
        <v>5.3833333333333337</v>
      </c>
      <c r="P2439">
        <v>2504</v>
      </c>
      <c r="Q2439" s="17">
        <f>IFERROR(Flights[[#This Row],[Distance]]/Flights[[#This Row],[Length (hr)]],"")</f>
        <v>465.13931888544886</v>
      </c>
      <c r="R2439" s="1">
        <v>0.48055555555555557</v>
      </c>
      <c r="S2439" s="1">
        <v>0.46597222222222223</v>
      </c>
      <c r="T2439">
        <v>-21</v>
      </c>
      <c r="U2439" t="str">
        <f>IF(Flights[[#This Row],[Arrival Delay]]="","Cancelled",IF(Flights[[#This Row],[Arrival Delay]]&gt;15,"Delayed","On time"))</f>
        <v>On time</v>
      </c>
      <c r="V2439" t="str">
        <f>IF(Flights[[#This Row],[Status]]&lt;&gt;"Delayed","",IF(Flights[[#This Row],[Arrival Delay]]&gt;120,"Severe",IF(Flights[[#This Row],[Arrival Delay]]&gt;60,"Major","Moderate")))</f>
        <v/>
      </c>
      <c r="X2439" t="str">
        <f>IF(OR(AND(Flights[[#This Row],[Status]]="Cancelled",Flights[[#This Row],[Cancellation Reason]]="Airline/Carrier"),Flights[[#This Row],[Delay Type]]="Severe"),"Yes","No")</f>
        <v>No</v>
      </c>
    </row>
    <row r="2440" spans="1:24" x14ac:dyDescent="0.25">
      <c r="A2440" s="3">
        <v>42188</v>
      </c>
      <c r="B2440">
        <f>WEEKNUM(Flights[[#This Row],[Date]],2)</f>
        <v>27</v>
      </c>
      <c r="C2440">
        <f>WEEKDAY(Flights[[#This Row],[Date]],2)</f>
        <v>5</v>
      </c>
      <c r="D2440" t="s">
        <v>482</v>
      </c>
      <c r="E2440" t="s">
        <v>1989</v>
      </c>
      <c r="F2440" t="s">
        <v>0</v>
      </c>
      <c r="G2440" t="s">
        <v>26</v>
      </c>
      <c r="H2440" t="str">
        <f>_xlfn.XLOOKUP(Flights[[#This Row],[Destination]],Airports!$A$1:$A$77,Airports!$D$1:$D$77,"Code not found")</f>
        <v>Atlanta</v>
      </c>
      <c r="I2440" t="str" cm="1">
        <f t="array" ref="I2440">_xlfn.XLOOKUP(Flights[[#This Row],[Destination]],_xlfn._TRO_TRAILING(Airports!A:A),_xlfn._TRO_TRAILING(Airports!E:E),"Code not found")</f>
        <v>GA</v>
      </c>
      <c r="J2440" s="1">
        <v>0.44236111111111109</v>
      </c>
      <c r="K2440">
        <f>HOUR(Flights[[#This Row],[Scheduled Departure]])</f>
        <v>10</v>
      </c>
      <c r="L2440" s="1">
        <v>0.43680555555555556</v>
      </c>
      <c r="M2440">
        <v>-8</v>
      </c>
      <c r="N2440">
        <v>257</v>
      </c>
      <c r="O2440" s="14">
        <f>Flights[[#This Row],[Length (min)]]/60</f>
        <v>4.2833333333333332</v>
      </c>
      <c r="P2440">
        <v>1947</v>
      </c>
      <c r="Q2440" s="17">
        <f>IFERROR(Flights[[#This Row],[Distance]]/Flights[[#This Row],[Length (hr)]],"")</f>
        <v>454.55252918287937</v>
      </c>
      <c r="R2440" s="1">
        <v>0.75763888888888886</v>
      </c>
      <c r="S2440" s="1">
        <v>0.74027777777777781</v>
      </c>
      <c r="T2440">
        <v>-25</v>
      </c>
      <c r="U2440" t="str">
        <f>IF(Flights[[#This Row],[Arrival Delay]]="","Cancelled",IF(Flights[[#This Row],[Arrival Delay]]&gt;15,"Delayed","On time"))</f>
        <v>On time</v>
      </c>
      <c r="V2440" t="str">
        <f>IF(Flights[[#This Row],[Status]]&lt;&gt;"Delayed","",IF(Flights[[#This Row],[Arrival Delay]]&gt;120,"Severe",IF(Flights[[#This Row],[Arrival Delay]]&gt;60,"Major","Moderate")))</f>
        <v/>
      </c>
      <c r="X2440" t="str">
        <f>IF(OR(AND(Flights[[#This Row],[Status]]="Cancelled",Flights[[#This Row],[Cancellation Reason]]="Airline/Carrier"),Flights[[#This Row],[Delay Type]]="Severe"),"Yes","No")</f>
        <v>No</v>
      </c>
    </row>
    <row r="2441" spans="1:24" x14ac:dyDescent="0.25">
      <c r="A2441" s="3">
        <v>42188</v>
      </c>
      <c r="B2441">
        <f>WEEKNUM(Flights[[#This Row],[Date]],2)</f>
        <v>27</v>
      </c>
      <c r="C2441">
        <f>WEEKDAY(Flights[[#This Row],[Date]],2)</f>
        <v>5</v>
      </c>
      <c r="D2441" t="s">
        <v>195</v>
      </c>
      <c r="E2441" t="s">
        <v>1987</v>
      </c>
      <c r="F2441" t="s">
        <v>0</v>
      </c>
      <c r="G2441" t="s">
        <v>28</v>
      </c>
      <c r="H2441" t="str">
        <f>_xlfn.XLOOKUP(Flights[[#This Row],[Destination]],Airports!$A$1:$A$77,Airports!$D$1:$D$77,"Code not found")</f>
        <v>Philadelphia</v>
      </c>
      <c r="I2441" t="str" cm="1">
        <f t="array" ref="I2441">_xlfn.XLOOKUP(Flights[[#This Row],[Destination]],_xlfn._TRO_TRAILING(Airports!A:A),_xlfn._TRO_TRAILING(Airports!E:E),"Code not found")</f>
        <v>PA</v>
      </c>
      <c r="J2441" s="1">
        <v>0.45833333333333331</v>
      </c>
      <c r="K2441">
        <f>HOUR(Flights[[#This Row],[Scheduled Departure]])</f>
        <v>11</v>
      </c>
      <c r="L2441" s="1">
        <v>0.45624999999999999</v>
      </c>
      <c r="M2441">
        <v>-3</v>
      </c>
      <c r="N2441">
        <v>304</v>
      </c>
      <c r="O2441" s="14">
        <f>Flights[[#This Row],[Length (min)]]/60</f>
        <v>5.0666666666666664</v>
      </c>
      <c r="P2441">
        <v>2402</v>
      </c>
      <c r="Q2441" s="17">
        <f>IFERROR(Flights[[#This Row],[Distance]]/Flights[[#This Row],[Length (hr)]],"")</f>
        <v>474.0789473684211</v>
      </c>
      <c r="R2441" s="1">
        <v>0.80833333333333335</v>
      </c>
      <c r="S2441" s="1">
        <v>0.79236111111111107</v>
      </c>
      <c r="T2441">
        <v>-23</v>
      </c>
      <c r="U2441" t="str">
        <f>IF(Flights[[#This Row],[Arrival Delay]]="","Cancelled",IF(Flights[[#This Row],[Arrival Delay]]&gt;15,"Delayed","On time"))</f>
        <v>On time</v>
      </c>
      <c r="V2441" t="str">
        <f>IF(Flights[[#This Row],[Status]]&lt;&gt;"Delayed","",IF(Flights[[#This Row],[Arrival Delay]]&gt;120,"Severe",IF(Flights[[#This Row],[Arrival Delay]]&gt;60,"Major","Moderate")))</f>
        <v/>
      </c>
      <c r="X2441" t="str">
        <f>IF(OR(AND(Flights[[#This Row],[Status]]="Cancelled",Flights[[#This Row],[Cancellation Reason]]="Airline/Carrier"),Flights[[#This Row],[Delay Type]]="Severe"),"Yes","No")</f>
        <v>No</v>
      </c>
    </row>
    <row r="2442" spans="1:24" x14ac:dyDescent="0.25">
      <c r="A2442" s="3">
        <v>42188</v>
      </c>
      <c r="B2442">
        <f>WEEKNUM(Flights[[#This Row],[Date]],2)</f>
        <v>27</v>
      </c>
      <c r="C2442">
        <f>WEEKDAY(Flights[[#This Row],[Date]],2)</f>
        <v>5</v>
      </c>
      <c r="D2442" t="s">
        <v>1630</v>
      </c>
      <c r="E2442" t="s">
        <v>1995</v>
      </c>
      <c r="F2442" t="s">
        <v>0</v>
      </c>
      <c r="G2442" t="s">
        <v>29</v>
      </c>
      <c r="H2442" t="str">
        <f>_xlfn.XLOOKUP(Flights[[#This Row],[Destination]],Airports!$A$1:$A$77,Airports!$D$1:$D$77,"Code not found")</f>
        <v>Phoenix</v>
      </c>
      <c r="I2442" t="str" cm="1">
        <f t="array" ref="I2442">_xlfn.XLOOKUP(Flights[[#This Row],[Destination]],_xlfn._TRO_TRAILING(Airports!A:A),_xlfn._TRO_TRAILING(Airports!E:E),"Code not found")</f>
        <v>AZ</v>
      </c>
      <c r="J2442" s="1">
        <v>0.49652777777777779</v>
      </c>
      <c r="K2442">
        <f>HOUR(Flights[[#This Row],[Scheduled Departure]])</f>
        <v>11</v>
      </c>
      <c r="L2442" s="1">
        <v>0.49861111111111112</v>
      </c>
      <c r="M2442">
        <v>3</v>
      </c>
      <c r="N2442">
        <v>83</v>
      </c>
      <c r="O2442" s="14">
        <f>Flights[[#This Row],[Length (min)]]/60</f>
        <v>1.3833333333333333</v>
      </c>
      <c r="P2442">
        <v>370</v>
      </c>
      <c r="Q2442" s="17">
        <f>IFERROR(Flights[[#This Row],[Distance]]/Flights[[#This Row],[Length (hr)]],"")</f>
        <v>267.46987951807228</v>
      </c>
      <c r="R2442" s="1">
        <v>0.54861111111111116</v>
      </c>
      <c r="S2442" s="1">
        <v>0.55625000000000002</v>
      </c>
      <c r="T2442">
        <v>11</v>
      </c>
      <c r="U2442" t="str">
        <f>IF(Flights[[#This Row],[Arrival Delay]]="","Cancelled",IF(Flights[[#This Row],[Arrival Delay]]&gt;15,"Delayed","On time"))</f>
        <v>On time</v>
      </c>
      <c r="V2442" t="str">
        <f>IF(Flights[[#This Row],[Status]]&lt;&gt;"Delayed","",IF(Flights[[#This Row],[Arrival Delay]]&gt;120,"Severe",IF(Flights[[#This Row],[Arrival Delay]]&gt;60,"Major","Moderate")))</f>
        <v/>
      </c>
      <c r="X2442" t="str">
        <f>IF(OR(AND(Flights[[#This Row],[Status]]="Cancelled",Flights[[#This Row],[Cancellation Reason]]="Airline/Carrier"),Flights[[#This Row],[Delay Type]]="Severe"),"Yes","No")</f>
        <v>No</v>
      </c>
    </row>
    <row r="2443" spans="1:24" x14ac:dyDescent="0.25">
      <c r="A2443" s="3">
        <v>42188</v>
      </c>
      <c r="B2443">
        <f>WEEKNUM(Flights[[#This Row],[Date]],2)</f>
        <v>27</v>
      </c>
      <c r="C2443">
        <f>WEEKDAY(Flights[[#This Row],[Date]],2)</f>
        <v>5</v>
      </c>
      <c r="D2443" t="s">
        <v>896</v>
      </c>
      <c r="E2443" t="s">
        <v>1990</v>
      </c>
      <c r="F2443" t="s">
        <v>0</v>
      </c>
      <c r="G2443" t="s">
        <v>17</v>
      </c>
      <c r="H2443" t="str">
        <f>_xlfn.XLOOKUP(Flights[[#This Row],[Destination]],Airports!$A$1:$A$77,Airports!$D$1:$D$77,"Code not found")</f>
        <v>Honolulu</v>
      </c>
      <c r="I2443" t="str" cm="1">
        <f t="array" ref="I2443">_xlfn.XLOOKUP(Flights[[#This Row],[Destination]],_xlfn._TRO_TRAILING(Airports!A:A),_xlfn._TRO_TRAILING(Airports!E:E),"Code not found")</f>
        <v>HI</v>
      </c>
      <c r="J2443" s="1">
        <v>0.66666666666666663</v>
      </c>
      <c r="K2443">
        <f>HOUR(Flights[[#This Row],[Scheduled Departure]])</f>
        <v>16</v>
      </c>
      <c r="L2443" s="1">
        <v>0.66527777777777775</v>
      </c>
      <c r="M2443">
        <v>-2</v>
      </c>
      <c r="N2443">
        <v>339</v>
      </c>
      <c r="O2443" s="14">
        <f>Flights[[#This Row],[Length (min)]]/60</f>
        <v>5.65</v>
      </c>
      <c r="P2443">
        <v>2556</v>
      </c>
      <c r="Q2443" s="17">
        <f>IFERROR(Flights[[#This Row],[Distance]]/Flights[[#This Row],[Length (hr)]],"")</f>
        <v>452.38938053097343</v>
      </c>
      <c r="R2443" s="1">
        <v>0.78472222222222221</v>
      </c>
      <c r="S2443" s="1">
        <v>0.77569444444444446</v>
      </c>
      <c r="T2443">
        <v>-13</v>
      </c>
      <c r="U2443" t="str">
        <f>IF(Flights[[#This Row],[Arrival Delay]]="","Cancelled",IF(Flights[[#This Row],[Arrival Delay]]&gt;15,"Delayed","On time"))</f>
        <v>On time</v>
      </c>
      <c r="V2443" t="str">
        <f>IF(Flights[[#This Row],[Status]]&lt;&gt;"Delayed","",IF(Flights[[#This Row],[Arrival Delay]]&gt;120,"Severe",IF(Flights[[#This Row],[Arrival Delay]]&gt;60,"Major","Moderate")))</f>
        <v/>
      </c>
      <c r="X2443" t="str">
        <f>IF(OR(AND(Flights[[#This Row],[Status]]="Cancelled",Flights[[#This Row],[Cancellation Reason]]="Airline/Carrier"),Flights[[#This Row],[Delay Type]]="Severe"),"Yes","No")</f>
        <v>No</v>
      </c>
    </row>
    <row r="2444" spans="1:24" x14ac:dyDescent="0.25">
      <c r="A2444" s="3">
        <v>42188</v>
      </c>
      <c r="B2444">
        <f>WEEKNUM(Flights[[#This Row],[Date]],2)</f>
        <v>27</v>
      </c>
      <c r="C2444">
        <f>WEEKDAY(Flights[[#This Row],[Date]],2)</f>
        <v>5</v>
      </c>
      <c r="D2444" t="s">
        <v>582</v>
      </c>
      <c r="E2444" t="s">
        <v>1994</v>
      </c>
      <c r="F2444" t="s">
        <v>0</v>
      </c>
      <c r="G2444" t="s">
        <v>283</v>
      </c>
      <c r="H2444" t="str">
        <f>_xlfn.XLOOKUP(Flights[[#This Row],[Destination]],Airports!$A$1:$A$77,Airports!$D$1:$D$77,"Code not found")</f>
        <v>Fresno</v>
      </c>
      <c r="I2444" t="str" cm="1">
        <f t="array" ref="I2444">_xlfn.XLOOKUP(Flights[[#This Row],[Destination]],_xlfn._TRO_TRAILING(Airports!A:A),_xlfn._TRO_TRAILING(Airports!E:E),"Code not found")</f>
        <v>CA</v>
      </c>
      <c r="J2444" s="1">
        <v>0.68680555555555556</v>
      </c>
      <c r="K2444">
        <f>HOUR(Flights[[#This Row],[Scheduled Departure]])</f>
        <v>16</v>
      </c>
      <c r="L2444" s="1">
        <v>0.68263888888888891</v>
      </c>
      <c r="M2444">
        <v>-6</v>
      </c>
      <c r="N2444">
        <v>51</v>
      </c>
      <c r="O2444" s="14">
        <f>Flights[[#This Row],[Length (min)]]/60</f>
        <v>0.85</v>
      </c>
      <c r="P2444">
        <v>209</v>
      </c>
      <c r="Q2444" s="17">
        <f>IFERROR(Flights[[#This Row],[Distance]]/Flights[[#This Row],[Length (hr)]],"")</f>
        <v>245.88235294117646</v>
      </c>
      <c r="R2444" s="1">
        <v>0.73333333333333328</v>
      </c>
      <c r="S2444" s="1">
        <v>0.71805555555555556</v>
      </c>
      <c r="T2444">
        <v>-22</v>
      </c>
      <c r="U2444" t="str">
        <f>IF(Flights[[#This Row],[Arrival Delay]]="","Cancelled",IF(Flights[[#This Row],[Arrival Delay]]&gt;15,"Delayed","On time"))</f>
        <v>On time</v>
      </c>
      <c r="V2444" t="str">
        <f>IF(Flights[[#This Row],[Status]]&lt;&gt;"Delayed","",IF(Flights[[#This Row],[Arrival Delay]]&gt;120,"Severe",IF(Flights[[#This Row],[Arrival Delay]]&gt;60,"Major","Moderate")))</f>
        <v/>
      </c>
      <c r="X2444" t="str">
        <f>IF(OR(AND(Flights[[#This Row],[Status]]="Cancelled",Flights[[#This Row],[Cancellation Reason]]="Airline/Carrier"),Flights[[#This Row],[Delay Type]]="Severe"),"Yes","No")</f>
        <v>No</v>
      </c>
    </row>
    <row r="2445" spans="1:24" x14ac:dyDescent="0.25">
      <c r="A2445" s="3">
        <v>42189</v>
      </c>
      <c r="B2445">
        <f>WEEKNUM(Flights[[#This Row],[Date]],2)</f>
        <v>27</v>
      </c>
      <c r="C2445">
        <f>WEEKDAY(Flights[[#This Row],[Date]],2)</f>
        <v>6</v>
      </c>
      <c r="D2445" t="s">
        <v>130</v>
      </c>
      <c r="E2445" t="s">
        <v>1987</v>
      </c>
      <c r="F2445" t="s">
        <v>0</v>
      </c>
      <c r="G2445" t="s">
        <v>4</v>
      </c>
      <c r="H2445" t="str">
        <f>_xlfn.XLOOKUP(Flights[[#This Row],[Destination]],Airports!$A$1:$A$77,Airports!$D$1:$D$77,"Code not found")</f>
        <v>Chicago</v>
      </c>
      <c r="I2445" t="str" cm="1">
        <f t="array" ref="I2445">_xlfn.XLOOKUP(Flights[[#This Row],[Destination]],_xlfn._TRO_TRAILING(Airports!A:A),_xlfn._TRO_TRAILING(Airports!E:E),"Code not found")</f>
        <v>IL</v>
      </c>
      <c r="J2445" s="1">
        <v>0.3298611111111111</v>
      </c>
      <c r="K2445">
        <f>HOUR(Flights[[#This Row],[Scheduled Departure]])</f>
        <v>7</v>
      </c>
      <c r="L2445" s="1">
        <v>0.32777777777777778</v>
      </c>
      <c r="M2445">
        <v>-3</v>
      </c>
      <c r="N2445">
        <v>245</v>
      </c>
      <c r="O2445" s="14">
        <f>Flights[[#This Row],[Length (min)]]/60</f>
        <v>4.083333333333333</v>
      </c>
      <c r="P2445">
        <v>1744</v>
      </c>
      <c r="Q2445" s="17">
        <f>IFERROR(Flights[[#This Row],[Distance]]/Flights[[#This Row],[Length (hr)]],"")</f>
        <v>427.10204081632656</v>
      </c>
      <c r="R2445" s="1">
        <v>0.58402777777777781</v>
      </c>
      <c r="S2445" s="1">
        <v>0.58125000000000004</v>
      </c>
      <c r="T2445">
        <v>-4</v>
      </c>
      <c r="U2445" t="str">
        <f>IF(Flights[[#This Row],[Arrival Delay]]="","Cancelled",IF(Flights[[#This Row],[Arrival Delay]]&gt;15,"Delayed","On time"))</f>
        <v>On time</v>
      </c>
      <c r="V2445" t="str">
        <f>IF(Flights[[#This Row],[Status]]&lt;&gt;"Delayed","",IF(Flights[[#This Row],[Arrival Delay]]&gt;120,"Severe",IF(Flights[[#This Row],[Arrival Delay]]&gt;60,"Major","Moderate")))</f>
        <v/>
      </c>
      <c r="X2445" t="str">
        <f>IF(OR(AND(Flights[[#This Row],[Status]]="Cancelled",Flights[[#This Row],[Cancellation Reason]]="Airline/Carrier"),Flights[[#This Row],[Delay Type]]="Severe"),"Yes","No")</f>
        <v>No</v>
      </c>
    </row>
    <row r="2446" spans="1:24" x14ac:dyDescent="0.25">
      <c r="A2446" s="3">
        <v>42189</v>
      </c>
      <c r="B2446">
        <f>WEEKNUM(Flights[[#This Row],[Date]],2)</f>
        <v>27</v>
      </c>
      <c r="C2446">
        <f>WEEKDAY(Flights[[#This Row],[Date]],2)</f>
        <v>6</v>
      </c>
      <c r="D2446" t="s">
        <v>449</v>
      </c>
      <c r="E2446" t="s">
        <v>1994</v>
      </c>
      <c r="F2446" t="s">
        <v>0</v>
      </c>
      <c r="G2446" t="s">
        <v>314</v>
      </c>
      <c r="H2446" t="str">
        <f>_xlfn.XLOOKUP(Flights[[#This Row],[Destination]],Airports!$A$1:$A$77,Airports!$D$1:$D$77,"Code not found")</f>
        <v>Minneapolis</v>
      </c>
      <c r="I2446" t="str" cm="1">
        <f t="array" ref="I2446">_xlfn.XLOOKUP(Flights[[#This Row],[Destination]],_xlfn._TRO_TRAILING(Airports!A:A),_xlfn._TRO_TRAILING(Airports!E:E),"Code not found")</f>
        <v>MN</v>
      </c>
      <c r="J2446" s="1">
        <v>0.38194444444444442</v>
      </c>
      <c r="K2446">
        <f>HOUR(Flights[[#This Row],[Scheduled Departure]])</f>
        <v>9</v>
      </c>
      <c r="L2446" s="1">
        <v>0.37777777777777777</v>
      </c>
      <c r="M2446">
        <v>-6</v>
      </c>
      <c r="N2446">
        <v>214</v>
      </c>
      <c r="O2446" s="14">
        <f>Flights[[#This Row],[Length (min)]]/60</f>
        <v>3.5666666666666669</v>
      </c>
      <c r="P2446">
        <v>1535</v>
      </c>
      <c r="Q2446" s="17">
        <f>IFERROR(Flights[[#This Row],[Distance]]/Flights[[#This Row],[Length (hr)]],"")</f>
        <v>430.37383177570092</v>
      </c>
      <c r="R2446" s="1">
        <v>0.62083333333333335</v>
      </c>
      <c r="S2446" s="1">
        <v>0.60972222222222228</v>
      </c>
      <c r="T2446">
        <v>-16</v>
      </c>
      <c r="U2446" t="str">
        <f>IF(Flights[[#This Row],[Arrival Delay]]="","Cancelled",IF(Flights[[#This Row],[Arrival Delay]]&gt;15,"Delayed","On time"))</f>
        <v>On time</v>
      </c>
      <c r="V2446" t="str">
        <f>IF(Flights[[#This Row],[Status]]&lt;&gt;"Delayed","",IF(Flights[[#This Row],[Arrival Delay]]&gt;120,"Severe",IF(Flights[[#This Row],[Arrival Delay]]&gt;60,"Major","Moderate")))</f>
        <v/>
      </c>
      <c r="X2446" t="str">
        <f>IF(OR(AND(Flights[[#This Row],[Status]]="Cancelled",Flights[[#This Row],[Cancellation Reason]]="Airline/Carrier"),Flights[[#This Row],[Delay Type]]="Severe"),"Yes","No")</f>
        <v>No</v>
      </c>
    </row>
    <row r="2447" spans="1:24" x14ac:dyDescent="0.25">
      <c r="A2447" s="3">
        <v>42189</v>
      </c>
      <c r="B2447">
        <f>WEEKNUM(Flights[[#This Row],[Date]],2)</f>
        <v>27</v>
      </c>
      <c r="C2447">
        <f>WEEKDAY(Flights[[#This Row],[Date]],2)</f>
        <v>6</v>
      </c>
      <c r="D2447" t="s">
        <v>442</v>
      </c>
      <c r="E2447" t="s">
        <v>1994</v>
      </c>
      <c r="F2447" t="s">
        <v>0</v>
      </c>
      <c r="G2447" t="s">
        <v>3</v>
      </c>
      <c r="H2447" t="str">
        <f>_xlfn.XLOOKUP(Flights[[#This Row],[Destination]],Airports!$A$1:$A$77,Airports!$D$1:$D$77,"Code not found")</f>
        <v>Dallas</v>
      </c>
      <c r="I2447" t="str" cm="1">
        <f t="array" ref="I2447">_xlfn.XLOOKUP(Flights[[#This Row],[Destination]],_xlfn._TRO_TRAILING(Airports!A:A),_xlfn._TRO_TRAILING(Airports!E:E),"Code not found")</f>
        <v>TX</v>
      </c>
      <c r="J2447" s="1">
        <v>0.44444444444444442</v>
      </c>
      <c r="K2447">
        <f>HOUR(Flights[[#This Row],[Scheduled Departure]])</f>
        <v>10</v>
      </c>
      <c r="L2447" s="1">
        <v>0.44374999999999998</v>
      </c>
      <c r="M2447">
        <v>-1</v>
      </c>
      <c r="N2447">
        <v>192</v>
      </c>
      <c r="O2447" s="14">
        <f>Flights[[#This Row],[Length (min)]]/60</f>
        <v>3.2</v>
      </c>
      <c r="P2447">
        <v>1235</v>
      </c>
      <c r="Q2447" s="17">
        <f>IFERROR(Flights[[#This Row],[Distance]]/Flights[[#This Row],[Length (hr)]],"")</f>
        <v>385.9375</v>
      </c>
      <c r="R2447" s="1">
        <v>0.66111111111111109</v>
      </c>
      <c r="S2447" s="1">
        <v>0.66041666666666665</v>
      </c>
      <c r="T2447">
        <v>-1</v>
      </c>
      <c r="U2447" t="str">
        <f>IF(Flights[[#This Row],[Arrival Delay]]="","Cancelled",IF(Flights[[#This Row],[Arrival Delay]]&gt;15,"Delayed","On time"))</f>
        <v>On time</v>
      </c>
      <c r="V2447" t="str">
        <f>IF(Flights[[#This Row],[Status]]&lt;&gt;"Delayed","",IF(Flights[[#This Row],[Arrival Delay]]&gt;120,"Severe",IF(Flights[[#This Row],[Arrival Delay]]&gt;60,"Major","Moderate")))</f>
        <v/>
      </c>
      <c r="X2447" t="str">
        <f>IF(OR(AND(Flights[[#This Row],[Status]]="Cancelled",Flights[[#This Row],[Cancellation Reason]]="Airline/Carrier"),Flights[[#This Row],[Delay Type]]="Severe"),"Yes","No")</f>
        <v>No</v>
      </c>
    </row>
    <row r="2448" spans="1:24" x14ac:dyDescent="0.25">
      <c r="A2448" s="3">
        <v>42189</v>
      </c>
      <c r="B2448">
        <f>WEEKNUM(Flights[[#This Row],[Date]],2)</f>
        <v>27</v>
      </c>
      <c r="C2448">
        <f>WEEKDAY(Flights[[#This Row],[Date]],2)</f>
        <v>6</v>
      </c>
      <c r="D2448" t="s">
        <v>196</v>
      </c>
      <c r="E2448" t="s">
        <v>1987</v>
      </c>
      <c r="F2448" t="s">
        <v>0</v>
      </c>
      <c r="G2448" t="s">
        <v>27</v>
      </c>
      <c r="H2448" t="str">
        <f>_xlfn.XLOOKUP(Flights[[#This Row],[Destination]],Airports!$A$1:$A$77,Airports!$D$1:$D$77,"Code not found")</f>
        <v>Charlotte</v>
      </c>
      <c r="I2448" t="str" cm="1">
        <f t="array" ref="I2448">_xlfn.XLOOKUP(Flights[[#This Row],[Destination]],_xlfn._TRO_TRAILING(Airports!A:A),_xlfn._TRO_TRAILING(Airports!E:E),"Code not found")</f>
        <v>NC</v>
      </c>
      <c r="J2448" s="1">
        <v>0.47222222222222221</v>
      </c>
      <c r="K2448">
        <f>HOUR(Flights[[#This Row],[Scheduled Departure]])</f>
        <v>11</v>
      </c>
      <c r="L2448" s="1">
        <v>0.46736111111111112</v>
      </c>
      <c r="M2448">
        <v>-7</v>
      </c>
      <c r="N2448">
        <v>298</v>
      </c>
      <c r="O2448" s="14">
        <f>Flights[[#This Row],[Length (min)]]/60</f>
        <v>4.9666666666666668</v>
      </c>
      <c r="P2448">
        <v>2125</v>
      </c>
      <c r="Q2448" s="17">
        <f>IFERROR(Flights[[#This Row],[Distance]]/Flights[[#This Row],[Length (hr)]],"")</f>
        <v>427.85234899328856</v>
      </c>
      <c r="R2448" s="1">
        <v>0.80069444444444449</v>
      </c>
      <c r="S2448" s="1">
        <v>0.7993055555555556</v>
      </c>
      <c r="T2448">
        <v>-2</v>
      </c>
      <c r="U2448" t="str">
        <f>IF(Flights[[#This Row],[Arrival Delay]]="","Cancelled",IF(Flights[[#This Row],[Arrival Delay]]&gt;15,"Delayed","On time"))</f>
        <v>On time</v>
      </c>
      <c r="V2448" t="str">
        <f>IF(Flights[[#This Row],[Status]]&lt;&gt;"Delayed","",IF(Flights[[#This Row],[Arrival Delay]]&gt;120,"Severe",IF(Flights[[#This Row],[Arrival Delay]]&gt;60,"Major","Moderate")))</f>
        <v/>
      </c>
      <c r="X2448" t="str">
        <f>IF(OR(AND(Flights[[#This Row],[Status]]="Cancelled",Flights[[#This Row],[Cancellation Reason]]="Airline/Carrier"),Flights[[#This Row],[Delay Type]]="Severe"),"Yes","No")</f>
        <v>No</v>
      </c>
    </row>
    <row r="2449" spans="1:24" x14ac:dyDescent="0.25">
      <c r="A2449" s="3">
        <v>42189</v>
      </c>
      <c r="B2449">
        <f>WEEKNUM(Flights[[#This Row],[Date]],2)</f>
        <v>27</v>
      </c>
      <c r="C2449">
        <f>WEEKDAY(Flights[[#This Row],[Date]],2)</f>
        <v>6</v>
      </c>
      <c r="D2449" t="s">
        <v>1081</v>
      </c>
      <c r="E2449" t="s">
        <v>1994</v>
      </c>
      <c r="F2449" t="s">
        <v>0</v>
      </c>
      <c r="G2449" t="s">
        <v>339</v>
      </c>
      <c r="H2449" t="str">
        <f>_xlfn.XLOOKUP(Flights[[#This Row],[Destination]],Airports!$A$1:$A$77,Airports!$D$1:$D$77,"Code not found")</f>
        <v>San Diego</v>
      </c>
      <c r="I2449" t="str" cm="1">
        <f t="array" ref="I2449">_xlfn.XLOOKUP(Flights[[#This Row],[Destination]],_xlfn._TRO_TRAILING(Airports!A:A),_xlfn._TRO_TRAILING(Airports!E:E),"Code not found")</f>
        <v>CA</v>
      </c>
      <c r="J2449" s="1">
        <v>0.53819444444444442</v>
      </c>
      <c r="K2449">
        <f>HOUR(Flights[[#This Row],[Scheduled Departure]])</f>
        <v>12</v>
      </c>
      <c r="L2449" s="1">
        <v>0.53541666666666665</v>
      </c>
      <c r="M2449">
        <v>-4</v>
      </c>
      <c r="N2449">
        <v>46</v>
      </c>
      <c r="O2449" s="14">
        <f>Flights[[#This Row],[Length (min)]]/60</f>
        <v>0.76666666666666672</v>
      </c>
      <c r="P2449">
        <v>109</v>
      </c>
      <c r="Q2449" s="17">
        <f>IFERROR(Flights[[#This Row],[Distance]]/Flights[[#This Row],[Length (hr)]],"")</f>
        <v>142.17391304347825</v>
      </c>
      <c r="R2449" s="1">
        <v>0.57222222222222219</v>
      </c>
      <c r="S2449" s="1">
        <v>0.56736111111111109</v>
      </c>
      <c r="T2449">
        <v>-7</v>
      </c>
      <c r="U2449" t="str">
        <f>IF(Flights[[#This Row],[Arrival Delay]]="","Cancelled",IF(Flights[[#This Row],[Arrival Delay]]&gt;15,"Delayed","On time"))</f>
        <v>On time</v>
      </c>
      <c r="V2449" t="str">
        <f>IF(Flights[[#This Row],[Status]]&lt;&gt;"Delayed","",IF(Flights[[#This Row],[Arrival Delay]]&gt;120,"Severe",IF(Flights[[#This Row],[Arrival Delay]]&gt;60,"Major","Moderate")))</f>
        <v/>
      </c>
      <c r="X2449" t="str">
        <f>IF(OR(AND(Flights[[#This Row],[Status]]="Cancelled",Flights[[#This Row],[Cancellation Reason]]="Airline/Carrier"),Flights[[#This Row],[Delay Type]]="Severe"),"Yes","No")</f>
        <v>No</v>
      </c>
    </row>
    <row r="2450" spans="1:24" x14ac:dyDescent="0.25">
      <c r="A2450" s="3">
        <v>42189</v>
      </c>
      <c r="B2450">
        <f>WEEKNUM(Flights[[#This Row],[Date]],2)</f>
        <v>27</v>
      </c>
      <c r="C2450">
        <f>WEEKDAY(Flights[[#This Row],[Date]],2)</f>
        <v>6</v>
      </c>
      <c r="D2450" t="s">
        <v>666</v>
      </c>
      <c r="E2450" t="s">
        <v>1993</v>
      </c>
      <c r="F2450" t="s">
        <v>0</v>
      </c>
      <c r="G2450" t="s">
        <v>276</v>
      </c>
      <c r="H2450" t="str">
        <f>_xlfn.XLOOKUP(Flights[[#This Row],[Destination]],Airports!$A$1:$A$77,Airports!$D$1:$D$77,"Code not found")</f>
        <v>Detroit</v>
      </c>
      <c r="I2450" t="str" cm="1">
        <f t="array" ref="I2450">_xlfn.XLOOKUP(Flights[[#This Row],[Destination]],_xlfn._TRO_TRAILING(Airports!A:A),_xlfn._TRO_TRAILING(Airports!E:E),"Code not found")</f>
        <v>MI</v>
      </c>
      <c r="J2450" s="1">
        <v>0.91527777777777775</v>
      </c>
      <c r="K2450">
        <f>HOUR(Flights[[#This Row],[Scheduled Departure]])</f>
        <v>21</v>
      </c>
      <c r="L2450" s="1">
        <v>0.91180555555555554</v>
      </c>
      <c r="M2450">
        <v>-5</v>
      </c>
      <c r="N2450">
        <v>253</v>
      </c>
      <c r="O2450" s="14">
        <f>Flights[[#This Row],[Length (min)]]/60</f>
        <v>4.2166666666666668</v>
      </c>
      <c r="P2450">
        <v>1979</v>
      </c>
      <c r="Q2450" s="17">
        <f>IFERROR(Flights[[#This Row],[Distance]]/Flights[[#This Row],[Length (hr)]],"")</f>
        <v>469.32806324110669</v>
      </c>
      <c r="R2450" s="1">
        <v>0.21527777777777779</v>
      </c>
      <c r="S2450" s="1">
        <v>0.21249999999999999</v>
      </c>
      <c r="T2450">
        <v>-4</v>
      </c>
      <c r="U2450" t="str">
        <f>IF(Flights[[#This Row],[Arrival Delay]]="","Cancelled",IF(Flights[[#This Row],[Arrival Delay]]&gt;15,"Delayed","On time"))</f>
        <v>On time</v>
      </c>
      <c r="V2450" t="str">
        <f>IF(Flights[[#This Row],[Status]]&lt;&gt;"Delayed","",IF(Flights[[#This Row],[Arrival Delay]]&gt;120,"Severe",IF(Flights[[#This Row],[Arrival Delay]]&gt;60,"Major","Moderate")))</f>
        <v/>
      </c>
      <c r="X2450" t="str">
        <f>IF(OR(AND(Flights[[#This Row],[Status]]="Cancelled",Flights[[#This Row],[Cancellation Reason]]="Airline/Carrier"),Flights[[#This Row],[Delay Type]]="Severe"),"Yes","No")</f>
        <v>No</v>
      </c>
    </row>
    <row r="2451" spans="1:24" x14ac:dyDescent="0.25">
      <c r="A2451" s="3">
        <v>42189</v>
      </c>
      <c r="B2451">
        <f>WEEKNUM(Flights[[#This Row],[Date]],2)</f>
        <v>27</v>
      </c>
      <c r="C2451">
        <f>WEEKDAY(Flights[[#This Row],[Date]],2)</f>
        <v>6</v>
      </c>
      <c r="D2451" t="s">
        <v>158</v>
      </c>
      <c r="E2451" t="s">
        <v>1987</v>
      </c>
      <c r="F2451" t="s">
        <v>0</v>
      </c>
      <c r="G2451" t="s">
        <v>15</v>
      </c>
      <c r="H2451" t="str">
        <f>_xlfn.XLOOKUP(Flights[[#This Row],[Destination]],Airports!$A$1:$A$77,Airports!$D$1:$D$77,"Code not found")</f>
        <v>Las Vegas</v>
      </c>
      <c r="I2451" t="str" cm="1">
        <f t="array" ref="I2451">_xlfn.XLOOKUP(Flights[[#This Row],[Destination]],_xlfn._TRO_TRAILING(Airports!A:A),_xlfn._TRO_TRAILING(Airports!E:E),"Code not found")</f>
        <v>NV</v>
      </c>
      <c r="J2451" s="1">
        <v>0.9375</v>
      </c>
      <c r="K2451">
        <f>HOUR(Flights[[#This Row],[Scheduled Departure]])</f>
        <v>22</v>
      </c>
      <c r="L2451" s="1">
        <v>0.93888888888888888</v>
      </c>
      <c r="M2451">
        <v>2</v>
      </c>
      <c r="N2451">
        <v>65</v>
      </c>
      <c r="O2451" s="14">
        <f>Flights[[#This Row],[Length (min)]]/60</f>
        <v>1.0833333333333333</v>
      </c>
      <c r="P2451">
        <v>236</v>
      </c>
      <c r="Q2451" s="17">
        <f>IFERROR(Flights[[#This Row],[Distance]]/Flights[[#This Row],[Length (hr)]],"")</f>
        <v>217.84615384615387</v>
      </c>
      <c r="R2451" s="1">
        <v>0.98958333333333337</v>
      </c>
      <c r="S2451" s="1">
        <v>0.98402777777777772</v>
      </c>
      <c r="T2451">
        <v>-8</v>
      </c>
      <c r="U2451" t="str">
        <f>IF(Flights[[#This Row],[Arrival Delay]]="","Cancelled",IF(Flights[[#This Row],[Arrival Delay]]&gt;15,"Delayed","On time"))</f>
        <v>On time</v>
      </c>
      <c r="V2451" t="str">
        <f>IF(Flights[[#This Row],[Status]]&lt;&gt;"Delayed","",IF(Flights[[#This Row],[Arrival Delay]]&gt;120,"Severe",IF(Flights[[#This Row],[Arrival Delay]]&gt;60,"Major","Moderate")))</f>
        <v/>
      </c>
      <c r="X2451" t="str">
        <f>IF(OR(AND(Flights[[#This Row],[Status]]="Cancelled",Flights[[#This Row],[Cancellation Reason]]="Airline/Carrier"),Flights[[#This Row],[Delay Type]]="Severe"),"Yes","No")</f>
        <v>No</v>
      </c>
    </row>
    <row r="2452" spans="1:24" x14ac:dyDescent="0.25">
      <c r="A2452" s="3">
        <v>42189</v>
      </c>
      <c r="B2452">
        <f>WEEKNUM(Flights[[#This Row],[Date]],2)</f>
        <v>27</v>
      </c>
      <c r="C2452">
        <f>WEEKDAY(Flights[[#This Row],[Date]],2)</f>
        <v>6</v>
      </c>
      <c r="D2452" t="s">
        <v>662</v>
      </c>
      <c r="E2452" t="s">
        <v>1994</v>
      </c>
      <c r="F2452" t="s">
        <v>0</v>
      </c>
      <c r="G2452" t="s">
        <v>331</v>
      </c>
      <c r="H2452" t="str">
        <f>_xlfn.XLOOKUP(Flights[[#This Row],[Destination]],Airports!$A$1:$A$77,Airports!$D$1:$D$77,"Code not found")</f>
        <v>Palm Springs</v>
      </c>
      <c r="I2452" t="str" cm="1">
        <f t="array" ref="I2452">_xlfn.XLOOKUP(Flights[[#This Row],[Destination]],_xlfn._TRO_TRAILING(Airports!A:A),_xlfn._TRO_TRAILING(Airports!E:E),"Code not found")</f>
        <v>CA</v>
      </c>
      <c r="J2452" s="1">
        <v>0.9375</v>
      </c>
      <c r="K2452">
        <f>HOUR(Flights[[#This Row],[Scheduled Departure]])</f>
        <v>22</v>
      </c>
      <c r="L2452" s="1">
        <v>0.93263888888888891</v>
      </c>
      <c r="M2452">
        <v>-7</v>
      </c>
      <c r="N2452">
        <v>51</v>
      </c>
      <c r="O2452" s="14">
        <f>Flights[[#This Row],[Length (min)]]/60</f>
        <v>0.85</v>
      </c>
      <c r="P2452">
        <v>110</v>
      </c>
      <c r="Q2452" s="17">
        <f>IFERROR(Flights[[#This Row],[Distance]]/Flights[[#This Row],[Length (hr)]],"")</f>
        <v>129.41176470588235</v>
      </c>
      <c r="R2452" s="1">
        <v>0.97430555555555554</v>
      </c>
      <c r="S2452" s="1">
        <v>0.96805555555555556</v>
      </c>
      <c r="T2452">
        <v>-9</v>
      </c>
      <c r="U2452" t="str">
        <f>IF(Flights[[#This Row],[Arrival Delay]]="","Cancelled",IF(Flights[[#This Row],[Arrival Delay]]&gt;15,"Delayed","On time"))</f>
        <v>On time</v>
      </c>
      <c r="V2452" t="str">
        <f>IF(Flights[[#This Row],[Status]]&lt;&gt;"Delayed","",IF(Flights[[#This Row],[Arrival Delay]]&gt;120,"Severe",IF(Flights[[#This Row],[Arrival Delay]]&gt;60,"Major","Moderate")))</f>
        <v/>
      </c>
      <c r="X2452" t="str">
        <f>IF(OR(AND(Flights[[#This Row],[Status]]="Cancelled",Flights[[#This Row],[Cancellation Reason]]="Airline/Carrier"),Flights[[#This Row],[Delay Type]]="Severe"),"Yes","No")</f>
        <v>No</v>
      </c>
    </row>
    <row r="2453" spans="1:24" x14ac:dyDescent="0.25">
      <c r="A2453" s="3">
        <v>42190</v>
      </c>
      <c r="B2453">
        <f>WEEKNUM(Flights[[#This Row],[Date]],2)</f>
        <v>27</v>
      </c>
      <c r="C2453">
        <f>WEEKDAY(Flights[[#This Row],[Date]],2)</f>
        <v>7</v>
      </c>
      <c r="D2453" t="s">
        <v>589</v>
      </c>
      <c r="E2453" t="s">
        <v>1990</v>
      </c>
      <c r="F2453" t="s">
        <v>0</v>
      </c>
      <c r="G2453" t="s">
        <v>10</v>
      </c>
      <c r="H2453" t="str">
        <f>_xlfn.XLOOKUP(Flights[[#This Row],[Destination]],Airports!$A$1:$A$77,Airports!$D$1:$D$77,"Code not found")</f>
        <v>Boston</v>
      </c>
      <c r="I2453" t="str" cm="1">
        <f t="array" ref="I2453">_xlfn.XLOOKUP(Flights[[#This Row],[Destination]],_xlfn._TRO_TRAILING(Airports!A:A),_xlfn._TRO_TRAILING(Airports!E:E),"Code not found")</f>
        <v>MA</v>
      </c>
      <c r="J2453" s="1">
        <v>0.3125</v>
      </c>
      <c r="K2453">
        <f>HOUR(Flights[[#This Row],[Scheduled Departure]])</f>
        <v>7</v>
      </c>
      <c r="L2453" s="1">
        <v>0.30972222222222223</v>
      </c>
      <c r="M2453">
        <v>-4</v>
      </c>
      <c r="N2453">
        <v>326</v>
      </c>
      <c r="O2453" s="14">
        <f>Flights[[#This Row],[Length (min)]]/60</f>
        <v>5.4333333333333336</v>
      </c>
      <c r="P2453">
        <v>2611</v>
      </c>
      <c r="Q2453" s="17">
        <f>IFERROR(Flights[[#This Row],[Distance]]/Flights[[#This Row],[Length (hr)]],"")</f>
        <v>480.55214723926377</v>
      </c>
      <c r="R2453" s="1">
        <v>0.66874999999999996</v>
      </c>
      <c r="S2453" s="1">
        <v>0.66111111111111109</v>
      </c>
      <c r="T2453">
        <v>-11</v>
      </c>
      <c r="U2453" t="str">
        <f>IF(Flights[[#This Row],[Arrival Delay]]="","Cancelled",IF(Flights[[#This Row],[Arrival Delay]]&gt;15,"Delayed","On time"))</f>
        <v>On time</v>
      </c>
      <c r="V2453" t="str">
        <f>IF(Flights[[#This Row],[Status]]&lt;&gt;"Delayed","",IF(Flights[[#This Row],[Arrival Delay]]&gt;120,"Severe",IF(Flights[[#This Row],[Arrival Delay]]&gt;60,"Major","Moderate")))</f>
        <v/>
      </c>
      <c r="X2453" t="str">
        <f>IF(OR(AND(Flights[[#This Row],[Status]]="Cancelled",Flights[[#This Row],[Cancellation Reason]]="Airline/Carrier"),Flights[[#This Row],[Delay Type]]="Severe"),"Yes","No")</f>
        <v>No</v>
      </c>
    </row>
    <row r="2454" spans="1:24" x14ac:dyDescent="0.25">
      <c r="A2454" s="3">
        <v>42190</v>
      </c>
      <c r="B2454">
        <f>WEEKNUM(Flights[[#This Row],[Date]],2)</f>
        <v>27</v>
      </c>
      <c r="C2454">
        <f>WEEKDAY(Flights[[#This Row],[Date]],2)</f>
        <v>7</v>
      </c>
      <c r="D2454" t="s">
        <v>113</v>
      </c>
      <c r="E2454" t="s">
        <v>1987</v>
      </c>
      <c r="F2454" t="s">
        <v>0</v>
      </c>
      <c r="G2454" t="s">
        <v>12</v>
      </c>
      <c r="H2454" t="str">
        <f>_xlfn.XLOOKUP(Flights[[#This Row],[Destination]],Airports!$A$1:$A$77,Airports!$D$1:$D$77,"Code not found")</f>
        <v>New York</v>
      </c>
      <c r="I2454" t="str" cm="1">
        <f t="array" ref="I2454">_xlfn.XLOOKUP(Flights[[#This Row],[Destination]],_xlfn._TRO_TRAILING(Airports!A:A),_xlfn._TRO_TRAILING(Airports!E:E),"Code not found")</f>
        <v>NY</v>
      </c>
      <c r="J2454" s="1">
        <v>0.33333333333333331</v>
      </c>
      <c r="K2454">
        <f>HOUR(Flights[[#This Row],[Scheduled Departure]])</f>
        <v>8</v>
      </c>
      <c r="L2454" s="1">
        <v>0.3298611111111111</v>
      </c>
      <c r="M2454">
        <v>-5</v>
      </c>
      <c r="N2454">
        <v>340</v>
      </c>
      <c r="O2454" s="14">
        <f>Flights[[#This Row],[Length (min)]]/60</f>
        <v>5.666666666666667</v>
      </c>
      <c r="P2454">
        <v>2475</v>
      </c>
      <c r="Q2454" s="17">
        <f>IFERROR(Flights[[#This Row],[Distance]]/Flights[[#This Row],[Length (hr)]],"")</f>
        <v>436.76470588235293</v>
      </c>
      <c r="R2454" s="1">
        <v>0.69652777777777775</v>
      </c>
      <c r="S2454" s="1">
        <v>0.69097222222222221</v>
      </c>
      <c r="T2454">
        <v>-8</v>
      </c>
      <c r="U2454" t="str">
        <f>IF(Flights[[#This Row],[Arrival Delay]]="","Cancelled",IF(Flights[[#This Row],[Arrival Delay]]&gt;15,"Delayed","On time"))</f>
        <v>On time</v>
      </c>
      <c r="V2454" t="str">
        <f>IF(Flights[[#This Row],[Status]]&lt;&gt;"Delayed","",IF(Flights[[#This Row],[Arrival Delay]]&gt;120,"Severe",IF(Flights[[#This Row],[Arrival Delay]]&gt;60,"Major","Moderate")))</f>
        <v/>
      </c>
      <c r="X2454" t="str">
        <f>IF(OR(AND(Flights[[#This Row],[Status]]="Cancelled",Flights[[#This Row],[Cancellation Reason]]="Airline/Carrier"),Flights[[#This Row],[Delay Type]]="Severe"),"Yes","No")</f>
        <v>No</v>
      </c>
    </row>
    <row r="2455" spans="1:24" x14ac:dyDescent="0.25">
      <c r="A2455" s="3">
        <v>42190</v>
      </c>
      <c r="B2455">
        <f>WEEKNUM(Flights[[#This Row],[Date]],2)</f>
        <v>27</v>
      </c>
      <c r="C2455">
        <f>WEEKDAY(Flights[[#This Row],[Date]],2)</f>
        <v>7</v>
      </c>
      <c r="D2455" t="s">
        <v>1508</v>
      </c>
      <c r="E2455" t="s">
        <v>1995</v>
      </c>
      <c r="F2455" t="s">
        <v>0</v>
      </c>
      <c r="G2455" t="s">
        <v>273</v>
      </c>
      <c r="H2455" t="str">
        <f>_xlfn.XLOOKUP(Flights[[#This Row],[Destination]],Airports!$A$1:$A$77,Airports!$D$1:$D$77,"Code not found")</f>
        <v>Denver</v>
      </c>
      <c r="I2455" t="str" cm="1">
        <f t="array" ref="I2455">_xlfn.XLOOKUP(Flights[[#This Row],[Destination]],_xlfn._TRO_TRAILING(Airports!A:A),_xlfn._TRO_TRAILING(Airports!E:E),"Code not found")</f>
        <v>CO</v>
      </c>
      <c r="J2455" s="1">
        <v>0.33333333333333331</v>
      </c>
      <c r="K2455">
        <f>HOUR(Flights[[#This Row],[Scheduled Departure]])</f>
        <v>8</v>
      </c>
      <c r="L2455" s="1">
        <v>0.33124999999999999</v>
      </c>
      <c r="M2455">
        <v>-3</v>
      </c>
      <c r="N2455">
        <v>125</v>
      </c>
      <c r="O2455" s="14">
        <f>Flights[[#This Row],[Length (min)]]/60</f>
        <v>2.0833333333333335</v>
      </c>
      <c r="P2455">
        <v>862</v>
      </c>
      <c r="Q2455" s="17">
        <f>IFERROR(Flights[[#This Row],[Distance]]/Flights[[#This Row],[Length (hr)]],"")</f>
        <v>413.76</v>
      </c>
      <c r="R2455" s="1">
        <v>0.46875</v>
      </c>
      <c r="S2455" s="1">
        <v>0.4597222222222222</v>
      </c>
      <c r="T2455">
        <v>-13</v>
      </c>
      <c r="U2455" t="str">
        <f>IF(Flights[[#This Row],[Arrival Delay]]="","Cancelled",IF(Flights[[#This Row],[Arrival Delay]]&gt;15,"Delayed","On time"))</f>
        <v>On time</v>
      </c>
      <c r="V2455" t="str">
        <f>IF(Flights[[#This Row],[Status]]&lt;&gt;"Delayed","",IF(Flights[[#This Row],[Arrival Delay]]&gt;120,"Severe",IF(Flights[[#This Row],[Arrival Delay]]&gt;60,"Major","Moderate")))</f>
        <v/>
      </c>
      <c r="X2455" t="str">
        <f>IF(OR(AND(Flights[[#This Row],[Status]]="Cancelled",Flights[[#This Row],[Cancellation Reason]]="Airline/Carrier"),Flights[[#This Row],[Delay Type]]="Severe"),"Yes","No")</f>
        <v>No</v>
      </c>
    </row>
    <row r="2456" spans="1:24" x14ac:dyDescent="0.25">
      <c r="A2456" s="3">
        <v>42190</v>
      </c>
      <c r="B2456">
        <f>WEEKNUM(Flights[[#This Row],[Date]],2)</f>
        <v>27</v>
      </c>
      <c r="C2456">
        <f>WEEKDAY(Flights[[#This Row],[Date]],2)</f>
        <v>7</v>
      </c>
      <c r="D2456" t="s">
        <v>1617</v>
      </c>
      <c r="E2456" t="s">
        <v>1989</v>
      </c>
      <c r="F2456" t="s">
        <v>0</v>
      </c>
      <c r="G2456" t="s">
        <v>31</v>
      </c>
      <c r="H2456" t="str">
        <f>_xlfn.XLOOKUP(Flights[[#This Row],[Destination]],Airports!$A$1:$A$77,Airports!$D$1:$D$77,"Code not found")</f>
        <v>Raleigh</v>
      </c>
      <c r="I2456" t="str" cm="1">
        <f t="array" ref="I2456">_xlfn.XLOOKUP(Flights[[#This Row],[Destination]],_xlfn._TRO_TRAILING(Airports!A:A),_xlfn._TRO_TRAILING(Airports!E:E),"Code not found")</f>
        <v>NC</v>
      </c>
      <c r="J2456" s="1">
        <v>0.4375</v>
      </c>
      <c r="K2456">
        <f>HOUR(Flights[[#This Row],[Scheduled Departure]])</f>
        <v>10</v>
      </c>
      <c r="L2456" s="1">
        <v>0.43611111111111112</v>
      </c>
      <c r="M2456">
        <v>-2</v>
      </c>
      <c r="N2456">
        <v>291</v>
      </c>
      <c r="O2456" s="14">
        <f>Flights[[#This Row],[Length (min)]]/60</f>
        <v>4.8499999999999996</v>
      </c>
      <c r="P2456">
        <v>2239</v>
      </c>
      <c r="Q2456" s="17">
        <f>IFERROR(Flights[[#This Row],[Distance]]/Flights[[#This Row],[Length (hr)]],"")</f>
        <v>461.64948453608253</v>
      </c>
      <c r="R2456" s="1">
        <v>0.7680555555555556</v>
      </c>
      <c r="S2456" s="1">
        <v>0.7631944444444444</v>
      </c>
      <c r="T2456">
        <v>-7</v>
      </c>
      <c r="U2456" t="str">
        <f>IF(Flights[[#This Row],[Arrival Delay]]="","Cancelled",IF(Flights[[#This Row],[Arrival Delay]]&gt;15,"Delayed","On time"))</f>
        <v>On time</v>
      </c>
      <c r="V2456" t="str">
        <f>IF(Flights[[#This Row],[Status]]&lt;&gt;"Delayed","",IF(Flights[[#This Row],[Arrival Delay]]&gt;120,"Severe",IF(Flights[[#This Row],[Arrival Delay]]&gt;60,"Major","Moderate")))</f>
        <v/>
      </c>
      <c r="X2456" t="str">
        <f>IF(OR(AND(Flights[[#This Row],[Status]]="Cancelled",Flights[[#This Row],[Cancellation Reason]]="Airline/Carrier"),Flights[[#This Row],[Delay Type]]="Severe"),"Yes","No")</f>
        <v>No</v>
      </c>
    </row>
    <row r="2457" spans="1:24" x14ac:dyDescent="0.25">
      <c r="A2457" s="3">
        <v>42190</v>
      </c>
      <c r="B2457">
        <f>WEEKNUM(Flights[[#This Row],[Date]],2)</f>
        <v>27</v>
      </c>
      <c r="C2457">
        <f>WEEKDAY(Flights[[#This Row],[Date]],2)</f>
        <v>7</v>
      </c>
      <c r="D2457" t="s">
        <v>1600</v>
      </c>
      <c r="E2457" t="s">
        <v>1989</v>
      </c>
      <c r="F2457" t="s">
        <v>0</v>
      </c>
      <c r="G2457" t="s">
        <v>349</v>
      </c>
      <c r="H2457" t="str">
        <f>_xlfn.XLOOKUP(Flights[[#This Row],[Destination]],Airports!$A$1:$A$77,Airports!$D$1:$D$77,"Code not found")</f>
        <v>Salt Lake City</v>
      </c>
      <c r="I2457" t="str" cm="1">
        <f t="array" ref="I2457">_xlfn.XLOOKUP(Flights[[#This Row],[Destination]],_xlfn._TRO_TRAILING(Airports!A:A),_xlfn._TRO_TRAILING(Airports!E:E),"Code not found")</f>
        <v>UT</v>
      </c>
      <c r="J2457" s="1">
        <v>0.4861111111111111</v>
      </c>
      <c r="K2457">
        <f>HOUR(Flights[[#This Row],[Scheduled Departure]])</f>
        <v>11</v>
      </c>
      <c r="L2457" s="1">
        <v>0.49027777777777776</v>
      </c>
      <c r="M2457">
        <v>6</v>
      </c>
      <c r="N2457">
        <v>100</v>
      </c>
      <c r="O2457" s="14">
        <f>Flights[[#This Row],[Length (min)]]/60</f>
        <v>1.6666666666666667</v>
      </c>
      <c r="P2457">
        <v>590</v>
      </c>
      <c r="Q2457" s="17">
        <f>IFERROR(Flights[[#This Row],[Distance]]/Flights[[#This Row],[Length (hr)]],"")</f>
        <v>354</v>
      </c>
      <c r="R2457" s="1">
        <v>0.60277777777777775</v>
      </c>
      <c r="S2457" s="1">
        <v>0.60138888888888886</v>
      </c>
      <c r="T2457">
        <v>-2</v>
      </c>
      <c r="U2457" t="str">
        <f>IF(Flights[[#This Row],[Arrival Delay]]="","Cancelled",IF(Flights[[#This Row],[Arrival Delay]]&gt;15,"Delayed","On time"))</f>
        <v>On time</v>
      </c>
      <c r="V2457" t="str">
        <f>IF(Flights[[#This Row],[Status]]&lt;&gt;"Delayed","",IF(Flights[[#This Row],[Arrival Delay]]&gt;120,"Severe",IF(Flights[[#This Row],[Arrival Delay]]&gt;60,"Major","Moderate")))</f>
        <v/>
      </c>
      <c r="X2457" t="str">
        <f>IF(OR(AND(Flights[[#This Row],[Status]]="Cancelled",Flights[[#This Row],[Cancellation Reason]]="Airline/Carrier"),Flights[[#This Row],[Delay Type]]="Severe"),"Yes","No")</f>
        <v>No</v>
      </c>
    </row>
    <row r="2458" spans="1:24" x14ac:dyDescent="0.25">
      <c r="A2458" s="3">
        <v>42190</v>
      </c>
      <c r="B2458">
        <f>WEEKNUM(Flights[[#This Row],[Date]],2)</f>
        <v>27</v>
      </c>
      <c r="C2458">
        <f>WEEKDAY(Flights[[#This Row],[Date]],2)</f>
        <v>7</v>
      </c>
      <c r="D2458" t="s">
        <v>1522</v>
      </c>
      <c r="E2458" t="s">
        <v>1995</v>
      </c>
      <c r="F2458" t="s">
        <v>0</v>
      </c>
      <c r="G2458" t="s">
        <v>9</v>
      </c>
      <c r="H2458" t="str">
        <f>_xlfn.XLOOKUP(Flights[[#This Row],[Destination]],Airports!$A$1:$A$77,Airports!$D$1:$D$77,"Code not found")</f>
        <v>San Francisco</v>
      </c>
      <c r="I2458" t="str" cm="1">
        <f t="array" ref="I2458">_xlfn.XLOOKUP(Flights[[#This Row],[Destination]],_xlfn._TRO_TRAILING(Airports!A:A),_xlfn._TRO_TRAILING(Airports!E:E),"Code not found")</f>
        <v>CA</v>
      </c>
      <c r="J2458" s="1">
        <v>0.50694444444444442</v>
      </c>
      <c r="K2458">
        <f>HOUR(Flights[[#This Row],[Scheduled Departure]])</f>
        <v>12</v>
      </c>
      <c r="L2458" s="1">
        <v>0.50555555555555554</v>
      </c>
      <c r="M2458">
        <v>-2</v>
      </c>
      <c r="N2458">
        <v>74</v>
      </c>
      <c r="O2458" s="14">
        <f>Flights[[#This Row],[Length (min)]]/60</f>
        <v>1.2333333333333334</v>
      </c>
      <c r="P2458">
        <v>337</v>
      </c>
      <c r="Q2458" s="17">
        <f>IFERROR(Flights[[#This Row],[Distance]]/Flights[[#This Row],[Length (hr)]],"")</f>
        <v>273.24324324324323</v>
      </c>
      <c r="R2458" s="1">
        <v>0.55902777777777779</v>
      </c>
      <c r="S2458" s="1">
        <v>0.55694444444444446</v>
      </c>
      <c r="T2458">
        <v>-3</v>
      </c>
      <c r="U2458" t="str">
        <f>IF(Flights[[#This Row],[Arrival Delay]]="","Cancelled",IF(Flights[[#This Row],[Arrival Delay]]&gt;15,"Delayed","On time"))</f>
        <v>On time</v>
      </c>
      <c r="V2458" t="str">
        <f>IF(Flights[[#This Row],[Status]]&lt;&gt;"Delayed","",IF(Flights[[#This Row],[Arrival Delay]]&gt;120,"Severe",IF(Flights[[#This Row],[Arrival Delay]]&gt;60,"Major","Moderate")))</f>
        <v/>
      </c>
      <c r="X2458" t="str">
        <f>IF(OR(AND(Flights[[#This Row],[Status]]="Cancelled",Flights[[#This Row],[Cancellation Reason]]="Airline/Carrier"),Flights[[#This Row],[Delay Type]]="Severe"),"Yes","No")</f>
        <v>No</v>
      </c>
    </row>
    <row r="2459" spans="1:24" x14ac:dyDescent="0.25">
      <c r="A2459" s="3">
        <v>42190</v>
      </c>
      <c r="B2459">
        <f>WEEKNUM(Flights[[#This Row],[Date]],2)</f>
        <v>27</v>
      </c>
      <c r="C2459">
        <f>WEEKDAY(Flights[[#This Row],[Date]],2)</f>
        <v>7</v>
      </c>
      <c r="D2459" t="s">
        <v>1477</v>
      </c>
      <c r="E2459" t="s">
        <v>1989</v>
      </c>
      <c r="F2459" t="s">
        <v>0</v>
      </c>
      <c r="G2459" t="s">
        <v>314</v>
      </c>
      <c r="H2459" t="str">
        <f>_xlfn.XLOOKUP(Flights[[#This Row],[Destination]],Airports!$A$1:$A$77,Airports!$D$1:$D$77,"Code not found")</f>
        <v>Minneapolis</v>
      </c>
      <c r="I2459" t="str" cm="1">
        <f t="array" ref="I2459">_xlfn.XLOOKUP(Flights[[#This Row],[Destination]],_xlfn._TRO_TRAILING(Airports!A:A),_xlfn._TRO_TRAILING(Airports!E:E),"Code not found")</f>
        <v>MN</v>
      </c>
      <c r="J2459" s="1">
        <v>0.53125</v>
      </c>
      <c r="K2459">
        <f>HOUR(Flights[[#This Row],[Scheduled Departure]])</f>
        <v>12</v>
      </c>
      <c r="L2459" s="1">
        <v>0.53402777777777777</v>
      </c>
      <c r="M2459">
        <v>4</v>
      </c>
      <c r="N2459">
        <v>204</v>
      </c>
      <c r="O2459" s="14">
        <f>Flights[[#This Row],[Length (min)]]/60</f>
        <v>3.4</v>
      </c>
      <c r="P2459">
        <v>1535</v>
      </c>
      <c r="Q2459" s="17">
        <f>IFERROR(Flights[[#This Row],[Distance]]/Flights[[#This Row],[Length (hr)]],"")</f>
        <v>451.47058823529414</v>
      </c>
      <c r="R2459" s="1">
        <v>0.76527777777777772</v>
      </c>
      <c r="S2459" s="1">
        <v>0.75902777777777775</v>
      </c>
      <c r="T2459">
        <v>-9</v>
      </c>
      <c r="U2459" t="str">
        <f>IF(Flights[[#This Row],[Arrival Delay]]="","Cancelled",IF(Flights[[#This Row],[Arrival Delay]]&gt;15,"Delayed","On time"))</f>
        <v>On time</v>
      </c>
      <c r="V2459" t="str">
        <f>IF(Flights[[#This Row],[Status]]&lt;&gt;"Delayed","",IF(Flights[[#This Row],[Arrival Delay]]&gt;120,"Severe",IF(Flights[[#This Row],[Arrival Delay]]&gt;60,"Major","Moderate")))</f>
        <v/>
      </c>
      <c r="X2459" t="str">
        <f>IF(OR(AND(Flights[[#This Row],[Status]]="Cancelled",Flights[[#This Row],[Cancellation Reason]]="Airline/Carrier"),Flights[[#This Row],[Delay Type]]="Severe"),"Yes","No")</f>
        <v>No</v>
      </c>
    </row>
    <row r="2460" spans="1:24" x14ac:dyDescent="0.25">
      <c r="A2460" s="3">
        <v>42190</v>
      </c>
      <c r="B2460">
        <f>WEEKNUM(Flights[[#This Row],[Date]],2)</f>
        <v>27</v>
      </c>
      <c r="C2460">
        <f>WEEKDAY(Flights[[#This Row],[Date]],2)</f>
        <v>7</v>
      </c>
      <c r="D2460" t="s">
        <v>1081</v>
      </c>
      <c r="E2460" t="s">
        <v>1994</v>
      </c>
      <c r="F2460" t="s">
        <v>0</v>
      </c>
      <c r="G2460" t="s">
        <v>339</v>
      </c>
      <c r="H2460" t="str">
        <f>_xlfn.XLOOKUP(Flights[[#This Row],[Destination]],Airports!$A$1:$A$77,Airports!$D$1:$D$77,"Code not found")</f>
        <v>San Diego</v>
      </c>
      <c r="I2460" t="str" cm="1">
        <f t="array" ref="I2460">_xlfn.XLOOKUP(Flights[[#This Row],[Destination]],_xlfn._TRO_TRAILING(Airports!A:A),_xlfn._TRO_TRAILING(Airports!E:E),"Code not found")</f>
        <v>CA</v>
      </c>
      <c r="J2460" s="1">
        <v>0.53819444444444442</v>
      </c>
      <c r="K2460">
        <f>HOUR(Flights[[#This Row],[Scheduled Departure]])</f>
        <v>12</v>
      </c>
      <c r="L2460" s="1">
        <v>0.55138888888888893</v>
      </c>
      <c r="M2460">
        <v>19</v>
      </c>
      <c r="N2460">
        <v>51</v>
      </c>
      <c r="O2460" s="14">
        <f>Flights[[#This Row],[Length (min)]]/60</f>
        <v>0.85</v>
      </c>
      <c r="P2460">
        <v>109</v>
      </c>
      <c r="Q2460" s="17">
        <f>IFERROR(Flights[[#This Row],[Distance]]/Flights[[#This Row],[Length (hr)]],"")</f>
        <v>128.23529411764707</v>
      </c>
      <c r="R2460" s="1">
        <v>0.57222222222222219</v>
      </c>
      <c r="S2460" s="1">
        <v>0.58680555555555558</v>
      </c>
      <c r="T2460">
        <v>21</v>
      </c>
      <c r="U2460" t="str">
        <f>IF(Flights[[#This Row],[Arrival Delay]]="","Cancelled",IF(Flights[[#This Row],[Arrival Delay]]&gt;15,"Delayed","On time"))</f>
        <v>Delayed</v>
      </c>
      <c r="V2460" t="str">
        <f>IF(Flights[[#This Row],[Status]]&lt;&gt;"Delayed","",IF(Flights[[#This Row],[Arrival Delay]]&gt;120,"Severe",IF(Flights[[#This Row],[Arrival Delay]]&gt;60,"Major","Moderate")))</f>
        <v>Moderate</v>
      </c>
      <c r="X2460" t="str">
        <f>IF(OR(AND(Flights[[#This Row],[Status]]="Cancelled",Flights[[#This Row],[Cancellation Reason]]="Airline/Carrier"),Flights[[#This Row],[Delay Type]]="Severe"),"Yes","No")</f>
        <v>No</v>
      </c>
    </row>
    <row r="2461" spans="1:24" x14ac:dyDescent="0.25">
      <c r="A2461" s="3">
        <v>42190</v>
      </c>
      <c r="B2461">
        <f>WEEKNUM(Flights[[#This Row],[Date]],2)</f>
        <v>27</v>
      </c>
      <c r="C2461">
        <f>WEEKDAY(Flights[[#This Row],[Date]],2)</f>
        <v>7</v>
      </c>
      <c r="D2461" t="s">
        <v>67</v>
      </c>
      <c r="E2461" t="s">
        <v>1987</v>
      </c>
      <c r="F2461" t="s">
        <v>0</v>
      </c>
      <c r="G2461" t="s">
        <v>4</v>
      </c>
      <c r="H2461" t="str">
        <f>_xlfn.XLOOKUP(Flights[[#This Row],[Destination]],Airports!$A$1:$A$77,Airports!$D$1:$D$77,"Code not found")</f>
        <v>Chicago</v>
      </c>
      <c r="I2461" t="str" cm="1">
        <f t="array" ref="I2461">_xlfn.XLOOKUP(Flights[[#This Row],[Destination]],_xlfn._TRO_TRAILING(Airports!A:A),_xlfn._TRO_TRAILING(Airports!E:E),"Code not found")</f>
        <v>IL</v>
      </c>
      <c r="J2461" s="1">
        <v>0.54861111111111116</v>
      </c>
      <c r="K2461">
        <f>HOUR(Flights[[#This Row],[Scheduled Departure]])</f>
        <v>13</v>
      </c>
      <c r="L2461" s="1">
        <v>0.54513888888888884</v>
      </c>
      <c r="M2461">
        <v>-5</v>
      </c>
      <c r="N2461">
        <v>248</v>
      </c>
      <c r="O2461" s="14">
        <f>Flights[[#This Row],[Length (min)]]/60</f>
        <v>4.1333333333333337</v>
      </c>
      <c r="P2461">
        <v>1744</v>
      </c>
      <c r="Q2461" s="17">
        <f>IFERROR(Flights[[#This Row],[Distance]]/Flights[[#This Row],[Length (hr)]],"")</f>
        <v>421.93548387096769</v>
      </c>
      <c r="R2461" s="1">
        <v>0.80833333333333335</v>
      </c>
      <c r="S2461" s="1">
        <v>0.80069444444444449</v>
      </c>
      <c r="T2461">
        <v>-11</v>
      </c>
      <c r="U2461" t="str">
        <f>IF(Flights[[#This Row],[Arrival Delay]]="","Cancelled",IF(Flights[[#This Row],[Arrival Delay]]&gt;15,"Delayed","On time"))</f>
        <v>On time</v>
      </c>
      <c r="V2461" t="str">
        <f>IF(Flights[[#This Row],[Status]]&lt;&gt;"Delayed","",IF(Flights[[#This Row],[Arrival Delay]]&gt;120,"Severe",IF(Flights[[#This Row],[Arrival Delay]]&gt;60,"Major","Moderate")))</f>
        <v/>
      </c>
      <c r="X2461" t="str">
        <f>IF(OR(AND(Flights[[#This Row],[Status]]="Cancelled",Flights[[#This Row],[Cancellation Reason]]="Airline/Carrier"),Flights[[#This Row],[Delay Type]]="Severe"),"Yes","No")</f>
        <v>No</v>
      </c>
    </row>
    <row r="2462" spans="1:24" x14ac:dyDescent="0.25">
      <c r="A2462" s="3">
        <v>42190</v>
      </c>
      <c r="B2462">
        <f>WEEKNUM(Flights[[#This Row],[Date]],2)</f>
        <v>27</v>
      </c>
      <c r="C2462">
        <f>WEEKDAY(Flights[[#This Row],[Date]],2)</f>
        <v>7</v>
      </c>
      <c r="D2462" t="s">
        <v>549</v>
      </c>
      <c r="E2462" t="s">
        <v>1989</v>
      </c>
      <c r="F2462" t="s">
        <v>0</v>
      </c>
      <c r="G2462" t="s">
        <v>13</v>
      </c>
      <c r="H2462" t="str">
        <f>_xlfn.XLOOKUP(Flights[[#This Row],[Destination]],Airports!$A$1:$A$77,Airports!$D$1:$D$77,"Code not found")</f>
        <v>Orlando</v>
      </c>
      <c r="I2462" t="str" cm="1">
        <f t="array" ref="I2462">_xlfn.XLOOKUP(Flights[[#This Row],[Destination]],_xlfn._TRO_TRAILING(Airports!A:A),_xlfn._TRO_TRAILING(Airports!E:E),"Code not found")</f>
        <v>FL</v>
      </c>
      <c r="J2462" s="1">
        <v>0.59027777777777779</v>
      </c>
      <c r="K2462">
        <f>HOUR(Flights[[#This Row],[Scheduled Departure]])</f>
        <v>14</v>
      </c>
      <c r="L2462" s="1">
        <v>0.64375000000000004</v>
      </c>
      <c r="M2462">
        <v>77</v>
      </c>
      <c r="N2462">
        <v>288</v>
      </c>
      <c r="O2462" s="14">
        <f>Flights[[#This Row],[Length (min)]]/60</f>
        <v>4.8</v>
      </c>
      <c r="P2462">
        <v>2218</v>
      </c>
      <c r="Q2462" s="17">
        <f>IFERROR(Flights[[#This Row],[Distance]]/Flights[[#This Row],[Length (hr)]],"")</f>
        <v>462.08333333333337</v>
      </c>
      <c r="R2462" s="1">
        <v>0.92013888888888884</v>
      </c>
      <c r="S2462" s="1">
        <v>0.96875</v>
      </c>
      <c r="T2462">
        <v>70</v>
      </c>
      <c r="U2462" t="str">
        <f>IF(Flights[[#This Row],[Arrival Delay]]="","Cancelled",IF(Flights[[#This Row],[Arrival Delay]]&gt;15,"Delayed","On time"))</f>
        <v>Delayed</v>
      </c>
      <c r="V2462" t="str">
        <f>IF(Flights[[#This Row],[Status]]&lt;&gt;"Delayed","",IF(Flights[[#This Row],[Arrival Delay]]&gt;120,"Severe",IF(Flights[[#This Row],[Arrival Delay]]&gt;60,"Major","Moderate")))</f>
        <v>Major</v>
      </c>
      <c r="X2462" t="str">
        <f>IF(OR(AND(Flights[[#This Row],[Status]]="Cancelled",Flights[[#This Row],[Cancellation Reason]]="Airline/Carrier"),Flights[[#This Row],[Delay Type]]="Severe"),"Yes","No")</f>
        <v>No</v>
      </c>
    </row>
    <row r="2463" spans="1:24" x14ac:dyDescent="0.25">
      <c r="A2463" s="3">
        <v>42190</v>
      </c>
      <c r="B2463">
        <f>WEEKNUM(Flights[[#This Row],[Date]],2)</f>
        <v>27</v>
      </c>
      <c r="C2463">
        <f>WEEKDAY(Flights[[#This Row],[Date]],2)</f>
        <v>7</v>
      </c>
      <c r="D2463" t="s">
        <v>702</v>
      </c>
      <c r="E2463" t="s">
        <v>1994</v>
      </c>
      <c r="F2463" t="s">
        <v>0</v>
      </c>
      <c r="G2463" t="s">
        <v>318</v>
      </c>
      <c r="H2463" t="str">
        <f>_xlfn.XLOOKUP(Flights[[#This Row],[Destination]],Airports!$A$1:$A$77,Airports!$D$1:$D$77,"Code not found")</f>
        <v>Oakland</v>
      </c>
      <c r="I2463" t="str" cm="1">
        <f t="array" ref="I2463">_xlfn.XLOOKUP(Flights[[#This Row],[Destination]],_xlfn._TRO_TRAILING(Airports!A:A),_xlfn._TRO_TRAILING(Airports!E:E),"Code not found")</f>
        <v>CA</v>
      </c>
      <c r="J2463" s="1">
        <v>0.60763888888888884</v>
      </c>
      <c r="K2463">
        <f>HOUR(Flights[[#This Row],[Scheduled Departure]])</f>
        <v>14</v>
      </c>
      <c r="L2463" s="1">
        <v>0.63541666666666663</v>
      </c>
      <c r="M2463">
        <v>40</v>
      </c>
      <c r="N2463">
        <v>75</v>
      </c>
      <c r="O2463" s="14">
        <f>Flights[[#This Row],[Length (min)]]/60</f>
        <v>1.25</v>
      </c>
      <c r="P2463">
        <v>337</v>
      </c>
      <c r="Q2463" s="17">
        <f>IFERROR(Flights[[#This Row],[Distance]]/Flights[[#This Row],[Length (hr)]],"")</f>
        <v>269.60000000000002</v>
      </c>
      <c r="R2463" s="1">
        <v>0.66527777777777775</v>
      </c>
      <c r="S2463" s="1">
        <v>0.6875</v>
      </c>
      <c r="T2463">
        <v>32</v>
      </c>
      <c r="U2463" t="str">
        <f>IF(Flights[[#This Row],[Arrival Delay]]="","Cancelled",IF(Flights[[#This Row],[Arrival Delay]]&gt;15,"Delayed","On time"))</f>
        <v>Delayed</v>
      </c>
      <c r="V2463" t="str">
        <f>IF(Flights[[#This Row],[Status]]&lt;&gt;"Delayed","",IF(Flights[[#This Row],[Arrival Delay]]&gt;120,"Severe",IF(Flights[[#This Row],[Arrival Delay]]&gt;60,"Major","Moderate")))</f>
        <v>Moderate</v>
      </c>
      <c r="X2463" t="str">
        <f>IF(OR(AND(Flights[[#This Row],[Status]]="Cancelled",Flights[[#This Row],[Cancellation Reason]]="Airline/Carrier"),Flights[[#This Row],[Delay Type]]="Severe"),"Yes","No")</f>
        <v>No</v>
      </c>
    </row>
    <row r="2464" spans="1:24" x14ac:dyDescent="0.25">
      <c r="A2464" s="3">
        <v>42190</v>
      </c>
      <c r="B2464">
        <f>WEEKNUM(Flights[[#This Row],[Date]],2)</f>
        <v>27</v>
      </c>
      <c r="C2464">
        <f>WEEKDAY(Flights[[#This Row],[Date]],2)</f>
        <v>7</v>
      </c>
      <c r="D2464" t="s">
        <v>542</v>
      </c>
      <c r="E2464" t="s">
        <v>1989</v>
      </c>
      <c r="F2464" t="s">
        <v>0</v>
      </c>
      <c r="G2464" t="s">
        <v>17</v>
      </c>
      <c r="H2464" t="str">
        <f>_xlfn.XLOOKUP(Flights[[#This Row],[Destination]],Airports!$A$1:$A$77,Airports!$D$1:$D$77,"Code not found")</f>
        <v>Honolulu</v>
      </c>
      <c r="I2464" t="str" cm="1">
        <f t="array" ref="I2464">_xlfn.XLOOKUP(Flights[[#This Row],[Destination]],_xlfn._TRO_TRAILING(Airports!A:A),_xlfn._TRO_TRAILING(Airports!E:E),"Code not found")</f>
        <v>HI</v>
      </c>
      <c r="J2464" s="1">
        <v>0.61458333333333337</v>
      </c>
      <c r="K2464">
        <f>HOUR(Flights[[#This Row],[Scheduled Departure]])</f>
        <v>14</v>
      </c>
      <c r="L2464" s="1">
        <v>0.61319444444444449</v>
      </c>
      <c r="M2464">
        <v>-2</v>
      </c>
      <c r="N2464">
        <v>323</v>
      </c>
      <c r="O2464" s="14">
        <f>Flights[[#This Row],[Length (min)]]/60</f>
        <v>5.3833333333333337</v>
      </c>
      <c r="P2464">
        <v>2556</v>
      </c>
      <c r="Q2464" s="17">
        <f>IFERROR(Flights[[#This Row],[Distance]]/Flights[[#This Row],[Length (hr)]],"")</f>
        <v>474.7987616099071</v>
      </c>
      <c r="R2464" s="1">
        <v>0.7270833333333333</v>
      </c>
      <c r="S2464" s="1">
        <v>0.71250000000000002</v>
      </c>
      <c r="T2464">
        <v>-21</v>
      </c>
      <c r="U2464" t="str">
        <f>IF(Flights[[#This Row],[Arrival Delay]]="","Cancelled",IF(Flights[[#This Row],[Arrival Delay]]&gt;15,"Delayed","On time"))</f>
        <v>On time</v>
      </c>
      <c r="V2464" t="str">
        <f>IF(Flights[[#This Row],[Status]]&lt;&gt;"Delayed","",IF(Flights[[#This Row],[Arrival Delay]]&gt;120,"Severe",IF(Flights[[#This Row],[Arrival Delay]]&gt;60,"Major","Moderate")))</f>
        <v/>
      </c>
      <c r="X2464" t="str">
        <f>IF(OR(AND(Flights[[#This Row],[Status]]="Cancelled",Flights[[#This Row],[Cancellation Reason]]="Airline/Carrier"),Flights[[#This Row],[Delay Type]]="Severe"),"Yes","No")</f>
        <v>No</v>
      </c>
    </row>
    <row r="2465" spans="1:24" x14ac:dyDescent="0.25">
      <c r="A2465" s="3">
        <v>42190</v>
      </c>
      <c r="B2465">
        <f>WEEKNUM(Flights[[#This Row],[Date]],2)</f>
        <v>27</v>
      </c>
      <c r="C2465">
        <f>WEEKDAY(Flights[[#This Row],[Date]],2)</f>
        <v>7</v>
      </c>
      <c r="D2465" t="s">
        <v>1538</v>
      </c>
      <c r="E2465" t="s">
        <v>1995</v>
      </c>
      <c r="F2465" t="s">
        <v>0</v>
      </c>
      <c r="G2465" t="s">
        <v>23</v>
      </c>
      <c r="H2465" t="str">
        <f>_xlfn.XLOOKUP(Flights[[#This Row],[Destination]],Airports!$A$1:$A$77,Airports!$D$1:$D$77,"Code not found")</f>
        <v>Indianapolis</v>
      </c>
      <c r="I2465" t="str" cm="1">
        <f t="array" ref="I2465">_xlfn.XLOOKUP(Flights[[#This Row],[Destination]],_xlfn._TRO_TRAILING(Airports!A:A),_xlfn._TRO_TRAILING(Airports!E:E),"Code not found")</f>
        <v>IN</v>
      </c>
      <c r="J2465" s="1">
        <v>0.64583333333333337</v>
      </c>
      <c r="K2465">
        <f>HOUR(Flights[[#This Row],[Scheduled Departure]])</f>
        <v>15</v>
      </c>
      <c r="L2465" s="1">
        <v>0.64236111111111116</v>
      </c>
      <c r="M2465">
        <v>-5</v>
      </c>
      <c r="N2465">
        <v>236</v>
      </c>
      <c r="O2465" s="14">
        <f>Flights[[#This Row],[Length (min)]]/60</f>
        <v>3.9333333333333331</v>
      </c>
      <c r="P2465">
        <v>1814</v>
      </c>
      <c r="Q2465" s="17">
        <f>IFERROR(Flights[[#This Row],[Distance]]/Flights[[#This Row],[Length (hr)]],"")</f>
        <v>461.18644067796612</v>
      </c>
      <c r="R2465" s="1">
        <v>0.9375</v>
      </c>
      <c r="S2465" s="1">
        <v>0.93125000000000002</v>
      </c>
      <c r="T2465">
        <v>-9</v>
      </c>
      <c r="U2465" t="str">
        <f>IF(Flights[[#This Row],[Arrival Delay]]="","Cancelled",IF(Flights[[#This Row],[Arrival Delay]]&gt;15,"Delayed","On time"))</f>
        <v>On time</v>
      </c>
      <c r="V2465" t="str">
        <f>IF(Flights[[#This Row],[Status]]&lt;&gt;"Delayed","",IF(Flights[[#This Row],[Arrival Delay]]&gt;120,"Severe",IF(Flights[[#This Row],[Arrival Delay]]&gt;60,"Major","Moderate")))</f>
        <v/>
      </c>
      <c r="X2465" t="str">
        <f>IF(OR(AND(Flights[[#This Row],[Status]]="Cancelled",Flights[[#This Row],[Cancellation Reason]]="Airline/Carrier"),Flights[[#This Row],[Delay Type]]="Severe"),"Yes","No")</f>
        <v>No</v>
      </c>
    </row>
    <row r="2466" spans="1:24" x14ac:dyDescent="0.25">
      <c r="A2466" s="3">
        <v>42190</v>
      </c>
      <c r="B2466">
        <f>WEEKNUM(Flights[[#This Row],[Date]],2)</f>
        <v>27</v>
      </c>
      <c r="C2466">
        <f>WEEKDAY(Flights[[#This Row],[Date]],2)</f>
        <v>7</v>
      </c>
      <c r="D2466" t="s">
        <v>87</v>
      </c>
      <c r="E2466" t="s">
        <v>1987</v>
      </c>
      <c r="F2466" t="s">
        <v>0</v>
      </c>
      <c r="G2466" t="s">
        <v>12</v>
      </c>
      <c r="H2466" t="str">
        <f>_xlfn.XLOOKUP(Flights[[#This Row],[Destination]],Airports!$A$1:$A$77,Airports!$D$1:$D$77,"Code not found")</f>
        <v>New York</v>
      </c>
      <c r="I2466" t="str" cm="1">
        <f t="array" ref="I2466">_xlfn.XLOOKUP(Flights[[#This Row],[Destination]],_xlfn._TRO_TRAILING(Airports!A:A),_xlfn._TRO_TRAILING(Airports!E:E),"Code not found")</f>
        <v>NY</v>
      </c>
      <c r="J2466" s="1">
        <v>0.70138888888888884</v>
      </c>
      <c r="K2466">
        <f>HOUR(Flights[[#This Row],[Scheduled Departure]])</f>
        <v>16</v>
      </c>
      <c r="L2466" s="1">
        <v>0.69444444444444442</v>
      </c>
      <c r="M2466">
        <v>-10</v>
      </c>
      <c r="N2466">
        <v>320</v>
      </c>
      <c r="O2466" s="14">
        <f>Flights[[#This Row],[Length (min)]]/60</f>
        <v>5.333333333333333</v>
      </c>
      <c r="P2466">
        <v>2475</v>
      </c>
      <c r="Q2466" s="17">
        <f>IFERROR(Flights[[#This Row],[Distance]]/Flights[[#This Row],[Length (hr)]],"")</f>
        <v>464.0625</v>
      </c>
      <c r="R2466" s="1">
        <v>5.5555555555555552E-2</v>
      </c>
      <c r="S2466" s="1">
        <v>4.1666666666666664E-2</v>
      </c>
      <c r="T2466">
        <v>-20</v>
      </c>
      <c r="U2466" t="str">
        <f>IF(Flights[[#This Row],[Arrival Delay]]="","Cancelled",IF(Flights[[#This Row],[Arrival Delay]]&gt;15,"Delayed","On time"))</f>
        <v>On time</v>
      </c>
      <c r="V2466" t="str">
        <f>IF(Flights[[#This Row],[Status]]&lt;&gt;"Delayed","",IF(Flights[[#This Row],[Arrival Delay]]&gt;120,"Severe",IF(Flights[[#This Row],[Arrival Delay]]&gt;60,"Major","Moderate")))</f>
        <v/>
      </c>
      <c r="X2466" t="str">
        <f>IF(OR(AND(Flights[[#This Row],[Status]]="Cancelled",Flights[[#This Row],[Cancellation Reason]]="Airline/Carrier"),Flights[[#This Row],[Delay Type]]="Severe"),"Yes","No")</f>
        <v>No</v>
      </c>
    </row>
    <row r="2467" spans="1:24" x14ac:dyDescent="0.25">
      <c r="A2467" s="3">
        <v>42190</v>
      </c>
      <c r="B2467">
        <f>WEEKNUM(Flights[[#This Row],[Date]],2)</f>
        <v>27</v>
      </c>
      <c r="C2467">
        <f>WEEKDAY(Flights[[#This Row],[Date]],2)</f>
        <v>7</v>
      </c>
      <c r="D2467" t="s">
        <v>668</v>
      </c>
      <c r="E2467" t="s">
        <v>1989</v>
      </c>
      <c r="F2467" t="s">
        <v>0</v>
      </c>
      <c r="G2467" t="s">
        <v>276</v>
      </c>
      <c r="H2467" t="str">
        <f>_xlfn.XLOOKUP(Flights[[#This Row],[Destination]],Airports!$A$1:$A$77,Airports!$D$1:$D$77,"Code not found")</f>
        <v>Detroit</v>
      </c>
      <c r="I2467" t="str" cm="1">
        <f t="array" ref="I2467">_xlfn.XLOOKUP(Flights[[#This Row],[Destination]],_xlfn._TRO_TRAILING(Airports!A:A),_xlfn._TRO_TRAILING(Airports!E:E),"Code not found")</f>
        <v>MI</v>
      </c>
      <c r="J2467" s="1">
        <v>0.96527777777777779</v>
      </c>
      <c r="K2467">
        <f>HOUR(Flights[[#This Row],[Scheduled Departure]])</f>
        <v>23</v>
      </c>
      <c r="L2467" s="1">
        <v>0.96458333333333335</v>
      </c>
      <c r="M2467">
        <v>-1</v>
      </c>
      <c r="N2467">
        <v>285</v>
      </c>
      <c r="O2467" s="14">
        <f>Flights[[#This Row],[Length (min)]]/60</f>
        <v>4.75</v>
      </c>
      <c r="P2467">
        <v>1979</v>
      </c>
      <c r="Q2467" s="17">
        <f>IFERROR(Flights[[#This Row],[Distance]]/Flights[[#This Row],[Length (hr)]],"")</f>
        <v>416.63157894736844</v>
      </c>
      <c r="R2467" s="1">
        <v>0.27430555555555558</v>
      </c>
      <c r="S2467" s="1">
        <v>0.28749999999999998</v>
      </c>
      <c r="T2467">
        <v>19</v>
      </c>
      <c r="U2467" t="str">
        <f>IF(Flights[[#This Row],[Arrival Delay]]="","Cancelled",IF(Flights[[#This Row],[Arrival Delay]]&gt;15,"Delayed","On time"))</f>
        <v>Delayed</v>
      </c>
      <c r="V2467" t="str">
        <f>IF(Flights[[#This Row],[Status]]&lt;&gt;"Delayed","",IF(Flights[[#This Row],[Arrival Delay]]&gt;120,"Severe",IF(Flights[[#This Row],[Arrival Delay]]&gt;60,"Major","Moderate")))</f>
        <v>Moderate</v>
      </c>
      <c r="X2467" t="str">
        <f>IF(OR(AND(Flights[[#This Row],[Status]]="Cancelled",Flights[[#This Row],[Cancellation Reason]]="Airline/Carrier"),Flights[[#This Row],[Delay Type]]="Severe"),"Yes","No")</f>
        <v>No</v>
      </c>
    </row>
    <row r="2468" spans="1:24" x14ac:dyDescent="0.25">
      <c r="A2468" s="3">
        <v>42191</v>
      </c>
      <c r="B2468">
        <f>WEEKNUM(Flights[[#This Row],[Date]],2)</f>
        <v>28</v>
      </c>
      <c r="C2468">
        <f>WEEKDAY(Flights[[#This Row],[Date]],2)</f>
        <v>1</v>
      </c>
      <c r="D2468" t="s">
        <v>187</v>
      </c>
      <c r="E2468" t="s">
        <v>1987</v>
      </c>
      <c r="F2468" t="s">
        <v>0</v>
      </c>
      <c r="G2468" t="s">
        <v>27</v>
      </c>
      <c r="H2468" t="str">
        <f>_xlfn.XLOOKUP(Flights[[#This Row],[Destination]],Airports!$A$1:$A$77,Airports!$D$1:$D$77,"Code not found")</f>
        <v>Charlotte</v>
      </c>
      <c r="I2468" t="str" cm="1">
        <f t="array" ref="I2468">_xlfn.XLOOKUP(Flights[[#This Row],[Destination]],_xlfn._TRO_TRAILING(Airports!A:A),_xlfn._TRO_TRAILING(Airports!E:E),"Code not found")</f>
        <v>NC</v>
      </c>
      <c r="J2468" s="1">
        <v>0.25</v>
      </c>
      <c r="K2468">
        <f>HOUR(Flights[[#This Row],[Scheduled Departure]])</f>
        <v>6</v>
      </c>
      <c r="L2468" s="1">
        <v>0.24930555555555556</v>
      </c>
      <c r="M2468">
        <v>-1</v>
      </c>
      <c r="N2468">
        <v>293</v>
      </c>
      <c r="O2468" s="14">
        <f>Flights[[#This Row],[Length (min)]]/60</f>
        <v>4.8833333333333337</v>
      </c>
      <c r="P2468">
        <v>2125</v>
      </c>
      <c r="Q2468" s="17">
        <f>IFERROR(Flights[[#This Row],[Distance]]/Flights[[#This Row],[Length (hr)]],"")</f>
        <v>435.15358361774742</v>
      </c>
      <c r="R2468" s="1">
        <v>0.58611111111111114</v>
      </c>
      <c r="S2468" s="1">
        <v>0.57777777777777772</v>
      </c>
      <c r="T2468">
        <v>-12</v>
      </c>
      <c r="U2468" t="str">
        <f>IF(Flights[[#This Row],[Arrival Delay]]="","Cancelled",IF(Flights[[#This Row],[Arrival Delay]]&gt;15,"Delayed","On time"))</f>
        <v>On time</v>
      </c>
      <c r="V2468" t="str">
        <f>IF(Flights[[#This Row],[Status]]&lt;&gt;"Delayed","",IF(Flights[[#This Row],[Arrival Delay]]&gt;120,"Severe",IF(Flights[[#This Row],[Arrival Delay]]&gt;60,"Major","Moderate")))</f>
        <v/>
      </c>
      <c r="X2468" t="str">
        <f>IF(OR(AND(Flights[[#This Row],[Status]]="Cancelled",Flights[[#This Row],[Cancellation Reason]]="Airline/Carrier"),Flights[[#This Row],[Delay Type]]="Severe"),"Yes","No")</f>
        <v>No</v>
      </c>
    </row>
    <row r="2469" spans="1:24" x14ac:dyDescent="0.25">
      <c r="A2469" s="3">
        <v>42191</v>
      </c>
      <c r="B2469">
        <f>WEEKNUM(Flights[[#This Row],[Date]],2)</f>
        <v>28</v>
      </c>
      <c r="C2469">
        <f>WEEKDAY(Flights[[#This Row],[Date]],2)</f>
        <v>1</v>
      </c>
      <c r="D2469" t="s">
        <v>35</v>
      </c>
      <c r="E2469" t="s">
        <v>1987</v>
      </c>
      <c r="F2469" t="s">
        <v>0</v>
      </c>
      <c r="G2469" t="s">
        <v>3</v>
      </c>
      <c r="H2469" t="str">
        <f>_xlfn.XLOOKUP(Flights[[#This Row],[Destination]],Airports!$A$1:$A$77,Airports!$D$1:$D$77,"Code not found")</f>
        <v>Dallas</v>
      </c>
      <c r="I2469" t="str" cm="1">
        <f t="array" ref="I2469">_xlfn.XLOOKUP(Flights[[#This Row],[Destination]],_xlfn._TRO_TRAILING(Airports!A:A),_xlfn._TRO_TRAILING(Airports!E:E),"Code not found")</f>
        <v>TX</v>
      </c>
      <c r="J2469" s="1">
        <v>0.26041666666666669</v>
      </c>
      <c r="K2469">
        <f>HOUR(Flights[[#This Row],[Scheduled Departure]])</f>
        <v>6</v>
      </c>
      <c r="L2469" s="1">
        <v>0.25833333333333336</v>
      </c>
      <c r="M2469">
        <v>-3</v>
      </c>
      <c r="N2469">
        <v>195</v>
      </c>
      <c r="O2469" s="14">
        <f>Flights[[#This Row],[Length (min)]]/60</f>
        <v>3.25</v>
      </c>
      <c r="P2469">
        <v>1235</v>
      </c>
      <c r="Q2469" s="17">
        <f>IFERROR(Flights[[#This Row],[Distance]]/Flights[[#This Row],[Length (hr)]],"")</f>
        <v>380</v>
      </c>
      <c r="R2469" s="1">
        <v>0.48055555555555557</v>
      </c>
      <c r="S2469" s="1">
        <v>0.47708333333333336</v>
      </c>
      <c r="T2469">
        <v>-5</v>
      </c>
      <c r="U2469" t="str">
        <f>IF(Flights[[#This Row],[Arrival Delay]]="","Cancelled",IF(Flights[[#This Row],[Arrival Delay]]&gt;15,"Delayed","On time"))</f>
        <v>On time</v>
      </c>
      <c r="V2469" t="str">
        <f>IF(Flights[[#This Row],[Status]]&lt;&gt;"Delayed","",IF(Flights[[#This Row],[Arrival Delay]]&gt;120,"Severe",IF(Flights[[#This Row],[Arrival Delay]]&gt;60,"Major","Moderate")))</f>
        <v/>
      </c>
      <c r="X2469" t="str">
        <f>IF(OR(AND(Flights[[#This Row],[Status]]="Cancelled",Flights[[#This Row],[Cancellation Reason]]="Airline/Carrier"),Flights[[#This Row],[Delay Type]]="Severe"),"Yes","No")</f>
        <v>No</v>
      </c>
    </row>
    <row r="2470" spans="1:24" x14ac:dyDescent="0.25">
      <c r="A2470" s="3">
        <v>42191</v>
      </c>
      <c r="B2470">
        <f>WEEKNUM(Flights[[#This Row],[Date]],2)</f>
        <v>28</v>
      </c>
      <c r="C2470">
        <f>WEEKDAY(Flights[[#This Row],[Date]],2)</f>
        <v>1</v>
      </c>
      <c r="D2470" t="s">
        <v>1351</v>
      </c>
      <c r="E2470" t="s">
        <v>1995</v>
      </c>
      <c r="F2470" t="s">
        <v>0</v>
      </c>
      <c r="G2470" t="s">
        <v>347</v>
      </c>
      <c r="H2470" t="str">
        <f>_xlfn.XLOOKUP(Flights[[#This Row],[Destination]],Airports!$A$1:$A$77,Airports!$D$1:$D$77,"Code not found")</f>
        <v>San Jose</v>
      </c>
      <c r="I2470" t="str" cm="1">
        <f t="array" ref="I2470">_xlfn.XLOOKUP(Flights[[#This Row],[Destination]],_xlfn._TRO_TRAILING(Airports!A:A),_xlfn._TRO_TRAILING(Airports!E:E),"Code not found")</f>
        <v>CA</v>
      </c>
      <c r="J2470" s="1">
        <v>0.28819444444444442</v>
      </c>
      <c r="K2470">
        <f>HOUR(Flights[[#This Row],[Scheduled Departure]])</f>
        <v>6</v>
      </c>
      <c r="L2470" s="1">
        <v>0.28611111111111109</v>
      </c>
      <c r="M2470">
        <v>-3</v>
      </c>
      <c r="N2470">
        <v>57</v>
      </c>
      <c r="O2470" s="14">
        <f>Flights[[#This Row],[Length (min)]]/60</f>
        <v>0.95</v>
      </c>
      <c r="P2470">
        <v>308</v>
      </c>
      <c r="Q2470" s="17">
        <f>IFERROR(Flights[[#This Row],[Distance]]/Flights[[#This Row],[Length (hr)]],"")</f>
        <v>324.21052631578948</v>
      </c>
      <c r="R2470" s="1">
        <v>0.34027777777777779</v>
      </c>
      <c r="S2470" s="1">
        <v>0.32569444444444445</v>
      </c>
      <c r="T2470">
        <v>-21</v>
      </c>
      <c r="U2470" t="str">
        <f>IF(Flights[[#This Row],[Arrival Delay]]="","Cancelled",IF(Flights[[#This Row],[Arrival Delay]]&gt;15,"Delayed","On time"))</f>
        <v>On time</v>
      </c>
      <c r="V2470" t="str">
        <f>IF(Flights[[#This Row],[Status]]&lt;&gt;"Delayed","",IF(Flights[[#This Row],[Arrival Delay]]&gt;120,"Severe",IF(Flights[[#This Row],[Arrival Delay]]&gt;60,"Major","Moderate")))</f>
        <v/>
      </c>
      <c r="X2470" t="str">
        <f>IF(OR(AND(Flights[[#This Row],[Status]]="Cancelled",Flights[[#This Row],[Cancellation Reason]]="Airline/Carrier"),Flights[[#This Row],[Delay Type]]="Severe"),"Yes","No")</f>
        <v>No</v>
      </c>
    </row>
    <row r="2471" spans="1:24" x14ac:dyDescent="0.25">
      <c r="A2471" s="3">
        <v>42191</v>
      </c>
      <c r="B2471">
        <f>WEEKNUM(Flights[[#This Row],[Date]],2)</f>
        <v>28</v>
      </c>
      <c r="C2471">
        <f>WEEKDAY(Flights[[#This Row],[Date]],2)</f>
        <v>1</v>
      </c>
      <c r="D2471" t="s">
        <v>782</v>
      </c>
      <c r="E2471" t="s">
        <v>1989</v>
      </c>
      <c r="F2471" t="s">
        <v>0</v>
      </c>
      <c r="G2471" t="s">
        <v>314</v>
      </c>
      <c r="H2471" t="str">
        <f>_xlfn.XLOOKUP(Flights[[#This Row],[Destination]],Airports!$A$1:$A$77,Airports!$D$1:$D$77,"Code not found")</f>
        <v>Minneapolis</v>
      </c>
      <c r="I2471" t="str" cm="1">
        <f t="array" ref="I2471">_xlfn.XLOOKUP(Flights[[#This Row],[Destination]],_xlfn._TRO_TRAILING(Airports!A:A),_xlfn._TRO_TRAILING(Airports!E:E),"Code not found")</f>
        <v>MN</v>
      </c>
      <c r="J2471" s="1">
        <v>0.34027777777777779</v>
      </c>
      <c r="K2471">
        <f>HOUR(Flights[[#This Row],[Scheduled Departure]])</f>
        <v>8</v>
      </c>
      <c r="L2471" s="1">
        <v>0.33958333333333335</v>
      </c>
      <c r="M2471">
        <v>-1</v>
      </c>
      <c r="N2471">
        <v>207</v>
      </c>
      <c r="O2471" s="14">
        <f>Flights[[#This Row],[Length (min)]]/60</f>
        <v>3.45</v>
      </c>
      <c r="P2471">
        <v>1535</v>
      </c>
      <c r="Q2471" s="17">
        <f>IFERROR(Flights[[#This Row],[Distance]]/Flights[[#This Row],[Length (hr)]],"")</f>
        <v>444.92753623188406</v>
      </c>
      <c r="R2471" s="1">
        <v>0.57291666666666663</v>
      </c>
      <c r="S2471" s="1">
        <v>0.56666666666666665</v>
      </c>
      <c r="T2471">
        <v>-9</v>
      </c>
      <c r="U2471" t="str">
        <f>IF(Flights[[#This Row],[Arrival Delay]]="","Cancelled",IF(Flights[[#This Row],[Arrival Delay]]&gt;15,"Delayed","On time"))</f>
        <v>On time</v>
      </c>
      <c r="V2471" t="str">
        <f>IF(Flights[[#This Row],[Status]]&lt;&gt;"Delayed","",IF(Flights[[#This Row],[Arrival Delay]]&gt;120,"Severe",IF(Flights[[#This Row],[Arrival Delay]]&gt;60,"Major","Moderate")))</f>
        <v/>
      </c>
      <c r="X2471" t="str">
        <f>IF(OR(AND(Flights[[#This Row],[Status]]="Cancelled",Flights[[#This Row],[Cancellation Reason]]="Airline/Carrier"),Flights[[#This Row],[Delay Type]]="Severe"),"Yes","No")</f>
        <v>No</v>
      </c>
    </row>
    <row r="2472" spans="1:24" x14ac:dyDescent="0.25">
      <c r="A2472" s="3">
        <v>42191</v>
      </c>
      <c r="B2472">
        <f>WEEKNUM(Flights[[#This Row],[Date]],2)</f>
        <v>28</v>
      </c>
      <c r="C2472">
        <f>WEEKDAY(Flights[[#This Row],[Date]],2)</f>
        <v>1</v>
      </c>
      <c r="D2472" t="s">
        <v>1510</v>
      </c>
      <c r="E2472" t="s">
        <v>1995</v>
      </c>
      <c r="F2472" t="s">
        <v>0</v>
      </c>
      <c r="G2472" t="s">
        <v>311</v>
      </c>
      <c r="H2472" t="str">
        <f>_xlfn.XLOOKUP(Flights[[#This Row],[Destination]],Airports!$A$1:$A$77,Airports!$D$1:$D$77,"Code not found")</f>
        <v>Milwaukee</v>
      </c>
      <c r="I2472" t="str" cm="1">
        <f t="array" ref="I2472">_xlfn.XLOOKUP(Flights[[#This Row],[Destination]],_xlfn._TRO_TRAILING(Airports!A:A),_xlfn._TRO_TRAILING(Airports!E:E),"Code not found")</f>
        <v>WI</v>
      </c>
      <c r="J2472" s="1">
        <v>0.3611111111111111</v>
      </c>
      <c r="K2472">
        <f>HOUR(Flights[[#This Row],[Scheduled Departure]])</f>
        <v>8</v>
      </c>
      <c r="L2472" s="1">
        <v>0.36041666666666666</v>
      </c>
      <c r="M2472">
        <v>-1</v>
      </c>
      <c r="N2472">
        <v>223</v>
      </c>
      <c r="O2472" s="14">
        <f>Flights[[#This Row],[Length (min)]]/60</f>
        <v>3.7166666666666668</v>
      </c>
      <c r="P2472">
        <v>1756</v>
      </c>
      <c r="Q2472" s="17">
        <f>IFERROR(Flights[[#This Row],[Distance]]/Flights[[#This Row],[Length (hr)]],"")</f>
        <v>472.46636771300444</v>
      </c>
      <c r="R2472" s="1">
        <v>0.61111111111111116</v>
      </c>
      <c r="S2472" s="1">
        <v>0.59861111111111109</v>
      </c>
      <c r="T2472">
        <v>-18</v>
      </c>
      <c r="U2472" t="str">
        <f>IF(Flights[[#This Row],[Arrival Delay]]="","Cancelled",IF(Flights[[#This Row],[Arrival Delay]]&gt;15,"Delayed","On time"))</f>
        <v>On time</v>
      </c>
      <c r="V2472" t="str">
        <f>IF(Flights[[#This Row],[Status]]&lt;&gt;"Delayed","",IF(Flights[[#This Row],[Arrival Delay]]&gt;120,"Severe",IF(Flights[[#This Row],[Arrival Delay]]&gt;60,"Major","Moderate")))</f>
        <v/>
      </c>
      <c r="X2472" t="str">
        <f>IF(OR(AND(Flights[[#This Row],[Status]]="Cancelled",Flights[[#This Row],[Cancellation Reason]]="Airline/Carrier"),Flights[[#This Row],[Delay Type]]="Severe"),"Yes","No")</f>
        <v>No</v>
      </c>
    </row>
    <row r="2473" spans="1:24" x14ac:dyDescent="0.25">
      <c r="A2473" s="3">
        <v>42191</v>
      </c>
      <c r="B2473">
        <f>WEEKNUM(Flights[[#This Row],[Date]],2)</f>
        <v>28</v>
      </c>
      <c r="C2473">
        <f>WEEKDAY(Flights[[#This Row],[Date]],2)</f>
        <v>1</v>
      </c>
      <c r="D2473" t="s">
        <v>507</v>
      </c>
      <c r="E2473" t="s">
        <v>1990</v>
      </c>
      <c r="F2473" t="s">
        <v>0</v>
      </c>
      <c r="G2473" t="s">
        <v>262</v>
      </c>
      <c r="H2473" t="str">
        <f>_xlfn.XLOOKUP(Flights[[#This Row],[Destination]],Airports!$A$1:$A$77,Airports!$D$1:$D$77,"Code not found")</f>
        <v>Cleveland</v>
      </c>
      <c r="I2473" t="str" cm="1">
        <f t="array" ref="I2473">_xlfn.XLOOKUP(Flights[[#This Row],[Destination]],_xlfn._TRO_TRAILING(Airports!A:A),_xlfn._TRO_TRAILING(Airports!E:E),"Code not found")</f>
        <v>OH</v>
      </c>
      <c r="J2473" s="1">
        <v>0.3888888888888889</v>
      </c>
      <c r="K2473">
        <f>HOUR(Flights[[#This Row],[Scheduled Departure]])</f>
        <v>9</v>
      </c>
      <c r="L2473" s="1">
        <v>0.39374999999999999</v>
      </c>
      <c r="M2473">
        <v>7</v>
      </c>
      <c r="N2473">
        <v>262</v>
      </c>
      <c r="O2473" s="14">
        <f>Flights[[#This Row],[Length (min)]]/60</f>
        <v>4.3666666666666663</v>
      </c>
      <c r="P2473">
        <v>2052</v>
      </c>
      <c r="Q2473" s="17">
        <f>IFERROR(Flights[[#This Row],[Distance]]/Flights[[#This Row],[Length (hr)]],"")</f>
        <v>469.92366412213744</v>
      </c>
      <c r="R2473" s="1">
        <v>0.70694444444444449</v>
      </c>
      <c r="S2473" s="1">
        <v>0.7006944444444444</v>
      </c>
      <c r="T2473">
        <v>-9</v>
      </c>
      <c r="U2473" t="str">
        <f>IF(Flights[[#This Row],[Arrival Delay]]="","Cancelled",IF(Flights[[#This Row],[Arrival Delay]]&gt;15,"Delayed","On time"))</f>
        <v>On time</v>
      </c>
      <c r="V2473" t="str">
        <f>IF(Flights[[#This Row],[Status]]&lt;&gt;"Delayed","",IF(Flights[[#This Row],[Arrival Delay]]&gt;120,"Severe",IF(Flights[[#This Row],[Arrival Delay]]&gt;60,"Major","Moderate")))</f>
        <v/>
      </c>
      <c r="X2473" t="str">
        <f>IF(OR(AND(Flights[[#This Row],[Status]]="Cancelled",Flights[[#This Row],[Cancellation Reason]]="Airline/Carrier"),Flights[[#This Row],[Delay Type]]="Severe"),"Yes","No")</f>
        <v>No</v>
      </c>
    </row>
    <row r="2474" spans="1:24" x14ac:dyDescent="0.25">
      <c r="A2474" s="3">
        <v>42191</v>
      </c>
      <c r="B2474">
        <f>WEEKNUM(Flights[[#This Row],[Date]],2)</f>
        <v>28</v>
      </c>
      <c r="C2474">
        <f>WEEKDAY(Flights[[#This Row],[Date]],2)</f>
        <v>1</v>
      </c>
      <c r="D2474" t="s">
        <v>194</v>
      </c>
      <c r="E2474" t="s">
        <v>1987</v>
      </c>
      <c r="F2474" t="s">
        <v>0</v>
      </c>
      <c r="G2474" t="s">
        <v>29</v>
      </c>
      <c r="H2474" t="str">
        <f>_xlfn.XLOOKUP(Flights[[#This Row],[Destination]],Airports!$A$1:$A$77,Airports!$D$1:$D$77,"Code not found")</f>
        <v>Phoenix</v>
      </c>
      <c r="I2474" t="str" cm="1">
        <f t="array" ref="I2474">_xlfn.XLOOKUP(Flights[[#This Row],[Destination]],_xlfn._TRO_TRAILING(Airports!A:A),_xlfn._TRO_TRAILING(Airports!E:E),"Code not found")</f>
        <v>AZ</v>
      </c>
      <c r="J2474" s="1">
        <v>0.4201388888888889</v>
      </c>
      <c r="K2474">
        <f>HOUR(Flights[[#This Row],[Scheduled Departure]])</f>
        <v>10</v>
      </c>
      <c r="L2474" s="1">
        <v>0.4284722222222222</v>
      </c>
      <c r="M2474">
        <v>12</v>
      </c>
      <c r="N2474">
        <v>86</v>
      </c>
      <c r="O2474" s="14">
        <f>Flights[[#This Row],[Length (min)]]/60</f>
        <v>1.4333333333333333</v>
      </c>
      <c r="P2474">
        <v>370</v>
      </c>
      <c r="Q2474" s="17">
        <f>IFERROR(Flights[[#This Row],[Distance]]/Flights[[#This Row],[Length (hr)]],"")</f>
        <v>258.13953488372096</v>
      </c>
      <c r="R2474" s="1">
        <v>0.48333333333333334</v>
      </c>
      <c r="S2474" s="1">
        <v>0.48819444444444443</v>
      </c>
      <c r="T2474">
        <v>7</v>
      </c>
      <c r="U2474" t="str">
        <f>IF(Flights[[#This Row],[Arrival Delay]]="","Cancelled",IF(Flights[[#This Row],[Arrival Delay]]&gt;15,"Delayed","On time"))</f>
        <v>On time</v>
      </c>
      <c r="V2474" t="str">
        <f>IF(Flights[[#This Row],[Status]]&lt;&gt;"Delayed","",IF(Flights[[#This Row],[Arrival Delay]]&gt;120,"Severe",IF(Flights[[#This Row],[Arrival Delay]]&gt;60,"Major","Moderate")))</f>
        <v/>
      </c>
      <c r="X2474" t="str">
        <f>IF(OR(AND(Flights[[#This Row],[Status]]="Cancelled",Flights[[#This Row],[Cancellation Reason]]="Airline/Carrier"),Flights[[#This Row],[Delay Type]]="Severe"),"Yes","No")</f>
        <v>No</v>
      </c>
    </row>
    <row r="2475" spans="1:24" x14ac:dyDescent="0.25">
      <c r="A2475" s="3">
        <v>42191</v>
      </c>
      <c r="B2475">
        <f>WEEKNUM(Flights[[#This Row],[Date]],2)</f>
        <v>28</v>
      </c>
      <c r="C2475">
        <f>WEEKDAY(Flights[[#This Row],[Date]],2)</f>
        <v>1</v>
      </c>
      <c r="D2475" t="s">
        <v>1522</v>
      </c>
      <c r="E2475" t="s">
        <v>1995</v>
      </c>
      <c r="F2475" t="s">
        <v>0</v>
      </c>
      <c r="G2475" t="s">
        <v>9</v>
      </c>
      <c r="H2475" t="str">
        <f>_xlfn.XLOOKUP(Flights[[#This Row],[Destination]],Airports!$A$1:$A$77,Airports!$D$1:$D$77,"Code not found")</f>
        <v>San Francisco</v>
      </c>
      <c r="I2475" t="str" cm="1">
        <f t="array" ref="I2475">_xlfn.XLOOKUP(Flights[[#This Row],[Destination]],_xlfn._TRO_TRAILING(Airports!A:A),_xlfn._TRO_TRAILING(Airports!E:E),"Code not found")</f>
        <v>CA</v>
      </c>
      <c r="J2475" s="1">
        <v>0.50694444444444442</v>
      </c>
      <c r="K2475">
        <f>HOUR(Flights[[#This Row],[Scheduled Departure]])</f>
        <v>12</v>
      </c>
      <c r="L2475" s="1">
        <v>0.52638888888888891</v>
      </c>
      <c r="M2475">
        <v>28</v>
      </c>
      <c r="N2475">
        <v>65</v>
      </c>
      <c r="O2475" s="14">
        <f>Flights[[#This Row],[Length (min)]]/60</f>
        <v>1.0833333333333333</v>
      </c>
      <c r="P2475">
        <v>337</v>
      </c>
      <c r="Q2475" s="17">
        <f>IFERROR(Flights[[#This Row],[Distance]]/Flights[[#This Row],[Length (hr)]],"")</f>
        <v>311.07692307692309</v>
      </c>
      <c r="R2475" s="1">
        <v>0.55902777777777779</v>
      </c>
      <c r="S2475" s="1">
        <v>0.57152777777777775</v>
      </c>
      <c r="T2475">
        <v>18</v>
      </c>
      <c r="U2475" t="str">
        <f>IF(Flights[[#This Row],[Arrival Delay]]="","Cancelled",IF(Flights[[#This Row],[Arrival Delay]]&gt;15,"Delayed","On time"))</f>
        <v>Delayed</v>
      </c>
      <c r="V2475" t="str">
        <f>IF(Flights[[#This Row],[Status]]&lt;&gt;"Delayed","",IF(Flights[[#This Row],[Arrival Delay]]&gt;120,"Severe",IF(Flights[[#This Row],[Arrival Delay]]&gt;60,"Major","Moderate")))</f>
        <v>Moderate</v>
      </c>
      <c r="X2475" t="str">
        <f>IF(OR(AND(Flights[[#This Row],[Status]]="Cancelled",Flights[[#This Row],[Cancellation Reason]]="Airline/Carrier"),Flights[[#This Row],[Delay Type]]="Severe"),"Yes","No")</f>
        <v>No</v>
      </c>
    </row>
    <row r="2476" spans="1:24" x14ac:dyDescent="0.25">
      <c r="A2476" s="3">
        <v>42191</v>
      </c>
      <c r="B2476">
        <f>WEEKNUM(Flights[[#This Row],[Date]],2)</f>
        <v>28</v>
      </c>
      <c r="C2476">
        <f>WEEKDAY(Flights[[#This Row],[Date]],2)</f>
        <v>1</v>
      </c>
      <c r="D2476" t="s">
        <v>199</v>
      </c>
      <c r="E2476" t="s">
        <v>1987</v>
      </c>
      <c r="F2476" t="s">
        <v>0</v>
      </c>
      <c r="G2476" t="s">
        <v>27</v>
      </c>
      <c r="H2476" t="str">
        <f>_xlfn.XLOOKUP(Flights[[#This Row],[Destination]],Airports!$A$1:$A$77,Airports!$D$1:$D$77,"Code not found")</f>
        <v>Charlotte</v>
      </c>
      <c r="I2476" t="str" cm="1">
        <f t="array" ref="I2476">_xlfn.XLOOKUP(Flights[[#This Row],[Destination]],_xlfn._TRO_TRAILING(Airports!A:A),_xlfn._TRO_TRAILING(Airports!E:E),"Code not found")</f>
        <v>NC</v>
      </c>
      <c r="J2476" s="1">
        <v>0.54861111111111116</v>
      </c>
      <c r="K2476">
        <f>HOUR(Flights[[#This Row],[Scheduled Departure]])</f>
        <v>13</v>
      </c>
      <c r="L2476" s="1">
        <v>0.54652777777777772</v>
      </c>
      <c r="M2476">
        <v>-3</v>
      </c>
      <c r="N2476">
        <v>290</v>
      </c>
      <c r="O2476" s="14">
        <f>Flights[[#This Row],[Length (min)]]/60</f>
        <v>4.833333333333333</v>
      </c>
      <c r="P2476">
        <v>2125</v>
      </c>
      <c r="Q2476" s="17">
        <f>IFERROR(Flights[[#This Row],[Distance]]/Flights[[#This Row],[Length (hr)]],"")</f>
        <v>439.65517241379314</v>
      </c>
      <c r="R2476" s="1">
        <v>0.88124999999999998</v>
      </c>
      <c r="S2476" s="1">
        <v>0.87291666666666667</v>
      </c>
      <c r="T2476">
        <v>-12</v>
      </c>
      <c r="U2476" t="str">
        <f>IF(Flights[[#This Row],[Arrival Delay]]="","Cancelled",IF(Flights[[#This Row],[Arrival Delay]]&gt;15,"Delayed","On time"))</f>
        <v>On time</v>
      </c>
      <c r="V2476" t="str">
        <f>IF(Flights[[#This Row],[Status]]&lt;&gt;"Delayed","",IF(Flights[[#This Row],[Arrival Delay]]&gt;120,"Severe",IF(Flights[[#This Row],[Arrival Delay]]&gt;60,"Major","Moderate")))</f>
        <v/>
      </c>
      <c r="X2476" t="str">
        <f>IF(OR(AND(Flights[[#This Row],[Status]]="Cancelled",Flights[[#This Row],[Cancellation Reason]]="Airline/Carrier"),Flights[[#This Row],[Delay Type]]="Severe"),"Yes","No")</f>
        <v>No</v>
      </c>
    </row>
    <row r="2477" spans="1:24" x14ac:dyDescent="0.25">
      <c r="A2477" s="3">
        <v>42191</v>
      </c>
      <c r="B2477">
        <f>WEEKNUM(Flights[[#This Row],[Date]],2)</f>
        <v>28</v>
      </c>
      <c r="C2477">
        <f>WEEKDAY(Flights[[#This Row],[Date]],2)</f>
        <v>1</v>
      </c>
      <c r="D2477" t="s">
        <v>1011</v>
      </c>
      <c r="E2477" t="s">
        <v>1990</v>
      </c>
      <c r="F2477" t="s">
        <v>0</v>
      </c>
      <c r="G2477" t="s">
        <v>293</v>
      </c>
      <c r="H2477" t="str">
        <f>_xlfn.XLOOKUP(Flights[[#This Row],[Destination]],Airports!$A$1:$A$77,Airports!$D$1:$D$77,"Code not found")</f>
        <v>Houston</v>
      </c>
      <c r="I2477" t="str" cm="1">
        <f t="array" ref="I2477">_xlfn.XLOOKUP(Flights[[#This Row],[Destination]],_xlfn._TRO_TRAILING(Airports!A:A),_xlfn._TRO_TRAILING(Airports!E:E),"Code not found")</f>
        <v>TX</v>
      </c>
      <c r="J2477" s="1">
        <v>0.65277777777777779</v>
      </c>
      <c r="K2477">
        <f>HOUR(Flights[[#This Row],[Scheduled Departure]])</f>
        <v>15</v>
      </c>
      <c r="L2477" s="1">
        <v>0.69236111111111109</v>
      </c>
      <c r="M2477">
        <v>57</v>
      </c>
      <c r="N2477">
        <v>196</v>
      </c>
      <c r="O2477" s="14">
        <f>Flights[[#This Row],[Length (min)]]/60</f>
        <v>3.2666666666666666</v>
      </c>
      <c r="P2477">
        <v>1379</v>
      </c>
      <c r="Q2477" s="17">
        <f>IFERROR(Flights[[#This Row],[Distance]]/Flights[[#This Row],[Length (hr)]],"")</f>
        <v>422.14285714285717</v>
      </c>
      <c r="R2477" s="1">
        <v>0.87986111111111109</v>
      </c>
      <c r="S2477" s="1">
        <v>0.91180555555555554</v>
      </c>
      <c r="T2477">
        <v>46</v>
      </c>
      <c r="U2477" t="str">
        <f>IF(Flights[[#This Row],[Arrival Delay]]="","Cancelled",IF(Flights[[#This Row],[Arrival Delay]]&gt;15,"Delayed","On time"))</f>
        <v>Delayed</v>
      </c>
      <c r="V2477" t="str">
        <f>IF(Flights[[#This Row],[Status]]&lt;&gt;"Delayed","",IF(Flights[[#This Row],[Arrival Delay]]&gt;120,"Severe",IF(Flights[[#This Row],[Arrival Delay]]&gt;60,"Major","Moderate")))</f>
        <v>Moderate</v>
      </c>
      <c r="X2477" t="str">
        <f>IF(OR(AND(Flights[[#This Row],[Status]]="Cancelled",Flights[[#This Row],[Cancellation Reason]]="Airline/Carrier"),Flights[[#This Row],[Delay Type]]="Severe"),"Yes","No")</f>
        <v>No</v>
      </c>
    </row>
    <row r="2478" spans="1:24" x14ac:dyDescent="0.25">
      <c r="A2478" s="3">
        <v>42191</v>
      </c>
      <c r="B2478">
        <f>WEEKNUM(Flights[[#This Row],[Date]],2)</f>
        <v>28</v>
      </c>
      <c r="C2478">
        <f>WEEKDAY(Flights[[#This Row],[Date]],2)</f>
        <v>1</v>
      </c>
      <c r="D2478" t="s">
        <v>1095</v>
      </c>
      <c r="E2478" t="s">
        <v>1994</v>
      </c>
      <c r="F2478" t="s">
        <v>0</v>
      </c>
      <c r="G2478" t="s">
        <v>339</v>
      </c>
      <c r="H2478" t="str">
        <f>_xlfn.XLOOKUP(Flights[[#This Row],[Destination]],Airports!$A$1:$A$77,Airports!$D$1:$D$77,"Code not found")</f>
        <v>San Diego</v>
      </c>
      <c r="I2478" t="str" cm="1">
        <f t="array" ref="I2478">_xlfn.XLOOKUP(Flights[[#This Row],[Destination]],_xlfn._TRO_TRAILING(Airports!A:A),_xlfn._TRO_TRAILING(Airports!E:E),"Code not found")</f>
        <v>CA</v>
      </c>
      <c r="J2478" s="1">
        <v>0.71527777777777779</v>
      </c>
      <c r="K2478">
        <f>HOUR(Flights[[#This Row],[Scheduled Departure]])</f>
        <v>17</v>
      </c>
      <c r="L2478" s="1">
        <v>0.75624999999999998</v>
      </c>
      <c r="M2478">
        <v>59</v>
      </c>
      <c r="N2478">
        <v>53</v>
      </c>
      <c r="O2478" s="14">
        <f>Flights[[#This Row],[Length (min)]]/60</f>
        <v>0.8833333333333333</v>
      </c>
      <c r="P2478">
        <v>109</v>
      </c>
      <c r="Q2478" s="17">
        <f>IFERROR(Flights[[#This Row],[Distance]]/Flights[[#This Row],[Length (hr)]],"")</f>
        <v>123.39622641509435</v>
      </c>
      <c r="R2478" s="1">
        <v>0.75208333333333333</v>
      </c>
      <c r="S2478" s="1">
        <v>0.79305555555555551</v>
      </c>
      <c r="T2478">
        <v>59</v>
      </c>
      <c r="U2478" t="str">
        <f>IF(Flights[[#This Row],[Arrival Delay]]="","Cancelled",IF(Flights[[#This Row],[Arrival Delay]]&gt;15,"Delayed","On time"))</f>
        <v>Delayed</v>
      </c>
      <c r="V2478" t="str">
        <f>IF(Flights[[#This Row],[Status]]&lt;&gt;"Delayed","",IF(Flights[[#This Row],[Arrival Delay]]&gt;120,"Severe",IF(Flights[[#This Row],[Arrival Delay]]&gt;60,"Major","Moderate")))</f>
        <v>Moderate</v>
      </c>
      <c r="X2478" t="str">
        <f>IF(OR(AND(Flights[[#This Row],[Status]]="Cancelled",Flights[[#This Row],[Cancellation Reason]]="Airline/Carrier"),Flights[[#This Row],[Delay Type]]="Severe"),"Yes","No")</f>
        <v>No</v>
      </c>
    </row>
    <row r="2479" spans="1:24" x14ac:dyDescent="0.25">
      <c r="A2479" s="3">
        <v>42191</v>
      </c>
      <c r="B2479">
        <f>WEEKNUM(Flights[[#This Row],[Date]],2)</f>
        <v>28</v>
      </c>
      <c r="C2479">
        <f>WEEKDAY(Flights[[#This Row],[Date]],2)</f>
        <v>1</v>
      </c>
      <c r="D2479" t="s">
        <v>1374</v>
      </c>
      <c r="E2479" t="s">
        <v>1993</v>
      </c>
      <c r="F2479" t="s">
        <v>0</v>
      </c>
      <c r="G2479" t="s">
        <v>4</v>
      </c>
      <c r="H2479" t="str">
        <f>_xlfn.XLOOKUP(Flights[[#This Row],[Destination]],Airports!$A$1:$A$77,Airports!$D$1:$D$77,"Code not found")</f>
        <v>Chicago</v>
      </c>
      <c r="I2479" t="str" cm="1">
        <f t="array" ref="I2479">_xlfn.XLOOKUP(Flights[[#This Row],[Destination]],_xlfn._TRO_TRAILING(Airports!A:A),_xlfn._TRO_TRAILING(Airports!E:E),"Code not found")</f>
        <v>IL</v>
      </c>
      <c r="J2479" s="1">
        <v>0.72638888888888886</v>
      </c>
      <c r="K2479">
        <f>HOUR(Flights[[#This Row],[Scheduled Departure]])</f>
        <v>17</v>
      </c>
      <c r="L2479" s="1">
        <v>0.72430555555555554</v>
      </c>
      <c r="M2479">
        <v>-3</v>
      </c>
      <c r="N2479">
        <v>286</v>
      </c>
      <c r="O2479" s="14">
        <f>Flights[[#This Row],[Length (min)]]/60</f>
        <v>4.7666666666666666</v>
      </c>
      <c r="P2479">
        <v>1744</v>
      </c>
      <c r="Q2479" s="17">
        <f>IFERROR(Flights[[#This Row],[Distance]]/Flights[[#This Row],[Length (hr)]],"")</f>
        <v>365.87412587412587</v>
      </c>
      <c r="R2479" s="1">
        <v>0.97847222222222219</v>
      </c>
      <c r="S2479" s="1">
        <v>6.2500000000000003E-3</v>
      </c>
      <c r="T2479">
        <v>40</v>
      </c>
      <c r="U2479" t="str">
        <f>IF(Flights[[#This Row],[Arrival Delay]]="","Cancelled",IF(Flights[[#This Row],[Arrival Delay]]&gt;15,"Delayed","On time"))</f>
        <v>Delayed</v>
      </c>
      <c r="V2479" t="str">
        <f>IF(Flights[[#This Row],[Status]]&lt;&gt;"Delayed","",IF(Flights[[#This Row],[Arrival Delay]]&gt;120,"Severe",IF(Flights[[#This Row],[Arrival Delay]]&gt;60,"Major","Moderate")))</f>
        <v>Moderate</v>
      </c>
      <c r="X2479" t="str">
        <f>IF(OR(AND(Flights[[#This Row],[Status]]="Cancelled",Flights[[#This Row],[Cancellation Reason]]="Airline/Carrier"),Flights[[#This Row],[Delay Type]]="Severe"),"Yes","No")</f>
        <v>No</v>
      </c>
    </row>
    <row r="2480" spans="1:24" x14ac:dyDescent="0.25">
      <c r="A2480" s="3">
        <v>42191</v>
      </c>
      <c r="B2480">
        <f>WEEKNUM(Flights[[#This Row],[Date]],2)</f>
        <v>28</v>
      </c>
      <c r="C2480">
        <f>WEEKDAY(Flights[[#This Row],[Date]],2)</f>
        <v>1</v>
      </c>
      <c r="D2480" t="s">
        <v>637</v>
      </c>
      <c r="E2480" t="s">
        <v>1990</v>
      </c>
      <c r="F2480" t="s">
        <v>0</v>
      </c>
      <c r="G2480" t="s">
        <v>281</v>
      </c>
      <c r="H2480" t="str">
        <f>_xlfn.XLOOKUP(Flights[[#This Row],[Destination]],Airports!$A$1:$A$77,Airports!$D$1:$D$77,"Code not found")</f>
        <v>Newark</v>
      </c>
      <c r="I2480" t="str" cm="1">
        <f t="array" ref="I2480">_xlfn.XLOOKUP(Flights[[#This Row],[Destination]],_xlfn._TRO_TRAILING(Airports!A:A),_xlfn._TRO_TRAILING(Airports!E:E),"Code not found")</f>
        <v>NJ</v>
      </c>
      <c r="J2480" s="1">
        <v>0.74305555555555558</v>
      </c>
      <c r="K2480">
        <f>HOUR(Flights[[#This Row],[Scheduled Departure]])</f>
        <v>17</v>
      </c>
      <c r="L2480" s="1">
        <v>0.76736111111111116</v>
      </c>
      <c r="M2480">
        <v>35</v>
      </c>
      <c r="N2480">
        <v>317</v>
      </c>
      <c r="O2480" s="14">
        <f>Flights[[#This Row],[Length (min)]]/60</f>
        <v>5.2833333333333332</v>
      </c>
      <c r="P2480">
        <v>2454</v>
      </c>
      <c r="Q2480" s="17">
        <f>IFERROR(Flights[[#This Row],[Distance]]/Flights[[#This Row],[Length (hr)]],"")</f>
        <v>464.47949526813881</v>
      </c>
      <c r="R2480" s="1">
        <v>9.375E-2</v>
      </c>
      <c r="S2480" s="1">
        <v>0.1125</v>
      </c>
      <c r="T2480">
        <v>27</v>
      </c>
      <c r="U2480" t="str">
        <f>IF(Flights[[#This Row],[Arrival Delay]]="","Cancelled",IF(Flights[[#This Row],[Arrival Delay]]&gt;15,"Delayed","On time"))</f>
        <v>Delayed</v>
      </c>
      <c r="V2480" t="str">
        <f>IF(Flights[[#This Row],[Status]]&lt;&gt;"Delayed","",IF(Flights[[#This Row],[Arrival Delay]]&gt;120,"Severe",IF(Flights[[#This Row],[Arrival Delay]]&gt;60,"Major","Moderate")))</f>
        <v>Moderate</v>
      </c>
      <c r="X2480" t="str">
        <f>IF(OR(AND(Flights[[#This Row],[Status]]="Cancelled",Flights[[#This Row],[Cancellation Reason]]="Airline/Carrier"),Flights[[#This Row],[Delay Type]]="Severe"),"Yes","No")</f>
        <v>No</v>
      </c>
    </row>
    <row r="2481" spans="1:24" x14ac:dyDescent="0.25">
      <c r="A2481" s="3">
        <v>42192</v>
      </c>
      <c r="B2481">
        <f>WEEKNUM(Flights[[#This Row],[Date]],2)</f>
        <v>28</v>
      </c>
      <c r="C2481">
        <f>WEEKDAY(Flights[[#This Row],[Date]],2)</f>
        <v>2</v>
      </c>
      <c r="D2481" t="s">
        <v>1463</v>
      </c>
      <c r="E2481" t="s">
        <v>1989</v>
      </c>
      <c r="F2481" t="s">
        <v>0</v>
      </c>
      <c r="G2481" t="s">
        <v>15</v>
      </c>
      <c r="H2481" t="str">
        <f>_xlfn.XLOOKUP(Flights[[#This Row],[Destination]],Airports!$A$1:$A$77,Airports!$D$1:$D$77,"Code not found")</f>
        <v>Las Vegas</v>
      </c>
      <c r="I2481" t="str" cm="1">
        <f t="array" ref="I2481">_xlfn.XLOOKUP(Flights[[#This Row],[Destination]],_xlfn._TRO_TRAILING(Airports!A:A),_xlfn._TRO_TRAILING(Airports!E:E),"Code not found")</f>
        <v>NV</v>
      </c>
      <c r="J2481" s="1">
        <v>0.30555555555555558</v>
      </c>
      <c r="K2481">
        <f>HOUR(Flights[[#This Row],[Scheduled Departure]])</f>
        <v>7</v>
      </c>
      <c r="L2481" s="1">
        <v>0.30208333333333331</v>
      </c>
      <c r="M2481">
        <v>-5</v>
      </c>
      <c r="N2481">
        <v>63</v>
      </c>
      <c r="O2481" s="14">
        <f>Flights[[#This Row],[Length (min)]]/60</f>
        <v>1.05</v>
      </c>
      <c r="P2481">
        <v>236</v>
      </c>
      <c r="Q2481" s="17">
        <f>IFERROR(Flights[[#This Row],[Distance]]/Flights[[#This Row],[Length (hr)]],"")</f>
        <v>224.76190476190476</v>
      </c>
      <c r="R2481" s="1">
        <v>0.35416666666666669</v>
      </c>
      <c r="S2481" s="1">
        <v>0.34583333333333333</v>
      </c>
      <c r="T2481">
        <v>-12</v>
      </c>
      <c r="U2481" t="str">
        <f>IF(Flights[[#This Row],[Arrival Delay]]="","Cancelled",IF(Flights[[#This Row],[Arrival Delay]]&gt;15,"Delayed","On time"))</f>
        <v>On time</v>
      </c>
      <c r="V2481" t="str">
        <f>IF(Flights[[#This Row],[Status]]&lt;&gt;"Delayed","",IF(Flights[[#This Row],[Arrival Delay]]&gt;120,"Severe",IF(Flights[[#This Row],[Arrival Delay]]&gt;60,"Major","Moderate")))</f>
        <v/>
      </c>
      <c r="X2481" t="str">
        <f>IF(OR(AND(Flights[[#This Row],[Status]]="Cancelled",Flights[[#This Row],[Cancellation Reason]]="Airline/Carrier"),Flights[[#This Row],[Delay Type]]="Severe"),"Yes","No")</f>
        <v>No</v>
      </c>
    </row>
    <row r="2482" spans="1:24" x14ac:dyDescent="0.25">
      <c r="A2482" s="3">
        <v>42192</v>
      </c>
      <c r="B2482">
        <f>WEEKNUM(Flights[[#This Row],[Date]],2)</f>
        <v>28</v>
      </c>
      <c r="C2482">
        <f>WEEKDAY(Flights[[#This Row],[Date]],2)</f>
        <v>2</v>
      </c>
      <c r="D2482" t="s">
        <v>426</v>
      </c>
      <c r="E2482" t="s">
        <v>1991</v>
      </c>
      <c r="F2482" t="s">
        <v>0</v>
      </c>
      <c r="G2482" t="s">
        <v>24</v>
      </c>
      <c r="H2482" t="str">
        <f>_xlfn.XLOOKUP(Flights[[#This Row],[Destination]],Airports!$A$1:$A$77,Airports!$D$1:$D$77,"Code not found")</f>
        <v>Portland</v>
      </c>
      <c r="I2482" t="str" cm="1">
        <f t="array" ref="I2482">_xlfn.XLOOKUP(Flights[[#This Row],[Destination]],_xlfn._TRO_TRAILING(Airports!A:A),_xlfn._TRO_TRAILING(Airports!E:E),"Code not found")</f>
        <v>OR</v>
      </c>
      <c r="J2482" s="1">
        <v>0.3576388888888889</v>
      </c>
      <c r="K2482">
        <f>HOUR(Flights[[#This Row],[Scheduled Departure]])</f>
        <v>8</v>
      </c>
      <c r="L2482" s="1">
        <v>0.35069444444444442</v>
      </c>
      <c r="M2482">
        <v>-10</v>
      </c>
      <c r="N2482">
        <v>128</v>
      </c>
      <c r="O2482" s="14">
        <f>Flights[[#This Row],[Length (min)]]/60</f>
        <v>2.1333333333333333</v>
      </c>
      <c r="P2482">
        <v>834</v>
      </c>
      <c r="Q2482" s="17">
        <f>IFERROR(Flights[[#This Row],[Distance]]/Flights[[#This Row],[Length (hr)]],"")</f>
        <v>390.9375</v>
      </c>
      <c r="R2482" s="1">
        <v>0.45902777777777776</v>
      </c>
      <c r="S2482" s="1">
        <v>0.43958333333333333</v>
      </c>
      <c r="T2482">
        <v>-28</v>
      </c>
      <c r="U2482" t="str">
        <f>IF(Flights[[#This Row],[Arrival Delay]]="","Cancelled",IF(Flights[[#This Row],[Arrival Delay]]&gt;15,"Delayed","On time"))</f>
        <v>On time</v>
      </c>
      <c r="V2482" t="str">
        <f>IF(Flights[[#This Row],[Status]]&lt;&gt;"Delayed","",IF(Flights[[#This Row],[Arrival Delay]]&gt;120,"Severe",IF(Flights[[#This Row],[Arrival Delay]]&gt;60,"Major","Moderate")))</f>
        <v/>
      </c>
      <c r="X2482" t="str">
        <f>IF(OR(AND(Flights[[#This Row],[Status]]="Cancelled",Flights[[#This Row],[Cancellation Reason]]="Airline/Carrier"),Flights[[#This Row],[Delay Type]]="Severe"),"Yes","No")</f>
        <v>No</v>
      </c>
    </row>
    <row r="2483" spans="1:24" x14ac:dyDescent="0.25">
      <c r="A2483" s="3">
        <v>42192</v>
      </c>
      <c r="B2483">
        <f>WEEKNUM(Flights[[#This Row],[Date]],2)</f>
        <v>28</v>
      </c>
      <c r="C2483">
        <f>WEEKDAY(Flights[[#This Row],[Date]],2)</f>
        <v>2</v>
      </c>
      <c r="D2483" t="s">
        <v>423</v>
      </c>
      <c r="E2483" t="s">
        <v>1997</v>
      </c>
      <c r="F2483" t="s">
        <v>0</v>
      </c>
      <c r="G2483" t="s">
        <v>17</v>
      </c>
      <c r="H2483" t="str">
        <f>_xlfn.XLOOKUP(Flights[[#This Row],[Destination]],Airports!$A$1:$A$77,Airports!$D$1:$D$77,"Code not found")</f>
        <v>Honolulu</v>
      </c>
      <c r="I2483" t="str" cm="1">
        <f t="array" ref="I2483">_xlfn.XLOOKUP(Flights[[#This Row],[Destination]],_xlfn._TRO_TRAILING(Airports!A:A),_xlfn._TRO_TRAILING(Airports!E:E),"Code not found")</f>
        <v>HI</v>
      </c>
      <c r="J2483" s="1">
        <v>0.3611111111111111</v>
      </c>
      <c r="K2483">
        <f>HOUR(Flights[[#This Row],[Scheduled Departure]])</f>
        <v>8</v>
      </c>
      <c r="L2483" s="1">
        <v>0.35902777777777778</v>
      </c>
      <c r="M2483">
        <v>-3</v>
      </c>
      <c r="N2483">
        <v>338</v>
      </c>
      <c r="O2483" s="14">
        <f>Flights[[#This Row],[Length (min)]]/60</f>
        <v>5.6333333333333337</v>
      </c>
      <c r="P2483">
        <v>2556</v>
      </c>
      <c r="Q2483" s="17">
        <f>IFERROR(Flights[[#This Row],[Distance]]/Flights[[#This Row],[Length (hr)]],"")</f>
        <v>453.72781065088753</v>
      </c>
      <c r="R2483" s="1">
        <v>0.4861111111111111</v>
      </c>
      <c r="S2483" s="1">
        <v>0.46875</v>
      </c>
      <c r="T2483">
        <v>-25</v>
      </c>
      <c r="U2483" t="str">
        <f>IF(Flights[[#This Row],[Arrival Delay]]="","Cancelled",IF(Flights[[#This Row],[Arrival Delay]]&gt;15,"Delayed","On time"))</f>
        <v>On time</v>
      </c>
      <c r="V2483" t="str">
        <f>IF(Flights[[#This Row],[Status]]&lt;&gt;"Delayed","",IF(Flights[[#This Row],[Arrival Delay]]&gt;120,"Severe",IF(Flights[[#This Row],[Arrival Delay]]&gt;60,"Major","Moderate")))</f>
        <v/>
      </c>
      <c r="X2483" t="str">
        <f>IF(OR(AND(Flights[[#This Row],[Status]]="Cancelled",Flights[[#This Row],[Cancellation Reason]]="Airline/Carrier"),Flights[[#This Row],[Delay Type]]="Severe"),"Yes","No")</f>
        <v>No</v>
      </c>
    </row>
    <row r="2484" spans="1:24" x14ac:dyDescent="0.25">
      <c r="A2484" s="3">
        <v>42192</v>
      </c>
      <c r="B2484">
        <f>WEEKNUM(Flights[[#This Row],[Date]],2)</f>
        <v>28</v>
      </c>
      <c r="C2484">
        <f>WEEKDAY(Flights[[#This Row],[Date]],2)</f>
        <v>2</v>
      </c>
      <c r="D2484" t="s">
        <v>1215</v>
      </c>
      <c r="E2484" t="s">
        <v>1990</v>
      </c>
      <c r="F2484" t="s">
        <v>0</v>
      </c>
      <c r="G2484" t="s">
        <v>293</v>
      </c>
      <c r="H2484" t="str">
        <f>_xlfn.XLOOKUP(Flights[[#This Row],[Destination]],Airports!$A$1:$A$77,Airports!$D$1:$D$77,"Code not found")</f>
        <v>Houston</v>
      </c>
      <c r="I2484" t="str" cm="1">
        <f t="array" ref="I2484">_xlfn.XLOOKUP(Flights[[#This Row],[Destination]],_xlfn._TRO_TRAILING(Airports!A:A),_xlfn._TRO_TRAILING(Airports!E:E),"Code not found")</f>
        <v>TX</v>
      </c>
      <c r="J2484" s="1">
        <v>0.40486111111111112</v>
      </c>
      <c r="K2484">
        <f>HOUR(Flights[[#This Row],[Scheduled Departure]])</f>
        <v>9</v>
      </c>
      <c r="L2484" s="1">
        <v>0.47916666666666669</v>
      </c>
      <c r="M2484">
        <v>107</v>
      </c>
      <c r="N2484">
        <v>199</v>
      </c>
      <c r="O2484" s="14">
        <f>Flights[[#This Row],[Length (min)]]/60</f>
        <v>3.3166666666666669</v>
      </c>
      <c r="P2484">
        <v>1379</v>
      </c>
      <c r="Q2484" s="17">
        <f>IFERROR(Flights[[#This Row],[Distance]]/Flights[[#This Row],[Length (hr)]],"")</f>
        <v>415.7788944723618</v>
      </c>
      <c r="R2484" s="1">
        <v>0.63402777777777775</v>
      </c>
      <c r="S2484" s="1">
        <v>0.7006944444444444</v>
      </c>
      <c r="T2484">
        <v>96</v>
      </c>
      <c r="U2484" t="str">
        <f>IF(Flights[[#This Row],[Arrival Delay]]="","Cancelled",IF(Flights[[#This Row],[Arrival Delay]]&gt;15,"Delayed","On time"))</f>
        <v>Delayed</v>
      </c>
      <c r="V2484" t="str">
        <f>IF(Flights[[#This Row],[Status]]&lt;&gt;"Delayed","",IF(Flights[[#This Row],[Arrival Delay]]&gt;120,"Severe",IF(Flights[[#This Row],[Arrival Delay]]&gt;60,"Major","Moderate")))</f>
        <v>Major</v>
      </c>
      <c r="X2484" t="str">
        <f>IF(OR(AND(Flights[[#This Row],[Status]]="Cancelled",Flights[[#This Row],[Cancellation Reason]]="Airline/Carrier"),Flights[[#This Row],[Delay Type]]="Severe"),"Yes","No")</f>
        <v>No</v>
      </c>
    </row>
    <row r="2485" spans="1:24" x14ac:dyDescent="0.25">
      <c r="A2485" s="3">
        <v>42192</v>
      </c>
      <c r="B2485">
        <f>WEEKNUM(Flights[[#This Row],[Date]],2)</f>
        <v>28</v>
      </c>
      <c r="C2485">
        <f>WEEKDAY(Flights[[#This Row],[Date]],2)</f>
        <v>2</v>
      </c>
      <c r="D2485" t="s">
        <v>1373</v>
      </c>
      <c r="E2485" t="s">
        <v>1993</v>
      </c>
      <c r="F2485" t="s">
        <v>0</v>
      </c>
      <c r="G2485" t="s">
        <v>3</v>
      </c>
      <c r="H2485" t="str">
        <f>_xlfn.XLOOKUP(Flights[[#This Row],[Destination]],Airports!$A$1:$A$77,Airports!$D$1:$D$77,"Code not found")</f>
        <v>Dallas</v>
      </c>
      <c r="I2485" t="str" cm="1">
        <f t="array" ref="I2485">_xlfn.XLOOKUP(Flights[[#This Row],[Destination]],_xlfn._TRO_TRAILING(Airports!A:A),_xlfn._TRO_TRAILING(Airports!E:E),"Code not found")</f>
        <v>TX</v>
      </c>
      <c r="J2485" s="1">
        <v>0.40625</v>
      </c>
      <c r="K2485">
        <f>HOUR(Flights[[#This Row],[Scheduled Departure]])</f>
        <v>9</v>
      </c>
      <c r="L2485" s="1">
        <v>0.41666666666666669</v>
      </c>
      <c r="M2485">
        <v>15</v>
      </c>
      <c r="N2485">
        <v>205</v>
      </c>
      <c r="O2485" s="14">
        <f>Flights[[#This Row],[Length (min)]]/60</f>
        <v>3.4166666666666665</v>
      </c>
      <c r="P2485">
        <v>1235</v>
      </c>
      <c r="Q2485" s="17">
        <f>IFERROR(Flights[[#This Row],[Distance]]/Flights[[#This Row],[Length (hr)]],"")</f>
        <v>361.46341463414637</v>
      </c>
      <c r="R2485" s="1">
        <v>0.60972222222222228</v>
      </c>
      <c r="S2485" s="1">
        <v>0.64236111111111116</v>
      </c>
      <c r="T2485">
        <v>47</v>
      </c>
      <c r="U2485" t="str">
        <f>IF(Flights[[#This Row],[Arrival Delay]]="","Cancelled",IF(Flights[[#This Row],[Arrival Delay]]&gt;15,"Delayed","On time"))</f>
        <v>Delayed</v>
      </c>
      <c r="V2485" t="str">
        <f>IF(Flights[[#This Row],[Status]]&lt;&gt;"Delayed","",IF(Flights[[#This Row],[Arrival Delay]]&gt;120,"Severe",IF(Flights[[#This Row],[Arrival Delay]]&gt;60,"Major","Moderate")))</f>
        <v>Moderate</v>
      </c>
      <c r="X2485" t="str">
        <f>IF(OR(AND(Flights[[#This Row],[Status]]="Cancelled",Flights[[#This Row],[Cancellation Reason]]="Airline/Carrier"),Flights[[#This Row],[Delay Type]]="Severe"),"Yes","No")</f>
        <v>No</v>
      </c>
    </row>
    <row r="2486" spans="1:24" x14ac:dyDescent="0.25">
      <c r="A2486" s="3">
        <v>42192</v>
      </c>
      <c r="B2486">
        <f>WEEKNUM(Flights[[#This Row],[Date]],2)</f>
        <v>28</v>
      </c>
      <c r="C2486">
        <f>WEEKDAY(Flights[[#This Row],[Date]],2)</f>
        <v>2</v>
      </c>
      <c r="D2486" t="s">
        <v>190</v>
      </c>
      <c r="E2486" t="s">
        <v>1987</v>
      </c>
      <c r="F2486" t="s">
        <v>0</v>
      </c>
      <c r="G2486" t="s">
        <v>31</v>
      </c>
      <c r="H2486" t="str">
        <f>_xlfn.XLOOKUP(Flights[[#This Row],[Destination]],Airports!$A$1:$A$77,Airports!$D$1:$D$77,"Code not found")</f>
        <v>Raleigh</v>
      </c>
      <c r="I2486" t="str" cm="1">
        <f t="array" ref="I2486">_xlfn.XLOOKUP(Flights[[#This Row],[Destination]],_xlfn._TRO_TRAILING(Airports!A:A),_xlfn._TRO_TRAILING(Airports!E:E),"Code not found")</f>
        <v>NC</v>
      </c>
      <c r="J2486" s="1">
        <v>0.43055555555555558</v>
      </c>
      <c r="K2486">
        <f>HOUR(Flights[[#This Row],[Scheduled Departure]])</f>
        <v>10</v>
      </c>
      <c r="L2486" s="1">
        <v>0.42499999999999999</v>
      </c>
      <c r="M2486">
        <v>-8</v>
      </c>
      <c r="N2486">
        <v>318</v>
      </c>
      <c r="O2486" s="14">
        <f>Flights[[#This Row],[Length (min)]]/60</f>
        <v>5.3</v>
      </c>
      <c r="P2486">
        <v>2239</v>
      </c>
      <c r="Q2486" s="17">
        <f>IFERROR(Flights[[#This Row],[Distance]]/Flights[[#This Row],[Length (hr)]],"")</f>
        <v>422.45283018867929</v>
      </c>
      <c r="R2486" s="1">
        <v>0.76736111111111116</v>
      </c>
      <c r="S2486" s="1">
        <v>0.77083333333333337</v>
      </c>
      <c r="T2486">
        <v>5</v>
      </c>
      <c r="U2486" t="str">
        <f>IF(Flights[[#This Row],[Arrival Delay]]="","Cancelled",IF(Flights[[#This Row],[Arrival Delay]]&gt;15,"Delayed","On time"))</f>
        <v>On time</v>
      </c>
      <c r="V2486" t="str">
        <f>IF(Flights[[#This Row],[Status]]&lt;&gt;"Delayed","",IF(Flights[[#This Row],[Arrival Delay]]&gt;120,"Severe",IF(Flights[[#This Row],[Arrival Delay]]&gt;60,"Major","Moderate")))</f>
        <v/>
      </c>
      <c r="X2486" t="str">
        <f>IF(OR(AND(Flights[[#This Row],[Status]]="Cancelled",Flights[[#This Row],[Cancellation Reason]]="Airline/Carrier"),Flights[[#This Row],[Delay Type]]="Severe"),"Yes","No")</f>
        <v>No</v>
      </c>
    </row>
    <row r="2487" spans="1:24" x14ac:dyDescent="0.25">
      <c r="A2487" s="3">
        <v>42192</v>
      </c>
      <c r="B2487">
        <f>WEEKNUM(Flights[[#This Row],[Date]],2)</f>
        <v>28</v>
      </c>
      <c r="C2487">
        <f>WEEKDAY(Flights[[#This Row],[Date]],2)</f>
        <v>2</v>
      </c>
      <c r="D2487" t="s">
        <v>139</v>
      </c>
      <c r="E2487" t="s">
        <v>1987</v>
      </c>
      <c r="F2487" t="s">
        <v>0</v>
      </c>
      <c r="G2487" t="s">
        <v>23</v>
      </c>
      <c r="H2487" t="str">
        <f>_xlfn.XLOOKUP(Flights[[#This Row],[Destination]],Airports!$A$1:$A$77,Airports!$D$1:$D$77,"Code not found")</f>
        <v>Indianapolis</v>
      </c>
      <c r="I2487" t="str" cm="1">
        <f t="array" ref="I2487">_xlfn.XLOOKUP(Flights[[#This Row],[Destination]],_xlfn._TRO_TRAILING(Airports!A:A),_xlfn._TRO_TRAILING(Airports!E:E),"Code not found")</f>
        <v>IN</v>
      </c>
      <c r="J2487" s="1">
        <v>0.46180555555555558</v>
      </c>
      <c r="K2487">
        <f>HOUR(Flights[[#This Row],[Scheduled Departure]])</f>
        <v>11</v>
      </c>
      <c r="L2487" s="1">
        <v>0.51111111111111107</v>
      </c>
      <c r="M2487">
        <v>71</v>
      </c>
      <c r="N2487">
        <v>234</v>
      </c>
      <c r="O2487" s="14">
        <f>Flights[[#This Row],[Length (min)]]/60</f>
        <v>3.9</v>
      </c>
      <c r="P2487">
        <v>1814</v>
      </c>
      <c r="Q2487" s="17">
        <f>IFERROR(Flights[[#This Row],[Distance]]/Flights[[#This Row],[Length (hr)]],"")</f>
        <v>465.12820512820514</v>
      </c>
      <c r="R2487" s="1">
        <v>0.7631944444444444</v>
      </c>
      <c r="S2487" s="1">
        <v>0.79861111111111116</v>
      </c>
      <c r="T2487">
        <v>51</v>
      </c>
      <c r="U2487" t="str">
        <f>IF(Flights[[#This Row],[Arrival Delay]]="","Cancelled",IF(Flights[[#This Row],[Arrival Delay]]&gt;15,"Delayed","On time"))</f>
        <v>Delayed</v>
      </c>
      <c r="V2487" t="str">
        <f>IF(Flights[[#This Row],[Status]]&lt;&gt;"Delayed","",IF(Flights[[#This Row],[Arrival Delay]]&gt;120,"Severe",IF(Flights[[#This Row],[Arrival Delay]]&gt;60,"Major","Moderate")))</f>
        <v>Moderate</v>
      </c>
      <c r="X2487" t="str">
        <f>IF(OR(AND(Flights[[#This Row],[Status]]="Cancelled",Flights[[#This Row],[Cancellation Reason]]="Airline/Carrier"),Flights[[#This Row],[Delay Type]]="Severe"),"Yes","No")</f>
        <v>No</v>
      </c>
    </row>
    <row r="2488" spans="1:24" x14ac:dyDescent="0.25">
      <c r="A2488" s="3">
        <v>42192</v>
      </c>
      <c r="B2488">
        <f>WEEKNUM(Flights[[#This Row],[Date]],2)</f>
        <v>28</v>
      </c>
      <c r="C2488">
        <f>WEEKDAY(Flights[[#This Row],[Date]],2)</f>
        <v>2</v>
      </c>
      <c r="D2488" t="s">
        <v>809</v>
      </c>
      <c r="E2488" t="s">
        <v>1989</v>
      </c>
      <c r="F2488" t="s">
        <v>0</v>
      </c>
      <c r="G2488" t="s">
        <v>276</v>
      </c>
      <c r="H2488" t="str">
        <f>_xlfn.XLOOKUP(Flights[[#This Row],[Destination]],Airports!$A$1:$A$77,Airports!$D$1:$D$77,"Code not found")</f>
        <v>Detroit</v>
      </c>
      <c r="I2488" t="str" cm="1">
        <f t="array" ref="I2488">_xlfn.XLOOKUP(Flights[[#This Row],[Destination]],_xlfn._TRO_TRAILING(Airports!A:A),_xlfn._TRO_TRAILING(Airports!E:E),"Code not found")</f>
        <v>MI</v>
      </c>
      <c r="J2488" s="1">
        <v>0.56597222222222221</v>
      </c>
      <c r="K2488">
        <f>HOUR(Flights[[#This Row],[Scheduled Departure]])</f>
        <v>13</v>
      </c>
      <c r="L2488" s="1">
        <v>0.56041666666666667</v>
      </c>
      <c r="M2488">
        <v>-8</v>
      </c>
      <c r="N2488">
        <v>263</v>
      </c>
      <c r="O2488" s="14">
        <f>Flights[[#This Row],[Length (min)]]/60</f>
        <v>4.3833333333333337</v>
      </c>
      <c r="P2488">
        <v>1979</v>
      </c>
      <c r="Q2488" s="17">
        <f>IFERROR(Flights[[#This Row],[Distance]]/Flights[[#This Row],[Length (hr)]],"")</f>
        <v>451.48288973384024</v>
      </c>
      <c r="R2488" s="1">
        <v>0.87847222222222221</v>
      </c>
      <c r="S2488" s="1">
        <v>0.86805555555555558</v>
      </c>
      <c r="T2488">
        <v>-15</v>
      </c>
      <c r="U2488" t="str">
        <f>IF(Flights[[#This Row],[Arrival Delay]]="","Cancelled",IF(Flights[[#This Row],[Arrival Delay]]&gt;15,"Delayed","On time"))</f>
        <v>On time</v>
      </c>
      <c r="V2488" t="str">
        <f>IF(Flights[[#This Row],[Status]]&lt;&gt;"Delayed","",IF(Flights[[#This Row],[Arrival Delay]]&gt;120,"Severe",IF(Flights[[#This Row],[Arrival Delay]]&gt;60,"Major","Moderate")))</f>
        <v/>
      </c>
      <c r="X2488" t="str">
        <f>IF(OR(AND(Flights[[#This Row],[Status]]="Cancelled",Flights[[#This Row],[Cancellation Reason]]="Airline/Carrier"),Flights[[#This Row],[Delay Type]]="Severe"),"Yes","No")</f>
        <v>No</v>
      </c>
    </row>
    <row r="2489" spans="1:24" x14ac:dyDescent="0.25">
      <c r="A2489" s="3">
        <v>42192</v>
      </c>
      <c r="B2489">
        <f>WEEKNUM(Flights[[#This Row],[Date]],2)</f>
        <v>28</v>
      </c>
      <c r="C2489">
        <f>WEEKDAY(Flights[[#This Row],[Date]],2)</f>
        <v>2</v>
      </c>
      <c r="D2489" t="s">
        <v>1604</v>
      </c>
      <c r="E2489" t="s">
        <v>1989</v>
      </c>
      <c r="F2489" t="s">
        <v>0</v>
      </c>
      <c r="G2489" t="s">
        <v>9</v>
      </c>
      <c r="H2489" t="str">
        <f>_xlfn.XLOOKUP(Flights[[#This Row],[Destination]],Airports!$A$1:$A$77,Airports!$D$1:$D$77,"Code not found")</f>
        <v>San Francisco</v>
      </c>
      <c r="I2489" t="str" cm="1">
        <f t="array" ref="I2489">_xlfn.XLOOKUP(Flights[[#This Row],[Destination]],_xlfn._TRO_TRAILING(Airports!A:A),_xlfn._TRO_TRAILING(Airports!E:E),"Code not found")</f>
        <v>CA</v>
      </c>
      <c r="J2489" s="1">
        <v>0.62847222222222221</v>
      </c>
      <c r="K2489">
        <f>HOUR(Flights[[#This Row],[Scheduled Departure]])</f>
        <v>15</v>
      </c>
      <c r="L2489" s="1">
        <v>0.62430555555555556</v>
      </c>
      <c r="M2489">
        <v>-6</v>
      </c>
      <c r="N2489">
        <v>76</v>
      </c>
      <c r="O2489" s="14">
        <f>Flights[[#This Row],[Length (min)]]/60</f>
        <v>1.2666666666666666</v>
      </c>
      <c r="P2489">
        <v>337</v>
      </c>
      <c r="Q2489" s="17">
        <f>IFERROR(Flights[[#This Row],[Distance]]/Flights[[#This Row],[Length (hr)]],"")</f>
        <v>266.0526315789474</v>
      </c>
      <c r="R2489" s="1">
        <v>0.68402777777777779</v>
      </c>
      <c r="S2489" s="1">
        <v>0.67708333333333337</v>
      </c>
      <c r="T2489">
        <v>-10</v>
      </c>
      <c r="U2489" t="str">
        <f>IF(Flights[[#This Row],[Arrival Delay]]="","Cancelled",IF(Flights[[#This Row],[Arrival Delay]]&gt;15,"Delayed","On time"))</f>
        <v>On time</v>
      </c>
      <c r="V2489" t="str">
        <f>IF(Flights[[#This Row],[Status]]&lt;&gt;"Delayed","",IF(Flights[[#This Row],[Arrival Delay]]&gt;120,"Severe",IF(Flights[[#This Row],[Arrival Delay]]&gt;60,"Major","Moderate")))</f>
        <v/>
      </c>
      <c r="X2489" t="str">
        <f>IF(OR(AND(Flights[[#This Row],[Status]]="Cancelled",Flights[[#This Row],[Cancellation Reason]]="Airline/Carrier"),Flights[[#This Row],[Delay Type]]="Severe"),"Yes","No")</f>
        <v>No</v>
      </c>
    </row>
    <row r="2490" spans="1:24" x14ac:dyDescent="0.25">
      <c r="A2490" s="3">
        <v>42192</v>
      </c>
      <c r="B2490">
        <f>WEEKNUM(Flights[[#This Row],[Date]],2)</f>
        <v>28</v>
      </c>
      <c r="C2490">
        <f>WEEKDAY(Flights[[#This Row],[Date]],2)</f>
        <v>2</v>
      </c>
      <c r="D2490" t="s">
        <v>1082</v>
      </c>
      <c r="E2490" t="s">
        <v>1994</v>
      </c>
      <c r="F2490" t="s">
        <v>0</v>
      </c>
      <c r="G2490" t="s">
        <v>339</v>
      </c>
      <c r="H2490" t="str">
        <f>_xlfn.XLOOKUP(Flights[[#This Row],[Destination]],Airports!$A$1:$A$77,Airports!$D$1:$D$77,"Code not found")</f>
        <v>San Diego</v>
      </c>
      <c r="I2490" t="str" cm="1">
        <f t="array" ref="I2490">_xlfn.XLOOKUP(Flights[[#This Row],[Destination]],_xlfn._TRO_TRAILING(Airports!A:A),_xlfn._TRO_TRAILING(Airports!E:E),"Code not found")</f>
        <v>CA</v>
      </c>
      <c r="J2490" s="1">
        <v>0.64236111111111116</v>
      </c>
      <c r="K2490">
        <f>HOUR(Flights[[#This Row],[Scheduled Departure]])</f>
        <v>15</v>
      </c>
      <c r="L2490" s="1">
        <v>0.64097222222222228</v>
      </c>
      <c r="M2490">
        <v>-2</v>
      </c>
      <c r="N2490">
        <v>42</v>
      </c>
      <c r="O2490" s="14">
        <f>Flights[[#This Row],[Length (min)]]/60</f>
        <v>0.7</v>
      </c>
      <c r="P2490">
        <v>109</v>
      </c>
      <c r="Q2490" s="17">
        <f>IFERROR(Flights[[#This Row],[Distance]]/Flights[[#This Row],[Length (hr)]],"")</f>
        <v>155.71428571428572</v>
      </c>
      <c r="R2490" s="1">
        <v>0.67847222222222225</v>
      </c>
      <c r="S2490" s="1">
        <v>0.67013888888888884</v>
      </c>
      <c r="T2490">
        <v>-12</v>
      </c>
      <c r="U2490" t="str">
        <f>IF(Flights[[#This Row],[Arrival Delay]]="","Cancelled",IF(Flights[[#This Row],[Arrival Delay]]&gt;15,"Delayed","On time"))</f>
        <v>On time</v>
      </c>
      <c r="V2490" t="str">
        <f>IF(Flights[[#This Row],[Status]]&lt;&gt;"Delayed","",IF(Flights[[#This Row],[Arrival Delay]]&gt;120,"Severe",IF(Flights[[#This Row],[Arrival Delay]]&gt;60,"Major","Moderate")))</f>
        <v/>
      </c>
      <c r="X2490" t="str">
        <f>IF(OR(AND(Flights[[#This Row],[Status]]="Cancelled",Flights[[#This Row],[Cancellation Reason]]="Airline/Carrier"),Flights[[#This Row],[Delay Type]]="Severe"),"Yes","No")</f>
        <v>No</v>
      </c>
    </row>
    <row r="2491" spans="1:24" x14ac:dyDescent="0.25">
      <c r="A2491" s="3">
        <v>42192</v>
      </c>
      <c r="B2491">
        <f>WEEKNUM(Flights[[#This Row],[Date]],2)</f>
        <v>28</v>
      </c>
      <c r="C2491">
        <f>WEEKDAY(Flights[[#This Row],[Date]],2)</f>
        <v>2</v>
      </c>
      <c r="D2491" t="s">
        <v>896</v>
      </c>
      <c r="E2491" t="s">
        <v>1990</v>
      </c>
      <c r="F2491" t="s">
        <v>0</v>
      </c>
      <c r="G2491" t="s">
        <v>17</v>
      </c>
      <c r="H2491" t="str">
        <f>_xlfn.XLOOKUP(Flights[[#This Row],[Destination]],Airports!$A$1:$A$77,Airports!$D$1:$D$77,"Code not found")</f>
        <v>Honolulu</v>
      </c>
      <c r="I2491" t="str" cm="1">
        <f t="array" ref="I2491">_xlfn.XLOOKUP(Flights[[#This Row],[Destination]],_xlfn._TRO_TRAILING(Airports!A:A),_xlfn._TRO_TRAILING(Airports!E:E),"Code not found")</f>
        <v>HI</v>
      </c>
      <c r="J2491" s="1">
        <v>0.66666666666666663</v>
      </c>
      <c r="K2491">
        <f>HOUR(Flights[[#This Row],[Scheduled Departure]])</f>
        <v>16</v>
      </c>
      <c r="L2491" s="1">
        <v>0.66388888888888886</v>
      </c>
      <c r="M2491">
        <v>-4</v>
      </c>
      <c r="N2491">
        <v>348</v>
      </c>
      <c r="O2491" s="14">
        <f>Flights[[#This Row],[Length (min)]]/60</f>
        <v>5.8</v>
      </c>
      <c r="P2491">
        <v>2556</v>
      </c>
      <c r="Q2491" s="17">
        <f>IFERROR(Flights[[#This Row],[Distance]]/Flights[[#This Row],[Length (hr)]],"")</f>
        <v>440.68965517241378</v>
      </c>
      <c r="R2491" s="1">
        <v>0.7895833333333333</v>
      </c>
      <c r="S2491" s="1">
        <v>0.78055555555555556</v>
      </c>
      <c r="T2491">
        <v>-13</v>
      </c>
      <c r="U2491" t="str">
        <f>IF(Flights[[#This Row],[Arrival Delay]]="","Cancelled",IF(Flights[[#This Row],[Arrival Delay]]&gt;15,"Delayed","On time"))</f>
        <v>On time</v>
      </c>
      <c r="V2491" t="str">
        <f>IF(Flights[[#This Row],[Status]]&lt;&gt;"Delayed","",IF(Flights[[#This Row],[Arrival Delay]]&gt;120,"Severe",IF(Flights[[#This Row],[Arrival Delay]]&gt;60,"Major","Moderate")))</f>
        <v/>
      </c>
      <c r="X2491" t="str">
        <f>IF(OR(AND(Flights[[#This Row],[Status]]="Cancelled",Flights[[#This Row],[Cancellation Reason]]="Airline/Carrier"),Flights[[#This Row],[Delay Type]]="Severe"),"Yes","No")</f>
        <v>No</v>
      </c>
    </row>
    <row r="2492" spans="1:24" x14ac:dyDescent="0.25">
      <c r="A2492" s="3">
        <v>42192</v>
      </c>
      <c r="B2492">
        <f>WEEKNUM(Flights[[#This Row],[Date]],2)</f>
        <v>28</v>
      </c>
      <c r="C2492">
        <f>WEEKDAY(Flights[[#This Row],[Date]],2)</f>
        <v>2</v>
      </c>
      <c r="D2492" t="s">
        <v>1648</v>
      </c>
      <c r="E2492" t="s">
        <v>1989</v>
      </c>
      <c r="F2492" t="s">
        <v>0</v>
      </c>
      <c r="G2492" t="s">
        <v>344</v>
      </c>
      <c r="H2492" t="str">
        <f>_xlfn.XLOOKUP(Flights[[#This Row],[Destination]],Airports!$A$1:$A$77,Airports!$D$1:$D$77,"Code not found")</f>
        <v>Seattle</v>
      </c>
      <c r="I2492" t="str" cm="1">
        <f t="array" ref="I2492">_xlfn.XLOOKUP(Flights[[#This Row],[Destination]],_xlfn._TRO_TRAILING(Airports!A:A),_xlfn._TRO_TRAILING(Airports!E:E),"Code not found")</f>
        <v>WA</v>
      </c>
      <c r="J2492" s="1">
        <v>0.68402777777777779</v>
      </c>
      <c r="K2492">
        <f>HOUR(Flights[[#This Row],[Scheduled Departure]])</f>
        <v>16</v>
      </c>
      <c r="L2492" s="1">
        <v>0.68055555555555558</v>
      </c>
      <c r="M2492">
        <v>-5</v>
      </c>
      <c r="N2492">
        <v>144</v>
      </c>
      <c r="O2492" s="14">
        <f>Flights[[#This Row],[Length (min)]]/60</f>
        <v>2.4</v>
      </c>
      <c r="P2492">
        <v>954</v>
      </c>
      <c r="Q2492" s="17">
        <f>IFERROR(Flights[[#This Row],[Distance]]/Flights[[#This Row],[Length (hr)]],"")</f>
        <v>397.5</v>
      </c>
      <c r="R2492" s="1">
        <v>0.79305555555555551</v>
      </c>
      <c r="S2492" s="1">
        <v>0.78055555555555556</v>
      </c>
      <c r="T2492">
        <v>-18</v>
      </c>
      <c r="U2492" t="str">
        <f>IF(Flights[[#This Row],[Arrival Delay]]="","Cancelled",IF(Flights[[#This Row],[Arrival Delay]]&gt;15,"Delayed","On time"))</f>
        <v>On time</v>
      </c>
      <c r="V2492" t="str">
        <f>IF(Flights[[#This Row],[Status]]&lt;&gt;"Delayed","",IF(Flights[[#This Row],[Arrival Delay]]&gt;120,"Severe",IF(Flights[[#This Row],[Arrival Delay]]&gt;60,"Major","Moderate")))</f>
        <v/>
      </c>
      <c r="X2492" t="str">
        <f>IF(OR(AND(Flights[[#This Row],[Status]]="Cancelled",Flights[[#This Row],[Cancellation Reason]]="Airline/Carrier"),Flights[[#This Row],[Delay Type]]="Severe"),"Yes","No")</f>
        <v>No</v>
      </c>
    </row>
    <row r="2493" spans="1:24" x14ac:dyDescent="0.25">
      <c r="A2493" s="3">
        <v>42192</v>
      </c>
      <c r="B2493">
        <f>WEEKNUM(Flights[[#This Row],[Date]],2)</f>
        <v>28</v>
      </c>
      <c r="C2493">
        <f>WEEKDAY(Flights[[#This Row],[Date]],2)</f>
        <v>2</v>
      </c>
      <c r="D2493" t="s">
        <v>1240</v>
      </c>
      <c r="E2493" t="s">
        <v>1994</v>
      </c>
      <c r="F2493" t="s">
        <v>0</v>
      </c>
      <c r="G2493" t="s">
        <v>337</v>
      </c>
      <c r="H2493" t="str">
        <f>_xlfn.XLOOKUP(Flights[[#This Row],[Destination]],Airports!$A$1:$A$77,Airports!$D$1:$D$77,"Code not found")</f>
        <v>Santa Fe</v>
      </c>
      <c r="I2493" t="str" cm="1">
        <f t="array" ref="I2493">_xlfn.XLOOKUP(Flights[[#This Row],[Destination]],_xlfn._TRO_TRAILING(Airports!A:A),_xlfn._TRO_TRAILING(Airports!E:E),"Code not found")</f>
        <v>NM</v>
      </c>
      <c r="J2493" s="1">
        <v>0.75</v>
      </c>
      <c r="K2493">
        <f>HOUR(Flights[[#This Row],[Scheduled Departure]])</f>
        <v>18</v>
      </c>
      <c r="L2493" s="1">
        <v>0.75416666666666665</v>
      </c>
      <c r="M2493">
        <v>6</v>
      </c>
      <c r="N2493">
        <v>112</v>
      </c>
      <c r="O2493" s="14">
        <f>Flights[[#This Row],[Length (min)]]/60</f>
        <v>1.8666666666666667</v>
      </c>
      <c r="P2493">
        <v>710</v>
      </c>
      <c r="Q2493" s="17">
        <f>IFERROR(Flights[[#This Row],[Distance]]/Flights[[#This Row],[Length (hr)]],"")</f>
        <v>380.35714285714283</v>
      </c>
      <c r="R2493" s="1">
        <v>0.87847222222222221</v>
      </c>
      <c r="S2493" s="1">
        <v>0.87361111111111112</v>
      </c>
      <c r="T2493">
        <v>-7</v>
      </c>
      <c r="U2493" t="str">
        <f>IF(Flights[[#This Row],[Arrival Delay]]="","Cancelled",IF(Flights[[#This Row],[Arrival Delay]]&gt;15,"Delayed","On time"))</f>
        <v>On time</v>
      </c>
      <c r="V2493" t="str">
        <f>IF(Flights[[#This Row],[Status]]&lt;&gt;"Delayed","",IF(Flights[[#This Row],[Arrival Delay]]&gt;120,"Severe",IF(Flights[[#This Row],[Arrival Delay]]&gt;60,"Major","Moderate")))</f>
        <v/>
      </c>
      <c r="X2493" t="str">
        <f>IF(OR(AND(Flights[[#This Row],[Status]]="Cancelled",Flights[[#This Row],[Cancellation Reason]]="Airline/Carrier"),Flights[[#This Row],[Delay Type]]="Severe"),"Yes","No")</f>
        <v>No</v>
      </c>
    </row>
    <row r="2494" spans="1:24" x14ac:dyDescent="0.25">
      <c r="A2494" s="3">
        <v>42192</v>
      </c>
      <c r="B2494">
        <f>WEEKNUM(Flights[[#This Row],[Date]],2)</f>
        <v>28</v>
      </c>
      <c r="C2494">
        <f>WEEKDAY(Flights[[#This Row],[Date]],2)</f>
        <v>2</v>
      </c>
      <c r="D2494" t="s">
        <v>1414</v>
      </c>
      <c r="E2494" t="s">
        <v>1990</v>
      </c>
      <c r="F2494" t="s">
        <v>0</v>
      </c>
      <c r="G2494" t="s">
        <v>4</v>
      </c>
      <c r="H2494" t="str">
        <f>_xlfn.XLOOKUP(Flights[[#This Row],[Destination]],Airports!$A$1:$A$77,Airports!$D$1:$D$77,"Code not found")</f>
        <v>Chicago</v>
      </c>
      <c r="I2494" t="str" cm="1">
        <f t="array" ref="I2494">_xlfn.XLOOKUP(Flights[[#This Row],[Destination]],_xlfn._TRO_TRAILING(Airports!A:A),_xlfn._TRO_TRAILING(Airports!E:E),"Code not found")</f>
        <v>IL</v>
      </c>
      <c r="J2494" s="1">
        <v>0.82708333333333328</v>
      </c>
      <c r="K2494">
        <f>HOUR(Flights[[#This Row],[Scheduled Departure]])</f>
        <v>19</v>
      </c>
      <c r="L2494" s="1">
        <v>0.8256944444444444</v>
      </c>
      <c r="M2494">
        <v>-2</v>
      </c>
      <c r="N2494">
        <v>223</v>
      </c>
      <c r="O2494" s="14">
        <f>Flights[[#This Row],[Length (min)]]/60</f>
        <v>3.7166666666666668</v>
      </c>
      <c r="P2494">
        <v>1744</v>
      </c>
      <c r="Q2494" s="17">
        <f>IFERROR(Flights[[#This Row],[Distance]]/Flights[[#This Row],[Length (hr)]],"")</f>
        <v>469.23766816143495</v>
      </c>
      <c r="R2494" s="1">
        <v>7.8472222222222221E-2</v>
      </c>
      <c r="S2494" s="1">
        <v>6.3888888888888884E-2</v>
      </c>
      <c r="T2494">
        <v>-21</v>
      </c>
      <c r="U2494" t="str">
        <f>IF(Flights[[#This Row],[Arrival Delay]]="","Cancelled",IF(Flights[[#This Row],[Arrival Delay]]&gt;15,"Delayed","On time"))</f>
        <v>On time</v>
      </c>
      <c r="V2494" t="str">
        <f>IF(Flights[[#This Row],[Status]]&lt;&gt;"Delayed","",IF(Flights[[#This Row],[Arrival Delay]]&gt;120,"Severe",IF(Flights[[#This Row],[Arrival Delay]]&gt;60,"Major","Moderate")))</f>
        <v/>
      </c>
      <c r="X2494" t="str">
        <f>IF(OR(AND(Flights[[#This Row],[Status]]="Cancelled",Flights[[#This Row],[Cancellation Reason]]="Airline/Carrier"),Flights[[#This Row],[Delay Type]]="Severe"),"Yes","No")</f>
        <v>No</v>
      </c>
    </row>
    <row r="2495" spans="1:24" x14ac:dyDescent="0.25">
      <c r="A2495" s="3">
        <v>42192</v>
      </c>
      <c r="B2495">
        <f>WEEKNUM(Flights[[#This Row],[Date]],2)</f>
        <v>28</v>
      </c>
      <c r="C2495">
        <f>WEEKDAY(Flights[[#This Row],[Date]],2)</f>
        <v>2</v>
      </c>
      <c r="D2495" t="s">
        <v>180</v>
      </c>
      <c r="E2495" t="s">
        <v>1987</v>
      </c>
      <c r="F2495" t="s">
        <v>0</v>
      </c>
      <c r="G2495" t="s">
        <v>9</v>
      </c>
      <c r="H2495" t="str">
        <f>_xlfn.XLOOKUP(Flights[[#This Row],[Destination]],Airports!$A$1:$A$77,Airports!$D$1:$D$77,"Code not found")</f>
        <v>San Francisco</v>
      </c>
      <c r="I2495" t="str" cm="1">
        <f t="array" ref="I2495">_xlfn.XLOOKUP(Flights[[#This Row],[Destination]],_xlfn._TRO_TRAILING(Airports!A:A),_xlfn._TRO_TRAILING(Airports!E:E),"Code not found")</f>
        <v>CA</v>
      </c>
      <c r="J2495" s="1">
        <v>0.84722222222222221</v>
      </c>
      <c r="K2495">
        <f>HOUR(Flights[[#This Row],[Scheduled Departure]])</f>
        <v>20</v>
      </c>
      <c r="L2495" s="1">
        <v>0.84305555555555556</v>
      </c>
      <c r="M2495">
        <v>-6</v>
      </c>
      <c r="N2495">
        <v>74</v>
      </c>
      <c r="O2495" s="14">
        <f>Flights[[#This Row],[Length (min)]]/60</f>
        <v>1.2333333333333334</v>
      </c>
      <c r="P2495">
        <v>337</v>
      </c>
      <c r="Q2495" s="17">
        <f>IFERROR(Flights[[#This Row],[Distance]]/Flights[[#This Row],[Length (hr)]],"")</f>
        <v>273.24324324324323</v>
      </c>
      <c r="R2495" s="1">
        <v>0.90972222222222221</v>
      </c>
      <c r="S2495" s="1">
        <v>0.89444444444444449</v>
      </c>
      <c r="T2495">
        <v>-22</v>
      </c>
      <c r="U2495" t="str">
        <f>IF(Flights[[#This Row],[Arrival Delay]]="","Cancelled",IF(Flights[[#This Row],[Arrival Delay]]&gt;15,"Delayed","On time"))</f>
        <v>On time</v>
      </c>
      <c r="V2495" t="str">
        <f>IF(Flights[[#This Row],[Status]]&lt;&gt;"Delayed","",IF(Flights[[#This Row],[Arrival Delay]]&gt;120,"Severe",IF(Flights[[#This Row],[Arrival Delay]]&gt;60,"Major","Moderate")))</f>
        <v/>
      </c>
      <c r="X2495" t="str">
        <f>IF(OR(AND(Flights[[#This Row],[Status]]="Cancelled",Flights[[#This Row],[Cancellation Reason]]="Airline/Carrier"),Flights[[#This Row],[Delay Type]]="Severe"),"Yes","No")</f>
        <v>No</v>
      </c>
    </row>
    <row r="2496" spans="1:24" x14ac:dyDescent="0.25">
      <c r="A2496" s="3">
        <v>42192</v>
      </c>
      <c r="B2496">
        <f>WEEKNUM(Flights[[#This Row],[Date]],2)</f>
        <v>28</v>
      </c>
      <c r="C2496">
        <f>WEEKDAY(Flights[[#This Row],[Date]],2)</f>
        <v>2</v>
      </c>
      <c r="D2496" t="s">
        <v>667</v>
      </c>
      <c r="E2496" t="s">
        <v>1990</v>
      </c>
      <c r="F2496" t="s">
        <v>0</v>
      </c>
      <c r="G2496" t="s">
        <v>273</v>
      </c>
      <c r="H2496" t="str">
        <f>_xlfn.XLOOKUP(Flights[[#This Row],[Destination]],Airports!$A$1:$A$77,Airports!$D$1:$D$77,"Code not found")</f>
        <v>Denver</v>
      </c>
      <c r="I2496" t="str" cm="1">
        <f t="array" ref="I2496">_xlfn.XLOOKUP(Flights[[#This Row],[Destination]],_xlfn._TRO_TRAILING(Airports!A:A),_xlfn._TRO_TRAILING(Airports!E:E),"Code not found")</f>
        <v>CO</v>
      </c>
      <c r="J2496" s="1">
        <v>0.84722222222222221</v>
      </c>
      <c r="K2496">
        <f>HOUR(Flights[[#This Row],[Scheduled Departure]])</f>
        <v>20</v>
      </c>
      <c r="L2496" s="1">
        <v>0.84444444444444444</v>
      </c>
      <c r="M2496">
        <v>-4</v>
      </c>
      <c r="N2496">
        <v>129</v>
      </c>
      <c r="O2496" s="14">
        <f>Flights[[#This Row],[Length (min)]]/60</f>
        <v>2.15</v>
      </c>
      <c r="P2496">
        <v>862</v>
      </c>
      <c r="Q2496" s="17">
        <f>IFERROR(Flights[[#This Row],[Distance]]/Flights[[#This Row],[Length (hr)]],"")</f>
        <v>400.93023255813955</v>
      </c>
      <c r="R2496" s="1">
        <v>0.98263888888888884</v>
      </c>
      <c r="S2496" s="1">
        <v>0.97569444444444442</v>
      </c>
      <c r="T2496">
        <v>-10</v>
      </c>
      <c r="U2496" t="str">
        <f>IF(Flights[[#This Row],[Arrival Delay]]="","Cancelled",IF(Flights[[#This Row],[Arrival Delay]]&gt;15,"Delayed","On time"))</f>
        <v>On time</v>
      </c>
      <c r="V2496" t="str">
        <f>IF(Flights[[#This Row],[Status]]&lt;&gt;"Delayed","",IF(Flights[[#This Row],[Arrival Delay]]&gt;120,"Severe",IF(Flights[[#This Row],[Arrival Delay]]&gt;60,"Major","Moderate")))</f>
        <v/>
      </c>
      <c r="X2496" t="str">
        <f>IF(OR(AND(Flights[[#This Row],[Status]]="Cancelled",Flights[[#This Row],[Cancellation Reason]]="Airline/Carrier"),Flights[[#This Row],[Delay Type]]="Severe"),"Yes","No")</f>
        <v>No</v>
      </c>
    </row>
    <row r="2497" spans="1:24" x14ac:dyDescent="0.25">
      <c r="A2497" s="3">
        <v>42192</v>
      </c>
      <c r="B2497">
        <f>WEEKNUM(Flights[[#This Row],[Date]],2)</f>
        <v>28</v>
      </c>
      <c r="C2497">
        <f>WEEKDAY(Flights[[#This Row],[Date]],2)</f>
        <v>2</v>
      </c>
      <c r="D2497" t="s">
        <v>1652</v>
      </c>
      <c r="E2497" t="s">
        <v>1990</v>
      </c>
      <c r="F2497" t="s">
        <v>0</v>
      </c>
      <c r="G2497" t="s">
        <v>257</v>
      </c>
      <c r="H2497" t="str">
        <f>_xlfn.XLOOKUP(Flights[[#This Row],[Destination]],Airports!$A$1:$A$77,Airports!$D$1:$D$77,"Code not found")</f>
        <v>Baltimore</v>
      </c>
      <c r="I2497" t="str" cm="1">
        <f t="array" ref="I2497">_xlfn.XLOOKUP(Flights[[#This Row],[Destination]],_xlfn._TRO_TRAILING(Airports!A:A),_xlfn._TRO_TRAILING(Airports!E:E),"Code not found")</f>
        <v>MD</v>
      </c>
      <c r="J2497" s="1">
        <v>0.93402777777777779</v>
      </c>
      <c r="K2497">
        <f>HOUR(Flights[[#This Row],[Scheduled Departure]])</f>
        <v>22</v>
      </c>
      <c r="L2497" s="1">
        <v>0.92986111111111114</v>
      </c>
      <c r="M2497">
        <v>-6</v>
      </c>
      <c r="N2497">
        <v>292</v>
      </c>
      <c r="O2497" s="14">
        <f>Flights[[#This Row],[Length (min)]]/60</f>
        <v>4.8666666666666663</v>
      </c>
      <c r="P2497">
        <v>2329</v>
      </c>
      <c r="Q2497" s="17">
        <f>IFERROR(Flights[[#This Row],[Distance]]/Flights[[#This Row],[Length (hr)]],"")</f>
        <v>478.56164383561645</v>
      </c>
      <c r="R2497" s="1">
        <v>0.2722222222222222</v>
      </c>
      <c r="S2497" s="1">
        <v>0.25763888888888886</v>
      </c>
      <c r="T2497">
        <v>-21</v>
      </c>
      <c r="U2497" t="str">
        <f>IF(Flights[[#This Row],[Arrival Delay]]="","Cancelled",IF(Flights[[#This Row],[Arrival Delay]]&gt;15,"Delayed","On time"))</f>
        <v>On time</v>
      </c>
      <c r="V2497" t="str">
        <f>IF(Flights[[#This Row],[Status]]&lt;&gt;"Delayed","",IF(Flights[[#This Row],[Arrival Delay]]&gt;120,"Severe",IF(Flights[[#This Row],[Arrival Delay]]&gt;60,"Major","Moderate")))</f>
        <v/>
      </c>
      <c r="X2497" t="str">
        <f>IF(OR(AND(Flights[[#This Row],[Status]]="Cancelled",Flights[[#This Row],[Cancellation Reason]]="Airline/Carrier"),Flights[[#This Row],[Delay Type]]="Severe"),"Yes","No")</f>
        <v>No</v>
      </c>
    </row>
    <row r="2498" spans="1:24" x14ac:dyDescent="0.25">
      <c r="A2498" s="3">
        <v>42192</v>
      </c>
      <c r="B2498">
        <f>WEEKNUM(Flights[[#This Row],[Date]],2)</f>
        <v>28</v>
      </c>
      <c r="C2498">
        <f>WEEKDAY(Flights[[#This Row],[Date]],2)</f>
        <v>2</v>
      </c>
      <c r="D2498" t="s">
        <v>1396</v>
      </c>
      <c r="E2498" t="s">
        <v>1992</v>
      </c>
      <c r="F2498" t="s">
        <v>0</v>
      </c>
      <c r="G2498" t="s">
        <v>12</v>
      </c>
      <c r="H2498" t="str">
        <f>_xlfn.XLOOKUP(Flights[[#This Row],[Destination]],Airports!$A$1:$A$77,Airports!$D$1:$D$77,"Code not found")</f>
        <v>New York</v>
      </c>
      <c r="I2498" t="str" cm="1">
        <f t="array" ref="I2498">_xlfn.XLOOKUP(Flights[[#This Row],[Destination]],_xlfn._TRO_TRAILING(Airports!A:A),_xlfn._TRO_TRAILING(Airports!E:E),"Code not found")</f>
        <v>NY</v>
      </c>
      <c r="J2498" s="1">
        <v>0.96180555555555558</v>
      </c>
      <c r="K2498">
        <f>HOUR(Flights[[#This Row],[Scheduled Departure]])</f>
        <v>23</v>
      </c>
      <c r="L2498" s="1">
        <v>0.97569444444444442</v>
      </c>
      <c r="M2498">
        <v>20</v>
      </c>
      <c r="N2498">
        <v>315</v>
      </c>
      <c r="O2498" s="14">
        <f>Flights[[#This Row],[Length (min)]]/60</f>
        <v>5.25</v>
      </c>
      <c r="P2498">
        <v>2475</v>
      </c>
      <c r="Q2498" s="17">
        <f>IFERROR(Flights[[#This Row],[Distance]]/Flights[[#This Row],[Length (hr)]],"")</f>
        <v>471.42857142857144</v>
      </c>
      <c r="R2498" s="1">
        <v>0.31388888888888888</v>
      </c>
      <c r="S2498" s="1">
        <v>0.31944444444444442</v>
      </c>
      <c r="T2498">
        <v>8</v>
      </c>
      <c r="U2498" t="str">
        <f>IF(Flights[[#This Row],[Arrival Delay]]="","Cancelled",IF(Flights[[#This Row],[Arrival Delay]]&gt;15,"Delayed","On time"))</f>
        <v>On time</v>
      </c>
      <c r="V2498" t="str">
        <f>IF(Flights[[#This Row],[Status]]&lt;&gt;"Delayed","",IF(Flights[[#This Row],[Arrival Delay]]&gt;120,"Severe",IF(Flights[[#This Row],[Arrival Delay]]&gt;60,"Major","Moderate")))</f>
        <v/>
      </c>
      <c r="X2498" t="str">
        <f>IF(OR(AND(Flights[[#This Row],[Status]]="Cancelled",Flights[[#This Row],[Cancellation Reason]]="Airline/Carrier"),Flights[[#This Row],[Delay Type]]="Severe"),"Yes","No")</f>
        <v>No</v>
      </c>
    </row>
    <row r="2499" spans="1:24" x14ac:dyDescent="0.25">
      <c r="A2499" s="3">
        <v>42193</v>
      </c>
      <c r="B2499">
        <f>WEEKNUM(Flights[[#This Row],[Date]],2)</f>
        <v>28</v>
      </c>
      <c r="C2499">
        <f>WEEKDAY(Flights[[#This Row],[Date]],2)</f>
        <v>3</v>
      </c>
      <c r="D2499" t="s">
        <v>1150</v>
      </c>
      <c r="E2499" t="s">
        <v>1995</v>
      </c>
      <c r="F2499" t="s">
        <v>0</v>
      </c>
      <c r="G2499" t="s">
        <v>6</v>
      </c>
      <c r="H2499" t="str">
        <f>_xlfn.XLOOKUP(Flights[[#This Row],[Destination]],Airports!$A$1:$A$77,Airports!$D$1:$D$77,"Code not found")</f>
        <v>Nashville</v>
      </c>
      <c r="I2499" t="str" cm="1">
        <f t="array" ref="I2499">_xlfn.XLOOKUP(Flights[[#This Row],[Destination]],_xlfn._TRO_TRAILING(Airports!A:A),_xlfn._TRO_TRAILING(Airports!E:E),"Code not found")</f>
        <v>TN</v>
      </c>
      <c r="J2499" s="1">
        <v>0.22569444444444445</v>
      </c>
      <c r="K2499">
        <f>HOUR(Flights[[#This Row],[Scheduled Departure]])</f>
        <v>5</v>
      </c>
      <c r="L2499" s="1">
        <v>0.22361111111111112</v>
      </c>
      <c r="M2499">
        <v>-3</v>
      </c>
      <c r="N2499">
        <v>230</v>
      </c>
      <c r="O2499" s="14">
        <f>Flights[[#This Row],[Length (min)]]/60</f>
        <v>3.8333333333333335</v>
      </c>
      <c r="P2499">
        <v>1797</v>
      </c>
      <c r="Q2499" s="17">
        <f>IFERROR(Flights[[#This Row],[Distance]]/Flights[[#This Row],[Length (hr)]],"")</f>
        <v>468.78260869565213</v>
      </c>
      <c r="R2499" s="1">
        <v>0.47569444444444442</v>
      </c>
      <c r="S2499" s="1">
        <v>0.46666666666666667</v>
      </c>
      <c r="T2499">
        <v>-13</v>
      </c>
      <c r="U2499" t="str">
        <f>IF(Flights[[#This Row],[Arrival Delay]]="","Cancelled",IF(Flights[[#This Row],[Arrival Delay]]&gt;15,"Delayed","On time"))</f>
        <v>On time</v>
      </c>
      <c r="V2499" t="str">
        <f>IF(Flights[[#This Row],[Status]]&lt;&gt;"Delayed","",IF(Flights[[#This Row],[Arrival Delay]]&gt;120,"Severe",IF(Flights[[#This Row],[Arrival Delay]]&gt;60,"Major","Moderate")))</f>
        <v/>
      </c>
      <c r="X2499" t="str">
        <f>IF(OR(AND(Flights[[#This Row],[Status]]="Cancelled",Flights[[#This Row],[Cancellation Reason]]="Airline/Carrier"),Flights[[#This Row],[Delay Type]]="Severe"),"Yes","No")</f>
        <v>No</v>
      </c>
    </row>
    <row r="2500" spans="1:24" x14ac:dyDescent="0.25">
      <c r="A2500" s="3">
        <v>42193</v>
      </c>
      <c r="B2500">
        <f>WEEKNUM(Flights[[#This Row],[Date]],2)</f>
        <v>28</v>
      </c>
      <c r="C2500">
        <f>WEEKDAY(Flights[[#This Row],[Date]],2)</f>
        <v>3</v>
      </c>
      <c r="D2500" t="s">
        <v>805</v>
      </c>
      <c r="E2500" t="s">
        <v>1990</v>
      </c>
      <c r="F2500" t="s">
        <v>0</v>
      </c>
      <c r="G2500" t="s">
        <v>293</v>
      </c>
      <c r="H2500" t="str">
        <f>_xlfn.XLOOKUP(Flights[[#This Row],[Destination]],Airports!$A$1:$A$77,Airports!$D$1:$D$77,"Code not found")</f>
        <v>Houston</v>
      </c>
      <c r="I2500" t="str" cm="1">
        <f t="array" ref="I2500">_xlfn.XLOOKUP(Flights[[#This Row],[Destination]],_xlfn._TRO_TRAILING(Airports!A:A),_xlfn._TRO_TRAILING(Airports!E:E),"Code not found")</f>
        <v>TX</v>
      </c>
      <c r="J2500" s="1">
        <v>0.26527777777777778</v>
      </c>
      <c r="K2500">
        <f>HOUR(Flights[[#This Row],[Scheduled Departure]])</f>
        <v>6</v>
      </c>
      <c r="L2500" s="1">
        <v>0.32777777777777778</v>
      </c>
      <c r="M2500">
        <v>90</v>
      </c>
      <c r="N2500">
        <v>187</v>
      </c>
      <c r="O2500" s="14">
        <f>Flights[[#This Row],[Length (min)]]/60</f>
        <v>3.1166666666666667</v>
      </c>
      <c r="P2500">
        <v>1379</v>
      </c>
      <c r="Q2500" s="17">
        <f>IFERROR(Flights[[#This Row],[Distance]]/Flights[[#This Row],[Length (hr)]],"")</f>
        <v>442.45989304812832</v>
      </c>
      <c r="R2500" s="1">
        <v>0.49166666666666664</v>
      </c>
      <c r="S2500" s="1">
        <v>0.54097222222222219</v>
      </c>
      <c r="T2500">
        <v>71</v>
      </c>
      <c r="U2500" t="str">
        <f>IF(Flights[[#This Row],[Arrival Delay]]="","Cancelled",IF(Flights[[#This Row],[Arrival Delay]]&gt;15,"Delayed","On time"))</f>
        <v>Delayed</v>
      </c>
      <c r="V2500" t="str">
        <f>IF(Flights[[#This Row],[Status]]&lt;&gt;"Delayed","",IF(Flights[[#This Row],[Arrival Delay]]&gt;120,"Severe",IF(Flights[[#This Row],[Arrival Delay]]&gt;60,"Major","Moderate")))</f>
        <v>Major</v>
      </c>
      <c r="X2500" t="str">
        <f>IF(OR(AND(Flights[[#This Row],[Status]]="Cancelled",Flights[[#This Row],[Cancellation Reason]]="Airline/Carrier"),Flights[[#This Row],[Delay Type]]="Severe"),"Yes","No")</f>
        <v>No</v>
      </c>
    </row>
    <row r="2501" spans="1:24" x14ac:dyDescent="0.25">
      <c r="A2501" s="3">
        <v>42193</v>
      </c>
      <c r="B2501">
        <f>WEEKNUM(Flights[[#This Row],[Date]],2)</f>
        <v>28</v>
      </c>
      <c r="C2501">
        <f>WEEKDAY(Flights[[#This Row],[Date]],2)</f>
        <v>3</v>
      </c>
      <c r="D2501" t="s">
        <v>131</v>
      </c>
      <c r="E2501" t="s">
        <v>1987</v>
      </c>
      <c r="F2501" t="s">
        <v>0</v>
      </c>
      <c r="G2501" t="s">
        <v>3</v>
      </c>
      <c r="H2501" t="str">
        <f>_xlfn.XLOOKUP(Flights[[#This Row],[Destination]],Airports!$A$1:$A$77,Airports!$D$1:$D$77,"Code not found")</f>
        <v>Dallas</v>
      </c>
      <c r="I2501" t="str" cm="1">
        <f t="array" ref="I2501">_xlfn.XLOOKUP(Flights[[#This Row],[Destination]],_xlfn._TRO_TRAILING(Airports!A:A),_xlfn._TRO_TRAILING(Airports!E:E),"Code not found")</f>
        <v>TX</v>
      </c>
      <c r="J2501" s="1">
        <v>0.29166666666666669</v>
      </c>
      <c r="K2501">
        <f>HOUR(Flights[[#This Row],[Scheduled Departure]])</f>
        <v>7</v>
      </c>
      <c r="L2501" s="1">
        <v>0.2951388888888889</v>
      </c>
      <c r="M2501">
        <v>5</v>
      </c>
      <c r="N2501">
        <v>176</v>
      </c>
      <c r="O2501" s="14">
        <f>Flights[[#This Row],[Length (min)]]/60</f>
        <v>2.9333333333333331</v>
      </c>
      <c r="P2501">
        <v>1235</v>
      </c>
      <c r="Q2501" s="17">
        <f>IFERROR(Flights[[#This Row],[Distance]]/Flights[[#This Row],[Length (hr)]],"")</f>
        <v>421.02272727272731</v>
      </c>
      <c r="R2501" s="1">
        <v>0.50972222222222219</v>
      </c>
      <c r="S2501" s="1">
        <v>0.50069444444444444</v>
      </c>
      <c r="T2501">
        <v>-13</v>
      </c>
      <c r="U2501" t="str">
        <f>IF(Flights[[#This Row],[Arrival Delay]]="","Cancelled",IF(Flights[[#This Row],[Arrival Delay]]&gt;15,"Delayed","On time"))</f>
        <v>On time</v>
      </c>
      <c r="V2501" t="str">
        <f>IF(Flights[[#This Row],[Status]]&lt;&gt;"Delayed","",IF(Flights[[#This Row],[Arrival Delay]]&gt;120,"Severe",IF(Flights[[#This Row],[Arrival Delay]]&gt;60,"Major","Moderate")))</f>
        <v/>
      </c>
      <c r="X2501" t="str">
        <f>IF(OR(AND(Flights[[#This Row],[Status]]="Cancelled",Flights[[#This Row],[Cancellation Reason]]="Airline/Carrier"),Flights[[#This Row],[Delay Type]]="Severe"),"Yes","No")</f>
        <v>No</v>
      </c>
    </row>
    <row r="2502" spans="1:24" x14ac:dyDescent="0.25">
      <c r="A2502" s="3">
        <v>42193</v>
      </c>
      <c r="B2502">
        <f>WEEKNUM(Flights[[#This Row],[Date]],2)</f>
        <v>28</v>
      </c>
      <c r="C2502">
        <f>WEEKDAY(Flights[[#This Row],[Date]],2)</f>
        <v>3</v>
      </c>
      <c r="D2502" t="s">
        <v>1056</v>
      </c>
      <c r="E2502" t="s">
        <v>1994</v>
      </c>
      <c r="F2502" t="s">
        <v>0</v>
      </c>
      <c r="G2502" t="s">
        <v>342</v>
      </c>
      <c r="H2502" t="str">
        <f>_xlfn.XLOOKUP(Flights[[#This Row],[Destination]],Airports!$A$1:$A$77,Airports!$D$1:$D$77,"Code not found")</f>
        <v>Santa Barbara</v>
      </c>
      <c r="I2502" t="str" cm="1">
        <f t="array" ref="I2502">_xlfn.XLOOKUP(Flights[[#This Row],[Destination]],_xlfn._TRO_TRAILING(Airports!A:A),_xlfn._TRO_TRAILING(Airports!E:E),"Code not found")</f>
        <v>CA</v>
      </c>
      <c r="J2502" s="1">
        <v>0.3576388888888889</v>
      </c>
      <c r="K2502">
        <f>HOUR(Flights[[#This Row],[Scheduled Departure]])</f>
        <v>8</v>
      </c>
      <c r="L2502" s="1">
        <v>0.43125000000000002</v>
      </c>
      <c r="M2502">
        <v>106</v>
      </c>
      <c r="N2502">
        <v>62</v>
      </c>
      <c r="O2502" s="14">
        <f>Flights[[#This Row],[Length (min)]]/60</f>
        <v>1.0333333333333334</v>
      </c>
      <c r="P2502">
        <v>89</v>
      </c>
      <c r="Q2502" s="17">
        <f>IFERROR(Flights[[#This Row],[Distance]]/Flights[[#This Row],[Length (hr)]],"")</f>
        <v>86.129032258064512</v>
      </c>
      <c r="R2502" s="1">
        <v>0.3923611111111111</v>
      </c>
      <c r="S2502" s="1">
        <v>0.47430555555555554</v>
      </c>
      <c r="T2502">
        <v>118</v>
      </c>
      <c r="U2502" t="str">
        <f>IF(Flights[[#This Row],[Arrival Delay]]="","Cancelled",IF(Flights[[#This Row],[Arrival Delay]]&gt;15,"Delayed","On time"))</f>
        <v>Delayed</v>
      </c>
      <c r="V2502" t="str">
        <f>IF(Flights[[#This Row],[Status]]&lt;&gt;"Delayed","",IF(Flights[[#This Row],[Arrival Delay]]&gt;120,"Severe",IF(Flights[[#This Row],[Arrival Delay]]&gt;60,"Major","Moderate")))</f>
        <v>Major</v>
      </c>
      <c r="X2502" t="str">
        <f>IF(OR(AND(Flights[[#This Row],[Status]]="Cancelled",Flights[[#This Row],[Cancellation Reason]]="Airline/Carrier"),Flights[[#This Row],[Delay Type]]="Severe"),"Yes","No")</f>
        <v>No</v>
      </c>
    </row>
    <row r="2503" spans="1:24" x14ac:dyDescent="0.25">
      <c r="A2503" s="3">
        <v>42193</v>
      </c>
      <c r="B2503">
        <f>WEEKNUM(Flights[[#This Row],[Date]],2)</f>
        <v>28</v>
      </c>
      <c r="C2503">
        <f>WEEKDAY(Flights[[#This Row],[Date]],2)</f>
        <v>3</v>
      </c>
      <c r="D2503" t="s">
        <v>1502</v>
      </c>
      <c r="E2503" t="s">
        <v>1994</v>
      </c>
      <c r="F2503" t="s">
        <v>0</v>
      </c>
      <c r="G2503" t="s">
        <v>259</v>
      </c>
      <c r="H2503" t="str">
        <f>_xlfn.XLOOKUP(Flights[[#This Row],[Destination]],Airports!$A$1:$A$77,Airports!$D$1:$D$77,"Code not found")</f>
        <v>Bozeman</v>
      </c>
      <c r="I2503" t="str" cm="1">
        <f t="array" ref="I2503">_xlfn.XLOOKUP(Flights[[#This Row],[Destination]],_xlfn._TRO_TRAILING(Airports!A:A),_xlfn._TRO_TRAILING(Airports!E:E),"Code not found")</f>
        <v>MT</v>
      </c>
      <c r="J2503" s="1">
        <v>0.40625</v>
      </c>
      <c r="K2503">
        <f>HOUR(Flights[[#This Row],[Scheduled Departure]])</f>
        <v>9</v>
      </c>
      <c r="L2503" s="1">
        <v>0.47499999999999998</v>
      </c>
      <c r="M2503">
        <v>99</v>
      </c>
      <c r="N2503">
        <v>154</v>
      </c>
      <c r="O2503" s="14">
        <f>Flights[[#This Row],[Length (min)]]/60</f>
        <v>2.5666666666666669</v>
      </c>
      <c r="P2503">
        <v>902</v>
      </c>
      <c r="Q2503" s="17">
        <f>IFERROR(Flights[[#This Row],[Distance]]/Flights[[#This Row],[Length (hr)]],"")</f>
        <v>351.42857142857139</v>
      </c>
      <c r="R2503" s="1">
        <v>0.55277777777777781</v>
      </c>
      <c r="S2503" s="1">
        <v>0.62361111111111112</v>
      </c>
      <c r="T2503">
        <v>102</v>
      </c>
      <c r="U2503" t="str">
        <f>IF(Flights[[#This Row],[Arrival Delay]]="","Cancelled",IF(Flights[[#This Row],[Arrival Delay]]&gt;15,"Delayed","On time"))</f>
        <v>Delayed</v>
      </c>
      <c r="V2503" t="str">
        <f>IF(Flights[[#This Row],[Status]]&lt;&gt;"Delayed","",IF(Flights[[#This Row],[Arrival Delay]]&gt;120,"Severe",IF(Flights[[#This Row],[Arrival Delay]]&gt;60,"Major","Moderate")))</f>
        <v>Major</v>
      </c>
      <c r="X2503" t="str">
        <f>IF(OR(AND(Flights[[#This Row],[Status]]="Cancelled",Flights[[#This Row],[Cancellation Reason]]="Airline/Carrier"),Flights[[#This Row],[Delay Type]]="Severe"),"Yes","No")</f>
        <v>No</v>
      </c>
    </row>
    <row r="2504" spans="1:24" x14ac:dyDescent="0.25">
      <c r="A2504" s="3">
        <v>42193</v>
      </c>
      <c r="B2504">
        <f>WEEKNUM(Flights[[#This Row],[Date]],2)</f>
        <v>28</v>
      </c>
      <c r="C2504">
        <f>WEEKDAY(Flights[[#This Row],[Date]],2)</f>
        <v>3</v>
      </c>
      <c r="D2504" t="s">
        <v>578</v>
      </c>
      <c r="E2504" t="s">
        <v>1995</v>
      </c>
      <c r="F2504" t="s">
        <v>0</v>
      </c>
      <c r="G2504" t="s">
        <v>303</v>
      </c>
      <c r="H2504" t="str">
        <f>_xlfn.XLOOKUP(Flights[[#This Row],[Destination]],Airports!$A$1:$A$77,Airports!$D$1:$D$77,"Code not found")</f>
        <v>Kansas City</v>
      </c>
      <c r="I2504" t="str" cm="1">
        <f t="array" ref="I2504">_xlfn.XLOOKUP(Flights[[#This Row],[Destination]],_xlfn._TRO_TRAILING(Airports!A:A),_xlfn._TRO_TRAILING(Airports!E:E),"Code not found")</f>
        <v>MO</v>
      </c>
      <c r="J2504" s="1">
        <v>0.46180555555555558</v>
      </c>
      <c r="K2504">
        <f>HOUR(Flights[[#This Row],[Scheduled Departure]])</f>
        <v>11</v>
      </c>
      <c r="L2504" s="1">
        <v>0.46736111111111112</v>
      </c>
      <c r="M2504">
        <v>8</v>
      </c>
      <c r="N2504">
        <v>187</v>
      </c>
      <c r="O2504" s="14">
        <f>Flights[[#This Row],[Length (min)]]/60</f>
        <v>3.1166666666666667</v>
      </c>
      <c r="P2504">
        <v>1363</v>
      </c>
      <c r="Q2504" s="17">
        <f>IFERROR(Flights[[#This Row],[Distance]]/Flights[[#This Row],[Length (hr)]],"")</f>
        <v>437.32620320855614</v>
      </c>
      <c r="R2504" s="1">
        <v>0.67708333333333337</v>
      </c>
      <c r="S2504" s="1">
        <v>0.68055555555555558</v>
      </c>
      <c r="T2504">
        <v>5</v>
      </c>
      <c r="U2504" t="str">
        <f>IF(Flights[[#This Row],[Arrival Delay]]="","Cancelled",IF(Flights[[#This Row],[Arrival Delay]]&gt;15,"Delayed","On time"))</f>
        <v>On time</v>
      </c>
      <c r="V2504" t="str">
        <f>IF(Flights[[#This Row],[Status]]&lt;&gt;"Delayed","",IF(Flights[[#This Row],[Arrival Delay]]&gt;120,"Severe",IF(Flights[[#This Row],[Arrival Delay]]&gt;60,"Major","Moderate")))</f>
        <v/>
      </c>
      <c r="X2504" t="str">
        <f>IF(OR(AND(Flights[[#This Row],[Status]]="Cancelled",Flights[[#This Row],[Cancellation Reason]]="Airline/Carrier"),Flights[[#This Row],[Delay Type]]="Severe"),"Yes","No")</f>
        <v>No</v>
      </c>
    </row>
    <row r="2505" spans="1:24" x14ac:dyDescent="0.25">
      <c r="A2505" s="3">
        <v>42193</v>
      </c>
      <c r="B2505">
        <f>WEEKNUM(Flights[[#This Row],[Date]],2)</f>
        <v>28</v>
      </c>
      <c r="C2505">
        <f>WEEKDAY(Flights[[#This Row],[Date]],2)</f>
        <v>3</v>
      </c>
      <c r="D2505" t="s">
        <v>1277</v>
      </c>
      <c r="E2505" t="s">
        <v>1990</v>
      </c>
      <c r="F2505" t="s">
        <v>0</v>
      </c>
      <c r="G2505" t="s">
        <v>293</v>
      </c>
      <c r="H2505" t="str">
        <f>_xlfn.XLOOKUP(Flights[[#This Row],[Destination]],Airports!$A$1:$A$77,Airports!$D$1:$D$77,"Code not found")</f>
        <v>Houston</v>
      </c>
      <c r="I2505" t="str" cm="1">
        <f t="array" ref="I2505">_xlfn.XLOOKUP(Flights[[#This Row],[Destination]],_xlfn._TRO_TRAILING(Airports!A:A),_xlfn._TRO_TRAILING(Airports!E:E),"Code not found")</f>
        <v>TX</v>
      </c>
      <c r="J2505" s="1">
        <v>0.47708333333333336</v>
      </c>
      <c r="K2505">
        <f>HOUR(Flights[[#This Row],[Scheduled Departure]])</f>
        <v>11</v>
      </c>
      <c r="L2505" s="1">
        <v>0.49861111111111112</v>
      </c>
      <c r="M2505">
        <v>31</v>
      </c>
      <c r="N2505">
        <v>188</v>
      </c>
      <c r="O2505" s="14">
        <f>Flights[[#This Row],[Length (min)]]/60</f>
        <v>3.1333333333333333</v>
      </c>
      <c r="P2505">
        <v>1379</v>
      </c>
      <c r="Q2505" s="17">
        <f>IFERROR(Flights[[#This Row],[Distance]]/Flights[[#This Row],[Length (hr)]],"")</f>
        <v>440.10638297872339</v>
      </c>
      <c r="R2505" s="1">
        <v>0.70277777777777772</v>
      </c>
      <c r="S2505" s="1">
        <v>0.71250000000000002</v>
      </c>
      <c r="T2505">
        <v>14</v>
      </c>
      <c r="U2505" t="str">
        <f>IF(Flights[[#This Row],[Arrival Delay]]="","Cancelled",IF(Flights[[#This Row],[Arrival Delay]]&gt;15,"Delayed","On time"))</f>
        <v>On time</v>
      </c>
      <c r="V2505" t="str">
        <f>IF(Flights[[#This Row],[Status]]&lt;&gt;"Delayed","",IF(Flights[[#This Row],[Arrival Delay]]&gt;120,"Severe",IF(Flights[[#This Row],[Arrival Delay]]&gt;60,"Major","Moderate")))</f>
        <v/>
      </c>
      <c r="X2505" t="str">
        <f>IF(OR(AND(Flights[[#This Row],[Status]]="Cancelled",Flights[[#This Row],[Cancellation Reason]]="Airline/Carrier"),Flights[[#This Row],[Delay Type]]="Severe"),"Yes","No")</f>
        <v>No</v>
      </c>
    </row>
    <row r="2506" spans="1:24" x14ac:dyDescent="0.25">
      <c r="A2506" s="3">
        <v>42193</v>
      </c>
      <c r="B2506">
        <f>WEEKNUM(Flights[[#This Row],[Date]],2)</f>
        <v>28</v>
      </c>
      <c r="C2506">
        <f>WEEKDAY(Flights[[#This Row],[Date]],2)</f>
        <v>3</v>
      </c>
      <c r="D2506" t="s">
        <v>1523</v>
      </c>
      <c r="E2506" t="s">
        <v>1995</v>
      </c>
      <c r="F2506" t="s">
        <v>0</v>
      </c>
      <c r="G2506" t="s">
        <v>273</v>
      </c>
      <c r="H2506" t="str">
        <f>_xlfn.XLOOKUP(Flights[[#This Row],[Destination]],Airports!$A$1:$A$77,Airports!$D$1:$D$77,"Code not found")</f>
        <v>Denver</v>
      </c>
      <c r="I2506" t="str" cm="1">
        <f t="array" ref="I2506">_xlfn.XLOOKUP(Flights[[#This Row],[Destination]],_xlfn._TRO_TRAILING(Airports!A:A),_xlfn._TRO_TRAILING(Airports!E:E),"Code not found")</f>
        <v>CO</v>
      </c>
      <c r="J2506" s="1">
        <v>0.51041666666666663</v>
      </c>
      <c r="K2506">
        <f>HOUR(Flights[[#This Row],[Scheduled Departure]])</f>
        <v>12</v>
      </c>
      <c r="L2506" s="1">
        <v>0.53680555555555554</v>
      </c>
      <c r="M2506">
        <v>38</v>
      </c>
      <c r="N2506">
        <v>137</v>
      </c>
      <c r="O2506" s="14">
        <f>Flights[[#This Row],[Length (min)]]/60</f>
        <v>2.2833333333333332</v>
      </c>
      <c r="P2506">
        <v>862</v>
      </c>
      <c r="Q2506" s="17">
        <f>IFERROR(Flights[[#This Row],[Distance]]/Flights[[#This Row],[Length (hr)]],"")</f>
        <v>377.51824817518252</v>
      </c>
      <c r="R2506" s="1">
        <v>0.64583333333333337</v>
      </c>
      <c r="S2506" s="1">
        <v>0.67361111111111116</v>
      </c>
      <c r="T2506">
        <v>40</v>
      </c>
      <c r="U2506" t="str">
        <f>IF(Flights[[#This Row],[Arrival Delay]]="","Cancelled",IF(Flights[[#This Row],[Arrival Delay]]&gt;15,"Delayed","On time"))</f>
        <v>Delayed</v>
      </c>
      <c r="V2506" t="str">
        <f>IF(Flights[[#This Row],[Status]]&lt;&gt;"Delayed","",IF(Flights[[#This Row],[Arrival Delay]]&gt;120,"Severe",IF(Flights[[#This Row],[Arrival Delay]]&gt;60,"Major","Moderate")))</f>
        <v>Moderate</v>
      </c>
      <c r="X2506" t="str">
        <f>IF(OR(AND(Flights[[#This Row],[Status]]="Cancelled",Flights[[#This Row],[Cancellation Reason]]="Airline/Carrier"),Flights[[#This Row],[Delay Type]]="Severe"),"Yes","No")</f>
        <v>No</v>
      </c>
    </row>
    <row r="2507" spans="1:24" x14ac:dyDescent="0.25">
      <c r="A2507" s="3">
        <v>42193</v>
      </c>
      <c r="B2507">
        <f>WEEKNUM(Flights[[#This Row],[Date]],2)</f>
        <v>28</v>
      </c>
      <c r="C2507">
        <f>WEEKDAY(Flights[[#This Row],[Date]],2)</f>
        <v>3</v>
      </c>
      <c r="D2507" t="s">
        <v>522</v>
      </c>
      <c r="E2507" t="s">
        <v>1991</v>
      </c>
      <c r="F2507" t="s">
        <v>0</v>
      </c>
      <c r="G2507" t="s">
        <v>24</v>
      </c>
      <c r="H2507" t="str">
        <f>_xlfn.XLOOKUP(Flights[[#This Row],[Destination]],Airports!$A$1:$A$77,Airports!$D$1:$D$77,"Code not found")</f>
        <v>Portland</v>
      </c>
      <c r="I2507" t="str" cm="1">
        <f t="array" ref="I2507">_xlfn.XLOOKUP(Flights[[#This Row],[Destination]],_xlfn._TRO_TRAILING(Airports!A:A),_xlfn._TRO_TRAILING(Airports!E:E),"Code not found")</f>
        <v>OR</v>
      </c>
      <c r="J2507" s="1">
        <v>0.53125</v>
      </c>
      <c r="K2507">
        <f>HOUR(Flights[[#This Row],[Scheduled Departure]])</f>
        <v>12</v>
      </c>
      <c r="L2507" s="1">
        <v>0.52916666666666667</v>
      </c>
      <c r="M2507">
        <v>-3</v>
      </c>
      <c r="N2507">
        <v>149</v>
      </c>
      <c r="O2507" s="14">
        <f>Flights[[#This Row],[Length (min)]]/60</f>
        <v>2.4833333333333334</v>
      </c>
      <c r="P2507">
        <v>834</v>
      </c>
      <c r="Q2507" s="17">
        <f>IFERROR(Flights[[#This Row],[Distance]]/Flights[[#This Row],[Length (hr)]],"")</f>
        <v>335.83892617449663</v>
      </c>
      <c r="R2507" s="1">
        <v>0.62847222222222221</v>
      </c>
      <c r="S2507" s="1">
        <v>0.63263888888888886</v>
      </c>
      <c r="T2507">
        <v>6</v>
      </c>
      <c r="U2507" t="str">
        <f>IF(Flights[[#This Row],[Arrival Delay]]="","Cancelled",IF(Flights[[#This Row],[Arrival Delay]]&gt;15,"Delayed","On time"))</f>
        <v>On time</v>
      </c>
      <c r="V2507" t="str">
        <f>IF(Flights[[#This Row],[Status]]&lt;&gt;"Delayed","",IF(Flights[[#This Row],[Arrival Delay]]&gt;120,"Severe",IF(Flights[[#This Row],[Arrival Delay]]&gt;60,"Major","Moderate")))</f>
        <v/>
      </c>
      <c r="X2507" t="str">
        <f>IF(OR(AND(Flights[[#This Row],[Status]]="Cancelled",Flights[[#This Row],[Cancellation Reason]]="Airline/Carrier"),Flights[[#This Row],[Delay Type]]="Severe"),"Yes","No")</f>
        <v>No</v>
      </c>
    </row>
    <row r="2508" spans="1:24" x14ac:dyDescent="0.25">
      <c r="A2508" s="3">
        <v>42193</v>
      </c>
      <c r="B2508">
        <f>WEEKNUM(Flights[[#This Row],[Date]],2)</f>
        <v>28</v>
      </c>
      <c r="C2508">
        <f>WEEKDAY(Flights[[#This Row],[Date]],2)</f>
        <v>3</v>
      </c>
      <c r="D2508" t="s">
        <v>177</v>
      </c>
      <c r="E2508" t="s">
        <v>1987</v>
      </c>
      <c r="F2508" t="s">
        <v>0</v>
      </c>
      <c r="G2508" t="s">
        <v>6</v>
      </c>
      <c r="H2508" t="str">
        <f>_xlfn.XLOOKUP(Flights[[#This Row],[Destination]],Airports!$A$1:$A$77,Airports!$D$1:$D$77,"Code not found")</f>
        <v>Nashville</v>
      </c>
      <c r="I2508" t="str" cm="1">
        <f t="array" ref="I2508">_xlfn.XLOOKUP(Flights[[#This Row],[Destination]],_xlfn._TRO_TRAILING(Airports!A:A),_xlfn._TRO_TRAILING(Airports!E:E),"Code not found")</f>
        <v>TN</v>
      </c>
      <c r="J2508" s="1">
        <v>0.55208333333333337</v>
      </c>
      <c r="K2508">
        <f>HOUR(Flights[[#This Row],[Scheduled Departure]])</f>
        <v>13</v>
      </c>
      <c r="L2508" s="1">
        <v>0.5493055555555556</v>
      </c>
      <c r="M2508">
        <v>-4</v>
      </c>
      <c r="N2508">
        <v>234</v>
      </c>
      <c r="O2508" s="14">
        <f>Flights[[#This Row],[Length (min)]]/60</f>
        <v>3.9</v>
      </c>
      <c r="P2508">
        <v>1797</v>
      </c>
      <c r="Q2508" s="17">
        <f>IFERROR(Flights[[#This Row],[Distance]]/Flights[[#This Row],[Length (hr)]],"")</f>
        <v>460.76923076923077</v>
      </c>
      <c r="R2508" s="1">
        <v>0.80972222222222223</v>
      </c>
      <c r="S2508" s="1">
        <v>0.79513888888888884</v>
      </c>
      <c r="T2508">
        <v>-21</v>
      </c>
      <c r="U2508" t="str">
        <f>IF(Flights[[#This Row],[Arrival Delay]]="","Cancelled",IF(Flights[[#This Row],[Arrival Delay]]&gt;15,"Delayed","On time"))</f>
        <v>On time</v>
      </c>
      <c r="V2508" t="str">
        <f>IF(Flights[[#This Row],[Status]]&lt;&gt;"Delayed","",IF(Flights[[#This Row],[Arrival Delay]]&gt;120,"Severe",IF(Flights[[#This Row],[Arrival Delay]]&gt;60,"Major","Moderate")))</f>
        <v/>
      </c>
      <c r="X2508" t="str">
        <f>IF(OR(AND(Flights[[#This Row],[Status]]="Cancelled",Flights[[#This Row],[Cancellation Reason]]="Airline/Carrier"),Flights[[#This Row],[Delay Type]]="Severe"),"Yes","No")</f>
        <v>No</v>
      </c>
    </row>
    <row r="2509" spans="1:24" x14ac:dyDescent="0.25">
      <c r="A2509" s="3">
        <v>42193</v>
      </c>
      <c r="B2509">
        <f>WEEKNUM(Flights[[#This Row],[Date]],2)</f>
        <v>28</v>
      </c>
      <c r="C2509">
        <f>WEEKDAY(Flights[[#This Row],[Date]],2)</f>
        <v>3</v>
      </c>
      <c r="D2509" t="s">
        <v>201</v>
      </c>
      <c r="E2509" t="s">
        <v>1987</v>
      </c>
      <c r="F2509" t="s">
        <v>0</v>
      </c>
      <c r="G2509" t="s">
        <v>29</v>
      </c>
      <c r="H2509" t="str">
        <f>_xlfn.XLOOKUP(Flights[[#This Row],[Destination]],Airports!$A$1:$A$77,Airports!$D$1:$D$77,"Code not found")</f>
        <v>Phoenix</v>
      </c>
      <c r="I2509" t="str" cm="1">
        <f t="array" ref="I2509">_xlfn.XLOOKUP(Flights[[#This Row],[Destination]],_xlfn._TRO_TRAILING(Airports!A:A),_xlfn._TRO_TRAILING(Airports!E:E),"Code not found")</f>
        <v>AZ</v>
      </c>
      <c r="J2509" s="1">
        <v>0.68055555555555558</v>
      </c>
      <c r="K2509">
        <f>HOUR(Flights[[#This Row],[Scheduled Departure]])</f>
        <v>16</v>
      </c>
      <c r="L2509" s="1">
        <v>0.68402777777777779</v>
      </c>
      <c r="M2509">
        <v>5</v>
      </c>
      <c r="N2509">
        <v>94</v>
      </c>
      <c r="O2509" s="14">
        <f>Flights[[#This Row],[Length (min)]]/60</f>
        <v>1.5666666666666667</v>
      </c>
      <c r="P2509">
        <v>370</v>
      </c>
      <c r="Q2509" s="17">
        <f>IFERROR(Flights[[#This Row],[Distance]]/Flights[[#This Row],[Length (hr)]],"")</f>
        <v>236.17021276595744</v>
      </c>
      <c r="R2509" s="1">
        <v>0.74861111111111112</v>
      </c>
      <c r="S2509" s="1">
        <v>0.74930555555555556</v>
      </c>
      <c r="T2509">
        <v>1</v>
      </c>
      <c r="U2509" t="str">
        <f>IF(Flights[[#This Row],[Arrival Delay]]="","Cancelled",IF(Flights[[#This Row],[Arrival Delay]]&gt;15,"Delayed","On time"))</f>
        <v>On time</v>
      </c>
      <c r="V2509" t="str">
        <f>IF(Flights[[#This Row],[Status]]&lt;&gt;"Delayed","",IF(Flights[[#This Row],[Arrival Delay]]&gt;120,"Severe",IF(Flights[[#This Row],[Arrival Delay]]&gt;60,"Major","Moderate")))</f>
        <v/>
      </c>
      <c r="X2509" t="str">
        <f>IF(OR(AND(Flights[[#This Row],[Status]]="Cancelled",Flights[[#This Row],[Cancellation Reason]]="Airline/Carrier"),Flights[[#This Row],[Delay Type]]="Severe"),"Yes","No")</f>
        <v>No</v>
      </c>
    </row>
    <row r="2510" spans="1:24" x14ac:dyDescent="0.25">
      <c r="A2510" s="3">
        <v>42193</v>
      </c>
      <c r="B2510">
        <f>WEEKNUM(Flights[[#This Row],[Date]],2)</f>
        <v>28</v>
      </c>
      <c r="C2510">
        <f>WEEKDAY(Flights[[#This Row],[Date]],2)</f>
        <v>3</v>
      </c>
      <c r="D2510" t="s">
        <v>1648</v>
      </c>
      <c r="E2510" t="s">
        <v>1989</v>
      </c>
      <c r="F2510" t="s">
        <v>0</v>
      </c>
      <c r="G2510" t="s">
        <v>344</v>
      </c>
      <c r="H2510" t="str">
        <f>_xlfn.XLOOKUP(Flights[[#This Row],[Destination]],Airports!$A$1:$A$77,Airports!$D$1:$D$77,"Code not found")</f>
        <v>Seattle</v>
      </c>
      <c r="I2510" t="str" cm="1">
        <f t="array" ref="I2510">_xlfn.XLOOKUP(Flights[[#This Row],[Destination]],_xlfn._TRO_TRAILING(Airports!A:A),_xlfn._TRO_TRAILING(Airports!E:E),"Code not found")</f>
        <v>WA</v>
      </c>
      <c r="J2510" s="1">
        <v>0.68402777777777779</v>
      </c>
      <c r="K2510">
        <f>HOUR(Flights[[#This Row],[Scheduled Departure]])</f>
        <v>16</v>
      </c>
      <c r="L2510" s="1">
        <v>0.68055555555555558</v>
      </c>
      <c r="M2510">
        <v>-5</v>
      </c>
      <c r="N2510">
        <v>165</v>
      </c>
      <c r="O2510" s="14">
        <f>Flights[[#This Row],[Length (min)]]/60</f>
        <v>2.75</v>
      </c>
      <c r="P2510">
        <v>954</v>
      </c>
      <c r="Q2510" s="17">
        <f>IFERROR(Flights[[#This Row],[Distance]]/Flights[[#This Row],[Length (hr)]],"")</f>
        <v>346.90909090909093</v>
      </c>
      <c r="R2510" s="1">
        <v>0.79305555555555551</v>
      </c>
      <c r="S2510" s="1">
        <v>0.79513888888888884</v>
      </c>
      <c r="T2510">
        <v>3</v>
      </c>
      <c r="U2510" t="str">
        <f>IF(Flights[[#This Row],[Arrival Delay]]="","Cancelled",IF(Flights[[#This Row],[Arrival Delay]]&gt;15,"Delayed","On time"))</f>
        <v>On time</v>
      </c>
      <c r="V2510" t="str">
        <f>IF(Flights[[#This Row],[Status]]&lt;&gt;"Delayed","",IF(Flights[[#This Row],[Arrival Delay]]&gt;120,"Severe",IF(Flights[[#This Row],[Arrival Delay]]&gt;60,"Major","Moderate")))</f>
        <v/>
      </c>
      <c r="X2510" t="str">
        <f>IF(OR(AND(Flights[[#This Row],[Status]]="Cancelled",Flights[[#This Row],[Cancellation Reason]]="Airline/Carrier"),Flights[[#This Row],[Delay Type]]="Severe"),"Yes","No")</f>
        <v>No</v>
      </c>
    </row>
    <row r="2511" spans="1:24" x14ac:dyDescent="0.25">
      <c r="A2511" s="3">
        <v>42193</v>
      </c>
      <c r="B2511">
        <f>WEEKNUM(Flights[[#This Row],[Date]],2)</f>
        <v>28</v>
      </c>
      <c r="C2511">
        <f>WEEKDAY(Flights[[#This Row],[Date]],2)</f>
        <v>3</v>
      </c>
      <c r="D2511" t="s">
        <v>575</v>
      </c>
      <c r="E2511" t="s">
        <v>1990</v>
      </c>
      <c r="F2511" t="s">
        <v>0</v>
      </c>
      <c r="G2511" t="s">
        <v>19</v>
      </c>
      <c r="H2511" t="str">
        <f>_xlfn.XLOOKUP(Flights[[#This Row],[Destination]],Airports!$A$1:$A$77,Airports!$D$1:$D$77,"Code not found")</f>
        <v>Kona</v>
      </c>
      <c r="I2511" t="str" cm="1">
        <f t="array" ref="I2511">_xlfn.XLOOKUP(Flights[[#This Row],[Destination]],_xlfn._TRO_TRAILING(Airports!A:A),_xlfn._TRO_TRAILING(Airports!E:E),"Code not found")</f>
        <v>HI</v>
      </c>
      <c r="J2511" s="1">
        <v>0.71944444444444444</v>
      </c>
      <c r="K2511">
        <f>HOUR(Flights[[#This Row],[Scheduled Departure]])</f>
        <v>17</v>
      </c>
      <c r="L2511" s="1">
        <v>0.80625000000000002</v>
      </c>
      <c r="M2511">
        <v>125</v>
      </c>
      <c r="N2511">
        <v>392</v>
      </c>
      <c r="O2511" s="14">
        <f>Flights[[#This Row],[Length (min)]]/60</f>
        <v>6.5333333333333332</v>
      </c>
      <c r="P2511">
        <v>2504</v>
      </c>
      <c r="Q2511" s="17">
        <f>IFERROR(Flights[[#This Row],[Distance]]/Flights[[#This Row],[Length (hr)]],"")</f>
        <v>383.26530612244898</v>
      </c>
      <c r="R2511" s="1">
        <v>0.82986111111111116</v>
      </c>
      <c r="S2511" s="1">
        <v>0.95347222222222228</v>
      </c>
      <c r="T2511">
        <v>178</v>
      </c>
      <c r="U2511" t="str">
        <f>IF(Flights[[#This Row],[Arrival Delay]]="","Cancelled",IF(Flights[[#This Row],[Arrival Delay]]&gt;15,"Delayed","On time"))</f>
        <v>Delayed</v>
      </c>
      <c r="V2511" t="str">
        <f>IF(Flights[[#This Row],[Status]]&lt;&gt;"Delayed","",IF(Flights[[#This Row],[Arrival Delay]]&gt;120,"Severe",IF(Flights[[#This Row],[Arrival Delay]]&gt;60,"Major","Moderate")))</f>
        <v>Severe</v>
      </c>
      <c r="X2511" t="str">
        <f>IF(OR(AND(Flights[[#This Row],[Status]]="Cancelled",Flights[[#This Row],[Cancellation Reason]]="Airline/Carrier"),Flights[[#This Row],[Delay Type]]="Severe"),"Yes","No")</f>
        <v>Yes</v>
      </c>
    </row>
    <row r="2512" spans="1:24" x14ac:dyDescent="0.25">
      <c r="A2512" s="3">
        <v>42193</v>
      </c>
      <c r="B2512">
        <f>WEEKNUM(Flights[[#This Row],[Date]],2)</f>
        <v>28</v>
      </c>
      <c r="C2512">
        <f>WEEKDAY(Flights[[#This Row],[Date]],2)</f>
        <v>3</v>
      </c>
      <c r="D2512" t="s">
        <v>801</v>
      </c>
      <c r="E2512" t="s">
        <v>1995</v>
      </c>
      <c r="F2512" t="s">
        <v>0</v>
      </c>
      <c r="G2512" t="s">
        <v>29</v>
      </c>
      <c r="H2512" t="str">
        <f>_xlfn.XLOOKUP(Flights[[#This Row],[Destination]],Airports!$A$1:$A$77,Airports!$D$1:$D$77,"Code not found")</f>
        <v>Phoenix</v>
      </c>
      <c r="I2512" t="str" cm="1">
        <f t="array" ref="I2512">_xlfn.XLOOKUP(Flights[[#This Row],[Destination]],_xlfn._TRO_TRAILING(Airports!A:A),_xlfn._TRO_TRAILING(Airports!E:E),"Code not found")</f>
        <v>AZ</v>
      </c>
      <c r="J2512" s="1">
        <v>0.76388888888888884</v>
      </c>
      <c r="K2512">
        <f>HOUR(Flights[[#This Row],[Scheduled Departure]])</f>
        <v>18</v>
      </c>
      <c r="L2512" s="1">
        <v>0.76388888888888884</v>
      </c>
      <c r="M2512">
        <v>0</v>
      </c>
      <c r="N2512">
        <v>72</v>
      </c>
      <c r="O2512" s="14">
        <f>Flights[[#This Row],[Length (min)]]/60</f>
        <v>1.2</v>
      </c>
      <c r="P2512">
        <v>370</v>
      </c>
      <c r="Q2512" s="17">
        <f>IFERROR(Flights[[#This Row],[Distance]]/Flights[[#This Row],[Length (hr)]],"")</f>
        <v>308.33333333333337</v>
      </c>
      <c r="R2512" s="1">
        <v>0.82291666666666663</v>
      </c>
      <c r="S2512" s="1">
        <v>0.81388888888888888</v>
      </c>
      <c r="T2512">
        <v>-13</v>
      </c>
      <c r="U2512" t="str">
        <f>IF(Flights[[#This Row],[Arrival Delay]]="","Cancelled",IF(Flights[[#This Row],[Arrival Delay]]&gt;15,"Delayed","On time"))</f>
        <v>On time</v>
      </c>
      <c r="V2512" t="str">
        <f>IF(Flights[[#This Row],[Status]]&lt;&gt;"Delayed","",IF(Flights[[#This Row],[Arrival Delay]]&gt;120,"Severe",IF(Flights[[#This Row],[Arrival Delay]]&gt;60,"Major","Moderate")))</f>
        <v/>
      </c>
      <c r="X2512" t="str">
        <f>IF(OR(AND(Flights[[#This Row],[Status]]="Cancelled",Flights[[#This Row],[Cancellation Reason]]="Airline/Carrier"),Flights[[#This Row],[Delay Type]]="Severe"),"Yes","No")</f>
        <v>No</v>
      </c>
    </row>
    <row r="2513" spans="1:24" x14ac:dyDescent="0.25">
      <c r="A2513" s="3">
        <v>42193</v>
      </c>
      <c r="B2513">
        <f>WEEKNUM(Flights[[#This Row],[Date]],2)</f>
        <v>28</v>
      </c>
      <c r="C2513">
        <f>WEEKDAY(Flights[[#This Row],[Date]],2)</f>
        <v>3</v>
      </c>
      <c r="D2513" t="s">
        <v>435</v>
      </c>
      <c r="E2513" t="s">
        <v>1993</v>
      </c>
      <c r="F2513" t="s">
        <v>0</v>
      </c>
      <c r="G2513" t="s">
        <v>314</v>
      </c>
      <c r="H2513" t="str">
        <f>_xlfn.XLOOKUP(Flights[[#This Row],[Destination]],Airports!$A$1:$A$77,Airports!$D$1:$D$77,"Code not found")</f>
        <v>Minneapolis</v>
      </c>
      <c r="I2513" t="str" cm="1">
        <f t="array" ref="I2513">_xlfn.XLOOKUP(Flights[[#This Row],[Destination]],_xlfn._TRO_TRAILING(Airports!A:A),_xlfn._TRO_TRAILING(Airports!E:E),"Code not found")</f>
        <v>MN</v>
      </c>
      <c r="J2513" s="1">
        <v>0.78263888888888888</v>
      </c>
      <c r="K2513">
        <f>HOUR(Flights[[#This Row],[Scheduled Departure]])</f>
        <v>18</v>
      </c>
      <c r="L2513" s="1">
        <v>0.78680555555555554</v>
      </c>
      <c r="M2513">
        <v>6</v>
      </c>
      <c r="N2513">
        <v>199</v>
      </c>
      <c r="O2513" s="14">
        <f>Flights[[#This Row],[Length (min)]]/60</f>
        <v>3.3166666666666669</v>
      </c>
      <c r="P2513">
        <v>1535</v>
      </c>
      <c r="Q2513" s="17">
        <f>IFERROR(Flights[[#This Row],[Distance]]/Flights[[#This Row],[Length (hr)]],"")</f>
        <v>462.81407035175874</v>
      </c>
      <c r="R2513" s="1">
        <v>1.0416666666666666E-2</v>
      </c>
      <c r="S2513" s="1">
        <v>8.3333333333333332E-3</v>
      </c>
      <c r="T2513">
        <v>-3</v>
      </c>
      <c r="U2513" t="str">
        <f>IF(Flights[[#This Row],[Arrival Delay]]="","Cancelled",IF(Flights[[#This Row],[Arrival Delay]]&gt;15,"Delayed","On time"))</f>
        <v>On time</v>
      </c>
      <c r="V2513" t="str">
        <f>IF(Flights[[#This Row],[Status]]&lt;&gt;"Delayed","",IF(Flights[[#This Row],[Arrival Delay]]&gt;120,"Severe",IF(Flights[[#This Row],[Arrival Delay]]&gt;60,"Major","Moderate")))</f>
        <v/>
      </c>
      <c r="X2513" t="str">
        <f>IF(OR(AND(Flights[[#This Row],[Status]]="Cancelled",Flights[[#This Row],[Cancellation Reason]]="Airline/Carrier"),Flights[[#This Row],[Delay Type]]="Severe"),"Yes","No")</f>
        <v>No</v>
      </c>
    </row>
    <row r="2514" spans="1:24" x14ac:dyDescent="0.25">
      <c r="A2514" s="3">
        <v>42193</v>
      </c>
      <c r="B2514">
        <f>WEEKNUM(Flights[[#This Row],[Date]],2)</f>
        <v>28</v>
      </c>
      <c r="C2514">
        <f>WEEKDAY(Flights[[#This Row],[Date]],2)</f>
        <v>3</v>
      </c>
      <c r="D2514" t="s">
        <v>586</v>
      </c>
      <c r="E2514" t="s">
        <v>1989</v>
      </c>
      <c r="F2514" t="s">
        <v>0</v>
      </c>
      <c r="G2514" t="s">
        <v>17</v>
      </c>
      <c r="H2514" t="str">
        <f>_xlfn.XLOOKUP(Flights[[#This Row],[Destination]],Airports!$A$1:$A$77,Airports!$D$1:$D$77,"Code not found")</f>
        <v>Honolulu</v>
      </c>
      <c r="I2514" t="str" cm="1">
        <f t="array" ref="I2514">_xlfn.XLOOKUP(Flights[[#This Row],[Destination]],_xlfn._TRO_TRAILING(Airports!A:A),_xlfn._TRO_TRAILING(Airports!E:E),"Code not found")</f>
        <v>HI</v>
      </c>
      <c r="J2514" s="1">
        <v>0.78819444444444442</v>
      </c>
      <c r="K2514">
        <f>HOUR(Flights[[#This Row],[Scheduled Departure]])</f>
        <v>18</v>
      </c>
      <c r="L2514" s="1">
        <v>0.78541666666666665</v>
      </c>
      <c r="M2514">
        <v>-4</v>
      </c>
      <c r="N2514">
        <v>338</v>
      </c>
      <c r="O2514" s="14">
        <f>Flights[[#This Row],[Length (min)]]/60</f>
        <v>5.6333333333333337</v>
      </c>
      <c r="P2514">
        <v>2556</v>
      </c>
      <c r="Q2514" s="17">
        <f>IFERROR(Flights[[#This Row],[Distance]]/Flights[[#This Row],[Length (hr)]],"")</f>
        <v>453.72781065088753</v>
      </c>
      <c r="R2514" s="1">
        <v>0.90069444444444446</v>
      </c>
      <c r="S2514" s="1">
        <v>0.89513888888888893</v>
      </c>
      <c r="T2514">
        <v>-8</v>
      </c>
      <c r="U2514" t="str">
        <f>IF(Flights[[#This Row],[Arrival Delay]]="","Cancelled",IF(Flights[[#This Row],[Arrival Delay]]&gt;15,"Delayed","On time"))</f>
        <v>On time</v>
      </c>
      <c r="V2514" t="str">
        <f>IF(Flights[[#This Row],[Status]]&lt;&gt;"Delayed","",IF(Flights[[#This Row],[Arrival Delay]]&gt;120,"Severe",IF(Flights[[#This Row],[Arrival Delay]]&gt;60,"Major","Moderate")))</f>
        <v/>
      </c>
      <c r="X2514" t="str">
        <f>IF(OR(AND(Flights[[#This Row],[Status]]="Cancelled",Flights[[#This Row],[Cancellation Reason]]="Airline/Carrier"),Flights[[#This Row],[Delay Type]]="Severe"),"Yes","No")</f>
        <v>No</v>
      </c>
    </row>
    <row r="2515" spans="1:24" x14ac:dyDescent="0.25">
      <c r="A2515" s="3">
        <v>42193</v>
      </c>
      <c r="B2515">
        <f>WEEKNUM(Flights[[#This Row],[Date]],2)</f>
        <v>28</v>
      </c>
      <c r="C2515">
        <f>WEEKDAY(Flights[[#This Row],[Date]],2)</f>
        <v>3</v>
      </c>
      <c r="D2515" t="s">
        <v>1555</v>
      </c>
      <c r="E2515" t="s">
        <v>1995</v>
      </c>
      <c r="F2515" t="s">
        <v>0</v>
      </c>
      <c r="G2515" t="s">
        <v>347</v>
      </c>
      <c r="H2515" t="str">
        <f>_xlfn.XLOOKUP(Flights[[#This Row],[Destination]],Airports!$A$1:$A$77,Airports!$D$1:$D$77,"Code not found")</f>
        <v>San Jose</v>
      </c>
      <c r="I2515" t="str" cm="1">
        <f t="array" ref="I2515">_xlfn.XLOOKUP(Flights[[#This Row],[Destination]],_xlfn._TRO_TRAILING(Airports!A:A),_xlfn._TRO_TRAILING(Airports!E:E),"Code not found")</f>
        <v>CA</v>
      </c>
      <c r="J2515" s="1">
        <v>0.82291666666666663</v>
      </c>
      <c r="K2515">
        <f>HOUR(Flights[[#This Row],[Scheduled Departure]])</f>
        <v>19</v>
      </c>
      <c r="L2515" s="1">
        <v>0.94236111111111109</v>
      </c>
      <c r="M2515">
        <v>172</v>
      </c>
      <c r="N2515">
        <v>62</v>
      </c>
      <c r="O2515" s="14">
        <f>Flights[[#This Row],[Length (min)]]/60</f>
        <v>1.0333333333333334</v>
      </c>
      <c r="P2515">
        <v>308</v>
      </c>
      <c r="Q2515" s="17">
        <f>IFERROR(Flights[[#This Row],[Distance]]/Flights[[#This Row],[Length (hr)]],"")</f>
        <v>298.06451612903226</v>
      </c>
      <c r="R2515" s="1">
        <v>0.86805555555555558</v>
      </c>
      <c r="S2515" s="1">
        <v>0.98541666666666672</v>
      </c>
      <c r="T2515">
        <v>169</v>
      </c>
      <c r="U2515" t="str">
        <f>IF(Flights[[#This Row],[Arrival Delay]]="","Cancelled",IF(Flights[[#This Row],[Arrival Delay]]&gt;15,"Delayed","On time"))</f>
        <v>Delayed</v>
      </c>
      <c r="V2515" t="str">
        <f>IF(Flights[[#This Row],[Status]]&lt;&gt;"Delayed","",IF(Flights[[#This Row],[Arrival Delay]]&gt;120,"Severe",IF(Flights[[#This Row],[Arrival Delay]]&gt;60,"Major","Moderate")))</f>
        <v>Severe</v>
      </c>
      <c r="X2515" t="str">
        <f>IF(OR(AND(Flights[[#This Row],[Status]]="Cancelled",Flights[[#This Row],[Cancellation Reason]]="Airline/Carrier"),Flights[[#This Row],[Delay Type]]="Severe"),"Yes","No")</f>
        <v>Yes</v>
      </c>
    </row>
    <row r="2516" spans="1:24" x14ac:dyDescent="0.25">
      <c r="A2516" s="3">
        <v>42193</v>
      </c>
      <c r="B2516">
        <f>WEEKNUM(Flights[[#This Row],[Date]],2)</f>
        <v>28</v>
      </c>
      <c r="C2516">
        <f>WEEKDAY(Flights[[#This Row],[Date]],2)</f>
        <v>3</v>
      </c>
      <c r="D2516" t="s">
        <v>1609</v>
      </c>
      <c r="E2516" t="s">
        <v>1989</v>
      </c>
      <c r="F2516" t="s">
        <v>0</v>
      </c>
      <c r="G2516" t="s">
        <v>9</v>
      </c>
      <c r="H2516" t="str">
        <f>_xlfn.XLOOKUP(Flights[[#This Row],[Destination]],Airports!$A$1:$A$77,Airports!$D$1:$D$77,"Code not found")</f>
        <v>San Francisco</v>
      </c>
      <c r="I2516" t="str" cm="1">
        <f t="array" ref="I2516">_xlfn.XLOOKUP(Flights[[#This Row],[Destination]],_xlfn._TRO_TRAILING(Airports!A:A),_xlfn._TRO_TRAILING(Airports!E:E),"Code not found")</f>
        <v>CA</v>
      </c>
      <c r="J2516" s="1">
        <v>0.83333333333333337</v>
      </c>
      <c r="K2516">
        <f>HOUR(Flights[[#This Row],[Scheduled Departure]])</f>
        <v>20</v>
      </c>
      <c r="L2516" s="1">
        <v>0.8305555555555556</v>
      </c>
      <c r="M2516">
        <v>-4</v>
      </c>
      <c r="N2516">
        <v>91</v>
      </c>
      <c r="O2516" s="14">
        <f>Flights[[#This Row],[Length (min)]]/60</f>
        <v>1.5166666666666666</v>
      </c>
      <c r="P2516">
        <v>337</v>
      </c>
      <c r="Q2516" s="17">
        <f>IFERROR(Flights[[#This Row],[Distance]]/Flights[[#This Row],[Length (hr)]],"")</f>
        <v>222.19780219780222</v>
      </c>
      <c r="R2516" s="1">
        <v>0.89236111111111116</v>
      </c>
      <c r="S2516" s="1">
        <v>0.89375000000000004</v>
      </c>
      <c r="T2516">
        <v>2</v>
      </c>
      <c r="U2516" t="str">
        <f>IF(Flights[[#This Row],[Arrival Delay]]="","Cancelled",IF(Flights[[#This Row],[Arrival Delay]]&gt;15,"Delayed","On time"))</f>
        <v>On time</v>
      </c>
      <c r="V2516" t="str">
        <f>IF(Flights[[#This Row],[Status]]&lt;&gt;"Delayed","",IF(Flights[[#This Row],[Arrival Delay]]&gt;120,"Severe",IF(Flights[[#This Row],[Arrival Delay]]&gt;60,"Major","Moderate")))</f>
        <v/>
      </c>
      <c r="X2516" t="str">
        <f>IF(OR(AND(Flights[[#This Row],[Status]]="Cancelled",Flights[[#This Row],[Cancellation Reason]]="Airline/Carrier"),Flights[[#This Row],[Delay Type]]="Severe"),"Yes","No")</f>
        <v>No</v>
      </c>
    </row>
    <row r="2517" spans="1:24" x14ac:dyDescent="0.25">
      <c r="A2517" s="3">
        <v>42193</v>
      </c>
      <c r="B2517">
        <f>WEEKNUM(Flights[[#This Row],[Date]],2)</f>
        <v>28</v>
      </c>
      <c r="C2517">
        <f>WEEKDAY(Flights[[#This Row],[Date]],2)</f>
        <v>3</v>
      </c>
      <c r="D2517" t="s">
        <v>204</v>
      </c>
      <c r="E2517" t="s">
        <v>1987</v>
      </c>
      <c r="F2517" t="s">
        <v>0</v>
      </c>
      <c r="G2517" t="s">
        <v>31</v>
      </c>
      <c r="H2517" t="str">
        <f>_xlfn.XLOOKUP(Flights[[#This Row],[Destination]],Airports!$A$1:$A$77,Airports!$D$1:$D$77,"Code not found")</f>
        <v>Raleigh</v>
      </c>
      <c r="I2517" t="str" cm="1">
        <f t="array" ref="I2517">_xlfn.XLOOKUP(Flights[[#This Row],[Destination]],_xlfn._TRO_TRAILING(Airports!A:A),_xlfn._TRO_TRAILING(Airports!E:E),"Code not found")</f>
        <v>NC</v>
      </c>
      <c r="J2517" s="1">
        <v>0.89583333333333337</v>
      </c>
      <c r="K2517">
        <f>HOUR(Flights[[#This Row],[Scheduled Departure]])</f>
        <v>21</v>
      </c>
      <c r="L2517" s="1">
        <v>0.91736111111111107</v>
      </c>
      <c r="M2517">
        <v>31</v>
      </c>
      <c r="N2517">
        <v>283</v>
      </c>
      <c r="O2517" s="14">
        <f>Flights[[#This Row],[Length (min)]]/60</f>
        <v>4.7166666666666668</v>
      </c>
      <c r="P2517">
        <v>2239</v>
      </c>
      <c r="Q2517" s="17">
        <f>IFERROR(Flights[[#This Row],[Distance]]/Flights[[#This Row],[Length (hr)]],"")</f>
        <v>474.69964664310953</v>
      </c>
      <c r="R2517" s="1">
        <v>0.23194444444444445</v>
      </c>
      <c r="S2517" s="1">
        <v>0.2388888888888889</v>
      </c>
      <c r="T2517">
        <v>10</v>
      </c>
      <c r="U2517" t="str">
        <f>IF(Flights[[#This Row],[Arrival Delay]]="","Cancelled",IF(Flights[[#This Row],[Arrival Delay]]&gt;15,"Delayed","On time"))</f>
        <v>On time</v>
      </c>
      <c r="V2517" t="str">
        <f>IF(Flights[[#This Row],[Status]]&lt;&gt;"Delayed","",IF(Flights[[#This Row],[Arrival Delay]]&gt;120,"Severe",IF(Flights[[#This Row],[Arrival Delay]]&gt;60,"Major","Moderate")))</f>
        <v/>
      </c>
      <c r="X2517" t="str">
        <f>IF(OR(AND(Flights[[#This Row],[Status]]="Cancelled",Flights[[#This Row],[Cancellation Reason]]="Airline/Carrier"),Flights[[#This Row],[Delay Type]]="Severe"),"Yes","No")</f>
        <v>No</v>
      </c>
    </row>
    <row r="2518" spans="1:24" x14ac:dyDescent="0.25">
      <c r="A2518" s="3">
        <v>42194</v>
      </c>
      <c r="B2518">
        <f>WEEKNUM(Flights[[#This Row],[Date]],2)</f>
        <v>28</v>
      </c>
      <c r="C2518">
        <f>WEEKDAY(Flights[[#This Row],[Date]],2)</f>
        <v>4</v>
      </c>
      <c r="D2518" t="s">
        <v>397</v>
      </c>
      <c r="E2518" t="s">
        <v>1994</v>
      </c>
      <c r="F2518" t="s">
        <v>0</v>
      </c>
      <c r="G2518" t="s">
        <v>339</v>
      </c>
      <c r="H2518" t="str">
        <f>_xlfn.XLOOKUP(Flights[[#This Row],[Destination]],Airports!$A$1:$A$77,Airports!$D$1:$D$77,"Code not found")</f>
        <v>San Diego</v>
      </c>
      <c r="I2518" t="str" cm="1">
        <f t="array" ref="I2518">_xlfn.XLOOKUP(Flights[[#This Row],[Destination]],_xlfn._TRO_TRAILING(Airports!A:A),_xlfn._TRO_TRAILING(Airports!E:E),"Code not found")</f>
        <v>CA</v>
      </c>
      <c r="J2518" s="1">
        <v>0.25972222222222224</v>
      </c>
      <c r="K2518">
        <f>HOUR(Flights[[#This Row],[Scheduled Departure]])</f>
        <v>6</v>
      </c>
      <c r="L2518" s="1">
        <v>0</v>
      </c>
      <c r="O2518" s="14">
        <f>Flights[[#This Row],[Length (min)]]/60</f>
        <v>0</v>
      </c>
      <c r="P2518">
        <v>109</v>
      </c>
      <c r="Q2518" s="17" t="str">
        <f>IFERROR(Flights[[#This Row],[Distance]]/Flights[[#This Row],[Length (hr)]],"")</f>
        <v/>
      </c>
      <c r="R2518" s="1">
        <v>0.2986111111111111</v>
      </c>
      <c r="S2518" s="1">
        <v>0</v>
      </c>
      <c r="U2518" t="str">
        <f>IF(Flights[[#This Row],[Arrival Delay]]="","Cancelled",IF(Flights[[#This Row],[Arrival Delay]]&gt;15,"Delayed","On time"))</f>
        <v>Cancelled</v>
      </c>
      <c r="V2518" t="str">
        <f>IF(Flights[[#This Row],[Status]]&lt;&gt;"Delayed","",IF(Flights[[#This Row],[Arrival Delay]]&gt;120,"Severe",IF(Flights[[#This Row],[Arrival Delay]]&gt;60,"Major","Moderate")))</f>
        <v/>
      </c>
      <c r="W2518" t="s">
        <v>25</v>
      </c>
      <c r="X2518" t="str">
        <f>IF(OR(AND(Flights[[#This Row],[Status]]="Cancelled",Flights[[#This Row],[Cancellation Reason]]="Airline/Carrier"),Flights[[#This Row],[Delay Type]]="Severe"),"Yes","No")</f>
        <v>No</v>
      </c>
    </row>
    <row r="2519" spans="1:24" x14ac:dyDescent="0.25">
      <c r="A2519" s="3">
        <v>42194</v>
      </c>
      <c r="B2519">
        <f>WEEKNUM(Flights[[#This Row],[Date]],2)</f>
        <v>28</v>
      </c>
      <c r="C2519">
        <f>WEEKDAY(Flights[[#This Row],[Date]],2)</f>
        <v>4</v>
      </c>
      <c r="D2519" t="s">
        <v>1567</v>
      </c>
      <c r="E2519" t="s">
        <v>1995</v>
      </c>
      <c r="F2519" t="s">
        <v>0</v>
      </c>
      <c r="G2519" t="s">
        <v>9</v>
      </c>
      <c r="H2519" t="str">
        <f>_xlfn.XLOOKUP(Flights[[#This Row],[Destination]],Airports!$A$1:$A$77,Airports!$D$1:$D$77,"Code not found")</f>
        <v>San Francisco</v>
      </c>
      <c r="I2519" t="str" cm="1">
        <f t="array" ref="I2519">_xlfn.XLOOKUP(Flights[[#This Row],[Destination]],_xlfn._TRO_TRAILING(Airports!A:A),_xlfn._TRO_TRAILING(Airports!E:E),"Code not found")</f>
        <v>CA</v>
      </c>
      <c r="J2519" s="1">
        <v>0.26041666666666669</v>
      </c>
      <c r="K2519">
        <f>HOUR(Flights[[#This Row],[Scheduled Departure]])</f>
        <v>6</v>
      </c>
      <c r="L2519" s="1">
        <v>0.26111111111111113</v>
      </c>
      <c r="M2519">
        <v>1</v>
      </c>
      <c r="N2519">
        <v>70</v>
      </c>
      <c r="O2519" s="14">
        <f>Flights[[#This Row],[Length (min)]]/60</f>
        <v>1.1666666666666667</v>
      </c>
      <c r="P2519">
        <v>337</v>
      </c>
      <c r="Q2519" s="17">
        <f>IFERROR(Flights[[#This Row],[Distance]]/Flights[[#This Row],[Length (hr)]],"")</f>
        <v>288.85714285714283</v>
      </c>
      <c r="R2519" s="1">
        <v>0.31944444444444442</v>
      </c>
      <c r="S2519" s="1">
        <v>0.30972222222222223</v>
      </c>
      <c r="T2519">
        <v>-14</v>
      </c>
      <c r="U2519" t="str">
        <f>IF(Flights[[#This Row],[Arrival Delay]]="","Cancelled",IF(Flights[[#This Row],[Arrival Delay]]&gt;15,"Delayed","On time"))</f>
        <v>On time</v>
      </c>
      <c r="V2519" t="str">
        <f>IF(Flights[[#This Row],[Status]]&lt;&gt;"Delayed","",IF(Flights[[#This Row],[Arrival Delay]]&gt;120,"Severe",IF(Flights[[#This Row],[Arrival Delay]]&gt;60,"Major","Moderate")))</f>
        <v/>
      </c>
      <c r="X2519" t="str">
        <f>IF(OR(AND(Flights[[#This Row],[Status]]="Cancelled",Flights[[#This Row],[Cancellation Reason]]="Airline/Carrier"),Flights[[#This Row],[Delay Type]]="Severe"),"Yes","No")</f>
        <v>No</v>
      </c>
    </row>
    <row r="2520" spans="1:24" x14ac:dyDescent="0.25">
      <c r="A2520" s="3">
        <v>42194</v>
      </c>
      <c r="B2520">
        <f>WEEKNUM(Flights[[#This Row],[Date]],2)</f>
        <v>28</v>
      </c>
      <c r="C2520">
        <f>WEEKDAY(Flights[[#This Row],[Date]],2)</f>
        <v>4</v>
      </c>
      <c r="D2520" t="s">
        <v>805</v>
      </c>
      <c r="E2520" t="s">
        <v>1990</v>
      </c>
      <c r="F2520" t="s">
        <v>0</v>
      </c>
      <c r="G2520" t="s">
        <v>293</v>
      </c>
      <c r="H2520" t="str">
        <f>_xlfn.XLOOKUP(Flights[[#This Row],[Destination]],Airports!$A$1:$A$77,Airports!$D$1:$D$77,"Code not found")</f>
        <v>Houston</v>
      </c>
      <c r="I2520" t="str" cm="1">
        <f t="array" ref="I2520">_xlfn.XLOOKUP(Flights[[#This Row],[Destination]],_xlfn._TRO_TRAILING(Airports!A:A),_xlfn._TRO_TRAILING(Airports!E:E),"Code not found")</f>
        <v>TX</v>
      </c>
      <c r="J2520" s="1">
        <v>0.26527777777777778</v>
      </c>
      <c r="K2520">
        <f>HOUR(Flights[[#This Row],[Scheduled Departure]])</f>
        <v>6</v>
      </c>
      <c r="L2520" s="1">
        <v>0.26458333333333334</v>
      </c>
      <c r="M2520">
        <v>-1</v>
      </c>
      <c r="N2520">
        <v>194</v>
      </c>
      <c r="O2520" s="14">
        <f>Flights[[#This Row],[Length (min)]]/60</f>
        <v>3.2333333333333334</v>
      </c>
      <c r="P2520">
        <v>1379</v>
      </c>
      <c r="Q2520" s="17">
        <f>IFERROR(Flights[[#This Row],[Distance]]/Flights[[#This Row],[Length (hr)]],"")</f>
        <v>426.49484536082474</v>
      </c>
      <c r="R2520" s="1">
        <v>0.48958333333333331</v>
      </c>
      <c r="S2520" s="1">
        <v>0.4826388888888889</v>
      </c>
      <c r="T2520">
        <v>-10</v>
      </c>
      <c r="U2520" t="str">
        <f>IF(Flights[[#This Row],[Arrival Delay]]="","Cancelled",IF(Flights[[#This Row],[Arrival Delay]]&gt;15,"Delayed","On time"))</f>
        <v>On time</v>
      </c>
      <c r="V2520" t="str">
        <f>IF(Flights[[#This Row],[Status]]&lt;&gt;"Delayed","",IF(Flights[[#This Row],[Arrival Delay]]&gt;120,"Severe",IF(Flights[[#This Row],[Arrival Delay]]&gt;60,"Major","Moderate")))</f>
        <v/>
      </c>
      <c r="X2520" t="str">
        <f>IF(OR(AND(Flights[[#This Row],[Status]]="Cancelled",Flights[[#This Row],[Cancellation Reason]]="Airline/Carrier"),Flights[[#This Row],[Delay Type]]="Severe"),"Yes","No")</f>
        <v>No</v>
      </c>
    </row>
    <row r="2521" spans="1:24" x14ac:dyDescent="0.25">
      <c r="A2521" s="3">
        <v>42194</v>
      </c>
      <c r="B2521">
        <f>WEEKNUM(Flights[[#This Row],[Date]],2)</f>
        <v>28</v>
      </c>
      <c r="C2521">
        <f>WEEKDAY(Flights[[#This Row],[Date]],2)</f>
        <v>4</v>
      </c>
      <c r="D2521" t="s">
        <v>189</v>
      </c>
      <c r="E2521" t="s">
        <v>1987</v>
      </c>
      <c r="F2521" t="s">
        <v>0</v>
      </c>
      <c r="G2521" t="s">
        <v>29</v>
      </c>
      <c r="H2521" t="str">
        <f>_xlfn.XLOOKUP(Flights[[#This Row],[Destination]],Airports!$A$1:$A$77,Airports!$D$1:$D$77,"Code not found")</f>
        <v>Phoenix</v>
      </c>
      <c r="I2521" t="str" cm="1">
        <f t="array" ref="I2521">_xlfn.XLOOKUP(Flights[[#This Row],[Destination]],_xlfn._TRO_TRAILING(Airports!A:A),_xlfn._TRO_TRAILING(Airports!E:E),"Code not found")</f>
        <v>AZ</v>
      </c>
      <c r="J2521" s="1">
        <v>0.2673611111111111</v>
      </c>
      <c r="K2521">
        <f>HOUR(Flights[[#This Row],[Scheduled Departure]])</f>
        <v>6</v>
      </c>
      <c r="L2521" s="1">
        <v>0.2673611111111111</v>
      </c>
      <c r="M2521">
        <v>0</v>
      </c>
      <c r="N2521">
        <v>120</v>
      </c>
      <c r="O2521" s="14">
        <f>Flights[[#This Row],[Length (min)]]/60</f>
        <v>2</v>
      </c>
      <c r="P2521">
        <v>370</v>
      </c>
      <c r="Q2521" s="17">
        <f>IFERROR(Flights[[#This Row],[Distance]]/Flights[[#This Row],[Length (hr)]],"")</f>
        <v>185</v>
      </c>
      <c r="R2521" s="1">
        <v>0.33611111111111114</v>
      </c>
      <c r="S2521" s="1">
        <v>0.35069444444444442</v>
      </c>
      <c r="T2521">
        <v>21</v>
      </c>
      <c r="U2521" t="str">
        <f>IF(Flights[[#This Row],[Arrival Delay]]="","Cancelled",IF(Flights[[#This Row],[Arrival Delay]]&gt;15,"Delayed","On time"))</f>
        <v>Delayed</v>
      </c>
      <c r="V2521" t="str">
        <f>IF(Flights[[#This Row],[Status]]&lt;&gt;"Delayed","",IF(Flights[[#This Row],[Arrival Delay]]&gt;120,"Severe",IF(Flights[[#This Row],[Arrival Delay]]&gt;60,"Major","Moderate")))</f>
        <v>Moderate</v>
      </c>
      <c r="X2521" t="str">
        <f>IF(OR(AND(Flights[[#This Row],[Status]]="Cancelled",Flights[[#This Row],[Cancellation Reason]]="Airline/Carrier"),Flights[[#This Row],[Delay Type]]="Severe"),"Yes","No")</f>
        <v>No</v>
      </c>
    </row>
    <row r="2522" spans="1:24" x14ac:dyDescent="0.25">
      <c r="A2522" s="3">
        <v>42194</v>
      </c>
      <c r="B2522">
        <f>WEEKNUM(Flights[[#This Row],[Date]],2)</f>
        <v>28</v>
      </c>
      <c r="C2522">
        <f>WEEKDAY(Flights[[#This Row],[Date]],2)</f>
        <v>4</v>
      </c>
      <c r="D2522" t="s">
        <v>426</v>
      </c>
      <c r="E2522" t="s">
        <v>1991</v>
      </c>
      <c r="F2522" t="s">
        <v>0</v>
      </c>
      <c r="G2522" t="s">
        <v>24</v>
      </c>
      <c r="H2522" t="str">
        <f>_xlfn.XLOOKUP(Flights[[#This Row],[Destination]],Airports!$A$1:$A$77,Airports!$D$1:$D$77,"Code not found")</f>
        <v>Portland</v>
      </c>
      <c r="I2522" t="str" cm="1">
        <f t="array" ref="I2522">_xlfn.XLOOKUP(Flights[[#This Row],[Destination]],_xlfn._TRO_TRAILING(Airports!A:A),_xlfn._TRO_TRAILING(Airports!E:E),"Code not found")</f>
        <v>OR</v>
      </c>
      <c r="J2522" s="1">
        <v>0.3576388888888889</v>
      </c>
      <c r="K2522">
        <f>HOUR(Flights[[#This Row],[Scheduled Departure]])</f>
        <v>8</v>
      </c>
      <c r="L2522" s="1">
        <v>0.35138888888888886</v>
      </c>
      <c r="M2522">
        <v>-9</v>
      </c>
      <c r="N2522">
        <v>148</v>
      </c>
      <c r="O2522" s="14">
        <f>Flights[[#This Row],[Length (min)]]/60</f>
        <v>2.4666666666666668</v>
      </c>
      <c r="P2522">
        <v>834</v>
      </c>
      <c r="Q2522" s="17">
        <f>IFERROR(Flights[[#This Row],[Distance]]/Flights[[#This Row],[Length (hr)]],"")</f>
        <v>338.10810810810807</v>
      </c>
      <c r="R2522" s="1">
        <v>0.45902777777777776</v>
      </c>
      <c r="S2522" s="1">
        <v>0.45416666666666666</v>
      </c>
      <c r="T2522">
        <v>-7</v>
      </c>
      <c r="U2522" t="str">
        <f>IF(Flights[[#This Row],[Arrival Delay]]="","Cancelled",IF(Flights[[#This Row],[Arrival Delay]]&gt;15,"Delayed","On time"))</f>
        <v>On time</v>
      </c>
      <c r="V2522" t="str">
        <f>IF(Flights[[#This Row],[Status]]&lt;&gt;"Delayed","",IF(Flights[[#This Row],[Arrival Delay]]&gt;120,"Severe",IF(Flights[[#This Row],[Arrival Delay]]&gt;60,"Major","Moderate")))</f>
        <v/>
      </c>
      <c r="X2522" t="str">
        <f>IF(OR(AND(Flights[[#This Row],[Status]]="Cancelled",Flights[[#This Row],[Cancellation Reason]]="Airline/Carrier"),Flights[[#This Row],[Delay Type]]="Severe"),"Yes","No")</f>
        <v>No</v>
      </c>
    </row>
    <row r="2523" spans="1:24" x14ac:dyDescent="0.25">
      <c r="A2523" s="3">
        <v>42194</v>
      </c>
      <c r="B2523">
        <f>WEEKNUM(Flights[[#This Row],[Date]],2)</f>
        <v>28</v>
      </c>
      <c r="C2523">
        <f>WEEKDAY(Flights[[#This Row],[Date]],2)</f>
        <v>4</v>
      </c>
      <c r="D2523" t="s">
        <v>1372</v>
      </c>
      <c r="E2523" t="s">
        <v>1993</v>
      </c>
      <c r="F2523" t="s">
        <v>0</v>
      </c>
      <c r="G2523" t="s">
        <v>273</v>
      </c>
      <c r="H2523" t="str">
        <f>_xlfn.XLOOKUP(Flights[[#This Row],[Destination]],Airports!$A$1:$A$77,Airports!$D$1:$D$77,"Code not found")</f>
        <v>Denver</v>
      </c>
      <c r="I2523" t="str" cm="1">
        <f t="array" ref="I2523">_xlfn.XLOOKUP(Flights[[#This Row],[Destination]],_xlfn._TRO_TRAILING(Airports!A:A),_xlfn._TRO_TRAILING(Airports!E:E),"Code not found")</f>
        <v>CO</v>
      </c>
      <c r="J2523" s="1">
        <v>0.39930555555555558</v>
      </c>
      <c r="K2523">
        <f>HOUR(Flights[[#This Row],[Scheduled Departure]])</f>
        <v>9</v>
      </c>
      <c r="L2523" s="1">
        <v>0.39861111111111114</v>
      </c>
      <c r="M2523">
        <v>-1</v>
      </c>
      <c r="N2523">
        <v>124</v>
      </c>
      <c r="O2523" s="14">
        <f>Flights[[#This Row],[Length (min)]]/60</f>
        <v>2.0666666666666669</v>
      </c>
      <c r="P2523">
        <v>862</v>
      </c>
      <c r="Q2523" s="17">
        <f>IFERROR(Flights[[#This Row],[Distance]]/Flights[[#This Row],[Length (hr)]],"")</f>
        <v>417.09677419354836</v>
      </c>
      <c r="R2523" s="1">
        <v>0.53749999999999998</v>
      </c>
      <c r="S2523" s="1">
        <v>0.52638888888888891</v>
      </c>
      <c r="T2523">
        <v>-16</v>
      </c>
      <c r="U2523" t="str">
        <f>IF(Flights[[#This Row],[Arrival Delay]]="","Cancelled",IF(Flights[[#This Row],[Arrival Delay]]&gt;15,"Delayed","On time"))</f>
        <v>On time</v>
      </c>
      <c r="V2523" t="str">
        <f>IF(Flights[[#This Row],[Status]]&lt;&gt;"Delayed","",IF(Flights[[#This Row],[Arrival Delay]]&gt;120,"Severe",IF(Flights[[#This Row],[Arrival Delay]]&gt;60,"Major","Moderate")))</f>
        <v/>
      </c>
      <c r="X2523" t="str">
        <f>IF(OR(AND(Flights[[#This Row],[Status]]="Cancelled",Flights[[#This Row],[Cancellation Reason]]="Airline/Carrier"),Flights[[#This Row],[Delay Type]]="Severe"),"Yes","No")</f>
        <v>No</v>
      </c>
    </row>
    <row r="2524" spans="1:24" x14ac:dyDescent="0.25">
      <c r="A2524" s="3">
        <v>42194</v>
      </c>
      <c r="B2524">
        <f>WEEKNUM(Flights[[#This Row],[Date]],2)</f>
        <v>28</v>
      </c>
      <c r="C2524">
        <f>WEEKDAY(Flights[[#This Row],[Date]],2)</f>
        <v>4</v>
      </c>
      <c r="D2524" t="s">
        <v>471</v>
      </c>
      <c r="E2524" t="s">
        <v>1990</v>
      </c>
      <c r="F2524" t="s">
        <v>0</v>
      </c>
      <c r="G2524" t="s">
        <v>273</v>
      </c>
      <c r="H2524" t="str">
        <f>_xlfn.XLOOKUP(Flights[[#This Row],[Destination]],Airports!$A$1:$A$77,Airports!$D$1:$D$77,"Code not found")</f>
        <v>Denver</v>
      </c>
      <c r="I2524" t="str" cm="1">
        <f t="array" ref="I2524">_xlfn.XLOOKUP(Flights[[#This Row],[Destination]],_xlfn._TRO_TRAILING(Airports!A:A),_xlfn._TRO_TRAILING(Airports!E:E),"Code not found")</f>
        <v>CO</v>
      </c>
      <c r="J2524" s="1">
        <v>0.4236111111111111</v>
      </c>
      <c r="K2524">
        <f>HOUR(Flights[[#This Row],[Scheduled Departure]])</f>
        <v>10</v>
      </c>
      <c r="L2524" s="1">
        <v>0.4236111111111111</v>
      </c>
      <c r="M2524">
        <v>0</v>
      </c>
      <c r="N2524">
        <v>134</v>
      </c>
      <c r="O2524" s="14">
        <f>Flights[[#This Row],[Length (min)]]/60</f>
        <v>2.2333333333333334</v>
      </c>
      <c r="P2524">
        <v>862</v>
      </c>
      <c r="Q2524" s="17">
        <f>IFERROR(Flights[[#This Row],[Distance]]/Flights[[#This Row],[Length (hr)]],"")</f>
        <v>385.97014925373134</v>
      </c>
      <c r="R2524" s="1">
        <v>0.5625</v>
      </c>
      <c r="S2524" s="1">
        <v>0.55833333333333335</v>
      </c>
      <c r="T2524">
        <v>-6</v>
      </c>
      <c r="U2524" t="str">
        <f>IF(Flights[[#This Row],[Arrival Delay]]="","Cancelled",IF(Flights[[#This Row],[Arrival Delay]]&gt;15,"Delayed","On time"))</f>
        <v>On time</v>
      </c>
      <c r="V2524" t="str">
        <f>IF(Flights[[#This Row],[Status]]&lt;&gt;"Delayed","",IF(Flights[[#This Row],[Arrival Delay]]&gt;120,"Severe",IF(Flights[[#This Row],[Arrival Delay]]&gt;60,"Major","Moderate")))</f>
        <v/>
      </c>
      <c r="X2524" t="str">
        <f>IF(OR(AND(Flights[[#This Row],[Status]]="Cancelled",Flights[[#This Row],[Cancellation Reason]]="Airline/Carrier"),Flights[[#This Row],[Delay Type]]="Severe"),"Yes","No")</f>
        <v>No</v>
      </c>
    </row>
    <row r="2525" spans="1:24" x14ac:dyDescent="0.25">
      <c r="A2525" s="3">
        <v>42194</v>
      </c>
      <c r="B2525">
        <f>WEEKNUM(Flights[[#This Row],[Date]],2)</f>
        <v>28</v>
      </c>
      <c r="C2525">
        <f>WEEKDAY(Flights[[#This Row],[Date]],2)</f>
        <v>4</v>
      </c>
      <c r="D2525" t="s">
        <v>458</v>
      </c>
      <c r="E2525" t="s">
        <v>1990</v>
      </c>
      <c r="F2525" t="s">
        <v>0</v>
      </c>
      <c r="G2525" t="s">
        <v>281</v>
      </c>
      <c r="H2525" t="str">
        <f>_xlfn.XLOOKUP(Flights[[#This Row],[Destination]],Airports!$A$1:$A$77,Airports!$D$1:$D$77,"Code not found")</f>
        <v>Newark</v>
      </c>
      <c r="I2525" t="str" cm="1">
        <f t="array" ref="I2525">_xlfn.XLOOKUP(Flights[[#This Row],[Destination]],_xlfn._TRO_TRAILING(Airports!A:A),_xlfn._TRO_TRAILING(Airports!E:E),"Code not found")</f>
        <v>NJ</v>
      </c>
      <c r="J2525" s="1">
        <v>0.45833333333333331</v>
      </c>
      <c r="K2525">
        <f>HOUR(Flights[[#This Row],[Scheduled Departure]])</f>
        <v>11</v>
      </c>
      <c r="L2525" s="1">
        <v>0.45763888888888887</v>
      </c>
      <c r="M2525">
        <v>-1</v>
      </c>
      <c r="N2525">
        <v>313</v>
      </c>
      <c r="O2525" s="14">
        <f>Flights[[#This Row],[Length (min)]]/60</f>
        <v>5.2166666666666668</v>
      </c>
      <c r="P2525">
        <v>2454</v>
      </c>
      <c r="Q2525" s="17">
        <f>IFERROR(Flights[[#This Row],[Distance]]/Flights[[#This Row],[Length (hr)]],"")</f>
        <v>470.41533546325877</v>
      </c>
      <c r="R2525" s="1">
        <v>0.81111111111111112</v>
      </c>
      <c r="S2525" s="1">
        <v>0.8</v>
      </c>
      <c r="T2525">
        <v>-16</v>
      </c>
      <c r="U2525" t="str">
        <f>IF(Flights[[#This Row],[Arrival Delay]]="","Cancelled",IF(Flights[[#This Row],[Arrival Delay]]&gt;15,"Delayed","On time"))</f>
        <v>On time</v>
      </c>
      <c r="V2525" t="str">
        <f>IF(Flights[[#This Row],[Status]]&lt;&gt;"Delayed","",IF(Flights[[#This Row],[Arrival Delay]]&gt;120,"Severe",IF(Flights[[#This Row],[Arrival Delay]]&gt;60,"Major","Moderate")))</f>
        <v/>
      </c>
      <c r="X2525" t="str">
        <f>IF(OR(AND(Flights[[#This Row],[Status]]="Cancelled",Flights[[#This Row],[Cancellation Reason]]="Airline/Carrier"),Flights[[#This Row],[Delay Type]]="Severe"),"Yes","No")</f>
        <v>No</v>
      </c>
    </row>
    <row r="2526" spans="1:24" x14ac:dyDescent="0.25">
      <c r="A2526" s="3">
        <v>42194</v>
      </c>
      <c r="B2526">
        <f>WEEKNUM(Flights[[#This Row],[Date]],2)</f>
        <v>28</v>
      </c>
      <c r="C2526">
        <f>WEEKDAY(Flights[[#This Row],[Date]],2)</f>
        <v>4</v>
      </c>
      <c r="D2526" t="s">
        <v>175</v>
      </c>
      <c r="E2526" t="s">
        <v>1987</v>
      </c>
      <c r="F2526" t="s">
        <v>0</v>
      </c>
      <c r="G2526" t="s">
        <v>4</v>
      </c>
      <c r="H2526" t="str">
        <f>_xlfn.XLOOKUP(Flights[[#This Row],[Destination]],Airports!$A$1:$A$77,Airports!$D$1:$D$77,"Code not found")</f>
        <v>Chicago</v>
      </c>
      <c r="I2526" t="str" cm="1">
        <f t="array" ref="I2526">_xlfn.XLOOKUP(Flights[[#This Row],[Destination]],_xlfn._TRO_TRAILING(Airports!A:A),_xlfn._TRO_TRAILING(Airports!E:E),"Code not found")</f>
        <v>IL</v>
      </c>
      <c r="J2526" s="1">
        <v>0.46875</v>
      </c>
      <c r="K2526">
        <f>HOUR(Flights[[#This Row],[Scheduled Departure]])</f>
        <v>11</v>
      </c>
      <c r="L2526" s="1">
        <v>0.47430555555555554</v>
      </c>
      <c r="M2526">
        <v>8</v>
      </c>
      <c r="N2526">
        <v>245</v>
      </c>
      <c r="O2526" s="14">
        <f>Flights[[#This Row],[Length (min)]]/60</f>
        <v>4.083333333333333</v>
      </c>
      <c r="P2526">
        <v>1744</v>
      </c>
      <c r="Q2526" s="17">
        <f>IFERROR(Flights[[#This Row],[Distance]]/Flights[[#This Row],[Length (hr)]],"")</f>
        <v>427.10204081632656</v>
      </c>
      <c r="R2526" s="1">
        <v>0.7319444444444444</v>
      </c>
      <c r="S2526" s="1">
        <v>0.72777777777777775</v>
      </c>
      <c r="T2526">
        <v>-6</v>
      </c>
      <c r="U2526" t="str">
        <f>IF(Flights[[#This Row],[Arrival Delay]]="","Cancelled",IF(Flights[[#This Row],[Arrival Delay]]&gt;15,"Delayed","On time"))</f>
        <v>On time</v>
      </c>
      <c r="V2526" t="str">
        <f>IF(Flights[[#This Row],[Status]]&lt;&gt;"Delayed","",IF(Flights[[#This Row],[Arrival Delay]]&gt;120,"Severe",IF(Flights[[#This Row],[Arrival Delay]]&gt;60,"Major","Moderate")))</f>
        <v/>
      </c>
      <c r="X2526" t="str">
        <f>IF(OR(AND(Flights[[#This Row],[Status]]="Cancelled",Flights[[#This Row],[Cancellation Reason]]="Airline/Carrier"),Flights[[#This Row],[Delay Type]]="Severe"),"Yes","No")</f>
        <v>No</v>
      </c>
    </row>
    <row r="2527" spans="1:24" x14ac:dyDescent="0.25">
      <c r="A2527" s="3">
        <v>42194</v>
      </c>
      <c r="B2527">
        <f>WEEKNUM(Flights[[#This Row],[Date]],2)</f>
        <v>28</v>
      </c>
      <c r="C2527">
        <f>WEEKDAY(Flights[[#This Row],[Date]],2)</f>
        <v>4</v>
      </c>
      <c r="D2527" t="s">
        <v>1197</v>
      </c>
      <c r="E2527" t="s">
        <v>1995</v>
      </c>
      <c r="F2527" t="s">
        <v>0</v>
      </c>
      <c r="G2527" t="s">
        <v>257</v>
      </c>
      <c r="H2527" t="str">
        <f>_xlfn.XLOOKUP(Flights[[#This Row],[Destination]],Airports!$A$1:$A$77,Airports!$D$1:$D$77,"Code not found")</f>
        <v>Baltimore</v>
      </c>
      <c r="I2527" t="str" cm="1">
        <f t="array" ref="I2527">_xlfn.XLOOKUP(Flights[[#This Row],[Destination]],_xlfn._TRO_TRAILING(Airports!A:A),_xlfn._TRO_TRAILING(Airports!E:E),"Code not found")</f>
        <v>MD</v>
      </c>
      <c r="J2527" s="1">
        <v>0.53819444444444442</v>
      </c>
      <c r="K2527">
        <f>HOUR(Flights[[#This Row],[Scheduled Departure]])</f>
        <v>12</v>
      </c>
      <c r="L2527" s="1">
        <v>0.6020833333333333</v>
      </c>
      <c r="M2527">
        <v>92</v>
      </c>
      <c r="N2527">
        <v>296</v>
      </c>
      <c r="O2527" s="14">
        <f>Flights[[#This Row],[Length (min)]]/60</f>
        <v>4.9333333333333336</v>
      </c>
      <c r="P2527">
        <v>2329</v>
      </c>
      <c r="Q2527" s="17">
        <f>IFERROR(Flights[[#This Row],[Distance]]/Flights[[#This Row],[Length (hr)]],"")</f>
        <v>472.09459459459458</v>
      </c>
      <c r="R2527" s="1">
        <v>0.87847222222222221</v>
      </c>
      <c r="S2527" s="1">
        <v>0.93263888888888891</v>
      </c>
      <c r="T2527">
        <v>78</v>
      </c>
      <c r="U2527" t="str">
        <f>IF(Flights[[#This Row],[Arrival Delay]]="","Cancelled",IF(Flights[[#This Row],[Arrival Delay]]&gt;15,"Delayed","On time"))</f>
        <v>Delayed</v>
      </c>
      <c r="V2527" t="str">
        <f>IF(Flights[[#This Row],[Status]]&lt;&gt;"Delayed","",IF(Flights[[#This Row],[Arrival Delay]]&gt;120,"Severe",IF(Flights[[#This Row],[Arrival Delay]]&gt;60,"Major","Moderate")))</f>
        <v>Major</v>
      </c>
      <c r="X2527" t="str">
        <f>IF(OR(AND(Flights[[#This Row],[Status]]="Cancelled",Flights[[#This Row],[Cancellation Reason]]="Airline/Carrier"),Flights[[#This Row],[Delay Type]]="Severe"),"Yes","No")</f>
        <v>No</v>
      </c>
    </row>
    <row r="2528" spans="1:24" x14ac:dyDescent="0.25">
      <c r="A2528" s="3">
        <v>42194</v>
      </c>
      <c r="B2528">
        <f>WEEKNUM(Flights[[#This Row],[Date]],2)</f>
        <v>28</v>
      </c>
      <c r="C2528">
        <f>WEEKDAY(Flights[[#This Row],[Date]],2)</f>
        <v>4</v>
      </c>
      <c r="D2528" t="s">
        <v>1602</v>
      </c>
      <c r="E2528" t="s">
        <v>1989</v>
      </c>
      <c r="F2528" t="s">
        <v>0</v>
      </c>
      <c r="G2528" t="s">
        <v>9</v>
      </c>
      <c r="H2528" t="str">
        <f>_xlfn.XLOOKUP(Flights[[#This Row],[Destination]],Airports!$A$1:$A$77,Airports!$D$1:$D$77,"Code not found")</f>
        <v>San Francisco</v>
      </c>
      <c r="I2528" t="str" cm="1">
        <f t="array" ref="I2528">_xlfn.XLOOKUP(Flights[[#This Row],[Destination]],_xlfn._TRO_TRAILING(Airports!A:A),_xlfn._TRO_TRAILING(Airports!E:E),"Code not found")</f>
        <v>CA</v>
      </c>
      <c r="J2528" s="1">
        <v>0.54513888888888884</v>
      </c>
      <c r="K2528">
        <f>HOUR(Flights[[#This Row],[Scheduled Departure]])</f>
        <v>13</v>
      </c>
      <c r="L2528" s="1">
        <v>0.72291666666666665</v>
      </c>
      <c r="M2528">
        <v>256</v>
      </c>
      <c r="N2528">
        <v>133</v>
      </c>
      <c r="O2528" s="14">
        <f>Flights[[#This Row],[Length (min)]]/60</f>
        <v>2.2166666666666668</v>
      </c>
      <c r="P2528">
        <v>337</v>
      </c>
      <c r="Q2528" s="17">
        <f>IFERROR(Flights[[#This Row],[Distance]]/Flights[[#This Row],[Length (hr)]],"")</f>
        <v>152.03007518796991</v>
      </c>
      <c r="R2528" s="1">
        <v>0.60069444444444442</v>
      </c>
      <c r="S2528" s="1">
        <v>0.81527777777777777</v>
      </c>
      <c r="T2528">
        <v>309</v>
      </c>
      <c r="U2528" t="str">
        <f>IF(Flights[[#This Row],[Arrival Delay]]="","Cancelled",IF(Flights[[#This Row],[Arrival Delay]]&gt;15,"Delayed","On time"))</f>
        <v>Delayed</v>
      </c>
      <c r="V2528" t="str">
        <f>IF(Flights[[#This Row],[Status]]&lt;&gt;"Delayed","",IF(Flights[[#This Row],[Arrival Delay]]&gt;120,"Severe",IF(Flights[[#This Row],[Arrival Delay]]&gt;60,"Major","Moderate")))</f>
        <v>Severe</v>
      </c>
      <c r="X2528" t="str">
        <f>IF(OR(AND(Flights[[#This Row],[Status]]="Cancelled",Flights[[#This Row],[Cancellation Reason]]="Airline/Carrier"),Flights[[#This Row],[Delay Type]]="Severe"),"Yes","No")</f>
        <v>Yes</v>
      </c>
    </row>
    <row r="2529" spans="1:24" x14ac:dyDescent="0.25">
      <c r="A2529" s="3">
        <v>42194</v>
      </c>
      <c r="B2529">
        <f>WEEKNUM(Flights[[#This Row],[Date]],2)</f>
        <v>28</v>
      </c>
      <c r="C2529">
        <f>WEEKDAY(Flights[[#This Row],[Date]],2)</f>
        <v>4</v>
      </c>
      <c r="D2529" t="s">
        <v>1051</v>
      </c>
      <c r="E2529" t="s">
        <v>1990</v>
      </c>
      <c r="F2529" t="s">
        <v>0</v>
      </c>
      <c r="G2529" t="s">
        <v>273</v>
      </c>
      <c r="H2529" t="str">
        <f>_xlfn.XLOOKUP(Flights[[#This Row],[Destination]],Airports!$A$1:$A$77,Airports!$D$1:$D$77,"Code not found")</f>
        <v>Denver</v>
      </c>
      <c r="I2529" t="str" cm="1">
        <f t="array" ref="I2529">_xlfn.XLOOKUP(Flights[[#This Row],[Destination]],_xlfn._TRO_TRAILING(Airports!A:A),_xlfn._TRO_TRAILING(Airports!E:E),"Code not found")</f>
        <v>CO</v>
      </c>
      <c r="J2529" s="1">
        <v>0.54513888888888884</v>
      </c>
      <c r="K2529">
        <f>HOUR(Flights[[#This Row],[Scheduled Departure]])</f>
        <v>13</v>
      </c>
      <c r="L2529" s="1">
        <v>0.55763888888888891</v>
      </c>
      <c r="M2529">
        <v>18</v>
      </c>
      <c r="N2529">
        <v>127</v>
      </c>
      <c r="O2529" s="14">
        <f>Flights[[#This Row],[Length (min)]]/60</f>
        <v>2.1166666666666667</v>
      </c>
      <c r="P2529">
        <v>862</v>
      </c>
      <c r="Q2529" s="17">
        <f>IFERROR(Flights[[#This Row],[Distance]]/Flights[[#This Row],[Length (hr)]],"")</f>
        <v>407.24409448818898</v>
      </c>
      <c r="R2529" s="1">
        <v>0.68888888888888888</v>
      </c>
      <c r="S2529" s="1">
        <v>0.6875</v>
      </c>
      <c r="T2529">
        <v>-2</v>
      </c>
      <c r="U2529" t="str">
        <f>IF(Flights[[#This Row],[Arrival Delay]]="","Cancelled",IF(Flights[[#This Row],[Arrival Delay]]&gt;15,"Delayed","On time"))</f>
        <v>On time</v>
      </c>
      <c r="V2529" t="str">
        <f>IF(Flights[[#This Row],[Status]]&lt;&gt;"Delayed","",IF(Flights[[#This Row],[Arrival Delay]]&gt;120,"Severe",IF(Flights[[#This Row],[Arrival Delay]]&gt;60,"Major","Moderate")))</f>
        <v/>
      </c>
      <c r="X2529" t="str">
        <f>IF(OR(AND(Flights[[#This Row],[Status]]="Cancelled",Flights[[#This Row],[Cancellation Reason]]="Airline/Carrier"),Flights[[#This Row],[Delay Type]]="Severe"),"Yes","No")</f>
        <v>No</v>
      </c>
    </row>
    <row r="2530" spans="1:24" x14ac:dyDescent="0.25">
      <c r="A2530" s="3">
        <v>42194</v>
      </c>
      <c r="B2530">
        <f>WEEKNUM(Flights[[#This Row],[Date]],2)</f>
        <v>28</v>
      </c>
      <c r="C2530">
        <f>WEEKDAY(Flights[[#This Row],[Date]],2)</f>
        <v>4</v>
      </c>
      <c r="D2530" t="s">
        <v>1379</v>
      </c>
      <c r="E2530" t="s">
        <v>1996</v>
      </c>
      <c r="F2530" t="s">
        <v>0</v>
      </c>
      <c r="G2530" t="s">
        <v>15</v>
      </c>
      <c r="H2530" t="str">
        <f>_xlfn.XLOOKUP(Flights[[#This Row],[Destination]],Airports!$A$1:$A$77,Airports!$D$1:$D$77,"Code not found")</f>
        <v>Las Vegas</v>
      </c>
      <c r="I2530" t="str" cm="1">
        <f t="array" ref="I2530">_xlfn.XLOOKUP(Flights[[#This Row],[Destination]],_xlfn._TRO_TRAILING(Airports!A:A),_xlfn._TRO_TRAILING(Airports!E:E),"Code not found")</f>
        <v>NV</v>
      </c>
      <c r="J2530" s="1">
        <v>0.70833333333333337</v>
      </c>
      <c r="K2530">
        <f>HOUR(Flights[[#This Row],[Scheduled Departure]])</f>
        <v>17</v>
      </c>
      <c r="L2530" s="1">
        <v>0.7055555555555556</v>
      </c>
      <c r="M2530">
        <v>-4</v>
      </c>
      <c r="N2530">
        <v>69</v>
      </c>
      <c r="O2530" s="14">
        <f>Flights[[#This Row],[Length (min)]]/60</f>
        <v>1.1499999999999999</v>
      </c>
      <c r="P2530">
        <v>236</v>
      </c>
      <c r="Q2530" s="17">
        <f>IFERROR(Flights[[#This Row],[Distance]]/Flights[[#This Row],[Length (hr)]],"")</f>
        <v>205.21739130434784</v>
      </c>
      <c r="R2530" s="1">
        <v>0.75347222222222221</v>
      </c>
      <c r="S2530" s="1">
        <v>0.75347222222222221</v>
      </c>
      <c r="T2530">
        <v>0</v>
      </c>
      <c r="U2530" t="str">
        <f>IF(Flights[[#This Row],[Arrival Delay]]="","Cancelled",IF(Flights[[#This Row],[Arrival Delay]]&gt;15,"Delayed","On time"))</f>
        <v>On time</v>
      </c>
      <c r="V2530" t="str">
        <f>IF(Flights[[#This Row],[Status]]&lt;&gt;"Delayed","",IF(Flights[[#This Row],[Arrival Delay]]&gt;120,"Severe",IF(Flights[[#This Row],[Arrival Delay]]&gt;60,"Major","Moderate")))</f>
        <v/>
      </c>
      <c r="X2530" t="str">
        <f>IF(OR(AND(Flights[[#This Row],[Status]]="Cancelled",Flights[[#This Row],[Cancellation Reason]]="Airline/Carrier"),Flights[[#This Row],[Delay Type]]="Severe"),"Yes","No")</f>
        <v>No</v>
      </c>
    </row>
    <row r="2531" spans="1:24" x14ac:dyDescent="0.25">
      <c r="A2531" s="3">
        <v>42194</v>
      </c>
      <c r="B2531">
        <f>WEEKNUM(Flights[[#This Row],[Date]],2)</f>
        <v>28</v>
      </c>
      <c r="C2531">
        <f>WEEKDAY(Flights[[#This Row],[Date]],2)</f>
        <v>4</v>
      </c>
      <c r="D2531" t="s">
        <v>1015</v>
      </c>
      <c r="E2531" t="s">
        <v>1994</v>
      </c>
      <c r="F2531" t="s">
        <v>0</v>
      </c>
      <c r="G2531" t="s">
        <v>313</v>
      </c>
      <c r="H2531" t="str">
        <f>_xlfn.XLOOKUP(Flights[[#This Row],[Destination]],Airports!$A$1:$A$77,Airports!$D$1:$D$77,"Code not found")</f>
        <v>Monterey</v>
      </c>
      <c r="I2531" t="str" cm="1">
        <f t="array" ref="I2531">_xlfn.XLOOKUP(Flights[[#This Row],[Destination]],_xlfn._TRO_TRAILING(Airports!A:A),_xlfn._TRO_TRAILING(Airports!E:E),"Code not found")</f>
        <v>CA</v>
      </c>
      <c r="J2531" s="1">
        <v>0.73611111111111116</v>
      </c>
      <c r="K2531">
        <f>HOUR(Flights[[#This Row],[Scheduled Departure]])</f>
        <v>17</v>
      </c>
      <c r="L2531" s="1">
        <v>0.73124999999999996</v>
      </c>
      <c r="M2531">
        <v>-7</v>
      </c>
      <c r="N2531">
        <v>68</v>
      </c>
      <c r="O2531" s="14">
        <f>Flights[[#This Row],[Length (min)]]/60</f>
        <v>1.1333333333333333</v>
      </c>
      <c r="P2531">
        <v>266</v>
      </c>
      <c r="Q2531" s="17">
        <f>IFERROR(Flights[[#This Row],[Distance]]/Flights[[#This Row],[Length (hr)]],"")</f>
        <v>234.70588235294119</v>
      </c>
      <c r="R2531" s="1">
        <v>0.79097222222222219</v>
      </c>
      <c r="S2531" s="1">
        <v>0.77847222222222223</v>
      </c>
      <c r="T2531">
        <v>-18</v>
      </c>
      <c r="U2531" t="str">
        <f>IF(Flights[[#This Row],[Arrival Delay]]="","Cancelled",IF(Flights[[#This Row],[Arrival Delay]]&gt;15,"Delayed","On time"))</f>
        <v>On time</v>
      </c>
      <c r="V2531" t="str">
        <f>IF(Flights[[#This Row],[Status]]&lt;&gt;"Delayed","",IF(Flights[[#This Row],[Arrival Delay]]&gt;120,"Severe",IF(Flights[[#This Row],[Arrival Delay]]&gt;60,"Major","Moderate")))</f>
        <v/>
      </c>
      <c r="X2531" t="str">
        <f>IF(OR(AND(Flights[[#This Row],[Status]]="Cancelled",Flights[[#This Row],[Cancellation Reason]]="Airline/Carrier"),Flights[[#This Row],[Delay Type]]="Severe"),"Yes","No")</f>
        <v>No</v>
      </c>
    </row>
    <row r="2532" spans="1:24" x14ac:dyDescent="0.25">
      <c r="A2532" s="3">
        <v>42194</v>
      </c>
      <c r="B2532">
        <f>WEEKNUM(Flights[[#This Row],[Date]],2)</f>
        <v>28</v>
      </c>
      <c r="C2532">
        <f>WEEKDAY(Flights[[#This Row],[Date]],2)</f>
        <v>4</v>
      </c>
      <c r="D2532" t="s">
        <v>1240</v>
      </c>
      <c r="E2532" t="s">
        <v>1994</v>
      </c>
      <c r="F2532" t="s">
        <v>0</v>
      </c>
      <c r="G2532" t="s">
        <v>337</v>
      </c>
      <c r="H2532" t="str">
        <f>_xlfn.XLOOKUP(Flights[[#This Row],[Destination]],Airports!$A$1:$A$77,Airports!$D$1:$D$77,"Code not found")</f>
        <v>Santa Fe</v>
      </c>
      <c r="I2532" t="str" cm="1">
        <f t="array" ref="I2532">_xlfn.XLOOKUP(Flights[[#This Row],[Destination]],_xlfn._TRO_TRAILING(Airports!A:A),_xlfn._TRO_TRAILING(Airports!E:E),"Code not found")</f>
        <v>NM</v>
      </c>
      <c r="J2532" s="1">
        <v>0.75</v>
      </c>
      <c r="K2532">
        <f>HOUR(Flights[[#This Row],[Scheduled Departure]])</f>
        <v>18</v>
      </c>
      <c r="L2532" s="1">
        <v>0.74652777777777779</v>
      </c>
      <c r="M2532">
        <v>-5</v>
      </c>
      <c r="N2532">
        <v>112</v>
      </c>
      <c r="O2532" s="14">
        <f>Flights[[#This Row],[Length (min)]]/60</f>
        <v>1.8666666666666667</v>
      </c>
      <c r="P2532">
        <v>710</v>
      </c>
      <c r="Q2532" s="17">
        <f>IFERROR(Flights[[#This Row],[Distance]]/Flights[[#This Row],[Length (hr)]],"")</f>
        <v>380.35714285714283</v>
      </c>
      <c r="R2532" s="1">
        <v>0.87847222222222221</v>
      </c>
      <c r="S2532" s="1">
        <v>0.86597222222222225</v>
      </c>
      <c r="T2532">
        <v>-18</v>
      </c>
      <c r="U2532" t="str">
        <f>IF(Flights[[#This Row],[Arrival Delay]]="","Cancelled",IF(Flights[[#This Row],[Arrival Delay]]&gt;15,"Delayed","On time"))</f>
        <v>On time</v>
      </c>
      <c r="V2532" t="str">
        <f>IF(Flights[[#This Row],[Status]]&lt;&gt;"Delayed","",IF(Flights[[#This Row],[Arrival Delay]]&gt;120,"Severe",IF(Flights[[#This Row],[Arrival Delay]]&gt;60,"Major","Moderate")))</f>
        <v/>
      </c>
      <c r="X2532" t="str">
        <f>IF(OR(AND(Flights[[#This Row],[Status]]="Cancelled",Flights[[#This Row],[Cancellation Reason]]="Airline/Carrier"),Flights[[#This Row],[Delay Type]]="Severe"),"Yes","No")</f>
        <v>No</v>
      </c>
    </row>
    <row r="2533" spans="1:24" x14ac:dyDescent="0.25">
      <c r="A2533" s="3">
        <v>42194</v>
      </c>
      <c r="B2533">
        <f>WEEKNUM(Flights[[#This Row],[Date]],2)</f>
        <v>28</v>
      </c>
      <c r="C2533">
        <f>WEEKDAY(Flights[[#This Row],[Date]],2)</f>
        <v>4</v>
      </c>
      <c r="D2533" t="s">
        <v>154</v>
      </c>
      <c r="E2533" t="s">
        <v>1987</v>
      </c>
      <c r="F2533" t="s">
        <v>0</v>
      </c>
      <c r="G2533" t="s">
        <v>7</v>
      </c>
      <c r="H2533" t="str">
        <f>_xlfn.XLOOKUP(Flights[[#This Row],[Destination]],Airports!$A$1:$A$77,Airports!$D$1:$D$77,"Code not found")</f>
        <v>Austin</v>
      </c>
      <c r="I2533" t="str" cm="1">
        <f t="array" ref="I2533">_xlfn.XLOOKUP(Flights[[#This Row],[Destination]],_xlfn._TRO_TRAILING(Airports!A:A),_xlfn._TRO_TRAILING(Airports!E:E),"Code not found")</f>
        <v>TX</v>
      </c>
      <c r="J2533" s="1">
        <v>0.78125</v>
      </c>
      <c r="K2533">
        <f>HOUR(Flights[[#This Row],[Scheduled Departure]])</f>
        <v>18</v>
      </c>
      <c r="L2533" s="1">
        <v>0.77777777777777779</v>
      </c>
      <c r="M2533">
        <v>-5</v>
      </c>
      <c r="N2533">
        <v>167</v>
      </c>
      <c r="O2533" s="14">
        <f>Flights[[#This Row],[Length (min)]]/60</f>
        <v>2.7833333333333332</v>
      </c>
      <c r="P2533">
        <v>1242</v>
      </c>
      <c r="Q2533" s="17">
        <f>IFERROR(Flights[[#This Row],[Distance]]/Flights[[#This Row],[Length (hr)]],"")</f>
        <v>446.22754491017969</v>
      </c>
      <c r="R2533" s="1">
        <v>0.99652777777777779</v>
      </c>
      <c r="S2533" s="1">
        <v>0.9770833333333333</v>
      </c>
      <c r="T2533">
        <v>-28</v>
      </c>
      <c r="U2533" t="str">
        <f>IF(Flights[[#This Row],[Arrival Delay]]="","Cancelled",IF(Flights[[#This Row],[Arrival Delay]]&gt;15,"Delayed","On time"))</f>
        <v>On time</v>
      </c>
      <c r="V2533" t="str">
        <f>IF(Flights[[#This Row],[Status]]&lt;&gt;"Delayed","",IF(Flights[[#This Row],[Arrival Delay]]&gt;120,"Severe",IF(Flights[[#This Row],[Arrival Delay]]&gt;60,"Major","Moderate")))</f>
        <v/>
      </c>
      <c r="X2533" t="str">
        <f>IF(OR(AND(Flights[[#This Row],[Status]]="Cancelled",Flights[[#This Row],[Cancellation Reason]]="Airline/Carrier"),Flights[[#This Row],[Delay Type]]="Severe"),"Yes","No")</f>
        <v>No</v>
      </c>
    </row>
    <row r="2534" spans="1:24" x14ac:dyDescent="0.25">
      <c r="A2534" s="3">
        <v>42194</v>
      </c>
      <c r="B2534">
        <f>WEEKNUM(Flights[[#This Row],[Date]],2)</f>
        <v>28</v>
      </c>
      <c r="C2534">
        <f>WEEKDAY(Flights[[#This Row],[Date]],2)</f>
        <v>4</v>
      </c>
      <c r="D2534" t="s">
        <v>839</v>
      </c>
      <c r="E2534" t="s">
        <v>1995</v>
      </c>
      <c r="F2534" t="s">
        <v>0</v>
      </c>
      <c r="G2534" t="s">
        <v>303</v>
      </c>
      <c r="H2534" t="str">
        <f>_xlfn.XLOOKUP(Flights[[#This Row],[Destination]],Airports!$A$1:$A$77,Airports!$D$1:$D$77,"Code not found")</f>
        <v>Kansas City</v>
      </c>
      <c r="I2534" t="str" cm="1">
        <f t="array" ref="I2534">_xlfn.XLOOKUP(Flights[[#This Row],[Destination]],_xlfn._TRO_TRAILING(Airports!A:A),_xlfn._TRO_TRAILING(Airports!E:E),"Code not found")</f>
        <v>MO</v>
      </c>
      <c r="J2534" s="1">
        <v>0.82986111111111116</v>
      </c>
      <c r="K2534">
        <f>HOUR(Flights[[#This Row],[Scheduled Departure]])</f>
        <v>19</v>
      </c>
      <c r="L2534" s="1">
        <v>0.84722222222222221</v>
      </c>
      <c r="M2534">
        <v>25</v>
      </c>
      <c r="N2534">
        <v>178</v>
      </c>
      <c r="O2534" s="14">
        <f>Flights[[#This Row],[Length (min)]]/60</f>
        <v>2.9666666666666668</v>
      </c>
      <c r="P2534">
        <v>1363</v>
      </c>
      <c r="Q2534" s="17">
        <f>IFERROR(Flights[[#This Row],[Distance]]/Flights[[#This Row],[Length (hr)]],"")</f>
        <v>459.43820224719099</v>
      </c>
      <c r="R2534" s="1">
        <v>4.5138888888888888E-2</v>
      </c>
      <c r="S2534" s="1">
        <v>5.4166666666666669E-2</v>
      </c>
      <c r="T2534">
        <v>13</v>
      </c>
      <c r="U2534" t="str">
        <f>IF(Flights[[#This Row],[Arrival Delay]]="","Cancelled",IF(Flights[[#This Row],[Arrival Delay]]&gt;15,"Delayed","On time"))</f>
        <v>On time</v>
      </c>
      <c r="V2534" t="str">
        <f>IF(Flights[[#This Row],[Status]]&lt;&gt;"Delayed","",IF(Flights[[#This Row],[Arrival Delay]]&gt;120,"Severe",IF(Flights[[#This Row],[Arrival Delay]]&gt;60,"Major","Moderate")))</f>
        <v/>
      </c>
      <c r="X2534" t="str">
        <f>IF(OR(AND(Flights[[#This Row],[Status]]="Cancelled",Flights[[#This Row],[Cancellation Reason]]="Airline/Carrier"),Flights[[#This Row],[Delay Type]]="Severe"),"Yes","No")</f>
        <v>No</v>
      </c>
    </row>
    <row r="2535" spans="1:24" x14ac:dyDescent="0.25">
      <c r="A2535" s="3">
        <v>42194</v>
      </c>
      <c r="B2535">
        <f>WEEKNUM(Flights[[#This Row],[Date]],2)</f>
        <v>28</v>
      </c>
      <c r="C2535">
        <f>WEEKDAY(Flights[[#This Row],[Date]],2)</f>
        <v>4</v>
      </c>
      <c r="D2535" t="s">
        <v>102</v>
      </c>
      <c r="E2535" t="s">
        <v>1987</v>
      </c>
      <c r="F2535" t="s">
        <v>0</v>
      </c>
      <c r="G2535" t="s">
        <v>10</v>
      </c>
      <c r="H2535" t="str">
        <f>_xlfn.XLOOKUP(Flights[[#This Row],[Destination]],Airports!$A$1:$A$77,Airports!$D$1:$D$77,"Code not found")</f>
        <v>Boston</v>
      </c>
      <c r="I2535" t="str" cm="1">
        <f t="array" ref="I2535">_xlfn.XLOOKUP(Flights[[#This Row],[Destination]],_xlfn._TRO_TRAILING(Airports!A:A),_xlfn._TRO_TRAILING(Airports!E:E),"Code not found")</f>
        <v>MA</v>
      </c>
      <c r="J2535" s="1">
        <v>0.89583333333333337</v>
      </c>
      <c r="K2535">
        <f>HOUR(Flights[[#This Row],[Scheduled Departure]])</f>
        <v>21</v>
      </c>
      <c r="L2535" s="1">
        <v>0.90208333333333335</v>
      </c>
      <c r="M2535">
        <v>9</v>
      </c>
      <c r="N2535">
        <v>335</v>
      </c>
      <c r="O2535" s="14">
        <f>Flights[[#This Row],[Length (min)]]/60</f>
        <v>5.583333333333333</v>
      </c>
      <c r="P2535">
        <v>2611</v>
      </c>
      <c r="Q2535" s="17">
        <f>IFERROR(Flights[[#This Row],[Distance]]/Flights[[#This Row],[Length (hr)]],"")</f>
        <v>467.64179104477614</v>
      </c>
      <c r="R2535" s="1">
        <v>0.25486111111111109</v>
      </c>
      <c r="S2535" s="1">
        <v>0.25972222222222224</v>
      </c>
      <c r="T2535">
        <v>7</v>
      </c>
      <c r="U2535" t="str">
        <f>IF(Flights[[#This Row],[Arrival Delay]]="","Cancelled",IF(Flights[[#This Row],[Arrival Delay]]&gt;15,"Delayed","On time"))</f>
        <v>On time</v>
      </c>
      <c r="V2535" t="str">
        <f>IF(Flights[[#This Row],[Status]]&lt;&gt;"Delayed","",IF(Flights[[#This Row],[Arrival Delay]]&gt;120,"Severe",IF(Flights[[#This Row],[Arrival Delay]]&gt;60,"Major","Moderate")))</f>
        <v/>
      </c>
      <c r="X2535" t="str">
        <f>IF(OR(AND(Flights[[#This Row],[Status]]="Cancelled",Flights[[#This Row],[Cancellation Reason]]="Airline/Carrier"),Flights[[#This Row],[Delay Type]]="Severe"),"Yes","No")</f>
        <v>No</v>
      </c>
    </row>
    <row r="2536" spans="1:24" x14ac:dyDescent="0.25">
      <c r="A2536" s="3">
        <v>42194</v>
      </c>
      <c r="B2536">
        <f>WEEKNUM(Flights[[#This Row],[Date]],2)</f>
        <v>28</v>
      </c>
      <c r="C2536">
        <f>WEEKDAY(Flights[[#This Row],[Date]],2)</f>
        <v>4</v>
      </c>
      <c r="D2536" t="s">
        <v>868</v>
      </c>
      <c r="E2536" t="s">
        <v>1990</v>
      </c>
      <c r="F2536" t="s">
        <v>0</v>
      </c>
      <c r="G2536" t="s">
        <v>15</v>
      </c>
      <c r="H2536" t="str">
        <f>_xlfn.XLOOKUP(Flights[[#This Row],[Destination]],Airports!$A$1:$A$77,Airports!$D$1:$D$77,"Code not found")</f>
        <v>Las Vegas</v>
      </c>
      <c r="I2536" t="str" cm="1">
        <f t="array" ref="I2536">_xlfn.XLOOKUP(Flights[[#This Row],[Destination]],_xlfn._TRO_TRAILING(Airports!A:A),_xlfn._TRO_TRAILING(Airports!E:E),"Code not found")</f>
        <v>NV</v>
      </c>
      <c r="J2536" s="1">
        <v>0.92291666666666672</v>
      </c>
      <c r="K2536">
        <f>HOUR(Flights[[#This Row],[Scheduled Departure]])</f>
        <v>22</v>
      </c>
      <c r="L2536" s="1">
        <v>1.2500000000000001E-2</v>
      </c>
      <c r="M2536">
        <v>129</v>
      </c>
      <c r="N2536">
        <v>69</v>
      </c>
      <c r="O2536" s="14">
        <f>Flights[[#This Row],[Length (min)]]/60</f>
        <v>1.1499999999999999</v>
      </c>
      <c r="P2536">
        <v>236</v>
      </c>
      <c r="Q2536" s="17">
        <f>IFERROR(Flights[[#This Row],[Distance]]/Flights[[#This Row],[Length (hr)]],"")</f>
        <v>205.21739130434784</v>
      </c>
      <c r="R2536" s="1">
        <v>0.97499999999999998</v>
      </c>
      <c r="S2536" s="1">
        <v>6.0416666666666667E-2</v>
      </c>
      <c r="T2536">
        <v>123</v>
      </c>
      <c r="U2536" t="str">
        <f>IF(Flights[[#This Row],[Arrival Delay]]="","Cancelled",IF(Flights[[#This Row],[Arrival Delay]]&gt;15,"Delayed","On time"))</f>
        <v>Delayed</v>
      </c>
      <c r="V2536" t="str">
        <f>IF(Flights[[#This Row],[Status]]&lt;&gt;"Delayed","",IF(Flights[[#This Row],[Arrival Delay]]&gt;120,"Severe",IF(Flights[[#This Row],[Arrival Delay]]&gt;60,"Major","Moderate")))</f>
        <v>Severe</v>
      </c>
      <c r="X2536" t="str">
        <f>IF(OR(AND(Flights[[#This Row],[Status]]="Cancelled",Flights[[#This Row],[Cancellation Reason]]="Airline/Carrier"),Flights[[#This Row],[Delay Type]]="Severe"),"Yes","No")</f>
        <v>Yes</v>
      </c>
    </row>
    <row r="2537" spans="1:24" x14ac:dyDescent="0.25">
      <c r="A2537" s="3">
        <v>42194</v>
      </c>
      <c r="B2537">
        <f>WEEKNUM(Flights[[#This Row],[Date]],2)</f>
        <v>28</v>
      </c>
      <c r="C2537">
        <f>WEEKDAY(Flights[[#This Row],[Date]],2)</f>
        <v>4</v>
      </c>
      <c r="D2537" t="s">
        <v>664</v>
      </c>
      <c r="E2537" t="s">
        <v>1989</v>
      </c>
      <c r="F2537" t="s">
        <v>0</v>
      </c>
      <c r="G2537" t="s">
        <v>10</v>
      </c>
      <c r="H2537" t="str">
        <f>_xlfn.XLOOKUP(Flights[[#This Row],[Destination]],Airports!$A$1:$A$77,Airports!$D$1:$D$77,"Code not found")</f>
        <v>Boston</v>
      </c>
      <c r="I2537" t="str" cm="1">
        <f t="array" ref="I2537">_xlfn.XLOOKUP(Flights[[#This Row],[Destination]],_xlfn._TRO_TRAILING(Airports!A:A),_xlfn._TRO_TRAILING(Airports!E:E),"Code not found")</f>
        <v>MA</v>
      </c>
      <c r="J2537" s="1">
        <v>0.92361111111111116</v>
      </c>
      <c r="K2537">
        <f>HOUR(Flights[[#This Row],[Scheduled Departure]])</f>
        <v>22</v>
      </c>
      <c r="L2537" s="1">
        <v>0.92152777777777772</v>
      </c>
      <c r="M2537">
        <v>-3</v>
      </c>
      <c r="N2537">
        <v>335</v>
      </c>
      <c r="O2537" s="14">
        <f>Flights[[#This Row],[Length (min)]]/60</f>
        <v>5.583333333333333</v>
      </c>
      <c r="P2537">
        <v>2611</v>
      </c>
      <c r="Q2537" s="17">
        <f>IFERROR(Flights[[#This Row],[Distance]]/Flights[[#This Row],[Length (hr)]],"")</f>
        <v>467.64179104477614</v>
      </c>
      <c r="R2537" s="1">
        <v>0.28263888888888888</v>
      </c>
      <c r="S2537" s="1">
        <v>0.27916666666666667</v>
      </c>
      <c r="T2537">
        <v>-5</v>
      </c>
      <c r="U2537" t="str">
        <f>IF(Flights[[#This Row],[Arrival Delay]]="","Cancelled",IF(Flights[[#This Row],[Arrival Delay]]&gt;15,"Delayed","On time"))</f>
        <v>On time</v>
      </c>
      <c r="V2537" t="str">
        <f>IF(Flights[[#This Row],[Status]]&lt;&gt;"Delayed","",IF(Flights[[#This Row],[Arrival Delay]]&gt;120,"Severe",IF(Flights[[#This Row],[Arrival Delay]]&gt;60,"Major","Moderate")))</f>
        <v/>
      </c>
      <c r="X2537" t="str">
        <f>IF(OR(AND(Flights[[#This Row],[Status]]="Cancelled",Flights[[#This Row],[Cancellation Reason]]="Airline/Carrier"),Flights[[#This Row],[Delay Type]]="Severe"),"Yes","No")</f>
        <v>No</v>
      </c>
    </row>
    <row r="2538" spans="1:24" x14ac:dyDescent="0.25">
      <c r="A2538" s="3">
        <v>42195</v>
      </c>
      <c r="B2538">
        <f>WEEKNUM(Flights[[#This Row],[Date]],2)</f>
        <v>28</v>
      </c>
      <c r="C2538">
        <f>WEEKDAY(Flights[[#This Row],[Date]],2)</f>
        <v>5</v>
      </c>
      <c r="D2538" t="s">
        <v>1567</v>
      </c>
      <c r="E2538" t="s">
        <v>1995</v>
      </c>
      <c r="F2538" t="s">
        <v>0</v>
      </c>
      <c r="G2538" t="s">
        <v>9</v>
      </c>
      <c r="H2538" t="str">
        <f>_xlfn.XLOOKUP(Flights[[#This Row],[Destination]],Airports!$A$1:$A$77,Airports!$D$1:$D$77,"Code not found")</f>
        <v>San Francisco</v>
      </c>
      <c r="I2538" t="str" cm="1">
        <f t="array" ref="I2538">_xlfn.XLOOKUP(Flights[[#This Row],[Destination]],_xlfn._TRO_TRAILING(Airports!A:A),_xlfn._TRO_TRAILING(Airports!E:E),"Code not found")</f>
        <v>CA</v>
      </c>
      <c r="J2538" s="1">
        <v>0.26041666666666669</v>
      </c>
      <c r="K2538">
        <f>HOUR(Flights[[#This Row],[Scheduled Departure]])</f>
        <v>6</v>
      </c>
      <c r="L2538" s="1">
        <v>0.26041666666666669</v>
      </c>
      <c r="M2538">
        <v>0</v>
      </c>
      <c r="N2538">
        <v>71</v>
      </c>
      <c r="O2538" s="14">
        <f>Flights[[#This Row],[Length (min)]]/60</f>
        <v>1.1833333333333333</v>
      </c>
      <c r="P2538">
        <v>337</v>
      </c>
      <c r="Q2538" s="17">
        <f>IFERROR(Flights[[#This Row],[Distance]]/Flights[[#This Row],[Length (hr)]],"")</f>
        <v>284.78873239436621</v>
      </c>
      <c r="R2538" s="1">
        <v>0.31944444444444442</v>
      </c>
      <c r="S2538" s="1">
        <v>0.30972222222222223</v>
      </c>
      <c r="T2538">
        <v>-14</v>
      </c>
      <c r="U2538" t="str">
        <f>IF(Flights[[#This Row],[Arrival Delay]]="","Cancelled",IF(Flights[[#This Row],[Arrival Delay]]&gt;15,"Delayed","On time"))</f>
        <v>On time</v>
      </c>
      <c r="V2538" t="str">
        <f>IF(Flights[[#This Row],[Status]]&lt;&gt;"Delayed","",IF(Flights[[#This Row],[Arrival Delay]]&gt;120,"Severe",IF(Flights[[#This Row],[Arrival Delay]]&gt;60,"Major","Moderate")))</f>
        <v/>
      </c>
      <c r="X2538" t="str">
        <f>IF(OR(AND(Flights[[#This Row],[Status]]="Cancelled",Flights[[#This Row],[Cancellation Reason]]="Airline/Carrier"),Flights[[#This Row],[Delay Type]]="Severe"),"Yes","No")</f>
        <v>No</v>
      </c>
    </row>
    <row r="2539" spans="1:24" x14ac:dyDescent="0.25">
      <c r="A2539" s="3">
        <v>42195</v>
      </c>
      <c r="B2539">
        <f>WEEKNUM(Flights[[#This Row],[Date]],2)</f>
        <v>28</v>
      </c>
      <c r="C2539">
        <f>WEEKDAY(Flights[[#This Row],[Date]],2)</f>
        <v>5</v>
      </c>
      <c r="D2539" t="s">
        <v>464</v>
      </c>
      <c r="E2539" t="s">
        <v>1993</v>
      </c>
      <c r="F2539" t="s">
        <v>0</v>
      </c>
      <c r="G2539" t="s">
        <v>4</v>
      </c>
      <c r="H2539" t="str">
        <f>_xlfn.XLOOKUP(Flights[[#This Row],[Destination]],Airports!$A$1:$A$77,Airports!$D$1:$D$77,"Code not found")</f>
        <v>Chicago</v>
      </c>
      <c r="I2539" t="str" cm="1">
        <f t="array" ref="I2539">_xlfn.XLOOKUP(Flights[[#This Row],[Destination]],_xlfn._TRO_TRAILING(Airports!A:A),_xlfn._TRO_TRAILING(Airports!E:E),"Code not found")</f>
        <v>IL</v>
      </c>
      <c r="J2539" s="1">
        <v>0.35416666666666669</v>
      </c>
      <c r="K2539">
        <f>HOUR(Flights[[#This Row],[Scheduled Departure]])</f>
        <v>8</v>
      </c>
      <c r="L2539" s="1">
        <v>0.35208333333333336</v>
      </c>
      <c r="M2539">
        <v>-3</v>
      </c>
      <c r="N2539">
        <v>233</v>
      </c>
      <c r="O2539" s="14">
        <f>Flights[[#This Row],[Length (min)]]/60</f>
        <v>3.8833333333333333</v>
      </c>
      <c r="P2539">
        <v>1744</v>
      </c>
      <c r="Q2539" s="17">
        <f>IFERROR(Flights[[#This Row],[Distance]]/Flights[[#This Row],[Length (hr)]],"")</f>
        <v>449.09871244635195</v>
      </c>
      <c r="R2539" s="1">
        <v>0.60763888888888884</v>
      </c>
      <c r="S2539" s="1">
        <v>0.59722222222222221</v>
      </c>
      <c r="T2539">
        <v>-15</v>
      </c>
      <c r="U2539" t="str">
        <f>IF(Flights[[#This Row],[Arrival Delay]]="","Cancelled",IF(Flights[[#This Row],[Arrival Delay]]&gt;15,"Delayed","On time"))</f>
        <v>On time</v>
      </c>
      <c r="V2539" t="str">
        <f>IF(Flights[[#This Row],[Status]]&lt;&gt;"Delayed","",IF(Flights[[#This Row],[Arrival Delay]]&gt;120,"Severe",IF(Flights[[#This Row],[Arrival Delay]]&gt;60,"Major","Moderate")))</f>
        <v/>
      </c>
      <c r="X2539" t="str">
        <f>IF(OR(AND(Flights[[#This Row],[Status]]="Cancelled",Flights[[#This Row],[Cancellation Reason]]="Airline/Carrier"),Flights[[#This Row],[Delay Type]]="Severe"),"Yes","No")</f>
        <v>No</v>
      </c>
    </row>
    <row r="2540" spans="1:24" x14ac:dyDescent="0.25">
      <c r="A2540" s="3">
        <v>42195</v>
      </c>
      <c r="B2540">
        <f>WEEKNUM(Flights[[#This Row],[Date]],2)</f>
        <v>28</v>
      </c>
      <c r="C2540">
        <f>WEEKDAY(Flights[[#This Row],[Date]],2)</f>
        <v>5</v>
      </c>
      <c r="D2540" t="s">
        <v>194</v>
      </c>
      <c r="E2540" t="s">
        <v>1987</v>
      </c>
      <c r="F2540" t="s">
        <v>0</v>
      </c>
      <c r="G2540" t="s">
        <v>29</v>
      </c>
      <c r="H2540" t="str">
        <f>_xlfn.XLOOKUP(Flights[[#This Row],[Destination]],Airports!$A$1:$A$77,Airports!$D$1:$D$77,"Code not found")</f>
        <v>Phoenix</v>
      </c>
      <c r="I2540" t="str" cm="1">
        <f t="array" ref="I2540">_xlfn.XLOOKUP(Flights[[#This Row],[Destination]],_xlfn._TRO_TRAILING(Airports!A:A),_xlfn._TRO_TRAILING(Airports!E:E),"Code not found")</f>
        <v>AZ</v>
      </c>
      <c r="J2540" s="1">
        <v>0.4201388888888889</v>
      </c>
      <c r="K2540">
        <f>HOUR(Flights[[#This Row],[Scheduled Departure]])</f>
        <v>10</v>
      </c>
      <c r="L2540" s="1">
        <v>0.45277777777777778</v>
      </c>
      <c r="M2540">
        <v>47</v>
      </c>
      <c r="N2540">
        <v>82</v>
      </c>
      <c r="O2540" s="14">
        <f>Flights[[#This Row],[Length (min)]]/60</f>
        <v>1.3666666666666667</v>
      </c>
      <c r="P2540">
        <v>370</v>
      </c>
      <c r="Q2540" s="17">
        <f>IFERROR(Flights[[#This Row],[Distance]]/Flights[[#This Row],[Length (hr)]],"")</f>
        <v>270.73170731707319</v>
      </c>
      <c r="R2540" s="1">
        <v>0.48333333333333334</v>
      </c>
      <c r="S2540" s="1">
        <v>0.50972222222222219</v>
      </c>
      <c r="T2540">
        <v>38</v>
      </c>
      <c r="U2540" t="str">
        <f>IF(Flights[[#This Row],[Arrival Delay]]="","Cancelled",IF(Flights[[#This Row],[Arrival Delay]]&gt;15,"Delayed","On time"))</f>
        <v>Delayed</v>
      </c>
      <c r="V2540" t="str">
        <f>IF(Flights[[#This Row],[Status]]&lt;&gt;"Delayed","",IF(Flights[[#This Row],[Arrival Delay]]&gt;120,"Severe",IF(Flights[[#This Row],[Arrival Delay]]&gt;60,"Major","Moderate")))</f>
        <v>Moderate</v>
      </c>
      <c r="X2540" t="str">
        <f>IF(OR(AND(Flights[[#This Row],[Status]]="Cancelled",Flights[[#This Row],[Cancellation Reason]]="Airline/Carrier"),Flights[[#This Row],[Delay Type]]="Severe"),"Yes","No")</f>
        <v>No</v>
      </c>
    </row>
    <row r="2541" spans="1:24" x14ac:dyDescent="0.25">
      <c r="A2541" s="3">
        <v>42195</v>
      </c>
      <c r="B2541">
        <f>WEEKNUM(Flights[[#This Row],[Date]],2)</f>
        <v>28</v>
      </c>
      <c r="C2541">
        <f>WEEKDAY(Flights[[#This Row],[Date]],2)</f>
        <v>5</v>
      </c>
      <c r="D2541" t="s">
        <v>1518</v>
      </c>
      <c r="E2541" t="s">
        <v>1995</v>
      </c>
      <c r="F2541" t="s">
        <v>0</v>
      </c>
      <c r="G2541" t="s">
        <v>273</v>
      </c>
      <c r="H2541" t="str">
        <f>_xlfn.XLOOKUP(Flights[[#This Row],[Destination]],Airports!$A$1:$A$77,Airports!$D$1:$D$77,"Code not found")</f>
        <v>Denver</v>
      </c>
      <c r="I2541" t="str" cm="1">
        <f t="array" ref="I2541">_xlfn.XLOOKUP(Flights[[#This Row],[Destination]],_xlfn._TRO_TRAILING(Airports!A:A),_xlfn._TRO_TRAILING(Airports!E:E),"Code not found")</f>
        <v>CO</v>
      </c>
      <c r="J2541" s="1">
        <v>0.4375</v>
      </c>
      <c r="K2541">
        <f>HOUR(Flights[[#This Row],[Scheduled Departure]])</f>
        <v>10</v>
      </c>
      <c r="L2541" s="1">
        <v>0.4375</v>
      </c>
      <c r="M2541">
        <v>0</v>
      </c>
      <c r="N2541">
        <v>129</v>
      </c>
      <c r="O2541" s="14">
        <f>Flights[[#This Row],[Length (min)]]/60</f>
        <v>2.15</v>
      </c>
      <c r="P2541">
        <v>862</v>
      </c>
      <c r="Q2541" s="17">
        <f>IFERROR(Flights[[#This Row],[Distance]]/Flights[[#This Row],[Length (hr)]],"")</f>
        <v>400.93023255813955</v>
      </c>
      <c r="R2541" s="1">
        <v>0.57291666666666663</v>
      </c>
      <c r="S2541" s="1">
        <v>0.56874999999999998</v>
      </c>
      <c r="T2541">
        <v>-6</v>
      </c>
      <c r="U2541" t="str">
        <f>IF(Flights[[#This Row],[Arrival Delay]]="","Cancelled",IF(Flights[[#This Row],[Arrival Delay]]&gt;15,"Delayed","On time"))</f>
        <v>On time</v>
      </c>
      <c r="V2541" t="str">
        <f>IF(Flights[[#This Row],[Status]]&lt;&gt;"Delayed","",IF(Flights[[#This Row],[Arrival Delay]]&gt;120,"Severe",IF(Flights[[#This Row],[Arrival Delay]]&gt;60,"Major","Moderate")))</f>
        <v/>
      </c>
      <c r="X2541" t="str">
        <f>IF(OR(AND(Flights[[#This Row],[Status]]="Cancelled",Flights[[#This Row],[Cancellation Reason]]="Airline/Carrier"),Flights[[#This Row],[Delay Type]]="Severe"),"Yes","No")</f>
        <v>No</v>
      </c>
    </row>
    <row r="2542" spans="1:24" x14ac:dyDescent="0.25">
      <c r="A2542" s="3">
        <v>42195</v>
      </c>
      <c r="B2542">
        <f>WEEKNUM(Flights[[#This Row],[Date]],2)</f>
        <v>28</v>
      </c>
      <c r="C2542">
        <f>WEEKDAY(Flights[[#This Row],[Date]],2)</f>
        <v>5</v>
      </c>
      <c r="D2542" t="s">
        <v>987</v>
      </c>
      <c r="E2542" t="s">
        <v>1990</v>
      </c>
      <c r="F2542" t="s">
        <v>0</v>
      </c>
      <c r="G2542" t="s">
        <v>9</v>
      </c>
      <c r="H2542" t="str">
        <f>_xlfn.XLOOKUP(Flights[[#This Row],[Destination]],Airports!$A$1:$A$77,Airports!$D$1:$D$77,"Code not found")</f>
        <v>San Francisco</v>
      </c>
      <c r="I2542" t="str" cm="1">
        <f t="array" ref="I2542">_xlfn.XLOOKUP(Flights[[#This Row],[Destination]],_xlfn._TRO_TRAILING(Airports!A:A),_xlfn._TRO_TRAILING(Airports!E:E),"Code not found")</f>
        <v>CA</v>
      </c>
      <c r="J2542" s="1">
        <v>0.45347222222222222</v>
      </c>
      <c r="K2542">
        <f>HOUR(Flights[[#This Row],[Scheduled Departure]])</f>
        <v>10</v>
      </c>
      <c r="L2542" s="1">
        <v>0.45902777777777776</v>
      </c>
      <c r="M2542">
        <v>8</v>
      </c>
      <c r="N2542">
        <v>104</v>
      </c>
      <c r="O2542" s="14">
        <f>Flights[[#This Row],[Length (min)]]/60</f>
        <v>1.7333333333333334</v>
      </c>
      <c r="P2542">
        <v>337</v>
      </c>
      <c r="Q2542" s="17">
        <f>IFERROR(Flights[[#This Row],[Distance]]/Flights[[#This Row],[Length (hr)]],"")</f>
        <v>194.42307692307691</v>
      </c>
      <c r="R2542" s="1">
        <v>0.51388888888888884</v>
      </c>
      <c r="S2542" s="1">
        <v>0.53125</v>
      </c>
      <c r="T2542">
        <v>25</v>
      </c>
      <c r="U2542" t="str">
        <f>IF(Flights[[#This Row],[Arrival Delay]]="","Cancelled",IF(Flights[[#This Row],[Arrival Delay]]&gt;15,"Delayed","On time"))</f>
        <v>Delayed</v>
      </c>
      <c r="V2542" t="str">
        <f>IF(Flights[[#This Row],[Status]]&lt;&gt;"Delayed","",IF(Flights[[#This Row],[Arrival Delay]]&gt;120,"Severe",IF(Flights[[#This Row],[Arrival Delay]]&gt;60,"Major","Moderate")))</f>
        <v>Moderate</v>
      </c>
      <c r="X2542" t="str">
        <f>IF(OR(AND(Flights[[#This Row],[Status]]="Cancelled",Flights[[#This Row],[Cancellation Reason]]="Airline/Carrier"),Flights[[#This Row],[Delay Type]]="Severe"),"Yes","No")</f>
        <v>No</v>
      </c>
    </row>
    <row r="2543" spans="1:24" x14ac:dyDescent="0.25">
      <c r="A2543" s="3">
        <v>42195</v>
      </c>
      <c r="B2543">
        <f>WEEKNUM(Flights[[#This Row],[Date]],2)</f>
        <v>28</v>
      </c>
      <c r="C2543">
        <f>WEEKDAY(Flights[[#This Row],[Date]],2)</f>
        <v>5</v>
      </c>
      <c r="D2543" t="s">
        <v>139</v>
      </c>
      <c r="E2543" t="s">
        <v>1987</v>
      </c>
      <c r="F2543" t="s">
        <v>0</v>
      </c>
      <c r="G2543" t="s">
        <v>23</v>
      </c>
      <c r="H2543" t="str">
        <f>_xlfn.XLOOKUP(Flights[[#This Row],[Destination]],Airports!$A$1:$A$77,Airports!$D$1:$D$77,"Code not found")</f>
        <v>Indianapolis</v>
      </c>
      <c r="I2543" t="str" cm="1">
        <f t="array" ref="I2543">_xlfn.XLOOKUP(Flights[[#This Row],[Destination]],_xlfn._TRO_TRAILING(Airports!A:A),_xlfn._TRO_TRAILING(Airports!E:E),"Code not found")</f>
        <v>IN</v>
      </c>
      <c r="J2543" s="1">
        <v>0.46180555555555558</v>
      </c>
      <c r="K2543">
        <f>HOUR(Flights[[#This Row],[Scheduled Departure]])</f>
        <v>11</v>
      </c>
      <c r="L2543" s="1">
        <v>0.45902777777777776</v>
      </c>
      <c r="M2543">
        <v>-4</v>
      </c>
      <c r="N2543">
        <v>233</v>
      </c>
      <c r="O2543" s="14">
        <f>Flights[[#This Row],[Length (min)]]/60</f>
        <v>3.8833333333333333</v>
      </c>
      <c r="P2543">
        <v>1814</v>
      </c>
      <c r="Q2543" s="17">
        <f>IFERROR(Flights[[#This Row],[Distance]]/Flights[[#This Row],[Length (hr)]],"")</f>
        <v>467.12446351931328</v>
      </c>
      <c r="R2543" s="1">
        <v>0.7631944444444444</v>
      </c>
      <c r="S2543" s="1">
        <v>0.74583333333333335</v>
      </c>
      <c r="T2543">
        <v>-25</v>
      </c>
      <c r="U2543" t="str">
        <f>IF(Flights[[#This Row],[Arrival Delay]]="","Cancelled",IF(Flights[[#This Row],[Arrival Delay]]&gt;15,"Delayed","On time"))</f>
        <v>On time</v>
      </c>
      <c r="V2543" t="str">
        <f>IF(Flights[[#This Row],[Status]]&lt;&gt;"Delayed","",IF(Flights[[#This Row],[Arrival Delay]]&gt;120,"Severe",IF(Flights[[#This Row],[Arrival Delay]]&gt;60,"Major","Moderate")))</f>
        <v/>
      </c>
      <c r="X2543" t="str">
        <f>IF(OR(AND(Flights[[#This Row],[Status]]="Cancelled",Flights[[#This Row],[Cancellation Reason]]="Airline/Carrier"),Flights[[#This Row],[Delay Type]]="Severe"),"Yes","No")</f>
        <v>No</v>
      </c>
    </row>
    <row r="2544" spans="1:24" x14ac:dyDescent="0.25">
      <c r="A2544" s="3">
        <v>42195</v>
      </c>
      <c r="B2544">
        <f>WEEKNUM(Flights[[#This Row],[Date]],2)</f>
        <v>28</v>
      </c>
      <c r="C2544">
        <f>WEEKDAY(Flights[[#This Row],[Date]],2)</f>
        <v>5</v>
      </c>
      <c r="D2544" t="s">
        <v>1277</v>
      </c>
      <c r="E2544" t="s">
        <v>1990</v>
      </c>
      <c r="F2544" t="s">
        <v>0</v>
      </c>
      <c r="G2544" t="s">
        <v>293</v>
      </c>
      <c r="H2544" t="str">
        <f>_xlfn.XLOOKUP(Flights[[#This Row],[Destination]],Airports!$A$1:$A$77,Airports!$D$1:$D$77,"Code not found")</f>
        <v>Houston</v>
      </c>
      <c r="I2544" t="str" cm="1">
        <f t="array" ref="I2544">_xlfn.XLOOKUP(Flights[[#This Row],[Destination]],_xlfn._TRO_TRAILING(Airports!A:A),_xlfn._TRO_TRAILING(Airports!E:E),"Code not found")</f>
        <v>TX</v>
      </c>
      <c r="J2544" s="1">
        <v>0.48333333333333334</v>
      </c>
      <c r="K2544">
        <f>HOUR(Flights[[#This Row],[Scheduled Departure]])</f>
        <v>11</v>
      </c>
      <c r="L2544" s="1">
        <v>0.49444444444444446</v>
      </c>
      <c r="M2544">
        <v>16</v>
      </c>
      <c r="N2544">
        <v>191</v>
      </c>
      <c r="O2544" s="14">
        <f>Flights[[#This Row],[Length (min)]]/60</f>
        <v>3.1833333333333331</v>
      </c>
      <c r="P2544">
        <v>1379</v>
      </c>
      <c r="Q2544" s="17">
        <f>IFERROR(Flights[[#This Row],[Distance]]/Flights[[#This Row],[Length (hr)]],"")</f>
        <v>433.19371727748694</v>
      </c>
      <c r="R2544" s="1">
        <v>0.70972222222222225</v>
      </c>
      <c r="S2544" s="1">
        <v>0.7104166666666667</v>
      </c>
      <c r="T2544">
        <v>1</v>
      </c>
      <c r="U2544" t="str">
        <f>IF(Flights[[#This Row],[Arrival Delay]]="","Cancelled",IF(Flights[[#This Row],[Arrival Delay]]&gt;15,"Delayed","On time"))</f>
        <v>On time</v>
      </c>
      <c r="V2544" t="str">
        <f>IF(Flights[[#This Row],[Status]]&lt;&gt;"Delayed","",IF(Flights[[#This Row],[Arrival Delay]]&gt;120,"Severe",IF(Flights[[#This Row],[Arrival Delay]]&gt;60,"Major","Moderate")))</f>
        <v/>
      </c>
      <c r="X2544" t="str">
        <f>IF(OR(AND(Flights[[#This Row],[Status]]="Cancelled",Flights[[#This Row],[Cancellation Reason]]="Airline/Carrier"),Flights[[#This Row],[Delay Type]]="Severe"),"Yes","No")</f>
        <v>No</v>
      </c>
    </row>
    <row r="2545" spans="1:24" x14ac:dyDescent="0.25">
      <c r="A2545" s="3">
        <v>42195</v>
      </c>
      <c r="B2545">
        <f>WEEKNUM(Flights[[#This Row],[Date]],2)</f>
        <v>28</v>
      </c>
      <c r="C2545">
        <f>WEEKDAY(Flights[[#This Row],[Date]],2)</f>
        <v>5</v>
      </c>
      <c r="D2545" t="s">
        <v>1197</v>
      </c>
      <c r="E2545" t="s">
        <v>1995</v>
      </c>
      <c r="F2545" t="s">
        <v>0</v>
      </c>
      <c r="G2545" t="s">
        <v>257</v>
      </c>
      <c r="H2545" t="str">
        <f>_xlfn.XLOOKUP(Flights[[#This Row],[Destination]],Airports!$A$1:$A$77,Airports!$D$1:$D$77,"Code not found")</f>
        <v>Baltimore</v>
      </c>
      <c r="I2545" t="str" cm="1">
        <f t="array" ref="I2545">_xlfn.XLOOKUP(Flights[[#This Row],[Destination]],_xlfn._TRO_TRAILING(Airports!A:A),_xlfn._TRO_TRAILING(Airports!E:E),"Code not found")</f>
        <v>MD</v>
      </c>
      <c r="J2545" s="1">
        <v>0.53819444444444442</v>
      </c>
      <c r="K2545">
        <f>HOUR(Flights[[#This Row],[Scheduled Departure]])</f>
        <v>12</v>
      </c>
      <c r="L2545" s="1">
        <v>0.5444444444444444</v>
      </c>
      <c r="M2545">
        <v>9</v>
      </c>
      <c r="N2545">
        <v>299</v>
      </c>
      <c r="O2545" s="14">
        <f>Flights[[#This Row],[Length (min)]]/60</f>
        <v>4.9833333333333334</v>
      </c>
      <c r="P2545">
        <v>2329</v>
      </c>
      <c r="Q2545" s="17">
        <f>IFERROR(Flights[[#This Row],[Distance]]/Flights[[#This Row],[Length (hr)]],"")</f>
        <v>467.35785953177259</v>
      </c>
      <c r="R2545" s="1">
        <v>0.87847222222222221</v>
      </c>
      <c r="S2545" s="1">
        <v>0.87708333333333333</v>
      </c>
      <c r="T2545">
        <v>-2</v>
      </c>
      <c r="U2545" t="str">
        <f>IF(Flights[[#This Row],[Arrival Delay]]="","Cancelled",IF(Flights[[#This Row],[Arrival Delay]]&gt;15,"Delayed","On time"))</f>
        <v>On time</v>
      </c>
      <c r="V2545" t="str">
        <f>IF(Flights[[#This Row],[Status]]&lt;&gt;"Delayed","",IF(Flights[[#This Row],[Arrival Delay]]&gt;120,"Severe",IF(Flights[[#This Row],[Arrival Delay]]&gt;60,"Major","Moderate")))</f>
        <v/>
      </c>
      <c r="X2545" t="str">
        <f>IF(OR(AND(Flights[[#This Row],[Status]]="Cancelled",Flights[[#This Row],[Cancellation Reason]]="Airline/Carrier"),Flights[[#This Row],[Delay Type]]="Severe"),"Yes","No")</f>
        <v>No</v>
      </c>
    </row>
    <row r="2546" spans="1:24" x14ac:dyDescent="0.25">
      <c r="A2546" s="3">
        <v>42195</v>
      </c>
      <c r="B2546">
        <f>WEEKNUM(Flights[[#This Row],[Date]],2)</f>
        <v>28</v>
      </c>
      <c r="C2546">
        <f>WEEKDAY(Flights[[#This Row],[Date]],2)</f>
        <v>5</v>
      </c>
      <c r="D2546" t="s">
        <v>796</v>
      </c>
      <c r="E2546" t="s">
        <v>1994</v>
      </c>
      <c r="F2546" t="s">
        <v>0</v>
      </c>
      <c r="G2546" t="s">
        <v>318</v>
      </c>
      <c r="H2546" t="str">
        <f>_xlfn.XLOOKUP(Flights[[#This Row],[Destination]],Airports!$A$1:$A$77,Airports!$D$1:$D$77,"Code not found")</f>
        <v>Oakland</v>
      </c>
      <c r="I2546" t="str" cm="1">
        <f t="array" ref="I2546">_xlfn.XLOOKUP(Flights[[#This Row],[Destination]],_xlfn._TRO_TRAILING(Airports!A:A),_xlfn._TRO_TRAILING(Airports!E:E),"Code not found")</f>
        <v>CA</v>
      </c>
      <c r="J2546" s="1">
        <v>0.70138888888888884</v>
      </c>
      <c r="K2546">
        <f>HOUR(Flights[[#This Row],[Scheduled Departure]])</f>
        <v>16</v>
      </c>
      <c r="L2546" s="1">
        <v>0.70486111111111116</v>
      </c>
      <c r="M2546">
        <v>5</v>
      </c>
      <c r="N2546">
        <v>88</v>
      </c>
      <c r="O2546" s="14">
        <f>Flights[[#This Row],[Length (min)]]/60</f>
        <v>1.4666666666666666</v>
      </c>
      <c r="P2546">
        <v>337</v>
      </c>
      <c r="Q2546" s="17">
        <f>IFERROR(Flights[[#This Row],[Distance]]/Flights[[#This Row],[Length (hr)]],"")</f>
        <v>229.77272727272728</v>
      </c>
      <c r="R2546" s="1">
        <v>0.7583333333333333</v>
      </c>
      <c r="S2546" s="1">
        <v>0.76597222222222228</v>
      </c>
      <c r="T2546">
        <v>11</v>
      </c>
      <c r="U2546" t="str">
        <f>IF(Flights[[#This Row],[Arrival Delay]]="","Cancelled",IF(Flights[[#This Row],[Arrival Delay]]&gt;15,"Delayed","On time"))</f>
        <v>On time</v>
      </c>
      <c r="V2546" t="str">
        <f>IF(Flights[[#This Row],[Status]]&lt;&gt;"Delayed","",IF(Flights[[#This Row],[Arrival Delay]]&gt;120,"Severe",IF(Flights[[#This Row],[Arrival Delay]]&gt;60,"Major","Moderate")))</f>
        <v/>
      </c>
      <c r="X2546" t="str">
        <f>IF(OR(AND(Flights[[#This Row],[Status]]="Cancelled",Flights[[#This Row],[Cancellation Reason]]="Airline/Carrier"),Flights[[#This Row],[Delay Type]]="Severe"),"Yes","No")</f>
        <v>No</v>
      </c>
    </row>
    <row r="2547" spans="1:24" x14ac:dyDescent="0.25">
      <c r="A2547" s="3">
        <v>42195</v>
      </c>
      <c r="B2547">
        <f>WEEKNUM(Flights[[#This Row],[Date]],2)</f>
        <v>28</v>
      </c>
      <c r="C2547">
        <f>WEEKDAY(Flights[[#This Row],[Date]],2)</f>
        <v>5</v>
      </c>
      <c r="D2547" t="s">
        <v>622</v>
      </c>
      <c r="E2547" t="s">
        <v>1994</v>
      </c>
      <c r="F2547" t="s">
        <v>0</v>
      </c>
      <c r="G2547" t="s">
        <v>314</v>
      </c>
      <c r="H2547" t="str">
        <f>_xlfn.XLOOKUP(Flights[[#This Row],[Destination]],Airports!$A$1:$A$77,Airports!$D$1:$D$77,"Code not found")</f>
        <v>Minneapolis</v>
      </c>
      <c r="I2547" t="str" cm="1">
        <f t="array" ref="I2547">_xlfn.XLOOKUP(Flights[[#This Row],[Destination]],_xlfn._TRO_TRAILING(Airports!A:A),_xlfn._TRO_TRAILING(Airports!E:E),"Code not found")</f>
        <v>MN</v>
      </c>
      <c r="J2547" s="1">
        <v>0.73611111111111116</v>
      </c>
      <c r="K2547">
        <f>HOUR(Flights[[#This Row],[Scheduled Departure]])</f>
        <v>17</v>
      </c>
      <c r="L2547" s="1">
        <v>0.73611111111111116</v>
      </c>
      <c r="M2547">
        <v>0</v>
      </c>
      <c r="N2547">
        <v>237</v>
      </c>
      <c r="O2547" s="14">
        <f>Flights[[#This Row],[Length (min)]]/60</f>
        <v>3.95</v>
      </c>
      <c r="P2547">
        <v>1535</v>
      </c>
      <c r="Q2547" s="17">
        <f>IFERROR(Flights[[#This Row],[Distance]]/Flights[[#This Row],[Length (hr)]],"")</f>
        <v>388.60759493670884</v>
      </c>
      <c r="R2547" s="1">
        <v>0.96805555555555556</v>
      </c>
      <c r="S2547" s="1">
        <v>0.98402777777777772</v>
      </c>
      <c r="T2547">
        <v>23</v>
      </c>
      <c r="U2547" t="str">
        <f>IF(Flights[[#This Row],[Arrival Delay]]="","Cancelled",IF(Flights[[#This Row],[Arrival Delay]]&gt;15,"Delayed","On time"))</f>
        <v>Delayed</v>
      </c>
      <c r="V2547" t="str">
        <f>IF(Flights[[#This Row],[Status]]&lt;&gt;"Delayed","",IF(Flights[[#This Row],[Arrival Delay]]&gt;120,"Severe",IF(Flights[[#This Row],[Arrival Delay]]&gt;60,"Major","Moderate")))</f>
        <v>Moderate</v>
      </c>
      <c r="X2547" t="str">
        <f>IF(OR(AND(Flights[[#This Row],[Status]]="Cancelled",Flights[[#This Row],[Cancellation Reason]]="Airline/Carrier"),Flights[[#This Row],[Delay Type]]="Severe"),"Yes","No")</f>
        <v>No</v>
      </c>
    </row>
    <row r="2548" spans="1:24" x14ac:dyDescent="0.25">
      <c r="A2548" s="3">
        <v>42195</v>
      </c>
      <c r="B2548">
        <f>WEEKNUM(Flights[[#This Row],[Date]],2)</f>
        <v>28</v>
      </c>
      <c r="C2548">
        <f>WEEKDAY(Flights[[#This Row],[Date]],2)</f>
        <v>5</v>
      </c>
      <c r="D2548" t="s">
        <v>1608</v>
      </c>
      <c r="E2548" t="s">
        <v>1989</v>
      </c>
      <c r="F2548" t="s">
        <v>0</v>
      </c>
      <c r="G2548" t="s">
        <v>24</v>
      </c>
      <c r="H2548" t="str">
        <f>_xlfn.XLOOKUP(Flights[[#This Row],[Destination]],Airports!$A$1:$A$77,Airports!$D$1:$D$77,"Code not found")</f>
        <v>Portland</v>
      </c>
      <c r="I2548" t="str" cm="1">
        <f t="array" ref="I2548">_xlfn.XLOOKUP(Flights[[#This Row],[Destination]],_xlfn._TRO_TRAILING(Airports!A:A),_xlfn._TRO_TRAILING(Airports!E:E),"Code not found")</f>
        <v>OR</v>
      </c>
      <c r="J2548" s="1">
        <v>0.82986111111111116</v>
      </c>
      <c r="K2548">
        <f>HOUR(Flights[[#This Row],[Scheduled Departure]])</f>
        <v>19</v>
      </c>
      <c r="L2548" s="1">
        <v>0.84236111111111112</v>
      </c>
      <c r="M2548">
        <v>18</v>
      </c>
      <c r="N2548">
        <v>136</v>
      </c>
      <c r="O2548" s="14">
        <f>Flights[[#This Row],[Length (min)]]/60</f>
        <v>2.2666666666666666</v>
      </c>
      <c r="P2548">
        <v>834</v>
      </c>
      <c r="Q2548" s="17">
        <f>IFERROR(Flights[[#This Row],[Distance]]/Flights[[#This Row],[Length (hr)]],"")</f>
        <v>367.94117647058823</v>
      </c>
      <c r="R2548" s="1">
        <v>0.92777777777777781</v>
      </c>
      <c r="S2548" s="1">
        <v>0.93680555555555556</v>
      </c>
      <c r="T2548">
        <v>13</v>
      </c>
      <c r="U2548" t="str">
        <f>IF(Flights[[#This Row],[Arrival Delay]]="","Cancelled",IF(Flights[[#This Row],[Arrival Delay]]&gt;15,"Delayed","On time"))</f>
        <v>On time</v>
      </c>
      <c r="V2548" t="str">
        <f>IF(Flights[[#This Row],[Status]]&lt;&gt;"Delayed","",IF(Flights[[#This Row],[Arrival Delay]]&gt;120,"Severe",IF(Flights[[#This Row],[Arrival Delay]]&gt;60,"Major","Moderate")))</f>
        <v/>
      </c>
      <c r="X2548" t="str">
        <f>IF(OR(AND(Flights[[#This Row],[Status]]="Cancelled",Flights[[#This Row],[Cancellation Reason]]="Airline/Carrier"),Flights[[#This Row],[Delay Type]]="Severe"),"Yes","No")</f>
        <v>No</v>
      </c>
    </row>
    <row r="2549" spans="1:24" x14ac:dyDescent="0.25">
      <c r="A2549" s="3">
        <v>42195</v>
      </c>
      <c r="B2549">
        <f>WEEKNUM(Flights[[#This Row],[Date]],2)</f>
        <v>28</v>
      </c>
      <c r="C2549">
        <f>WEEKDAY(Flights[[#This Row],[Date]],2)</f>
        <v>5</v>
      </c>
      <c r="D2549" t="s">
        <v>1556</v>
      </c>
      <c r="E2549" t="s">
        <v>1995</v>
      </c>
      <c r="F2549" t="s">
        <v>0</v>
      </c>
      <c r="G2549" t="s">
        <v>9</v>
      </c>
      <c r="H2549" t="str">
        <f>_xlfn.XLOOKUP(Flights[[#This Row],[Destination]],Airports!$A$1:$A$77,Airports!$D$1:$D$77,"Code not found")</f>
        <v>San Francisco</v>
      </c>
      <c r="I2549" t="str" cm="1">
        <f t="array" ref="I2549">_xlfn.XLOOKUP(Flights[[#This Row],[Destination]],_xlfn._TRO_TRAILING(Airports!A:A),_xlfn._TRO_TRAILING(Airports!E:E),"Code not found")</f>
        <v>CA</v>
      </c>
      <c r="J2549" s="1">
        <v>0.84722222222222221</v>
      </c>
      <c r="K2549">
        <f>HOUR(Flights[[#This Row],[Scheduled Departure]])</f>
        <v>20</v>
      </c>
      <c r="L2549" s="1">
        <v>0.89722222222222225</v>
      </c>
      <c r="M2549">
        <v>72</v>
      </c>
      <c r="N2549">
        <v>67</v>
      </c>
      <c r="O2549" s="14">
        <f>Flights[[#This Row],[Length (min)]]/60</f>
        <v>1.1166666666666667</v>
      </c>
      <c r="P2549">
        <v>337</v>
      </c>
      <c r="Q2549" s="17">
        <f>IFERROR(Flights[[#This Row],[Distance]]/Flights[[#This Row],[Length (hr)]],"")</f>
        <v>301.79104477611941</v>
      </c>
      <c r="R2549" s="1">
        <v>0.89930555555555558</v>
      </c>
      <c r="S2549" s="1">
        <v>0.94374999999999998</v>
      </c>
      <c r="T2549">
        <v>64</v>
      </c>
      <c r="U2549" t="str">
        <f>IF(Flights[[#This Row],[Arrival Delay]]="","Cancelled",IF(Flights[[#This Row],[Arrival Delay]]&gt;15,"Delayed","On time"))</f>
        <v>Delayed</v>
      </c>
      <c r="V2549" t="str">
        <f>IF(Flights[[#This Row],[Status]]&lt;&gt;"Delayed","",IF(Flights[[#This Row],[Arrival Delay]]&gt;120,"Severe",IF(Flights[[#This Row],[Arrival Delay]]&gt;60,"Major","Moderate")))</f>
        <v>Major</v>
      </c>
      <c r="X2549" t="str">
        <f>IF(OR(AND(Flights[[#This Row],[Status]]="Cancelled",Flights[[#This Row],[Cancellation Reason]]="Airline/Carrier"),Flights[[#This Row],[Delay Type]]="Severe"),"Yes","No")</f>
        <v>No</v>
      </c>
    </row>
    <row r="2550" spans="1:24" x14ac:dyDescent="0.25">
      <c r="A2550" s="3">
        <v>42195</v>
      </c>
      <c r="B2550">
        <f>WEEKNUM(Flights[[#This Row],[Date]],2)</f>
        <v>28</v>
      </c>
      <c r="C2550">
        <f>WEEKDAY(Flights[[#This Row],[Date]],2)</f>
        <v>5</v>
      </c>
      <c r="D2550" t="s">
        <v>1416</v>
      </c>
      <c r="E2550" t="s">
        <v>1990</v>
      </c>
      <c r="F2550" t="s">
        <v>0</v>
      </c>
      <c r="G2550" t="s">
        <v>262</v>
      </c>
      <c r="H2550" t="str">
        <f>_xlfn.XLOOKUP(Flights[[#This Row],[Destination]],Airports!$A$1:$A$77,Airports!$D$1:$D$77,"Code not found")</f>
        <v>Cleveland</v>
      </c>
      <c r="I2550" t="str" cm="1">
        <f t="array" ref="I2550">_xlfn.XLOOKUP(Flights[[#This Row],[Destination]],_xlfn._TRO_TRAILING(Airports!A:A),_xlfn._TRO_TRAILING(Airports!E:E),"Code not found")</f>
        <v>OH</v>
      </c>
      <c r="J2550" s="1">
        <v>0.95486111111111116</v>
      </c>
      <c r="K2550">
        <f>HOUR(Flights[[#This Row],[Scheduled Departure]])</f>
        <v>22</v>
      </c>
      <c r="L2550" s="1">
        <v>0.97152777777777777</v>
      </c>
      <c r="M2550">
        <v>24</v>
      </c>
      <c r="N2550">
        <v>249</v>
      </c>
      <c r="O2550" s="14">
        <f>Flights[[#This Row],[Length (min)]]/60</f>
        <v>4.1500000000000004</v>
      </c>
      <c r="P2550">
        <v>2052</v>
      </c>
      <c r="Q2550" s="17">
        <f>IFERROR(Flights[[#This Row],[Distance]]/Flights[[#This Row],[Length (hr)]],"")</f>
        <v>494.45783132530119</v>
      </c>
      <c r="R2550" s="1">
        <v>0.27152777777777776</v>
      </c>
      <c r="S2550" s="1">
        <v>0.26944444444444443</v>
      </c>
      <c r="T2550">
        <v>-3</v>
      </c>
      <c r="U2550" t="str">
        <f>IF(Flights[[#This Row],[Arrival Delay]]="","Cancelled",IF(Flights[[#This Row],[Arrival Delay]]&gt;15,"Delayed","On time"))</f>
        <v>On time</v>
      </c>
      <c r="V2550" t="str">
        <f>IF(Flights[[#This Row],[Status]]&lt;&gt;"Delayed","",IF(Flights[[#This Row],[Arrival Delay]]&gt;120,"Severe",IF(Flights[[#This Row],[Arrival Delay]]&gt;60,"Major","Moderate")))</f>
        <v/>
      </c>
      <c r="X2550" t="str">
        <f>IF(OR(AND(Flights[[#This Row],[Status]]="Cancelled",Flights[[#This Row],[Cancellation Reason]]="Airline/Carrier"),Flights[[#This Row],[Delay Type]]="Severe"),"Yes","No")</f>
        <v>No</v>
      </c>
    </row>
    <row r="2551" spans="1:24" x14ac:dyDescent="0.25">
      <c r="A2551" s="3">
        <v>42196</v>
      </c>
      <c r="B2551">
        <f>WEEKNUM(Flights[[#This Row],[Date]],2)</f>
        <v>28</v>
      </c>
      <c r="C2551">
        <f>WEEKDAY(Flights[[#This Row],[Date]],2)</f>
        <v>6</v>
      </c>
      <c r="D2551" t="s">
        <v>1009</v>
      </c>
      <c r="E2551" t="s">
        <v>1989</v>
      </c>
      <c r="F2551" t="s">
        <v>0</v>
      </c>
      <c r="G2551" t="s">
        <v>26</v>
      </c>
      <c r="H2551" t="str">
        <f>_xlfn.XLOOKUP(Flights[[#This Row],[Destination]],Airports!$A$1:$A$77,Airports!$D$1:$D$77,"Code not found")</f>
        <v>Atlanta</v>
      </c>
      <c r="I2551" t="str" cm="1">
        <f t="array" ref="I2551">_xlfn.XLOOKUP(Flights[[#This Row],[Destination]],_xlfn._TRO_TRAILING(Airports!A:A),_xlfn._TRO_TRAILING(Airports!E:E),"Code not found")</f>
        <v>GA</v>
      </c>
      <c r="J2551" s="1">
        <v>0.22916666666666666</v>
      </c>
      <c r="K2551">
        <f>HOUR(Flights[[#This Row],[Scheduled Departure]])</f>
        <v>5</v>
      </c>
      <c r="L2551" s="1">
        <v>0.22916666666666666</v>
      </c>
      <c r="M2551">
        <v>0</v>
      </c>
      <c r="N2551">
        <v>237</v>
      </c>
      <c r="O2551" s="14">
        <f>Flights[[#This Row],[Length (min)]]/60</f>
        <v>3.95</v>
      </c>
      <c r="P2551">
        <v>1947</v>
      </c>
      <c r="Q2551" s="17">
        <f>IFERROR(Flights[[#This Row],[Distance]]/Flights[[#This Row],[Length (hr)]],"")</f>
        <v>492.91139240506328</v>
      </c>
      <c r="R2551" s="1">
        <v>0.53749999999999998</v>
      </c>
      <c r="S2551" s="1">
        <v>0.51875000000000004</v>
      </c>
      <c r="T2551">
        <v>-27</v>
      </c>
      <c r="U2551" t="str">
        <f>IF(Flights[[#This Row],[Arrival Delay]]="","Cancelled",IF(Flights[[#This Row],[Arrival Delay]]&gt;15,"Delayed","On time"))</f>
        <v>On time</v>
      </c>
      <c r="V2551" t="str">
        <f>IF(Flights[[#This Row],[Status]]&lt;&gt;"Delayed","",IF(Flights[[#This Row],[Arrival Delay]]&gt;120,"Severe",IF(Flights[[#This Row],[Arrival Delay]]&gt;60,"Major","Moderate")))</f>
        <v/>
      </c>
      <c r="X2551" t="str">
        <f>IF(OR(AND(Flights[[#This Row],[Status]]="Cancelled",Flights[[#This Row],[Cancellation Reason]]="Airline/Carrier"),Flights[[#This Row],[Delay Type]]="Severe"),"Yes","No")</f>
        <v>No</v>
      </c>
    </row>
    <row r="2552" spans="1:24" x14ac:dyDescent="0.25">
      <c r="A2552" s="3">
        <v>42196</v>
      </c>
      <c r="B2552">
        <f>WEEKNUM(Flights[[#This Row],[Date]],2)</f>
        <v>28</v>
      </c>
      <c r="C2552">
        <f>WEEKDAY(Flights[[#This Row],[Date]],2)</f>
        <v>6</v>
      </c>
      <c r="D2552" t="s">
        <v>1656</v>
      </c>
      <c r="E2552" t="s">
        <v>1990</v>
      </c>
      <c r="F2552" t="s">
        <v>0</v>
      </c>
      <c r="G2552" t="s">
        <v>281</v>
      </c>
      <c r="H2552" t="str">
        <f>_xlfn.XLOOKUP(Flights[[#This Row],[Destination]],Airports!$A$1:$A$77,Airports!$D$1:$D$77,"Code not found")</f>
        <v>Newark</v>
      </c>
      <c r="I2552" t="str" cm="1">
        <f t="array" ref="I2552">_xlfn.XLOOKUP(Flights[[#This Row],[Destination]],_xlfn._TRO_TRAILING(Airports!A:A),_xlfn._TRO_TRAILING(Airports!E:E),"Code not found")</f>
        <v>NJ</v>
      </c>
      <c r="J2552" s="1">
        <v>0.25</v>
      </c>
      <c r="K2552">
        <f>HOUR(Flights[[#This Row],[Scheduled Departure]])</f>
        <v>6</v>
      </c>
      <c r="L2552" s="1">
        <v>0.25416666666666665</v>
      </c>
      <c r="M2552">
        <v>6</v>
      </c>
      <c r="N2552">
        <v>306</v>
      </c>
      <c r="O2552" s="14">
        <f>Flights[[#This Row],[Length (min)]]/60</f>
        <v>5.0999999999999996</v>
      </c>
      <c r="P2552">
        <v>2454</v>
      </c>
      <c r="Q2552" s="17">
        <f>IFERROR(Flights[[#This Row],[Distance]]/Flights[[#This Row],[Length (hr)]],"")</f>
        <v>481.1764705882353</v>
      </c>
      <c r="R2552" s="1">
        <v>0.6020833333333333</v>
      </c>
      <c r="S2552" s="1">
        <v>0.59166666666666667</v>
      </c>
      <c r="T2552">
        <v>-15</v>
      </c>
      <c r="U2552" t="str">
        <f>IF(Flights[[#This Row],[Arrival Delay]]="","Cancelled",IF(Flights[[#This Row],[Arrival Delay]]&gt;15,"Delayed","On time"))</f>
        <v>On time</v>
      </c>
      <c r="V2552" t="str">
        <f>IF(Flights[[#This Row],[Status]]&lt;&gt;"Delayed","",IF(Flights[[#This Row],[Arrival Delay]]&gt;120,"Severe",IF(Flights[[#This Row],[Arrival Delay]]&gt;60,"Major","Moderate")))</f>
        <v/>
      </c>
      <c r="X2552" t="str">
        <f>IF(OR(AND(Flights[[#This Row],[Status]]="Cancelled",Flights[[#This Row],[Cancellation Reason]]="Airline/Carrier"),Flights[[#This Row],[Delay Type]]="Severe"),"Yes","No")</f>
        <v>No</v>
      </c>
    </row>
    <row r="2553" spans="1:24" x14ac:dyDescent="0.25">
      <c r="A2553" s="3">
        <v>42196</v>
      </c>
      <c r="B2553">
        <f>WEEKNUM(Flights[[#This Row],[Date]],2)</f>
        <v>28</v>
      </c>
      <c r="C2553">
        <f>WEEKDAY(Flights[[#This Row],[Date]],2)</f>
        <v>6</v>
      </c>
      <c r="D2553" t="s">
        <v>1233</v>
      </c>
      <c r="E2553" t="s">
        <v>1994</v>
      </c>
      <c r="F2553" t="s">
        <v>0</v>
      </c>
      <c r="G2553" t="s">
        <v>280</v>
      </c>
      <c r="H2553" t="str">
        <f>_xlfn.XLOOKUP(Flights[[#This Row],[Destination]],Airports!$A$1:$A$77,Airports!$D$1:$D$77,"Code not found")</f>
        <v>Eugene</v>
      </c>
      <c r="I2553" t="str" cm="1">
        <f t="array" ref="I2553">_xlfn.XLOOKUP(Flights[[#This Row],[Destination]],_xlfn._TRO_TRAILING(Airports!A:A),_xlfn._TRO_TRAILING(Airports!E:E),"Code not found")</f>
        <v>OR</v>
      </c>
      <c r="J2553" s="1">
        <v>0.39930555555555558</v>
      </c>
      <c r="K2553">
        <f>HOUR(Flights[[#This Row],[Scheduled Departure]])</f>
        <v>9</v>
      </c>
      <c r="L2553" s="1">
        <v>0.47708333333333336</v>
      </c>
      <c r="M2553">
        <v>112</v>
      </c>
      <c r="N2553">
        <v>127</v>
      </c>
      <c r="O2553" s="14">
        <f>Flights[[#This Row],[Length (min)]]/60</f>
        <v>2.1166666666666667</v>
      </c>
      <c r="P2553">
        <v>748</v>
      </c>
      <c r="Q2553" s="17">
        <f>IFERROR(Flights[[#This Row],[Distance]]/Flights[[#This Row],[Length (hr)]],"")</f>
        <v>353.38582677165351</v>
      </c>
      <c r="R2553" s="1">
        <v>0.4909722222222222</v>
      </c>
      <c r="S2553" s="1">
        <v>0.56527777777777777</v>
      </c>
      <c r="T2553">
        <v>107</v>
      </c>
      <c r="U2553" t="str">
        <f>IF(Flights[[#This Row],[Arrival Delay]]="","Cancelled",IF(Flights[[#This Row],[Arrival Delay]]&gt;15,"Delayed","On time"))</f>
        <v>Delayed</v>
      </c>
      <c r="V2553" t="str">
        <f>IF(Flights[[#This Row],[Status]]&lt;&gt;"Delayed","",IF(Flights[[#This Row],[Arrival Delay]]&gt;120,"Severe",IF(Flights[[#This Row],[Arrival Delay]]&gt;60,"Major","Moderate")))</f>
        <v>Major</v>
      </c>
      <c r="X2553" t="str">
        <f>IF(OR(AND(Flights[[#This Row],[Status]]="Cancelled",Flights[[#This Row],[Cancellation Reason]]="Airline/Carrier"),Flights[[#This Row],[Delay Type]]="Severe"),"Yes","No")</f>
        <v>No</v>
      </c>
    </row>
    <row r="2554" spans="1:24" x14ac:dyDescent="0.25">
      <c r="A2554" s="3">
        <v>42196</v>
      </c>
      <c r="B2554">
        <f>WEEKNUM(Flights[[#This Row],[Date]],2)</f>
        <v>28</v>
      </c>
      <c r="C2554">
        <f>WEEKDAY(Flights[[#This Row],[Date]],2)</f>
        <v>6</v>
      </c>
      <c r="D2554" t="s">
        <v>453</v>
      </c>
      <c r="E2554" t="s">
        <v>1996</v>
      </c>
      <c r="F2554" t="s">
        <v>0</v>
      </c>
      <c r="G2554" t="s">
        <v>285</v>
      </c>
      <c r="H2554" t="str">
        <f>_xlfn.XLOOKUP(Flights[[#This Row],[Destination]],Airports!$A$1:$A$77,Airports!$D$1:$D$77,"Code not found")</f>
        <v>Fort Lauderdale</v>
      </c>
      <c r="I2554" t="str" cm="1">
        <f t="array" ref="I2554">_xlfn.XLOOKUP(Flights[[#This Row],[Destination]],_xlfn._TRO_TRAILING(Airports!A:A),_xlfn._TRO_TRAILING(Airports!E:E),"Code not found")</f>
        <v>FL</v>
      </c>
      <c r="J2554" s="1">
        <v>0.40625</v>
      </c>
      <c r="K2554">
        <f>HOUR(Flights[[#This Row],[Scheduled Departure]])</f>
        <v>9</v>
      </c>
      <c r="L2554" s="1">
        <v>0.43125000000000002</v>
      </c>
      <c r="M2554">
        <v>36</v>
      </c>
      <c r="N2554">
        <v>297</v>
      </c>
      <c r="O2554" s="14">
        <f>Flights[[#This Row],[Length (min)]]/60</f>
        <v>4.95</v>
      </c>
      <c r="P2554">
        <v>2343</v>
      </c>
      <c r="Q2554" s="17">
        <f>IFERROR(Flights[[#This Row],[Distance]]/Flights[[#This Row],[Length (hr)]],"")</f>
        <v>473.33333333333331</v>
      </c>
      <c r="R2554" s="1">
        <v>0.74305555555555558</v>
      </c>
      <c r="S2554" s="1">
        <v>0.76249999999999996</v>
      </c>
      <c r="T2554">
        <v>28</v>
      </c>
      <c r="U2554" t="str">
        <f>IF(Flights[[#This Row],[Arrival Delay]]="","Cancelled",IF(Flights[[#This Row],[Arrival Delay]]&gt;15,"Delayed","On time"))</f>
        <v>Delayed</v>
      </c>
      <c r="V2554" t="str">
        <f>IF(Flights[[#This Row],[Status]]&lt;&gt;"Delayed","",IF(Flights[[#This Row],[Arrival Delay]]&gt;120,"Severe",IF(Flights[[#This Row],[Arrival Delay]]&gt;60,"Major","Moderate")))</f>
        <v>Moderate</v>
      </c>
      <c r="X2554" t="str">
        <f>IF(OR(AND(Flights[[#This Row],[Status]]="Cancelled",Flights[[#This Row],[Cancellation Reason]]="Airline/Carrier"),Flights[[#This Row],[Delay Type]]="Severe"),"Yes","No")</f>
        <v>No</v>
      </c>
    </row>
    <row r="2555" spans="1:24" x14ac:dyDescent="0.25">
      <c r="A2555" s="3">
        <v>42196</v>
      </c>
      <c r="B2555">
        <f>WEEKNUM(Flights[[#This Row],[Date]],2)</f>
        <v>28</v>
      </c>
      <c r="C2555">
        <f>WEEKDAY(Flights[[#This Row],[Date]],2)</f>
        <v>6</v>
      </c>
      <c r="D2555" t="s">
        <v>1577</v>
      </c>
      <c r="E2555" t="s">
        <v>1995</v>
      </c>
      <c r="F2555" t="s">
        <v>0</v>
      </c>
      <c r="G2555" t="s">
        <v>15</v>
      </c>
      <c r="H2555" t="str">
        <f>_xlfn.XLOOKUP(Flights[[#This Row],[Destination]],Airports!$A$1:$A$77,Airports!$D$1:$D$77,"Code not found")</f>
        <v>Las Vegas</v>
      </c>
      <c r="I2555" t="str" cm="1">
        <f t="array" ref="I2555">_xlfn.XLOOKUP(Flights[[#This Row],[Destination]],_xlfn._TRO_TRAILING(Airports!A:A),_xlfn._TRO_TRAILING(Airports!E:E),"Code not found")</f>
        <v>NV</v>
      </c>
      <c r="J2555" s="1">
        <v>0.52083333333333337</v>
      </c>
      <c r="K2555">
        <f>HOUR(Flights[[#This Row],[Scheduled Departure]])</f>
        <v>12</v>
      </c>
      <c r="L2555" s="1">
        <v>0.56805555555555554</v>
      </c>
      <c r="M2555">
        <v>68</v>
      </c>
      <c r="N2555">
        <v>54</v>
      </c>
      <c r="O2555" s="14">
        <f>Flights[[#This Row],[Length (min)]]/60</f>
        <v>0.9</v>
      </c>
      <c r="P2555">
        <v>236</v>
      </c>
      <c r="Q2555" s="17">
        <f>IFERROR(Flights[[#This Row],[Distance]]/Flights[[#This Row],[Length (hr)]],"")</f>
        <v>262.22222222222223</v>
      </c>
      <c r="R2555" s="1">
        <v>0.5625</v>
      </c>
      <c r="S2555" s="1">
        <v>0.60555555555555551</v>
      </c>
      <c r="T2555">
        <v>62</v>
      </c>
      <c r="U2555" t="str">
        <f>IF(Flights[[#This Row],[Arrival Delay]]="","Cancelled",IF(Flights[[#This Row],[Arrival Delay]]&gt;15,"Delayed","On time"))</f>
        <v>Delayed</v>
      </c>
      <c r="V2555" t="str">
        <f>IF(Flights[[#This Row],[Status]]&lt;&gt;"Delayed","",IF(Flights[[#This Row],[Arrival Delay]]&gt;120,"Severe",IF(Flights[[#This Row],[Arrival Delay]]&gt;60,"Major","Moderate")))</f>
        <v>Major</v>
      </c>
      <c r="X2555" t="str">
        <f>IF(OR(AND(Flights[[#This Row],[Status]]="Cancelled",Flights[[#This Row],[Cancellation Reason]]="Airline/Carrier"),Flights[[#This Row],[Delay Type]]="Severe"),"Yes","No")</f>
        <v>No</v>
      </c>
    </row>
    <row r="2556" spans="1:24" x14ac:dyDescent="0.25">
      <c r="A2556" s="3">
        <v>42196</v>
      </c>
      <c r="B2556">
        <f>WEEKNUM(Flights[[#This Row],[Date]],2)</f>
        <v>28</v>
      </c>
      <c r="C2556">
        <f>WEEKDAY(Flights[[#This Row],[Date]],2)</f>
        <v>6</v>
      </c>
      <c r="D2556" t="s">
        <v>565</v>
      </c>
      <c r="E2556" t="s">
        <v>1996</v>
      </c>
      <c r="F2556" t="s">
        <v>0</v>
      </c>
      <c r="G2556" t="s">
        <v>15</v>
      </c>
      <c r="H2556" t="str">
        <f>_xlfn.XLOOKUP(Flights[[#This Row],[Destination]],Airports!$A$1:$A$77,Airports!$D$1:$D$77,"Code not found")</f>
        <v>Las Vegas</v>
      </c>
      <c r="I2556" t="str" cm="1">
        <f t="array" ref="I2556">_xlfn.XLOOKUP(Flights[[#This Row],[Destination]],_xlfn._TRO_TRAILING(Airports!A:A),_xlfn._TRO_TRAILING(Airports!E:E),"Code not found")</f>
        <v>NV</v>
      </c>
      <c r="J2556" s="1">
        <v>0.52430555555555558</v>
      </c>
      <c r="K2556">
        <f>HOUR(Flights[[#This Row],[Scheduled Departure]])</f>
        <v>12</v>
      </c>
      <c r="L2556" s="1">
        <v>0.5229166666666667</v>
      </c>
      <c r="M2556">
        <v>-2</v>
      </c>
      <c r="N2556">
        <v>61</v>
      </c>
      <c r="O2556" s="14">
        <f>Flights[[#This Row],[Length (min)]]/60</f>
        <v>1.0166666666666666</v>
      </c>
      <c r="P2556">
        <v>236</v>
      </c>
      <c r="Q2556" s="17">
        <f>IFERROR(Flights[[#This Row],[Distance]]/Flights[[#This Row],[Length (hr)]],"")</f>
        <v>232.13114754098362</v>
      </c>
      <c r="R2556" s="1">
        <v>0.57291666666666663</v>
      </c>
      <c r="S2556" s="1">
        <v>0.56527777777777777</v>
      </c>
      <c r="T2556">
        <v>-11</v>
      </c>
      <c r="U2556" t="str">
        <f>IF(Flights[[#This Row],[Arrival Delay]]="","Cancelled",IF(Flights[[#This Row],[Arrival Delay]]&gt;15,"Delayed","On time"))</f>
        <v>On time</v>
      </c>
      <c r="V2556" t="str">
        <f>IF(Flights[[#This Row],[Status]]&lt;&gt;"Delayed","",IF(Flights[[#This Row],[Arrival Delay]]&gt;120,"Severe",IF(Flights[[#This Row],[Arrival Delay]]&gt;60,"Major","Moderate")))</f>
        <v/>
      </c>
      <c r="X2556" t="str">
        <f>IF(OR(AND(Flights[[#This Row],[Status]]="Cancelled",Flights[[#This Row],[Cancellation Reason]]="Airline/Carrier"),Flights[[#This Row],[Delay Type]]="Severe"),"Yes","No")</f>
        <v>No</v>
      </c>
    </row>
    <row r="2557" spans="1:24" x14ac:dyDescent="0.25">
      <c r="A2557" s="3">
        <v>42196</v>
      </c>
      <c r="B2557">
        <f>WEEKNUM(Flights[[#This Row],[Date]],2)</f>
        <v>28</v>
      </c>
      <c r="C2557">
        <f>WEEKDAY(Flights[[#This Row],[Date]],2)</f>
        <v>6</v>
      </c>
      <c r="D2557" t="s">
        <v>508</v>
      </c>
      <c r="E2557" t="s">
        <v>1990</v>
      </c>
      <c r="F2557" t="s">
        <v>0</v>
      </c>
      <c r="G2557" t="s">
        <v>17</v>
      </c>
      <c r="H2557" t="str">
        <f>_xlfn.XLOOKUP(Flights[[#This Row],[Destination]],Airports!$A$1:$A$77,Airports!$D$1:$D$77,"Code not found")</f>
        <v>Honolulu</v>
      </c>
      <c r="I2557" t="str" cm="1">
        <f t="array" ref="I2557">_xlfn.XLOOKUP(Flights[[#This Row],[Destination]],_xlfn._TRO_TRAILING(Airports!A:A),_xlfn._TRO_TRAILING(Airports!E:E),"Code not found")</f>
        <v>HI</v>
      </c>
      <c r="J2557" s="1">
        <v>0.53125</v>
      </c>
      <c r="K2557">
        <f>HOUR(Flights[[#This Row],[Scheduled Departure]])</f>
        <v>12</v>
      </c>
      <c r="L2557" s="1">
        <v>0.53402777777777777</v>
      </c>
      <c r="M2557">
        <v>4</v>
      </c>
      <c r="N2557">
        <v>340</v>
      </c>
      <c r="O2557" s="14">
        <f>Flights[[#This Row],[Length (min)]]/60</f>
        <v>5.666666666666667</v>
      </c>
      <c r="P2557">
        <v>2556</v>
      </c>
      <c r="Q2557" s="17">
        <f>IFERROR(Flights[[#This Row],[Distance]]/Flights[[#This Row],[Length (hr)]],"")</f>
        <v>451.05882352941177</v>
      </c>
      <c r="R2557" s="1">
        <v>0.64930555555555558</v>
      </c>
      <c r="S2557" s="1">
        <v>0.64513888888888893</v>
      </c>
      <c r="T2557">
        <v>-6</v>
      </c>
      <c r="U2557" t="str">
        <f>IF(Flights[[#This Row],[Arrival Delay]]="","Cancelled",IF(Flights[[#This Row],[Arrival Delay]]&gt;15,"Delayed","On time"))</f>
        <v>On time</v>
      </c>
      <c r="V2557" t="str">
        <f>IF(Flights[[#This Row],[Status]]&lt;&gt;"Delayed","",IF(Flights[[#This Row],[Arrival Delay]]&gt;120,"Severe",IF(Flights[[#This Row],[Arrival Delay]]&gt;60,"Major","Moderate")))</f>
        <v/>
      </c>
      <c r="X2557" t="str">
        <f>IF(OR(AND(Flights[[#This Row],[Status]]="Cancelled",Flights[[#This Row],[Cancellation Reason]]="Airline/Carrier"),Flights[[#This Row],[Delay Type]]="Severe"),"Yes","No")</f>
        <v>No</v>
      </c>
    </row>
    <row r="2558" spans="1:24" x14ac:dyDescent="0.25">
      <c r="A2558" s="3">
        <v>42196</v>
      </c>
      <c r="B2558">
        <f>WEEKNUM(Flights[[#This Row],[Date]],2)</f>
        <v>28</v>
      </c>
      <c r="C2558">
        <f>WEEKDAY(Flights[[#This Row],[Date]],2)</f>
        <v>6</v>
      </c>
      <c r="D2558" t="s">
        <v>1619</v>
      </c>
      <c r="E2558" t="s">
        <v>1990</v>
      </c>
      <c r="F2558" t="s">
        <v>0</v>
      </c>
      <c r="G2558" t="s">
        <v>281</v>
      </c>
      <c r="H2558" t="str">
        <f>_xlfn.XLOOKUP(Flights[[#This Row],[Destination]],Airports!$A$1:$A$77,Airports!$D$1:$D$77,"Code not found")</f>
        <v>Newark</v>
      </c>
      <c r="I2558" t="str" cm="1">
        <f t="array" ref="I2558">_xlfn.XLOOKUP(Flights[[#This Row],[Destination]],_xlfn._TRO_TRAILING(Airports!A:A),_xlfn._TRO_TRAILING(Airports!E:E),"Code not found")</f>
        <v>NJ</v>
      </c>
      <c r="J2558" s="1">
        <v>0.54583333333333328</v>
      </c>
      <c r="K2558">
        <f>HOUR(Flights[[#This Row],[Scheduled Departure]])</f>
        <v>13</v>
      </c>
      <c r="L2558" s="1">
        <v>0.54861111111111116</v>
      </c>
      <c r="M2558">
        <v>4</v>
      </c>
      <c r="N2558">
        <v>310</v>
      </c>
      <c r="O2558" s="14">
        <f>Flights[[#This Row],[Length (min)]]/60</f>
        <v>5.166666666666667</v>
      </c>
      <c r="P2558">
        <v>2454</v>
      </c>
      <c r="Q2558" s="17">
        <f>IFERROR(Flights[[#This Row],[Distance]]/Flights[[#This Row],[Length (hr)]],"")</f>
        <v>474.96774193548384</v>
      </c>
      <c r="R2558" s="1">
        <v>0.89583333333333337</v>
      </c>
      <c r="S2558" s="1">
        <v>0.88888888888888884</v>
      </c>
      <c r="T2558">
        <v>-10</v>
      </c>
      <c r="U2558" t="str">
        <f>IF(Flights[[#This Row],[Arrival Delay]]="","Cancelled",IF(Flights[[#This Row],[Arrival Delay]]&gt;15,"Delayed","On time"))</f>
        <v>On time</v>
      </c>
      <c r="V2558" t="str">
        <f>IF(Flights[[#This Row],[Status]]&lt;&gt;"Delayed","",IF(Flights[[#This Row],[Arrival Delay]]&gt;120,"Severe",IF(Flights[[#This Row],[Arrival Delay]]&gt;60,"Major","Moderate")))</f>
        <v/>
      </c>
      <c r="X2558" t="str">
        <f>IF(OR(AND(Flights[[#This Row],[Status]]="Cancelled",Flights[[#This Row],[Cancellation Reason]]="Airline/Carrier"),Flights[[#This Row],[Delay Type]]="Severe"),"Yes","No")</f>
        <v>No</v>
      </c>
    </row>
    <row r="2559" spans="1:24" x14ac:dyDescent="0.25">
      <c r="A2559" s="3">
        <v>42196</v>
      </c>
      <c r="B2559">
        <f>WEEKNUM(Flights[[#This Row],[Date]],2)</f>
        <v>28</v>
      </c>
      <c r="C2559">
        <f>WEEKDAY(Flights[[#This Row],[Date]],2)</f>
        <v>6</v>
      </c>
      <c r="D2559" t="s">
        <v>1076</v>
      </c>
      <c r="E2559" t="s">
        <v>1994</v>
      </c>
      <c r="F2559" t="s">
        <v>0</v>
      </c>
      <c r="G2559" t="s">
        <v>339</v>
      </c>
      <c r="H2559" t="str">
        <f>_xlfn.XLOOKUP(Flights[[#This Row],[Destination]],Airports!$A$1:$A$77,Airports!$D$1:$D$77,"Code not found")</f>
        <v>San Diego</v>
      </c>
      <c r="I2559" t="str" cm="1">
        <f t="array" ref="I2559">_xlfn.XLOOKUP(Flights[[#This Row],[Destination]],_xlfn._TRO_TRAILING(Airports!A:A),_xlfn._TRO_TRAILING(Airports!E:E),"Code not found")</f>
        <v>CA</v>
      </c>
      <c r="J2559" s="1">
        <v>0.58333333333333337</v>
      </c>
      <c r="K2559">
        <f>HOUR(Flights[[#This Row],[Scheduled Departure]])</f>
        <v>14</v>
      </c>
      <c r="L2559" s="1">
        <v>0.57916666666666672</v>
      </c>
      <c r="M2559">
        <v>-6</v>
      </c>
      <c r="N2559">
        <v>47</v>
      </c>
      <c r="O2559" s="14">
        <f>Flights[[#This Row],[Length (min)]]/60</f>
        <v>0.78333333333333333</v>
      </c>
      <c r="P2559">
        <v>109</v>
      </c>
      <c r="Q2559" s="17">
        <f>IFERROR(Flights[[#This Row],[Distance]]/Flights[[#This Row],[Length (hr)]],"")</f>
        <v>139.14893617021278</v>
      </c>
      <c r="R2559" s="1">
        <v>0.62083333333333335</v>
      </c>
      <c r="S2559" s="1">
        <v>0.6118055555555556</v>
      </c>
      <c r="T2559">
        <v>-13</v>
      </c>
      <c r="U2559" t="str">
        <f>IF(Flights[[#This Row],[Arrival Delay]]="","Cancelled",IF(Flights[[#This Row],[Arrival Delay]]&gt;15,"Delayed","On time"))</f>
        <v>On time</v>
      </c>
      <c r="V2559" t="str">
        <f>IF(Flights[[#This Row],[Status]]&lt;&gt;"Delayed","",IF(Flights[[#This Row],[Arrival Delay]]&gt;120,"Severe",IF(Flights[[#This Row],[Arrival Delay]]&gt;60,"Major","Moderate")))</f>
        <v/>
      </c>
      <c r="X2559" t="str">
        <f>IF(OR(AND(Flights[[#This Row],[Status]]="Cancelled",Flights[[#This Row],[Cancellation Reason]]="Airline/Carrier"),Flights[[#This Row],[Delay Type]]="Severe"),"Yes","No")</f>
        <v>No</v>
      </c>
    </row>
    <row r="2560" spans="1:24" x14ac:dyDescent="0.25">
      <c r="A2560" s="3">
        <v>42196</v>
      </c>
      <c r="B2560">
        <f>WEEKNUM(Flights[[#This Row],[Date]],2)</f>
        <v>28</v>
      </c>
      <c r="C2560">
        <f>WEEKDAY(Flights[[#This Row],[Date]],2)</f>
        <v>6</v>
      </c>
      <c r="D2560" t="s">
        <v>1358</v>
      </c>
      <c r="E2560" t="s">
        <v>1995</v>
      </c>
      <c r="F2560" t="s">
        <v>0</v>
      </c>
      <c r="G2560" t="s">
        <v>278</v>
      </c>
      <c r="H2560" t="str">
        <f>_xlfn.XLOOKUP(Flights[[#This Row],[Destination]],Airports!$A$1:$A$77,Airports!$D$1:$D$77,"Code not found")</f>
        <v>El Paso</v>
      </c>
      <c r="I2560" t="str" cm="1">
        <f t="array" ref="I2560">_xlfn.XLOOKUP(Flights[[#This Row],[Destination]],_xlfn._TRO_TRAILING(Airports!A:A),_xlfn._TRO_TRAILING(Airports!E:E),"Code not found")</f>
        <v>TX</v>
      </c>
      <c r="J2560" s="1">
        <v>0.69444444444444442</v>
      </c>
      <c r="K2560">
        <f>HOUR(Flights[[#This Row],[Scheduled Departure]])</f>
        <v>16</v>
      </c>
      <c r="L2560" s="1">
        <v>0.71527777777777779</v>
      </c>
      <c r="M2560">
        <v>30</v>
      </c>
      <c r="N2560">
        <v>106</v>
      </c>
      <c r="O2560" s="14">
        <f>Flights[[#This Row],[Length (min)]]/60</f>
        <v>1.7666666666666666</v>
      </c>
      <c r="P2560">
        <v>715</v>
      </c>
      <c r="Q2560" s="17">
        <f>IFERROR(Flights[[#This Row],[Distance]]/Flights[[#This Row],[Length (hr)]],"")</f>
        <v>404.71698113207549</v>
      </c>
      <c r="R2560" s="1">
        <v>0.81944444444444442</v>
      </c>
      <c r="S2560" s="1">
        <v>0.8305555555555556</v>
      </c>
      <c r="T2560">
        <v>16</v>
      </c>
      <c r="U2560" t="str">
        <f>IF(Flights[[#This Row],[Arrival Delay]]="","Cancelled",IF(Flights[[#This Row],[Arrival Delay]]&gt;15,"Delayed","On time"))</f>
        <v>Delayed</v>
      </c>
      <c r="V2560" t="str">
        <f>IF(Flights[[#This Row],[Status]]&lt;&gt;"Delayed","",IF(Flights[[#This Row],[Arrival Delay]]&gt;120,"Severe",IF(Flights[[#This Row],[Arrival Delay]]&gt;60,"Major","Moderate")))</f>
        <v>Moderate</v>
      </c>
      <c r="X2560" t="str">
        <f>IF(OR(AND(Flights[[#This Row],[Status]]="Cancelled",Flights[[#This Row],[Cancellation Reason]]="Airline/Carrier"),Flights[[#This Row],[Delay Type]]="Severe"),"Yes","No")</f>
        <v>No</v>
      </c>
    </row>
    <row r="2561" spans="1:24" x14ac:dyDescent="0.25">
      <c r="A2561" s="3">
        <v>42196</v>
      </c>
      <c r="B2561">
        <f>WEEKNUM(Flights[[#This Row],[Date]],2)</f>
        <v>28</v>
      </c>
      <c r="C2561">
        <f>WEEKDAY(Flights[[#This Row],[Date]],2)</f>
        <v>6</v>
      </c>
      <c r="D2561" t="s">
        <v>1606</v>
      </c>
      <c r="E2561" t="s">
        <v>1994</v>
      </c>
      <c r="F2561" t="s">
        <v>0</v>
      </c>
      <c r="G2561" t="s">
        <v>32</v>
      </c>
      <c r="H2561" t="str">
        <f>_xlfn.XLOOKUP(Flights[[#This Row],[Destination]],Airports!$A$1:$A$77,Airports!$D$1:$D$77,"Code not found")</f>
        <v>Jackson</v>
      </c>
      <c r="I2561" t="str" cm="1">
        <f t="array" ref="I2561">_xlfn.XLOOKUP(Flights[[#This Row],[Destination]],_xlfn._TRO_TRAILING(Airports!A:A),_xlfn._TRO_TRAILING(Airports!E:E),"Code not found")</f>
        <v>WY</v>
      </c>
      <c r="J2561" s="1">
        <v>0.72986111111111107</v>
      </c>
      <c r="K2561">
        <f>HOUR(Flights[[#This Row],[Scheduled Departure]])</f>
        <v>17</v>
      </c>
      <c r="L2561" s="1">
        <v>0.72361111111111109</v>
      </c>
      <c r="M2561">
        <v>-9</v>
      </c>
      <c r="N2561">
        <v>120</v>
      </c>
      <c r="O2561" s="14">
        <f>Flights[[#This Row],[Length (min)]]/60</f>
        <v>2</v>
      </c>
      <c r="P2561">
        <v>784</v>
      </c>
      <c r="Q2561" s="17">
        <f>IFERROR(Flights[[#This Row],[Distance]]/Flights[[#This Row],[Length (hr)]],"")</f>
        <v>392</v>
      </c>
      <c r="R2561" s="1">
        <v>0.8618055555555556</v>
      </c>
      <c r="S2561" s="1">
        <v>0.84861111111111109</v>
      </c>
      <c r="T2561">
        <v>-19</v>
      </c>
      <c r="U2561" t="str">
        <f>IF(Flights[[#This Row],[Arrival Delay]]="","Cancelled",IF(Flights[[#This Row],[Arrival Delay]]&gt;15,"Delayed","On time"))</f>
        <v>On time</v>
      </c>
      <c r="V2561" t="str">
        <f>IF(Flights[[#This Row],[Status]]&lt;&gt;"Delayed","",IF(Flights[[#This Row],[Arrival Delay]]&gt;120,"Severe",IF(Flights[[#This Row],[Arrival Delay]]&gt;60,"Major","Moderate")))</f>
        <v/>
      </c>
      <c r="X2561" t="str">
        <f>IF(OR(AND(Flights[[#This Row],[Status]]="Cancelled",Flights[[#This Row],[Cancellation Reason]]="Airline/Carrier"),Flights[[#This Row],[Delay Type]]="Severe"),"Yes","No")</f>
        <v>No</v>
      </c>
    </row>
    <row r="2562" spans="1:24" x14ac:dyDescent="0.25">
      <c r="A2562" s="3">
        <v>42196</v>
      </c>
      <c r="B2562">
        <f>WEEKNUM(Flights[[#This Row],[Date]],2)</f>
        <v>28</v>
      </c>
      <c r="C2562">
        <f>WEEKDAY(Flights[[#This Row],[Date]],2)</f>
        <v>6</v>
      </c>
      <c r="D2562" t="s">
        <v>1588</v>
      </c>
      <c r="E2562" t="s">
        <v>1995</v>
      </c>
      <c r="F2562" t="s">
        <v>0</v>
      </c>
      <c r="G2562" t="s">
        <v>273</v>
      </c>
      <c r="H2562" t="str">
        <f>_xlfn.XLOOKUP(Flights[[#This Row],[Destination]],Airports!$A$1:$A$77,Airports!$D$1:$D$77,"Code not found")</f>
        <v>Denver</v>
      </c>
      <c r="I2562" t="str" cm="1">
        <f t="array" ref="I2562">_xlfn.XLOOKUP(Flights[[#This Row],[Destination]],_xlfn._TRO_TRAILING(Airports!A:A),_xlfn._TRO_TRAILING(Airports!E:E),"Code not found")</f>
        <v>CO</v>
      </c>
      <c r="J2562" s="1">
        <v>0.81944444444444442</v>
      </c>
      <c r="K2562">
        <f>HOUR(Flights[[#This Row],[Scheduled Departure]])</f>
        <v>19</v>
      </c>
      <c r="L2562" s="1">
        <v>0.81666666666666665</v>
      </c>
      <c r="M2562">
        <v>-4</v>
      </c>
      <c r="N2562">
        <v>119</v>
      </c>
      <c r="O2562" s="14">
        <f>Flights[[#This Row],[Length (min)]]/60</f>
        <v>1.9833333333333334</v>
      </c>
      <c r="P2562">
        <v>862</v>
      </c>
      <c r="Q2562" s="17">
        <f>IFERROR(Flights[[#This Row],[Distance]]/Flights[[#This Row],[Length (hr)]],"")</f>
        <v>434.62184873949576</v>
      </c>
      <c r="R2562" s="1">
        <v>0.95138888888888884</v>
      </c>
      <c r="S2562" s="1">
        <v>0.94097222222222221</v>
      </c>
      <c r="T2562">
        <v>-15</v>
      </c>
      <c r="U2562" t="str">
        <f>IF(Flights[[#This Row],[Arrival Delay]]="","Cancelled",IF(Flights[[#This Row],[Arrival Delay]]&gt;15,"Delayed","On time"))</f>
        <v>On time</v>
      </c>
      <c r="V2562" t="str">
        <f>IF(Flights[[#This Row],[Status]]&lt;&gt;"Delayed","",IF(Flights[[#This Row],[Arrival Delay]]&gt;120,"Severe",IF(Flights[[#This Row],[Arrival Delay]]&gt;60,"Major","Moderate")))</f>
        <v/>
      </c>
      <c r="X2562" t="str">
        <f>IF(OR(AND(Flights[[#This Row],[Status]]="Cancelled",Flights[[#This Row],[Cancellation Reason]]="Airline/Carrier"),Flights[[#This Row],[Delay Type]]="Severe"),"Yes","No")</f>
        <v>No</v>
      </c>
    </row>
    <row r="2563" spans="1:24" x14ac:dyDescent="0.25">
      <c r="A2563" s="3">
        <v>42196</v>
      </c>
      <c r="B2563">
        <f>WEEKNUM(Flights[[#This Row],[Date]],2)</f>
        <v>28</v>
      </c>
      <c r="C2563">
        <f>WEEKDAY(Flights[[#This Row],[Date]],2)</f>
        <v>6</v>
      </c>
      <c r="D2563" t="s">
        <v>652</v>
      </c>
      <c r="E2563" t="s">
        <v>1991</v>
      </c>
      <c r="F2563" t="s">
        <v>0</v>
      </c>
      <c r="G2563" t="s">
        <v>344</v>
      </c>
      <c r="H2563" t="str">
        <f>_xlfn.XLOOKUP(Flights[[#This Row],[Destination]],Airports!$A$1:$A$77,Airports!$D$1:$D$77,"Code not found")</f>
        <v>Seattle</v>
      </c>
      <c r="I2563" t="str" cm="1">
        <f t="array" ref="I2563">_xlfn.XLOOKUP(Flights[[#This Row],[Destination]],_xlfn._TRO_TRAILING(Airports!A:A),_xlfn._TRO_TRAILING(Airports!E:E),"Code not found")</f>
        <v>WA</v>
      </c>
      <c r="J2563" s="1">
        <v>0.91666666666666663</v>
      </c>
      <c r="K2563">
        <f>HOUR(Flights[[#This Row],[Scheduled Departure]])</f>
        <v>22</v>
      </c>
      <c r="L2563" s="1">
        <v>0.91111111111111109</v>
      </c>
      <c r="M2563">
        <v>-8</v>
      </c>
      <c r="N2563">
        <v>159</v>
      </c>
      <c r="O2563" s="14">
        <f>Flights[[#This Row],[Length (min)]]/60</f>
        <v>2.65</v>
      </c>
      <c r="P2563">
        <v>954</v>
      </c>
      <c r="Q2563" s="17">
        <f>IFERROR(Flights[[#This Row],[Distance]]/Flights[[#This Row],[Length (hr)]],"")</f>
        <v>360</v>
      </c>
      <c r="R2563" s="1">
        <v>2.7083333333333334E-2</v>
      </c>
      <c r="S2563" s="1">
        <v>2.1527777777777778E-2</v>
      </c>
      <c r="T2563">
        <v>-8</v>
      </c>
      <c r="U2563" t="str">
        <f>IF(Flights[[#This Row],[Arrival Delay]]="","Cancelled",IF(Flights[[#This Row],[Arrival Delay]]&gt;15,"Delayed","On time"))</f>
        <v>On time</v>
      </c>
      <c r="V2563" t="str">
        <f>IF(Flights[[#This Row],[Status]]&lt;&gt;"Delayed","",IF(Flights[[#This Row],[Arrival Delay]]&gt;120,"Severe",IF(Flights[[#This Row],[Arrival Delay]]&gt;60,"Major","Moderate")))</f>
        <v/>
      </c>
      <c r="X2563" t="str">
        <f>IF(OR(AND(Flights[[#This Row],[Status]]="Cancelled",Flights[[#This Row],[Cancellation Reason]]="Airline/Carrier"),Flights[[#This Row],[Delay Type]]="Severe"),"Yes","No")</f>
        <v>No</v>
      </c>
    </row>
    <row r="2564" spans="1:24" x14ac:dyDescent="0.25">
      <c r="A2564" s="3">
        <v>42196</v>
      </c>
      <c r="B2564">
        <f>WEEKNUM(Flights[[#This Row],[Date]],2)</f>
        <v>28</v>
      </c>
      <c r="C2564">
        <f>WEEKDAY(Flights[[#This Row],[Date]],2)</f>
        <v>6</v>
      </c>
      <c r="D2564" t="s">
        <v>1612</v>
      </c>
      <c r="E2564" t="s">
        <v>1989</v>
      </c>
      <c r="F2564" t="s">
        <v>0</v>
      </c>
      <c r="G2564" t="s">
        <v>13</v>
      </c>
      <c r="H2564" t="str">
        <f>_xlfn.XLOOKUP(Flights[[#This Row],[Destination]],Airports!$A$1:$A$77,Airports!$D$1:$D$77,"Code not found")</f>
        <v>Orlando</v>
      </c>
      <c r="I2564" t="str" cm="1">
        <f t="array" ref="I2564">_xlfn.XLOOKUP(Flights[[#This Row],[Destination]],_xlfn._TRO_TRAILING(Airports!A:A),_xlfn._TRO_TRAILING(Airports!E:E),"Code not found")</f>
        <v>FL</v>
      </c>
      <c r="J2564" s="1">
        <v>0.92361111111111116</v>
      </c>
      <c r="K2564">
        <f>HOUR(Flights[[#This Row],[Scheduled Departure]])</f>
        <v>22</v>
      </c>
      <c r="L2564" s="1">
        <v>0.92222222222222228</v>
      </c>
      <c r="M2564">
        <v>-2</v>
      </c>
      <c r="N2564">
        <v>276</v>
      </c>
      <c r="O2564" s="14">
        <f>Flights[[#This Row],[Length (min)]]/60</f>
        <v>4.5999999999999996</v>
      </c>
      <c r="P2564">
        <v>2218</v>
      </c>
      <c r="Q2564" s="17">
        <f>IFERROR(Flights[[#This Row],[Distance]]/Flights[[#This Row],[Length (hr)]],"")</f>
        <v>482.17391304347831</v>
      </c>
      <c r="R2564" s="1">
        <v>0.25069444444444444</v>
      </c>
      <c r="S2564" s="1">
        <v>0.2388888888888889</v>
      </c>
      <c r="T2564">
        <v>-17</v>
      </c>
      <c r="U2564" t="str">
        <f>IF(Flights[[#This Row],[Arrival Delay]]="","Cancelled",IF(Flights[[#This Row],[Arrival Delay]]&gt;15,"Delayed","On time"))</f>
        <v>On time</v>
      </c>
      <c r="V2564" t="str">
        <f>IF(Flights[[#This Row],[Status]]&lt;&gt;"Delayed","",IF(Flights[[#This Row],[Arrival Delay]]&gt;120,"Severe",IF(Flights[[#This Row],[Arrival Delay]]&gt;60,"Major","Moderate")))</f>
        <v/>
      </c>
      <c r="X2564" t="str">
        <f>IF(OR(AND(Flights[[#This Row],[Status]]="Cancelled",Flights[[#This Row],[Cancellation Reason]]="Airline/Carrier"),Flights[[#This Row],[Delay Type]]="Severe"),"Yes","No")</f>
        <v>No</v>
      </c>
    </row>
    <row r="2565" spans="1:24" x14ac:dyDescent="0.25">
      <c r="A2565" s="3">
        <v>42196</v>
      </c>
      <c r="B2565">
        <f>WEEKNUM(Flights[[#This Row],[Date]],2)</f>
        <v>28</v>
      </c>
      <c r="C2565">
        <f>WEEKDAY(Flights[[#This Row],[Date]],2)</f>
        <v>6</v>
      </c>
      <c r="D2565" t="s">
        <v>720</v>
      </c>
      <c r="E2565" t="s">
        <v>1989</v>
      </c>
      <c r="F2565" t="s">
        <v>0</v>
      </c>
      <c r="G2565" t="s">
        <v>22</v>
      </c>
      <c r="H2565" t="str">
        <f>_xlfn.XLOOKUP(Flights[[#This Row],[Destination]],Airports!$A$1:$A$77,Airports!$D$1:$D$77,"Code not found")</f>
        <v>Columbus</v>
      </c>
      <c r="I2565" t="str" cm="1">
        <f t="array" ref="I2565">_xlfn.XLOOKUP(Flights[[#This Row],[Destination]],_xlfn._TRO_TRAILING(Airports!A:A),_xlfn._TRO_TRAILING(Airports!E:E),"Code not found")</f>
        <v>OH</v>
      </c>
      <c r="J2565" s="1">
        <v>0.92986111111111114</v>
      </c>
      <c r="K2565">
        <f>HOUR(Flights[[#This Row],[Scheduled Departure]])</f>
        <v>22</v>
      </c>
      <c r="L2565" s="1">
        <v>0.92708333333333337</v>
      </c>
      <c r="M2565">
        <v>-4</v>
      </c>
      <c r="N2565">
        <v>248</v>
      </c>
      <c r="O2565" s="14">
        <f>Flights[[#This Row],[Length (min)]]/60</f>
        <v>4.1333333333333337</v>
      </c>
      <c r="P2565">
        <v>1995</v>
      </c>
      <c r="Q2565" s="17">
        <f>IFERROR(Flights[[#This Row],[Distance]]/Flights[[#This Row],[Length (hr)]],"")</f>
        <v>482.66129032258061</v>
      </c>
      <c r="R2565" s="1">
        <v>0.23472222222222222</v>
      </c>
      <c r="S2565" s="1">
        <v>0.22430555555555556</v>
      </c>
      <c r="T2565">
        <v>-15</v>
      </c>
      <c r="U2565" t="str">
        <f>IF(Flights[[#This Row],[Arrival Delay]]="","Cancelled",IF(Flights[[#This Row],[Arrival Delay]]&gt;15,"Delayed","On time"))</f>
        <v>On time</v>
      </c>
      <c r="V2565" t="str">
        <f>IF(Flights[[#This Row],[Status]]&lt;&gt;"Delayed","",IF(Flights[[#This Row],[Arrival Delay]]&gt;120,"Severe",IF(Flights[[#This Row],[Arrival Delay]]&gt;60,"Major","Moderate")))</f>
        <v/>
      </c>
      <c r="X2565" t="str">
        <f>IF(OR(AND(Flights[[#This Row],[Status]]="Cancelled",Flights[[#This Row],[Cancellation Reason]]="Airline/Carrier"),Flights[[#This Row],[Delay Type]]="Severe"),"Yes","No")</f>
        <v>No</v>
      </c>
    </row>
    <row r="2566" spans="1:24" x14ac:dyDescent="0.25">
      <c r="A2566" s="3">
        <v>42196</v>
      </c>
      <c r="B2566">
        <f>WEEKNUM(Flights[[#This Row],[Date]],2)</f>
        <v>28</v>
      </c>
      <c r="C2566">
        <f>WEEKDAY(Flights[[#This Row],[Date]],2)</f>
        <v>6</v>
      </c>
      <c r="D2566" t="s">
        <v>660</v>
      </c>
      <c r="E2566" t="s">
        <v>1990</v>
      </c>
      <c r="F2566" t="s">
        <v>0</v>
      </c>
      <c r="G2566" t="s">
        <v>12</v>
      </c>
      <c r="H2566" t="str">
        <f>_xlfn.XLOOKUP(Flights[[#This Row],[Destination]],Airports!$A$1:$A$77,Airports!$D$1:$D$77,"Code not found")</f>
        <v>New York</v>
      </c>
      <c r="I2566" t="str" cm="1">
        <f t="array" ref="I2566">_xlfn.XLOOKUP(Flights[[#This Row],[Destination]],_xlfn._TRO_TRAILING(Airports!A:A),_xlfn._TRO_TRAILING(Airports!E:E),"Code not found")</f>
        <v>NY</v>
      </c>
      <c r="J2566" s="1">
        <v>0.95486111111111116</v>
      </c>
      <c r="K2566">
        <f>HOUR(Flights[[#This Row],[Scheduled Departure]])</f>
        <v>22</v>
      </c>
      <c r="L2566" s="1">
        <v>1.7361111111111112E-2</v>
      </c>
      <c r="M2566">
        <v>90</v>
      </c>
      <c r="N2566">
        <v>293</v>
      </c>
      <c r="O2566" s="14">
        <f>Flights[[#This Row],[Length (min)]]/60</f>
        <v>4.8833333333333337</v>
      </c>
      <c r="P2566">
        <v>2475</v>
      </c>
      <c r="Q2566" s="17">
        <f>IFERROR(Flights[[#This Row],[Distance]]/Flights[[#This Row],[Length (hr)]],"")</f>
        <v>506.82593856655285</v>
      </c>
      <c r="R2566" s="1">
        <v>0.30486111111111114</v>
      </c>
      <c r="S2566" s="1">
        <v>0.34583333333333333</v>
      </c>
      <c r="T2566">
        <v>59</v>
      </c>
      <c r="U2566" t="str">
        <f>IF(Flights[[#This Row],[Arrival Delay]]="","Cancelled",IF(Flights[[#This Row],[Arrival Delay]]&gt;15,"Delayed","On time"))</f>
        <v>Delayed</v>
      </c>
      <c r="V2566" t="str">
        <f>IF(Flights[[#This Row],[Status]]&lt;&gt;"Delayed","",IF(Flights[[#This Row],[Arrival Delay]]&gt;120,"Severe",IF(Flights[[#This Row],[Arrival Delay]]&gt;60,"Major","Moderate")))</f>
        <v>Moderate</v>
      </c>
      <c r="X2566" t="str">
        <f>IF(OR(AND(Flights[[#This Row],[Status]]="Cancelled",Flights[[#This Row],[Cancellation Reason]]="Airline/Carrier"),Flights[[#This Row],[Delay Type]]="Severe"),"Yes","No")</f>
        <v>No</v>
      </c>
    </row>
    <row r="2567" spans="1:24" x14ac:dyDescent="0.25">
      <c r="A2567" s="3">
        <v>42196</v>
      </c>
      <c r="B2567">
        <f>WEEKNUM(Flights[[#This Row],[Date]],2)</f>
        <v>28</v>
      </c>
      <c r="C2567">
        <f>WEEKDAY(Flights[[#This Row],[Date]],2)</f>
        <v>6</v>
      </c>
      <c r="D2567" t="s">
        <v>1396</v>
      </c>
      <c r="E2567" t="s">
        <v>1992</v>
      </c>
      <c r="F2567" t="s">
        <v>0</v>
      </c>
      <c r="G2567" t="s">
        <v>12</v>
      </c>
      <c r="H2567" t="str">
        <f>_xlfn.XLOOKUP(Flights[[#This Row],[Destination]],Airports!$A$1:$A$77,Airports!$D$1:$D$77,"Code not found")</f>
        <v>New York</v>
      </c>
      <c r="I2567" t="str" cm="1">
        <f t="array" ref="I2567">_xlfn.XLOOKUP(Flights[[#This Row],[Destination]],_xlfn._TRO_TRAILING(Airports!A:A),_xlfn._TRO_TRAILING(Airports!E:E),"Code not found")</f>
        <v>NY</v>
      </c>
      <c r="J2567" s="1">
        <v>0.96180555555555558</v>
      </c>
      <c r="K2567">
        <f>HOUR(Flights[[#This Row],[Scheduled Departure]])</f>
        <v>23</v>
      </c>
      <c r="L2567" s="1">
        <v>0.9604166666666667</v>
      </c>
      <c r="M2567">
        <v>-2</v>
      </c>
      <c r="N2567">
        <v>305</v>
      </c>
      <c r="O2567" s="14">
        <f>Flights[[#This Row],[Length (min)]]/60</f>
        <v>5.083333333333333</v>
      </c>
      <c r="P2567">
        <v>2475</v>
      </c>
      <c r="Q2567" s="17">
        <f>IFERROR(Flights[[#This Row],[Distance]]/Flights[[#This Row],[Length (hr)]],"")</f>
        <v>486.88524590163939</v>
      </c>
      <c r="R2567" s="1">
        <v>0.31388888888888888</v>
      </c>
      <c r="S2567" s="1">
        <v>0.29722222222222222</v>
      </c>
      <c r="T2567">
        <v>-24</v>
      </c>
      <c r="U2567" t="str">
        <f>IF(Flights[[#This Row],[Arrival Delay]]="","Cancelled",IF(Flights[[#This Row],[Arrival Delay]]&gt;15,"Delayed","On time"))</f>
        <v>On time</v>
      </c>
      <c r="V2567" t="str">
        <f>IF(Flights[[#This Row],[Status]]&lt;&gt;"Delayed","",IF(Flights[[#This Row],[Arrival Delay]]&gt;120,"Severe",IF(Flights[[#This Row],[Arrival Delay]]&gt;60,"Major","Moderate")))</f>
        <v/>
      </c>
      <c r="X2567" t="str">
        <f>IF(OR(AND(Flights[[#This Row],[Status]]="Cancelled",Flights[[#This Row],[Cancellation Reason]]="Airline/Carrier"),Flights[[#This Row],[Delay Type]]="Severe"),"Yes","No")</f>
        <v>No</v>
      </c>
    </row>
    <row r="2568" spans="1:24" x14ac:dyDescent="0.25">
      <c r="A2568" s="3">
        <v>42197</v>
      </c>
      <c r="B2568">
        <f>WEEKNUM(Flights[[#This Row],[Date]],2)</f>
        <v>28</v>
      </c>
      <c r="C2568">
        <f>WEEKDAY(Flights[[#This Row],[Date]],2)</f>
        <v>7</v>
      </c>
      <c r="D2568" t="s">
        <v>1660</v>
      </c>
      <c r="E2568" t="s">
        <v>1990</v>
      </c>
      <c r="F2568" t="s">
        <v>0</v>
      </c>
      <c r="G2568" t="s">
        <v>273</v>
      </c>
      <c r="H2568" t="str">
        <f>_xlfn.XLOOKUP(Flights[[#This Row],[Destination]],Airports!$A$1:$A$77,Airports!$D$1:$D$77,"Code not found")</f>
        <v>Denver</v>
      </c>
      <c r="I2568" t="str" cm="1">
        <f t="array" ref="I2568">_xlfn.XLOOKUP(Flights[[#This Row],[Destination]],_xlfn._TRO_TRAILING(Airports!A:A),_xlfn._TRO_TRAILING(Airports!E:E),"Code not found")</f>
        <v>CO</v>
      </c>
      <c r="J2568" s="1">
        <v>0.28819444444444442</v>
      </c>
      <c r="K2568">
        <f>HOUR(Flights[[#This Row],[Scheduled Departure]])</f>
        <v>6</v>
      </c>
      <c r="L2568" s="1">
        <v>0.28819444444444442</v>
      </c>
      <c r="M2568">
        <v>0</v>
      </c>
      <c r="N2568">
        <v>140</v>
      </c>
      <c r="O2568" s="14">
        <f>Flights[[#This Row],[Length (min)]]/60</f>
        <v>2.3333333333333335</v>
      </c>
      <c r="P2568">
        <v>862</v>
      </c>
      <c r="Q2568" s="17">
        <f>IFERROR(Flights[[#This Row],[Distance]]/Flights[[#This Row],[Length (hr)]],"")</f>
        <v>369.42857142857139</v>
      </c>
      <c r="R2568" s="1">
        <v>0.43541666666666667</v>
      </c>
      <c r="S2568" s="1">
        <v>0.42708333333333331</v>
      </c>
      <c r="T2568">
        <v>-12</v>
      </c>
      <c r="U2568" t="str">
        <f>IF(Flights[[#This Row],[Arrival Delay]]="","Cancelled",IF(Flights[[#This Row],[Arrival Delay]]&gt;15,"Delayed","On time"))</f>
        <v>On time</v>
      </c>
      <c r="V2568" t="str">
        <f>IF(Flights[[#This Row],[Status]]&lt;&gt;"Delayed","",IF(Flights[[#This Row],[Arrival Delay]]&gt;120,"Severe",IF(Flights[[#This Row],[Arrival Delay]]&gt;60,"Major","Moderate")))</f>
        <v/>
      </c>
      <c r="X2568" t="str">
        <f>IF(OR(AND(Flights[[#This Row],[Status]]="Cancelled",Flights[[#This Row],[Cancellation Reason]]="Airline/Carrier"),Flights[[#This Row],[Delay Type]]="Severe"),"Yes","No")</f>
        <v>No</v>
      </c>
    </row>
    <row r="2569" spans="1:24" x14ac:dyDescent="0.25">
      <c r="A2569" s="3">
        <v>42197</v>
      </c>
      <c r="B2569">
        <f>WEEKNUM(Flights[[#This Row],[Date]],2)</f>
        <v>28</v>
      </c>
      <c r="C2569">
        <f>WEEKDAY(Flights[[#This Row],[Date]],2)</f>
        <v>7</v>
      </c>
      <c r="D2569" t="s">
        <v>113</v>
      </c>
      <c r="E2569" t="s">
        <v>1987</v>
      </c>
      <c r="F2569" t="s">
        <v>0</v>
      </c>
      <c r="G2569" t="s">
        <v>12</v>
      </c>
      <c r="H2569" t="str">
        <f>_xlfn.XLOOKUP(Flights[[#This Row],[Destination]],Airports!$A$1:$A$77,Airports!$D$1:$D$77,"Code not found")</f>
        <v>New York</v>
      </c>
      <c r="I2569" t="str" cm="1">
        <f t="array" ref="I2569">_xlfn.XLOOKUP(Flights[[#This Row],[Destination]],_xlfn._TRO_TRAILING(Airports!A:A),_xlfn._TRO_TRAILING(Airports!E:E),"Code not found")</f>
        <v>NY</v>
      </c>
      <c r="J2569" s="1">
        <v>0.33333333333333331</v>
      </c>
      <c r="K2569">
        <f>HOUR(Flights[[#This Row],[Scheduled Departure]])</f>
        <v>8</v>
      </c>
      <c r="L2569" s="1">
        <v>0.33333333333333331</v>
      </c>
      <c r="M2569">
        <v>0</v>
      </c>
      <c r="N2569">
        <v>305</v>
      </c>
      <c r="O2569" s="14">
        <f>Flights[[#This Row],[Length (min)]]/60</f>
        <v>5.083333333333333</v>
      </c>
      <c r="P2569">
        <v>2475</v>
      </c>
      <c r="Q2569" s="17">
        <f>IFERROR(Flights[[#This Row],[Distance]]/Flights[[#This Row],[Length (hr)]],"")</f>
        <v>486.88524590163939</v>
      </c>
      <c r="R2569" s="1">
        <v>0.70208333333333328</v>
      </c>
      <c r="S2569" s="1">
        <v>0.67013888888888884</v>
      </c>
      <c r="T2569">
        <v>-46</v>
      </c>
      <c r="U2569" t="str">
        <f>IF(Flights[[#This Row],[Arrival Delay]]="","Cancelled",IF(Flights[[#This Row],[Arrival Delay]]&gt;15,"Delayed","On time"))</f>
        <v>On time</v>
      </c>
      <c r="V2569" t="str">
        <f>IF(Flights[[#This Row],[Status]]&lt;&gt;"Delayed","",IF(Flights[[#This Row],[Arrival Delay]]&gt;120,"Severe",IF(Flights[[#This Row],[Arrival Delay]]&gt;60,"Major","Moderate")))</f>
        <v/>
      </c>
      <c r="X2569" t="str">
        <f>IF(OR(AND(Flights[[#This Row],[Status]]="Cancelled",Flights[[#This Row],[Cancellation Reason]]="Airline/Carrier"),Flights[[#This Row],[Delay Type]]="Severe"),"Yes","No")</f>
        <v>No</v>
      </c>
    </row>
    <row r="2570" spans="1:24" x14ac:dyDescent="0.25">
      <c r="A2570" s="3">
        <v>42197</v>
      </c>
      <c r="B2570">
        <f>WEEKNUM(Flights[[#This Row],[Date]],2)</f>
        <v>28</v>
      </c>
      <c r="C2570">
        <f>WEEKDAY(Flights[[#This Row],[Date]],2)</f>
        <v>7</v>
      </c>
      <c r="D2570" t="s">
        <v>706</v>
      </c>
      <c r="E2570" t="s">
        <v>1989</v>
      </c>
      <c r="F2570" t="s">
        <v>0</v>
      </c>
      <c r="G2570" t="s">
        <v>316</v>
      </c>
      <c r="H2570" t="str">
        <f>_xlfn.XLOOKUP(Flights[[#This Row],[Destination]],Airports!$A$1:$A$77,Airports!$D$1:$D$77,"Code not found")</f>
        <v>New Orleans</v>
      </c>
      <c r="I2570" t="str" cm="1">
        <f t="array" ref="I2570">_xlfn.XLOOKUP(Flights[[#This Row],[Destination]],_xlfn._TRO_TRAILING(Airports!A:A),_xlfn._TRO_TRAILING(Airports!E:E),"Code not found")</f>
        <v>LA</v>
      </c>
      <c r="J2570" s="1">
        <v>0.3888888888888889</v>
      </c>
      <c r="K2570">
        <f>HOUR(Flights[[#This Row],[Scheduled Departure]])</f>
        <v>9</v>
      </c>
      <c r="L2570" s="1">
        <v>0.38611111111111113</v>
      </c>
      <c r="M2570">
        <v>-4</v>
      </c>
      <c r="N2570">
        <v>221</v>
      </c>
      <c r="O2570" s="14">
        <f>Flights[[#This Row],[Length (min)]]/60</f>
        <v>3.6833333333333331</v>
      </c>
      <c r="P2570">
        <v>1670</v>
      </c>
      <c r="Q2570" s="17">
        <f>IFERROR(Flights[[#This Row],[Distance]]/Flights[[#This Row],[Length (hr)]],"")</f>
        <v>453.39366515837105</v>
      </c>
      <c r="R2570" s="1">
        <v>0.63680555555555551</v>
      </c>
      <c r="S2570" s="1">
        <v>0.62291666666666667</v>
      </c>
      <c r="T2570">
        <v>-20</v>
      </c>
      <c r="U2570" t="str">
        <f>IF(Flights[[#This Row],[Arrival Delay]]="","Cancelled",IF(Flights[[#This Row],[Arrival Delay]]&gt;15,"Delayed","On time"))</f>
        <v>On time</v>
      </c>
      <c r="V2570" t="str">
        <f>IF(Flights[[#This Row],[Status]]&lt;&gt;"Delayed","",IF(Flights[[#This Row],[Arrival Delay]]&gt;120,"Severe",IF(Flights[[#This Row],[Arrival Delay]]&gt;60,"Major","Moderate")))</f>
        <v/>
      </c>
      <c r="X2570" t="str">
        <f>IF(OR(AND(Flights[[#This Row],[Status]]="Cancelled",Flights[[#This Row],[Cancellation Reason]]="Airline/Carrier"),Flights[[#This Row],[Delay Type]]="Severe"),"Yes","No")</f>
        <v>No</v>
      </c>
    </row>
    <row r="2571" spans="1:24" x14ac:dyDescent="0.25">
      <c r="A2571" s="3">
        <v>42197</v>
      </c>
      <c r="B2571">
        <f>WEEKNUM(Flights[[#This Row],[Date]],2)</f>
        <v>28</v>
      </c>
      <c r="C2571">
        <f>WEEKDAY(Flights[[#This Row],[Date]],2)</f>
        <v>7</v>
      </c>
      <c r="D2571" t="s">
        <v>479</v>
      </c>
      <c r="E2571" t="s">
        <v>1996</v>
      </c>
      <c r="F2571" t="s">
        <v>0</v>
      </c>
      <c r="G2571" t="s">
        <v>9</v>
      </c>
      <c r="H2571" t="str">
        <f>_xlfn.XLOOKUP(Flights[[#This Row],[Destination]],Airports!$A$1:$A$77,Airports!$D$1:$D$77,"Code not found")</f>
        <v>San Francisco</v>
      </c>
      <c r="I2571" t="str" cm="1">
        <f t="array" ref="I2571">_xlfn.XLOOKUP(Flights[[#This Row],[Destination]],_xlfn._TRO_TRAILING(Airports!A:A),_xlfn._TRO_TRAILING(Airports!E:E),"Code not found")</f>
        <v>CA</v>
      </c>
      <c r="J2571" s="1">
        <v>0.4513888888888889</v>
      </c>
      <c r="K2571">
        <f>HOUR(Flights[[#This Row],[Scheduled Departure]])</f>
        <v>10</v>
      </c>
      <c r="L2571" s="1">
        <v>0.45624999999999999</v>
      </c>
      <c r="M2571">
        <v>7</v>
      </c>
      <c r="N2571">
        <v>68</v>
      </c>
      <c r="O2571" s="14">
        <f>Flights[[#This Row],[Length (min)]]/60</f>
        <v>1.1333333333333333</v>
      </c>
      <c r="P2571">
        <v>337</v>
      </c>
      <c r="Q2571" s="17">
        <f>IFERROR(Flights[[#This Row],[Distance]]/Flights[[#This Row],[Length (hr)]],"")</f>
        <v>297.35294117647061</v>
      </c>
      <c r="R2571" s="1">
        <v>0.50347222222222221</v>
      </c>
      <c r="S2571" s="1">
        <v>0.50347222222222221</v>
      </c>
      <c r="T2571">
        <v>0</v>
      </c>
      <c r="U2571" t="str">
        <f>IF(Flights[[#This Row],[Arrival Delay]]="","Cancelled",IF(Flights[[#This Row],[Arrival Delay]]&gt;15,"Delayed","On time"))</f>
        <v>On time</v>
      </c>
      <c r="V2571" t="str">
        <f>IF(Flights[[#This Row],[Status]]&lt;&gt;"Delayed","",IF(Flights[[#This Row],[Arrival Delay]]&gt;120,"Severe",IF(Flights[[#This Row],[Arrival Delay]]&gt;60,"Major","Moderate")))</f>
        <v/>
      </c>
      <c r="X2571" t="str">
        <f>IF(OR(AND(Flights[[#This Row],[Status]]="Cancelled",Flights[[#This Row],[Cancellation Reason]]="Airline/Carrier"),Flights[[#This Row],[Delay Type]]="Severe"),"Yes","No")</f>
        <v>No</v>
      </c>
    </row>
    <row r="2572" spans="1:24" x14ac:dyDescent="0.25">
      <c r="A2572" s="3">
        <v>42197</v>
      </c>
      <c r="B2572">
        <f>WEEKNUM(Flights[[#This Row],[Date]],2)</f>
        <v>28</v>
      </c>
      <c r="C2572">
        <f>WEEKDAY(Flights[[#This Row],[Date]],2)</f>
        <v>7</v>
      </c>
      <c r="D2572" t="s">
        <v>1004</v>
      </c>
      <c r="E2572" t="s">
        <v>1990</v>
      </c>
      <c r="F2572" t="s">
        <v>0</v>
      </c>
      <c r="G2572" t="s">
        <v>9</v>
      </c>
      <c r="H2572" t="str">
        <f>_xlfn.XLOOKUP(Flights[[#This Row],[Destination]],Airports!$A$1:$A$77,Airports!$D$1:$D$77,"Code not found")</f>
        <v>San Francisco</v>
      </c>
      <c r="I2572" t="str" cm="1">
        <f t="array" ref="I2572">_xlfn.XLOOKUP(Flights[[#This Row],[Destination]],_xlfn._TRO_TRAILING(Airports!A:A),_xlfn._TRO_TRAILING(Airports!E:E),"Code not found")</f>
        <v>CA</v>
      </c>
      <c r="J2572" s="1">
        <v>0.45763888888888887</v>
      </c>
      <c r="K2572">
        <f>HOUR(Flights[[#This Row],[Scheduled Departure]])</f>
        <v>10</v>
      </c>
      <c r="L2572" s="1">
        <v>0.45763888888888887</v>
      </c>
      <c r="M2572">
        <v>0</v>
      </c>
      <c r="N2572">
        <v>76</v>
      </c>
      <c r="O2572" s="14">
        <f>Flights[[#This Row],[Length (min)]]/60</f>
        <v>1.2666666666666666</v>
      </c>
      <c r="P2572">
        <v>337</v>
      </c>
      <c r="Q2572" s="17">
        <f>IFERROR(Flights[[#This Row],[Distance]]/Flights[[#This Row],[Length (hr)]],"")</f>
        <v>266.0526315789474</v>
      </c>
      <c r="R2572" s="1">
        <v>0.51736111111111116</v>
      </c>
      <c r="S2572" s="1">
        <v>0.51041666666666663</v>
      </c>
      <c r="T2572">
        <v>-10</v>
      </c>
      <c r="U2572" t="str">
        <f>IF(Flights[[#This Row],[Arrival Delay]]="","Cancelled",IF(Flights[[#This Row],[Arrival Delay]]&gt;15,"Delayed","On time"))</f>
        <v>On time</v>
      </c>
      <c r="V2572" t="str">
        <f>IF(Flights[[#This Row],[Status]]&lt;&gt;"Delayed","",IF(Flights[[#This Row],[Arrival Delay]]&gt;120,"Severe",IF(Flights[[#This Row],[Arrival Delay]]&gt;60,"Major","Moderate")))</f>
        <v/>
      </c>
      <c r="X2572" t="str">
        <f>IF(OR(AND(Flights[[#This Row],[Status]]="Cancelled",Flights[[#This Row],[Cancellation Reason]]="Airline/Carrier"),Flights[[#This Row],[Delay Type]]="Severe"),"Yes","No")</f>
        <v>No</v>
      </c>
    </row>
    <row r="2573" spans="1:24" x14ac:dyDescent="0.25">
      <c r="A2573" s="3">
        <v>42197</v>
      </c>
      <c r="B2573">
        <f>WEEKNUM(Flights[[#This Row],[Date]],2)</f>
        <v>28</v>
      </c>
      <c r="C2573">
        <f>WEEKDAY(Flights[[#This Row],[Date]],2)</f>
        <v>7</v>
      </c>
      <c r="D2573" t="s">
        <v>462</v>
      </c>
      <c r="E2573" t="s">
        <v>1990</v>
      </c>
      <c r="F2573" t="s">
        <v>0</v>
      </c>
      <c r="G2573" t="s">
        <v>17</v>
      </c>
      <c r="H2573" t="str">
        <f>_xlfn.XLOOKUP(Flights[[#This Row],[Destination]],Airports!$A$1:$A$77,Airports!$D$1:$D$77,"Code not found")</f>
        <v>Honolulu</v>
      </c>
      <c r="I2573" t="str" cm="1">
        <f t="array" ref="I2573">_xlfn.XLOOKUP(Flights[[#This Row],[Destination]],_xlfn._TRO_TRAILING(Airports!A:A),_xlfn._TRO_TRAILING(Airports!E:E),"Code not found")</f>
        <v>HI</v>
      </c>
      <c r="J2573" s="1">
        <v>0.45833333333333331</v>
      </c>
      <c r="K2573">
        <f>HOUR(Flights[[#This Row],[Scheduled Departure]])</f>
        <v>11</v>
      </c>
      <c r="L2573" s="1">
        <v>0.46250000000000002</v>
      </c>
      <c r="M2573">
        <v>6</v>
      </c>
      <c r="N2573">
        <v>352</v>
      </c>
      <c r="O2573" s="14">
        <f>Flights[[#This Row],[Length (min)]]/60</f>
        <v>5.8666666666666663</v>
      </c>
      <c r="P2573">
        <v>2556</v>
      </c>
      <c r="Q2573" s="17">
        <f>IFERROR(Flights[[#This Row],[Distance]]/Flights[[#This Row],[Length (hr)]],"")</f>
        <v>435.68181818181819</v>
      </c>
      <c r="R2573" s="1">
        <v>0.57638888888888884</v>
      </c>
      <c r="S2573" s="1">
        <v>0.58194444444444449</v>
      </c>
      <c r="T2573">
        <v>8</v>
      </c>
      <c r="U2573" t="str">
        <f>IF(Flights[[#This Row],[Arrival Delay]]="","Cancelled",IF(Flights[[#This Row],[Arrival Delay]]&gt;15,"Delayed","On time"))</f>
        <v>On time</v>
      </c>
      <c r="V2573" t="str">
        <f>IF(Flights[[#This Row],[Status]]&lt;&gt;"Delayed","",IF(Flights[[#This Row],[Arrival Delay]]&gt;120,"Severe",IF(Flights[[#This Row],[Arrival Delay]]&gt;60,"Major","Moderate")))</f>
        <v/>
      </c>
      <c r="X2573" t="str">
        <f>IF(OR(AND(Flights[[#This Row],[Status]]="Cancelled",Flights[[#This Row],[Cancellation Reason]]="Airline/Carrier"),Flights[[#This Row],[Delay Type]]="Severe"),"Yes","No")</f>
        <v>No</v>
      </c>
    </row>
    <row r="2574" spans="1:24" x14ac:dyDescent="0.25">
      <c r="A2574" s="3">
        <v>42197</v>
      </c>
      <c r="B2574">
        <f>WEEKNUM(Flights[[#This Row],[Date]],2)</f>
        <v>28</v>
      </c>
      <c r="C2574">
        <f>WEEKDAY(Flights[[#This Row],[Date]],2)</f>
        <v>7</v>
      </c>
      <c r="D2574" t="s">
        <v>1038</v>
      </c>
      <c r="E2574" t="s">
        <v>1990</v>
      </c>
      <c r="F2574" t="s">
        <v>0</v>
      </c>
      <c r="G2574" t="s">
        <v>15</v>
      </c>
      <c r="H2574" t="str">
        <f>_xlfn.XLOOKUP(Flights[[#This Row],[Destination]],Airports!$A$1:$A$77,Airports!$D$1:$D$77,"Code not found")</f>
        <v>Las Vegas</v>
      </c>
      <c r="I2574" t="str" cm="1">
        <f t="array" ref="I2574">_xlfn.XLOOKUP(Flights[[#This Row],[Destination]],_xlfn._TRO_TRAILING(Airports!A:A),_xlfn._TRO_TRAILING(Airports!E:E),"Code not found")</f>
        <v>NV</v>
      </c>
      <c r="J2574" s="1">
        <v>0.46805555555555556</v>
      </c>
      <c r="K2574">
        <f>HOUR(Flights[[#This Row],[Scheduled Departure]])</f>
        <v>11</v>
      </c>
      <c r="L2574" s="1">
        <v>0.58194444444444449</v>
      </c>
      <c r="M2574">
        <v>164</v>
      </c>
      <c r="N2574">
        <v>54</v>
      </c>
      <c r="O2574" s="14">
        <f>Flights[[#This Row],[Length (min)]]/60</f>
        <v>0.9</v>
      </c>
      <c r="P2574">
        <v>236</v>
      </c>
      <c r="Q2574" s="17">
        <f>IFERROR(Flights[[#This Row],[Distance]]/Flights[[#This Row],[Length (hr)]],"")</f>
        <v>262.22222222222223</v>
      </c>
      <c r="R2574" s="1">
        <v>0.5229166666666667</v>
      </c>
      <c r="S2574" s="1">
        <v>0.61944444444444446</v>
      </c>
      <c r="T2574">
        <v>139</v>
      </c>
      <c r="U2574" t="str">
        <f>IF(Flights[[#This Row],[Arrival Delay]]="","Cancelled",IF(Flights[[#This Row],[Arrival Delay]]&gt;15,"Delayed","On time"))</f>
        <v>Delayed</v>
      </c>
      <c r="V2574" t="str">
        <f>IF(Flights[[#This Row],[Status]]&lt;&gt;"Delayed","",IF(Flights[[#This Row],[Arrival Delay]]&gt;120,"Severe",IF(Flights[[#This Row],[Arrival Delay]]&gt;60,"Major","Moderate")))</f>
        <v>Severe</v>
      </c>
      <c r="X2574" t="str">
        <f>IF(OR(AND(Flights[[#This Row],[Status]]="Cancelled",Flights[[#This Row],[Cancellation Reason]]="Airline/Carrier"),Flights[[#This Row],[Delay Type]]="Severe"),"Yes","No")</f>
        <v>Yes</v>
      </c>
    </row>
    <row r="2575" spans="1:24" x14ac:dyDescent="0.25">
      <c r="A2575" s="3">
        <v>42197</v>
      </c>
      <c r="B2575">
        <f>WEEKNUM(Flights[[#This Row],[Date]],2)</f>
        <v>28</v>
      </c>
      <c r="C2575">
        <f>WEEKDAY(Flights[[#This Row],[Date]],2)</f>
        <v>7</v>
      </c>
      <c r="D2575" t="s">
        <v>529</v>
      </c>
      <c r="E2575" t="s">
        <v>1996</v>
      </c>
      <c r="F2575" t="s">
        <v>0</v>
      </c>
      <c r="G2575" t="s">
        <v>12</v>
      </c>
      <c r="H2575" t="str">
        <f>_xlfn.XLOOKUP(Flights[[#This Row],[Destination]],Airports!$A$1:$A$77,Airports!$D$1:$D$77,"Code not found")</f>
        <v>New York</v>
      </c>
      <c r="I2575" t="str" cm="1">
        <f t="array" ref="I2575">_xlfn.XLOOKUP(Flights[[#This Row],[Destination]],_xlfn._TRO_TRAILING(Airports!A:A),_xlfn._TRO_TRAILING(Airports!E:E),"Code not found")</f>
        <v>NY</v>
      </c>
      <c r="J2575" s="1">
        <v>0.5625</v>
      </c>
      <c r="K2575">
        <f>HOUR(Flights[[#This Row],[Scheduled Departure]])</f>
        <v>13</v>
      </c>
      <c r="L2575" s="1">
        <v>0.56180555555555556</v>
      </c>
      <c r="M2575">
        <v>-1</v>
      </c>
      <c r="N2575">
        <v>307</v>
      </c>
      <c r="O2575" s="14">
        <f>Flights[[#This Row],[Length (min)]]/60</f>
        <v>5.1166666666666663</v>
      </c>
      <c r="P2575">
        <v>2475</v>
      </c>
      <c r="Q2575" s="17">
        <f>IFERROR(Flights[[#This Row],[Distance]]/Flights[[#This Row],[Length (hr)]],"")</f>
        <v>483.71335504885997</v>
      </c>
      <c r="R2575" s="1">
        <v>0.91666666666666663</v>
      </c>
      <c r="S2575" s="1">
        <v>0.9</v>
      </c>
      <c r="T2575">
        <v>-24</v>
      </c>
      <c r="U2575" t="str">
        <f>IF(Flights[[#This Row],[Arrival Delay]]="","Cancelled",IF(Flights[[#This Row],[Arrival Delay]]&gt;15,"Delayed","On time"))</f>
        <v>On time</v>
      </c>
      <c r="V2575" t="str">
        <f>IF(Flights[[#This Row],[Status]]&lt;&gt;"Delayed","",IF(Flights[[#This Row],[Arrival Delay]]&gt;120,"Severe",IF(Flights[[#This Row],[Arrival Delay]]&gt;60,"Major","Moderate")))</f>
        <v/>
      </c>
      <c r="X2575" t="str">
        <f>IF(OR(AND(Flights[[#This Row],[Status]]="Cancelled",Flights[[#This Row],[Cancellation Reason]]="Airline/Carrier"),Flights[[#This Row],[Delay Type]]="Severe"),"Yes","No")</f>
        <v>No</v>
      </c>
    </row>
    <row r="2576" spans="1:24" x14ac:dyDescent="0.25">
      <c r="A2576" s="3">
        <v>42197</v>
      </c>
      <c r="B2576">
        <f>WEEKNUM(Flights[[#This Row],[Date]],2)</f>
        <v>28</v>
      </c>
      <c r="C2576">
        <f>WEEKDAY(Flights[[#This Row],[Date]],2)</f>
        <v>7</v>
      </c>
      <c r="D2576" t="s">
        <v>1541</v>
      </c>
      <c r="E2576" t="s">
        <v>1995</v>
      </c>
      <c r="F2576" t="s">
        <v>0</v>
      </c>
      <c r="G2576" t="s">
        <v>347</v>
      </c>
      <c r="H2576" t="str">
        <f>_xlfn.XLOOKUP(Flights[[#This Row],[Destination]],Airports!$A$1:$A$77,Airports!$D$1:$D$77,"Code not found")</f>
        <v>San Jose</v>
      </c>
      <c r="I2576" t="str" cm="1">
        <f t="array" ref="I2576">_xlfn.XLOOKUP(Flights[[#This Row],[Destination]],_xlfn._TRO_TRAILING(Airports!A:A),_xlfn._TRO_TRAILING(Airports!E:E),"Code not found")</f>
        <v>CA</v>
      </c>
      <c r="J2576" s="1">
        <v>0.65972222222222221</v>
      </c>
      <c r="K2576">
        <f>HOUR(Flights[[#This Row],[Scheduled Departure]])</f>
        <v>15</v>
      </c>
      <c r="L2576" s="1">
        <v>0.70763888888888893</v>
      </c>
      <c r="M2576">
        <v>69</v>
      </c>
      <c r="N2576">
        <v>60</v>
      </c>
      <c r="O2576" s="14">
        <f>Flights[[#This Row],[Length (min)]]/60</f>
        <v>1</v>
      </c>
      <c r="P2576">
        <v>308</v>
      </c>
      <c r="Q2576" s="17">
        <f>IFERROR(Flights[[#This Row],[Distance]]/Flights[[#This Row],[Length (hr)]],"")</f>
        <v>308</v>
      </c>
      <c r="R2576" s="1">
        <v>0.70486111111111116</v>
      </c>
      <c r="S2576" s="1">
        <v>0.74930555555555556</v>
      </c>
      <c r="T2576">
        <v>64</v>
      </c>
      <c r="U2576" t="str">
        <f>IF(Flights[[#This Row],[Arrival Delay]]="","Cancelled",IF(Flights[[#This Row],[Arrival Delay]]&gt;15,"Delayed","On time"))</f>
        <v>Delayed</v>
      </c>
      <c r="V2576" t="str">
        <f>IF(Flights[[#This Row],[Status]]&lt;&gt;"Delayed","",IF(Flights[[#This Row],[Arrival Delay]]&gt;120,"Severe",IF(Flights[[#This Row],[Arrival Delay]]&gt;60,"Major","Moderate")))</f>
        <v>Major</v>
      </c>
      <c r="X2576" t="str">
        <f>IF(OR(AND(Flights[[#This Row],[Status]]="Cancelled",Flights[[#This Row],[Cancellation Reason]]="Airline/Carrier"),Flights[[#This Row],[Delay Type]]="Severe"),"Yes","No")</f>
        <v>No</v>
      </c>
    </row>
    <row r="2577" spans="1:24" x14ac:dyDescent="0.25">
      <c r="A2577" s="3">
        <v>42197</v>
      </c>
      <c r="B2577">
        <f>WEEKNUM(Flights[[#This Row],[Date]],2)</f>
        <v>28</v>
      </c>
      <c r="C2577">
        <f>WEEKDAY(Flights[[#This Row],[Date]],2)</f>
        <v>7</v>
      </c>
      <c r="D2577" t="s">
        <v>90</v>
      </c>
      <c r="E2577" t="s">
        <v>1987</v>
      </c>
      <c r="F2577" t="s">
        <v>0</v>
      </c>
      <c r="G2577" t="s">
        <v>19</v>
      </c>
      <c r="H2577" t="str">
        <f>_xlfn.XLOOKUP(Flights[[#This Row],[Destination]],Airports!$A$1:$A$77,Airports!$D$1:$D$77,"Code not found")</f>
        <v>Kona</v>
      </c>
      <c r="I2577" t="str" cm="1">
        <f t="array" ref="I2577">_xlfn.XLOOKUP(Flights[[#This Row],[Destination]],_xlfn._TRO_TRAILING(Airports!A:A),_xlfn._TRO_TRAILING(Airports!E:E),"Code not found")</f>
        <v>HI</v>
      </c>
      <c r="J2577" s="1">
        <v>0.70833333333333337</v>
      </c>
      <c r="K2577">
        <f>HOUR(Flights[[#This Row],[Scheduled Departure]])</f>
        <v>17</v>
      </c>
      <c r="L2577" s="1">
        <v>0.70833333333333337</v>
      </c>
      <c r="M2577">
        <v>0</v>
      </c>
      <c r="N2577">
        <v>330</v>
      </c>
      <c r="O2577" s="14">
        <f>Flights[[#This Row],[Length (min)]]/60</f>
        <v>5.5</v>
      </c>
      <c r="P2577">
        <v>2504</v>
      </c>
      <c r="Q2577" s="17">
        <f>IFERROR(Flights[[#This Row],[Distance]]/Flights[[#This Row],[Length (hr)]],"")</f>
        <v>455.27272727272725</v>
      </c>
      <c r="R2577" s="1">
        <v>0.82499999999999996</v>
      </c>
      <c r="S2577" s="1">
        <v>0.8125</v>
      </c>
      <c r="T2577">
        <v>-18</v>
      </c>
      <c r="U2577" t="str">
        <f>IF(Flights[[#This Row],[Arrival Delay]]="","Cancelled",IF(Flights[[#This Row],[Arrival Delay]]&gt;15,"Delayed","On time"))</f>
        <v>On time</v>
      </c>
      <c r="V2577" t="str">
        <f>IF(Flights[[#This Row],[Status]]&lt;&gt;"Delayed","",IF(Flights[[#This Row],[Arrival Delay]]&gt;120,"Severe",IF(Flights[[#This Row],[Arrival Delay]]&gt;60,"Major","Moderate")))</f>
        <v/>
      </c>
      <c r="X2577" t="str">
        <f>IF(OR(AND(Flights[[#This Row],[Status]]="Cancelled",Flights[[#This Row],[Cancellation Reason]]="Airline/Carrier"),Flights[[#This Row],[Delay Type]]="Severe"),"Yes","No")</f>
        <v>No</v>
      </c>
    </row>
    <row r="2578" spans="1:24" x14ac:dyDescent="0.25">
      <c r="A2578" s="3">
        <v>42197</v>
      </c>
      <c r="B2578">
        <f>WEEKNUM(Flights[[#This Row],[Date]],2)</f>
        <v>28</v>
      </c>
      <c r="C2578">
        <f>WEEKDAY(Flights[[#This Row],[Date]],2)</f>
        <v>7</v>
      </c>
      <c r="D2578" t="s">
        <v>1018</v>
      </c>
      <c r="E2578" t="s">
        <v>1989</v>
      </c>
      <c r="F2578" t="s">
        <v>0</v>
      </c>
      <c r="G2578" t="s">
        <v>314</v>
      </c>
      <c r="H2578" t="str">
        <f>_xlfn.XLOOKUP(Flights[[#This Row],[Destination]],Airports!$A$1:$A$77,Airports!$D$1:$D$77,"Code not found")</f>
        <v>Minneapolis</v>
      </c>
      <c r="I2578" t="str" cm="1">
        <f t="array" ref="I2578">_xlfn.XLOOKUP(Flights[[#This Row],[Destination]],_xlfn._TRO_TRAILING(Airports!A:A),_xlfn._TRO_TRAILING(Airports!E:E),"Code not found")</f>
        <v>MN</v>
      </c>
      <c r="J2578" s="1">
        <v>0.73611111111111116</v>
      </c>
      <c r="K2578">
        <f>HOUR(Flights[[#This Row],[Scheduled Departure]])</f>
        <v>17</v>
      </c>
      <c r="L2578" s="1">
        <v>0.73402777777777772</v>
      </c>
      <c r="M2578">
        <v>-3</v>
      </c>
      <c r="N2578">
        <v>182</v>
      </c>
      <c r="O2578" s="14">
        <f>Flights[[#This Row],[Length (min)]]/60</f>
        <v>3.0333333333333332</v>
      </c>
      <c r="P2578">
        <v>1535</v>
      </c>
      <c r="Q2578" s="17">
        <f>IFERROR(Flights[[#This Row],[Distance]]/Flights[[#This Row],[Length (hr)]],"")</f>
        <v>506.04395604395609</v>
      </c>
      <c r="R2578" s="1">
        <v>0.96736111111111112</v>
      </c>
      <c r="S2578" s="1">
        <v>0.94374999999999998</v>
      </c>
      <c r="T2578">
        <v>-34</v>
      </c>
      <c r="U2578" t="str">
        <f>IF(Flights[[#This Row],[Arrival Delay]]="","Cancelled",IF(Flights[[#This Row],[Arrival Delay]]&gt;15,"Delayed","On time"))</f>
        <v>On time</v>
      </c>
      <c r="V2578" t="str">
        <f>IF(Flights[[#This Row],[Status]]&lt;&gt;"Delayed","",IF(Flights[[#This Row],[Arrival Delay]]&gt;120,"Severe",IF(Flights[[#This Row],[Arrival Delay]]&gt;60,"Major","Moderate")))</f>
        <v/>
      </c>
      <c r="X2578" t="str">
        <f>IF(OR(AND(Flights[[#This Row],[Status]]="Cancelled",Flights[[#This Row],[Cancellation Reason]]="Airline/Carrier"),Flights[[#This Row],[Delay Type]]="Severe"),"Yes","No")</f>
        <v>No</v>
      </c>
    </row>
    <row r="2579" spans="1:24" x14ac:dyDescent="0.25">
      <c r="A2579" s="3">
        <v>42197</v>
      </c>
      <c r="B2579">
        <f>WEEKNUM(Flights[[#This Row],[Date]],2)</f>
        <v>28</v>
      </c>
      <c r="C2579">
        <f>WEEKDAY(Flights[[#This Row],[Date]],2)</f>
        <v>7</v>
      </c>
      <c r="D2579" t="s">
        <v>1549</v>
      </c>
      <c r="E2579" t="s">
        <v>1995</v>
      </c>
      <c r="F2579" t="s">
        <v>0</v>
      </c>
      <c r="G2579" t="s">
        <v>303</v>
      </c>
      <c r="H2579" t="str">
        <f>_xlfn.XLOOKUP(Flights[[#This Row],[Destination]],Airports!$A$1:$A$77,Airports!$D$1:$D$77,"Code not found")</f>
        <v>Kansas City</v>
      </c>
      <c r="I2579" t="str" cm="1">
        <f t="array" ref="I2579">_xlfn.XLOOKUP(Flights[[#This Row],[Destination]],_xlfn._TRO_TRAILING(Airports!A:A),_xlfn._TRO_TRAILING(Airports!E:E),"Code not found")</f>
        <v>MO</v>
      </c>
      <c r="J2579" s="1">
        <v>0.74652777777777779</v>
      </c>
      <c r="K2579">
        <f>HOUR(Flights[[#This Row],[Scheduled Departure]])</f>
        <v>17</v>
      </c>
      <c r="L2579" s="1">
        <v>0.8618055555555556</v>
      </c>
      <c r="M2579">
        <v>166</v>
      </c>
      <c r="N2579">
        <v>179</v>
      </c>
      <c r="O2579" s="14">
        <f>Flights[[#This Row],[Length (min)]]/60</f>
        <v>2.9833333333333334</v>
      </c>
      <c r="P2579">
        <v>1363</v>
      </c>
      <c r="Q2579" s="17">
        <f>IFERROR(Flights[[#This Row],[Distance]]/Flights[[#This Row],[Length (hr)]],"")</f>
        <v>456.87150837988827</v>
      </c>
      <c r="R2579" s="1">
        <v>0.96527777777777779</v>
      </c>
      <c r="S2579" s="1">
        <v>6.9444444444444448E-2</v>
      </c>
      <c r="T2579">
        <v>150</v>
      </c>
      <c r="U2579" t="str">
        <f>IF(Flights[[#This Row],[Arrival Delay]]="","Cancelled",IF(Flights[[#This Row],[Arrival Delay]]&gt;15,"Delayed","On time"))</f>
        <v>Delayed</v>
      </c>
      <c r="V2579" t="str">
        <f>IF(Flights[[#This Row],[Status]]&lt;&gt;"Delayed","",IF(Flights[[#This Row],[Arrival Delay]]&gt;120,"Severe",IF(Flights[[#This Row],[Arrival Delay]]&gt;60,"Major","Moderate")))</f>
        <v>Severe</v>
      </c>
      <c r="X2579" t="str">
        <f>IF(OR(AND(Flights[[#This Row],[Status]]="Cancelled",Flights[[#This Row],[Cancellation Reason]]="Airline/Carrier"),Flights[[#This Row],[Delay Type]]="Severe"),"Yes","No")</f>
        <v>Yes</v>
      </c>
    </row>
    <row r="2580" spans="1:24" x14ac:dyDescent="0.25">
      <c r="A2580" s="3">
        <v>42197</v>
      </c>
      <c r="B2580">
        <f>WEEKNUM(Flights[[#This Row],[Date]],2)</f>
        <v>28</v>
      </c>
      <c r="C2580">
        <f>WEEKDAY(Flights[[#This Row],[Date]],2)</f>
        <v>7</v>
      </c>
      <c r="D2580" t="s">
        <v>1607</v>
      </c>
      <c r="E2580" t="s">
        <v>1994</v>
      </c>
      <c r="F2580" t="s">
        <v>0</v>
      </c>
      <c r="G2580" t="s">
        <v>347</v>
      </c>
      <c r="H2580" t="str">
        <f>_xlfn.XLOOKUP(Flights[[#This Row],[Destination]],Airports!$A$1:$A$77,Airports!$D$1:$D$77,"Code not found")</f>
        <v>San Jose</v>
      </c>
      <c r="I2580" t="str" cm="1">
        <f t="array" ref="I2580">_xlfn.XLOOKUP(Flights[[#This Row],[Destination]],_xlfn._TRO_TRAILING(Airports!A:A),_xlfn._TRO_TRAILING(Airports!E:E),"Code not found")</f>
        <v>CA</v>
      </c>
      <c r="J2580" s="1">
        <v>0.76736111111111116</v>
      </c>
      <c r="K2580">
        <f>HOUR(Flights[[#This Row],[Scheduled Departure]])</f>
        <v>18</v>
      </c>
      <c r="L2580" s="1">
        <v>0.76597222222222228</v>
      </c>
      <c r="M2580">
        <v>-2</v>
      </c>
      <c r="N2580">
        <v>65</v>
      </c>
      <c r="O2580" s="14">
        <f>Flights[[#This Row],[Length (min)]]/60</f>
        <v>1.0833333333333333</v>
      </c>
      <c r="P2580">
        <v>308</v>
      </c>
      <c r="Q2580" s="17">
        <f>IFERROR(Flights[[#This Row],[Distance]]/Flights[[#This Row],[Length (hr)]],"")</f>
        <v>284.30769230769232</v>
      </c>
      <c r="R2580" s="1">
        <v>0.82013888888888886</v>
      </c>
      <c r="S2580" s="1">
        <v>0.81111111111111112</v>
      </c>
      <c r="T2580">
        <v>-13</v>
      </c>
      <c r="U2580" t="str">
        <f>IF(Flights[[#This Row],[Arrival Delay]]="","Cancelled",IF(Flights[[#This Row],[Arrival Delay]]&gt;15,"Delayed","On time"))</f>
        <v>On time</v>
      </c>
      <c r="V2580" t="str">
        <f>IF(Flights[[#This Row],[Status]]&lt;&gt;"Delayed","",IF(Flights[[#This Row],[Arrival Delay]]&gt;120,"Severe",IF(Flights[[#This Row],[Arrival Delay]]&gt;60,"Major","Moderate")))</f>
        <v/>
      </c>
      <c r="X2580" t="str">
        <f>IF(OR(AND(Flights[[#This Row],[Status]]="Cancelled",Flights[[#This Row],[Cancellation Reason]]="Airline/Carrier"),Flights[[#This Row],[Delay Type]]="Severe"),"Yes","No")</f>
        <v>No</v>
      </c>
    </row>
    <row r="2581" spans="1:24" x14ac:dyDescent="0.25">
      <c r="A2581" s="3">
        <v>42197</v>
      </c>
      <c r="B2581">
        <f>WEEKNUM(Flights[[#This Row],[Date]],2)</f>
        <v>28</v>
      </c>
      <c r="C2581">
        <f>WEEKDAY(Flights[[#This Row],[Date]],2)</f>
        <v>7</v>
      </c>
      <c r="D2581" t="s">
        <v>1551</v>
      </c>
      <c r="E2581" t="s">
        <v>1991</v>
      </c>
      <c r="F2581" t="s">
        <v>0</v>
      </c>
      <c r="G2581" t="s">
        <v>24</v>
      </c>
      <c r="H2581" t="str">
        <f>_xlfn.XLOOKUP(Flights[[#This Row],[Destination]],Airports!$A$1:$A$77,Airports!$D$1:$D$77,"Code not found")</f>
        <v>Portland</v>
      </c>
      <c r="I2581" t="str" cm="1">
        <f t="array" ref="I2581">_xlfn.XLOOKUP(Flights[[#This Row],[Destination]],_xlfn._TRO_TRAILING(Airports!A:A),_xlfn._TRO_TRAILING(Airports!E:E),"Code not found")</f>
        <v>OR</v>
      </c>
      <c r="J2581" s="1">
        <v>0.77430555555555558</v>
      </c>
      <c r="K2581">
        <f>HOUR(Flights[[#This Row],[Scheduled Departure]])</f>
        <v>18</v>
      </c>
      <c r="L2581" s="1">
        <v>0.77152777777777781</v>
      </c>
      <c r="M2581">
        <v>-4</v>
      </c>
      <c r="N2581">
        <v>126</v>
      </c>
      <c r="O2581" s="14">
        <f>Flights[[#This Row],[Length (min)]]/60</f>
        <v>2.1</v>
      </c>
      <c r="P2581">
        <v>834</v>
      </c>
      <c r="Q2581" s="17">
        <f>IFERROR(Flights[[#This Row],[Distance]]/Flights[[#This Row],[Length (hr)]],"")</f>
        <v>397.14285714285711</v>
      </c>
      <c r="R2581" s="1">
        <v>0.86597222222222225</v>
      </c>
      <c r="S2581" s="1">
        <v>0.85902777777777772</v>
      </c>
      <c r="T2581">
        <v>-10</v>
      </c>
      <c r="U2581" t="str">
        <f>IF(Flights[[#This Row],[Arrival Delay]]="","Cancelled",IF(Flights[[#This Row],[Arrival Delay]]&gt;15,"Delayed","On time"))</f>
        <v>On time</v>
      </c>
      <c r="V2581" t="str">
        <f>IF(Flights[[#This Row],[Status]]&lt;&gt;"Delayed","",IF(Flights[[#This Row],[Arrival Delay]]&gt;120,"Severe",IF(Flights[[#This Row],[Arrival Delay]]&gt;60,"Major","Moderate")))</f>
        <v/>
      </c>
      <c r="X2581" t="str">
        <f>IF(OR(AND(Flights[[#This Row],[Status]]="Cancelled",Flights[[#This Row],[Cancellation Reason]]="Airline/Carrier"),Flights[[#This Row],[Delay Type]]="Severe"),"Yes","No")</f>
        <v>No</v>
      </c>
    </row>
    <row r="2582" spans="1:24" x14ac:dyDescent="0.25">
      <c r="A2582" s="3">
        <v>42197</v>
      </c>
      <c r="B2582">
        <f>WEEKNUM(Flights[[#This Row],[Date]],2)</f>
        <v>28</v>
      </c>
      <c r="C2582">
        <f>WEEKDAY(Flights[[#This Row],[Date]],2)</f>
        <v>7</v>
      </c>
      <c r="D2582" t="s">
        <v>1555</v>
      </c>
      <c r="E2582" t="s">
        <v>1995</v>
      </c>
      <c r="F2582" t="s">
        <v>0</v>
      </c>
      <c r="G2582" t="s">
        <v>347</v>
      </c>
      <c r="H2582" t="str">
        <f>_xlfn.XLOOKUP(Flights[[#This Row],[Destination]],Airports!$A$1:$A$77,Airports!$D$1:$D$77,"Code not found")</f>
        <v>San Jose</v>
      </c>
      <c r="I2582" t="str" cm="1">
        <f t="array" ref="I2582">_xlfn.XLOOKUP(Flights[[#This Row],[Destination]],_xlfn._TRO_TRAILING(Airports!A:A),_xlfn._TRO_TRAILING(Airports!E:E),"Code not found")</f>
        <v>CA</v>
      </c>
      <c r="J2582" s="1">
        <v>0.82291666666666663</v>
      </c>
      <c r="K2582">
        <f>HOUR(Flights[[#This Row],[Scheduled Departure]])</f>
        <v>19</v>
      </c>
      <c r="L2582" s="1">
        <v>0.85</v>
      </c>
      <c r="M2582">
        <v>39</v>
      </c>
      <c r="N2582">
        <v>59</v>
      </c>
      <c r="O2582" s="14">
        <f>Flights[[#This Row],[Length (min)]]/60</f>
        <v>0.98333333333333328</v>
      </c>
      <c r="P2582">
        <v>308</v>
      </c>
      <c r="Q2582" s="17">
        <f>IFERROR(Flights[[#This Row],[Distance]]/Flights[[#This Row],[Length (hr)]],"")</f>
        <v>313.22033898305085</v>
      </c>
      <c r="R2582" s="1">
        <v>0.86805555555555558</v>
      </c>
      <c r="S2582" s="1">
        <v>0.89097222222222228</v>
      </c>
      <c r="T2582">
        <v>33</v>
      </c>
      <c r="U2582" t="str">
        <f>IF(Flights[[#This Row],[Arrival Delay]]="","Cancelled",IF(Flights[[#This Row],[Arrival Delay]]&gt;15,"Delayed","On time"))</f>
        <v>Delayed</v>
      </c>
      <c r="V2582" t="str">
        <f>IF(Flights[[#This Row],[Status]]&lt;&gt;"Delayed","",IF(Flights[[#This Row],[Arrival Delay]]&gt;120,"Severe",IF(Flights[[#This Row],[Arrival Delay]]&gt;60,"Major","Moderate")))</f>
        <v>Moderate</v>
      </c>
      <c r="X2582" t="str">
        <f>IF(OR(AND(Flights[[#This Row],[Status]]="Cancelled",Flights[[#This Row],[Cancellation Reason]]="Airline/Carrier"),Flights[[#This Row],[Delay Type]]="Severe"),"Yes","No")</f>
        <v>No</v>
      </c>
    </row>
    <row r="2583" spans="1:24" x14ac:dyDescent="0.25">
      <c r="A2583" s="3">
        <v>42197</v>
      </c>
      <c r="B2583">
        <f>WEEKNUM(Flights[[#This Row],[Date]],2)</f>
        <v>28</v>
      </c>
      <c r="C2583">
        <f>WEEKDAY(Flights[[#This Row],[Date]],2)</f>
        <v>7</v>
      </c>
      <c r="D2583" t="s">
        <v>1151</v>
      </c>
      <c r="E2583" t="s">
        <v>1995</v>
      </c>
      <c r="F2583" t="s">
        <v>0</v>
      </c>
      <c r="G2583" t="s">
        <v>15</v>
      </c>
      <c r="H2583" t="str">
        <f>_xlfn.XLOOKUP(Flights[[#This Row],[Destination]],Airports!$A$1:$A$77,Airports!$D$1:$D$77,"Code not found")</f>
        <v>Las Vegas</v>
      </c>
      <c r="I2583" t="str" cm="1">
        <f t="array" ref="I2583">_xlfn.XLOOKUP(Flights[[#This Row],[Destination]],_xlfn._TRO_TRAILING(Airports!A:A),_xlfn._TRO_TRAILING(Airports!E:E),"Code not found")</f>
        <v>NV</v>
      </c>
      <c r="J2583" s="1">
        <v>0.82638888888888884</v>
      </c>
      <c r="K2583">
        <f>HOUR(Flights[[#This Row],[Scheduled Departure]])</f>
        <v>19</v>
      </c>
      <c r="L2583" s="1">
        <v>0.8520833333333333</v>
      </c>
      <c r="M2583">
        <v>37</v>
      </c>
      <c r="N2583">
        <v>58</v>
      </c>
      <c r="O2583" s="14">
        <f>Flights[[#This Row],[Length (min)]]/60</f>
        <v>0.96666666666666667</v>
      </c>
      <c r="P2583">
        <v>236</v>
      </c>
      <c r="Q2583" s="17">
        <f>IFERROR(Flights[[#This Row],[Distance]]/Flights[[#This Row],[Length (hr)]],"")</f>
        <v>244.13793103448276</v>
      </c>
      <c r="R2583" s="1">
        <v>0.86805555555555558</v>
      </c>
      <c r="S2583" s="1">
        <v>0.89236111111111116</v>
      </c>
      <c r="T2583">
        <v>35</v>
      </c>
      <c r="U2583" t="str">
        <f>IF(Flights[[#This Row],[Arrival Delay]]="","Cancelled",IF(Flights[[#This Row],[Arrival Delay]]&gt;15,"Delayed","On time"))</f>
        <v>Delayed</v>
      </c>
      <c r="V2583" t="str">
        <f>IF(Flights[[#This Row],[Status]]&lt;&gt;"Delayed","",IF(Flights[[#This Row],[Arrival Delay]]&gt;120,"Severe",IF(Flights[[#This Row],[Arrival Delay]]&gt;60,"Major","Moderate")))</f>
        <v>Moderate</v>
      </c>
      <c r="X2583" t="str">
        <f>IF(OR(AND(Flights[[#This Row],[Status]]="Cancelled",Flights[[#This Row],[Cancellation Reason]]="Airline/Carrier"),Flights[[#This Row],[Delay Type]]="Severe"),"Yes","No")</f>
        <v>No</v>
      </c>
    </row>
    <row r="2584" spans="1:24" x14ac:dyDescent="0.25">
      <c r="A2584" s="3">
        <v>42197</v>
      </c>
      <c r="B2584">
        <f>WEEKNUM(Flights[[#This Row],[Date]],2)</f>
        <v>28</v>
      </c>
      <c r="C2584">
        <f>WEEKDAY(Flights[[#This Row],[Date]],2)</f>
        <v>7</v>
      </c>
      <c r="D2584" t="s">
        <v>1319</v>
      </c>
      <c r="E2584" t="s">
        <v>1995</v>
      </c>
      <c r="F2584" t="s">
        <v>0</v>
      </c>
      <c r="G2584" t="s">
        <v>5</v>
      </c>
      <c r="H2584" t="str">
        <f>_xlfn.XLOOKUP(Flights[[#This Row],[Destination]],Airports!$A$1:$A$77,Airports!$D$1:$D$77,"Code not found")</f>
        <v>St. Louis</v>
      </c>
      <c r="I2584" t="str" cm="1">
        <f t="array" ref="I2584">_xlfn.XLOOKUP(Flights[[#This Row],[Destination]],_xlfn._TRO_TRAILING(Airports!A:A),_xlfn._TRO_TRAILING(Airports!E:E),"Code not found")</f>
        <v>MO</v>
      </c>
      <c r="J2584" s="1">
        <v>0.82986111111111116</v>
      </c>
      <c r="K2584">
        <f>HOUR(Flights[[#This Row],[Scheduled Departure]])</f>
        <v>19</v>
      </c>
      <c r="L2584" s="1">
        <v>0.86805555555555558</v>
      </c>
      <c r="M2584">
        <v>55</v>
      </c>
      <c r="N2584">
        <v>209</v>
      </c>
      <c r="O2584" s="14">
        <f>Flights[[#This Row],[Length (min)]]/60</f>
        <v>3.4833333333333334</v>
      </c>
      <c r="P2584">
        <v>1592</v>
      </c>
      <c r="Q2584" s="17">
        <f>IFERROR(Flights[[#This Row],[Distance]]/Flights[[#This Row],[Length (hr)]],"")</f>
        <v>457.03349282296648</v>
      </c>
      <c r="R2584" s="1">
        <v>6.25E-2</v>
      </c>
      <c r="S2584" s="1">
        <v>9.6527777777777782E-2</v>
      </c>
      <c r="T2584">
        <v>49</v>
      </c>
      <c r="U2584" t="str">
        <f>IF(Flights[[#This Row],[Arrival Delay]]="","Cancelled",IF(Flights[[#This Row],[Arrival Delay]]&gt;15,"Delayed","On time"))</f>
        <v>Delayed</v>
      </c>
      <c r="V2584" t="str">
        <f>IF(Flights[[#This Row],[Status]]&lt;&gt;"Delayed","",IF(Flights[[#This Row],[Arrival Delay]]&gt;120,"Severe",IF(Flights[[#This Row],[Arrival Delay]]&gt;60,"Major","Moderate")))</f>
        <v>Moderate</v>
      </c>
      <c r="X2584" t="str">
        <f>IF(OR(AND(Flights[[#This Row],[Status]]="Cancelled",Flights[[#This Row],[Cancellation Reason]]="Airline/Carrier"),Flights[[#This Row],[Delay Type]]="Severe"),"Yes","No")</f>
        <v>No</v>
      </c>
    </row>
    <row r="2585" spans="1:24" x14ac:dyDescent="0.25">
      <c r="A2585" s="3">
        <v>42197</v>
      </c>
      <c r="B2585">
        <f>WEEKNUM(Flights[[#This Row],[Date]],2)</f>
        <v>28</v>
      </c>
      <c r="C2585">
        <f>WEEKDAY(Flights[[#This Row],[Date]],2)</f>
        <v>7</v>
      </c>
      <c r="D2585" t="s">
        <v>1659</v>
      </c>
      <c r="E2585" t="s">
        <v>1990</v>
      </c>
      <c r="F2585" t="s">
        <v>0</v>
      </c>
      <c r="G2585" t="s">
        <v>9</v>
      </c>
      <c r="H2585" t="str">
        <f>_xlfn.XLOOKUP(Flights[[#This Row],[Destination]],Airports!$A$1:$A$77,Airports!$D$1:$D$77,"Code not found")</f>
        <v>San Francisco</v>
      </c>
      <c r="I2585" t="str" cm="1">
        <f t="array" ref="I2585">_xlfn.XLOOKUP(Flights[[#This Row],[Destination]],_xlfn._TRO_TRAILING(Airports!A:A),_xlfn._TRO_TRAILING(Airports!E:E),"Code not found")</f>
        <v>CA</v>
      </c>
      <c r="J2585" s="1">
        <v>0.9506944444444444</v>
      </c>
      <c r="K2585">
        <f>HOUR(Flights[[#This Row],[Scheduled Departure]])</f>
        <v>22</v>
      </c>
      <c r="L2585" s="1">
        <v>1.1805555555555555E-2</v>
      </c>
      <c r="M2585">
        <v>88</v>
      </c>
      <c r="N2585">
        <v>87</v>
      </c>
      <c r="O2585" s="14">
        <f>Flights[[#This Row],[Length (min)]]/60</f>
        <v>1.45</v>
      </c>
      <c r="P2585">
        <v>337</v>
      </c>
      <c r="Q2585" s="17">
        <f>IFERROR(Flights[[#This Row],[Distance]]/Flights[[#This Row],[Length (hr)]],"")</f>
        <v>232.41379310344828</v>
      </c>
      <c r="R2585" s="1">
        <v>7.6388888888888886E-3</v>
      </c>
      <c r="S2585" s="1">
        <v>7.2222222222222215E-2</v>
      </c>
      <c r="T2585">
        <v>93</v>
      </c>
      <c r="U2585" t="str">
        <f>IF(Flights[[#This Row],[Arrival Delay]]="","Cancelled",IF(Flights[[#This Row],[Arrival Delay]]&gt;15,"Delayed","On time"))</f>
        <v>Delayed</v>
      </c>
      <c r="V2585" t="str">
        <f>IF(Flights[[#This Row],[Status]]&lt;&gt;"Delayed","",IF(Flights[[#This Row],[Arrival Delay]]&gt;120,"Severe",IF(Flights[[#This Row],[Arrival Delay]]&gt;60,"Major","Moderate")))</f>
        <v>Major</v>
      </c>
      <c r="X2585" t="str">
        <f>IF(OR(AND(Flights[[#This Row],[Status]]="Cancelled",Flights[[#This Row],[Cancellation Reason]]="Airline/Carrier"),Flights[[#This Row],[Delay Type]]="Severe"),"Yes","No")</f>
        <v>No</v>
      </c>
    </row>
    <row r="2586" spans="1:24" x14ac:dyDescent="0.25">
      <c r="A2586" s="3">
        <v>42198</v>
      </c>
      <c r="B2586">
        <f>WEEKNUM(Flights[[#This Row],[Date]],2)</f>
        <v>29</v>
      </c>
      <c r="C2586">
        <f>WEEKDAY(Flights[[#This Row],[Date]],2)</f>
        <v>1</v>
      </c>
      <c r="D2586" t="s">
        <v>185</v>
      </c>
      <c r="E2586" t="s">
        <v>1987</v>
      </c>
      <c r="F2586" t="s">
        <v>0</v>
      </c>
      <c r="G2586" t="s">
        <v>6</v>
      </c>
      <c r="H2586" t="str">
        <f>_xlfn.XLOOKUP(Flights[[#This Row],[Destination]],Airports!$A$1:$A$77,Airports!$D$1:$D$77,"Code not found")</f>
        <v>Nashville</v>
      </c>
      <c r="I2586" t="str" cm="1">
        <f t="array" ref="I2586">_xlfn.XLOOKUP(Flights[[#This Row],[Destination]],_xlfn._TRO_TRAILING(Airports!A:A),_xlfn._TRO_TRAILING(Airports!E:E),"Code not found")</f>
        <v>TN</v>
      </c>
      <c r="J2586" s="1">
        <v>2.4305555555555556E-2</v>
      </c>
      <c r="K2586">
        <f>HOUR(Flights[[#This Row],[Scheduled Departure]])</f>
        <v>0</v>
      </c>
      <c r="L2586" s="1">
        <v>1.8055555555555554E-2</v>
      </c>
      <c r="M2586">
        <v>-9</v>
      </c>
      <c r="N2586">
        <v>261</v>
      </c>
      <c r="O2586" s="14">
        <f>Flights[[#This Row],[Length (min)]]/60</f>
        <v>4.3499999999999996</v>
      </c>
      <c r="P2586">
        <v>1797</v>
      </c>
      <c r="Q2586" s="17">
        <f>IFERROR(Flights[[#This Row],[Distance]]/Flights[[#This Row],[Length (hr)]],"")</f>
        <v>413.10344827586209</v>
      </c>
      <c r="R2586" s="1">
        <v>0.28125</v>
      </c>
      <c r="S2586" s="1">
        <v>0.28263888888888888</v>
      </c>
      <c r="T2586">
        <v>2</v>
      </c>
      <c r="U2586" t="str">
        <f>IF(Flights[[#This Row],[Arrival Delay]]="","Cancelled",IF(Flights[[#This Row],[Arrival Delay]]&gt;15,"Delayed","On time"))</f>
        <v>On time</v>
      </c>
      <c r="V2586" t="str">
        <f>IF(Flights[[#This Row],[Status]]&lt;&gt;"Delayed","",IF(Flights[[#This Row],[Arrival Delay]]&gt;120,"Severe",IF(Flights[[#This Row],[Arrival Delay]]&gt;60,"Major","Moderate")))</f>
        <v/>
      </c>
      <c r="X2586" t="str">
        <f>IF(OR(AND(Flights[[#This Row],[Status]]="Cancelled",Flights[[#This Row],[Cancellation Reason]]="Airline/Carrier"),Flights[[#This Row],[Delay Type]]="Severe"),"Yes","No")</f>
        <v>No</v>
      </c>
    </row>
    <row r="2587" spans="1:24" x14ac:dyDescent="0.25">
      <c r="A2587" s="3">
        <v>42198</v>
      </c>
      <c r="B2587">
        <f>WEEKNUM(Flights[[#This Row],[Date]],2)</f>
        <v>29</v>
      </c>
      <c r="C2587">
        <f>WEEKDAY(Flights[[#This Row],[Date]],2)</f>
        <v>1</v>
      </c>
      <c r="D2587" t="s">
        <v>1646</v>
      </c>
      <c r="E2587" t="s">
        <v>1990</v>
      </c>
      <c r="F2587" t="s">
        <v>0</v>
      </c>
      <c r="G2587" t="s">
        <v>4</v>
      </c>
      <c r="H2587" t="str">
        <f>_xlfn.XLOOKUP(Flights[[#This Row],[Destination]],Airports!$A$1:$A$77,Airports!$D$1:$D$77,"Code not found")</f>
        <v>Chicago</v>
      </c>
      <c r="I2587" t="str" cm="1">
        <f t="array" ref="I2587">_xlfn.XLOOKUP(Flights[[#This Row],[Destination]],_xlfn._TRO_TRAILING(Airports!A:A),_xlfn._TRO_TRAILING(Airports!E:E),"Code not found")</f>
        <v>IL</v>
      </c>
      <c r="J2587" s="1">
        <v>0.28055555555555556</v>
      </c>
      <c r="K2587">
        <f>HOUR(Flights[[#This Row],[Scheduled Departure]])</f>
        <v>6</v>
      </c>
      <c r="L2587" s="1">
        <v>0.27638888888888891</v>
      </c>
      <c r="M2587">
        <v>-6</v>
      </c>
      <c r="N2587">
        <v>232</v>
      </c>
      <c r="O2587" s="14">
        <f>Flights[[#This Row],[Length (min)]]/60</f>
        <v>3.8666666666666667</v>
      </c>
      <c r="P2587">
        <v>1744</v>
      </c>
      <c r="Q2587" s="17">
        <f>IFERROR(Flights[[#This Row],[Distance]]/Flights[[#This Row],[Length (hr)]],"")</f>
        <v>451.0344827586207</v>
      </c>
      <c r="R2587" s="1">
        <v>0.54097222222222219</v>
      </c>
      <c r="S2587" s="1">
        <v>0.52083333333333337</v>
      </c>
      <c r="T2587">
        <v>-29</v>
      </c>
      <c r="U2587" t="str">
        <f>IF(Flights[[#This Row],[Arrival Delay]]="","Cancelled",IF(Flights[[#This Row],[Arrival Delay]]&gt;15,"Delayed","On time"))</f>
        <v>On time</v>
      </c>
      <c r="V2587" t="str">
        <f>IF(Flights[[#This Row],[Status]]&lt;&gt;"Delayed","",IF(Flights[[#This Row],[Arrival Delay]]&gt;120,"Severe",IF(Flights[[#This Row],[Arrival Delay]]&gt;60,"Major","Moderate")))</f>
        <v/>
      </c>
      <c r="X2587" t="str">
        <f>IF(OR(AND(Flights[[#This Row],[Status]]="Cancelled",Flights[[#This Row],[Cancellation Reason]]="Airline/Carrier"),Flights[[#This Row],[Delay Type]]="Severe"),"Yes","No")</f>
        <v>No</v>
      </c>
    </row>
    <row r="2588" spans="1:24" x14ac:dyDescent="0.25">
      <c r="A2588" s="3">
        <v>42198</v>
      </c>
      <c r="B2588">
        <f>WEEKNUM(Flights[[#This Row],[Date]],2)</f>
        <v>29</v>
      </c>
      <c r="C2588">
        <f>WEEKDAY(Flights[[#This Row],[Date]],2)</f>
        <v>1</v>
      </c>
      <c r="D2588" t="s">
        <v>429</v>
      </c>
      <c r="E2588" t="s">
        <v>1994</v>
      </c>
      <c r="F2588" t="s">
        <v>0</v>
      </c>
      <c r="G2588" t="s">
        <v>335</v>
      </c>
      <c r="H2588" t="str">
        <f>_xlfn.XLOOKUP(Flights[[#This Row],[Destination]],Airports!$A$1:$A$77,Airports!$D$1:$D$77,"Code not found")</f>
        <v>Reno</v>
      </c>
      <c r="I2588" t="str" cm="1">
        <f t="array" ref="I2588">_xlfn.XLOOKUP(Flights[[#This Row],[Destination]],_xlfn._TRO_TRAILING(Airports!A:A),_xlfn._TRO_TRAILING(Airports!E:E),"Code not found")</f>
        <v>NV</v>
      </c>
      <c r="J2588" s="1">
        <v>0.35555555555555557</v>
      </c>
      <c r="K2588">
        <f>HOUR(Flights[[#This Row],[Scheduled Departure]])</f>
        <v>8</v>
      </c>
      <c r="L2588" s="1">
        <v>0.35416666666666669</v>
      </c>
      <c r="M2588">
        <v>-2</v>
      </c>
      <c r="N2588">
        <v>96</v>
      </c>
      <c r="O2588" s="14">
        <f>Flights[[#This Row],[Length (min)]]/60</f>
        <v>1.6</v>
      </c>
      <c r="P2588">
        <v>391</v>
      </c>
      <c r="Q2588" s="17">
        <f>IFERROR(Flights[[#This Row],[Distance]]/Flights[[#This Row],[Length (hr)]],"")</f>
        <v>244.375</v>
      </c>
      <c r="R2588" s="1">
        <v>0.41666666666666669</v>
      </c>
      <c r="S2588" s="1">
        <v>0.42083333333333334</v>
      </c>
      <c r="T2588">
        <v>6</v>
      </c>
      <c r="U2588" t="str">
        <f>IF(Flights[[#This Row],[Arrival Delay]]="","Cancelled",IF(Flights[[#This Row],[Arrival Delay]]&gt;15,"Delayed","On time"))</f>
        <v>On time</v>
      </c>
      <c r="V2588" t="str">
        <f>IF(Flights[[#This Row],[Status]]&lt;&gt;"Delayed","",IF(Flights[[#This Row],[Arrival Delay]]&gt;120,"Severe",IF(Flights[[#This Row],[Arrival Delay]]&gt;60,"Major","Moderate")))</f>
        <v/>
      </c>
      <c r="X2588" t="str">
        <f>IF(OR(AND(Flights[[#This Row],[Status]]="Cancelled",Flights[[#This Row],[Cancellation Reason]]="Airline/Carrier"),Flights[[#This Row],[Delay Type]]="Severe"),"Yes","No")</f>
        <v>No</v>
      </c>
    </row>
    <row r="2589" spans="1:24" x14ac:dyDescent="0.25">
      <c r="A2589" s="3">
        <v>42198</v>
      </c>
      <c r="B2589">
        <f>WEEKNUM(Flights[[#This Row],[Date]],2)</f>
        <v>29</v>
      </c>
      <c r="C2589">
        <f>WEEKDAY(Flights[[#This Row],[Date]],2)</f>
        <v>1</v>
      </c>
      <c r="D2589" t="s">
        <v>1627</v>
      </c>
      <c r="E2589" t="s">
        <v>1990</v>
      </c>
      <c r="F2589" t="s">
        <v>0</v>
      </c>
      <c r="G2589" t="s">
        <v>293</v>
      </c>
      <c r="H2589" t="str">
        <f>_xlfn.XLOOKUP(Flights[[#This Row],[Destination]],Airports!$A$1:$A$77,Airports!$D$1:$D$77,"Code not found")</f>
        <v>Houston</v>
      </c>
      <c r="I2589" t="str" cm="1">
        <f t="array" ref="I2589">_xlfn.XLOOKUP(Flights[[#This Row],[Destination]],_xlfn._TRO_TRAILING(Airports!A:A),_xlfn._TRO_TRAILING(Airports!E:E),"Code not found")</f>
        <v>TX</v>
      </c>
      <c r="J2589" s="1">
        <v>0.3576388888888889</v>
      </c>
      <c r="K2589">
        <f>HOUR(Flights[[#This Row],[Scheduled Departure]])</f>
        <v>8</v>
      </c>
      <c r="L2589" s="1">
        <v>0.35347222222222224</v>
      </c>
      <c r="M2589">
        <v>-6</v>
      </c>
      <c r="N2589">
        <v>196</v>
      </c>
      <c r="O2589" s="14">
        <f>Flights[[#This Row],[Length (min)]]/60</f>
        <v>3.2666666666666666</v>
      </c>
      <c r="P2589">
        <v>1379</v>
      </c>
      <c r="Q2589" s="17">
        <f>IFERROR(Flights[[#This Row],[Distance]]/Flights[[#This Row],[Length (hr)]],"")</f>
        <v>422.14285714285717</v>
      </c>
      <c r="R2589" s="1">
        <v>0.57847222222222228</v>
      </c>
      <c r="S2589" s="1">
        <v>0.57291666666666663</v>
      </c>
      <c r="T2589">
        <v>-8</v>
      </c>
      <c r="U2589" t="str">
        <f>IF(Flights[[#This Row],[Arrival Delay]]="","Cancelled",IF(Flights[[#This Row],[Arrival Delay]]&gt;15,"Delayed","On time"))</f>
        <v>On time</v>
      </c>
      <c r="V2589" t="str">
        <f>IF(Flights[[#This Row],[Status]]&lt;&gt;"Delayed","",IF(Flights[[#This Row],[Arrival Delay]]&gt;120,"Severe",IF(Flights[[#This Row],[Arrival Delay]]&gt;60,"Major","Moderate")))</f>
        <v/>
      </c>
      <c r="X2589" t="str">
        <f>IF(OR(AND(Flights[[#This Row],[Status]]="Cancelled",Flights[[#This Row],[Cancellation Reason]]="Airline/Carrier"),Flights[[#This Row],[Delay Type]]="Severe"),"Yes","No")</f>
        <v>No</v>
      </c>
    </row>
    <row r="2590" spans="1:24" x14ac:dyDescent="0.25">
      <c r="A2590" s="3">
        <v>42198</v>
      </c>
      <c r="B2590">
        <f>WEEKNUM(Flights[[#This Row],[Date]],2)</f>
        <v>29</v>
      </c>
      <c r="C2590">
        <f>WEEKDAY(Flights[[#This Row],[Date]],2)</f>
        <v>1</v>
      </c>
      <c r="D2590" t="s">
        <v>1371</v>
      </c>
      <c r="E2590" t="s">
        <v>1994</v>
      </c>
      <c r="F2590" t="s">
        <v>0</v>
      </c>
      <c r="G2590" t="s">
        <v>339</v>
      </c>
      <c r="H2590" t="str">
        <f>_xlfn.XLOOKUP(Flights[[#This Row],[Destination]],Airports!$A$1:$A$77,Airports!$D$1:$D$77,"Code not found")</f>
        <v>San Diego</v>
      </c>
      <c r="I2590" t="str" cm="1">
        <f t="array" ref="I2590">_xlfn.XLOOKUP(Flights[[#This Row],[Destination]],_xlfn._TRO_TRAILING(Airports!A:A),_xlfn._TRO_TRAILING(Airports!E:E),"Code not found")</f>
        <v>CA</v>
      </c>
      <c r="J2590" s="1">
        <v>0.40416666666666667</v>
      </c>
      <c r="K2590">
        <f>HOUR(Flights[[#This Row],[Scheduled Departure]])</f>
        <v>9</v>
      </c>
      <c r="L2590" s="1">
        <v>0.40208333333333335</v>
      </c>
      <c r="M2590">
        <v>-3</v>
      </c>
      <c r="N2590">
        <v>58</v>
      </c>
      <c r="O2590" s="14">
        <f>Flights[[#This Row],[Length (min)]]/60</f>
        <v>0.96666666666666667</v>
      </c>
      <c r="P2590">
        <v>109</v>
      </c>
      <c r="Q2590" s="17">
        <f>IFERROR(Flights[[#This Row],[Distance]]/Flights[[#This Row],[Length (hr)]],"")</f>
        <v>112.75862068965517</v>
      </c>
      <c r="R2590" s="1">
        <v>0.44583333333333336</v>
      </c>
      <c r="S2590" s="1">
        <v>0.44236111111111109</v>
      </c>
      <c r="T2590">
        <v>-5</v>
      </c>
      <c r="U2590" t="str">
        <f>IF(Flights[[#This Row],[Arrival Delay]]="","Cancelled",IF(Flights[[#This Row],[Arrival Delay]]&gt;15,"Delayed","On time"))</f>
        <v>On time</v>
      </c>
      <c r="V2590" t="str">
        <f>IF(Flights[[#This Row],[Status]]&lt;&gt;"Delayed","",IF(Flights[[#This Row],[Arrival Delay]]&gt;120,"Severe",IF(Flights[[#This Row],[Arrival Delay]]&gt;60,"Major","Moderate")))</f>
        <v/>
      </c>
      <c r="X2590" t="str">
        <f>IF(OR(AND(Flights[[#This Row],[Status]]="Cancelled",Flights[[#This Row],[Cancellation Reason]]="Airline/Carrier"),Flights[[#This Row],[Delay Type]]="Severe"),"Yes","No")</f>
        <v>No</v>
      </c>
    </row>
    <row r="2591" spans="1:24" x14ac:dyDescent="0.25">
      <c r="A2591" s="3">
        <v>42198</v>
      </c>
      <c r="B2591">
        <f>WEEKNUM(Flights[[#This Row],[Date]],2)</f>
        <v>29</v>
      </c>
      <c r="C2591">
        <f>WEEKDAY(Flights[[#This Row],[Date]],2)</f>
        <v>1</v>
      </c>
      <c r="D2591" t="s">
        <v>1462</v>
      </c>
      <c r="E2591" t="s">
        <v>1990</v>
      </c>
      <c r="F2591" t="s">
        <v>0</v>
      </c>
      <c r="G2591" t="s">
        <v>4</v>
      </c>
      <c r="H2591" t="str">
        <f>_xlfn.XLOOKUP(Flights[[#This Row],[Destination]],Airports!$A$1:$A$77,Airports!$D$1:$D$77,"Code not found")</f>
        <v>Chicago</v>
      </c>
      <c r="I2591" t="str" cm="1">
        <f t="array" ref="I2591">_xlfn.XLOOKUP(Flights[[#This Row],[Destination]],_xlfn._TRO_TRAILING(Airports!A:A),_xlfn._TRO_TRAILING(Airports!E:E),"Code not found")</f>
        <v>IL</v>
      </c>
      <c r="J2591" s="1">
        <v>0.4284722222222222</v>
      </c>
      <c r="K2591">
        <f>HOUR(Flights[[#This Row],[Scheduled Departure]])</f>
        <v>10</v>
      </c>
      <c r="L2591" s="1">
        <v>0.43194444444444446</v>
      </c>
      <c r="M2591">
        <v>5</v>
      </c>
      <c r="N2591">
        <v>239</v>
      </c>
      <c r="O2591" s="14">
        <f>Flights[[#This Row],[Length (min)]]/60</f>
        <v>3.9833333333333334</v>
      </c>
      <c r="P2591">
        <v>1744</v>
      </c>
      <c r="Q2591" s="17">
        <f>IFERROR(Flights[[#This Row],[Distance]]/Flights[[#This Row],[Length (hr)]],"")</f>
        <v>437.82426778242677</v>
      </c>
      <c r="R2591" s="1">
        <v>0.68541666666666667</v>
      </c>
      <c r="S2591" s="1">
        <v>0.68125000000000002</v>
      </c>
      <c r="T2591">
        <v>-6</v>
      </c>
      <c r="U2591" t="str">
        <f>IF(Flights[[#This Row],[Arrival Delay]]="","Cancelled",IF(Flights[[#This Row],[Arrival Delay]]&gt;15,"Delayed","On time"))</f>
        <v>On time</v>
      </c>
      <c r="V2591" t="str">
        <f>IF(Flights[[#This Row],[Status]]&lt;&gt;"Delayed","",IF(Flights[[#This Row],[Arrival Delay]]&gt;120,"Severe",IF(Flights[[#This Row],[Arrival Delay]]&gt;60,"Major","Moderate")))</f>
        <v/>
      </c>
      <c r="X2591" t="str">
        <f>IF(OR(AND(Flights[[#This Row],[Status]]="Cancelled",Flights[[#This Row],[Cancellation Reason]]="Airline/Carrier"),Flights[[#This Row],[Delay Type]]="Severe"),"Yes","No")</f>
        <v>No</v>
      </c>
    </row>
    <row r="2592" spans="1:24" x14ac:dyDescent="0.25">
      <c r="A2592" s="3">
        <v>42198</v>
      </c>
      <c r="B2592">
        <f>WEEKNUM(Flights[[#This Row],[Date]],2)</f>
        <v>29</v>
      </c>
      <c r="C2592">
        <f>WEEKDAY(Flights[[#This Row],[Date]],2)</f>
        <v>1</v>
      </c>
      <c r="D2592" t="s">
        <v>174</v>
      </c>
      <c r="E2592" t="s">
        <v>1987</v>
      </c>
      <c r="F2592" t="s">
        <v>0</v>
      </c>
      <c r="G2592" t="s">
        <v>2</v>
      </c>
      <c r="H2592" t="str">
        <f>_xlfn.XLOOKUP(Flights[[#This Row],[Destination]],Airports!$A$1:$A$77,Airports!$D$1:$D$77,"Code not found")</f>
        <v>Miami</v>
      </c>
      <c r="I2592" t="str" cm="1">
        <f t="array" ref="I2592">_xlfn.XLOOKUP(Flights[[#This Row],[Destination]],_xlfn._TRO_TRAILING(Airports!A:A),_xlfn._TRO_TRAILING(Airports!E:E),"Code not found")</f>
        <v>FL</v>
      </c>
      <c r="J2592" s="1">
        <v>0.44791666666666669</v>
      </c>
      <c r="K2592">
        <f>HOUR(Flights[[#This Row],[Scheduled Departure]])</f>
        <v>10</v>
      </c>
      <c r="L2592" s="1">
        <v>0.44791666666666669</v>
      </c>
      <c r="M2592">
        <v>0</v>
      </c>
      <c r="N2592">
        <v>337</v>
      </c>
      <c r="O2592" s="14">
        <f>Flights[[#This Row],[Length (min)]]/60</f>
        <v>5.6166666666666663</v>
      </c>
      <c r="P2592">
        <v>2342</v>
      </c>
      <c r="Q2592" s="17">
        <f>IFERROR(Flights[[#This Row],[Distance]]/Flights[[#This Row],[Length (hr)]],"")</f>
        <v>416.973293768546</v>
      </c>
      <c r="R2592" s="1">
        <v>0.79861111111111116</v>
      </c>
      <c r="S2592" s="1">
        <v>0.80694444444444446</v>
      </c>
      <c r="T2592">
        <v>12</v>
      </c>
      <c r="U2592" t="str">
        <f>IF(Flights[[#This Row],[Arrival Delay]]="","Cancelled",IF(Flights[[#This Row],[Arrival Delay]]&gt;15,"Delayed","On time"))</f>
        <v>On time</v>
      </c>
      <c r="V2592" t="str">
        <f>IF(Flights[[#This Row],[Status]]&lt;&gt;"Delayed","",IF(Flights[[#This Row],[Arrival Delay]]&gt;120,"Severe",IF(Flights[[#This Row],[Arrival Delay]]&gt;60,"Major","Moderate")))</f>
        <v/>
      </c>
      <c r="X2592" t="str">
        <f>IF(OR(AND(Flights[[#This Row],[Status]]="Cancelled",Flights[[#This Row],[Cancellation Reason]]="Airline/Carrier"),Flights[[#This Row],[Delay Type]]="Severe"),"Yes","No")</f>
        <v>No</v>
      </c>
    </row>
    <row r="2593" spans="1:24" x14ac:dyDescent="0.25">
      <c r="A2593" s="3">
        <v>42198</v>
      </c>
      <c r="B2593">
        <f>WEEKNUM(Flights[[#This Row],[Date]],2)</f>
        <v>29</v>
      </c>
      <c r="C2593">
        <f>WEEKDAY(Flights[[#This Row],[Date]],2)</f>
        <v>1</v>
      </c>
      <c r="D2593" t="s">
        <v>1199</v>
      </c>
      <c r="E2593" t="s">
        <v>1995</v>
      </c>
      <c r="F2593" t="s">
        <v>0</v>
      </c>
      <c r="G2593" t="s">
        <v>6</v>
      </c>
      <c r="H2593" t="str">
        <f>_xlfn.XLOOKUP(Flights[[#This Row],[Destination]],Airports!$A$1:$A$77,Airports!$D$1:$D$77,"Code not found")</f>
        <v>Nashville</v>
      </c>
      <c r="I2593" t="str" cm="1">
        <f t="array" ref="I2593">_xlfn.XLOOKUP(Flights[[#This Row],[Destination]],_xlfn._TRO_TRAILING(Airports!A:A),_xlfn._TRO_TRAILING(Airports!E:E),"Code not found")</f>
        <v>TN</v>
      </c>
      <c r="J2593" s="1">
        <v>0.51736111111111116</v>
      </c>
      <c r="K2593">
        <f>HOUR(Flights[[#This Row],[Scheduled Departure]])</f>
        <v>12</v>
      </c>
      <c r="L2593" s="1">
        <v>0.62708333333333333</v>
      </c>
      <c r="M2593">
        <v>158</v>
      </c>
      <c r="N2593">
        <v>243</v>
      </c>
      <c r="O2593" s="14">
        <f>Flights[[#This Row],[Length (min)]]/60</f>
        <v>4.05</v>
      </c>
      <c r="P2593">
        <v>1797</v>
      </c>
      <c r="Q2593" s="17">
        <f>IFERROR(Flights[[#This Row],[Distance]]/Flights[[#This Row],[Length (hr)]],"")</f>
        <v>443.7037037037037</v>
      </c>
      <c r="R2593" s="1">
        <v>0.76736111111111116</v>
      </c>
      <c r="S2593" s="1">
        <v>0.87916666666666665</v>
      </c>
      <c r="T2593">
        <v>161</v>
      </c>
      <c r="U2593" t="str">
        <f>IF(Flights[[#This Row],[Arrival Delay]]="","Cancelled",IF(Flights[[#This Row],[Arrival Delay]]&gt;15,"Delayed","On time"))</f>
        <v>Delayed</v>
      </c>
      <c r="V2593" t="str">
        <f>IF(Flights[[#This Row],[Status]]&lt;&gt;"Delayed","",IF(Flights[[#This Row],[Arrival Delay]]&gt;120,"Severe",IF(Flights[[#This Row],[Arrival Delay]]&gt;60,"Major","Moderate")))</f>
        <v>Severe</v>
      </c>
      <c r="X2593" t="str">
        <f>IF(OR(AND(Flights[[#This Row],[Status]]="Cancelled",Flights[[#This Row],[Cancellation Reason]]="Airline/Carrier"),Flights[[#This Row],[Delay Type]]="Severe"),"Yes","No")</f>
        <v>Yes</v>
      </c>
    </row>
    <row r="2594" spans="1:24" x14ac:dyDescent="0.25">
      <c r="A2594" s="3">
        <v>42198</v>
      </c>
      <c r="B2594">
        <f>WEEKNUM(Flights[[#This Row],[Date]],2)</f>
        <v>29</v>
      </c>
      <c r="C2594">
        <f>WEEKDAY(Flights[[#This Row],[Date]],2)</f>
        <v>1</v>
      </c>
      <c r="D2594" t="s">
        <v>554</v>
      </c>
      <c r="E2594" t="s">
        <v>1996</v>
      </c>
      <c r="F2594" t="s">
        <v>0</v>
      </c>
      <c r="G2594" t="s">
        <v>9</v>
      </c>
      <c r="H2594" t="str">
        <f>_xlfn.XLOOKUP(Flights[[#This Row],[Destination]],Airports!$A$1:$A$77,Airports!$D$1:$D$77,"Code not found")</f>
        <v>San Francisco</v>
      </c>
      <c r="I2594" t="str" cm="1">
        <f t="array" ref="I2594">_xlfn.XLOOKUP(Flights[[#This Row],[Destination]],_xlfn._TRO_TRAILING(Airports!A:A),_xlfn._TRO_TRAILING(Airports!E:E),"Code not found")</f>
        <v>CA</v>
      </c>
      <c r="J2594" s="1">
        <v>0.53819444444444442</v>
      </c>
      <c r="K2594">
        <f>HOUR(Flights[[#This Row],[Scheduled Departure]])</f>
        <v>12</v>
      </c>
      <c r="L2594" s="1">
        <v>0.54791666666666672</v>
      </c>
      <c r="M2594">
        <v>14</v>
      </c>
      <c r="N2594">
        <v>69</v>
      </c>
      <c r="O2594" s="14">
        <f>Flights[[#This Row],[Length (min)]]/60</f>
        <v>1.1499999999999999</v>
      </c>
      <c r="P2594">
        <v>337</v>
      </c>
      <c r="Q2594" s="17">
        <f>IFERROR(Flights[[#This Row],[Distance]]/Flights[[#This Row],[Length (hr)]],"")</f>
        <v>293.04347826086956</v>
      </c>
      <c r="R2594" s="1">
        <v>0.59027777777777779</v>
      </c>
      <c r="S2594" s="1">
        <v>0.59583333333333333</v>
      </c>
      <c r="T2594">
        <v>8</v>
      </c>
      <c r="U2594" t="str">
        <f>IF(Flights[[#This Row],[Arrival Delay]]="","Cancelled",IF(Flights[[#This Row],[Arrival Delay]]&gt;15,"Delayed","On time"))</f>
        <v>On time</v>
      </c>
      <c r="V2594" t="str">
        <f>IF(Flights[[#This Row],[Status]]&lt;&gt;"Delayed","",IF(Flights[[#This Row],[Arrival Delay]]&gt;120,"Severe",IF(Flights[[#This Row],[Arrival Delay]]&gt;60,"Major","Moderate")))</f>
        <v/>
      </c>
      <c r="X2594" t="str">
        <f>IF(OR(AND(Flights[[#This Row],[Status]]="Cancelled",Flights[[#This Row],[Cancellation Reason]]="Airline/Carrier"),Flights[[#This Row],[Delay Type]]="Severe"),"Yes","No")</f>
        <v>No</v>
      </c>
    </row>
    <row r="2595" spans="1:24" x14ac:dyDescent="0.25">
      <c r="A2595" s="3">
        <v>42198</v>
      </c>
      <c r="B2595">
        <f>WEEKNUM(Flights[[#This Row],[Date]],2)</f>
        <v>29</v>
      </c>
      <c r="C2595">
        <f>WEEKDAY(Flights[[#This Row],[Date]],2)</f>
        <v>1</v>
      </c>
      <c r="D2595" t="s">
        <v>1531</v>
      </c>
      <c r="E2595" t="s">
        <v>1995</v>
      </c>
      <c r="F2595" t="s">
        <v>0</v>
      </c>
      <c r="G2595" t="s">
        <v>290</v>
      </c>
      <c r="H2595" t="str">
        <f>_xlfn.XLOOKUP(Flights[[#This Row],[Destination]],Airports!$A$1:$A$77,Airports!$D$1:$D$77,"Code not found")</f>
        <v>Houston</v>
      </c>
      <c r="I2595" t="str" cm="1">
        <f t="array" ref="I2595">_xlfn.XLOOKUP(Flights[[#This Row],[Destination]],_xlfn._TRO_TRAILING(Airports!A:A),_xlfn._TRO_TRAILING(Airports!E:E),"Code not found")</f>
        <v>TX</v>
      </c>
      <c r="J2595" s="1">
        <v>0.59027777777777779</v>
      </c>
      <c r="K2595">
        <f>HOUR(Flights[[#This Row],[Scheduled Departure]])</f>
        <v>14</v>
      </c>
      <c r="L2595" s="1">
        <v>0.61875000000000002</v>
      </c>
      <c r="M2595">
        <v>41</v>
      </c>
      <c r="N2595">
        <v>209</v>
      </c>
      <c r="O2595" s="14">
        <f>Flights[[#This Row],[Length (min)]]/60</f>
        <v>3.4833333333333334</v>
      </c>
      <c r="P2595">
        <v>1390</v>
      </c>
      <c r="Q2595" s="17">
        <f>IFERROR(Flights[[#This Row],[Distance]]/Flights[[#This Row],[Length (hr)]],"")</f>
        <v>399.04306220095691</v>
      </c>
      <c r="R2595" s="1">
        <v>0.80902777777777779</v>
      </c>
      <c r="S2595" s="1">
        <v>0.84722222222222221</v>
      </c>
      <c r="T2595">
        <v>55</v>
      </c>
      <c r="U2595" t="str">
        <f>IF(Flights[[#This Row],[Arrival Delay]]="","Cancelled",IF(Flights[[#This Row],[Arrival Delay]]&gt;15,"Delayed","On time"))</f>
        <v>Delayed</v>
      </c>
      <c r="V2595" t="str">
        <f>IF(Flights[[#This Row],[Status]]&lt;&gt;"Delayed","",IF(Flights[[#This Row],[Arrival Delay]]&gt;120,"Severe",IF(Flights[[#This Row],[Arrival Delay]]&gt;60,"Major","Moderate")))</f>
        <v>Moderate</v>
      </c>
      <c r="X2595" t="str">
        <f>IF(OR(AND(Flights[[#This Row],[Status]]="Cancelled",Flights[[#This Row],[Cancellation Reason]]="Airline/Carrier"),Flights[[#This Row],[Delay Type]]="Severe"),"Yes","No")</f>
        <v>No</v>
      </c>
    </row>
    <row r="2596" spans="1:24" x14ac:dyDescent="0.25">
      <c r="A2596" s="3">
        <v>42198</v>
      </c>
      <c r="B2596">
        <f>WEEKNUM(Flights[[#This Row],[Date]],2)</f>
        <v>29</v>
      </c>
      <c r="C2596">
        <f>WEEKDAY(Flights[[#This Row],[Date]],2)</f>
        <v>1</v>
      </c>
      <c r="D2596" t="s">
        <v>980</v>
      </c>
      <c r="E2596" t="s">
        <v>1989</v>
      </c>
      <c r="F2596" t="s">
        <v>0</v>
      </c>
      <c r="G2596" t="s">
        <v>344</v>
      </c>
      <c r="H2596" t="str">
        <f>_xlfn.XLOOKUP(Flights[[#This Row],[Destination]],Airports!$A$1:$A$77,Airports!$D$1:$D$77,"Code not found")</f>
        <v>Seattle</v>
      </c>
      <c r="I2596" t="str" cm="1">
        <f t="array" ref="I2596">_xlfn.XLOOKUP(Flights[[#This Row],[Destination]],_xlfn._TRO_TRAILING(Airports!A:A),_xlfn._TRO_TRAILING(Airports!E:E),"Code not found")</f>
        <v>WA</v>
      </c>
      <c r="J2596" s="1">
        <v>0.62152777777777779</v>
      </c>
      <c r="K2596">
        <f>HOUR(Flights[[#This Row],[Scheduled Departure]])</f>
        <v>14</v>
      </c>
      <c r="L2596" s="1">
        <v>0.62013888888888891</v>
      </c>
      <c r="M2596">
        <v>-2</v>
      </c>
      <c r="N2596">
        <v>144</v>
      </c>
      <c r="O2596" s="14">
        <f>Flights[[#This Row],[Length (min)]]/60</f>
        <v>2.4</v>
      </c>
      <c r="P2596">
        <v>954</v>
      </c>
      <c r="Q2596" s="17">
        <f>IFERROR(Flights[[#This Row],[Distance]]/Flights[[#This Row],[Length (hr)]],"")</f>
        <v>397.5</v>
      </c>
      <c r="R2596" s="1">
        <v>0.72916666666666663</v>
      </c>
      <c r="S2596" s="1">
        <v>0.72013888888888888</v>
      </c>
      <c r="T2596">
        <v>-13</v>
      </c>
      <c r="U2596" t="str">
        <f>IF(Flights[[#This Row],[Arrival Delay]]="","Cancelled",IF(Flights[[#This Row],[Arrival Delay]]&gt;15,"Delayed","On time"))</f>
        <v>On time</v>
      </c>
      <c r="V2596" t="str">
        <f>IF(Flights[[#This Row],[Status]]&lt;&gt;"Delayed","",IF(Flights[[#This Row],[Arrival Delay]]&gt;120,"Severe",IF(Flights[[#This Row],[Arrival Delay]]&gt;60,"Major","Moderate")))</f>
        <v/>
      </c>
      <c r="X2596" t="str">
        <f>IF(OR(AND(Flights[[#This Row],[Status]]="Cancelled",Flights[[#This Row],[Cancellation Reason]]="Airline/Carrier"),Flights[[#This Row],[Delay Type]]="Severe"),"Yes","No")</f>
        <v>No</v>
      </c>
    </row>
    <row r="2597" spans="1:24" x14ac:dyDescent="0.25">
      <c r="A2597" s="3">
        <v>42198</v>
      </c>
      <c r="B2597">
        <f>WEEKNUM(Flights[[#This Row],[Date]],2)</f>
        <v>29</v>
      </c>
      <c r="C2597">
        <f>WEEKDAY(Flights[[#This Row],[Date]],2)</f>
        <v>1</v>
      </c>
      <c r="D2597" t="s">
        <v>1604</v>
      </c>
      <c r="E2597" t="s">
        <v>1989</v>
      </c>
      <c r="F2597" t="s">
        <v>0</v>
      </c>
      <c r="G2597" t="s">
        <v>9</v>
      </c>
      <c r="H2597" t="str">
        <f>_xlfn.XLOOKUP(Flights[[#This Row],[Destination]],Airports!$A$1:$A$77,Airports!$D$1:$D$77,"Code not found")</f>
        <v>San Francisco</v>
      </c>
      <c r="I2597" t="str" cm="1">
        <f t="array" ref="I2597">_xlfn.XLOOKUP(Flights[[#This Row],[Destination]],_xlfn._TRO_TRAILING(Airports!A:A),_xlfn._TRO_TRAILING(Airports!E:E),"Code not found")</f>
        <v>CA</v>
      </c>
      <c r="J2597" s="1">
        <v>0.62847222222222221</v>
      </c>
      <c r="K2597">
        <f>HOUR(Flights[[#This Row],[Scheduled Departure]])</f>
        <v>15</v>
      </c>
      <c r="L2597" s="1">
        <v>0.64236111111111116</v>
      </c>
      <c r="M2597">
        <v>20</v>
      </c>
      <c r="N2597">
        <v>80</v>
      </c>
      <c r="O2597" s="14">
        <f>Flights[[#This Row],[Length (min)]]/60</f>
        <v>1.3333333333333333</v>
      </c>
      <c r="P2597">
        <v>337</v>
      </c>
      <c r="Q2597" s="17">
        <f>IFERROR(Flights[[#This Row],[Distance]]/Flights[[#This Row],[Length (hr)]],"")</f>
        <v>252.75</v>
      </c>
      <c r="R2597" s="1">
        <v>0.68402777777777779</v>
      </c>
      <c r="S2597" s="1">
        <v>0.69791666666666663</v>
      </c>
      <c r="T2597">
        <v>20</v>
      </c>
      <c r="U2597" t="str">
        <f>IF(Flights[[#This Row],[Arrival Delay]]="","Cancelled",IF(Flights[[#This Row],[Arrival Delay]]&gt;15,"Delayed","On time"))</f>
        <v>Delayed</v>
      </c>
      <c r="V2597" t="str">
        <f>IF(Flights[[#This Row],[Status]]&lt;&gt;"Delayed","",IF(Flights[[#This Row],[Arrival Delay]]&gt;120,"Severe",IF(Flights[[#This Row],[Arrival Delay]]&gt;60,"Major","Moderate")))</f>
        <v>Moderate</v>
      </c>
      <c r="X2597" t="str">
        <f>IF(OR(AND(Flights[[#This Row],[Status]]="Cancelled",Flights[[#This Row],[Cancellation Reason]]="Airline/Carrier"),Flights[[#This Row],[Delay Type]]="Severe"),"Yes","No")</f>
        <v>No</v>
      </c>
    </row>
    <row r="2598" spans="1:24" x14ac:dyDescent="0.25">
      <c r="A2598" s="3">
        <v>42198</v>
      </c>
      <c r="B2598">
        <f>WEEKNUM(Flights[[#This Row],[Date]],2)</f>
        <v>29</v>
      </c>
      <c r="C2598">
        <f>WEEKDAY(Flights[[#This Row],[Date]],2)</f>
        <v>1</v>
      </c>
      <c r="D2598" t="s">
        <v>1082</v>
      </c>
      <c r="E2598" t="s">
        <v>1994</v>
      </c>
      <c r="F2598" t="s">
        <v>0</v>
      </c>
      <c r="G2598" t="s">
        <v>339</v>
      </c>
      <c r="H2598" t="str">
        <f>_xlfn.XLOOKUP(Flights[[#This Row],[Destination]],Airports!$A$1:$A$77,Airports!$D$1:$D$77,"Code not found")</f>
        <v>San Diego</v>
      </c>
      <c r="I2598" t="str" cm="1">
        <f t="array" ref="I2598">_xlfn.XLOOKUP(Flights[[#This Row],[Destination]],_xlfn._TRO_TRAILING(Airports!A:A),_xlfn._TRO_TRAILING(Airports!E:E),"Code not found")</f>
        <v>CA</v>
      </c>
      <c r="J2598" s="1">
        <v>0.64236111111111116</v>
      </c>
      <c r="K2598">
        <f>HOUR(Flights[[#This Row],[Scheduled Departure]])</f>
        <v>15</v>
      </c>
      <c r="L2598" s="1">
        <v>0.68194444444444446</v>
      </c>
      <c r="M2598">
        <v>57</v>
      </c>
      <c r="N2598">
        <v>50</v>
      </c>
      <c r="O2598" s="14">
        <f>Flights[[#This Row],[Length (min)]]/60</f>
        <v>0.83333333333333337</v>
      </c>
      <c r="P2598">
        <v>109</v>
      </c>
      <c r="Q2598" s="17">
        <f>IFERROR(Flights[[#This Row],[Distance]]/Flights[[#This Row],[Length (hr)]],"")</f>
        <v>130.79999999999998</v>
      </c>
      <c r="R2598" s="1">
        <v>0.67847222222222225</v>
      </c>
      <c r="S2598" s="1">
        <v>0.71666666666666667</v>
      </c>
      <c r="T2598">
        <v>55</v>
      </c>
      <c r="U2598" t="str">
        <f>IF(Flights[[#This Row],[Arrival Delay]]="","Cancelled",IF(Flights[[#This Row],[Arrival Delay]]&gt;15,"Delayed","On time"))</f>
        <v>Delayed</v>
      </c>
      <c r="V2598" t="str">
        <f>IF(Flights[[#This Row],[Status]]&lt;&gt;"Delayed","",IF(Flights[[#This Row],[Arrival Delay]]&gt;120,"Severe",IF(Flights[[#This Row],[Arrival Delay]]&gt;60,"Major","Moderate")))</f>
        <v>Moderate</v>
      </c>
      <c r="X2598" t="str">
        <f>IF(OR(AND(Flights[[#This Row],[Status]]="Cancelled",Flights[[#This Row],[Cancellation Reason]]="Airline/Carrier"),Flights[[#This Row],[Delay Type]]="Severe"),"Yes","No")</f>
        <v>No</v>
      </c>
    </row>
    <row r="2599" spans="1:24" x14ac:dyDescent="0.25">
      <c r="A2599" s="3">
        <v>42198</v>
      </c>
      <c r="B2599">
        <f>WEEKNUM(Flights[[#This Row],[Date]],2)</f>
        <v>29</v>
      </c>
      <c r="C2599">
        <f>WEEKDAY(Flights[[#This Row],[Date]],2)</f>
        <v>1</v>
      </c>
      <c r="D2599" t="s">
        <v>551</v>
      </c>
      <c r="E2599" t="s">
        <v>1993</v>
      </c>
      <c r="F2599" t="s">
        <v>0</v>
      </c>
      <c r="G2599" t="s">
        <v>15</v>
      </c>
      <c r="H2599" t="str">
        <f>_xlfn.XLOOKUP(Flights[[#This Row],[Destination]],Airports!$A$1:$A$77,Airports!$D$1:$D$77,"Code not found")</f>
        <v>Las Vegas</v>
      </c>
      <c r="I2599" t="str" cm="1">
        <f t="array" ref="I2599">_xlfn.XLOOKUP(Flights[[#This Row],[Destination]],_xlfn._TRO_TRAILING(Airports!A:A),_xlfn._TRO_TRAILING(Airports!E:E),"Code not found")</f>
        <v>NV</v>
      </c>
      <c r="J2599" s="1">
        <v>0.64583333333333337</v>
      </c>
      <c r="K2599">
        <f>HOUR(Flights[[#This Row],[Scheduled Departure]])</f>
        <v>15</v>
      </c>
      <c r="L2599" s="1">
        <v>0.64166666666666672</v>
      </c>
      <c r="M2599">
        <v>-6</v>
      </c>
      <c r="N2599">
        <v>63</v>
      </c>
      <c r="O2599" s="14">
        <f>Flights[[#This Row],[Length (min)]]/60</f>
        <v>1.05</v>
      </c>
      <c r="P2599">
        <v>236</v>
      </c>
      <c r="Q2599" s="17">
        <f>IFERROR(Flights[[#This Row],[Distance]]/Flights[[#This Row],[Length (hr)]],"")</f>
        <v>224.76190476190476</v>
      </c>
      <c r="R2599" s="1">
        <v>0.69166666666666665</v>
      </c>
      <c r="S2599" s="1">
        <v>0.68541666666666667</v>
      </c>
      <c r="T2599">
        <v>-9</v>
      </c>
      <c r="U2599" t="str">
        <f>IF(Flights[[#This Row],[Arrival Delay]]="","Cancelled",IF(Flights[[#This Row],[Arrival Delay]]&gt;15,"Delayed","On time"))</f>
        <v>On time</v>
      </c>
      <c r="V2599" t="str">
        <f>IF(Flights[[#This Row],[Status]]&lt;&gt;"Delayed","",IF(Flights[[#This Row],[Arrival Delay]]&gt;120,"Severe",IF(Flights[[#This Row],[Arrival Delay]]&gt;60,"Major","Moderate")))</f>
        <v/>
      </c>
      <c r="X2599" t="str">
        <f>IF(OR(AND(Flights[[#This Row],[Status]]="Cancelled",Flights[[#This Row],[Cancellation Reason]]="Airline/Carrier"),Flights[[#This Row],[Delay Type]]="Severe"),"Yes","No")</f>
        <v>No</v>
      </c>
    </row>
    <row r="2600" spans="1:24" x14ac:dyDescent="0.25">
      <c r="A2600" s="3">
        <v>42198</v>
      </c>
      <c r="B2600">
        <f>WEEKNUM(Flights[[#This Row],[Date]],2)</f>
        <v>29</v>
      </c>
      <c r="C2600">
        <f>WEEKDAY(Flights[[#This Row],[Date]],2)</f>
        <v>1</v>
      </c>
      <c r="D2600" t="s">
        <v>1450</v>
      </c>
      <c r="E2600" t="s">
        <v>1995</v>
      </c>
      <c r="F2600" t="s">
        <v>0</v>
      </c>
      <c r="G2600" t="s">
        <v>29</v>
      </c>
      <c r="H2600" t="str">
        <f>_xlfn.XLOOKUP(Flights[[#This Row],[Destination]],Airports!$A$1:$A$77,Airports!$D$1:$D$77,"Code not found")</f>
        <v>Phoenix</v>
      </c>
      <c r="I2600" t="str" cm="1">
        <f t="array" ref="I2600">_xlfn.XLOOKUP(Flights[[#This Row],[Destination]],_xlfn._TRO_TRAILING(Airports!A:A),_xlfn._TRO_TRAILING(Airports!E:E),"Code not found")</f>
        <v>AZ</v>
      </c>
      <c r="J2600" s="1">
        <v>0.67361111111111116</v>
      </c>
      <c r="K2600">
        <f>HOUR(Flights[[#This Row],[Scheduled Departure]])</f>
        <v>16</v>
      </c>
      <c r="L2600" s="1">
        <v>0.69305555555555554</v>
      </c>
      <c r="M2600">
        <v>28</v>
      </c>
      <c r="N2600">
        <v>79</v>
      </c>
      <c r="O2600" s="14">
        <f>Flights[[#This Row],[Length (min)]]/60</f>
        <v>1.3166666666666667</v>
      </c>
      <c r="P2600">
        <v>370</v>
      </c>
      <c r="Q2600" s="17">
        <f>IFERROR(Flights[[#This Row],[Distance]]/Flights[[#This Row],[Length (hr)]],"")</f>
        <v>281.01265822784808</v>
      </c>
      <c r="R2600" s="1">
        <v>0.72916666666666663</v>
      </c>
      <c r="S2600" s="1">
        <v>0.74791666666666667</v>
      </c>
      <c r="T2600">
        <v>27</v>
      </c>
      <c r="U2600" t="str">
        <f>IF(Flights[[#This Row],[Arrival Delay]]="","Cancelled",IF(Flights[[#This Row],[Arrival Delay]]&gt;15,"Delayed","On time"))</f>
        <v>Delayed</v>
      </c>
      <c r="V2600" t="str">
        <f>IF(Flights[[#This Row],[Status]]&lt;&gt;"Delayed","",IF(Flights[[#This Row],[Arrival Delay]]&gt;120,"Severe",IF(Flights[[#This Row],[Arrival Delay]]&gt;60,"Major","Moderate")))</f>
        <v>Moderate</v>
      </c>
      <c r="X2600" t="str">
        <f>IF(OR(AND(Flights[[#This Row],[Status]]="Cancelled",Flights[[#This Row],[Cancellation Reason]]="Airline/Carrier"),Flights[[#This Row],[Delay Type]]="Severe"),"Yes","No")</f>
        <v>No</v>
      </c>
    </row>
    <row r="2601" spans="1:24" x14ac:dyDescent="0.25">
      <c r="A2601" s="3">
        <v>42198</v>
      </c>
      <c r="B2601">
        <f>WEEKNUM(Flights[[#This Row],[Date]],2)</f>
        <v>29</v>
      </c>
      <c r="C2601">
        <f>WEEKDAY(Flights[[#This Row],[Date]],2)</f>
        <v>1</v>
      </c>
      <c r="D2601" t="s">
        <v>435</v>
      </c>
      <c r="E2601" t="s">
        <v>1993</v>
      </c>
      <c r="F2601" t="s">
        <v>0</v>
      </c>
      <c r="G2601" t="s">
        <v>314</v>
      </c>
      <c r="H2601" t="str">
        <f>_xlfn.XLOOKUP(Flights[[#This Row],[Destination]],Airports!$A$1:$A$77,Airports!$D$1:$D$77,"Code not found")</f>
        <v>Minneapolis</v>
      </c>
      <c r="I2601" t="str" cm="1">
        <f t="array" ref="I2601">_xlfn.XLOOKUP(Flights[[#This Row],[Destination]],_xlfn._TRO_TRAILING(Airports!A:A),_xlfn._TRO_TRAILING(Airports!E:E),"Code not found")</f>
        <v>MN</v>
      </c>
      <c r="J2601" s="1">
        <v>0.78263888888888888</v>
      </c>
      <c r="K2601">
        <f>HOUR(Flights[[#This Row],[Scheduled Departure]])</f>
        <v>18</v>
      </c>
      <c r="L2601" s="1">
        <v>0.7895833333333333</v>
      </c>
      <c r="M2601">
        <v>10</v>
      </c>
      <c r="N2601">
        <v>193</v>
      </c>
      <c r="O2601" s="14">
        <f>Flights[[#This Row],[Length (min)]]/60</f>
        <v>3.2166666666666668</v>
      </c>
      <c r="P2601">
        <v>1535</v>
      </c>
      <c r="Q2601" s="17">
        <f>IFERROR(Flights[[#This Row],[Distance]]/Flights[[#This Row],[Length (hr)]],"")</f>
        <v>477.20207253886008</v>
      </c>
      <c r="R2601" s="1">
        <v>1.0416666666666666E-2</v>
      </c>
      <c r="S2601" s="1">
        <v>6.9444444444444441E-3</v>
      </c>
      <c r="T2601">
        <v>-5</v>
      </c>
      <c r="U2601" t="str">
        <f>IF(Flights[[#This Row],[Arrival Delay]]="","Cancelled",IF(Flights[[#This Row],[Arrival Delay]]&gt;15,"Delayed","On time"))</f>
        <v>On time</v>
      </c>
      <c r="V2601" t="str">
        <f>IF(Flights[[#This Row],[Status]]&lt;&gt;"Delayed","",IF(Flights[[#This Row],[Arrival Delay]]&gt;120,"Severe",IF(Flights[[#This Row],[Arrival Delay]]&gt;60,"Major","Moderate")))</f>
        <v/>
      </c>
      <c r="X2601" t="str">
        <f>IF(OR(AND(Flights[[#This Row],[Status]]="Cancelled",Flights[[#This Row],[Cancellation Reason]]="Airline/Carrier"),Flights[[#This Row],[Delay Type]]="Severe"),"Yes","No")</f>
        <v>No</v>
      </c>
    </row>
    <row r="2602" spans="1:24" x14ac:dyDescent="0.25">
      <c r="A2602" s="3">
        <v>42198</v>
      </c>
      <c r="B2602">
        <f>WEEKNUM(Flights[[#This Row],[Date]],2)</f>
        <v>29</v>
      </c>
      <c r="C2602">
        <f>WEEKDAY(Flights[[#This Row],[Date]],2)</f>
        <v>1</v>
      </c>
      <c r="D2602" t="s">
        <v>1236</v>
      </c>
      <c r="E2602" t="s">
        <v>1994</v>
      </c>
      <c r="F2602" t="s">
        <v>0</v>
      </c>
      <c r="G2602" t="s">
        <v>356</v>
      </c>
      <c r="H2602" t="str">
        <f>_xlfn.XLOOKUP(Flights[[#This Row],[Destination]],Airports!$A$1:$A$77,Airports!$D$1:$D$77,"Code not found")</f>
        <v>Tucson</v>
      </c>
      <c r="I2602" t="str" cm="1">
        <f t="array" ref="I2602">_xlfn.XLOOKUP(Flights[[#This Row],[Destination]],_xlfn._TRO_TRAILING(Airports!A:A),_xlfn._TRO_TRAILING(Airports!E:E),"Code not found")</f>
        <v>AZ</v>
      </c>
      <c r="J2602" s="1">
        <v>0.82430555555555551</v>
      </c>
      <c r="K2602">
        <f>HOUR(Flights[[#This Row],[Scheduled Departure]])</f>
        <v>19</v>
      </c>
      <c r="L2602" s="1">
        <v>0.8256944444444444</v>
      </c>
      <c r="M2602">
        <v>2</v>
      </c>
      <c r="N2602">
        <v>89</v>
      </c>
      <c r="O2602" s="14">
        <f>Flights[[#This Row],[Length (min)]]/60</f>
        <v>1.4833333333333334</v>
      </c>
      <c r="P2602">
        <v>451</v>
      </c>
      <c r="Q2602" s="17">
        <f>IFERROR(Flights[[#This Row],[Distance]]/Flights[[#This Row],[Length (hr)]],"")</f>
        <v>304.04494382022472</v>
      </c>
      <c r="R2602" s="1">
        <v>0.8881944444444444</v>
      </c>
      <c r="S2602" s="1">
        <v>0.88749999999999996</v>
      </c>
      <c r="T2602">
        <v>-1</v>
      </c>
      <c r="U2602" t="str">
        <f>IF(Flights[[#This Row],[Arrival Delay]]="","Cancelled",IF(Flights[[#This Row],[Arrival Delay]]&gt;15,"Delayed","On time"))</f>
        <v>On time</v>
      </c>
      <c r="V2602" t="str">
        <f>IF(Flights[[#This Row],[Status]]&lt;&gt;"Delayed","",IF(Flights[[#This Row],[Arrival Delay]]&gt;120,"Severe",IF(Flights[[#This Row],[Arrival Delay]]&gt;60,"Major","Moderate")))</f>
        <v/>
      </c>
      <c r="X2602" t="str">
        <f>IF(OR(AND(Flights[[#This Row],[Status]]="Cancelled",Flights[[#This Row],[Cancellation Reason]]="Airline/Carrier"),Flights[[#This Row],[Delay Type]]="Severe"),"Yes","No")</f>
        <v>No</v>
      </c>
    </row>
    <row r="2603" spans="1:24" x14ac:dyDescent="0.25">
      <c r="A2603" s="3">
        <v>42198</v>
      </c>
      <c r="B2603">
        <f>WEEKNUM(Flights[[#This Row],[Date]],2)</f>
        <v>29</v>
      </c>
      <c r="C2603">
        <f>WEEKDAY(Flights[[#This Row],[Date]],2)</f>
        <v>1</v>
      </c>
      <c r="D2603" t="s">
        <v>490</v>
      </c>
      <c r="E2603" t="s">
        <v>1990</v>
      </c>
      <c r="F2603" t="s">
        <v>0</v>
      </c>
      <c r="G2603" t="s">
        <v>281</v>
      </c>
      <c r="H2603" t="str">
        <f>_xlfn.XLOOKUP(Flights[[#This Row],[Destination]],Airports!$A$1:$A$77,Airports!$D$1:$D$77,"Code not found")</f>
        <v>Newark</v>
      </c>
      <c r="I2603" t="str" cm="1">
        <f t="array" ref="I2603">_xlfn.XLOOKUP(Flights[[#This Row],[Destination]],_xlfn._TRO_TRAILING(Airports!A:A),_xlfn._TRO_TRAILING(Airports!E:E),"Code not found")</f>
        <v>NJ</v>
      </c>
      <c r="J2603" s="1">
        <v>0.86527777777777781</v>
      </c>
      <c r="K2603">
        <f>HOUR(Flights[[#This Row],[Scheduled Departure]])</f>
        <v>20</v>
      </c>
      <c r="L2603" s="1">
        <v>0.86944444444444446</v>
      </c>
      <c r="M2603">
        <v>6</v>
      </c>
      <c r="N2603">
        <v>300</v>
      </c>
      <c r="O2603" s="14">
        <f>Flights[[#This Row],[Length (min)]]/60</f>
        <v>5</v>
      </c>
      <c r="P2603">
        <v>2454</v>
      </c>
      <c r="Q2603" s="17">
        <f>IFERROR(Flights[[#This Row],[Distance]]/Flights[[#This Row],[Length (hr)]],"")</f>
        <v>490.8</v>
      </c>
      <c r="R2603" s="1">
        <v>0.21111111111111111</v>
      </c>
      <c r="S2603" s="1">
        <v>0.20277777777777778</v>
      </c>
      <c r="T2603">
        <v>-12</v>
      </c>
      <c r="U2603" t="str">
        <f>IF(Flights[[#This Row],[Arrival Delay]]="","Cancelled",IF(Flights[[#This Row],[Arrival Delay]]&gt;15,"Delayed","On time"))</f>
        <v>On time</v>
      </c>
      <c r="V2603" t="str">
        <f>IF(Flights[[#This Row],[Status]]&lt;&gt;"Delayed","",IF(Flights[[#This Row],[Arrival Delay]]&gt;120,"Severe",IF(Flights[[#This Row],[Arrival Delay]]&gt;60,"Major","Moderate")))</f>
        <v/>
      </c>
      <c r="X2603" t="str">
        <f>IF(OR(AND(Flights[[#This Row],[Status]]="Cancelled",Flights[[#This Row],[Cancellation Reason]]="Airline/Carrier"),Flights[[#This Row],[Delay Type]]="Severe"),"Yes","No")</f>
        <v>No</v>
      </c>
    </row>
    <row r="2604" spans="1:24" x14ac:dyDescent="0.25">
      <c r="A2604" s="3">
        <v>42198</v>
      </c>
      <c r="B2604">
        <f>WEEKNUM(Flights[[#This Row],[Date]],2)</f>
        <v>29</v>
      </c>
      <c r="C2604">
        <f>WEEKDAY(Flights[[#This Row],[Date]],2)</f>
        <v>1</v>
      </c>
      <c r="D2604" t="s">
        <v>742</v>
      </c>
      <c r="E2604" t="s">
        <v>1989</v>
      </c>
      <c r="F2604" t="s">
        <v>0</v>
      </c>
      <c r="G2604" t="s">
        <v>12</v>
      </c>
      <c r="H2604" t="str">
        <f>_xlfn.XLOOKUP(Flights[[#This Row],[Destination]],Airports!$A$1:$A$77,Airports!$D$1:$D$77,"Code not found")</f>
        <v>New York</v>
      </c>
      <c r="I2604" t="str" cm="1">
        <f t="array" ref="I2604">_xlfn.XLOOKUP(Flights[[#This Row],[Destination]],_xlfn._TRO_TRAILING(Airports!A:A),_xlfn._TRO_TRAILING(Airports!E:E),"Code not found")</f>
        <v>NY</v>
      </c>
      <c r="J2604" s="1">
        <v>0.89583333333333337</v>
      </c>
      <c r="K2604">
        <f>HOUR(Flights[[#This Row],[Scheduled Departure]])</f>
        <v>21</v>
      </c>
      <c r="L2604" s="1">
        <v>0.8930555555555556</v>
      </c>
      <c r="M2604">
        <v>-4</v>
      </c>
      <c r="N2604">
        <v>306</v>
      </c>
      <c r="O2604" s="14">
        <f>Flights[[#This Row],[Length (min)]]/60</f>
        <v>5.0999999999999996</v>
      </c>
      <c r="P2604">
        <v>2475</v>
      </c>
      <c r="Q2604" s="17">
        <f>IFERROR(Flights[[#This Row],[Distance]]/Flights[[#This Row],[Length (hr)]],"")</f>
        <v>485.29411764705884</v>
      </c>
      <c r="R2604" s="1">
        <v>0.24652777777777779</v>
      </c>
      <c r="S2604" s="1">
        <v>0.23055555555555557</v>
      </c>
      <c r="T2604">
        <v>-23</v>
      </c>
      <c r="U2604" t="str">
        <f>IF(Flights[[#This Row],[Arrival Delay]]="","Cancelled",IF(Flights[[#This Row],[Arrival Delay]]&gt;15,"Delayed","On time"))</f>
        <v>On time</v>
      </c>
      <c r="V2604" t="str">
        <f>IF(Flights[[#This Row],[Status]]&lt;&gt;"Delayed","",IF(Flights[[#This Row],[Arrival Delay]]&gt;120,"Severe",IF(Flights[[#This Row],[Arrival Delay]]&gt;60,"Major","Moderate")))</f>
        <v/>
      </c>
      <c r="X2604" t="str">
        <f>IF(OR(AND(Flights[[#This Row],[Status]]="Cancelled",Flights[[#This Row],[Cancellation Reason]]="Airline/Carrier"),Flights[[#This Row],[Delay Type]]="Severe"),"Yes","No")</f>
        <v>No</v>
      </c>
    </row>
    <row r="2605" spans="1:24" x14ac:dyDescent="0.25">
      <c r="A2605" s="3">
        <v>42198</v>
      </c>
      <c r="B2605">
        <f>WEEKNUM(Flights[[#This Row],[Date]],2)</f>
        <v>29</v>
      </c>
      <c r="C2605">
        <f>WEEKDAY(Flights[[#This Row],[Date]],2)</f>
        <v>1</v>
      </c>
      <c r="D2605" t="s">
        <v>1651</v>
      </c>
      <c r="E2605" t="s">
        <v>1994</v>
      </c>
      <c r="F2605" t="s">
        <v>0</v>
      </c>
      <c r="G2605" t="s">
        <v>347</v>
      </c>
      <c r="H2605" t="str">
        <f>_xlfn.XLOOKUP(Flights[[#This Row],[Destination]],Airports!$A$1:$A$77,Airports!$D$1:$D$77,"Code not found")</f>
        <v>San Jose</v>
      </c>
      <c r="I2605" t="str" cm="1">
        <f t="array" ref="I2605">_xlfn.XLOOKUP(Flights[[#This Row],[Destination]],_xlfn._TRO_TRAILING(Airports!A:A),_xlfn._TRO_TRAILING(Airports!E:E),"Code not found")</f>
        <v>CA</v>
      </c>
      <c r="J2605" s="1">
        <v>0.91319444444444442</v>
      </c>
      <c r="K2605">
        <f>HOUR(Flights[[#This Row],[Scheduled Departure]])</f>
        <v>21</v>
      </c>
      <c r="L2605" s="1">
        <v>0.9145833333333333</v>
      </c>
      <c r="M2605">
        <v>2</v>
      </c>
      <c r="N2605">
        <v>71</v>
      </c>
      <c r="O2605" s="14">
        <f>Flights[[#This Row],[Length (min)]]/60</f>
        <v>1.1833333333333333</v>
      </c>
      <c r="P2605">
        <v>308</v>
      </c>
      <c r="Q2605" s="17">
        <f>IFERROR(Flights[[#This Row],[Distance]]/Flights[[#This Row],[Length (hr)]],"")</f>
        <v>260.28169014084506</v>
      </c>
      <c r="R2605" s="1">
        <v>0.96666666666666667</v>
      </c>
      <c r="S2605" s="1">
        <v>0.96388888888888891</v>
      </c>
      <c r="T2605">
        <v>-4</v>
      </c>
      <c r="U2605" t="str">
        <f>IF(Flights[[#This Row],[Arrival Delay]]="","Cancelled",IF(Flights[[#This Row],[Arrival Delay]]&gt;15,"Delayed","On time"))</f>
        <v>On time</v>
      </c>
      <c r="V2605" t="str">
        <f>IF(Flights[[#This Row],[Status]]&lt;&gt;"Delayed","",IF(Flights[[#This Row],[Arrival Delay]]&gt;120,"Severe",IF(Flights[[#This Row],[Arrival Delay]]&gt;60,"Major","Moderate")))</f>
        <v/>
      </c>
      <c r="X2605" t="str">
        <f>IF(OR(AND(Flights[[#This Row],[Status]]="Cancelled",Flights[[#This Row],[Cancellation Reason]]="Airline/Carrier"),Flights[[#This Row],[Delay Type]]="Severe"),"Yes","No")</f>
        <v>No</v>
      </c>
    </row>
    <row r="2606" spans="1:24" x14ac:dyDescent="0.25">
      <c r="A2606" s="3">
        <v>42198</v>
      </c>
      <c r="B2606">
        <f>WEEKNUM(Flights[[#This Row],[Date]],2)</f>
        <v>29</v>
      </c>
      <c r="C2606">
        <f>WEEKDAY(Flights[[#This Row],[Date]],2)</f>
        <v>1</v>
      </c>
      <c r="D2606" t="s">
        <v>214</v>
      </c>
      <c r="E2606" t="s">
        <v>1987</v>
      </c>
      <c r="F2606" t="s">
        <v>0</v>
      </c>
      <c r="G2606" t="s">
        <v>13</v>
      </c>
      <c r="H2606" t="str">
        <f>_xlfn.XLOOKUP(Flights[[#This Row],[Destination]],Airports!$A$1:$A$77,Airports!$D$1:$D$77,"Code not found")</f>
        <v>Orlando</v>
      </c>
      <c r="I2606" t="str" cm="1">
        <f t="array" ref="I2606">_xlfn.XLOOKUP(Flights[[#This Row],[Destination]],_xlfn._TRO_TRAILING(Airports!A:A),_xlfn._TRO_TRAILING(Airports!E:E),"Code not found")</f>
        <v>FL</v>
      </c>
      <c r="J2606" s="1">
        <v>0.92708333333333337</v>
      </c>
      <c r="K2606">
        <f>HOUR(Flights[[#This Row],[Scheduled Departure]])</f>
        <v>22</v>
      </c>
      <c r="L2606" s="1">
        <v>0.93125000000000002</v>
      </c>
      <c r="M2606">
        <v>6</v>
      </c>
      <c r="N2606">
        <v>290</v>
      </c>
      <c r="O2606" s="14">
        <f>Flights[[#This Row],[Length (min)]]/60</f>
        <v>4.833333333333333</v>
      </c>
      <c r="P2606">
        <v>2218</v>
      </c>
      <c r="Q2606" s="17">
        <f>IFERROR(Flights[[#This Row],[Distance]]/Flights[[#This Row],[Length (hr)]],"")</f>
        <v>458.89655172413796</v>
      </c>
      <c r="R2606" s="1">
        <v>0.2673611111111111</v>
      </c>
      <c r="S2606" s="1">
        <v>0.25763888888888886</v>
      </c>
      <c r="T2606">
        <v>-14</v>
      </c>
      <c r="U2606" t="str">
        <f>IF(Flights[[#This Row],[Arrival Delay]]="","Cancelled",IF(Flights[[#This Row],[Arrival Delay]]&gt;15,"Delayed","On time"))</f>
        <v>On time</v>
      </c>
      <c r="V2606" t="str">
        <f>IF(Flights[[#This Row],[Status]]&lt;&gt;"Delayed","",IF(Flights[[#This Row],[Arrival Delay]]&gt;120,"Severe",IF(Flights[[#This Row],[Arrival Delay]]&gt;60,"Major","Moderate")))</f>
        <v/>
      </c>
      <c r="X2606" t="str">
        <f>IF(OR(AND(Flights[[#This Row],[Status]]="Cancelled",Flights[[#This Row],[Cancellation Reason]]="Airline/Carrier"),Flights[[#This Row],[Delay Type]]="Severe"),"Yes","No")</f>
        <v>No</v>
      </c>
    </row>
    <row r="2607" spans="1:24" x14ac:dyDescent="0.25">
      <c r="A2607" s="3">
        <v>42199</v>
      </c>
      <c r="B2607">
        <f>WEEKNUM(Flights[[#This Row],[Date]],2)</f>
        <v>29</v>
      </c>
      <c r="C2607">
        <f>WEEKDAY(Flights[[#This Row],[Date]],2)</f>
        <v>2</v>
      </c>
      <c r="D2607" t="s">
        <v>459</v>
      </c>
      <c r="E2607" t="s">
        <v>1991</v>
      </c>
      <c r="F2607" t="s">
        <v>0</v>
      </c>
      <c r="G2607" t="s">
        <v>344</v>
      </c>
      <c r="H2607" t="str">
        <f>_xlfn.XLOOKUP(Flights[[#This Row],[Destination]],Airports!$A$1:$A$77,Airports!$D$1:$D$77,"Code not found")</f>
        <v>Seattle</v>
      </c>
      <c r="I2607" t="str" cm="1">
        <f t="array" ref="I2607">_xlfn.XLOOKUP(Flights[[#This Row],[Destination]],_xlfn._TRO_TRAILING(Airports!A:A),_xlfn._TRO_TRAILING(Airports!E:E),"Code not found")</f>
        <v>WA</v>
      </c>
      <c r="J2607" s="1">
        <v>0.42708333333333331</v>
      </c>
      <c r="K2607">
        <f>HOUR(Flights[[#This Row],[Scheduled Departure]])</f>
        <v>10</v>
      </c>
      <c r="L2607" s="1">
        <v>0.42083333333333334</v>
      </c>
      <c r="M2607">
        <v>-9</v>
      </c>
      <c r="N2607">
        <v>143</v>
      </c>
      <c r="O2607" s="14">
        <f>Flights[[#This Row],[Length (min)]]/60</f>
        <v>2.3833333333333333</v>
      </c>
      <c r="P2607">
        <v>954</v>
      </c>
      <c r="Q2607" s="17">
        <f>IFERROR(Flights[[#This Row],[Distance]]/Flights[[#This Row],[Length (hr)]],"")</f>
        <v>400.27972027972027</v>
      </c>
      <c r="R2607" s="1">
        <v>0.53472222222222221</v>
      </c>
      <c r="S2607" s="1">
        <v>0.52013888888888893</v>
      </c>
      <c r="T2607">
        <v>-21</v>
      </c>
      <c r="U2607" t="str">
        <f>IF(Flights[[#This Row],[Arrival Delay]]="","Cancelled",IF(Flights[[#This Row],[Arrival Delay]]&gt;15,"Delayed","On time"))</f>
        <v>On time</v>
      </c>
      <c r="V2607" t="str">
        <f>IF(Flights[[#This Row],[Status]]&lt;&gt;"Delayed","",IF(Flights[[#This Row],[Arrival Delay]]&gt;120,"Severe",IF(Flights[[#This Row],[Arrival Delay]]&gt;60,"Major","Moderate")))</f>
        <v/>
      </c>
      <c r="X2607" t="str">
        <f>IF(OR(AND(Flights[[#This Row],[Status]]="Cancelled",Flights[[#This Row],[Cancellation Reason]]="Airline/Carrier"),Flights[[#This Row],[Delay Type]]="Severe"),"Yes","No")</f>
        <v>No</v>
      </c>
    </row>
    <row r="2608" spans="1:24" x14ac:dyDescent="0.25">
      <c r="A2608" s="3">
        <v>42199</v>
      </c>
      <c r="B2608">
        <f>WEEKNUM(Flights[[#This Row],[Date]],2)</f>
        <v>29</v>
      </c>
      <c r="C2608">
        <f>WEEKDAY(Flights[[#This Row],[Date]],2)</f>
        <v>2</v>
      </c>
      <c r="D2608" t="s">
        <v>190</v>
      </c>
      <c r="E2608" t="s">
        <v>1987</v>
      </c>
      <c r="F2608" t="s">
        <v>0</v>
      </c>
      <c r="G2608" t="s">
        <v>31</v>
      </c>
      <c r="H2608" t="str">
        <f>_xlfn.XLOOKUP(Flights[[#This Row],[Destination]],Airports!$A$1:$A$77,Airports!$D$1:$D$77,"Code not found")</f>
        <v>Raleigh</v>
      </c>
      <c r="I2608" t="str" cm="1">
        <f t="array" ref="I2608">_xlfn.XLOOKUP(Flights[[#This Row],[Destination]],_xlfn._TRO_TRAILING(Airports!A:A),_xlfn._TRO_TRAILING(Airports!E:E),"Code not found")</f>
        <v>NC</v>
      </c>
      <c r="J2608" s="1">
        <v>0.43055555555555558</v>
      </c>
      <c r="K2608">
        <f>HOUR(Flights[[#This Row],[Scheduled Departure]])</f>
        <v>10</v>
      </c>
      <c r="L2608" s="1">
        <v>0.42708333333333331</v>
      </c>
      <c r="M2608">
        <v>-5</v>
      </c>
      <c r="N2608">
        <v>273</v>
      </c>
      <c r="O2608" s="14">
        <f>Flights[[#This Row],[Length (min)]]/60</f>
        <v>4.55</v>
      </c>
      <c r="P2608">
        <v>2239</v>
      </c>
      <c r="Q2608" s="17">
        <f>IFERROR(Flights[[#This Row],[Distance]]/Flights[[#This Row],[Length (hr)]],"")</f>
        <v>492.08791208791212</v>
      </c>
      <c r="R2608" s="1">
        <v>0.76736111111111116</v>
      </c>
      <c r="S2608" s="1">
        <v>0.7416666666666667</v>
      </c>
      <c r="T2608">
        <v>-37</v>
      </c>
      <c r="U2608" t="str">
        <f>IF(Flights[[#This Row],[Arrival Delay]]="","Cancelled",IF(Flights[[#This Row],[Arrival Delay]]&gt;15,"Delayed","On time"))</f>
        <v>On time</v>
      </c>
      <c r="V2608" t="str">
        <f>IF(Flights[[#This Row],[Status]]&lt;&gt;"Delayed","",IF(Flights[[#This Row],[Arrival Delay]]&gt;120,"Severe",IF(Flights[[#This Row],[Arrival Delay]]&gt;60,"Major","Moderate")))</f>
        <v/>
      </c>
      <c r="X2608" t="str">
        <f>IF(OR(AND(Flights[[#This Row],[Status]]="Cancelled",Flights[[#This Row],[Cancellation Reason]]="Airline/Carrier"),Flights[[#This Row],[Delay Type]]="Severe"),"Yes","No")</f>
        <v>No</v>
      </c>
    </row>
    <row r="2609" spans="1:24" x14ac:dyDescent="0.25">
      <c r="A2609" s="3">
        <v>42199</v>
      </c>
      <c r="B2609">
        <f>WEEKNUM(Flights[[#This Row],[Date]],2)</f>
        <v>29</v>
      </c>
      <c r="C2609">
        <f>WEEKDAY(Flights[[#This Row],[Date]],2)</f>
        <v>2</v>
      </c>
      <c r="D2609" t="s">
        <v>999</v>
      </c>
      <c r="E2609" t="s">
        <v>1994</v>
      </c>
      <c r="F2609" t="s">
        <v>0</v>
      </c>
      <c r="G2609" t="s">
        <v>9</v>
      </c>
      <c r="H2609" t="str">
        <f>_xlfn.XLOOKUP(Flights[[#This Row],[Destination]],Airports!$A$1:$A$77,Airports!$D$1:$D$77,"Code not found")</f>
        <v>San Francisco</v>
      </c>
      <c r="I2609" t="str" cm="1">
        <f t="array" ref="I2609">_xlfn.XLOOKUP(Flights[[#This Row],[Destination]],_xlfn._TRO_TRAILING(Airports!A:A),_xlfn._TRO_TRAILING(Airports!E:E),"Code not found")</f>
        <v>CA</v>
      </c>
      <c r="J2609" s="1">
        <v>0.50069444444444444</v>
      </c>
      <c r="K2609">
        <f>HOUR(Flights[[#This Row],[Scheduled Departure]])</f>
        <v>12</v>
      </c>
      <c r="L2609" s="1">
        <v>0.5180555555555556</v>
      </c>
      <c r="M2609">
        <v>25</v>
      </c>
      <c r="N2609">
        <v>140</v>
      </c>
      <c r="O2609" s="14">
        <f>Flights[[#This Row],[Length (min)]]/60</f>
        <v>2.3333333333333335</v>
      </c>
      <c r="P2609">
        <v>337</v>
      </c>
      <c r="Q2609" s="17">
        <f>IFERROR(Flights[[#This Row],[Distance]]/Flights[[#This Row],[Length (hr)]],"")</f>
        <v>144.42857142857142</v>
      </c>
      <c r="R2609" s="1">
        <v>0.56388888888888888</v>
      </c>
      <c r="S2609" s="1">
        <v>0.61527777777777781</v>
      </c>
      <c r="T2609">
        <v>74</v>
      </c>
      <c r="U2609" t="str">
        <f>IF(Flights[[#This Row],[Arrival Delay]]="","Cancelled",IF(Flights[[#This Row],[Arrival Delay]]&gt;15,"Delayed","On time"))</f>
        <v>Delayed</v>
      </c>
      <c r="V2609" t="str">
        <f>IF(Flights[[#This Row],[Status]]&lt;&gt;"Delayed","",IF(Flights[[#This Row],[Arrival Delay]]&gt;120,"Severe",IF(Flights[[#This Row],[Arrival Delay]]&gt;60,"Major","Moderate")))</f>
        <v>Major</v>
      </c>
      <c r="X2609" t="str">
        <f>IF(OR(AND(Flights[[#This Row],[Status]]="Cancelled",Flights[[#This Row],[Cancellation Reason]]="Airline/Carrier"),Flights[[#This Row],[Delay Type]]="Severe"),"Yes","No")</f>
        <v>No</v>
      </c>
    </row>
    <row r="2610" spans="1:24" x14ac:dyDescent="0.25">
      <c r="A2610" s="3">
        <v>42199</v>
      </c>
      <c r="B2610">
        <f>WEEKNUM(Flights[[#This Row],[Date]],2)</f>
        <v>29</v>
      </c>
      <c r="C2610">
        <f>WEEKDAY(Flights[[#This Row],[Date]],2)</f>
        <v>2</v>
      </c>
      <c r="D2610" t="s">
        <v>1590</v>
      </c>
      <c r="E2610" t="s">
        <v>1990</v>
      </c>
      <c r="F2610" t="s">
        <v>0</v>
      </c>
      <c r="G2610" t="s">
        <v>16</v>
      </c>
      <c r="H2610" t="str">
        <f>_xlfn.XLOOKUP(Flights[[#This Row],[Destination]],Airports!$A$1:$A$77,Airports!$D$1:$D$77,"Code not found")</f>
        <v>Dulles</v>
      </c>
      <c r="I2610" t="str" cm="1">
        <f t="array" ref="I2610">_xlfn.XLOOKUP(Flights[[#This Row],[Destination]],_xlfn._TRO_TRAILING(Airports!A:A),_xlfn._TRO_TRAILING(Airports!E:E),"Code not found")</f>
        <v>VA</v>
      </c>
      <c r="J2610" s="1">
        <v>0.55347222222222225</v>
      </c>
      <c r="K2610">
        <f>HOUR(Flights[[#This Row],[Scheduled Departure]])</f>
        <v>13</v>
      </c>
      <c r="L2610" s="1">
        <v>0.55486111111111114</v>
      </c>
      <c r="M2610">
        <v>2</v>
      </c>
      <c r="N2610">
        <v>291</v>
      </c>
      <c r="O2610" s="14">
        <f>Flights[[#This Row],[Length (min)]]/60</f>
        <v>4.8499999999999996</v>
      </c>
      <c r="P2610">
        <v>2288</v>
      </c>
      <c r="Q2610" s="17">
        <f>IFERROR(Flights[[#This Row],[Distance]]/Flights[[#This Row],[Length (hr)]],"")</f>
        <v>471.75257731958766</v>
      </c>
      <c r="R2610" s="1">
        <v>0.88888888888888884</v>
      </c>
      <c r="S2610" s="1">
        <v>0.88194444444444442</v>
      </c>
      <c r="T2610">
        <v>-10</v>
      </c>
      <c r="U2610" t="str">
        <f>IF(Flights[[#This Row],[Arrival Delay]]="","Cancelled",IF(Flights[[#This Row],[Arrival Delay]]&gt;15,"Delayed","On time"))</f>
        <v>On time</v>
      </c>
      <c r="V2610" t="str">
        <f>IF(Flights[[#This Row],[Status]]&lt;&gt;"Delayed","",IF(Flights[[#This Row],[Arrival Delay]]&gt;120,"Severe",IF(Flights[[#This Row],[Arrival Delay]]&gt;60,"Major","Moderate")))</f>
        <v/>
      </c>
      <c r="X2610" t="str">
        <f>IF(OR(AND(Flights[[#This Row],[Status]]="Cancelled",Flights[[#This Row],[Cancellation Reason]]="Airline/Carrier"),Flights[[#This Row],[Delay Type]]="Severe"),"Yes","No")</f>
        <v>No</v>
      </c>
    </row>
    <row r="2611" spans="1:24" x14ac:dyDescent="0.25">
      <c r="A2611" s="3">
        <v>42199</v>
      </c>
      <c r="B2611">
        <f>WEEKNUM(Flights[[#This Row],[Date]],2)</f>
        <v>29</v>
      </c>
      <c r="C2611">
        <f>WEEKDAY(Flights[[#This Row],[Date]],2)</f>
        <v>2</v>
      </c>
      <c r="D2611" t="s">
        <v>636</v>
      </c>
      <c r="E2611" t="s">
        <v>1994</v>
      </c>
      <c r="F2611" t="s">
        <v>0</v>
      </c>
      <c r="G2611" t="s">
        <v>246</v>
      </c>
      <c r="H2611" t="str">
        <f>_xlfn.XLOOKUP(Flights[[#This Row],[Destination]],Airports!$A$1:$A$77,Airports!$D$1:$D$77,"Code not found")</f>
        <v>Albuquerque</v>
      </c>
      <c r="I2611" t="str" cm="1">
        <f t="array" ref="I2611">_xlfn.XLOOKUP(Flights[[#This Row],[Destination]],_xlfn._TRO_TRAILING(Airports!A:A),_xlfn._TRO_TRAILING(Airports!E:E),"Code not found")</f>
        <v>NM</v>
      </c>
      <c r="J2611" s="1">
        <v>0.61041666666666672</v>
      </c>
      <c r="K2611">
        <f>HOUR(Flights[[#This Row],[Scheduled Departure]])</f>
        <v>14</v>
      </c>
      <c r="L2611" s="1">
        <v>0.62361111111111112</v>
      </c>
      <c r="M2611">
        <v>19</v>
      </c>
      <c r="N2611">
        <v>111</v>
      </c>
      <c r="O2611" s="14">
        <f>Flights[[#This Row],[Length (min)]]/60</f>
        <v>1.85</v>
      </c>
      <c r="P2611">
        <v>677</v>
      </c>
      <c r="Q2611" s="17">
        <f>IFERROR(Flights[[#This Row],[Distance]]/Flights[[#This Row],[Length (hr)]],"")</f>
        <v>365.94594594594594</v>
      </c>
      <c r="R2611" s="1">
        <v>0.73472222222222228</v>
      </c>
      <c r="S2611" s="1">
        <v>0.74236111111111114</v>
      </c>
      <c r="T2611">
        <v>11</v>
      </c>
      <c r="U2611" t="str">
        <f>IF(Flights[[#This Row],[Arrival Delay]]="","Cancelled",IF(Flights[[#This Row],[Arrival Delay]]&gt;15,"Delayed","On time"))</f>
        <v>On time</v>
      </c>
      <c r="V2611" t="str">
        <f>IF(Flights[[#This Row],[Status]]&lt;&gt;"Delayed","",IF(Flights[[#This Row],[Arrival Delay]]&gt;120,"Severe",IF(Flights[[#This Row],[Arrival Delay]]&gt;60,"Major","Moderate")))</f>
        <v/>
      </c>
      <c r="X2611" t="str">
        <f>IF(OR(AND(Flights[[#This Row],[Status]]="Cancelled",Flights[[#This Row],[Cancellation Reason]]="Airline/Carrier"),Flights[[#This Row],[Delay Type]]="Severe"),"Yes","No")</f>
        <v>No</v>
      </c>
    </row>
    <row r="2612" spans="1:24" x14ac:dyDescent="0.25">
      <c r="A2612" s="3">
        <v>42199</v>
      </c>
      <c r="B2612">
        <f>WEEKNUM(Flights[[#This Row],[Date]],2)</f>
        <v>29</v>
      </c>
      <c r="C2612">
        <f>WEEKDAY(Flights[[#This Row],[Date]],2)</f>
        <v>2</v>
      </c>
      <c r="D2612" t="s">
        <v>1535</v>
      </c>
      <c r="E2612" t="s">
        <v>1991</v>
      </c>
      <c r="F2612" t="s">
        <v>0</v>
      </c>
      <c r="G2612" t="s">
        <v>24</v>
      </c>
      <c r="H2612" t="str">
        <f>_xlfn.XLOOKUP(Flights[[#This Row],[Destination]],Airports!$A$1:$A$77,Airports!$D$1:$D$77,"Code not found")</f>
        <v>Portland</v>
      </c>
      <c r="I2612" t="str" cm="1">
        <f t="array" ref="I2612">_xlfn.XLOOKUP(Flights[[#This Row],[Destination]],_xlfn._TRO_TRAILING(Airports!A:A),_xlfn._TRO_TRAILING(Airports!E:E),"Code not found")</f>
        <v>OR</v>
      </c>
      <c r="J2612" s="1">
        <v>0.62152777777777779</v>
      </c>
      <c r="K2612">
        <f>HOUR(Flights[[#This Row],[Scheduled Departure]])</f>
        <v>14</v>
      </c>
      <c r="L2612" s="1">
        <v>0.62291666666666667</v>
      </c>
      <c r="M2612">
        <v>2</v>
      </c>
      <c r="N2612">
        <v>148</v>
      </c>
      <c r="O2612" s="14">
        <f>Flights[[#This Row],[Length (min)]]/60</f>
        <v>2.4666666666666668</v>
      </c>
      <c r="P2612">
        <v>834</v>
      </c>
      <c r="Q2612" s="17">
        <f>IFERROR(Flights[[#This Row],[Distance]]/Flights[[#This Row],[Length (hr)]],"")</f>
        <v>338.10810810810807</v>
      </c>
      <c r="R2612" s="1">
        <v>0.71736111111111112</v>
      </c>
      <c r="S2612" s="1">
        <v>0.72569444444444442</v>
      </c>
      <c r="T2612">
        <v>12</v>
      </c>
      <c r="U2612" t="str">
        <f>IF(Flights[[#This Row],[Arrival Delay]]="","Cancelled",IF(Flights[[#This Row],[Arrival Delay]]&gt;15,"Delayed","On time"))</f>
        <v>On time</v>
      </c>
      <c r="V2612" t="str">
        <f>IF(Flights[[#This Row],[Status]]&lt;&gt;"Delayed","",IF(Flights[[#This Row],[Arrival Delay]]&gt;120,"Severe",IF(Flights[[#This Row],[Arrival Delay]]&gt;60,"Major","Moderate")))</f>
        <v/>
      </c>
      <c r="X2612" t="str">
        <f>IF(OR(AND(Flights[[#This Row],[Status]]="Cancelled",Flights[[#This Row],[Cancellation Reason]]="Airline/Carrier"),Flights[[#This Row],[Delay Type]]="Severe"),"Yes","No")</f>
        <v>No</v>
      </c>
    </row>
    <row r="2613" spans="1:24" x14ac:dyDescent="0.25">
      <c r="A2613" s="3">
        <v>42199</v>
      </c>
      <c r="B2613">
        <f>WEEKNUM(Flights[[#This Row],[Date]],2)</f>
        <v>29</v>
      </c>
      <c r="C2613">
        <f>WEEKDAY(Flights[[#This Row],[Date]],2)</f>
        <v>2</v>
      </c>
      <c r="D2613" t="s">
        <v>574</v>
      </c>
      <c r="E2613" t="s">
        <v>1996</v>
      </c>
      <c r="F2613" t="s">
        <v>0</v>
      </c>
      <c r="G2613" t="s">
        <v>9</v>
      </c>
      <c r="H2613" t="str">
        <f>_xlfn.XLOOKUP(Flights[[#This Row],[Destination]],Airports!$A$1:$A$77,Airports!$D$1:$D$77,"Code not found")</f>
        <v>San Francisco</v>
      </c>
      <c r="I2613" t="str" cm="1">
        <f t="array" ref="I2613">_xlfn.XLOOKUP(Flights[[#This Row],[Destination]],_xlfn._TRO_TRAILING(Airports!A:A),_xlfn._TRO_TRAILING(Airports!E:E),"Code not found")</f>
        <v>CA</v>
      </c>
      <c r="J2613" s="1">
        <v>0.69097222222222221</v>
      </c>
      <c r="K2613">
        <f>HOUR(Flights[[#This Row],[Scheduled Departure]])</f>
        <v>16</v>
      </c>
      <c r="L2613" s="1">
        <v>0.69722222222222219</v>
      </c>
      <c r="M2613">
        <v>9</v>
      </c>
      <c r="N2613">
        <v>79</v>
      </c>
      <c r="O2613" s="14">
        <f>Flights[[#This Row],[Length (min)]]/60</f>
        <v>1.3166666666666667</v>
      </c>
      <c r="P2613">
        <v>337</v>
      </c>
      <c r="Q2613" s="17">
        <f>IFERROR(Flights[[#This Row],[Distance]]/Flights[[#This Row],[Length (hr)]],"")</f>
        <v>255.9493670886076</v>
      </c>
      <c r="R2613" s="1">
        <v>0.73958333333333337</v>
      </c>
      <c r="S2613" s="1">
        <v>0.75208333333333333</v>
      </c>
      <c r="T2613">
        <v>18</v>
      </c>
      <c r="U2613" t="str">
        <f>IF(Flights[[#This Row],[Arrival Delay]]="","Cancelled",IF(Flights[[#This Row],[Arrival Delay]]&gt;15,"Delayed","On time"))</f>
        <v>Delayed</v>
      </c>
      <c r="V2613" t="str">
        <f>IF(Flights[[#This Row],[Status]]&lt;&gt;"Delayed","",IF(Flights[[#This Row],[Arrival Delay]]&gt;120,"Severe",IF(Flights[[#This Row],[Arrival Delay]]&gt;60,"Major","Moderate")))</f>
        <v>Moderate</v>
      </c>
      <c r="X2613" t="str">
        <f>IF(OR(AND(Flights[[#This Row],[Status]]="Cancelled",Flights[[#This Row],[Cancellation Reason]]="Airline/Carrier"),Flights[[#This Row],[Delay Type]]="Severe"),"Yes","No")</f>
        <v>No</v>
      </c>
    </row>
    <row r="2614" spans="1:24" x14ac:dyDescent="0.25">
      <c r="A2614" s="3">
        <v>42199</v>
      </c>
      <c r="B2614">
        <f>WEEKNUM(Flights[[#This Row],[Date]],2)</f>
        <v>29</v>
      </c>
      <c r="C2614">
        <f>WEEKDAY(Flights[[#This Row],[Date]],2)</f>
        <v>2</v>
      </c>
      <c r="D2614" t="s">
        <v>1547</v>
      </c>
      <c r="E2614" t="s">
        <v>1995</v>
      </c>
      <c r="F2614" t="s">
        <v>0</v>
      </c>
      <c r="G2614" t="s">
        <v>318</v>
      </c>
      <c r="H2614" t="str">
        <f>_xlfn.XLOOKUP(Flights[[#This Row],[Destination]],Airports!$A$1:$A$77,Airports!$D$1:$D$77,"Code not found")</f>
        <v>Oakland</v>
      </c>
      <c r="I2614" t="str" cm="1">
        <f t="array" ref="I2614">_xlfn.XLOOKUP(Flights[[#This Row],[Destination]],_xlfn._TRO_TRAILING(Airports!A:A),_xlfn._TRO_TRAILING(Airports!E:E),"Code not found")</f>
        <v>CA</v>
      </c>
      <c r="J2614" s="1">
        <v>0.73263888888888884</v>
      </c>
      <c r="K2614">
        <f>HOUR(Flights[[#This Row],[Scheduled Departure]])</f>
        <v>17</v>
      </c>
      <c r="L2614" s="1">
        <v>0.74791666666666667</v>
      </c>
      <c r="M2614">
        <v>22</v>
      </c>
      <c r="N2614">
        <v>68</v>
      </c>
      <c r="O2614" s="14">
        <f>Flights[[#This Row],[Length (min)]]/60</f>
        <v>1.1333333333333333</v>
      </c>
      <c r="P2614">
        <v>337</v>
      </c>
      <c r="Q2614" s="17">
        <f>IFERROR(Flights[[#This Row],[Distance]]/Flights[[#This Row],[Length (hr)]],"")</f>
        <v>297.35294117647061</v>
      </c>
      <c r="R2614" s="1">
        <v>0.78472222222222221</v>
      </c>
      <c r="S2614" s="1">
        <v>0.79513888888888884</v>
      </c>
      <c r="T2614">
        <v>15</v>
      </c>
      <c r="U2614" t="str">
        <f>IF(Flights[[#This Row],[Arrival Delay]]="","Cancelled",IF(Flights[[#This Row],[Arrival Delay]]&gt;15,"Delayed","On time"))</f>
        <v>On time</v>
      </c>
      <c r="V2614" t="str">
        <f>IF(Flights[[#This Row],[Status]]&lt;&gt;"Delayed","",IF(Flights[[#This Row],[Arrival Delay]]&gt;120,"Severe",IF(Flights[[#This Row],[Arrival Delay]]&gt;60,"Major","Moderate")))</f>
        <v/>
      </c>
      <c r="X2614" t="str">
        <f>IF(OR(AND(Flights[[#This Row],[Status]]="Cancelled",Flights[[#This Row],[Cancellation Reason]]="Airline/Carrier"),Flights[[#This Row],[Delay Type]]="Severe"),"Yes","No")</f>
        <v>No</v>
      </c>
    </row>
    <row r="2615" spans="1:24" x14ac:dyDescent="0.25">
      <c r="A2615" s="3">
        <v>42199</v>
      </c>
      <c r="B2615">
        <f>WEEKNUM(Flights[[#This Row],[Date]],2)</f>
        <v>29</v>
      </c>
      <c r="C2615">
        <f>WEEKDAY(Flights[[#This Row],[Date]],2)</f>
        <v>2</v>
      </c>
      <c r="D2615" t="s">
        <v>1015</v>
      </c>
      <c r="E2615" t="s">
        <v>1994</v>
      </c>
      <c r="F2615" t="s">
        <v>0</v>
      </c>
      <c r="G2615" t="s">
        <v>313</v>
      </c>
      <c r="H2615" t="str">
        <f>_xlfn.XLOOKUP(Flights[[#This Row],[Destination]],Airports!$A$1:$A$77,Airports!$D$1:$D$77,"Code not found")</f>
        <v>Monterey</v>
      </c>
      <c r="I2615" t="str" cm="1">
        <f t="array" ref="I2615">_xlfn.XLOOKUP(Flights[[#This Row],[Destination]],_xlfn._TRO_TRAILING(Airports!A:A),_xlfn._TRO_TRAILING(Airports!E:E),"Code not found")</f>
        <v>CA</v>
      </c>
      <c r="J2615" s="1">
        <v>0.73611111111111116</v>
      </c>
      <c r="K2615">
        <f>HOUR(Flights[[#This Row],[Scheduled Departure]])</f>
        <v>17</v>
      </c>
      <c r="L2615" s="1">
        <v>0.72916666666666663</v>
      </c>
      <c r="M2615">
        <v>-10</v>
      </c>
      <c r="N2615">
        <v>85</v>
      </c>
      <c r="O2615" s="14">
        <f>Flights[[#This Row],[Length (min)]]/60</f>
        <v>1.4166666666666667</v>
      </c>
      <c r="P2615">
        <v>266</v>
      </c>
      <c r="Q2615" s="17">
        <f>IFERROR(Flights[[#This Row],[Distance]]/Flights[[#This Row],[Length (hr)]],"")</f>
        <v>187.76470588235293</v>
      </c>
      <c r="R2615" s="1">
        <v>0.79097222222222219</v>
      </c>
      <c r="S2615" s="1">
        <v>0.78819444444444442</v>
      </c>
      <c r="T2615">
        <v>-4</v>
      </c>
      <c r="U2615" t="str">
        <f>IF(Flights[[#This Row],[Arrival Delay]]="","Cancelled",IF(Flights[[#This Row],[Arrival Delay]]&gt;15,"Delayed","On time"))</f>
        <v>On time</v>
      </c>
      <c r="V2615" t="str">
        <f>IF(Flights[[#This Row],[Status]]&lt;&gt;"Delayed","",IF(Flights[[#This Row],[Arrival Delay]]&gt;120,"Severe",IF(Flights[[#This Row],[Arrival Delay]]&gt;60,"Major","Moderate")))</f>
        <v/>
      </c>
      <c r="X2615" t="str">
        <f>IF(OR(AND(Flights[[#This Row],[Status]]="Cancelled",Flights[[#This Row],[Cancellation Reason]]="Airline/Carrier"),Flights[[#This Row],[Delay Type]]="Severe"),"Yes","No")</f>
        <v>No</v>
      </c>
    </row>
    <row r="2616" spans="1:24" x14ac:dyDescent="0.25">
      <c r="A2616" s="3">
        <v>42199</v>
      </c>
      <c r="B2616">
        <f>WEEKNUM(Flights[[#This Row],[Date]],2)</f>
        <v>29</v>
      </c>
      <c r="C2616">
        <f>WEEKDAY(Flights[[#This Row],[Date]],2)</f>
        <v>2</v>
      </c>
      <c r="D2616" t="s">
        <v>203</v>
      </c>
      <c r="E2616" t="s">
        <v>1987</v>
      </c>
      <c r="F2616" t="s">
        <v>0</v>
      </c>
      <c r="G2616" t="s">
        <v>29</v>
      </c>
      <c r="H2616" t="str">
        <f>_xlfn.XLOOKUP(Flights[[#This Row],[Destination]],Airports!$A$1:$A$77,Airports!$D$1:$D$77,"Code not found")</f>
        <v>Phoenix</v>
      </c>
      <c r="I2616" t="str" cm="1">
        <f t="array" ref="I2616">_xlfn.XLOOKUP(Flights[[#This Row],[Destination]],_xlfn._TRO_TRAILING(Airports!A:A),_xlfn._TRO_TRAILING(Airports!E:E),"Code not found")</f>
        <v>AZ</v>
      </c>
      <c r="J2616" s="1">
        <v>0.88888888888888884</v>
      </c>
      <c r="K2616">
        <f>HOUR(Flights[[#This Row],[Scheduled Departure]])</f>
        <v>21</v>
      </c>
      <c r="L2616" s="1">
        <v>0.88680555555555551</v>
      </c>
      <c r="M2616">
        <v>-3</v>
      </c>
      <c r="N2616">
        <v>92</v>
      </c>
      <c r="O2616" s="14">
        <f>Flights[[#This Row],[Length (min)]]/60</f>
        <v>1.5333333333333334</v>
      </c>
      <c r="P2616">
        <v>370</v>
      </c>
      <c r="Q2616" s="17">
        <f>IFERROR(Flights[[#This Row],[Distance]]/Flights[[#This Row],[Length (hr)]],"")</f>
        <v>241.30434782608694</v>
      </c>
      <c r="R2616" s="1">
        <v>0.95763888888888893</v>
      </c>
      <c r="S2616" s="1">
        <v>0.9506944444444444</v>
      </c>
      <c r="T2616">
        <v>-10</v>
      </c>
      <c r="U2616" t="str">
        <f>IF(Flights[[#This Row],[Arrival Delay]]="","Cancelled",IF(Flights[[#This Row],[Arrival Delay]]&gt;15,"Delayed","On time"))</f>
        <v>On time</v>
      </c>
      <c r="V2616" t="str">
        <f>IF(Flights[[#This Row],[Status]]&lt;&gt;"Delayed","",IF(Flights[[#This Row],[Arrival Delay]]&gt;120,"Severe",IF(Flights[[#This Row],[Arrival Delay]]&gt;60,"Major","Moderate")))</f>
        <v/>
      </c>
      <c r="X2616" t="str">
        <f>IF(OR(AND(Flights[[#This Row],[Status]]="Cancelled",Flights[[#This Row],[Cancellation Reason]]="Airline/Carrier"),Flights[[#This Row],[Delay Type]]="Severe"),"Yes","No")</f>
        <v>No</v>
      </c>
    </row>
    <row r="2617" spans="1:24" x14ac:dyDescent="0.25">
      <c r="A2617" s="3">
        <v>42199</v>
      </c>
      <c r="B2617">
        <f>WEEKNUM(Flights[[#This Row],[Date]],2)</f>
        <v>29</v>
      </c>
      <c r="C2617">
        <f>WEEKDAY(Flights[[#This Row],[Date]],2)</f>
        <v>2</v>
      </c>
      <c r="D2617" t="s">
        <v>208</v>
      </c>
      <c r="E2617" t="s">
        <v>1987</v>
      </c>
      <c r="F2617" t="s">
        <v>0</v>
      </c>
      <c r="G2617" t="s">
        <v>14</v>
      </c>
      <c r="H2617" t="str">
        <f>_xlfn.XLOOKUP(Flights[[#This Row],[Destination]],Airports!$A$1:$A$77,Airports!$D$1:$D$77,"Code not found")</f>
        <v>Tampa</v>
      </c>
      <c r="I2617" t="str" cm="1">
        <f t="array" ref="I2617">_xlfn.XLOOKUP(Flights[[#This Row],[Destination]],_xlfn._TRO_TRAILING(Airports!A:A),_xlfn._TRO_TRAILING(Airports!E:E),"Code not found")</f>
        <v>FL</v>
      </c>
      <c r="J2617" s="1">
        <v>0.92361111111111116</v>
      </c>
      <c r="K2617">
        <f>HOUR(Flights[[#This Row],[Scheduled Departure]])</f>
        <v>22</v>
      </c>
      <c r="L2617" s="1">
        <v>0.93888888888888888</v>
      </c>
      <c r="M2617">
        <v>22</v>
      </c>
      <c r="N2617">
        <v>289</v>
      </c>
      <c r="O2617" s="14">
        <f>Flights[[#This Row],[Length (min)]]/60</f>
        <v>4.8166666666666664</v>
      </c>
      <c r="P2617">
        <v>2158</v>
      </c>
      <c r="Q2617" s="17">
        <f>IFERROR(Flights[[#This Row],[Distance]]/Flights[[#This Row],[Length (hr)]],"")</f>
        <v>448.0276816608997</v>
      </c>
      <c r="R2617" s="1">
        <v>0.25069444444444444</v>
      </c>
      <c r="S2617" s="1">
        <v>0.26458333333333334</v>
      </c>
      <c r="T2617">
        <v>20</v>
      </c>
      <c r="U2617" t="str">
        <f>IF(Flights[[#This Row],[Arrival Delay]]="","Cancelled",IF(Flights[[#This Row],[Arrival Delay]]&gt;15,"Delayed","On time"))</f>
        <v>Delayed</v>
      </c>
      <c r="V2617" t="str">
        <f>IF(Flights[[#This Row],[Status]]&lt;&gt;"Delayed","",IF(Flights[[#This Row],[Arrival Delay]]&gt;120,"Severe",IF(Flights[[#This Row],[Arrival Delay]]&gt;60,"Major","Moderate")))</f>
        <v>Moderate</v>
      </c>
      <c r="X2617" t="str">
        <f>IF(OR(AND(Flights[[#This Row],[Status]]="Cancelled",Flights[[#This Row],[Cancellation Reason]]="Airline/Carrier"),Flights[[#This Row],[Delay Type]]="Severe"),"Yes","No")</f>
        <v>No</v>
      </c>
    </row>
    <row r="2618" spans="1:24" x14ac:dyDescent="0.25">
      <c r="A2618" s="3">
        <v>42199</v>
      </c>
      <c r="B2618">
        <f>WEEKNUM(Flights[[#This Row],[Date]],2)</f>
        <v>29</v>
      </c>
      <c r="C2618">
        <f>WEEKDAY(Flights[[#This Row],[Date]],2)</f>
        <v>2</v>
      </c>
      <c r="D2618" t="s">
        <v>207</v>
      </c>
      <c r="E2618" t="s">
        <v>1987</v>
      </c>
      <c r="F2618" t="s">
        <v>0</v>
      </c>
      <c r="G2618" t="s">
        <v>28</v>
      </c>
      <c r="H2618" t="str">
        <f>_xlfn.XLOOKUP(Flights[[#This Row],[Destination]],Airports!$A$1:$A$77,Airports!$D$1:$D$77,"Code not found")</f>
        <v>Philadelphia</v>
      </c>
      <c r="I2618" t="str" cm="1">
        <f t="array" ref="I2618">_xlfn.XLOOKUP(Flights[[#This Row],[Destination]],_xlfn._TRO_TRAILING(Airports!A:A),_xlfn._TRO_TRAILING(Airports!E:E),"Code not found")</f>
        <v>PA</v>
      </c>
      <c r="J2618" s="1">
        <v>0.98958333333333337</v>
      </c>
      <c r="K2618">
        <f>HOUR(Flights[[#This Row],[Scheduled Departure]])</f>
        <v>23</v>
      </c>
      <c r="L2618" s="1">
        <v>0.97847222222222219</v>
      </c>
      <c r="M2618">
        <v>-16</v>
      </c>
      <c r="N2618">
        <v>394</v>
      </c>
      <c r="O2618" s="14">
        <f>Flights[[#This Row],[Length (min)]]/60</f>
        <v>6.5666666666666664</v>
      </c>
      <c r="P2618">
        <v>2402</v>
      </c>
      <c r="Q2618" s="17">
        <f>IFERROR(Flights[[#This Row],[Distance]]/Flights[[#This Row],[Length (hr)]],"")</f>
        <v>365.78680203045684</v>
      </c>
      <c r="R2618" s="1">
        <v>0.34166666666666667</v>
      </c>
      <c r="S2618" s="1">
        <v>0.37708333333333333</v>
      </c>
      <c r="T2618">
        <v>51</v>
      </c>
      <c r="U2618" t="str">
        <f>IF(Flights[[#This Row],[Arrival Delay]]="","Cancelled",IF(Flights[[#This Row],[Arrival Delay]]&gt;15,"Delayed","On time"))</f>
        <v>Delayed</v>
      </c>
      <c r="V2618" t="str">
        <f>IF(Flights[[#This Row],[Status]]&lt;&gt;"Delayed","",IF(Flights[[#This Row],[Arrival Delay]]&gt;120,"Severe",IF(Flights[[#This Row],[Arrival Delay]]&gt;60,"Major","Moderate")))</f>
        <v>Moderate</v>
      </c>
      <c r="X2618" t="str">
        <f>IF(OR(AND(Flights[[#This Row],[Status]]="Cancelled",Flights[[#This Row],[Cancellation Reason]]="Airline/Carrier"),Flights[[#This Row],[Delay Type]]="Severe"),"Yes","No")</f>
        <v>No</v>
      </c>
    </row>
    <row r="2619" spans="1:24" x14ac:dyDescent="0.25">
      <c r="A2619" s="3">
        <v>42200</v>
      </c>
      <c r="B2619">
        <f>WEEKNUM(Flights[[#This Row],[Date]],2)</f>
        <v>29</v>
      </c>
      <c r="C2619">
        <f>WEEKDAY(Flights[[#This Row],[Date]],2)</f>
        <v>3</v>
      </c>
      <c r="D2619" t="s">
        <v>1566</v>
      </c>
      <c r="E2619" t="s">
        <v>1995</v>
      </c>
      <c r="F2619" t="s">
        <v>0</v>
      </c>
      <c r="G2619" t="s">
        <v>29</v>
      </c>
      <c r="H2619" t="str">
        <f>_xlfn.XLOOKUP(Flights[[#This Row],[Destination]],Airports!$A$1:$A$77,Airports!$D$1:$D$77,"Code not found")</f>
        <v>Phoenix</v>
      </c>
      <c r="I2619" t="str" cm="1">
        <f t="array" ref="I2619">_xlfn.XLOOKUP(Flights[[#This Row],[Destination]],_xlfn._TRO_TRAILING(Airports!A:A),_xlfn._TRO_TRAILING(Airports!E:E),"Code not found")</f>
        <v>AZ</v>
      </c>
      <c r="J2619" s="1">
        <v>0.24305555555555555</v>
      </c>
      <c r="K2619">
        <f>HOUR(Flights[[#This Row],[Scheduled Departure]])</f>
        <v>5</v>
      </c>
      <c r="L2619" s="1">
        <v>0.24374999999999999</v>
      </c>
      <c r="M2619">
        <v>1</v>
      </c>
      <c r="N2619">
        <v>77</v>
      </c>
      <c r="O2619" s="14">
        <f>Flights[[#This Row],[Length (min)]]/60</f>
        <v>1.2833333333333334</v>
      </c>
      <c r="P2619">
        <v>370</v>
      </c>
      <c r="Q2619" s="17">
        <f>IFERROR(Flights[[#This Row],[Distance]]/Flights[[#This Row],[Length (hr)]],"")</f>
        <v>288.31168831168827</v>
      </c>
      <c r="R2619" s="1">
        <v>0.2986111111111111</v>
      </c>
      <c r="S2619" s="1">
        <v>0.29722222222222222</v>
      </c>
      <c r="T2619">
        <v>-2</v>
      </c>
      <c r="U2619" t="str">
        <f>IF(Flights[[#This Row],[Arrival Delay]]="","Cancelled",IF(Flights[[#This Row],[Arrival Delay]]&gt;15,"Delayed","On time"))</f>
        <v>On time</v>
      </c>
      <c r="V2619" t="str">
        <f>IF(Flights[[#This Row],[Status]]&lt;&gt;"Delayed","",IF(Flights[[#This Row],[Arrival Delay]]&gt;120,"Severe",IF(Flights[[#This Row],[Arrival Delay]]&gt;60,"Major","Moderate")))</f>
        <v/>
      </c>
      <c r="X2619" t="str">
        <f>IF(OR(AND(Flights[[#This Row],[Status]]="Cancelled",Flights[[#This Row],[Cancellation Reason]]="Airline/Carrier"),Flights[[#This Row],[Delay Type]]="Severe"),"Yes","No")</f>
        <v>No</v>
      </c>
    </row>
    <row r="2620" spans="1:24" x14ac:dyDescent="0.25">
      <c r="A2620" s="3">
        <v>42200</v>
      </c>
      <c r="B2620">
        <f>WEEKNUM(Flights[[#This Row],[Date]],2)</f>
        <v>29</v>
      </c>
      <c r="C2620">
        <f>WEEKDAY(Flights[[#This Row],[Date]],2)</f>
        <v>3</v>
      </c>
      <c r="D2620" t="s">
        <v>1369</v>
      </c>
      <c r="E2620" t="s">
        <v>1990</v>
      </c>
      <c r="F2620" t="s">
        <v>0</v>
      </c>
      <c r="G2620" t="s">
        <v>4</v>
      </c>
      <c r="H2620" t="str">
        <f>_xlfn.XLOOKUP(Flights[[#This Row],[Destination]],Airports!$A$1:$A$77,Airports!$D$1:$D$77,"Code not found")</f>
        <v>Chicago</v>
      </c>
      <c r="I2620" t="str" cm="1">
        <f t="array" ref="I2620">_xlfn.XLOOKUP(Flights[[#This Row],[Destination]],_xlfn._TRO_TRAILING(Airports!A:A),_xlfn._TRO_TRAILING(Airports!E:E),"Code not found")</f>
        <v>IL</v>
      </c>
      <c r="J2620" s="1">
        <v>0.38194444444444442</v>
      </c>
      <c r="K2620">
        <f>HOUR(Flights[[#This Row],[Scheduled Departure]])</f>
        <v>9</v>
      </c>
      <c r="L2620" s="1">
        <v>0.38472222222222224</v>
      </c>
      <c r="M2620">
        <v>4</v>
      </c>
      <c r="N2620">
        <v>251</v>
      </c>
      <c r="O2620" s="14">
        <f>Flights[[#This Row],[Length (min)]]/60</f>
        <v>4.1833333333333336</v>
      </c>
      <c r="P2620">
        <v>1744</v>
      </c>
      <c r="Q2620" s="17">
        <f>IFERROR(Flights[[#This Row],[Distance]]/Flights[[#This Row],[Length (hr)]],"")</f>
        <v>416.89243027888443</v>
      </c>
      <c r="R2620" s="1">
        <v>0.64027777777777772</v>
      </c>
      <c r="S2620" s="1">
        <v>0.64236111111111116</v>
      </c>
      <c r="T2620">
        <v>3</v>
      </c>
      <c r="U2620" t="str">
        <f>IF(Flights[[#This Row],[Arrival Delay]]="","Cancelled",IF(Flights[[#This Row],[Arrival Delay]]&gt;15,"Delayed","On time"))</f>
        <v>On time</v>
      </c>
      <c r="V2620" t="str">
        <f>IF(Flights[[#This Row],[Status]]&lt;&gt;"Delayed","",IF(Flights[[#This Row],[Arrival Delay]]&gt;120,"Severe",IF(Flights[[#This Row],[Arrival Delay]]&gt;60,"Major","Moderate")))</f>
        <v/>
      </c>
      <c r="X2620" t="str">
        <f>IF(OR(AND(Flights[[#This Row],[Status]]="Cancelled",Flights[[#This Row],[Cancellation Reason]]="Airline/Carrier"),Flights[[#This Row],[Delay Type]]="Severe"),"Yes","No")</f>
        <v>No</v>
      </c>
    </row>
    <row r="2621" spans="1:24" x14ac:dyDescent="0.25">
      <c r="A2621" s="3">
        <v>42200</v>
      </c>
      <c r="B2621">
        <f>WEEKNUM(Flights[[#This Row],[Date]],2)</f>
        <v>29</v>
      </c>
      <c r="C2621">
        <f>WEEKDAY(Flights[[#This Row],[Date]],2)</f>
        <v>3</v>
      </c>
      <c r="D2621" t="s">
        <v>1215</v>
      </c>
      <c r="E2621" t="s">
        <v>1990</v>
      </c>
      <c r="F2621" t="s">
        <v>0</v>
      </c>
      <c r="G2621" t="s">
        <v>293</v>
      </c>
      <c r="H2621" t="str">
        <f>_xlfn.XLOOKUP(Flights[[#This Row],[Destination]],Airports!$A$1:$A$77,Airports!$D$1:$D$77,"Code not found")</f>
        <v>Houston</v>
      </c>
      <c r="I2621" t="str" cm="1">
        <f t="array" ref="I2621">_xlfn.XLOOKUP(Flights[[#This Row],[Destination]],_xlfn._TRO_TRAILING(Airports!A:A),_xlfn._TRO_TRAILING(Airports!E:E),"Code not found")</f>
        <v>TX</v>
      </c>
      <c r="J2621" s="1">
        <v>0.40763888888888888</v>
      </c>
      <c r="K2621">
        <f>HOUR(Flights[[#This Row],[Scheduled Departure]])</f>
        <v>9</v>
      </c>
      <c r="L2621" s="1">
        <v>0.41597222222222224</v>
      </c>
      <c r="M2621">
        <v>12</v>
      </c>
      <c r="N2621">
        <v>200</v>
      </c>
      <c r="O2621" s="14">
        <f>Flights[[#This Row],[Length (min)]]/60</f>
        <v>3.3333333333333335</v>
      </c>
      <c r="P2621">
        <v>1379</v>
      </c>
      <c r="Q2621" s="17">
        <f>IFERROR(Flights[[#This Row],[Distance]]/Flights[[#This Row],[Length (hr)]],"")</f>
        <v>413.7</v>
      </c>
      <c r="R2621" s="1">
        <v>0.63680555555555551</v>
      </c>
      <c r="S2621" s="1">
        <v>0.6381944444444444</v>
      </c>
      <c r="T2621">
        <v>2</v>
      </c>
      <c r="U2621" t="str">
        <f>IF(Flights[[#This Row],[Arrival Delay]]="","Cancelled",IF(Flights[[#This Row],[Arrival Delay]]&gt;15,"Delayed","On time"))</f>
        <v>On time</v>
      </c>
      <c r="V2621" t="str">
        <f>IF(Flights[[#This Row],[Status]]&lt;&gt;"Delayed","",IF(Flights[[#This Row],[Arrival Delay]]&gt;120,"Severe",IF(Flights[[#This Row],[Arrival Delay]]&gt;60,"Major","Moderate")))</f>
        <v/>
      </c>
      <c r="X2621" t="str">
        <f>IF(OR(AND(Flights[[#This Row],[Status]]="Cancelled",Flights[[#This Row],[Cancellation Reason]]="Airline/Carrier"),Flights[[#This Row],[Delay Type]]="Severe"),"Yes","No")</f>
        <v>No</v>
      </c>
    </row>
    <row r="2622" spans="1:24" x14ac:dyDescent="0.25">
      <c r="A2622" s="3">
        <v>42200</v>
      </c>
      <c r="B2622">
        <f>WEEKNUM(Flights[[#This Row],[Date]],2)</f>
        <v>29</v>
      </c>
      <c r="C2622">
        <f>WEEKDAY(Flights[[#This Row],[Date]],2)</f>
        <v>3</v>
      </c>
      <c r="D2622" t="s">
        <v>482</v>
      </c>
      <c r="E2622" t="s">
        <v>1989</v>
      </c>
      <c r="F2622" t="s">
        <v>0</v>
      </c>
      <c r="G2622" t="s">
        <v>26</v>
      </c>
      <c r="H2622" t="str">
        <f>_xlfn.XLOOKUP(Flights[[#This Row],[Destination]],Airports!$A$1:$A$77,Airports!$D$1:$D$77,"Code not found")</f>
        <v>Atlanta</v>
      </c>
      <c r="I2622" t="str" cm="1">
        <f t="array" ref="I2622">_xlfn.XLOOKUP(Flights[[#This Row],[Destination]],_xlfn._TRO_TRAILING(Airports!A:A),_xlfn._TRO_TRAILING(Airports!E:E),"Code not found")</f>
        <v>GA</v>
      </c>
      <c r="J2622" s="1">
        <v>0.44444444444444442</v>
      </c>
      <c r="K2622">
        <f>HOUR(Flights[[#This Row],[Scheduled Departure]])</f>
        <v>10</v>
      </c>
      <c r="L2622" s="1">
        <v>0.44374999999999998</v>
      </c>
      <c r="M2622">
        <v>-1</v>
      </c>
      <c r="N2622">
        <v>258</v>
      </c>
      <c r="O2622" s="14">
        <f>Flights[[#This Row],[Length (min)]]/60</f>
        <v>4.3</v>
      </c>
      <c r="P2622">
        <v>1947</v>
      </c>
      <c r="Q2622" s="17">
        <f>IFERROR(Flights[[#This Row],[Distance]]/Flights[[#This Row],[Length (hr)]],"")</f>
        <v>452.7906976744186</v>
      </c>
      <c r="R2622" s="1">
        <v>0.76180555555555551</v>
      </c>
      <c r="S2622" s="1">
        <v>0.74791666666666667</v>
      </c>
      <c r="T2622">
        <v>-20</v>
      </c>
      <c r="U2622" t="str">
        <f>IF(Flights[[#This Row],[Arrival Delay]]="","Cancelled",IF(Flights[[#This Row],[Arrival Delay]]&gt;15,"Delayed","On time"))</f>
        <v>On time</v>
      </c>
      <c r="V2622" t="str">
        <f>IF(Flights[[#This Row],[Status]]&lt;&gt;"Delayed","",IF(Flights[[#This Row],[Arrival Delay]]&gt;120,"Severe",IF(Flights[[#This Row],[Arrival Delay]]&gt;60,"Major","Moderate")))</f>
        <v/>
      </c>
      <c r="X2622" t="str">
        <f>IF(OR(AND(Flights[[#This Row],[Status]]="Cancelled",Flights[[#This Row],[Cancellation Reason]]="Airline/Carrier"),Flights[[#This Row],[Delay Type]]="Severe"),"Yes","No")</f>
        <v>No</v>
      </c>
    </row>
    <row r="2623" spans="1:24" x14ac:dyDescent="0.25">
      <c r="A2623" s="3">
        <v>42200</v>
      </c>
      <c r="B2623">
        <f>WEEKNUM(Flights[[#This Row],[Date]],2)</f>
        <v>29</v>
      </c>
      <c r="C2623">
        <f>WEEKDAY(Flights[[#This Row],[Date]],2)</f>
        <v>3</v>
      </c>
      <c r="D2623" t="s">
        <v>174</v>
      </c>
      <c r="E2623" t="s">
        <v>1987</v>
      </c>
      <c r="F2623" t="s">
        <v>0</v>
      </c>
      <c r="G2623" t="s">
        <v>2</v>
      </c>
      <c r="H2623" t="str">
        <f>_xlfn.XLOOKUP(Flights[[#This Row],[Destination]],Airports!$A$1:$A$77,Airports!$D$1:$D$77,"Code not found")</f>
        <v>Miami</v>
      </c>
      <c r="I2623" t="str" cm="1">
        <f t="array" ref="I2623">_xlfn.XLOOKUP(Flights[[#This Row],[Destination]],_xlfn._TRO_TRAILING(Airports!A:A),_xlfn._TRO_TRAILING(Airports!E:E),"Code not found")</f>
        <v>FL</v>
      </c>
      <c r="J2623" s="1">
        <v>0.44791666666666669</v>
      </c>
      <c r="K2623">
        <f>HOUR(Flights[[#This Row],[Scheduled Departure]])</f>
        <v>10</v>
      </c>
      <c r="L2623" s="1">
        <v>0.4465277777777778</v>
      </c>
      <c r="M2623">
        <v>-2</v>
      </c>
      <c r="N2623">
        <v>338</v>
      </c>
      <c r="O2623" s="14">
        <f>Flights[[#This Row],[Length (min)]]/60</f>
        <v>5.6333333333333337</v>
      </c>
      <c r="P2623">
        <v>2342</v>
      </c>
      <c r="Q2623" s="17">
        <f>IFERROR(Flights[[#This Row],[Distance]]/Flights[[#This Row],[Length (hr)]],"")</f>
        <v>415.73964497041419</v>
      </c>
      <c r="R2623" s="1">
        <v>0.79861111111111116</v>
      </c>
      <c r="S2623" s="1">
        <v>0.80625000000000002</v>
      </c>
      <c r="T2623">
        <v>11</v>
      </c>
      <c r="U2623" t="str">
        <f>IF(Flights[[#This Row],[Arrival Delay]]="","Cancelled",IF(Flights[[#This Row],[Arrival Delay]]&gt;15,"Delayed","On time"))</f>
        <v>On time</v>
      </c>
      <c r="V2623" t="str">
        <f>IF(Flights[[#This Row],[Status]]&lt;&gt;"Delayed","",IF(Flights[[#This Row],[Arrival Delay]]&gt;120,"Severe",IF(Flights[[#This Row],[Arrival Delay]]&gt;60,"Major","Moderate")))</f>
        <v/>
      </c>
      <c r="X2623" t="str">
        <f>IF(OR(AND(Flights[[#This Row],[Status]]="Cancelled",Flights[[#This Row],[Cancellation Reason]]="Airline/Carrier"),Flights[[#This Row],[Delay Type]]="Severe"),"Yes","No")</f>
        <v>No</v>
      </c>
    </row>
    <row r="2624" spans="1:24" x14ac:dyDescent="0.25">
      <c r="A2624" s="3">
        <v>42200</v>
      </c>
      <c r="B2624">
        <f>WEEKNUM(Flights[[#This Row],[Date]],2)</f>
        <v>29</v>
      </c>
      <c r="C2624">
        <f>WEEKDAY(Flights[[#This Row],[Date]],2)</f>
        <v>3</v>
      </c>
      <c r="D2624" t="s">
        <v>68</v>
      </c>
      <c r="E2624" t="s">
        <v>1987</v>
      </c>
      <c r="F2624" t="s">
        <v>0</v>
      </c>
      <c r="G2624" t="s">
        <v>3</v>
      </c>
      <c r="H2624" t="str">
        <f>_xlfn.XLOOKUP(Flights[[#This Row],[Destination]],Airports!$A$1:$A$77,Airports!$D$1:$D$77,"Code not found")</f>
        <v>Dallas</v>
      </c>
      <c r="I2624" t="str" cm="1">
        <f t="array" ref="I2624">_xlfn.XLOOKUP(Flights[[#This Row],[Destination]],_xlfn._TRO_TRAILING(Airports!A:A),_xlfn._TRO_TRAILING(Airports!E:E),"Code not found")</f>
        <v>TX</v>
      </c>
      <c r="J2624" s="1">
        <v>0.46875</v>
      </c>
      <c r="K2624">
        <f>HOUR(Flights[[#This Row],[Scheduled Departure]])</f>
        <v>11</v>
      </c>
      <c r="L2624" s="1">
        <v>0.46805555555555556</v>
      </c>
      <c r="M2624">
        <v>-1</v>
      </c>
      <c r="N2624">
        <v>177</v>
      </c>
      <c r="O2624" s="14">
        <f>Flights[[#This Row],[Length (min)]]/60</f>
        <v>2.95</v>
      </c>
      <c r="P2624">
        <v>1235</v>
      </c>
      <c r="Q2624" s="17">
        <f>IFERROR(Flights[[#This Row],[Distance]]/Flights[[#This Row],[Length (hr)]],"")</f>
        <v>418.64406779661016</v>
      </c>
      <c r="R2624" s="1">
        <v>0.68888888888888888</v>
      </c>
      <c r="S2624" s="1">
        <v>0.6743055555555556</v>
      </c>
      <c r="T2624">
        <v>-21</v>
      </c>
      <c r="U2624" t="str">
        <f>IF(Flights[[#This Row],[Arrival Delay]]="","Cancelled",IF(Flights[[#This Row],[Arrival Delay]]&gt;15,"Delayed","On time"))</f>
        <v>On time</v>
      </c>
      <c r="V2624" t="str">
        <f>IF(Flights[[#This Row],[Status]]&lt;&gt;"Delayed","",IF(Flights[[#This Row],[Arrival Delay]]&gt;120,"Severe",IF(Flights[[#This Row],[Arrival Delay]]&gt;60,"Major","Moderate")))</f>
        <v/>
      </c>
      <c r="X2624" t="str">
        <f>IF(OR(AND(Flights[[#This Row],[Status]]="Cancelled",Flights[[#This Row],[Cancellation Reason]]="Airline/Carrier"),Flights[[#This Row],[Delay Type]]="Severe"),"Yes","No")</f>
        <v>No</v>
      </c>
    </row>
    <row r="2625" spans="1:24" x14ac:dyDescent="0.25">
      <c r="A2625" s="3">
        <v>42200</v>
      </c>
      <c r="B2625">
        <f>WEEKNUM(Flights[[#This Row],[Date]],2)</f>
        <v>29</v>
      </c>
      <c r="C2625">
        <f>WEEKDAY(Flights[[#This Row],[Date]],2)</f>
        <v>3</v>
      </c>
      <c r="D2625" t="s">
        <v>522</v>
      </c>
      <c r="E2625" t="s">
        <v>1991</v>
      </c>
      <c r="F2625" t="s">
        <v>0</v>
      </c>
      <c r="G2625" t="s">
        <v>24</v>
      </c>
      <c r="H2625" t="str">
        <f>_xlfn.XLOOKUP(Flights[[#This Row],[Destination]],Airports!$A$1:$A$77,Airports!$D$1:$D$77,"Code not found")</f>
        <v>Portland</v>
      </c>
      <c r="I2625" t="str" cm="1">
        <f t="array" ref="I2625">_xlfn.XLOOKUP(Flights[[#This Row],[Destination]],_xlfn._TRO_TRAILING(Airports!A:A),_xlfn._TRO_TRAILING(Airports!E:E),"Code not found")</f>
        <v>OR</v>
      </c>
      <c r="J2625" s="1">
        <v>0.53125</v>
      </c>
      <c r="K2625">
        <f>HOUR(Flights[[#This Row],[Scheduled Departure]])</f>
        <v>12</v>
      </c>
      <c r="L2625" s="1">
        <v>0.52500000000000002</v>
      </c>
      <c r="M2625">
        <v>-9</v>
      </c>
      <c r="N2625">
        <v>142</v>
      </c>
      <c r="O2625" s="14">
        <f>Flights[[#This Row],[Length (min)]]/60</f>
        <v>2.3666666666666667</v>
      </c>
      <c r="P2625">
        <v>834</v>
      </c>
      <c r="Q2625" s="17">
        <f>IFERROR(Flights[[#This Row],[Distance]]/Flights[[#This Row],[Length (hr)]],"")</f>
        <v>352.3943661971831</v>
      </c>
      <c r="R2625" s="1">
        <v>0.625</v>
      </c>
      <c r="S2625" s="1">
        <v>0.62361111111111112</v>
      </c>
      <c r="T2625">
        <v>-2</v>
      </c>
      <c r="U2625" t="str">
        <f>IF(Flights[[#This Row],[Arrival Delay]]="","Cancelled",IF(Flights[[#This Row],[Arrival Delay]]&gt;15,"Delayed","On time"))</f>
        <v>On time</v>
      </c>
      <c r="V2625" t="str">
        <f>IF(Flights[[#This Row],[Status]]&lt;&gt;"Delayed","",IF(Flights[[#This Row],[Arrival Delay]]&gt;120,"Severe",IF(Flights[[#This Row],[Arrival Delay]]&gt;60,"Major","Moderate")))</f>
        <v/>
      </c>
      <c r="X2625" t="str">
        <f>IF(OR(AND(Flights[[#This Row],[Status]]="Cancelled",Flights[[#This Row],[Cancellation Reason]]="Airline/Carrier"),Flights[[#This Row],[Delay Type]]="Severe"),"Yes","No")</f>
        <v>No</v>
      </c>
    </row>
    <row r="2626" spans="1:24" x14ac:dyDescent="0.25">
      <c r="A2626" s="3">
        <v>42200</v>
      </c>
      <c r="B2626">
        <f>WEEKNUM(Flights[[#This Row],[Date]],2)</f>
        <v>29</v>
      </c>
      <c r="C2626">
        <f>WEEKDAY(Flights[[#This Row],[Date]],2)</f>
        <v>3</v>
      </c>
      <c r="D2626" t="s">
        <v>1051</v>
      </c>
      <c r="E2626" t="s">
        <v>1990</v>
      </c>
      <c r="F2626" t="s">
        <v>0</v>
      </c>
      <c r="G2626" t="s">
        <v>273</v>
      </c>
      <c r="H2626" t="str">
        <f>_xlfn.XLOOKUP(Flights[[#This Row],[Destination]],Airports!$A$1:$A$77,Airports!$D$1:$D$77,"Code not found")</f>
        <v>Denver</v>
      </c>
      <c r="I2626" t="str" cm="1">
        <f t="array" ref="I2626">_xlfn.XLOOKUP(Flights[[#This Row],[Destination]],_xlfn._TRO_TRAILING(Airports!A:A),_xlfn._TRO_TRAILING(Airports!E:E),"Code not found")</f>
        <v>CO</v>
      </c>
      <c r="J2626" s="1">
        <v>0.54513888888888884</v>
      </c>
      <c r="K2626">
        <f>HOUR(Flights[[#This Row],[Scheduled Departure]])</f>
        <v>13</v>
      </c>
      <c r="L2626" s="1">
        <v>0.5444444444444444</v>
      </c>
      <c r="M2626">
        <v>-1</v>
      </c>
      <c r="N2626">
        <v>128</v>
      </c>
      <c r="O2626" s="14">
        <f>Flights[[#This Row],[Length (min)]]/60</f>
        <v>2.1333333333333333</v>
      </c>
      <c r="P2626">
        <v>862</v>
      </c>
      <c r="Q2626" s="17">
        <f>IFERROR(Flights[[#This Row],[Distance]]/Flights[[#This Row],[Length (hr)]],"")</f>
        <v>404.0625</v>
      </c>
      <c r="R2626" s="1">
        <v>0.68888888888888888</v>
      </c>
      <c r="S2626" s="1">
        <v>0.67500000000000004</v>
      </c>
      <c r="T2626">
        <v>-20</v>
      </c>
      <c r="U2626" t="str">
        <f>IF(Flights[[#This Row],[Arrival Delay]]="","Cancelled",IF(Flights[[#This Row],[Arrival Delay]]&gt;15,"Delayed","On time"))</f>
        <v>On time</v>
      </c>
      <c r="V2626" t="str">
        <f>IF(Flights[[#This Row],[Status]]&lt;&gt;"Delayed","",IF(Flights[[#This Row],[Arrival Delay]]&gt;120,"Severe",IF(Flights[[#This Row],[Arrival Delay]]&gt;60,"Major","Moderate")))</f>
        <v/>
      </c>
      <c r="X2626" t="str">
        <f>IF(OR(AND(Flights[[#This Row],[Status]]="Cancelled",Flights[[#This Row],[Cancellation Reason]]="Airline/Carrier"),Flights[[#This Row],[Delay Type]]="Severe"),"Yes","No")</f>
        <v>No</v>
      </c>
    </row>
    <row r="2627" spans="1:24" x14ac:dyDescent="0.25">
      <c r="A2627" s="3">
        <v>42200</v>
      </c>
      <c r="B2627">
        <f>WEEKNUM(Flights[[#This Row],[Date]],2)</f>
        <v>29</v>
      </c>
      <c r="C2627">
        <f>WEEKDAY(Flights[[#This Row],[Date]],2)</f>
        <v>3</v>
      </c>
      <c r="D2627" t="s">
        <v>78</v>
      </c>
      <c r="E2627" t="s">
        <v>1987</v>
      </c>
      <c r="F2627" t="s">
        <v>0</v>
      </c>
      <c r="G2627" t="s">
        <v>12</v>
      </c>
      <c r="H2627" t="str">
        <f>_xlfn.XLOOKUP(Flights[[#This Row],[Destination]],Airports!$A$1:$A$77,Airports!$D$1:$D$77,"Code not found")</f>
        <v>New York</v>
      </c>
      <c r="I2627" t="str" cm="1">
        <f t="array" ref="I2627">_xlfn.XLOOKUP(Flights[[#This Row],[Destination]],_xlfn._TRO_TRAILING(Airports!A:A),_xlfn._TRO_TRAILING(Airports!E:E),"Code not found")</f>
        <v>NY</v>
      </c>
      <c r="J2627" s="1">
        <v>0.59375</v>
      </c>
      <c r="K2627">
        <f>HOUR(Flights[[#This Row],[Scheduled Departure]])</f>
        <v>14</v>
      </c>
      <c r="L2627" s="1">
        <v>0.61111111111111116</v>
      </c>
      <c r="M2627">
        <v>25</v>
      </c>
      <c r="N2627">
        <v>326</v>
      </c>
      <c r="O2627" s="14">
        <f>Flights[[#This Row],[Length (min)]]/60</f>
        <v>5.4333333333333336</v>
      </c>
      <c r="P2627">
        <v>2475</v>
      </c>
      <c r="Q2627" s="17">
        <f>IFERROR(Flights[[#This Row],[Distance]]/Flights[[#This Row],[Length (hr)]],"")</f>
        <v>455.52147239263803</v>
      </c>
      <c r="R2627" s="1">
        <v>0.95763888888888893</v>
      </c>
      <c r="S2627" s="1">
        <v>0.96250000000000002</v>
      </c>
      <c r="T2627">
        <v>7</v>
      </c>
      <c r="U2627" t="str">
        <f>IF(Flights[[#This Row],[Arrival Delay]]="","Cancelled",IF(Flights[[#This Row],[Arrival Delay]]&gt;15,"Delayed","On time"))</f>
        <v>On time</v>
      </c>
      <c r="V2627" t="str">
        <f>IF(Flights[[#This Row],[Status]]&lt;&gt;"Delayed","",IF(Flights[[#This Row],[Arrival Delay]]&gt;120,"Severe",IF(Flights[[#This Row],[Arrival Delay]]&gt;60,"Major","Moderate")))</f>
        <v/>
      </c>
      <c r="X2627" t="str">
        <f>IF(OR(AND(Flights[[#This Row],[Status]]="Cancelled",Flights[[#This Row],[Cancellation Reason]]="Airline/Carrier"),Flights[[#This Row],[Delay Type]]="Severe"),"Yes","No")</f>
        <v>No</v>
      </c>
    </row>
    <row r="2628" spans="1:24" x14ac:dyDescent="0.25">
      <c r="A2628" s="3">
        <v>42200</v>
      </c>
      <c r="B2628">
        <f>WEEKNUM(Flights[[#This Row],[Date]],2)</f>
        <v>29</v>
      </c>
      <c r="C2628">
        <f>WEEKDAY(Flights[[#This Row],[Date]],2)</f>
        <v>3</v>
      </c>
      <c r="D2628" t="s">
        <v>1539</v>
      </c>
      <c r="E2628" t="s">
        <v>1995</v>
      </c>
      <c r="F2628" t="s">
        <v>0</v>
      </c>
      <c r="G2628" t="s">
        <v>5</v>
      </c>
      <c r="H2628" t="str">
        <f>_xlfn.XLOOKUP(Flights[[#This Row],[Destination]],Airports!$A$1:$A$77,Airports!$D$1:$D$77,"Code not found")</f>
        <v>St. Louis</v>
      </c>
      <c r="I2628" t="str" cm="1">
        <f t="array" ref="I2628">_xlfn.XLOOKUP(Flights[[#This Row],[Destination]],_xlfn._TRO_TRAILING(Airports!A:A),_xlfn._TRO_TRAILING(Airports!E:E),"Code not found")</f>
        <v>MO</v>
      </c>
      <c r="J2628" s="1">
        <v>0.64583333333333337</v>
      </c>
      <c r="K2628">
        <f>HOUR(Flights[[#This Row],[Scheduled Departure]])</f>
        <v>15</v>
      </c>
      <c r="L2628" s="1">
        <v>0.6479166666666667</v>
      </c>
      <c r="M2628">
        <v>3</v>
      </c>
      <c r="N2628">
        <v>209</v>
      </c>
      <c r="O2628" s="14">
        <f>Flights[[#This Row],[Length (min)]]/60</f>
        <v>3.4833333333333334</v>
      </c>
      <c r="P2628">
        <v>1592</v>
      </c>
      <c r="Q2628" s="17">
        <f>IFERROR(Flights[[#This Row],[Distance]]/Flights[[#This Row],[Length (hr)]],"")</f>
        <v>457.03349282296648</v>
      </c>
      <c r="R2628" s="1">
        <v>0.87847222222222221</v>
      </c>
      <c r="S2628" s="1">
        <v>0.87638888888888888</v>
      </c>
      <c r="T2628">
        <v>-3</v>
      </c>
      <c r="U2628" t="str">
        <f>IF(Flights[[#This Row],[Arrival Delay]]="","Cancelled",IF(Flights[[#This Row],[Arrival Delay]]&gt;15,"Delayed","On time"))</f>
        <v>On time</v>
      </c>
      <c r="V2628" t="str">
        <f>IF(Flights[[#This Row],[Status]]&lt;&gt;"Delayed","",IF(Flights[[#This Row],[Arrival Delay]]&gt;120,"Severe",IF(Flights[[#This Row],[Arrival Delay]]&gt;60,"Major","Moderate")))</f>
        <v/>
      </c>
      <c r="X2628" t="str">
        <f>IF(OR(AND(Flights[[#This Row],[Status]]="Cancelled",Flights[[#This Row],[Cancellation Reason]]="Airline/Carrier"),Flights[[#This Row],[Delay Type]]="Severe"),"Yes","No")</f>
        <v>No</v>
      </c>
    </row>
    <row r="2629" spans="1:24" x14ac:dyDescent="0.25">
      <c r="A2629" s="3">
        <v>42200</v>
      </c>
      <c r="B2629">
        <f>WEEKNUM(Flights[[#This Row],[Date]],2)</f>
        <v>29</v>
      </c>
      <c r="C2629">
        <f>WEEKDAY(Flights[[#This Row],[Date]],2)</f>
        <v>3</v>
      </c>
      <c r="D2629" t="s">
        <v>796</v>
      </c>
      <c r="E2629" t="s">
        <v>1994</v>
      </c>
      <c r="F2629" t="s">
        <v>0</v>
      </c>
      <c r="G2629" t="s">
        <v>318</v>
      </c>
      <c r="H2629" t="str">
        <f>_xlfn.XLOOKUP(Flights[[#This Row],[Destination]],Airports!$A$1:$A$77,Airports!$D$1:$D$77,"Code not found")</f>
        <v>Oakland</v>
      </c>
      <c r="I2629" t="str" cm="1">
        <f t="array" ref="I2629">_xlfn.XLOOKUP(Flights[[#This Row],[Destination]],_xlfn._TRO_TRAILING(Airports!A:A),_xlfn._TRO_TRAILING(Airports!E:E),"Code not found")</f>
        <v>CA</v>
      </c>
      <c r="J2629" s="1">
        <v>0.70138888888888884</v>
      </c>
      <c r="K2629">
        <f>HOUR(Flights[[#This Row],[Scheduled Departure]])</f>
        <v>16</v>
      </c>
      <c r="L2629" s="1">
        <v>0.7270833333333333</v>
      </c>
      <c r="M2629">
        <v>37</v>
      </c>
      <c r="N2629">
        <v>74</v>
      </c>
      <c r="O2629" s="14">
        <f>Flights[[#This Row],[Length (min)]]/60</f>
        <v>1.2333333333333334</v>
      </c>
      <c r="P2629">
        <v>337</v>
      </c>
      <c r="Q2629" s="17">
        <f>IFERROR(Flights[[#This Row],[Distance]]/Flights[[#This Row],[Length (hr)]],"")</f>
        <v>273.24324324324323</v>
      </c>
      <c r="R2629" s="1">
        <v>0.7583333333333333</v>
      </c>
      <c r="S2629" s="1">
        <v>0.77847222222222223</v>
      </c>
      <c r="T2629">
        <v>29</v>
      </c>
      <c r="U2629" t="str">
        <f>IF(Flights[[#This Row],[Arrival Delay]]="","Cancelled",IF(Flights[[#This Row],[Arrival Delay]]&gt;15,"Delayed","On time"))</f>
        <v>Delayed</v>
      </c>
      <c r="V2629" t="str">
        <f>IF(Flights[[#This Row],[Status]]&lt;&gt;"Delayed","",IF(Flights[[#This Row],[Arrival Delay]]&gt;120,"Severe",IF(Flights[[#This Row],[Arrival Delay]]&gt;60,"Major","Moderate")))</f>
        <v>Moderate</v>
      </c>
      <c r="X2629" t="str">
        <f>IF(OR(AND(Flights[[#This Row],[Status]]="Cancelled",Flights[[#This Row],[Cancellation Reason]]="Airline/Carrier"),Flights[[#This Row],[Delay Type]]="Severe"),"Yes","No")</f>
        <v>No</v>
      </c>
    </row>
    <row r="2630" spans="1:24" x14ac:dyDescent="0.25">
      <c r="A2630" s="3">
        <v>42200</v>
      </c>
      <c r="B2630">
        <f>WEEKNUM(Flights[[#This Row],[Date]],2)</f>
        <v>29</v>
      </c>
      <c r="C2630">
        <f>WEEKDAY(Flights[[#This Row],[Date]],2)</f>
        <v>3</v>
      </c>
      <c r="D2630" t="s">
        <v>149</v>
      </c>
      <c r="E2630" t="s">
        <v>1987</v>
      </c>
      <c r="F2630" t="s">
        <v>0</v>
      </c>
      <c r="G2630" t="s">
        <v>10</v>
      </c>
      <c r="H2630" t="str">
        <f>_xlfn.XLOOKUP(Flights[[#This Row],[Destination]],Airports!$A$1:$A$77,Airports!$D$1:$D$77,"Code not found")</f>
        <v>Boston</v>
      </c>
      <c r="I2630" t="str" cm="1">
        <f t="array" ref="I2630">_xlfn.XLOOKUP(Flights[[#This Row],[Destination]],_xlfn._TRO_TRAILING(Airports!A:A),_xlfn._TRO_TRAILING(Airports!E:E),"Code not found")</f>
        <v>MA</v>
      </c>
      <c r="J2630" s="1">
        <v>0.73263888888888884</v>
      </c>
      <c r="K2630">
        <f>HOUR(Flights[[#This Row],[Scheduled Departure]])</f>
        <v>17</v>
      </c>
      <c r="L2630" s="1">
        <v>0.7368055555555556</v>
      </c>
      <c r="M2630">
        <v>6</v>
      </c>
      <c r="N2630">
        <v>328</v>
      </c>
      <c r="O2630" s="14">
        <f>Flights[[#This Row],[Length (min)]]/60</f>
        <v>5.4666666666666668</v>
      </c>
      <c r="P2630">
        <v>2611</v>
      </c>
      <c r="Q2630" s="17">
        <f>IFERROR(Flights[[#This Row],[Distance]]/Flights[[#This Row],[Length (hr)]],"")</f>
        <v>477.6219512195122</v>
      </c>
      <c r="R2630" s="1">
        <v>9.3055555555555558E-2</v>
      </c>
      <c r="S2630" s="1">
        <v>8.9583333333333334E-2</v>
      </c>
      <c r="T2630">
        <v>-5</v>
      </c>
      <c r="U2630" t="str">
        <f>IF(Flights[[#This Row],[Arrival Delay]]="","Cancelled",IF(Flights[[#This Row],[Arrival Delay]]&gt;15,"Delayed","On time"))</f>
        <v>On time</v>
      </c>
      <c r="V2630" t="str">
        <f>IF(Flights[[#This Row],[Status]]&lt;&gt;"Delayed","",IF(Flights[[#This Row],[Arrival Delay]]&gt;120,"Severe",IF(Flights[[#This Row],[Arrival Delay]]&gt;60,"Major","Moderate")))</f>
        <v/>
      </c>
      <c r="X2630" t="str">
        <f>IF(OR(AND(Flights[[#This Row],[Status]]="Cancelled",Flights[[#This Row],[Cancellation Reason]]="Airline/Carrier"),Flights[[#This Row],[Delay Type]]="Severe"),"Yes","No")</f>
        <v>No</v>
      </c>
    </row>
    <row r="2631" spans="1:24" x14ac:dyDescent="0.25">
      <c r="A2631" s="3">
        <v>42200</v>
      </c>
      <c r="B2631">
        <f>WEEKNUM(Flights[[#This Row],[Date]],2)</f>
        <v>29</v>
      </c>
      <c r="C2631">
        <f>WEEKDAY(Flights[[#This Row],[Date]],2)</f>
        <v>3</v>
      </c>
      <c r="D2631" t="s">
        <v>1222</v>
      </c>
      <c r="E2631" t="s">
        <v>1990</v>
      </c>
      <c r="F2631" t="s">
        <v>0</v>
      </c>
      <c r="G2631" t="s">
        <v>293</v>
      </c>
      <c r="H2631" t="str">
        <f>_xlfn.XLOOKUP(Flights[[#This Row],[Destination]],Airports!$A$1:$A$77,Airports!$D$1:$D$77,"Code not found")</f>
        <v>Houston</v>
      </c>
      <c r="I2631" t="str" cm="1">
        <f t="array" ref="I2631">_xlfn.XLOOKUP(Flights[[#This Row],[Destination]],_xlfn._TRO_TRAILING(Airports!A:A),_xlfn._TRO_TRAILING(Airports!E:E),"Code not found")</f>
        <v>TX</v>
      </c>
      <c r="J2631" s="1">
        <v>0.73819444444444449</v>
      </c>
      <c r="K2631">
        <f>HOUR(Flights[[#This Row],[Scheduled Departure]])</f>
        <v>17</v>
      </c>
      <c r="L2631" s="1">
        <v>0.79861111111111116</v>
      </c>
      <c r="M2631">
        <v>87</v>
      </c>
      <c r="N2631">
        <v>200</v>
      </c>
      <c r="O2631" s="14">
        <f>Flights[[#This Row],[Length (min)]]/60</f>
        <v>3.3333333333333335</v>
      </c>
      <c r="P2631">
        <v>1379</v>
      </c>
      <c r="Q2631" s="17">
        <f>IFERROR(Flights[[#This Row],[Distance]]/Flights[[#This Row],[Length (hr)]],"")</f>
        <v>413.7</v>
      </c>
      <c r="R2631" s="1">
        <v>0.96597222222222223</v>
      </c>
      <c r="S2631" s="1">
        <v>2.0833333333333332E-2</v>
      </c>
      <c r="T2631">
        <v>79</v>
      </c>
      <c r="U2631" t="str">
        <f>IF(Flights[[#This Row],[Arrival Delay]]="","Cancelled",IF(Flights[[#This Row],[Arrival Delay]]&gt;15,"Delayed","On time"))</f>
        <v>Delayed</v>
      </c>
      <c r="V2631" t="str">
        <f>IF(Flights[[#This Row],[Status]]&lt;&gt;"Delayed","",IF(Flights[[#This Row],[Arrival Delay]]&gt;120,"Severe",IF(Flights[[#This Row],[Arrival Delay]]&gt;60,"Major","Moderate")))</f>
        <v>Major</v>
      </c>
      <c r="X2631" t="str">
        <f>IF(OR(AND(Flights[[#This Row],[Status]]="Cancelled",Flights[[#This Row],[Cancellation Reason]]="Airline/Carrier"),Flights[[#This Row],[Delay Type]]="Severe"),"Yes","No")</f>
        <v>No</v>
      </c>
    </row>
    <row r="2632" spans="1:24" x14ac:dyDescent="0.25">
      <c r="A2632" s="3">
        <v>42200</v>
      </c>
      <c r="B2632">
        <f>WEEKNUM(Flights[[#This Row],[Date]],2)</f>
        <v>29</v>
      </c>
      <c r="C2632">
        <f>WEEKDAY(Flights[[#This Row],[Date]],2)</f>
        <v>3</v>
      </c>
      <c r="D2632" t="s">
        <v>1548</v>
      </c>
      <c r="E2632" t="s">
        <v>1995</v>
      </c>
      <c r="F2632" t="s">
        <v>0</v>
      </c>
      <c r="G2632" t="s">
        <v>351</v>
      </c>
      <c r="H2632" t="str">
        <f>_xlfn.XLOOKUP(Flights[[#This Row],[Destination]],Airports!$A$1:$A$77,Airports!$D$1:$D$77,"Code not found")</f>
        <v>Sacramento</v>
      </c>
      <c r="I2632" t="str" cm="1">
        <f t="array" ref="I2632">_xlfn.XLOOKUP(Flights[[#This Row],[Destination]],_xlfn._TRO_TRAILING(Airports!A:A),_xlfn._TRO_TRAILING(Airports!E:E),"Code not found")</f>
        <v>CA</v>
      </c>
      <c r="J2632" s="1">
        <v>0.74305555555555558</v>
      </c>
      <c r="K2632">
        <f>HOUR(Flights[[#This Row],[Scheduled Departure]])</f>
        <v>17</v>
      </c>
      <c r="L2632" s="1">
        <v>0.75277777777777777</v>
      </c>
      <c r="M2632">
        <v>14</v>
      </c>
      <c r="N2632">
        <v>75</v>
      </c>
      <c r="O2632" s="14">
        <f>Flights[[#This Row],[Length (min)]]/60</f>
        <v>1.25</v>
      </c>
      <c r="P2632">
        <v>373</v>
      </c>
      <c r="Q2632" s="17">
        <f>IFERROR(Flights[[#This Row],[Distance]]/Flights[[#This Row],[Length (hr)]],"")</f>
        <v>298.39999999999998</v>
      </c>
      <c r="R2632" s="1">
        <v>0.79513888888888884</v>
      </c>
      <c r="S2632" s="1">
        <v>0.80486111111111114</v>
      </c>
      <c r="T2632">
        <v>14</v>
      </c>
      <c r="U2632" t="str">
        <f>IF(Flights[[#This Row],[Arrival Delay]]="","Cancelled",IF(Flights[[#This Row],[Arrival Delay]]&gt;15,"Delayed","On time"))</f>
        <v>On time</v>
      </c>
      <c r="V2632" t="str">
        <f>IF(Flights[[#This Row],[Status]]&lt;&gt;"Delayed","",IF(Flights[[#This Row],[Arrival Delay]]&gt;120,"Severe",IF(Flights[[#This Row],[Arrival Delay]]&gt;60,"Major","Moderate")))</f>
        <v/>
      </c>
      <c r="X2632" t="str">
        <f>IF(OR(AND(Flights[[#This Row],[Status]]="Cancelled",Flights[[#This Row],[Cancellation Reason]]="Airline/Carrier"),Flights[[#This Row],[Delay Type]]="Severe"),"Yes","No")</f>
        <v>No</v>
      </c>
    </row>
    <row r="2633" spans="1:24" x14ac:dyDescent="0.25">
      <c r="A2633" s="3">
        <v>42200</v>
      </c>
      <c r="B2633">
        <f>WEEKNUM(Flights[[#This Row],[Date]],2)</f>
        <v>29</v>
      </c>
      <c r="C2633">
        <f>WEEKDAY(Flights[[#This Row],[Date]],2)</f>
        <v>3</v>
      </c>
      <c r="D2633" t="s">
        <v>1345</v>
      </c>
      <c r="E2633" t="s">
        <v>1990</v>
      </c>
      <c r="F2633" t="s">
        <v>0</v>
      </c>
      <c r="G2633" t="s">
        <v>16</v>
      </c>
      <c r="H2633" t="str">
        <f>_xlfn.XLOOKUP(Flights[[#This Row],[Destination]],Airports!$A$1:$A$77,Airports!$D$1:$D$77,"Code not found")</f>
        <v>Dulles</v>
      </c>
      <c r="I2633" t="str" cm="1">
        <f t="array" ref="I2633">_xlfn.XLOOKUP(Flights[[#This Row],[Destination]],_xlfn._TRO_TRAILING(Airports!A:A),_xlfn._TRO_TRAILING(Airports!E:E),"Code not found")</f>
        <v>VA</v>
      </c>
      <c r="J2633" s="1">
        <v>0.75347222222222221</v>
      </c>
      <c r="K2633">
        <f>HOUR(Flights[[#This Row],[Scheduled Departure]])</f>
        <v>18</v>
      </c>
      <c r="L2633" s="1">
        <v>0.92013888888888884</v>
      </c>
      <c r="M2633">
        <v>240</v>
      </c>
      <c r="N2633">
        <v>286</v>
      </c>
      <c r="O2633" s="14">
        <f>Flights[[#This Row],[Length (min)]]/60</f>
        <v>4.7666666666666666</v>
      </c>
      <c r="P2633">
        <v>2288</v>
      </c>
      <c r="Q2633" s="17">
        <f>IFERROR(Flights[[#This Row],[Distance]]/Flights[[#This Row],[Length (hr)]],"")</f>
        <v>480</v>
      </c>
      <c r="R2633" s="1">
        <v>8.6805555555555552E-2</v>
      </c>
      <c r="S2633" s="1">
        <v>0.24374999999999999</v>
      </c>
      <c r="T2633">
        <v>226</v>
      </c>
      <c r="U2633" t="str">
        <f>IF(Flights[[#This Row],[Arrival Delay]]="","Cancelled",IF(Flights[[#This Row],[Arrival Delay]]&gt;15,"Delayed","On time"))</f>
        <v>Delayed</v>
      </c>
      <c r="V2633" t="str">
        <f>IF(Flights[[#This Row],[Status]]&lt;&gt;"Delayed","",IF(Flights[[#This Row],[Arrival Delay]]&gt;120,"Severe",IF(Flights[[#This Row],[Arrival Delay]]&gt;60,"Major","Moderate")))</f>
        <v>Severe</v>
      </c>
      <c r="X2633" t="str">
        <f>IF(OR(AND(Flights[[#This Row],[Status]]="Cancelled",Flights[[#This Row],[Cancellation Reason]]="Airline/Carrier"),Flights[[#This Row],[Delay Type]]="Severe"),"Yes","No")</f>
        <v>Yes</v>
      </c>
    </row>
    <row r="2634" spans="1:24" x14ac:dyDescent="0.25">
      <c r="A2634" s="3">
        <v>42200</v>
      </c>
      <c r="B2634">
        <f>WEEKNUM(Flights[[#This Row],[Date]],2)</f>
        <v>29</v>
      </c>
      <c r="C2634">
        <f>WEEKDAY(Flights[[#This Row],[Date]],2)</f>
        <v>3</v>
      </c>
      <c r="D2634" t="s">
        <v>1237</v>
      </c>
      <c r="E2634" t="s">
        <v>1994</v>
      </c>
      <c r="F2634" t="s">
        <v>0</v>
      </c>
      <c r="G2634" t="s">
        <v>351</v>
      </c>
      <c r="H2634" t="str">
        <f>_xlfn.XLOOKUP(Flights[[#This Row],[Destination]],Airports!$A$1:$A$77,Airports!$D$1:$D$77,"Code not found")</f>
        <v>Sacramento</v>
      </c>
      <c r="I2634" t="str" cm="1">
        <f t="array" ref="I2634">_xlfn.XLOOKUP(Flights[[#This Row],[Destination]],_xlfn._TRO_TRAILING(Airports!A:A),_xlfn._TRO_TRAILING(Airports!E:E),"Code not found")</f>
        <v>CA</v>
      </c>
      <c r="J2634" s="1">
        <v>0.88541666666666663</v>
      </c>
      <c r="K2634">
        <f>HOUR(Flights[[#This Row],[Scheduled Departure]])</f>
        <v>21</v>
      </c>
      <c r="L2634" s="1">
        <v>0.93888888888888888</v>
      </c>
      <c r="M2634">
        <v>77</v>
      </c>
      <c r="N2634">
        <v>91</v>
      </c>
      <c r="O2634" s="14">
        <f>Flights[[#This Row],[Length (min)]]/60</f>
        <v>1.5166666666666666</v>
      </c>
      <c r="P2634">
        <v>373</v>
      </c>
      <c r="Q2634" s="17">
        <f>IFERROR(Flights[[#This Row],[Distance]]/Flights[[#This Row],[Length (hr)]],"")</f>
        <v>245.93406593406596</v>
      </c>
      <c r="R2634" s="1">
        <v>0.94791666666666663</v>
      </c>
      <c r="S2634" s="1">
        <v>2.0833333333333333E-3</v>
      </c>
      <c r="T2634">
        <v>78</v>
      </c>
      <c r="U2634" t="str">
        <f>IF(Flights[[#This Row],[Arrival Delay]]="","Cancelled",IF(Flights[[#This Row],[Arrival Delay]]&gt;15,"Delayed","On time"))</f>
        <v>Delayed</v>
      </c>
      <c r="V2634" t="str">
        <f>IF(Flights[[#This Row],[Status]]&lt;&gt;"Delayed","",IF(Flights[[#This Row],[Arrival Delay]]&gt;120,"Severe",IF(Flights[[#This Row],[Arrival Delay]]&gt;60,"Major","Moderate")))</f>
        <v>Major</v>
      </c>
      <c r="X2634" t="str">
        <f>IF(OR(AND(Flights[[#This Row],[Status]]="Cancelled",Flights[[#This Row],[Cancellation Reason]]="Airline/Carrier"),Flights[[#This Row],[Delay Type]]="Severe"),"Yes","No")</f>
        <v>No</v>
      </c>
    </row>
    <row r="2635" spans="1:24" x14ac:dyDescent="0.25">
      <c r="A2635" s="3">
        <v>42200</v>
      </c>
      <c r="B2635">
        <f>WEEKNUM(Flights[[#This Row],[Date]],2)</f>
        <v>29</v>
      </c>
      <c r="C2635">
        <f>WEEKDAY(Flights[[#This Row],[Date]],2)</f>
        <v>3</v>
      </c>
      <c r="D2635" t="s">
        <v>669</v>
      </c>
      <c r="E2635" t="s">
        <v>1992</v>
      </c>
      <c r="F2635" t="s">
        <v>0</v>
      </c>
      <c r="G2635" t="s">
        <v>285</v>
      </c>
      <c r="H2635" t="str">
        <f>_xlfn.XLOOKUP(Flights[[#This Row],[Destination]],Airports!$A$1:$A$77,Airports!$D$1:$D$77,"Code not found")</f>
        <v>Fort Lauderdale</v>
      </c>
      <c r="I2635" t="str" cm="1">
        <f t="array" ref="I2635">_xlfn.XLOOKUP(Flights[[#This Row],[Destination]],_xlfn._TRO_TRAILING(Airports!A:A),_xlfn._TRO_TRAILING(Airports!E:E),"Code not found")</f>
        <v>FL</v>
      </c>
      <c r="J2635" s="1">
        <v>0.9506944444444444</v>
      </c>
      <c r="K2635">
        <f>HOUR(Flights[[#This Row],[Scheduled Departure]])</f>
        <v>22</v>
      </c>
      <c r="L2635" s="1">
        <v>0.96111111111111114</v>
      </c>
      <c r="M2635">
        <v>15</v>
      </c>
      <c r="N2635">
        <v>309</v>
      </c>
      <c r="O2635" s="14">
        <f>Flights[[#This Row],[Length (min)]]/60</f>
        <v>5.15</v>
      </c>
      <c r="P2635">
        <v>2343</v>
      </c>
      <c r="Q2635" s="17">
        <f>IFERROR(Flights[[#This Row],[Distance]]/Flights[[#This Row],[Length (hr)]],"")</f>
        <v>454.95145631067959</v>
      </c>
      <c r="R2635" s="1">
        <v>0.2902777777777778</v>
      </c>
      <c r="S2635" s="1">
        <v>0.30069444444444443</v>
      </c>
      <c r="T2635">
        <v>15</v>
      </c>
      <c r="U2635" t="str">
        <f>IF(Flights[[#This Row],[Arrival Delay]]="","Cancelled",IF(Flights[[#This Row],[Arrival Delay]]&gt;15,"Delayed","On time"))</f>
        <v>On time</v>
      </c>
      <c r="V2635" t="str">
        <f>IF(Flights[[#This Row],[Status]]&lt;&gt;"Delayed","",IF(Flights[[#This Row],[Arrival Delay]]&gt;120,"Severe",IF(Flights[[#This Row],[Arrival Delay]]&gt;60,"Major","Moderate")))</f>
        <v/>
      </c>
      <c r="X2635" t="str">
        <f>IF(OR(AND(Flights[[#This Row],[Status]]="Cancelled",Flights[[#This Row],[Cancellation Reason]]="Airline/Carrier"),Flights[[#This Row],[Delay Type]]="Severe"),"Yes","No")</f>
        <v>No</v>
      </c>
    </row>
    <row r="2636" spans="1:24" x14ac:dyDescent="0.25">
      <c r="A2636" s="3">
        <v>42201</v>
      </c>
      <c r="B2636">
        <f>WEEKNUM(Flights[[#This Row],[Date]],2)</f>
        <v>29</v>
      </c>
      <c r="C2636">
        <f>WEEKDAY(Flights[[#This Row],[Date]],2)</f>
        <v>4</v>
      </c>
      <c r="D2636" t="s">
        <v>210</v>
      </c>
      <c r="E2636" t="s">
        <v>1987</v>
      </c>
      <c r="F2636" t="s">
        <v>0</v>
      </c>
      <c r="G2636" t="s">
        <v>3</v>
      </c>
      <c r="H2636" t="str">
        <f>_xlfn.XLOOKUP(Flights[[#This Row],[Destination]],Airports!$A$1:$A$77,Airports!$D$1:$D$77,"Code not found")</f>
        <v>Dallas</v>
      </c>
      <c r="I2636" t="str" cm="1">
        <f t="array" ref="I2636">_xlfn.XLOOKUP(Flights[[#This Row],[Destination]],_xlfn._TRO_TRAILING(Airports!A:A),_xlfn._TRO_TRAILING(Airports!E:E),"Code not found")</f>
        <v>TX</v>
      </c>
      <c r="J2636" s="1">
        <v>3.4722222222222224E-2</v>
      </c>
      <c r="K2636">
        <f>HOUR(Flights[[#This Row],[Scheduled Departure]])</f>
        <v>0</v>
      </c>
      <c r="L2636" s="1">
        <v>3.4027777777777775E-2</v>
      </c>
      <c r="M2636">
        <v>-1</v>
      </c>
      <c r="N2636">
        <v>177</v>
      </c>
      <c r="O2636" s="14">
        <f>Flights[[#This Row],[Length (min)]]/60</f>
        <v>2.95</v>
      </c>
      <c r="P2636">
        <v>1235</v>
      </c>
      <c r="Q2636" s="17">
        <f>IFERROR(Flights[[#This Row],[Distance]]/Flights[[#This Row],[Length (hr)]],"")</f>
        <v>418.64406779661016</v>
      </c>
      <c r="R2636" s="1">
        <v>0.24513888888888888</v>
      </c>
      <c r="S2636" s="1">
        <v>0.24027777777777778</v>
      </c>
      <c r="T2636">
        <v>-7</v>
      </c>
      <c r="U2636" t="str">
        <f>IF(Flights[[#This Row],[Arrival Delay]]="","Cancelled",IF(Flights[[#This Row],[Arrival Delay]]&gt;15,"Delayed","On time"))</f>
        <v>On time</v>
      </c>
      <c r="V2636" t="str">
        <f>IF(Flights[[#This Row],[Status]]&lt;&gt;"Delayed","",IF(Flights[[#This Row],[Arrival Delay]]&gt;120,"Severe",IF(Flights[[#This Row],[Arrival Delay]]&gt;60,"Major","Moderate")))</f>
        <v/>
      </c>
      <c r="X2636" t="str">
        <f>IF(OR(AND(Flights[[#This Row],[Status]]="Cancelled",Flights[[#This Row],[Cancellation Reason]]="Airline/Carrier"),Flights[[#This Row],[Delay Type]]="Severe"),"Yes","No")</f>
        <v>No</v>
      </c>
    </row>
    <row r="2637" spans="1:24" x14ac:dyDescent="0.25">
      <c r="A2637" s="3">
        <v>42201</v>
      </c>
      <c r="B2637">
        <f>WEEKNUM(Flights[[#This Row],[Date]],2)</f>
        <v>29</v>
      </c>
      <c r="C2637">
        <f>WEEKDAY(Flights[[#This Row],[Date]],2)</f>
        <v>4</v>
      </c>
      <c r="D2637" t="s">
        <v>126</v>
      </c>
      <c r="E2637" t="s">
        <v>1987</v>
      </c>
      <c r="F2637" t="s">
        <v>0</v>
      </c>
      <c r="G2637" t="s">
        <v>4</v>
      </c>
      <c r="H2637" t="str">
        <f>_xlfn.XLOOKUP(Flights[[#This Row],[Destination]],Airports!$A$1:$A$77,Airports!$D$1:$D$77,"Code not found")</f>
        <v>Chicago</v>
      </c>
      <c r="I2637" t="str" cm="1">
        <f t="array" ref="I2637">_xlfn.XLOOKUP(Flights[[#This Row],[Destination]],_xlfn._TRO_TRAILING(Airports!A:A),_xlfn._TRO_TRAILING(Airports!E:E),"Code not found")</f>
        <v>IL</v>
      </c>
      <c r="J2637" s="1">
        <v>4.3055555555555555E-2</v>
      </c>
      <c r="K2637">
        <f>HOUR(Flights[[#This Row],[Scheduled Departure]])</f>
        <v>1</v>
      </c>
      <c r="L2637" s="1">
        <v>4.027777777777778E-2</v>
      </c>
      <c r="M2637">
        <v>-4</v>
      </c>
      <c r="N2637">
        <v>248</v>
      </c>
      <c r="O2637" s="14">
        <f>Flights[[#This Row],[Length (min)]]/60</f>
        <v>4.1333333333333337</v>
      </c>
      <c r="P2637">
        <v>1744</v>
      </c>
      <c r="Q2637" s="17">
        <f>IFERROR(Flights[[#This Row],[Distance]]/Flights[[#This Row],[Length (hr)]],"")</f>
        <v>421.93548387096769</v>
      </c>
      <c r="R2637" s="1">
        <v>0.29791666666666666</v>
      </c>
      <c r="S2637" s="1">
        <v>0.29583333333333334</v>
      </c>
      <c r="T2637">
        <v>-3</v>
      </c>
      <c r="U2637" t="str">
        <f>IF(Flights[[#This Row],[Arrival Delay]]="","Cancelled",IF(Flights[[#This Row],[Arrival Delay]]&gt;15,"Delayed","On time"))</f>
        <v>On time</v>
      </c>
      <c r="V2637" t="str">
        <f>IF(Flights[[#This Row],[Status]]&lt;&gt;"Delayed","",IF(Flights[[#This Row],[Arrival Delay]]&gt;120,"Severe",IF(Flights[[#This Row],[Arrival Delay]]&gt;60,"Major","Moderate")))</f>
        <v/>
      </c>
      <c r="X2637" t="str">
        <f>IF(OR(AND(Flights[[#This Row],[Status]]="Cancelled",Flights[[#This Row],[Cancellation Reason]]="Airline/Carrier"),Flights[[#This Row],[Delay Type]]="Severe"),"Yes","No")</f>
        <v>No</v>
      </c>
    </row>
    <row r="2638" spans="1:24" x14ac:dyDescent="0.25">
      <c r="A2638" s="3">
        <v>42201</v>
      </c>
      <c r="B2638">
        <f>WEEKNUM(Flights[[#This Row],[Date]],2)</f>
        <v>29</v>
      </c>
      <c r="C2638">
        <f>WEEKDAY(Flights[[#This Row],[Date]],2)</f>
        <v>4</v>
      </c>
      <c r="D2638" t="s">
        <v>1592</v>
      </c>
      <c r="E2638" t="s">
        <v>1989</v>
      </c>
      <c r="F2638" t="s">
        <v>0</v>
      </c>
      <c r="G2638" t="s">
        <v>344</v>
      </c>
      <c r="H2638" t="str">
        <f>_xlfn.XLOOKUP(Flights[[#This Row],[Destination]],Airports!$A$1:$A$77,Airports!$D$1:$D$77,"Code not found")</f>
        <v>Seattle</v>
      </c>
      <c r="I2638" t="str" cm="1">
        <f t="array" ref="I2638">_xlfn.XLOOKUP(Flights[[#This Row],[Destination]],_xlfn._TRO_TRAILING(Airports!A:A),_xlfn._TRO_TRAILING(Airports!E:E),"Code not found")</f>
        <v>WA</v>
      </c>
      <c r="J2638" s="1">
        <v>0.28472222222222221</v>
      </c>
      <c r="K2638">
        <f>HOUR(Flights[[#This Row],[Scheduled Departure]])</f>
        <v>6</v>
      </c>
      <c r="L2638" s="1">
        <v>0.28194444444444444</v>
      </c>
      <c r="M2638">
        <v>-4</v>
      </c>
      <c r="N2638">
        <v>156</v>
      </c>
      <c r="O2638" s="14">
        <f>Flights[[#This Row],[Length (min)]]/60</f>
        <v>2.6</v>
      </c>
      <c r="P2638">
        <v>954</v>
      </c>
      <c r="Q2638" s="17">
        <f>IFERROR(Flights[[#This Row],[Distance]]/Flights[[#This Row],[Length (hr)]],"")</f>
        <v>366.92307692307691</v>
      </c>
      <c r="R2638" s="1">
        <v>0.39791666666666664</v>
      </c>
      <c r="S2638" s="1">
        <v>0.39027777777777778</v>
      </c>
      <c r="T2638">
        <v>-11</v>
      </c>
      <c r="U2638" t="str">
        <f>IF(Flights[[#This Row],[Arrival Delay]]="","Cancelled",IF(Flights[[#This Row],[Arrival Delay]]&gt;15,"Delayed","On time"))</f>
        <v>On time</v>
      </c>
      <c r="V2638" t="str">
        <f>IF(Flights[[#This Row],[Status]]&lt;&gt;"Delayed","",IF(Flights[[#This Row],[Arrival Delay]]&gt;120,"Severe",IF(Flights[[#This Row],[Arrival Delay]]&gt;60,"Major","Moderate")))</f>
        <v/>
      </c>
      <c r="X2638" t="str">
        <f>IF(OR(AND(Flights[[#This Row],[Status]]="Cancelled",Flights[[#This Row],[Cancellation Reason]]="Airline/Carrier"),Flights[[#This Row],[Delay Type]]="Severe"),"Yes","No")</f>
        <v>No</v>
      </c>
    </row>
    <row r="2639" spans="1:24" x14ac:dyDescent="0.25">
      <c r="A2639" s="3">
        <v>42201</v>
      </c>
      <c r="B2639">
        <f>WEEKNUM(Flights[[#This Row],[Date]],2)</f>
        <v>29</v>
      </c>
      <c r="C2639">
        <f>WEEKDAY(Flights[[#This Row],[Date]],2)</f>
        <v>4</v>
      </c>
      <c r="D2639" t="s">
        <v>163</v>
      </c>
      <c r="E2639" t="s">
        <v>1987</v>
      </c>
      <c r="F2639" t="s">
        <v>0</v>
      </c>
      <c r="G2639" t="s">
        <v>10</v>
      </c>
      <c r="H2639" t="str">
        <f>_xlfn.XLOOKUP(Flights[[#This Row],[Destination]],Airports!$A$1:$A$77,Airports!$D$1:$D$77,"Code not found")</f>
        <v>Boston</v>
      </c>
      <c r="I2639" t="str" cm="1">
        <f t="array" ref="I2639">_xlfn.XLOOKUP(Flights[[#This Row],[Destination]],_xlfn._TRO_TRAILING(Airports!A:A),_xlfn._TRO_TRAILING(Airports!E:E),"Code not found")</f>
        <v>MA</v>
      </c>
      <c r="J2639" s="1">
        <v>0.29166666666666669</v>
      </c>
      <c r="K2639">
        <f>HOUR(Flights[[#This Row],[Scheduled Departure]])</f>
        <v>7</v>
      </c>
      <c r="L2639" s="1">
        <v>0.37152777777777779</v>
      </c>
      <c r="M2639">
        <v>115</v>
      </c>
      <c r="N2639">
        <v>332</v>
      </c>
      <c r="O2639" s="14">
        <f>Flights[[#This Row],[Length (min)]]/60</f>
        <v>5.5333333333333332</v>
      </c>
      <c r="P2639">
        <v>2611</v>
      </c>
      <c r="Q2639" s="17">
        <f>IFERROR(Flights[[#This Row],[Distance]]/Flights[[#This Row],[Length (hr)]],"")</f>
        <v>471.86746987951807</v>
      </c>
      <c r="R2639" s="1">
        <v>0.65277777777777779</v>
      </c>
      <c r="S2639" s="1">
        <v>0.7270833333333333</v>
      </c>
      <c r="T2639">
        <v>107</v>
      </c>
      <c r="U2639" t="str">
        <f>IF(Flights[[#This Row],[Arrival Delay]]="","Cancelled",IF(Flights[[#This Row],[Arrival Delay]]&gt;15,"Delayed","On time"))</f>
        <v>Delayed</v>
      </c>
      <c r="V2639" t="str">
        <f>IF(Flights[[#This Row],[Status]]&lt;&gt;"Delayed","",IF(Flights[[#This Row],[Arrival Delay]]&gt;120,"Severe",IF(Flights[[#This Row],[Arrival Delay]]&gt;60,"Major","Moderate")))</f>
        <v>Major</v>
      </c>
      <c r="X2639" t="str">
        <f>IF(OR(AND(Flights[[#This Row],[Status]]="Cancelled",Flights[[#This Row],[Cancellation Reason]]="Airline/Carrier"),Flights[[#This Row],[Delay Type]]="Severe"),"Yes","No")</f>
        <v>No</v>
      </c>
    </row>
    <row r="2640" spans="1:24" x14ac:dyDescent="0.25">
      <c r="A2640" s="3">
        <v>42201</v>
      </c>
      <c r="B2640">
        <f>WEEKNUM(Flights[[#This Row],[Date]],2)</f>
        <v>29</v>
      </c>
      <c r="C2640">
        <f>WEEKDAY(Flights[[#This Row],[Date]],2)</f>
        <v>4</v>
      </c>
      <c r="D2640" t="s">
        <v>193</v>
      </c>
      <c r="E2640" t="s">
        <v>1987</v>
      </c>
      <c r="F2640" t="s">
        <v>0</v>
      </c>
      <c r="G2640" t="s">
        <v>22</v>
      </c>
      <c r="H2640" t="str">
        <f>_xlfn.XLOOKUP(Flights[[#This Row],[Destination]],Airports!$A$1:$A$77,Airports!$D$1:$D$77,"Code not found")</f>
        <v>Columbus</v>
      </c>
      <c r="I2640" t="str" cm="1">
        <f t="array" ref="I2640">_xlfn.XLOOKUP(Flights[[#This Row],[Destination]],_xlfn._TRO_TRAILING(Airports!A:A),_xlfn._TRO_TRAILING(Airports!E:E),"Code not found")</f>
        <v>OH</v>
      </c>
      <c r="J2640" s="1">
        <v>0.39930555555555558</v>
      </c>
      <c r="K2640">
        <f>HOUR(Flights[[#This Row],[Scheduled Departure]])</f>
        <v>9</v>
      </c>
      <c r="L2640" s="1">
        <v>0.39652777777777776</v>
      </c>
      <c r="M2640">
        <v>-4</v>
      </c>
      <c r="N2640">
        <v>264</v>
      </c>
      <c r="O2640" s="14">
        <f>Flights[[#This Row],[Length (min)]]/60</f>
        <v>4.4000000000000004</v>
      </c>
      <c r="P2640">
        <v>1995</v>
      </c>
      <c r="Q2640" s="17">
        <f>IFERROR(Flights[[#This Row],[Distance]]/Flights[[#This Row],[Length (hr)]],"")</f>
        <v>453.40909090909088</v>
      </c>
      <c r="R2640" s="1">
        <v>0.71666666666666667</v>
      </c>
      <c r="S2640" s="1">
        <v>0.70486111111111116</v>
      </c>
      <c r="T2640">
        <v>-17</v>
      </c>
      <c r="U2640" t="str">
        <f>IF(Flights[[#This Row],[Arrival Delay]]="","Cancelled",IF(Flights[[#This Row],[Arrival Delay]]&gt;15,"Delayed","On time"))</f>
        <v>On time</v>
      </c>
      <c r="V2640" t="str">
        <f>IF(Flights[[#This Row],[Status]]&lt;&gt;"Delayed","",IF(Flights[[#This Row],[Arrival Delay]]&gt;120,"Severe",IF(Flights[[#This Row],[Arrival Delay]]&gt;60,"Major","Moderate")))</f>
        <v/>
      </c>
      <c r="X2640" t="str">
        <f>IF(OR(AND(Flights[[#This Row],[Status]]="Cancelled",Flights[[#This Row],[Cancellation Reason]]="Airline/Carrier"),Flights[[#This Row],[Delay Type]]="Severe"),"Yes","No")</f>
        <v>No</v>
      </c>
    </row>
    <row r="2641" spans="1:24" x14ac:dyDescent="0.25">
      <c r="A2641" s="3">
        <v>42201</v>
      </c>
      <c r="B2641">
        <f>WEEKNUM(Flights[[#This Row],[Date]],2)</f>
        <v>29</v>
      </c>
      <c r="C2641">
        <f>WEEKDAY(Flights[[#This Row],[Date]],2)</f>
        <v>4</v>
      </c>
      <c r="D2641" t="s">
        <v>195</v>
      </c>
      <c r="E2641" t="s">
        <v>1987</v>
      </c>
      <c r="F2641" t="s">
        <v>0</v>
      </c>
      <c r="G2641" t="s">
        <v>28</v>
      </c>
      <c r="H2641" t="str">
        <f>_xlfn.XLOOKUP(Flights[[#This Row],[Destination]],Airports!$A$1:$A$77,Airports!$D$1:$D$77,"Code not found")</f>
        <v>Philadelphia</v>
      </c>
      <c r="I2641" t="str" cm="1">
        <f t="array" ref="I2641">_xlfn.XLOOKUP(Flights[[#This Row],[Destination]],_xlfn._TRO_TRAILING(Airports!A:A),_xlfn._TRO_TRAILING(Airports!E:E),"Code not found")</f>
        <v>PA</v>
      </c>
      <c r="J2641" s="1">
        <v>0.4513888888888889</v>
      </c>
      <c r="K2641">
        <f>HOUR(Flights[[#This Row],[Scheduled Departure]])</f>
        <v>10</v>
      </c>
      <c r="L2641" s="1">
        <v>0.45347222222222222</v>
      </c>
      <c r="M2641">
        <v>3</v>
      </c>
      <c r="N2641">
        <v>310</v>
      </c>
      <c r="O2641" s="14">
        <f>Flights[[#This Row],[Length (min)]]/60</f>
        <v>5.166666666666667</v>
      </c>
      <c r="P2641">
        <v>2402</v>
      </c>
      <c r="Q2641" s="17">
        <f>IFERROR(Flights[[#This Row],[Distance]]/Flights[[#This Row],[Length (hr)]],"")</f>
        <v>464.90322580645159</v>
      </c>
      <c r="R2641" s="1">
        <v>0.80972222222222223</v>
      </c>
      <c r="S2641" s="1">
        <v>0.79374999999999996</v>
      </c>
      <c r="T2641">
        <v>-23</v>
      </c>
      <c r="U2641" t="str">
        <f>IF(Flights[[#This Row],[Arrival Delay]]="","Cancelled",IF(Flights[[#This Row],[Arrival Delay]]&gt;15,"Delayed","On time"))</f>
        <v>On time</v>
      </c>
      <c r="V2641" t="str">
        <f>IF(Flights[[#This Row],[Status]]&lt;&gt;"Delayed","",IF(Flights[[#This Row],[Arrival Delay]]&gt;120,"Severe",IF(Flights[[#This Row],[Arrival Delay]]&gt;60,"Major","Moderate")))</f>
        <v/>
      </c>
      <c r="X2641" t="str">
        <f>IF(OR(AND(Flights[[#This Row],[Status]]="Cancelled",Flights[[#This Row],[Cancellation Reason]]="Airline/Carrier"),Flights[[#This Row],[Delay Type]]="Severe"),"Yes","No")</f>
        <v>No</v>
      </c>
    </row>
    <row r="2642" spans="1:24" x14ac:dyDescent="0.25">
      <c r="A2642" s="3">
        <v>42201</v>
      </c>
      <c r="B2642">
        <f>WEEKNUM(Flights[[#This Row],[Date]],2)</f>
        <v>29</v>
      </c>
      <c r="C2642">
        <f>WEEKDAY(Flights[[#This Row],[Date]],2)</f>
        <v>4</v>
      </c>
      <c r="D2642" t="s">
        <v>801</v>
      </c>
      <c r="E2642" t="s">
        <v>1995</v>
      </c>
      <c r="F2642" t="s">
        <v>0</v>
      </c>
      <c r="G2642" t="s">
        <v>29</v>
      </c>
      <c r="H2642" t="str">
        <f>_xlfn.XLOOKUP(Flights[[#This Row],[Destination]],Airports!$A$1:$A$77,Airports!$D$1:$D$77,"Code not found")</f>
        <v>Phoenix</v>
      </c>
      <c r="I2642" t="str" cm="1">
        <f t="array" ref="I2642">_xlfn.XLOOKUP(Flights[[#This Row],[Destination]],_xlfn._TRO_TRAILING(Airports!A:A),_xlfn._TRO_TRAILING(Airports!E:E),"Code not found")</f>
        <v>AZ</v>
      </c>
      <c r="J2642" s="1">
        <v>0.76388888888888884</v>
      </c>
      <c r="K2642">
        <f>HOUR(Flights[[#This Row],[Scheduled Departure]])</f>
        <v>18</v>
      </c>
      <c r="L2642" s="1">
        <v>0.78819444444444442</v>
      </c>
      <c r="M2642">
        <v>35</v>
      </c>
      <c r="N2642">
        <v>86</v>
      </c>
      <c r="O2642" s="14">
        <f>Flights[[#This Row],[Length (min)]]/60</f>
        <v>1.4333333333333333</v>
      </c>
      <c r="P2642">
        <v>370</v>
      </c>
      <c r="Q2642" s="17">
        <f>IFERROR(Flights[[#This Row],[Distance]]/Flights[[#This Row],[Length (hr)]],"")</f>
        <v>258.13953488372096</v>
      </c>
      <c r="R2642" s="1">
        <v>0.82291666666666663</v>
      </c>
      <c r="S2642" s="1">
        <v>0.84791666666666665</v>
      </c>
      <c r="T2642">
        <v>36</v>
      </c>
      <c r="U2642" t="str">
        <f>IF(Flights[[#This Row],[Arrival Delay]]="","Cancelled",IF(Flights[[#This Row],[Arrival Delay]]&gt;15,"Delayed","On time"))</f>
        <v>Delayed</v>
      </c>
      <c r="V2642" t="str">
        <f>IF(Flights[[#This Row],[Status]]&lt;&gt;"Delayed","",IF(Flights[[#This Row],[Arrival Delay]]&gt;120,"Severe",IF(Flights[[#This Row],[Arrival Delay]]&gt;60,"Major","Moderate")))</f>
        <v>Moderate</v>
      </c>
      <c r="X2642" t="str">
        <f>IF(OR(AND(Flights[[#This Row],[Status]]="Cancelled",Flights[[#This Row],[Cancellation Reason]]="Airline/Carrier"),Flights[[#This Row],[Delay Type]]="Severe"),"Yes","No")</f>
        <v>No</v>
      </c>
    </row>
    <row r="2643" spans="1:24" x14ac:dyDescent="0.25">
      <c r="A2643" s="3">
        <v>42201</v>
      </c>
      <c r="B2643">
        <f>WEEKNUM(Flights[[#This Row],[Date]],2)</f>
        <v>29</v>
      </c>
      <c r="C2643">
        <f>WEEKDAY(Flights[[#This Row],[Date]],2)</f>
        <v>4</v>
      </c>
      <c r="D2643" t="s">
        <v>924</v>
      </c>
      <c r="E2643" t="s">
        <v>1994</v>
      </c>
      <c r="F2643" t="s">
        <v>0</v>
      </c>
      <c r="G2643" t="s">
        <v>351</v>
      </c>
      <c r="H2643" t="str">
        <f>_xlfn.XLOOKUP(Flights[[#This Row],[Destination]],Airports!$A$1:$A$77,Airports!$D$1:$D$77,"Code not found")</f>
        <v>Sacramento</v>
      </c>
      <c r="I2643" t="str" cm="1">
        <f t="array" ref="I2643">_xlfn.XLOOKUP(Flights[[#This Row],[Destination]],_xlfn._TRO_TRAILING(Airports!A:A),_xlfn._TRO_TRAILING(Airports!E:E),"Code not found")</f>
        <v>CA</v>
      </c>
      <c r="J2643" s="1">
        <v>0.76527777777777772</v>
      </c>
      <c r="K2643">
        <f>HOUR(Flights[[#This Row],[Scheduled Departure]])</f>
        <v>18</v>
      </c>
      <c r="L2643" s="1">
        <v>0.76249999999999996</v>
      </c>
      <c r="M2643">
        <v>-4</v>
      </c>
      <c r="N2643">
        <v>76</v>
      </c>
      <c r="O2643" s="14">
        <f>Flights[[#This Row],[Length (min)]]/60</f>
        <v>1.2666666666666666</v>
      </c>
      <c r="P2643">
        <v>373</v>
      </c>
      <c r="Q2643" s="17">
        <f>IFERROR(Flights[[#This Row],[Distance]]/Flights[[#This Row],[Length (hr)]],"")</f>
        <v>294.47368421052636</v>
      </c>
      <c r="R2643" s="1">
        <v>0.82291666666666663</v>
      </c>
      <c r="S2643" s="1">
        <v>0.81527777777777777</v>
      </c>
      <c r="T2643">
        <v>-11</v>
      </c>
      <c r="U2643" t="str">
        <f>IF(Flights[[#This Row],[Arrival Delay]]="","Cancelled",IF(Flights[[#This Row],[Arrival Delay]]&gt;15,"Delayed","On time"))</f>
        <v>On time</v>
      </c>
      <c r="V2643" t="str">
        <f>IF(Flights[[#This Row],[Status]]&lt;&gt;"Delayed","",IF(Flights[[#This Row],[Arrival Delay]]&gt;120,"Severe",IF(Flights[[#This Row],[Arrival Delay]]&gt;60,"Major","Moderate")))</f>
        <v/>
      </c>
      <c r="X2643" t="str">
        <f>IF(OR(AND(Flights[[#This Row],[Status]]="Cancelled",Flights[[#This Row],[Cancellation Reason]]="Airline/Carrier"),Flights[[#This Row],[Delay Type]]="Severe"),"Yes","No")</f>
        <v>No</v>
      </c>
    </row>
    <row r="2644" spans="1:24" x14ac:dyDescent="0.25">
      <c r="A2644" s="3">
        <v>42201</v>
      </c>
      <c r="B2644">
        <f>WEEKNUM(Flights[[#This Row],[Date]],2)</f>
        <v>29</v>
      </c>
      <c r="C2644">
        <f>WEEKDAY(Flights[[#This Row],[Date]],2)</f>
        <v>4</v>
      </c>
      <c r="D2644" t="s">
        <v>771</v>
      </c>
      <c r="E2644" t="s">
        <v>1990</v>
      </c>
      <c r="F2644" t="s">
        <v>0</v>
      </c>
      <c r="G2644" t="s">
        <v>4</v>
      </c>
      <c r="H2644" t="str">
        <f>_xlfn.XLOOKUP(Flights[[#This Row],[Destination]],Airports!$A$1:$A$77,Airports!$D$1:$D$77,"Code not found")</f>
        <v>Chicago</v>
      </c>
      <c r="I2644" t="str" cm="1">
        <f t="array" ref="I2644">_xlfn.XLOOKUP(Flights[[#This Row],[Destination]],_xlfn._TRO_TRAILING(Airports!A:A),_xlfn._TRO_TRAILING(Airports!E:E),"Code not found")</f>
        <v>IL</v>
      </c>
      <c r="J2644" s="1">
        <v>0.77569444444444446</v>
      </c>
      <c r="K2644">
        <f>HOUR(Flights[[#This Row],[Scheduled Departure]])</f>
        <v>18</v>
      </c>
      <c r="L2644" s="1">
        <v>0.78611111111111109</v>
      </c>
      <c r="M2644">
        <v>15</v>
      </c>
      <c r="N2644">
        <v>228</v>
      </c>
      <c r="O2644" s="14">
        <f>Flights[[#This Row],[Length (min)]]/60</f>
        <v>3.8</v>
      </c>
      <c r="P2644">
        <v>1744</v>
      </c>
      <c r="Q2644" s="17">
        <f>IFERROR(Flights[[#This Row],[Distance]]/Flights[[#This Row],[Length (hr)]],"")</f>
        <v>458.94736842105266</v>
      </c>
      <c r="R2644" s="1">
        <v>2.5694444444444443E-2</v>
      </c>
      <c r="S2644" s="1">
        <v>2.7777777777777776E-2</v>
      </c>
      <c r="T2644">
        <v>3</v>
      </c>
      <c r="U2644" t="str">
        <f>IF(Flights[[#This Row],[Arrival Delay]]="","Cancelled",IF(Flights[[#This Row],[Arrival Delay]]&gt;15,"Delayed","On time"))</f>
        <v>On time</v>
      </c>
      <c r="V2644" t="str">
        <f>IF(Flights[[#This Row],[Status]]&lt;&gt;"Delayed","",IF(Flights[[#This Row],[Arrival Delay]]&gt;120,"Severe",IF(Flights[[#This Row],[Arrival Delay]]&gt;60,"Major","Moderate")))</f>
        <v/>
      </c>
      <c r="X2644" t="str">
        <f>IF(OR(AND(Flights[[#This Row],[Status]]="Cancelled",Flights[[#This Row],[Cancellation Reason]]="Airline/Carrier"),Flights[[#This Row],[Delay Type]]="Severe"),"Yes","No")</f>
        <v>No</v>
      </c>
    </row>
    <row r="2645" spans="1:24" x14ac:dyDescent="0.25">
      <c r="A2645" s="3">
        <v>42201</v>
      </c>
      <c r="B2645">
        <f>WEEKNUM(Flights[[#This Row],[Date]],2)</f>
        <v>29</v>
      </c>
      <c r="C2645">
        <f>WEEKDAY(Flights[[#This Row],[Date]],2)</f>
        <v>4</v>
      </c>
      <c r="D2645" t="s">
        <v>619</v>
      </c>
      <c r="E2645" t="s">
        <v>1996</v>
      </c>
      <c r="F2645" t="s">
        <v>0</v>
      </c>
      <c r="G2645" t="s">
        <v>15</v>
      </c>
      <c r="H2645" t="str">
        <f>_xlfn.XLOOKUP(Flights[[#This Row],[Destination]],Airports!$A$1:$A$77,Airports!$D$1:$D$77,"Code not found")</f>
        <v>Las Vegas</v>
      </c>
      <c r="I2645" t="str" cm="1">
        <f t="array" ref="I2645">_xlfn.XLOOKUP(Flights[[#This Row],[Destination]],_xlfn._TRO_TRAILING(Airports!A:A),_xlfn._TRO_TRAILING(Airports!E:E),"Code not found")</f>
        <v>NV</v>
      </c>
      <c r="J2645" s="1">
        <v>0.86458333333333337</v>
      </c>
      <c r="K2645">
        <f>HOUR(Flights[[#This Row],[Scheduled Departure]])</f>
        <v>20</v>
      </c>
      <c r="L2645" s="1">
        <v>0.86805555555555558</v>
      </c>
      <c r="M2645">
        <v>5</v>
      </c>
      <c r="N2645">
        <v>62</v>
      </c>
      <c r="O2645" s="14">
        <f>Flights[[#This Row],[Length (min)]]/60</f>
        <v>1.0333333333333334</v>
      </c>
      <c r="P2645">
        <v>236</v>
      </c>
      <c r="Q2645" s="17">
        <f>IFERROR(Flights[[#This Row],[Distance]]/Flights[[#This Row],[Length (hr)]],"")</f>
        <v>228.38709677419354</v>
      </c>
      <c r="R2645" s="1">
        <v>0.90972222222222221</v>
      </c>
      <c r="S2645" s="1">
        <v>0.91111111111111109</v>
      </c>
      <c r="T2645">
        <v>2</v>
      </c>
      <c r="U2645" t="str">
        <f>IF(Flights[[#This Row],[Arrival Delay]]="","Cancelled",IF(Flights[[#This Row],[Arrival Delay]]&gt;15,"Delayed","On time"))</f>
        <v>On time</v>
      </c>
      <c r="V2645" t="str">
        <f>IF(Flights[[#This Row],[Status]]&lt;&gt;"Delayed","",IF(Flights[[#This Row],[Arrival Delay]]&gt;120,"Severe",IF(Flights[[#This Row],[Arrival Delay]]&gt;60,"Major","Moderate")))</f>
        <v/>
      </c>
      <c r="X2645" t="str">
        <f>IF(OR(AND(Flights[[#This Row],[Status]]="Cancelled",Flights[[#This Row],[Cancellation Reason]]="Airline/Carrier"),Flights[[#This Row],[Delay Type]]="Severe"),"Yes","No")</f>
        <v>No</v>
      </c>
    </row>
    <row r="2646" spans="1:24" x14ac:dyDescent="0.25">
      <c r="A2646" s="3">
        <v>42201</v>
      </c>
      <c r="B2646">
        <f>WEEKNUM(Flights[[#This Row],[Date]],2)</f>
        <v>29</v>
      </c>
      <c r="C2646">
        <f>WEEKDAY(Flights[[#This Row],[Date]],2)</f>
        <v>4</v>
      </c>
      <c r="D2646" t="s">
        <v>676</v>
      </c>
      <c r="E2646" t="s">
        <v>1996</v>
      </c>
      <c r="F2646" t="s">
        <v>0</v>
      </c>
      <c r="G2646" t="s">
        <v>12</v>
      </c>
      <c r="H2646" t="str">
        <f>_xlfn.XLOOKUP(Flights[[#This Row],[Destination]],Airports!$A$1:$A$77,Airports!$D$1:$D$77,"Code not found")</f>
        <v>New York</v>
      </c>
      <c r="I2646" t="str" cm="1">
        <f t="array" ref="I2646">_xlfn.XLOOKUP(Flights[[#This Row],[Destination]],_xlfn._TRO_TRAILING(Airports!A:A),_xlfn._TRO_TRAILING(Airports!E:E),"Code not found")</f>
        <v>NY</v>
      </c>
      <c r="J2646" s="1">
        <v>0.95486111111111116</v>
      </c>
      <c r="K2646">
        <f>HOUR(Flights[[#This Row],[Scheduled Departure]])</f>
        <v>22</v>
      </c>
      <c r="L2646" s="1">
        <v>0.95486111111111116</v>
      </c>
      <c r="M2646">
        <v>0</v>
      </c>
      <c r="N2646">
        <v>322</v>
      </c>
      <c r="O2646" s="14">
        <f>Flights[[#This Row],[Length (min)]]/60</f>
        <v>5.3666666666666663</v>
      </c>
      <c r="P2646">
        <v>2475</v>
      </c>
      <c r="Q2646" s="17">
        <f>IFERROR(Flights[[#This Row],[Distance]]/Flights[[#This Row],[Length (hr)]],"")</f>
        <v>461.18012422360255</v>
      </c>
      <c r="R2646" s="1">
        <v>0.30902777777777779</v>
      </c>
      <c r="S2646" s="1">
        <v>0.3034722222222222</v>
      </c>
      <c r="T2646">
        <v>-8</v>
      </c>
      <c r="U2646" t="str">
        <f>IF(Flights[[#This Row],[Arrival Delay]]="","Cancelled",IF(Flights[[#This Row],[Arrival Delay]]&gt;15,"Delayed","On time"))</f>
        <v>On time</v>
      </c>
      <c r="V2646" t="str">
        <f>IF(Flights[[#This Row],[Status]]&lt;&gt;"Delayed","",IF(Flights[[#This Row],[Arrival Delay]]&gt;120,"Severe",IF(Flights[[#This Row],[Arrival Delay]]&gt;60,"Major","Moderate")))</f>
        <v/>
      </c>
      <c r="X2646" t="str">
        <f>IF(OR(AND(Flights[[#This Row],[Status]]="Cancelled",Flights[[#This Row],[Cancellation Reason]]="Airline/Carrier"),Flights[[#This Row],[Delay Type]]="Severe"),"Yes","No")</f>
        <v>No</v>
      </c>
    </row>
    <row r="2647" spans="1:24" x14ac:dyDescent="0.25">
      <c r="A2647" s="3">
        <v>42202</v>
      </c>
      <c r="B2647">
        <f>WEEKNUM(Flights[[#This Row],[Date]],2)</f>
        <v>29</v>
      </c>
      <c r="C2647">
        <f>WEEKDAY(Flights[[#This Row],[Date]],2)</f>
        <v>5</v>
      </c>
      <c r="D2647" t="s">
        <v>695</v>
      </c>
      <c r="E2647" t="s">
        <v>1990</v>
      </c>
      <c r="F2647" t="s">
        <v>0</v>
      </c>
      <c r="G2647" t="s">
        <v>273</v>
      </c>
      <c r="H2647" t="str">
        <f>_xlfn.XLOOKUP(Flights[[#This Row],[Destination]],Airports!$A$1:$A$77,Airports!$D$1:$D$77,"Code not found")</f>
        <v>Denver</v>
      </c>
      <c r="I2647" t="str" cm="1">
        <f t="array" ref="I2647">_xlfn.XLOOKUP(Flights[[#This Row],[Destination]],_xlfn._TRO_TRAILING(Airports!A:A),_xlfn._TRO_TRAILING(Airports!E:E),"Code not found")</f>
        <v>CO</v>
      </c>
      <c r="J2647" s="1">
        <v>0.29444444444444445</v>
      </c>
      <c r="K2647">
        <f>HOUR(Flights[[#This Row],[Scheduled Departure]])</f>
        <v>7</v>
      </c>
      <c r="L2647" s="1">
        <v>0.28958333333333336</v>
      </c>
      <c r="M2647">
        <v>-7</v>
      </c>
      <c r="N2647">
        <v>136</v>
      </c>
      <c r="O2647" s="14">
        <f>Flights[[#This Row],[Length (min)]]/60</f>
        <v>2.2666666666666666</v>
      </c>
      <c r="P2647">
        <v>862</v>
      </c>
      <c r="Q2647" s="17">
        <f>IFERROR(Flights[[#This Row],[Distance]]/Flights[[#This Row],[Length (hr)]],"")</f>
        <v>380.29411764705884</v>
      </c>
      <c r="R2647" s="1">
        <v>0.44097222222222221</v>
      </c>
      <c r="S2647" s="1">
        <v>0.42569444444444443</v>
      </c>
      <c r="T2647">
        <v>-22</v>
      </c>
      <c r="U2647" t="str">
        <f>IF(Flights[[#This Row],[Arrival Delay]]="","Cancelled",IF(Flights[[#This Row],[Arrival Delay]]&gt;15,"Delayed","On time"))</f>
        <v>On time</v>
      </c>
      <c r="V2647" t="str">
        <f>IF(Flights[[#This Row],[Status]]&lt;&gt;"Delayed","",IF(Flights[[#This Row],[Arrival Delay]]&gt;120,"Severe",IF(Flights[[#This Row],[Arrival Delay]]&gt;60,"Major","Moderate")))</f>
        <v/>
      </c>
      <c r="X2647" t="str">
        <f>IF(OR(AND(Flights[[#This Row],[Status]]="Cancelled",Flights[[#This Row],[Cancellation Reason]]="Airline/Carrier"),Flights[[#This Row],[Delay Type]]="Severe"),"Yes","No")</f>
        <v>No</v>
      </c>
    </row>
    <row r="2648" spans="1:24" x14ac:dyDescent="0.25">
      <c r="A2648" s="3">
        <v>42202</v>
      </c>
      <c r="B2648">
        <f>WEEKNUM(Flights[[#This Row],[Date]],2)</f>
        <v>29</v>
      </c>
      <c r="C2648">
        <f>WEEKDAY(Flights[[#This Row],[Date]],2)</f>
        <v>5</v>
      </c>
      <c r="D2648" t="s">
        <v>193</v>
      </c>
      <c r="E2648" t="s">
        <v>1987</v>
      </c>
      <c r="F2648" t="s">
        <v>0</v>
      </c>
      <c r="G2648" t="s">
        <v>22</v>
      </c>
      <c r="H2648" t="str">
        <f>_xlfn.XLOOKUP(Flights[[#This Row],[Destination]],Airports!$A$1:$A$77,Airports!$D$1:$D$77,"Code not found")</f>
        <v>Columbus</v>
      </c>
      <c r="I2648" t="str" cm="1">
        <f t="array" ref="I2648">_xlfn.XLOOKUP(Flights[[#This Row],[Destination]],_xlfn._TRO_TRAILING(Airports!A:A),_xlfn._TRO_TRAILING(Airports!E:E),"Code not found")</f>
        <v>OH</v>
      </c>
      <c r="J2648" s="1">
        <v>0.39930555555555558</v>
      </c>
      <c r="K2648">
        <f>HOUR(Flights[[#This Row],[Scheduled Departure]])</f>
        <v>9</v>
      </c>
      <c r="L2648" s="1">
        <v>0.39583333333333331</v>
      </c>
      <c r="M2648">
        <v>-5</v>
      </c>
      <c r="N2648">
        <v>271</v>
      </c>
      <c r="O2648" s="14">
        <f>Flights[[#This Row],[Length (min)]]/60</f>
        <v>4.5166666666666666</v>
      </c>
      <c r="P2648">
        <v>1995</v>
      </c>
      <c r="Q2648" s="17">
        <f>IFERROR(Flights[[#This Row],[Distance]]/Flights[[#This Row],[Length (hr)]],"")</f>
        <v>441.69741697416976</v>
      </c>
      <c r="R2648" s="1">
        <v>0.71666666666666667</v>
      </c>
      <c r="S2648" s="1">
        <v>0.70902777777777781</v>
      </c>
      <c r="T2648">
        <v>-11</v>
      </c>
      <c r="U2648" t="str">
        <f>IF(Flights[[#This Row],[Arrival Delay]]="","Cancelled",IF(Flights[[#This Row],[Arrival Delay]]&gt;15,"Delayed","On time"))</f>
        <v>On time</v>
      </c>
      <c r="V2648" t="str">
        <f>IF(Flights[[#This Row],[Status]]&lt;&gt;"Delayed","",IF(Flights[[#This Row],[Arrival Delay]]&gt;120,"Severe",IF(Flights[[#This Row],[Arrival Delay]]&gt;60,"Major","Moderate")))</f>
        <v/>
      </c>
      <c r="X2648" t="str">
        <f>IF(OR(AND(Flights[[#This Row],[Status]]="Cancelled",Flights[[#This Row],[Cancellation Reason]]="Airline/Carrier"),Flights[[#This Row],[Delay Type]]="Severe"),"Yes","No")</f>
        <v>No</v>
      </c>
    </row>
    <row r="2649" spans="1:24" x14ac:dyDescent="0.25">
      <c r="A2649" s="3">
        <v>42202</v>
      </c>
      <c r="B2649">
        <f>WEEKNUM(Flights[[#This Row],[Date]],2)</f>
        <v>29</v>
      </c>
      <c r="C2649">
        <f>WEEKDAY(Flights[[#This Row],[Date]],2)</f>
        <v>5</v>
      </c>
      <c r="D2649" t="s">
        <v>1536</v>
      </c>
      <c r="E2649" t="s">
        <v>1995</v>
      </c>
      <c r="F2649" t="s">
        <v>0</v>
      </c>
      <c r="G2649" t="s">
        <v>15</v>
      </c>
      <c r="H2649" t="str">
        <f>_xlfn.XLOOKUP(Flights[[#This Row],[Destination]],Airports!$A$1:$A$77,Airports!$D$1:$D$77,"Code not found")</f>
        <v>Las Vegas</v>
      </c>
      <c r="I2649" t="str" cm="1">
        <f t="array" ref="I2649">_xlfn.XLOOKUP(Flights[[#This Row],[Destination]],_xlfn._TRO_TRAILING(Airports!A:A),_xlfn._TRO_TRAILING(Airports!E:E),"Code not found")</f>
        <v>NV</v>
      </c>
      <c r="J2649" s="1">
        <v>0.62152777777777779</v>
      </c>
      <c r="K2649">
        <f>HOUR(Flights[[#This Row],[Scheduled Departure]])</f>
        <v>14</v>
      </c>
      <c r="L2649" s="1">
        <v>0.64930555555555558</v>
      </c>
      <c r="M2649">
        <v>40</v>
      </c>
      <c r="N2649">
        <v>64</v>
      </c>
      <c r="O2649" s="14">
        <f>Flights[[#This Row],[Length (min)]]/60</f>
        <v>1.0666666666666667</v>
      </c>
      <c r="P2649">
        <v>236</v>
      </c>
      <c r="Q2649" s="17">
        <f>IFERROR(Flights[[#This Row],[Distance]]/Flights[[#This Row],[Length (hr)]],"")</f>
        <v>221.25</v>
      </c>
      <c r="R2649" s="1">
        <v>0.66666666666666663</v>
      </c>
      <c r="S2649" s="1">
        <v>0.69374999999999998</v>
      </c>
      <c r="T2649">
        <v>39</v>
      </c>
      <c r="U2649" t="str">
        <f>IF(Flights[[#This Row],[Arrival Delay]]="","Cancelled",IF(Flights[[#This Row],[Arrival Delay]]&gt;15,"Delayed","On time"))</f>
        <v>Delayed</v>
      </c>
      <c r="V2649" t="str">
        <f>IF(Flights[[#This Row],[Status]]&lt;&gt;"Delayed","",IF(Flights[[#This Row],[Arrival Delay]]&gt;120,"Severe",IF(Flights[[#This Row],[Arrival Delay]]&gt;60,"Major","Moderate")))</f>
        <v>Moderate</v>
      </c>
      <c r="X2649" t="str">
        <f>IF(OR(AND(Flights[[#This Row],[Status]]="Cancelled",Flights[[#This Row],[Cancellation Reason]]="Airline/Carrier"),Flights[[#This Row],[Delay Type]]="Severe"),"Yes","No")</f>
        <v>No</v>
      </c>
    </row>
    <row r="2650" spans="1:24" x14ac:dyDescent="0.25">
      <c r="A2650" s="3">
        <v>42202</v>
      </c>
      <c r="B2650">
        <f>WEEKNUM(Flights[[#This Row],[Date]],2)</f>
        <v>29</v>
      </c>
      <c r="C2650">
        <f>WEEKDAY(Flights[[#This Row],[Date]],2)</f>
        <v>5</v>
      </c>
      <c r="D2650" t="s">
        <v>728</v>
      </c>
      <c r="E2650" t="s">
        <v>1995</v>
      </c>
      <c r="F2650" t="s">
        <v>0</v>
      </c>
      <c r="G2650" t="s">
        <v>316</v>
      </c>
      <c r="H2650" t="str">
        <f>_xlfn.XLOOKUP(Flights[[#This Row],[Destination]],Airports!$A$1:$A$77,Airports!$D$1:$D$77,"Code not found")</f>
        <v>New Orleans</v>
      </c>
      <c r="I2650" t="str" cm="1">
        <f t="array" ref="I2650">_xlfn.XLOOKUP(Flights[[#This Row],[Destination]],_xlfn._TRO_TRAILING(Airports!A:A),_xlfn._TRO_TRAILING(Airports!E:E),"Code not found")</f>
        <v>LA</v>
      </c>
      <c r="J2650" s="1">
        <v>0.62847222222222221</v>
      </c>
      <c r="K2650">
        <f>HOUR(Flights[[#This Row],[Scheduled Departure]])</f>
        <v>15</v>
      </c>
      <c r="L2650" s="1">
        <v>0.62777777777777777</v>
      </c>
      <c r="M2650">
        <v>-1</v>
      </c>
      <c r="N2650">
        <v>215</v>
      </c>
      <c r="O2650" s="14">
        <f>Flights[[#This Row],[Length (min)]]/60</f>
        <v>3.5833333333333335</v>
      </c>
      <c r="P2650">
        <v>1670</v>
      </c>
      <c r="Q2650" s="17">
        <f>IFERROR(Flights[[#This Row],[Distance]]/Flights[[#This Row],[Length (hr)]],"")</f>
        <v>466.04651162790697</v>
      </c>
      <c r="R2650" s="1">
        <v>0.86805555555555558</v>
      </c>
      <c r="S2650" s="1">
        <v>0.86041666666666672</v>
      </c>
      <c r="T2650">
        <v>-11</v>
      </c>
      <c r="U2650" t="str">
        <f>IF(Flights[[#This Row],[Arrival Delay]]="","Cancelled",IF(Flights[[#This Row],[Arrival Delay]]&gt;15,"Delayed","On time"))</f>
        <v>On time</v>
      </c>
      <c r="V2650" t="str">
        <f>IF(Flights[[#This Row],[Status]]&lt;&gt;"Delayed","",IF(Flights[[#This Row],[Arrival Delay]]&gt;120,"Severe",IF(Flights[[#This Row],[Arrival Delay]]&gt;60,"Major","Moderate")))</f>
        <v/>
      </c>
      <c r="X2650" t="str">
        <f>IF(OR(AND(Flights[[#This Row],[Status]]="Cancelled",Flights[[#This Row],[Cancellation Reason]]="Airline/Carrier"),Flights[[#This Row],[Delay Type]]="Severe"),"Yes","No")</f>
        <v>No</v>
      </c>
    </row>
    <row r="2651" spans="1:24" x14ac:dyDescent="0.25">
      <c r="A2651" s="3">
        <v>42202</v>
      </c>
      <c r="B2651">
        <f>WEEKNUM(Flights[[#This Row],[Date]],2)</f>
        <v>29</v>
      </c>
      <c r="C2651">
        <f>WEEKDAY(Flights[[#This Row],[Date]],2)</f>
        <v>5</v>
      </c>
      <c r="D2651" t="s">
        <v>548</v>
      </c>
      <c r="E2651" t="s">
        <v>1992</v>
      </c>
      <c r="F2651" t="s">
        <v>0</v>
      </c>
      <c r="G2651" t="s">
        <v>285</v>
      </c>
      <c r="H2651" t="str">
        <f>_xlfn.XLOOKUP(Flights[[#This Row],[Destination]],Airports!$A$1:$A$77,Airports!$D$1:$D$77,"Code not found")</f>
        <v>Fort Lauderdale</v>
      </c>
      <c r="I2651" t="str" cm="1">
        <f t="array" ref="I2651">_xlfn.XLOOKUP(Flights[[#This Row],[Destination]],_xlfn._TRO_TRAILING(Airports!A:A),_xlfn._TRO_TRAILING(Airports!E:E),"Code not found")</f>
        <v>FL</v>
      </c>
      <c r="J2651" s="1">
        <v>0.63194444444444442</v>
      </c>
      <c r="K2651">
        <f>HOUR(Flights[[#This Row],[Scheduled Departure]])</f>
        <v>15</v>
      </c>
      <c r="L2651" s="1">
        <v>0.68680555555555556</v>
      </c>
      <c r="M2651">
        <v>79</v>
      </c>
      <c r="N2651">
        <v>300</v>
      </c>
      <c r="O2651" s="14">
        <f>Flights[[#This Row],[Length (min)]]/60</f>
        <v>5</v>
      </c>
      <c r="P2651">
        <v>2343</v>
      </c>
      <c r="Q2651" s="17">
        <f>IFERROR(Flights[[#This Row],[Distance]]/Flights[[#This Row],[Length (hr)]],"")</f>
        <v>468.6</v>
      </c>
      <c r="R2651" s="1">
        <v>0.96875</v>
      </c>
      <c r="S2651" s="1">
        <v>2.013888888888889E-2</v>
      </c>
      <c r="T2651">
        <v>74</v>
      </c>
      <c r="U2651" t="str">
        <f>IF(Flights[[#This Row],[Arrival Delay]]="","Cancelled",IF(Flights[[#This Row],[Arrival Delay]]&gt;15,"Delayed","On time"))</f>
        <v>Delayed</v>
      </c>
      <c r="V2651" t="str">
        <f>IF(Flights[[#This Row],[Status]]&lt;&gt;"Delayed","",IF(Flights[[#This Row],[Arrival Delay]]&gt;120,"Severe",IF(Flights[[#This Row],[Arrival Delay]]&gt;60,"Major","Moderate")))</f>
        <v>Major</v>
      </c>
      <c r="X2651" t="str">
        <f>IF(OR(AND(Flights[[#This Row],[Status]]="Cancelled",Flights[[#This Row],[Cancellation Reason]]="Airline/Carrier"),Flights[[#This Row],[Delay Type]]="Severe"),"Yes","No")</f>
        <v>No</v>
      </c>
    </row>
    <row r="2652" spans="1:24" x14ac:dyDescent="0.25">
      <c r="A2652" s="3">
        <v>42202</v>
      </c>
      <c r="B2652">
        <f>WEEKNUM(Flights[[#This Row],[Date]],2)</f>
        <v>29</v>
      </c>
      <c r="C2652">
        <f>WEEKDAY(Flights[[#This Row],[Date]],2)</f>
        <v>5</v>
      </c>
      <c r="D2652" t="s">
        <v>896</v>
      </c>
      <c r="E2652" t="s">
        <v>1990</v>
      </c>
      <c r="F2652" t="s">
        <v>0</v>
      </c>
      <c r="G2652" t="s">
        <v>17</v>
      </c>
      <c r="H2652" t="str">
        <f>_xlfn.XLOOKUP(Flights[[#This Row],[Destination]],Airports!$A$1:$A$77,Airports!$D$1:$D$77,"Code not found")</f>
        <v>Honolulu</v>
      </c>
      <c r="I2652" t="str" cm="1">
        <f t="array" ref="I2652">_xlfn.XLOOKUP(Flights[[#This Row],[Destination]],_xlfn._TRO_TRAILING(Airports!A:A),_xlfn._TRO_TRAILING(Airports!E:E),"Code not found")</f>
        <v>HI</v>
      </c>
      <c r="J2652" s="1">
        <v>0.66666666666666663</v>
      </c>
      <c r="K2652">
        <f>HOUR(Flights[[#This Row],[Scheduled Departure]])</f>
        <v>16</v>
      </c>
      <c r="L2652" s="1">
        <v>0.67222222222222228</v>
      </c>
      <c r="M2652">
        <v>8</v>
      </c>
      <c r="N2652">
        <v>343</v>
      </c>
      <c r="O2652" s="14">
        <f>Flights[[#This Row],[Length (min)]]/60</f>
        <v>5.7166666666666668</v>
      </c>
      <c r="P2652">
        <v>2556</v>
      </c>
      <c r="Q2652" s="17">
        <f>IFERROR(Flights[[#This Row],[Distance]]/Flights[[#This Row],[Length (hr)]],"")</f>
        <v>447.1137026239067</v>
      </c>
      <c r="R2652" s="1">
        <v>0.78472222222222221</v>
      </c>
      <c r="S2652" s="1">
        <v>0.78541666666666665</v>
      </c>
      <c r="T2652">
        <v>1</v>
      </c>
      <c r="U2652" t="str">
        <f>IF(Flights[[#This Row],[Arrival Delay]]="","Cancelled",IF(Flights[[#This Row],[Arrival Delay]]&gt;15,"Delayed","On time"))</f>
        <v>On time</v>
      </c>
      <c r="V2652" t="str">
        <f>IF(Flights[[#This Row],[Status]]&lt;&gt;"Delayed","",IF(Flights[[#This Row],[Arrival Delay]]&gt;120,"Severe",IF(Flights[[#This Row],[Arrival Delay]]&gt;60,"Major","Moderate")))</f>
        <v/>
      </c>
      <c r="X2652" t="str">
        <f>IF(OR(AND(Flights[[#This Row],[Status]]="Cancelled",Flights[[#This Row],[Cancellation Reason]]="Airline/Carrier"),Flights[[#This Row],[Delay Type]]="Severe"),"Yes","No")</f>
        <v>No</v>
      </c>
    </row>
    <row r="2653" spans="1:24" x14ac:dyDescent="0.25">
      <c r="A2653" s="3">
        <v>42202</v>
      </c>
      <c r="B2653">
        <f>WEEKNUM(Flights[[#This Row],[Date]],2)</f>
        <v>29</v>
      </c>
      <c r="C2653">
        <f>WEEKDAY(Flights[[#This Row],[Date]],2)</f>
        <v>5</v>
      </c>
      <c r="D2653" t="s">
        <v>1015</v>
      </c>
      <c r="E2653" t="s">
        <v>1994</v>
      </c>
      <c r="F2653" t="s">
        <v>0</v>
      </c>
      <c r="G2653" t="s">
        <v>313</v>
      </c>
      <c r="H2653" t="str">
        <f>_xlfn.XLOOKUP(Flights[[#This Row],[Destination]],Airports!$A$1:$A$77,Airports!$D$1:$D$77,"Code not found")</f>
        <v>Monterey</v>
      </c>
      <c r="I2653" t="str" cm="1">
        <f t="array" ref="I2653">_xlfn.XLOOKUP(Flights[[#This Row],[Destination]],_xlfn._TRO_TRAILING(Airports!A:A),_xlfn._TRO_TRAILING(Airports!E:E),"Code not found")</f>
        <v>CA</v>
      </c>
      <c r="J2653" s="1">
        <v>0.73611111111111116</v>
      </c>
      <c r="K2653">
        <f>HOUR(Flights[[#This Row],[Scheduled Departure]])</f>
        <v>17</v>
      </c>
      <c r="L2653" s="1">
        <v>0.73402777777777772</v>
      </c>
      <c r="M2653">
        <v>-3</v>
      </c>
      <c r="N2653">
        <v>69</v>
      </c>
      <c r="O2653" s="14">
        <f>Flights[[#This Row],[Length (min)]]/60</f>
        <v>1.1499999999999999</v>
      </c>
      <c r="P2653">
        <v>266</v>
      </c>
      <c r="Q2653" s="17">
        <f>IFERROR(Flights[[#This Row],[Distance]]/Flights[[#This Row],[Length (hr)]],"")</f>
        <v>231.30434782608697</v>
      </c>
      <c r="R2653" s="1">
        <v>0.79097222222222219</v>
      </c>
      <c r="S2653" s="1">
        <v>0.78194444444444444</v>
      </c>
      <c r="T2653">
        <v>-13</v>
      </c>
      <c r="U2653" t="str">
        <f>IF(Flights[[#This Row],[Arrival Delay]]="","Cancelled",IF(Flights[[#This Row],[Arrival Delay]]&gt;15,"Delayed","On time"))</f>
        <v>On time</v>
      </c>
      <c r="V2653" t="str">
        <f>IF(Flights[[#This Row],[Status]]&lt;&gt;"Delayed","",IF(Flights[[#This Row],[Arrival Delay]]&gt;120,"Severe",IF(Flights[[#This Row],[Arrival Delay]]&gt;60,"Major","Moderate")))</f>
        <v/>
      </c>
      <c r="X2653" t="str">
        <f>IF(OR(AND(Flights[[#This Row],[Status]]="Cancelled",Flights[[#This Row],[Cancellation Reason]]="Airline/Carrier"),Flights[[#This Row],[Delay Type]]="Severe"),"Yes","No")</f>
        <v>No</v>
      </c>
    </row>
    <row r="2654" spans="1:24" x14ac:dyDescent="0.25">
      <c r="A2654" s="3">
        <v>42202</v>
      </c>
      <c r="B2654">
        <f>WEEKNUM(Flights[[#This Row],[Date]],2)</f>
        <v>29</v>
      </c>
      <c r="C2654">
        <f>WEEKDAY(Flights[[#This Row],[Date]],2)</f>
        <v>5</v>
      </c>
      <c r="D2654" t="s">
        <v>773</v>
      </c>
      <c r="E2654" t="s">
        <v>1990</v>
      </c>
      <c r="F2654" t="s">
        <v>0</v>
      </c>
      <c r="G2654" t="s">
        <v>293</v>
      </c>
      <c r="H2654" t="str">
        <f>_xlfn.XLOOKUP(Flights[[#This Row],[Destination]],Airports!$A$1:$A$77,Airports!$D$1:$D$77,"Code not found")</f>
        <v>Houston</v>
      </c>
      <c r="I2654" t="str" cm="1">
        <f t="array" ref="I2654">_xlfn.XLOOKUP(Flights[[#This Row],[Destination]],_xlfn._TRO_TRAILING(Airports!A:A),_xlfn._TRO_TRAILING(Airports!E:E),"Code not found")</f>
        <v>TX</v>
      </c>
      <c r="J2654" s="1">
        <v>0.83958333333333335</v>
      </c>
      <c r="K2654">
        <f>HOUR(Flights[[#This Row],[Scheduled Departure]])</f>
        <v>20</v>
      </c>
      <c r="L2654" s="1">
        <v>0.83472222222222225</v>
      </c>
      <c r="M2654">
        <v>-7</v>
      </c>
      <c r="N2654">
        <v>197</v>
      </c>
      <c r="O2654" s="14">
        <f>Flights[[#This Row],[Length (min)]]/60</f>
        <v>3.2833333333333332</v>
      </c>
      <c r="P2654">
        <v>1379</v>
      </c>
      <c r="Q2654" s="17">
        <f>IFERROR(Flights[[#This Row],[Distance]]/Flights[[#This Row],[Length (hr)]],"")</f>
        <v>420</v>
      </c>
      <c r="R2654" s="1">
        <v>6.25E-2</v>
      </c>
      <c r="S2654" s="1">
        <v>5.486111111111111E-2</v>
      </c>
      <c r="T2654">
        <v>-11</v>
      </c>
      <c r="U2654" t="str">
        <f>IF(Flights[[#This Row],[Arrival Delay]]="","Cancelled",IF(Flights[[#This Row],[Arrival Delay]]&gt;15,"Delayed","On time"))</f>
        <v>On time</v>
      </c>
      <c r="V2654" t="str">
        <f>IF(Flights[[#This Row],[Status]]&lt;&gt;"Delayed","",IF(Flights[[#This Row],[Arrival Delay]]&gt;120,"Severe",IF(Flights[[#This Row],[Arrival Delay]]&gt;60,"Major","Moderate")))</f>
        <v/>
      </c>
      <c r="X2654" t="str">
        <f>IF(OR(AND(Flights[[#This Row],[Status]]="Cancelled",Flights[[#This Row],[Cancellation Reason]]="Airline/Carrier"),Flights[[#This Row],[Delay Type]]="Severe"),"Yes","No")</f>
        <v>No</v>
      </c>
    </row>
    <row r="2655" spans="1:24" x14ac:dyDescent="0.25">
      <c r="A2655" s="3">
        <v>42202</v>
      </c>
      <c r="B2655">
        <f>WEEKNUM(Flights[[#This Row],[Date]],2)</f>
        <v>29</v>
      </c>
      <c r="C2655">
        <f>WEEKDAY(Flights[[#This Row],[Date]],2)</f>
        <v>5</v>
      </c>
      <c r="D2655" t="s">
        <v>1558</v>
      </c>
      <c r="E2655" t="s">
        <v>1995</v>
      </c>
      <c r="F2655" t="s">
        <v>0</v>
      </c>
      <c r="G2655" t="s">
        <v>335</v>
      </c>
      <c r="H2655" t="str">
        <f>_xlfn.XLOOKUP(Flights[[#This Row],[Destination]],Airports!$A$1:$A$77,Airports!$D$1:$D$77,"Code not found")</f>
        <v>Reno</v>
      </c>
      <c r="I2655" t="str" cm="1">
        <f t="array" ref="I2655">_xlfn.XLOOKUP(Flights[[#This Row],[Destination]],_xlfn._TRO_TRAILING(Airports!A:A),_xlfn._TRO_TRAILING(Airports!E:E),"Code not found")</f>
        <v>NV</v>
      </c>
      <c r="J2655" s="1">
        <v>0.89583333333333337</v>
      </c>
      <c r="K2655">
        <f>HOUR(Flights[[#This Row],[Scheduled Departure]])</f>
        <v>21</v>
      </c>
      <c r="L2655" s="1">
        <v>1.3888888888888889E-3</v>
      </c>
      <c r="M2655">
        <v>152</v>
      </c>
      <c r="N2655">
        <v>79</v>
      </c>
      <c r="O2655" s="14">
        <f>Flights[[#This Row],[Length (min)]]/60</f>
        <v>1.3166666666666667</v>
      </c>
      <c r="P2655">
        <v>391</v>
      </c>
      <c r="Q2655" s="17">
        <f>IFERROR(Flights[[#This Row],[Distance]]/Flights[[#This Row],[Length (hr)]],"")</f>
        <v>296.96202531645571</v>
      </c>
      <c r="R2655" s="1">
        <v>0.94791666666666663</v>
      </c>
      <c r="S2655" s="1">
        <v>5.6250000000000001E-2</v>
      </c>
      <c r="T2655">
        <v>156</v>
      </c>
      <c r="U2655" t="str">
        <f>IF(Flights[[#This Row],[Arrival Delay]]="","Cancelled",IF(Flights[[#This Row],[Arrival Delay]]&gt;15,"Delayed","On time"))</f>
        <v>Delayed</v>
      </c>
      <c r="V2655" t="str">
        <f>IF(Flights[[#This Row],[Status]]&lt;&gt;"Delayed","",IF(Flights[[#This Row],[Arrival Delay]]&gt;120,"Severe",IF(Flights[[#This Row],[Arrival Delay]]&gt;60,"Major","Moderate")))</f>
        <v>Severe</v>
      </c>
      <c r="X2655" t="str">
        <f>IF(OR(AND(Flights[[#This Row],[Status]]="Cancelled",Flights[[#This Row],[Cancellation Reason]]="Airline/Carrier"),Flights[[#This Row],[Delay Type]]="Severe"),"Yes","No")</f>
        <v>Yes</v>
      </c>
    </row>
    <row r="2656" spans="1:24" x14ac:dyDescent="0.25">
      <c r="A2656" s="3">
        <v>42202</v>
      </c>
      <c r="B2656">
        <f>WEEKNUM(Flights[[#This Row],[Date]],2)</f>
        <v>29</v>
      </c>
      <c r="C2656">
        <f>WEEKDAY(Flights[[#This Row],[Date]],2)</f>
        <v>5</v>
      </c>
      <c r="D2656" t="s">
        <v>1375</v>
      </c>
      <c r="E2656" t="s">
        <v>1993</v>
      </c>
      <c r="F2656" t="s">
        <v>0</v>
      </c>
      <c r="G2656" t="s">
        <v>262</v>
      </c>
      <c r="H2656" t="str">
        <f>_xlfn.XLOOKUP(Flights[[#This Row],[Destination]],Airports!$A$1:$A$77,Airports!$D$1:$D$77,"Code not found")</f>
        <v>Cleveland</v>
      </c>
      <c r="I2656" t="str" cm="1">
        <f t="array" ref="I2656">_xlfn.XLOOKUP(Flights[[#This Row],[Destination]],_xlfn._TRO_TRAILING(Airports!A:A),_xlfn._TRO_TRAILING(Airports!E:E),"Code not found")</f>
        <v>OH</v>
      </c>
      <c r="J2656" s="1">
        <v>0.96875</v>
      </c>
      <c r="K2656">
        <f>HOUR(Flights[[#This Row],[Scheduled Departure]])</f>
        <v>23</v>
      </c>
      <c r="L2656" s="1">
        <v>2.7777777777777779E-3</v>
      </c>
      <c r="M2656">
        <v>49</v>
      </c>
      <c r="N2656">
        <v>264</v>
      </c>
      <c r="O2656" s="14">
        <f>Flights[[#This Row],[Length (min)]]/60</f>
        <v>4.4000000000000004</v>
      </c>
      <c r="P2656">
        <v>2052</v>
      </c>
      <c r="Q2656" s="17">
        <f>IFERROR(Flights[[#This Row],[Distance]]/Flights[[#This Row],[Length (hr)]],"")</f>
        <v>466.36363636363632</v>
      </c>
      <c r="R2656" s="1">
        <v>0.28194444444444444</v>
      </c>
      <c r="S2656" s="1">
        <v>0.31111111111111112</v>
      </c>
      <c r="T2656">
        <v>42</v>
      </c>
      <c r="U2656" t="str">
        <f>IF(Flights[[#This Row],[Arrival Delay]]="","Cancelled",IF(Flights[[#This Row],[Arrival Delay]]&gt;15,"Delayed","On time"))</f>
        <v>Delayed</v>
      </c>
      <c r="V2656" t="str">
        <f>IF(Flights[[#This Row],[Status]]&lt;&gt;"Delayed","",IF(Flights[[#This Row],[Arrival Delay]]&gt;120,"Severe",IF(Flights[[#This Row],[Arrival Delay]]&gt;60,"Major","Moderate")))</f>
        <v>Moderate</v>
      </c>
      <c r="X2656" t="str">
        <f>IF(OR(AND(Flights[[#This Row],[Status]]="Cancelled",Flights[[#This Row],[Cancellation Reason]]="Airline/Carrier"),Flights[[#This Row],[Delay Type]]="Severe"),"Yes","No")</f>
        <v>No</v>
      </c>
    </row>
    <row r="2657" spans="1:24" x14ac:dyDescent="0.25">
      <c r="A2657" s="3">
        <v>42203</v>
      </c>
      <c r="B2657">
        <f>WEEKNUM(Flights[[#This Row],[Date]],2)</f>
        <v>29</v>
      </c>
      <c r="C2657">
        <f>WEEKDAY(Flights[[#This Row],[Date]],2)</f>
        <v>6</v>
      </c>
      <c r="D2657" t="s">
        <v>387</v>
      </c>
      <c r="E2657" t="s">
        <v>1991</v>
      </c>
      <c r="F2657" t="s">
        <v>0</v>
      </c>
      <c r="G2657" t="s">
        <v>24</v>
      </c>
      <c r="H2657" t="str">
        <f>_xlfn.XLOOKUP(Flights[[#This Row],[Destination]],Airports!$A$1:$A$77,Airports!$D$1:$D$77,"Code not found")</f>
        <v>Portland</v>
      </c>
      <c r="I2657" t="str" cm="1">
        <f t="array" ref="I2657">_xlfn.XLOOKUP(Flights[[#This Row],[Destination]],_xlfn._TRO_TRAILING(Airports!A:A),_xlfn._TRO_TRAILING(Airports!E:E),"Code not found")</f>
        <v>OR</v>
      </c>
      <c r="J2657" s="1">
        <v>0.27430555555555558</v>
      </c>
      <c r="K2657">
        <f>HOUR(Flights[[#This Row],[Scheduled Departure]])</f>
        <v>6</v>
      </c>
      <c r="L2657" s="1">
        <v>0.2722222222222222</v>
      </c>
      <c r="M2657">
        <v>-3</v>
      </c>
      <c r="N2657">
        <v>143</v>
      </c>
      <c r="O2657" s="14">
        <f>Flights[[#This Row],[Length (min)]]/60</f>
        <v>2.3833333333333333</v>
      </c>
      <c r="P2657">
        <v>834</v>
      </c>
      <c r="Q2657" s="17">
        <f>IFERROR(Flights[[#This Row],[Distance]]/Flights[[#This Row],[Length (hr)]],"")</f>
        <v>349.93006993006992</v>
      </c>
      <c r="R2657" s="1">
        <v>0.37152777777777779</v>
      </c>
      <c r="S2657" s="1">
        <v>0.37152777777777779</v>
      </c>
      <c r="T2657">
        <v>0</v>
      </c>
      <c r="U2657" t="str">
        <f>IF(Flights[[#This Row],[Arrival Delay]]="","Cancelled",IF(Flights[[#This Row],[Arrival Delay]]&gt;15,"Delayed","On time"))</f>
        <v>On time</v>
      </c>
      <c r="V2657" t="str">
        <f>IF(Flights[[#This Row],[Status]]&lt;&gt;"Delayed","",IF(Flights[[#This Row],[Arrival Delay]]&gt;120,"Severe",IF(Flights[[#This Row],[Arrival Delay]]&gt;60,"Major","Moderate")))</f>
        <v/>
      </c>
      <c r="X2657" t="str">
        <f>IF(OR(AND(Flights[[#This Row],[Status]]="Cancelled",Flights[[#This Row],[Cancellation Reason]]="Airline/Carrier"),Flights[[#This Row],[Delay Type]]="Severe"),"Yes","No")</f>
        <v>No</v>
      </c>
    </row>
    <row r="2658" spans="1:24" x14ac:dyDescent="0.25">
      <c r="A2658" s="3">
        <v>42203</v>
      </c>
      <c r="B2658">
        <f>WEEKNUM(Flights[[#This Row],[Date]],2)</f>
        <v>29</v>
      </c>
      <c r="C2658">
        <f>WEEKDAY(Flights[[#This Row],[Date]],2)</f>
        <v>6</v>
      </c>
      <c r="D2658" t="s">
        <v>718</v>
      </c>
      <c r="E2658" t="s">
        <v>1994</v>
      </c>
      <c r="F2658" t="s">
        <v>0</v>
      </c>
      <c r="G2658" t="s">
        <v>313</v>
      </c>
      <c r="H2658" t="str">
        <f>_xlfn.XLOOKUP(Flights[[#This Row],[Destination]],Airports!$A$1:$A$77,Airports!$D$1:$D$77,"Code not found")</f>
        <v>Monterey</v>
      </c>
      <c r="I2658" t="str" cm="1">
        <f t="array" ref="I2658">_xlfn.XLOOKUP(Flights[[#This Row],[Destination]],_xlfn._TRO_TRAILING(Airports!A:A),_xlfn._TRO_TRAILING(Airports!E:E),"Code not found")</f>
        <v>CA</v>
      </c>
      <c r="J2658" s="1">
        <v>0.36805555555555558</v>
      </c>
      <c r="K2658">
        <f>HOUR(Flights[[#This Row],[Scheduled Departure]])</f>
        <v>8</v>
      </c>
      <c r="L2658" s="1">
        <v>0.37847222222222221</v>
      </c>
      <c r="M2658">
        <v>15</v>
      </c>
      <c r="N2658">
        <v>86</v>
      </c>
      <c r="O2658" s="14">
        <f>Flights[[#This Row],[Length (min)]]/60</f>
        <v>1.4333333333333333</v>
      </c>
      <c r="P2658">
        <v>266</v>
      </c>
      <c r="Q2658" s="17">
        <f>IFERROR(Flights[[#This Row],[Distance]]/Flights[[#This Row],[Length (hr)]],"")</f>
        <v>185.58139534883722</v>
      </c>
      <c r="R2658" s="1">
        <v>0.42291666666666666</v>
      </c>
      <c r="S2658" s="1">
        <v>0.43819444444444444</v>
      </c>
      <c r="T2658">
        <v>22</v>
      </c>
      <c r="U2658" t="str">
        <f>IF(Flights[[#This Row],[Arrival Delay]]="","Cancelled",IF(Flights[[#This Row],[Arrival Delay]]&gt;15,"Delayed","On time"))</f>
        <v>Delayed</v>
      </c>
      <c r="V2658" t="str">
        <f>IF(Flights[[#This Row],[Status]]&lt;&gt;"Delayed","",IF(Flights[[#This Row],[Arrival Delay]]&gt;120,"Severe",IF(Flights[[#This Row],[Arrival Delay]]&gt;60,"Major","Moderate")))</f>
        <v>Moderate</v>
      </c>
      <c r="X2658" t="str">
        <f>IF(OR(AND(Flights[[#This Row],[Status]]="Cancelled",Flights[[#This Row],[Cancellation Reason]]="Airline/Carrier"),Flights[[#This Row],[Delay Type]]="Severe"),"Yes","No")</f>
        <v>No</v>
      </c>
    </row>
    <row r="2659" spans="1:24" x14ac:dyDescent="0.25">
      <c r="A2659" s="3">
        <v>42203</v>
      </c>
      <c r="B2659">
        <f>WEEKNUM(Flights[[#This Row],[Date]],2)</f>
        <v>29</v>
      </c>
      <c r="C2659">
        <f>WEEKDAY(Flights[[#This Row],[Date]],2)</f>
        <v>6</v>
      </c>
      <c r="D2659" t="s">
        <v>1657</v>
      </c>
      <c r="E2659" t="s">
        <v>1989</v>
      </c>
      <c r="F2659" t="s">
        <v>0</v>
      </c>
      <c r="G2659" t="s">
        <v>268</v>
      </c>
      <c r="H2659" t="str">
        <f>_xlfn.XLOOKUP(Flights[[#This Row],[Destination]],Airports!$A$1:$A$77,Airports!$D$1:$D$77,"Code not found")</f>
        <v>Convington</v>
      </c>
      <c r="I2659" t="str" cm="1">
        <f t="array" ref="I2659">_xlfn.XLOOKUP(Flights[[#This Row],[Destination]],_xlfn._TRO_TRAILING(Airports!A:A),_xlfn._TRO_TRAILING(Airports!E:E),"Code not found")</f>
        <v>KY</v>
      </c>
      <c r="J2659" s="1">
        <v>0.50347222222222221</v>
      </c>
      <c r="K2659">
        <f>HOUR(Flights[[#This Row],[Scheduled Departure]])</f>
        <v>12</v>
      </c>
      <c r="L2659" s="1">
        <v>0.53194444444444444</v>
      </c>
      <c r="M2659">
        <v>41</v>
      </c>
      <c r="N2659">
        <v>246</v>
      </c>
      <c r="O2659" s="14">
        <f>Flights[[#This Row],[Length (min)]]/60</f>
        <v>4.0999999999999996</v>
      </c>
      <c r="P2659">
        <v>1900</v>
      </c>
      <c r="Q2659" s="17">
        <f>IFERROR(Flights[[#This Row],[Distance]]/Flights[[#This Row],[Length (hr)]],"")</f>
        <v>463.41463414634148</v>
      </c>
      <c r="R2659" s="1">
        <v>0.80486111111111114</v>
      </c>
      <c r="S2659" s="1">
        <v>0.82777777777777772</v>
      </c>
      <c r="T2659">
        <v>33</v>
      </c>
      <c r="U2659" t="str">
        <f>IF(Flights[[#This Row],[Arrival Delay]]="","Cancelled",IF(Flights[[#This Row],[Arrival Delay]]&gt;15,"Delayed","On time"))</f>
        <v>Delayed</v>
      </c>
      <c r="V2659" t="str">
        <f>IF(Flights[[#This Row],[Status]]&lt;&gt;"Delayed","",IF(Flights[[#This Row],[Arrival Delay]]&gt;120,"Severe",IF(Flights[[#This Row],[Arrival Delay]]&gt;60,"Major","Moderate")))</f>
        <v>Moderate</v>
      </c>
      <c r="X2659" t="str">
        <f>IF(OR(AND(Flights[[#This Row],[Status]]="Cancelled",Flights[[#This Row],[Cancellation Reason]]="Airline/Carrier"),Flights[[#This Row],[Delay Type]]="Severe"),"Yes","No")</f>
        <v>No</v>
      </c>
    </row>
    <row r="2660" spans="1:24" x14ac:dyDescent="0.25">
      <c r="A2660" s="3">
        <v>42203</v>
      </c>
      <c r="B2660">
        <f>WEEKNUM(Flights[[#This Row],[Date]],2)</f>
        <v>29</v>
      </c>
      <c r="C2660">
        <f>WEEKDAY(Flights[[#This Row],[Date]],2)</f>
        <v>6</v>
      </c>
      <c r="D2660" t="s">
        <v>1578</v>
      </c>
      <c r="E2660" t="s">
        <v>1995</v>
      </c>
      <c r="F2660" t="s">
        <v>0</v>
      </c>
      <c r="G2660" t="s">
        <v>290</v>
      </c>
      <c r="H2660" t="str">
        <f>_xlfn.XLOOKUP(Flights[[#This Row],[Destination]],Airports!$A$1:$A$77,Airports!$D$1:$D$77,"Code not found")</f>
        <v>Houston</v>
      </c>
      <c r="I2660" t="str" cm="1">
        <f t="array" ref="I2660">_xlfn.XLOOKUP(Flights[[#This Row],[Destination]],_xlfn._TRO_TRAILING(Airports!A:A),_xlfn._TRO_TRAILING(Airports!E:E),"Code not found")</f>
        <v>TX</v>
      </c>
      <c r="J2660" s="1">
        <v>0.52430555555555558</v>
      </c>
      <c r="K2660">
        <f>HOUR(Flights[[#This Row],[Scheduled Departure]])</f>
        <v>12</v>
      </c>
      <c r="L2660" s="1">
        <v>0.55277777777777781</v>
      </c>
      <c r="M2660">
        <v>41</v>
      </c>
      <c r="N2660">
        <v>204</v>
      </c>
      <c r="O2660" s="14">
        <f>Flights[[#This Row],[Length (min)]]/60</f>
        <v>3.4</v>
      </c>
      <c r="P2660">
        <v>1390</v>
      </c>
      <c r="Q2660" s="17">
        <f>IFERROR(Flights[[#This Row],[Distance]]/Flights[[#This Row],[Length (hr)]],"")</f>
        <v>408.8235294117647</v>
      </c>
      <c r="R2660" s="1">
        <v>0.74652777777777779</v>
      </c>
      <c r="S2660" s="1">
        <v>0.77777777777777779</v>
      </c>
      <c r="T2660">
        <v>45</v>
      </c>
      <c r="U2660" t="str">
        <f>IF(Flights[[#This Row],[Arrival Delay]]="","Cancelled",IF(Flights[[#This Row],[Arrival Delay]]&gt;15,"Delayed","On time"))</f>
        <v>Delayed</v>
      </c>
      <c r="V2660" t="str">
        <f>IF(Flights[[#This Row],[Status]]&lt;&gt;"Delayed","",IF(Flights[[#This Row],[Arrival Delay]]&gt;120,"Severe",IF(Flights[[#This Row],[Arrival Delay]]&gt;60,"Major","Moderate")))</f>
        <v>Moderate</v>
      </c>
      <c r="X2660" t="str">
        <f>IF(OR(AND(Flights[[#This Row],[Status]]="Cancelled",Flights[[#This Row],[Cancellation Reason]]="Airline/Carrier"),Flights[[#This Row],[Delay Type]]="Severe"),"Yes","No")</f>
        <v>No</v>
      </c>
    </row>
    <row r="2661" spans="1:24" x14ac:dyDescent="0.25">
      <c r="A2661" s="3">
        <v>42203</v>
      </c>
      <c r="B2661">
        <f>WEEKNUM(Flights[[#This Row],[Date]],2)</f>
        <v>29</v>
      </c>
      <c r="C2661">
        <f>WEEKDAY(Flights[[#This Row],[Date]],2)</f>
        <v>6</v>
      </c>
      <c r="D2661" t="s">
        <v>1378</v>
      </c>
      <c r="E2661" t="s">
        <v>1996</v>
      </c>
      <c r="F2661" t="s">
        <v>0</v>
      </c>
      <c r="G2661" t="s">
        <v>10</v>
      </c>
      <c r="H2661" t="str">
        <f>_xlfn.XLOOKUP(Flights[[#This Row],[Destination]],Airports!$A$1:$A$77,Airports!$D$1:$D$77,"Code not found")</f>
        <v>Boston</v>
      </c>
      <c r="I2661" t="str" cm="1">
        <f t="array" ref="I2661">_xlfn.XLOOKUP(Flights[[#This Row],[Destination]],_xlfn._TRO_TRAILING(Airports!A:A),_xlfn._TRO_TRAILING(Airports!E:E),"Code not found")</f>
        <v>MA</v>
      </c>
      <c r="J2661" s="1">
        <v>0.55902777777777779</v>
      </c>
      <c r="K2661">
        <f>HOUR(Flights[[#This Row],[Scheduled Departure]])</f>
        <v>13</v>
      </c>
      <c r="L2661" s="1">
        <v>0.61944444444444446</v>
      </c>
      <c r="M2661">
        <v>87</v>
      </c>
      <c r="N2661">
        <v>360</v>
      </c>
      <c r="O2661" s="14">
        <f>Flights[[#This Row],[Length (min)]]/60</f>
        <v>6</v>
      </c>
      <c r="P2661">
        <v>2611</v>
      </c>
      <c r="Q2661" s="17">
        <f>IFERROR(Flights[[#This Row],[Distance]]/Flights[[#This Row],[Length (hr)]],"")</f>
        <v>435.16666666666669</v>
      </c>
      <c r="R2661" s="1">
        <v>0.91319444444444442</v>
      </c>
      <c r="S2661" s="1">
        <v>0.99444444444444446</v>
      </c>
      <c r="T2661">
        <v>117</v>
      </c>
      <c r="U2661" t="str">
        <f>IF(Flights[[#This Row],[Arrival Delay]]="","Cancelled",IF(Flights[[#This Row],[Arrival Delay]]&gt;15,"Delayed","On time"))</f>
        <v>Delayed</v>
      </c>
      <c r="V2661" t="str">
        <f>IF(Flights[[#This Row],[Status]]&lt;&gt;"Delayed","",IF(Flights[[#This Row],[Arrival Delay]]&gt;120,"Severe",IF(Flights[[#This Row],[Arrival Delay]]&gt;60,"Major","Moderate")))</f>
        <v>Major</v>
      </c>
      <c r="X2661" t="str">
        <f>IF(OR(AND(Flights[[#This Row],[Status]]="Cancelled",Flights[[#This Row],[Cancellation Reason]]="Airline/Carrier"),Flights[[#This Row],[Delay Type]]="Severe"),"Yes","No")</f>
        <v>No</v>
      </c>
    </row>
    <row r="2662" spans="1:24" x14ac:dyDescent="0.25">
      <c r="A2662" s="3">
        <v>42203</v>
      </c>
      <c r="B2662">
        <f>WEEKNUM(Flights[[#This Row],[Date]],2)</f>
        <v>29</v>
      </c>
      <c r="C2662">
        <f>WEEKDAY(Flights[[#This Row],[Date]],2)</f>
        <v>6</v>
      </c>
      <c r="D2662" t="s">
        <v>631</v>
      </c>
      <c r="E2662" t="s">
        <v>1991</v>
      </c>
      <c r="F2662" t="s">
        <v>0</v>
      </c>
      <c r="G2662" t="s">
        <v>344</v>
      </c>
      <c r="H2662" t="str">
        <f>_xlfn.XLOOKUP(Flights[[#This Row],[Destination]],Airports!$A$1:$A$77,Airports!$D$1:$D$77,"Code not found")</f>
        <v>Seattle</v>
      </c>
      <c r="I2662" t="str" cm="1">
        <f t="array" ref="I2662">_xlfn.XLOOKUP(Flights[[#This Row],[Destination]],_xlfn._TRO_TRAILING(Airports!A:A),_xlfn._TRO_TRAILING(Airports!E:E),"Code not found")</f>
        <v>WA</v>
      </c>
      <c r="J2662" s="1">
        <v>0.82986111111111116</v>
      </c>
      <c r="K2662">
        <f>HOUR(Flights[[#This Row],[Scheduled Departure]])</f>
        <v>19</v>
      </c>
      <c r="L2662" s="1">
        <v>0.87847222222222221</v>
      </c>
      <c r="M2662">
        <v>70</v>
      </c>
      <c r="N2662">
        <v>150</v>
      </c>
      <c r="O2662" s="14">
        <f>Flights[[#This Row],[Length (min)]]/60</f>
        <v>2.5</v>
      </c>
      <c r="P2662">
        <v>954</v>
      </c>
      <c r="Q2662" s="17">
        <f>IFERROR(Flights[[#This Row],[Distance]]/Flights[[#This Row],[Length (hr)]],"")</f>
        <v>381.6</v>
      </c>
      <c r="R2662" s="1">
        <v>0.93402777777777779</v>
      </c>
      <c r="S2662" s="1">
        <v>0.98263888888888884</v>
      </c>
      <c r="T2662">
        <v>70</v>
      </c>
      <c r="U2662" t="str">
        <f>IF(Flights[[#This Row],[Arrival Delay]]="","Cancelled",IF(Flights[[#This Row],[Arrival Delay]]&gt;15,"Delayed","On time"))</f>
        <v>Delayed</v>
      </c>
      <c r="V2662" t="str">
        <f>IF(Flights[[#This Row],[Status]]&lt;&gt;"Delayed","",IF(Flights[[#This Row],[Arrival Delay]]&gt;120,"Severe",IF(Flights[[#This Row],[Arrival Delay]]&gt;60,"Major","Moderate")))</f>
        <v>Major</v>
      </c>
      <c r="X2662" t="str">
        <f>IF(OR(AND(Flights[[#This Row],[Status]]="Cancelled",Flights[[#This Row],[Cancellation Reason]]="Airline/Carrier"),Flights[[#This Row],[Delay Type]]="Severe"),"Yes","No")</f>
        <v>No</v>
      </c>
    </row>
    <row r="2663" spans="1:24" x14ac:dyDescent="0.25">
      <c r="A2663" s="3">
        <v>42203</v>
      </c>
      <c r="B2663">
        <f>WEEKNUM(Flights[[#This Row],[Date]],2)</f>
        <v>29</v>
      </c>
      <c r="C2663">
        <f>WEEKDAY(Flights[[#This Row],[Date]],2)</f>
        <v>6</v>
      </c>
      <c r="D2663" t="s">
        <v>1062</v>
      </c>
      <c r="E2663" t="s">
        <v>1994</v>
      </c>
      <c r="F2663" t="s">
        <v>0</v>
      </c>
      <c r="G2663" t="s">
        <v>283</v>
      </c>
      <c r="H2663" t="str">
        <f>_xlfn.XLOOKUP(Flights[[#This Row],[Destination]],Airports!$A$1:$A$77,Airports!$D$1:$D$77,"Code not found")</f>
        <v>Fresno</v>
      </c>
      <c r="I2663" t="str" cm="1">
        <f t="array" ref="I2663">_xlfn.XLOOKUP(Flights[[#This Row],[Destination]],_xlfn._TRO_TRAILING(Airports!A:A),_xlfn._TRO_TRAILING(Airports!E:E),"Code not found")</f>
        <v>CA</v>
      </c>
      <c r="J2663" s="1">
        <v>0.83333333333333337</v>
      </c>
      <c r="K2663">
        <f>HOUR(Flights[[#This Row],[Scheduled Departure]])</f>
        <v>20</v>
      </c>
      <c r="L2663" s="1">
        <v>0.95625000000000004</v>
      </c>
      <c r="M2663">
        <v>177</v>
      </c>
      <c r="N2663">
        <v>86</v>
      </c>
      <c r="O2663" s="14">
        <f>Flights[[#This Row],[Length (min)]]/60</f>
        <v>1.4333333333333333</v>
      </c>
      <c r="P2663">
        <v>209</v>
      </c>
      <c r="Q2663" s="17">
        <f>IFERROR(Flights[[#This Row],[Distance]]/Flights[[#This Row],[Length (hr)]],"")</f>
        <v>145.81395348837208</v>
      </c>
      <c r="R2663" s="1">
        <v>0.87708333333333333</v>
      </c>
      <c r="S2663" s="1">
        <v>1.5972222222222221E-2</v>
      </c>
      <c r="T2663">
        <v>200</v>
      </c>
      <c r="U2663" t="str">
        <f>IF(Flights[[#This Row],[Arrival Delay]]="","Cancelled",IF(Flights[[#This Row],[Arrival Delay]]&gt;15,"Delayed","On time"))</f>
        <v>Delayed</v>
      </c>
      <c r="V2663" t="str">
        <f>IF(Flights[[#This Row],[Status]]&lt;&gt;"Delayed","",IF(Flights[[#This Row],[Arrival Delay]]&gt;120,"Severe",IF(Flights[[#This Row],[Arrival Delay]]&gt;60,"Major","Moderate")))</f>
        <v>Severe</v>
      </c>
      <c r="X2663" t="str">
        <f>IF(OR(AND(Flights[[#This Row],[Status]]="Cancelled",Flights[[#This Row],[Cancellation Reason]]="Airline/Carrier"),Flights[[#This Row],[Delay Type]]="Severe"),"Yes","No")</f>
        <v>Yes</v>
      </c>
    </row>
    <row r="2664" spans="1:24" x14ac:dyDescent="0.25">
      <c r="A2664" s="3">
        <v>42203</v>
      </c>
      <c r="B2664">
        <f>WEEKNUM(Flights[[#This Row],[Date]],2)</f>
        <v>29</v>
      </c>
      <c r="C2664">
        <f>WEEKDAY(Flights[[#This Row],[Date]],2)</f>
        <v>6</v>
      </c>
      <c r="D2664" t="s">
        <v>1651</v>
      </c>
      <c r="E2664" t="s">
        <v>1994</v>
      </c>
      <c r="F2664" t="s">
        <v>0</v>
      </c>
      <c r="G2664" t="s">
        <v>347</v>
      </c>
      <c r="H2664" t="str">
        <f>_xlfn.XLOOKUP(Flights[[#This Row],[Destination]],Airports!$A$1:$A$77,Airports!$D$1:$D$77,"Code not found")</f>
        <v>San Jose</v>
      </c>
      <c r="I2664" t="str" cm="1">
        <f t="array" ref="I2664">_xlfn.XLOOKUP(Flights[[#This Row],[Destination]],_xlfn._TRO_TRAILING(Airports!A:A),_xlfn._TRO_TRAILING(Airports!E:E),"Code not found")</f>
        <v>CA</v>
      </c>
      <c r="J2664" s="1">
        <v>0.91319444444444442</v>
      </c>
      <c r="K2664">
        <f>HOUR(Flights[[#This Row],[Scheduled Departure]])</f>
        <v>21</v>
      </c>
      <c r="L2664" s="1">
        <v>0.92708333333333337</v>
      </c>
      <c r="M2664">
        <v>20</v>
      </c>
      <c r="N2664">
        <v>75</v>
      </c>
      <c r="O2664" s="14">
        <f>Flights[[#This Row],[Length (min)]]/60</f>
        <v>1.25</v>
      </c>
      <c r="P2664">
        <v>308</v>
      </c>
      <c r="Q2664" s="17">
        <f>IFERROR(Flights[[#This Row],[Distance]]/Flights[[#This Row],[Length (hr)]],"")</f>
        <v>246.4</v>
      </c>
      <c r="R2664" s="1">
        <v>0.96666666666666667</v>
      </c>
      <c r="S2664" s="1">
        <v>0.97916666666666663</v>
      </c>
      <c r="T2664">
        <v>18</v>
      </c>
      <c r="U2664" t="str">
        <f>IF(Flights[[#This Row],[Arrival Delay]]="","Cancelled",IF(Flights[[#This Row],[Arrival Delay]]&gt;15,"Delayed","On time"))</f>
        <v>Delayed</v>
      </c>
      <c r="V2664" t="str">
        <f>IF(Flights[[#This Row],[Status]]&lt;&gt;"Delayed","",IF(Flights[[#This Row],[Arrival Delay]]&gt;120,"Severe",IF(Flights[[#This Row],[Arrival Delay]]&gt;60,"Major","Moderate")))</f>
        <v>Moderate</v>
      </c>
      <c r="X2664" t="str">
        <f>IF(OR(AND(Flights[[#This Row],[Status]]="Cancelled",Flights[[#This Row],[Cancellation Reason]]="Airline/Carrier"),Flights[[#This Row],[Delay Type]]="Severe"),"Yes","No")</f>
        <v>No</v>
      </c>
    </row>
    <row r="2665" spans="1:24" x14ac:dyDescent="0.25">
      <c r="A2665" s="3">
        <v>42203</v>
      </c>
      <c r="B2665">
        <f>WEEKNUM(Flights[[#This Row],[Date]],2)</f>
        <v>29</v>
      </c>
      <c r="C2665">
        <f>WEEKDAY(Flights[[#This Row],[Date]],2)</f>
        <v>6</v>
      </c>
      <c r="D2665" t="s">
        <v>720</v>
      </c>
      <c r="E2665" t="s">
        <v>1989</v>
      </c>
      <c r="F2665" t="s">
        <v>0</v>
      </c>
      <c r="G2665" t="s">
        <v>22</v>
      </c>
      <c r="H2665" t="str">
        <f>_xlfn.XLOOKUP(Flights[[#This Row],[Destination]],Airports!$A$1:$A$77,Airports!$D$1:$D$77,"Code not found")</f>
        <v>Columbus</v>
      </c>
      <c r="I2665" t="str" cm="1">
        <f t="array" ref="I2665">_xlfn.XLOOKUP(Flights[[#This Row],[Destination]],_xlfn._TRO_TRAILING(Airports!A:A),_xlfn._TRO_TRAILING(Airports!E:E),"Code not found")</f>
        <v>OH</v>
      </c>
      <c r="J2665" s="1">
        <v>0.92986111111111114</v>
      </c>
      <c r="K2665">
        <f>HOUR(Flights[[#This Row],[Scheduled Departure]])</f>
        <v>22</v>
      </c>
      <c r="L2665" s="1">
        <v>0.93194444444444446</v>
      </c>
      <c r="M2665">
        <v>3</v>
      </c>
      <c r="N2665">
        <v>250</v>
      </c>
      <c r="O2665" s="14">
        <f>Flights[[#This Row],[Length (min)]]/60</f>
        <v>4.166666666666667</v>
      </c>
      <c r="P2665">
        <v>1995</v>
      </c>
      <c r="Q2665" s="17">
        <f>IFERROR(Flights[[#This Row],[Distance]]/Flights[[#This Row],[Length (hr)]],"")</f>
        <v>478.79999999999995</v>
      </c>
      <c r="R2665" s="1">
        <v>0.23472222222222222</v>
      </c>
      <c r="S2665" s="1">
        <v>0.23055555555555557</v>
      </c>
      <c r="T2665">
        <v>-6</v>
      </c>
      <c r="U2665" t="str">
        <f>IF(Flights[[#This Row],[Arrival Delay]]="","Cancelled",IF(Flights[[#This Row],[Arrival Delay]]&gt;15,"Delayed","On time"))</f>
        <v>On time</v>
      </c>
      <c r="V2665" t="str">
        <f>IF(Flights[[#This Row],[Status]]&lt;&gt;"Delayed","",IF(Flights[[#This Row],[Arrival Delay]]&gt;120,"Severe",IF(Flights[[#This Row],[Arrival Delay]]&gt;60,"Major","Moderate")))</f>
        <v/>
      </c>
      <c r="X2665" t="str">
        <f>IF(OR(AND(Flights[[#This Row],[Status]]="Cancelled",Flights[[#This Row],[Cancellation Reason]]="Airline/Carrier"),Flights[[#This Row],[Delay Type]]="Severe"),"Yes","No")</f>
        <v>No</v>
      </c>
    </row>
    <row r="2666" spans="1:24" x14ac:dyDescent="0.25">
      <c r="A2666" s="3">
        <v>42203</v>
      </c>
      <c r="B2666">
        <f>WEEKNUM(Flights[[#This Row],[Date]],2)</f>
        <v>29</v>
      </c>
      <c r="C2666">
        <f>WEEKDAY(Flights[[#This Row],[Date]],2)</f>
        <v>6</v>
      </c>
      <c r="D2666" t="s">
        <v>681</v>
      </c>
      <c r="E2666" t="s">
        <v>1996</v>
      </c>
      <c r="F2666" t="s">
        <v>0</v>
      </c>
      <c r="G2666" t="s">
        <v>16</v>
      </c>
      <c r="H2666" t="str">
        <f>_xlfn.XLOOKUP(Flights[[#This Row],[Destination]],Airports!$A$1:$A$77,Airports!$D$1:$D$77,"Code not found")</f>
        <v>Dulles</v>
      </c>
      <c r="I2666" t="str" cm="1">
        <f t="array" ref="I2666">_xlfn.XLOOKUP(Flights[[#This Row],[Destination]],_xlfn._TRO_TRAILING(Airports!A:A),_xlfn._TRO_TRAILING(Airports!E:E),"Code not found")</f>
        <v>VA</v>
      </c>
      <c r="J2666" s="1">
        <v>0.98611111111111116</v>
      </c>
      <c r="K2666">
        <f>HOUR(Flights[[#This Row],[Scheduled Departure]])</f>
        <v>23</v>
      </c>
      <c r="L2666" s="1">
        <v>0.9916666666666667</v>
      </c>
      <c r="M2666">
        <v>8</v>
      </c>
      <c r="N2666">
        <v>306</v>
      </c>
      <c r="O2666" s="14">
        <f>Flights[[#This Row],[Length (min)]]/60</f>
        <v>5.0999999999999996</v>
      </c>
      <c r="P2666">
        <v>2288</v>
      </c>
      <c r="Q2666" s="17">
        <f>IFERROR(Flights[[#This Row],[Distance]]/Flights[[#This Row],[Length (hr)]],"")</f>
        <v>448.62745098039221</v>
      </c>
      <c r="R2666" s="1">
        <v>0.31944444444444442</v>
      </c>
      <c r="S2666" s="1">
        <v>0.32916666666666666</v>
      </c>
      <c r="T2666">
        <v>14</v>
      </c>
      <c r="U2666" t="str">
        <f>IF(Flights[[#This Row],[Arrival Delay]]="","Cancelled",IF(Flights[[#This Row],[Arrival Delay]]&gt;15,"Delayed","On time"))</f>
        <v>On time</v>
      </c>
      <c r="V2666" t="str">
        <f>IF(Flights[[#This Row],[Status]]&lt;&gt;"Delayed","",IF(Flights[[#This Row],[Arrival Delay]]&gt;120,"Severe",IF(Flights[[#This Row],[Arrival Delay]]&gt;60,"Major","Moderate")))</f>
        <v/>
      </c>
      <c r="X2666" t="str">
        <f>IF(OR(AND(Flights[[#This Row],[Status]]="Cancelled",Flights[[#This Row],[Cancellation Reason]]="Airline/Carrier"),Flights[[#This Row],[Delay Type]]="Severe"),"Yes","No")</f>
        <v>No</v>
      </c>
    </row>
    <row r="2667" spans="1:24" x14ac:dyDescent="0.25">
      <c r="A2667" s="3">
        <v>42204</v>
      </c>
      <c r="B2667">
        <f>WEEKNUM(Flights[[#This Row],[Date]],2)</f>
        <v>29</v>
      </c>
      <c r="C2667">
        <f>WEEKDAY(Flights[[#This Row],[Date]],2)</f>
        <v>7</v>
      </c>
      <c r="D2667" t="s">
        <v>387</v>
      </c>
      <c r="E2667" t="s">
        <v>1991</v>
      </c>
      <c r="F2667" t="s">
        <v>0</v>
      </c>
      <c r="G2667" t="s">
        <v>24</v>
      </c>
      <c r="H2667" t="str">
        <f>_xlfn.XLOOKUP(Flights[[#This Row],[Destination]],Airports!$A$1:$A$77,Airports!$D$1:$D$77,"Code not found")</f>
        <v>Portland</v>
      </c>
      <c r="I2667" t="str" cm="1">
        <f t="array" ref="I2667">_xlfn.XLOOKUP(Flights[[#This Row],[Destination]],_xlfn._TRO_TRAILING(Airports!A:A),_xlfn._TRO_TRAILING(Airports!E:E),"Code not found")</f>
        <v>OR</v>
      </c>
      <c r="J2667" s="1">
        <v>0.27430555555555558</v>
      </c>
      <c r="K2667">
        <f>HOUR(Flights[[#This Row],[Scheduled Departure]])</f>
        <v>6</v>
      </c>
      <c r="L2667" s="1">
        <v>0.27083333333333331</v>
      </c>
      <c r="M2667">
        <v>-5</v>
      </c>
      <c r="N2667">
        <v>139</v>
      </c>
      <c r="O2667" s="14">
        <f>Flights[[#This Row],[Length (min)]]/60</f>
        <v>2.3166666666666669</v>
      </c>
      <c r="P2667">
        <v>834</v>
      </c>
      <c r="Q2667" s="17">
        <f>IFERROR(Flights[[#This Row],[Distance]]/Flights[[#This Row],[Length (hr)]],"")</f>
        <v>359.99999999999994</v>
      </c>
      <c r="R2667" s="1">
        <v>0.37152777777777779</v>
      </c>
      <c r="S2667" s="1">
        <v>0.36736111111111114</v>
      </c>
      <c r="T2667">
        <v>-6</v>
      </c>
      <c r="U2667" t="str">
        <f>IF(Flights[[#This Row],[Arrival Delay]]="","Cancelled",IF(Flights[[#This Row],[Arrival Delay]]&gt;15,"Delayed","On time"))</f>
        <v>On time</v>
      </c>
      <c r="V2667" t="str">
        <f>IF(Flights[[#This Row],[Status]]&lt;&gt;"Delayed","",IF(Flights[[#This Row],[Arrival Delay]]&gt;120,"Severe",IF(Flights[[#This Row],[Arrival Delay]]&gt;60,"Major","Moderate")))</f>
        <v/>
      </c>
      <c r="X2667" t="str">
        <f>IF(OR(AND(Flights[[#This Row],[Status]]="Cancelled",Flights[[#This Row],[Cancellation Reason]]="Airline/Carrier"),Flights[[#This Row],[Delay Type]]="Severe"),"Yes","No")</f>
        <v>No</v>
      </c>
    </row>
    <row r="2668" spans="1:24" x14ac:dyDescent="0.25">
      <c r="A2668" s="3">
        <v>42204</v>
      </c>
      <c r="B2668">
        <f>WEEKNUM(Flights[[#This Row],[Date]],2)</f>
        <v>29</v>
      </c>
      <c r="C2668">
        <f>WEEKDAY(Flights[[#This Row],[Date]],2)</f>
        <v>7</v>
      </c>
      <c r="D2668" t="s">
        <v>1463</v>
      </c>
      <c r="E2668" t="s">
        <v>1989</v>
      </c>
      <c r="F2668" t="s">
        <v>0</v>
      </c>
      <c r="G2668" t="s">
        <v>15</v>
      </c>
      <c r="H2668" t="str">
        <f>_xlfn.XLOOKUP(Flights[[#This Row],[Destination]],Airports!$A$1:$A$77,Airports!$D$1:$D$77,"Code not found")</f>
        <v>Las Vegas</v>
      </c>
      <c r="I2668" t="str" cm="1">
        <f t="array" ref="I2668">_xlfn.XLOOKUP(Flights[[#This Row],[Destination]],_xlfn._TRO_TRAILING(Airports!A:A),_xlfn._TRO_TRAILING(Airports!E:E),"Code not found")</f>
        <v>NV</v>
      </c>
      <c r="J2668" s="1">
        <v>0.30555555555555558</v>
      </c>
      <c r="K2668">
        <f>HOUR(Flights[[#This Row],[Scheduled Departure]])</f>
        <v>7</v>
      </c>
      <c r="L2668" s="1">
        <v>0.30902777777777779</v>
      </c>
      <c r="M2668">
        <v>5</v>
      </c>
      <c r="N2668">
        <v>65</v>
      </c>
      <c r="O2668" s="14">
        <f>Flights[[#This Row],[Length (min)]]/60</f>
        <v>1.0833333333333333</v>
      </c>
      <c r="P2668">
        <v>236</v>
      </c>
      <c r="Q2668" s="17">
        <f>IFERROR(Flights[[#This Row],[Distance]]/Flights[[#This Row],[Length (hr)]],"")</f>
        <v>217.84615384615387</v>
      </c>
      <c r="R2668" s="1">
        <v>0.35416666666666669</v>
      </c>
      <c r="S2668" s="1">
        <v>0.35416666666666669</v>
      </c>
      <c r="T2668">
        <v>0</v>
      </c>
      <c r="U2668" t="str">
        <f>IF(Flights[[#This Row],[Arrival Delay]]="","Cancelled",IF(Flights[[#This Row],[Arrival Delay]]&gt;15,"Delayed","On time"))</f>
        <v>On time</v>
      </c>
      <c r="V2668" t="str">
        <f>IF(Flights[[#This Row],[Status]]&lt;&gt;"Delayed","",IF(Flights[[#This Row],[Arrival Delay]]&gt;120,"Severe",IF(Flights[[#This Row],[Arrival Delay]]&gt;60,"Major","Moderate")))</f>
        <v/>
      </c>
      <c r="X2668" t="str">
        <f>IF(OR(AND(Flights[[#This Row],[Status]]="Cancelled",Flights[[#This Row],[Cancellation Reason]]="Airline/Carrier"),Flights[[#This Row],[Delay Type]]="Severe"),"Yes","No")</f>
        <v>No</v>
      </c>
    </row>
    <row r="2669" spans="1:24" x14ac:dyDescent="0.25">
      <c r="A2669" s="3">
        <v>42204</v>
      </c>
      <c r="B2669">
        <f>WEEKNUM(Flights[[#This Row],[Date]],2)</f>
        <v>29</v>
      </c>
      <c r="C2669">
        <f>WEEKDAY(Flights[[#This Row],[Date]],2)</f>
        <v>7</v>
      </c>
      <c r="D2669" t="s">
        <v>589</v>
      </c>
      <c r="E2669" t="s">
        <v>1990</v>
      </c>
      <c r="F2669" t="s">
        <v>0</v>
      </c>
      <c r="G2669" t="s">
        <v>10</v>
      </c>
      <c r="H2669" t="str">
        <f>_xlfn.XLOOKUP(Flights[[#This Row],[Destination]],Airports!$A$1:$A$77,Airports!$D$1:$D$77,"Code not found")</f>
        <v>Boston</v>
      </c>
      <c r="I2669" t="str" cm="1">
        <f t="array" ref="I2669">_xlfn.XLOOKUP(Flights[[#This Row],[Destination]],_xlfn._TRO_TRAILING(Airports!A:A),_xlfn._TRO_TRAILING(Airports!E:E),"Code not found")</f>
        <v>MA</v>
      </c>
      <c r="J2669" s="1">
        <v>0.3125</v>
      </c>
      <c r="K2669">
        <f>HOUR(Flights[[#This Row],[Scheduled Departure]])</f>
        <v>7</v>
      </c>
      <c r="L2669" s="1">
        <v>0.30763888888888891</v>
      </c>
      <c r="M2669">
        <v>-7</v>
      </c>
      <c r="N2669">
        <v>303</v>
      </c>
      <c r="O2669" s="14">
        <f>Flights[[#This Row],[Length (min)]]/60</f>
        <v>5.05</v>
      </c>
      <c r="P2669">
        <v>2611</v>
      </c>
      <c r="Q2669" s="17">
        <f>IFERROR(Flights[[#This Row],[Distance]]/Flights[[#This Row],[Length (hr)]],"")</f>
        <v>517.02970297029708</v>
      </c>
      <c r="R2669" s="1">
        <v>0.66874999999999996</v>
      </c>
      <c r="S2669" s="1">
        <v>0.6430555555555556</v>
      </c>
      <c r="T2669">
        <v>-37</v>
      </c>
      <c r="U2669" t="str">
        <f>IF(Flights[[#This Row],[Arrival Delay]]="","Cancelled",IF(Flights[[#This Row],[Arrival Delay]]&gt;15,"Delayed","On time"))</f>
        <v>On time</v>
      </c>
      <c r="V2669" t="str">
        <f>IF(Flights[[#This Row],[Status]]&lt;&gt;"Delayed","",IF(Flights[[#This Row],[Arrival Delay]]&gt;120,"Severe",IF(Flights[[#This Row],[Arrival Delay]]&gt;60,"Major","Moderate")))</f>
        <v/>
      </c>
      <c r="X2669" t="str">
        <f>IF(OR(AND(Flights[[#This Row],[Status]]="Cancelled",Flights[[#This Row],[Cancellation Reason]]="Airline/Carrier"),Flights[[#This Row],[Delay Type]]="Severe"),"Yes","No")</f>
        <v>No</v>
      </c>
    </row>
    <row r="2670" spans="1:24" x14ac:dyDescent="0.25">
      <c r="A2670" s="3">
        <v>42204</v>
      </c>
      <c r="B2670">
        <f>WEEKNUM(Flights[[#This Row],[Date]],2)</f>
        <v>29</v>
      </c>
      <c r="C2670">
        <f>WEEKDAY(Flights[[#This Row],[Date]],2)</f>
        <v>7</v>
      </c>
      <c r="D2670" t="s">
        <v>1507</v>
      </c>
      <c r="E2670" t="s">
        <v>1995</v>
      </c>
      <c r="F2670" t="s">
        <v>0</v>
      </c>
      <c r="G2670" t="s">
        <v>349</v>
      </c>
      <c r="H2670" t="str">
        <f>_xlfn.XLOOKUP(Flights[[#This Row],[Destination]],Airports!$A$1:$A$77,Airports!$D$1:$D$77,"Code not found")</f>
        <v>Salt Lake City</v>
      </c>
      <c r="I2670" t="str" cm="1">
        <f t="array" ref="I2670">_xlfn.XLOOKUP(Flights[[#This Row],[Destination]],_xlfn._TRO_TRAILING(Airports!A:A),_xlfn._TRO_TRAILING(Airports!E:E),"Code not found")</f>
        <v>UT</v>
      </c>
      <c r="J2670" s="1">
        <v>0.31597222222222221</v>
      </c>
      <c r="K2670">
        <f>HOUR(Flights[[#This Row],[Scheduled Departure]])</f>
        <v>7</v>
      </c>
      <c r="L2670" s="1">
        <v>0.44027777777777777</v>
      </c>
      <c r="M2670">
        <v>179</v>
      </c>
      <c r="N2670">
        <v>90</v>
      </c>
      <c r="O2670" s="14">
        <f>Flights[[#This Row],[Length (min)]]/60</f>
        <v>1.5</v>
      </c>
      <c r="P2670">
        <v>590</v>
      </c>
      <c r="Q2670" s="17">
        <f>IFERROR(Flights[[#This Row],[Distance]]/Flights[[#This Row],[Length (hr)]],"")</f>
        <v>393.33333333333331</v>
      </c>
      <c r="R2670" s="1">
        <v>0.42708333333333331</v>
      </c>
      <c r="S2670" s="1">
        <v>0.5444444444444444</v>
      </c>
      <c r="T2670">
        <v>169</v>
      </c>
      <c r="U2670" t="str">
        <f>IF(Flights[[#This Row],[Arrival Delay]]="","Cancelled",IF(Flights[[#This Row],[Arrival Delay]]&gt;15,"Delayed","On time"))</f>
        <v>Delayed</v>
      </c>
      <c r="V2670" t="str">
        <f>IF(Flights[[#This Row],[Status]]&lt;&gt;"Delayed","",IF(Flights[[#This Row],[Arrival Delay]]&gt;120,"Severe",IF(Flights[[#This Row],[Arrival Delay]]&gt;60,"Major","Moderate")))</f>
        <v>Severe</v>
      </c>
      <c r="X2670" t="str">
        <f>IF(OR(AND(Flights[[#This Row],[Status]]="Cancelled",Flights[[#This Row],[Cancellation Reason]]="Airline/Carrier"),Flights[[#This Row],[Delay Type]]="Severe"),"Yes","No")</f>
        <v>Yes</v>
      </c>
    </row>
    <row r="2671" spans="1:24" x14ac:dyDescent="0.25">
      <c r="A2671" s="3">
        <v>42204</v>
      </c>
      <c r="B2671">
        <f>WEEKNUM(Flights[[#This Row],[Date]],2)</f>
        <v>29</v>
      </c>
      <c r="C2671">
        <f>WEEKDAY(Flights[[#This Row],[Date]],2)</f>
        <v>7</v>
      </c>
      <c r="D2671" t="s">
        <v>406</v>
      </c>
      <c r="E2671" t="s">
        <v>1996</v>
      </c>
      <c r="F2671" t="s">
        <v>0</v>
      </c>
      <c r="G2671" t="s">
        <v>281</v>
      </c>
      <c r="H2671" t="str">
        <f>_xlfn.XLOOKUP(Flights[[#This Row],[Destination]],Airports!$A$1:$A$77,Airports!$D$1:$D$77,"Code not found")</f>
        <v>Newark</v>
      </c>
      <c r="I2671" t="str" cm="1">
        <f t="array" ref="I2671">_xlfn.XLOOKUP(Flights[[#This Row],[Destination]],_xlfn._TRO_TRAILING(Airports!A:A),_xlfn._TRO_TRAILING(Airports!E:E),"Code not found")</f>
        <v>NJ</v>
      </c>
      <c r="J2671" s="1">
        <v>0.33333333333333331</v>
      </c>
      <c r="K2671">
        <f>HOUR(Flights[[#This Row],[Scheduled Departure]])</f>
        <v>8</v>
      </c>
      <c r="L2671" s="1">
        <v>0.33194444444444443</v>
      </c>
      <c r="M2671">
        <v>-2</v>
      </c>
      <c r="N2671">
        <v>303</v>
      </c>
      <c r="O2671" s="14">
        <f>Flights[[#This Row],[Length (min)]]/60</f>
        <v>5.05</v>
      </c>
      <c r="P2671">
        <v>2454</v>
      </c>
      <c r="Q2671" s="17">
        <f>IFERROR(Flights[[#This Row],[Distance]]/Flights[[#This Row],[Length (hr)]],"")</f>
        <v>485.94059405940595</v>
      </c>
      <c r="R2671" s="1">
        <v>0.6875</v>
      </c>
      <c r="S2671" s="1">
        <v>0.66736111111111107</v>
      </c>
      <c r="T2671">
        <v>-29</v>
      </c>
      <c r="U2671" t="str">
        <f>IF(Flights[[#This Row],[Arrival Delay]]="","Cancelled",IF(Flights[[#This Row],[Arrival Delay]]&gt;15,"Delayed","On time"))</f>
        <v>On time</v>
      </c>
      <c r="V2671" t="str">
        <f>IF(Flights[[#This Row],[Status]]&lt;&gt;"Delayed","",IF(Flights[[#This Row],[Arrival Delay]]&gt;120,"Severe",IF(Flights[[#This Row],[Arrival Delay]]&gt;60,"Major","Moderate")))</f>
        <v/>
      </c>
      <c r="X2671" t="str">
        <f>IF(OR(AND(Flights[[#This Row],[Status]]="Cancelled",Flights[[#This Row],[Cancellation Reason]]="Airline/Carrier"),Flights[[#This Row],[Delay Type]]="Severe"),"Yes","No")</f>
        <v>No</v>
      </c>
    </row>
    <row r="2672" spans="1:24" x14ac:dyDescent="0.25">
      <c r="A2672" s="3">
        <v>42204</v>
      </c>
      <c r="B2672">
        <f>WEEKNUM(Flights[[#This Row],[Date]],2)</f>
        <v>29</v>
      </c>
      <c r="C2672">
        <f>WEEKDAY(Flights[[#This Row],[Date]],2)</f>
        <v>7</v>
      </c>
      <c r="D2672" t="s">
        <v>192</v>
      </c>
      <c r="E2672" t="s">
        <v>1987</v>
      </c>
      <c r="F2672" t="s">
        <v>0</v>
      </c>
      <c r="G2672" t="s">
        <v>27</v>
      </c>
      <c r="H2672" t="str">
        <f>_xlfn.XLOOKUP(Flights[[#This Row],[Destination]],Airports!$A$1:$A$77,Airports!$D$1:$D$77,"Code not found")</f>
        <v>Charlotte</v>
      </c>
      <c r="I2672" t="str" cm="1">
        <f t="array" ref="I2672">_xlfn.XLOOKUP(Flights[[#This Row],[Destination]],_xlfn._TRO_TRAILING(Airports!A:A),_xlfn._TRO_TRAILING(Airports!E:E),"Code not found")</f>
        <v>NC</v>
      </c>
      <c r="J2672" s="1">
        <v>0.36805555555555558</v>
      </c>
      <c r="K2672">
        <f>HOUR(Flights[[#This Row],[Scheduled Departure]])</f>
        <v>8</v>
      </c>
      <c r="L2672" s="1">
        <v>0.36875000000000002</v>
      </c>
      <c r="M2672">
        <v>1</v>
      </c>
      <c r="N2672">
        <v>287</v>
      </c>
      <c r="O2672" s="14">
        <f>Flights[[#This Row],[Length (min)]]/60</f>
        <v>4.7833333333333332</v>
      </c>
      <c r="P2672">
        <v>2125</v>
      </c>
      <c r="Q2672" s="17">
        <f>IFERROR(Flights[[#This Row],[Distance]]/Flights[[#This Row],[Length (hr)]],"")</f>
        <v>444.2508710801394</v>
      </c>
      <c r="R2672" s="1">
        <v>0.70138888888888884</v>
      </c>
      <c r="S2672" s="1">
        <v>0.69305555555555554</v>
      </c>
      <c r="T2672">
        <v>-12</v>
      </c>
      <c r="U2672" t="str">
        <f>IF(Flights[[#This Row],[Arrival Delay]]="","Cancelled",IF(Flights[[#This Row],[Arrival Delay]]&gt;15,"Delayed","On time"))</f>
        <v>On time</v>
      </c>
      <c r="V2672" t="str">
        <f>IF(Flights[[#This Row],[Status]]&lt;&gt;"Delayed","",IF(Flights[[#This Row],[Arrival Delay]]&gt;120,"Severe",IF(Flights[[#This Row],[Arrival Delay]]&gt;60,"Major","Moderate")))</f>
        <v/>
      </c>
      <c r="X2672" t="str">
        <f>IF(OR(AND(Flights[[#This Row],[Status]]="Cancelled",Flights[[#This Row],[Cancellation Reason]]="Airline/Carrier"),Flights[[#This Row],[Delay Type]]="Severe"),"Yes","No")</f>
        <v>No</v>
      </c>
    </row>
    <row r="2673" spans="1:24" x14ac:dyDescent="0.25">
      <c r="A2673" s="3">
        <v>42204</v>
      </c>
      <c r="B2673">
        <f>WEEKNUM(Flights[[#This Row],[Date]],2)</f>
        <v>29</v>
      </c>
      <c r="C2673">
        <f>WEEKDAY(Flights[[#This Row],[Date]],2)</f>
        <v>7</v>
      </c>
      <c r="D2673" t="s">
        <v>1056</v>
      </c>
      <c r="E2673" t="s">
        <v>1994</v>
      </c>
      <c r="F2673" t="s">
        <v>0</v>
      </c>
      <c r="G2673" t="s">
        <v>342</v>
      </c>
      <c r="H2673" t="str">
        <f>_xlfn.XLOOKUP(Flights[[#This Row],[Destination]],Airports!$A$1:$A$77,Airports!$D$1:$D$77,"Code not found")</f>
        <v>Santa Barbara</v>
      </c>
      <c r="I2673" t="str" cm="1">
        <f t="array" ref="I2673">_xlfn.XLOOKUP(Flights[[#This Row],[Destination]],_xlfn._TRO_TRAILING(Airports!A:A),_xlfn._TRO_TRAILING(Airports!E:E),"Code not found")</f>
        <v>CA</v>
      </c>
      <c r="J2673" s="1">
        <v>0.36805555555555558</v>
      </c>
      <c r="K2673">
        <f>HOUR(Flights[[#This Row],[Scheduled Departure]])</f>
        <v>8</v>
      </c>
      <c r="L2673" s="1">
        <v>0</v>
      </c>
      <c r="O2673" s="14">
        <f>Flights[[#This Row],[Length (min)]]/60</f>
        <v>0</v>
      </c>
      <c r="P2673">
        <v>89</v>
      </c>
      <c r="Q2673" s="17" t="str">
        <f>IFERROR(Flights[[#This Row],[Distance]]/Flights[[#This Row],[Length (hr)]],"")</f>
        <v/>
      </c>
      <c r="R2673" s="1">
        <v>0.40277777777777779</v>
      </c>
      <c r="S2673" s="1">
        <v>0</v>
      </c>
      <c r="U2673" t="str">
        <f>IF(Flights[[#This Row],[Arrival Delay]]="","Cancelled",IF(Flights[[#This Row],[Arrival Delay]]&gt;15,"Delayed","On time"))</f>
        <v>Cancelled</v>
      </c>
      <c r="V2673" t="str">
        <f>IF(Flights[[#This Row],[Status]]&lt;&gt;"Delayed","",IF(Flights[[#This Row],[Arrival Delay]]&gt;120,"Severe",IF(Flights[[#This Row],[Arrival Delay]]&gt;60,"Major","Moderate")))</f>
        <v/>
      </c>
      <c r="W2673" t="s">
        <v>8</v>
      </c>
      <c r="X2673" t="str">
        <f>IF(OR(AND(Flights[[#This Row],[Status]]="Cancelled",Flights[[#This Row],[Cancellation Reason]]="Airline/Carrier"),Flights[[#This Row],[Delay Type]]="Severe"),"Yes","No")</f>
        <v>Yes</v>
      </c>
    </row>
    <row r="2674" spans="1:24" x14ac:dyDescent="0.25">
      <c r="A2674" s="3">
        <v>42204</v>
      </c>
      <c r="B2674">
        <f>WEEKNUM(Flights[[#This Row],[Date]],2)</f>
        <v>29</v>
      </c>
      <c r="C2674">
        <f>WEEKDAY(Flights[[#This Row],[Date]],2)</f>
        <v>7</v>
      </c>
      <c r="D2674" t="s">
        <v>806</v>
      </c>
      <c r="E2674" t="s">
        <v>1995</v>
      </c>
      <c r="F2674" t="s">
        <v>0</v>
      </c>
      <c r="G2674" t="s">
        <v>347</v>
      </c>
      <c r="H2674" t="str">
        <f>_xlfn.XLOOKUP(Flights[[#This Row],[Destination]],Airports!$A$1:$A$77,Airports!$D$1:$D$77,"Code not found")</f>
        <v>San Jose</v>
      </c>
      <c r="I2674" t="str" cm="1">
        <f t="array" ref="I2674">_xlfn.XLOOKUP(Flights[[#This Row],[Destination]],_xlfn._TRO_TRAILING(Airports!A:A),_xlfn._TRO_TRAILING(Airports!E:E),"Code not found")</f>
        <v>CA</v>
      </c>
      <c r="J2674" s="1">
        <v>0.375</v>
      </c>
      <c r="K2674">
        <f>HOUR(Flights[[#This Row],[Scheduled Departure]])</f>
        <v>9</v>
      </c>
      <c r="L2674" s="1">
        <v>0.37222222222222223</v>
      </c>
      <c r="M2674">
        <v>-4</v>
      </c>
      <c r="N2674">
        <v>83</v>
      </c>
      <c r="O2674" s="14">
        <f>Flights[[#This Row],[Length (min)]]/60</f>
        <v>1.3833333333333333</v>
      </c>
      <c r="P2674">
        <v>308</v>
      </c>
      <c r="Q2674" s="17">
        <f>IFERROR(Flights[[#This Row],[Distance]]/Flights[[#This Row],[Length (hr)]],"")</f>
        <v>222.65060240963857</v>
      </c>
      <c r="R2674" s="1">
        <v>0.4236111111111111</v>
      </c>
      <c r="S2674" s="1">
        <v>0.42986111111111114</v>
      </c>
      <c r="T2674">
        <v>9</v>
      </c>
      <c r="U2674" t="str">
        <f>IF(Flights[[#This Row],[Arrival Delay]]="","Cancelled",IF(Flights[[#This Row],[Arrival Delay]]&gt;15,"Delayed","On time"))</f>
        <v>On time</v>
      </c>
      <c r="V2674" t="str">
        <f>IF(Flights[[#This Row],[Status]]&lt;&gt;"Delayed","",IF(Flights[[#This Row],[Arrival Delay]]&gt;120,"Severe",IF(Flights[[#This Row],[Arrival Delay]]&gt;60,"Major","Moderate")))</f>
        <v/>
      </c>
      <c r="X2674" t="str">
        <f>IF(OR(AND(Flights[[#This Row],[Status]]="Cancelled",Flights[[#This Row],[Cancellation Reason]]="Airline/Carrier"),Flights[[#This Row],[Delay Type]]="Severe"),"Yes","No")</f>
        <v>No</v>
      </c>
    </row>
    <row r="2675" spans="1:24" x14ac:dyDescent="0.25">
      <c r="A2675" s="3">
        <v>42204</v>
      </c>
      <c r="B2675">
        <f>WEEKNUM(Flights[[#This Row],[Date]],2)</f>
        <v>29</v>
      </c>
      <c r="C2675">
        <f>WEEKDAY(Flights[[#This Row],[Date]],2)</f>
        <v>7</v>
      </c>
      <c r="D2675" t="s">
        <v>1513</v>
      </c>
      <c r="E2675" t="s">
        <v>1995</v>
      </c>
      <c r="F2675" t="s">
        <v>0</v>
      </c>
      <c r="G2675" t="s">
        <v>9</v>
      </c>
      <c r="H2675" t="str">
        <f>_xlfn.XLOOKUP(Flights[[#This Row],[Destination]],Airports!$A$1:$A$77,Airports!$D$1:$D$77,"Code not found")</f>
        <v>San Francisco</v>
      </c>
      <c r="I2675" t="str" cm="1">
        <f t="array" ref="I2675">_xlfn.XLOOKUP(Flights[[#This Row],[Destination]],_xlfn._TRO_TRAILING(Airports!A:A),_xlfn._TRO_TRAILING(Airports!E:E),"Code not found")</f>
        <v>CA</v>
      </c>
      <c r="J2675" s="1">
        <v>0.37847222222222221</v>
      </c>
      <c r="K2675">
        <f>HOUR(Flights[[#This Row],[Scheduled Departure]])</f>
        <v>9</v>
      </c>
      <c r="L2675" s="1">
        <v>0.38333333333333336</v>
      </c>
      <c r="M2675">
        <v>7</v>
      </c>
      <c r="N2675">
        <v>71</v>
      </c>
      <c r="O2675" s="14">
        <f>Flights[[#This Row],[Length (min)]]/60</f>
        <v>1.1833333333333333</v>
      </c>
      <c r="P2675">
        <v>337</v>
      </c>
      <c r="Q2675" s="17">
        <f>IFERROR(Flights[[#This Row],[Distance]]/Flights[[#This Row],[Length (hr)]],"")</f>
        <v>284.78873239436621</v>
      </c>
      <c r="R2675" s="1">
        <v>0.43402777777777779</v>
      </c>
      <c r="S2675" s="1">
        <v>0.43263888888888891</v>
      </c>
      <c r="T2675">
        <v>-2</v>
      </c>
      <c r="U2675" t="str">
        <f>IF(Flights[[#This Row],[Arrival Delay]]="","Cancelled",IF(Flights[[#This Row],[Arrival Delay]]&gt;15,"Delayed","On time"))</f>
        <v>On time</v>
      </c>
      <c r="V2675" t="str">
        <f>IF(Flights[[#This Row],[Status]]&lt;&gt;"Delayed","",IF(Flights[[#This Row],[Arrival Delay]]&gt;120,"Severe",IF(Flights[[#This Row],[Arrival Delay]]&gt;60,"Major","Moderate")))</f>
        <v/>
      </c>
      <c r="X2675" t="str">
        <f>IF(OR(AND(Flights[[#This Row],[Status]]="Cancelled",Flights[[#This Row],[Cancellation Reason]]="Airline/Carrier"),Flights[[#This Row],[Delay Type]]="Severe"),"Yes","No")</f>
        <v>No</v>
      </c>
    </row>
    <row r="2676" spans="1:24" x14ac:dyDescent="0.25">
      <c r="A2676" s="3">
        <v>42204</v>
      </c>
      <c r="B2676">
        <f>WEEKNUM(Flights[[#This Row],[Date]],2)</f>
        <v>29</v>
      </c>
      <c r="C2676">
        <f>WEEKDAY(Flights[[#This Row],[Date]],2)</f>
        <v>7</v>
      </c>
      <c r="D2676" t="s">
        <v>706</v>
      </c>
      <c r="E2676" t="s">
        <v>1989</v>
      </c>
      <c r="F2676" t="s">
        <v>0</v>
      </c>
      <c r="G2676" t="s">
        <v>316</v>
      </c>
      <c r="H2676" t="str">
        <f>_xlfn.XLOOKUP(Flights[[#This Row],[Destination]],Airports!$A$1:$A$77,Airports!$D$1:$D$77,"Code not found")</f>
        <v>New Orleans</v>
      </c>
      <c r="I2676" t="str" cm="1">
        <f t="array" ref="I2676">_xlfn.XLOOKUP(Flights[[#This Row],[Destination]],_xlfn._TRO_TRAILING(Airports!A:A),_xlfn._TRO_TRAILING(Airports!E:E),"Code not found")</f>
        <v>LA</v>
      </c>
      <c r="J2676" s="1">
        <v>0.3888888888888889</v>
      </c>
      <c r="K2676">
        <f>HOUR(Flights[[#This Row],[Scheduled Departure]])</f>
        <v>9</v>
      </c>
      <c r="L2676" s="1">
        <v>0.4</v>
      </c>
      <c r="M2676">
        <v>16</v>
      </c>
      <c r="N2676">
        <v>220</v>
      </c>
      <c r="O2676" s="14">
        <f>Flights[[#This Row],[Length (min)]]/60</f>
        <v>3.6666666666666665</v>
      </c>
      <c r="P2676">
        <v>1670</v>
      </c>
      <c r="Q2676" s="17">
        <f>IFERROR(Flights[[#This Row],[Distance]]/Flights[[#This Row],[Length (hr)]],"")</f>
        <v>455.4545454545455</v>
      </c>
      <c r="R2676" s="1">
        <v>0.63680555555555551</v>
      </c>
      <c r="S2676" s="1">
        <v>0.63611111111111107</v>
      </c>
      <c r="T2676">
        <v>-1</v>
      </c>
      <c r="U2676" t="str">
        <f>IF(Flights[[#This Row],[Arrival Delay]]="","Cancelled",IF(Flights[[#This Row],[Arrival Delay]]&gt;15,"Delayed","On time"))</f>
        <v>On time</v>
      </c>
      <c r="V2676" t="str">
        <f>IF(Flights[[#This Row],[Status]]&lt;&gt;"Delayed","",IF(Flights[[#This Row],[Arrival Delay]]&gt;120,"Severe",IF(Flights[[#This Row],[Arrival Delay]]&gt;60,"Major","Moderate")))</f>
        <v/>
      </c>
      <c r="X2676" t="str">
        <f>IF(OR(AND(Flights[[#This Row],[Status]]="Cancelled",Flights[[#This Row],[Cancellation Reason]]="Airline/Carrier"),Flights[[#This Row],[Delay Type]]="Severe"),"Yes","No")</f>
        <v>No</v>
      </c>
    </row>
    <row r="2677" spans="1:24" x14ac:dyDescent="0.25">
      <c r="A2677" s="3">
        <v>42204</v>
      </c>
      <c r="B2677">
        <f>WEEKNUM(Flights[[#This Row],[Date]],2)</f>
        <v>29</v>
      </c>
      <c r="C2677">
        <f>WEEKDAY(Flights[[#This Row],[Date]],2)</f>
        <v>7</v>
      </c>
      <c r="D2677" t="s">
        <v>194</v>
      </c>
      <c r="E2677" t="s">
        <v>1987</v>
      </c>
      <c r="F2677" t="s">
        <v>0</v>
      </c>
      <c r="G2677" t="s">
        <v>29</v>
      </c>
      <c r="H2677" t="str">
        <f>_xlfn.XLOOKUP(Flights[[#This Row],[Destination]],Airports!$A$1:$A$77,Airports!$D$1:$D$77,"Code not found")</f>
        <v>Phoenix</v>
      </c>
      <c r="I2677" t="str" cm="1">
        <f t="array" ref="I2677">_xlfn.XLOOKUP(Flights[[#This Row],[Destination]],_xlfn._TRO_TRAILING(Airports!A:A),_xlfn._TRO_TRAILING(Airports!E:E),"Code not found")</f>
        <v>AZ</v>
      </c>
      <c r="J2677" s="1">
        <v>0.4201388888888889</v>
      </c>
      <c r="K2677">
        <f>HOUR(Flights[[#This Row],[Scheduled Departure]])</f>
        <v>10</v>
      </c>
      <c r="L2677" s="1">
        <v>0.4201388888888889</v>
      </c>
      <c r="M2677">
        <v>0</v>
      </c>
      <c r="N2677">
        <v>79</v>
      </c>
      <c r="O2677" s="14">
        <f>Flights[[#This Row],[Length (min)]]/60</f>
        <v>1.3166666666666667</v>
      </c>
      <c r="P2677">
        <v>370</v>
      </c>
      <c r="Q2677" s="17">
        <f>IFERROR(Flights[[#This Row],[Distance]]/Flights[[#This Row],[Length (hr)]],"")</f>
        <v>281.01265822784808</v>
      </c>
      <c r="R2677" s="1">
        <v>0.48333333333333334</v>
      </c>
      <c r="S2677" s="1">
        <v>0.47499999999999998</v>
      </c>
      <c r="T2677">
        <v>-12</v>
      </c>
      <c r="U2677" t="str">
        <f>IF(Flights[[#This Row],[Arrival Delay]]="","Cancelled",IF(Flights[[#This Row],[Arrival Delay]]&gt;15,"Delayed","On time"))</f>
        <v>On time</v>
      </c>
      <c r="V2677" t="str">
        <f>IF(Flights[[#This Row],[Status]]&lt;&gt;"Delayed","",IF(Flights[[#This Row],[Arrival Delay]]&gt;120,"Severe",IF(Flights[[#This Row],[Arrival Delay]]&gt;60,"Major","Moderate")))</f>
        <v/>
      </c>
      <c r="X2677" t="str">
        <f>IF(OR(AND(Flights[[#This Row],[Status]]="Cancelled",Flights[[#This Row],[Cancellation Reason]]="Airline/Carrier"),Flights[[#This Row],[Delay Type]]="Severe"),"Yes","No")</f>
        <v>No</v>
      </c>
    </row>
    <row r="2678" spans="1:24" x14ac:dyDescent="0.25">
      <c r="A2678" s="3">
        <v>42204</v>
      </c>
      <c r="B2678">
        <f>WEEKNUM(Flights[[#This Row],[Date]],2)</f>
        <v>29</v>
      </c>
      <c r="C2678">
        <f>WEEKDAY(Flights[[#This Row],[Date]],2)</f>
        <v>7</v>
      </c>
      <c r="D2678" t="s">
        <v>1599</v>
      </c>
      <c r="E2678" t="s">
        <v>1994</v>
      </c>
      <c r="F2678" t="s">
        <v>0</v>
      </c>
      <c r="G2678" t="s">
        <v>347</v>
      </c>
      <c r="H2678" t="str">
        <f>_xlfn.XLOOKUP(Flights[[#This Row],[Destination]],Airports!$A$1:$A$77,Airports!$D$1:$D$77,"Code not found")</f>
        <v>San Jose</v>
      </c>
      <c r="I2678" t="str" cm="1">
        <f t="array" ref="I2678">_xlfn.XLOOKUP(Flights[[#This Row],[Destination]],_xlfn._TRO_TRAILING(Airports!A:A),_xlfn._TRO_TRAILING(Airports!E:E),"Code not found")</f>
        <v>CA</v>
      </c>
      <c r="J2678" s="1">
        <v>0.42708333333333331</v>
      </c>
      <c r="K2678">
        <f>HOUR(Flights[[#This Row],[Scheduled Departure]])</f>
        <v>10</v>
      </c>
      <c r="L2678" s="1">
        <v>0.43402777777777779</v>
      </c>
      <c r="M2678">
        <v>10</v>
      </c>
      <c r="N2678">
        <v>84</v>
      </c>
      <c r="O2678" s="14">
        <f>Flights[[#This Row],[Length (min)]]/60</f>
        <v>1.4</v>
      </c>
      <c r="P2678">
        <v>308</v>
      </c>
      <c r="Q2678" s="17">
        <f>IFERROR(Flights[[#This Row],[Distance]]/Flights[[#This Row],[Length (hr)]],"")</f>
        <v>220</v>
      </c>
      <c r="R2678" s="1">
        <v>0.4861111111111111</v>
      </c>
      <c r="S2678" s="1">
        <v>0.49236111111111114</v>
      </c>
      <c r="T2678">
        <v>9</v>
      </c>
      <c r="U2678" t="str">
        <f>IF(Flights[[#This Row],[Arrival Delay]]="","Cancelled",IF(Flights[[#This Row],[Arrival Delay]]&gt;15,"Delayed","On time"))</f>
        <v>On time</v>
      </c>
      <c r="V2678" t="str">
        <f>IF(Flights[[#This Row],[Status]]&lt;&gt;"Delayed","",IF(Flights[[#This Row],[Arrival Delay]]&gt;120,"Severe",IF(Flights[[#This Row],[Arrival Delay]]&gt;60,"Major","Moderate")))</f>
        <v/>
      </c>
      <c r="X2678" t="str">
        <f>IF(OR(AND(Flights[[#This Row],[Status]]="Cancelled",Flights[[#This Row],[Cancellation Reason]]="Airline/Carrier"),Flights[[#This Row],[Delay Type]]="Severe"),"Yes","No")</f>
        <v>No</v>
      </c>
    </row>
    <row r="2679" spans="1:24" x14ac:dyDescent="0.25">
      <c r="A2679" s="3">
        <v>42204</v>
      </c>
      <c r="B2679">
        <f>WEEKNUM(Flights[[#This Row],[Date]],2)</f>
        <v>29</v>
      </c>
      <c r="C2679">
        <f>WEEKDAY(Flights[[#This Row],[Date]],2)</f>
        <v>7</v>
      </c>
      <c r="D2679" t="s">
        <v>174</v>
      </c>
      <c r="E2679" t="s">
        <v>1987</v>
      </c>
      <c r="F2679" t="s">
        <v>0</v>
      </c>
      <c r="G2679" t="s">
        <v>2</v>
      </c>
      <c r="H2679" t="str">
        <f>_xlfn.XLOOKUP(Flights[[#This Row],[Destination]],Airports!$A$1:$A$77,Airports!$D$1:$D$77,"Code not found")</f>
        <v>Miami</v>
      </c>
      <c r="I2679" t="str" cm="1">
        <f t="array" ref="I2679">_xlfn.XLOOKUP(Flights[[#This Row],[Destination]],_xlfn._TRO_TRAILING(Airports!A:A),_xlfn._TRO_TRAILING(Airports!E:E),"Code not found")</f>
        <v>FL</v>
      </c>
      <c r="J2679" s="1">
        <v>0.44791666666666669</v>
      </c>
      <c r="K2679">
        <f>HOUR(Flights[[#This Row],[Scheduled Departure]])</f>
        <v>10</v>
      </c>
      <c r="L2679" s="1">
        <v>0.46944444444444444</v>
      </c>
      <c r="M2679">
        <v>31</v>
      </c>
      <c r="N2679">
        <v>314</v>
      </c>
      <c r="O2679" s="14">
        <f>Flights[[#This Row],[Length (min)]]/60</f>
        <v>5.2333333333333334</v>
      </c>
      <c r="P2679">
        <v>2342</v>
      </c>
      <c r="Q2679" s="17">
        <f>IFERROR(Flights[[#This Row],[Distance]]/Flights[[#This Row],[Length (hr)]],"")</f>
        <v>447.515923566879</v>
      </c>
      <c r="R2679" s="1">
        <v>0.79861111111111116</v>
      </c>
      <c r="S2679" s="1">
        <v>0.8125</v>
      </c>
      <c r="T2679">
        <v>20</v>
      </c>
      <c r="U2679" t="str">
        <f>IF(Flights[[#This Row],[Arrival Delay]]="","Cancelled",IF(Flights[[#This Row],[Arrival Delay]]&gt;15,"Delayed","On time"))</f>
        <v>Delayed</v>
      </c>
      <c r="V2679" t="str">
        <f>IF(Flights[[#This Row],[Status]]&lt;&gt;"Delayed","",IF(Flights[[#This Row],[Arrival Delay]]&gt;120,"Severe",IF(Flights[[#This Row],[Arrival Delay]]&gt;60,"Major","Moderate")))</f>
        <v>Moderate</v>
      </c>
      <c r="X2679" t="str">
        <f>IF(OR(AND(Flights[[#This Row],[Status]]="Cancelled",Flights[[#This Row],[Cancellation Reason]]="Airline/Carrier"),Flights[[#This Row],[Delay Type]]="Severe"),"Yes","No")</f>
        <v>No</v>
      </c>
    </row>
    <row r="2680" spans="1:24" x14ac:dyDescent="0.25">
      <c r="A2680" s="3">
        <v>42204</v>
      </c>
      <c r="B2680">
        <f>WEEKNUM(Flights[[#This Row],[Date]],2)</f>
        <v>29</v>
      </c>
      <c r="C2680">
        <f>WEEKDAY(Flights[[#This Row],[Date]],2)</f>
        <v>7</v>
      </c>
      <c r="D2680" t="s">
        <v>1044</v>
      </c>
      <c r="E2680" t="s">
        <v>1989</v>
      </c>
      <c r="F2680" t="s">
        <v>0</v>
      </c>
      <c r="G2680" t="s">
        <v>314</v>
      </c>
      <c r="H2680" t="str">
        <f>_xlfn.XLOOKUP(Flights[[#This Row],[Destination]],Airports!$A$1:$A$77,Airports!$D$1:$D$77,"Code not found")</f>
        <v>Minneapolis</v>
      </c>
      <c r="I2680" t="str" cm="1">
        <f t="array" ref="I2680">_xlfn.XLOOKUP(Flights[[#This Row],[Destination]],_xlfn._TRO_TRAILING(Airports!A:A),_xlfn._TRO_TRAILING(Airports!E:E),"Code not found")</f>
        <v>MN</v>
      </c>
      <c r="J2680" s="1">
        <v>0.4548611111111111</v>
      </c>
      <c r="K2680">
        <f>HOUR(Flights[[#This Row],[Scheduled Departure]])</f>
        <v>10</v>
      </c>
      <c r="L2680" s="1">
        <v>0.49583333333333335</v>
      </c>
      <c r="M2680">
        <v>59</v>
      </c>
      <c r="N2680">
        <v>189</v>
      </c>
      <c r="O2680" s="14">
        <f>Flights[[#This Row],[Length (min)]]/60</f>
        <v>3.15</v>
      </c>
      <c r="P2680">
        <v>1535</v>
      </c>
      <c r="Q2680" s="17">
        <f>IFERROR(Flights[[#This Row],[Distance]]/Flights[[#This Row],[Length (hr)]],"")</f>
        <v>487.30158730158729</v>
      </c>
      <c r="R2680" s="1">
        <v>0.68680555555555556</v>
      </c>
      <c r="S2680" s="1">
        <v>0.7104166666666667</v>
      </c>
      <c r="T2680">
        <v>34</v>
      </c>
      <c r="U2680" t="str">
        <f>IF(Flights[[#This Row],[Arrival Delay]]="","Cancelled",IF(Flights[[#This Row],[Arrival Delay]]&gt;15,"Delayed","On time"))</f>
        <v>Delayed</v>
      </c>
      <c r="V2680" t="str">
        <f>IF(Flights[[#This Row],[Status]]&lt;&gt;"Delayed","",IF(Flights[[#This Row],[Arrival Delay]]&gt;120,"Severe",IF(Flights[[#This Row],[Arrival Delay]]&gt;60,"Major","Moderate")))</f>
        <v>Moderate</v>
      </c>
      <c r="X2680" t="str">
        <f>IF(OR(AND(Flights[[#This Row],[Status]]="Cancelled",Flights[[#This Row],[Cancellation Reason]]="Airline/Carrier"),Flights[[#This Row],[Delay Type]]="Severe"),"Yes","No")</f>
        <v>No</v>
      </c>
    </row>
    <row r="2681" spans="1:24" x14ac:dyDescent="0.25">
      <c r="A2681" s="3">
        <v>42204</v>
      </c>
      <c r="B2681">
        <f>WEEKNUM(Flights[[#This Row],[Date]],2)</f>
        <v>29</v>
      </c>
      <c r="C2681">
        <f>WEEKDAY(Flights[[#This Row],[Date]],2)</f>
        <v>7</v>
      </c>
      <c r="D2681" t="s">
        <v>556</v>
      </c>
      <c r="E2681" t="s">
        <v>1994</v>
      </c>
      <c r="F2681" t="s">
        <v>0</v>
      </c>
      <c r="G2681" t="s">
        <v>342</v>
      </c>
      <c r="H2681" t="str">
        <f>_xlfn.XLOOKUP(Flights[[#This Row],[Destination]],Airports!$A$1:$A$77,Airports!$D$1:$D$77,"Code not found")</f>
        <v>Santa Barbara</v>
      </c>
      <c r="I2681" t="str" cm="1">
        <f t="array" ref="I2681">_xlfn.XLOOKUP(Flights[[#This Row],[Destination]],_xlfn._TRO_TRAILING(Airports!A:A),_xlfn._TRO_TRAILING(Airports!E:E),"Code not found")</f>
        <v>CA</v>
      </c>
      <c r="J2681" s="1">
        <v>0.67152777777777772</v>
      </c>
      <c r="K2681">
        <f>HOUR(Flights[[#This Row],[Scheduled Departure]])</f>
        <v>16</v>
      </c>
      <c r="L2681" s="1">
        <v>0.75069444444444444</v>
      </c>
      <c r="M2681">
        <v>114</v>
      </c>
      <c r="N2681">
        <v>63</v>
      </c>
      <c r="O2681" s="14">
        <f>Flights[[#This Row],[Length (min)]]/60</f>
        <v>1.05</v>
      </c>
      <c r="P2681">
        <v>89</v>
      </c>
      <c r="Q2681" s="17">
        <f>IFERROR(Flights[[#This Row],[Distance]]/Flights[[#This Row],[Length (hr)]],"")</f>
        <v>84.761904761904759</v>
      </c>
      <c r="R2681" s="1">
        <v>0.70625000000000004</v>
      </c>
      <c r="S2681" s="1">
        <v>0.7944444444444444</v>
      </c>
      <c r="T2681">
        <v>127</v>
      </c>
      <c r="U2681" t="str">
        <f>IF(Flights[[#This Row],[Arrival Delay]]="","Cancelled",IF(Flights[[#This Row],[Arrival Delay]]&gt;15,"Delayed","On time"))</f>
        <v>Delayed</v>
      </c>
      <c r="V2681" t="str">
        <f>IF(Flights[[#This Row],[Status]]&lt;&gt;"Delayed","",IF(Flights[[#This Row],[Arrival Delay]]&gt;120,"Severe",IF(Flights[[#This Row],[Arrival Delay]]&gt;60,"Major","Moderate")))</f>
        <v>Severe</v>
      </c>
      <c r="X2681" t="str">
        <f>IF(OR(AND(Flights[[#This Row],[Status]]="Cancelled",Flights[[#This Row],[Cancellation Reason]]="Airline/Carrier"),Flights[[#This Row],[Delay Type]]="Severe"),"Yes","No")</f>
        <v>Yes</v>
      </c>
    </row>
    <row r="2682" spans="1:24" x14ac:dyDescent="0.25">
      <c r="A2682" s="3">
        <v>42204</v>
      </c>
      <c r="B2682">
        <f>WEEKNUM(Flights[[#This Row],[Date]],2)</f>
        <v>29</v>
      </c>
      <c r="C2682">
        <f>WEEKDAY(Flights[[#This Row],[Date]],2)</f>
        <v>7</v>
      </c>
      <c r="D2682" t="s">
        <v>1606</v>
      </c>
      <c r="E2682" t="s">
        <v>1994</v>
      </c>
      <c r="F2682" t="s">
        <v>0</v>
      </c>
      <c r="G2682" t="s">
        <v>32</v>
      </c>
      <c r="H2682" t="str">
        <f>_xlfn.XLOOKUP(Flights[[#This Row],[Destination]],Airports!$A$1:$A$77,Airports!$D$1:$D$77,"Code not found")</f>
        <v>Jackson</v>
      </c>
      <c r="I2682" t="str" cm="1">
        <f t="array" ref="I2682">_xlfn.XLOOKUP(Flights[[#This Row],[Destination]],_xlfn._TRO_TRAILING(Airports!A:A),_xlfn._TRO_TRAILING(Airports!E:E),"Code not found")</f>
        <v>WY</v>
      </c>
      <c r="J2682" s="1">
        <v>0.72916666666666663</v>
      </c>
      <c r="K2682">
        <f>HOUR(Flights[[#This Row],[Scheduled Departure]])</f>
        <v>17</v>
      </c>
      <c r="L2682" s="1">
        <v>0.72777777777777775</v>
      </c>
      <c r="M2682">
        <v>-2</v>
      </c>
      <c r="N2682">
        <v>145</v>
      </c>
      <c r="O2682" s="14">
        <f>Flights[[#This Row],[Length (min)]]/60</f>
        <v>2.4166666666666665</v>
      </c>
      <c r="P2682">
        <v>784</v>
      </c>
      <c r="Q2682" s="17">
        <f>IFERROR(Flights[[#This Row],[Distance]]/Flights[[#This Row],[Length (hr)]],"")</f>
        <v>324.41379310344831</v>
      </c>
      <c r="R2682" s="1">
        <v>0.86111111111111116</v>
      </c>
      <c r="S2682" s="1">
        <v>0.87013888888888891</v>
      </c>
      <c r="T2682">
        <v>13</v>
      </c>
      <c r="U2682" t="str">
        <f>IF(Flights[[#This Row],[Arrival Delay]]="","Cancelled",IF(Flights[[#This Row],[Arrival Delay]]&gt;15,"Delayed","On time"))</f>
        <v>On time</v>
      </c>
      <c r="V2682" t="str">
        <f>IF(Flights[[#This Row],[Status]]&lt;&gt;"Delayed","",IF(Flights[[#This Row],[Arrival Delay]]&gt;120,"Severe",IF(Flights[[#This Row],[Arrival Delay]]&gt;60,"Major","Moderate")))</f>
        <v/>
      </c>
      <c r="X2682" t="str">
        <f>IF(OR(AND(Flights[[#This Row],[Status]]="Cancelled",Flights[[#This Row],[Cancellation Reason]]="Airline/Carrier"),Flights[[#This Row],[Delay Type]]="Severe"),"Yes","No")</f>
        <v>No</v>
      </c>
    </row>
    <row r="2683" spans="1:24" x14ac:dyDescent="0.25">
      <c r="A2683" s="3">
        <v>42204</v>
      </c>
      <c r="B2683">
        <f>WEEKNUM(Flights[[#This Row],[Date]],2)</f>
        <v>29</v>
      </c>
      <c r="C2683">
        <f>WEEKDAY(Flights[[#This Row],[Date]],2)</f>
        <v>7</v>
      </c>
      <c r="D2683" t="s">
        <v>1561</v>
      </c>
      <c r="E2683" t="s">
        <v>1995</v>
      </c>
      <c r="F2683" t="s">
        <v>0</v>
      </c>
      <c r="G2683" t="s">
        <v>246</v>
      </c>
      <c r="H2683" t="str">
        <f>_xlfn.XLOOKUP(Flights[[#This Row],[Destination]],Airports!$A$1:$A$77,Airports!$D$1:$D$77,"Code not found")</f>
        <v>Albuquerque</v>
      </c>
      <c r="I2683" t="str" cm="1">
        <f t="array" ref="I2683">_xlfn.XLOOKUP(Flights[[#This Row],[Destination]],_xlfn._TRO_TRAILING(Airports!A:A),_xlfn._TRO_TRAILING(Airports!E:E),"Code not found")</f>
        <v>NM</v>
      </c>
      <c r="J2683" s="1">
        <v>0.92013888888888884</v>
      </c>
      <c r="K2683">
        <f>HOUR(Flights[[#This Row],[Scheduled Departure]])</f>
        <v>22</v>
      </c>
      <c r="L2683" s="1">
        <v>2.7083333333333334E-2</v>
      </c>
      <c r="M2683">
        <v>154</v>
      </c>
      <c r="N2683">
        <v>123</v>
      </c>
      <c r="O2683" s="14">
        <f>Flights[[#This Row],[Length (min)]]/60</f>
        <v>2.0499999999999998</v>
      </c>
      <c r="P2683">
        <v>677</v>
      </c>
      <c r="Q2683" s="17">
        <f>IFERROR(Flights[[#This Row],[Distance]]/Flights[[#This Row],[Length (hr)]],"")</f>
        <v>330.2439024390244</v>
      </c>
      <c r="R2683" s="1">
        <v>3.4722222222222224E-2</v>
      </c>
      <c r="S2683" s="1">
        <v>0.15416666666666667</v>
      </c>
      <c r="T2683">
        <v>172</v>
      </c>
      <c r="U2683" t="str">
        <f>IF(Flights[[#This Row],[Arrival Delay]]="","Cancelled",IF(Flights[[#This Row],[Arrival Delay]]&gt;15,"Delayed","On time"))</f>
        <v>Delayed</v>
      </c>
      <c r="V2683" t="str">
        <f>IF(Flights[[#This Row],[Status]]&lt;&gt;"Delayed","",IF(Flights[[#This Row],[Arrival Delay]]&gt;120,"Severe",IF(Flights[[#This Row],[Arrival Delay]]&gt;60,"Major","Moderate")))</f>
        <v>Severe</v>
      </c>
      <c r="X2683" t="str">
        <f>IF(OR(AND(Flights[[#This Row],[Status]]="Cancelled",Flights[[#This Row],[Cancellation Reason]]="Airline/Carrier"),Flights[[#This Row],[Delay Type]]="Severe"),"Yes","No")</f>
        <v>Yes</v>
      </c>
    </row>
    <row r="2684" spans="1:24" x14ac:dyDescent="0.25">
      <c r="A2684" s="3">
        <v>42204</v>
      </c>
      <c r="B2684">
        <f>WEEKNUM(Flights[[#This Row],[Date]],2)</f>
        <v>29</v>
      </c>
      <c r="C2684">
        <f>WEEKDAY(Flights[[#This Row],[Date]],2)</f>
        <v>7</v>
      </c>
      <c r="D2684" t="s">
        <v>206</v>
      </c>
      <c r="E2684" t="s">
        <v>1987</v>
      </c>
      <c r="F2684" t="s">
        <v>0</v>
      </c>
      <c r="G2684" t="s">
        <v>27</v>
      </c>
      <c r="H2684" t="str">
        <f>_xlfn.XLOOKUP(Flights[[#This Row],[Destination]],Airports!$A$1:$A$77,Airports!$D$1:$D$77,"Code not found")</f>
        <v>Charlotte</v>
      </c>
      <c r="I2684" t="str" cm="1">
        <f t="array" ref="I2684">_xlfn.XLOOKUP(Flights[[#This Row],[Destination]],_xlfn._TRO_TRAILING(Airports!A:A),_xlfn._TRO_TRAILING(Airports!E:E),"Code not found")</f>
        <v>NC</v>
      </c>
      <c r="J2684" s="1">
        <v>0.94444444444444442</v>
      </c>
      <c r="K2684">
        <f>HOUR(Flights[[#This Row],[Scheduled Departure]])</f>
        <v>22</v>
      </c>
      <c r="L2684" s="1">
        <v>0.98750000000000004</v>
      </c>
      <c r="M2684">
        <v>62</v>
      </c>
      <c r="N2684">
        <v>288</v>
      </c>
      <c r="O2684" s="14">
        <f>Flights[[#This Row],[Length (min)]]/60</f>
        <v>4.8</v>
      </c>
      <c r="P2684">
        <v>2125</v>
      </c>
      <c r="Q2684" s="17">
        <f>IFERROR(Flights[[#This Row],[Distance]]/Flights[[#This Row],[Length (hr)]],"")</f>
        <v>442.70833333333337</v>
      </c>
      <c r="R2684" s="1">
        <v>0.27361111111111114</v>
      </c>
      <c r="S2684" s="1">
        <v>0.3125</v>
      </c>
      <c r="T2684">
        <v>56</v>
      </c>
      <c r="U2684" t="str">
        <f>IF(Flights[[#This Row],[Arrival Delay]]="","Cancelled",IF(Flights[[#This Row],[Arrival Delay]]&gt;15,"Delayed","On time"))</f>
        <v>Delayed</v>
      </c>
      <c r="V2684" t="str">
        <f>IF(Flights[[#This Row],[Status]]&lt;&gt;"Delayed","",IF(Flights[[#This Row],[Arrival Delay]]&gt;120,"Severe",IF(Flights[[#This Row],[Arrival Delay]]&gt;60,"Major","Moderate")))</f>
        <v>Moderate</v>
      </c>
      <c r="X2684" t="str">
        <f>IF(OR(AND(Flights[[#This Row],[Status]]="Cancelled",Flights[[#This Row],[Cancellation Reason]]="Airline/Carrier"),Flights[[#This Row],[Delay Type]]="Severe"),"Yes","No")</f>
        <v>No</v>
      </c>
    </row>
    <row r="2685" spans="1:24" x14ac:dyDescent="0.25">
      <c r="A2685" s="3">
        <v>42204</v>
      </c>
      <c r="B2685">
        <f>WEEKNUM(Flights[[#This Row],[Date]],2)</f>
        <v>29</v>
      </c>
      <c r="C2685">
        <f>WEEKDAY(Flights[[#This Row],[Date]],2)</f>
        <v>7</v>
      </c>
      <c r="D2685" t="s">
        <v>1190</v>
      </c>
      <c r="E2685" t="s">
        <v>1990</v>
      </c>
      <c r="F2685" t="s">
        <v>0</v>
      </c>
      <c r="G2685" t="s">
        <v>16</v>
      </c>
      <c r="H2685" t="str">
        <f>_xlfn.XLOOKUP(Flights[[#This Row],[Destination]],Airports!$A$1:$A$77,Airports!$D$1:$D$77,"Code not found")</f>
        <v>Dulles</v>
      </c>
      <c r="I2685" t="str" cm="1">
        <f t="array" ref="I2685">_xlfn.XLOOKUP(Flights[[#This Row],[Destination]],_xlfn._TRO_TRAILING(Airports!A:A),_xlfn._TRO_TRAILING(Airports!E:E),"Code not found")</f>
        <v>VA</v>
      </c>
      <c r="J2685" s="1">
        <v>0.9770833333333333</v>
      </c>
      <c r="K2685">
        <f>HOUR(Flights[[#This Row],[Scheduled Departure]])</f>
        <v>23</v>
      </c>
      <c r="L2685" s="1">
        <v>8.6805555555555552E-2</v>
      </c>
      <c r="M2685">
        <v>158</v>
      </c>
      <c r="N2685">
        <v>267</v>
      </c>
      <c r="O2685" s="14">
        <f>Flights[[#This Row],[Length (min)]]/60</f>
        <v>4.45</v>
      </c>
      <c r="P2685">
        <v>2288</v>
      </c>
      <c r="Q2685" s="17">
        <f>IFERROR(Flights[[#This Row],[Distance]]/Flights[[#This Row],[Length (hr)]],"")</f>
        <v>514.15730337078651</v>
      </c>
      <c r="R2685" s="1">
        <v>0.31319444444444444</v>
      </c>
      <c r="S2685" s="1">
        <v>0.3972222222222222</v>
      </c>
      <c r="T2685">
        <v>121</v>
      </c>
      <c r="U2685" t="str">
        <f>IF(Flights[[#This Row],[Arrival Delay]]="","Cancelled",IF(Flights[[#This Row],[Arrival Delay]]&gt;15,"Delayed","On time"))</f>
        <v>Delayed</v>
      </c>
      <c r="V2685" t="str">
        <f>IF(Flights[[#This Row],[Status]]&lt;&gt;"Delayed","",IF(Flights[[#This Row],[Arrival Delay]]&gt;120,"Severe",IF(Flights[[#This Row],[Arrival Delay]]&gt;60,"Major","Moderate")))</f>
        <v>Severe</v>
      </c>
      <c r="X2685" t="str">
        <f>IF(OR(AND(Flights[[#This Row],[Status]]="Cancelled",Flights[[#This Row],[Cancellation Reason]]="Airline/Carrier"),Flights[[#This Row],[Delay Type]]="Severe"),"Yes","No")</f>
        <v>Yes</v>
      </c>
    </row>
    <row r="2686" spans="1:24" x14ac:dyDescent="0.25">
      <c r="A2686" s="3">
        <v>42205</v>
      </c>
      <c r="B2686">
        <f>WEEKNUM(Flights[[#This Row],[Date]],2)</f>
        <v>30</v>
      </c>
      <c r="C2686">
        <f>WEEKDAY(Flights[[#This Row],[Date]],2)</f>
        <v>1</v>
      </c>
      <c r="D2686" t="s">
        <v>1510</v>
      </c>
      <c r="E2686" t="s">
        <v>1995</v>
      </c>
      <c r="F2686" t="s">
        <v>0</v>
      </c>
      <c r="G2686" t="s">
        <v>311</v>
      </c>
      <c r="H2686" t="str">
        <f>_xlfn.XLOOKUP(Flights[[#This Row],[Destination]],Airports!$A$1:$A$77,Airports!$D$1:$D$77,"Code not found")</f>
        <v>Milwaukee</v>
      </c>
      <c r="I2686" t="str" cm="1">
        <f t="array" ref="I2686">_xlfn.XLOOKUP(Flights[[#This Row],[Destination]],_xlfn._TRO_TRAILING(Airports!A:A),_xlfn._TRO_TRAILING(Airports!E:E),"Code not found")</f>
        <v>WI</v>
      </c>
      <c r="J2686" s="1">
        <v>0.3611111111111111</v>
      </c>
      <c r="K2686">
        <f>HOUR(Flights[[#This Row],[Scheduled Departure]])</f>
        <v>8</v>
      </c>
      <c r="L2686" s="1">
        <v>0.36805555555555558</v>
      </c>
      <c r="M2686">
        <v>10</v>
      </c>
      <c r="N2686">
        <v>225</v>
      </c>
      <c r="O2686" s="14">
        <f>Flights[[#This Row],[Length (min)]]/60</f>
        <v>3.75</v>
      </c>
      <c r="P2686">
        <v>1756</v>
      </c>
      <c r="Q2686" s="17">
        <f>IFERROR(Flights[[#This Row],[Distance]]/Flights[[#This Row],[Length (hr)]],"")</f>
        <v>468.26666666666665</v>
      </c>
      <c r="R2686" s="1">
        <v>0.61111111111111116</v>
      </c>
      <c r="S2686" s="1">
        <v>0.60763888888888884</v>
      </c>
      <c r="T2686">
        <v>-5</v>
      </c>
      <c r="U2686" t="str">
        <f>IF(Flights[[#This Row],[Arrival Delay]]="","Cancelled",IF(Flights[[#This Row],[Arrival Delay]]&gt;15,"Delayed","On time"))</f>
        <v>On time</v>
      </c>
      <c r="V2686" t="str">
        <f>IF(Flights[[#This Row],[Status]]&lt;&gt;"Delayed","",IF(Flights[[#This Row],[Arrival Delay]]&gt;120,"Severe",IF(Flights[[#This Row],[Arrival Delay]]&gt;60,"Major","Moderate")))</f>
        <v/>
      </c>
      <c r="X2686" t="str">
        <f>IF(OR(AND(Flights[[#This Row],[Status]]="Cancelled",Flights[[#This Row],[Cancellation Reason]]="Airline/Carrier"),Flights[[#This Row],[Delay Type]]="Severe"),"Yes","No")</f>
        <v>No</v>
      </c>
    </row>
    <row r="2687" spans="1:24" x14ac:dyDescent="0.25">
      <c r="A2687" s="3">
        <v>42205</v>
      </c>
      <c r="B2687">
        <f>WEEKNUM(Flights[[#This Row],[Date]],2)</f>
        <v>30</v>
      </c>
      <c r="C2687">
        <f>WEEKDAY(Flights[[#This Row],[Date]],2)</f>
        <v>1</v>
      </c>
      <c r="D2687" t="s">
        <v>193</v>
      </c>
      <c r="E2687" t="s">
        <v>1987</v>
      </c>
      <c r="F2687" t="s">
        <v>0</v>
      </c>
      <c r="G2687" t="s">
        <v>22</v>
      </c>
      <c r="H2687" t="str">
        <f>_xlfn.XLOOKUP(Flights[[#This Row],[Destination]],Airports!$A$1:$A$77,Airports!$D$1:$D$77,"Code not found")</f>
        <v>Columbus</v>
      </c>
      <c r="I2687" t="str" cm="1">
        <f t="array" ref="I2687">_xlfn.XLOOKUP(Flights[[#This Row],[Destination]],_xlfn._TRO_TRAILING(Airports!A:A),_xlfn._TRO_TRAILING(Airports!E:E),"Code not found")</f>
        <v>OH</v>
      </c>
      <c r="J2687" s="1">
        <v>0.39930555555555558</v>
      </c>
      <c r="K2687">
        <f>HOUR(Flights[[#This Row],[Scheduled Departure]])</f>
        <v>9</v>
      </c>
      <c r="L2687" s="1">
        <v>0.4</v>
      </c>
      <c r="M2687">
        <v>1</v>
      </c>
      <c r="N2687">
        <v>253</v>
      </c>
      <c r="O2687" s="14">
        <f>Flights[[#This Row],[Length (min)]]/60</f>
        <v>4.2166666666666668</v>
      </c>
      <c r="P2687">
        <v>1995</v>
      </c>
      <c r="Q2687" s="17">
        <f>IFERROR(Flights[[#This Row],[Distance]]/Flights[[#This Row],[Length (hr)]],"")</f>
        <v>473.12252964426875</v>
      </c>
      <c r="R2687" s="1">
        <v>0.71666666666666667</v>
      </c>
      <c r="S2687" s="1">
        <v>0.7006944444444444</v>
      </c>
      <c r="T2687">
        <v>-23</v>
      </c>
      <c r="U2687" t="str">
        <f>IF(Flights[[#This Row],[Arrival Delay]]="","Cancelled",IF(Flights[[#This Row],[Arrival Delay]]&gt;15,"Delayed","On time"))</f>
        <v>On time</v>
      </c>
      <c r="V2687" t="str">
        <f>IF(Flights[[#This Row],[Status]]&lt;&gt;"Delayed","",IF(Flights[[#This Row],[Arrival Delay]]&gt;120,"Severe",IF(Flights[[#This Row],[Arrival Delay]]&gt;60,"Major","Moderate")))</f>
        <v/>
      </c>
      <c r="X2687" t="str">
        <f>IF(OR(AND(Flights[[#This Row],[Status]]="Cancelled",Flights[[#This Row],[Cancellation Reason]]="Airline/Carrier"),Flights[[#This Row],[Delay Type]]="Severe"),"Yes","No")</f>
        <v>No</v>
      </c>
    </row>
    <row r="2688" spans="1:24" x14ac:dyDescent="0.25">
      <c r="A2688" s="3">
        <v>42205</v>
      </c>
      <c r="B2688">
        <f>WEEKNUM(Flights[[#This Row],[Date]],2)</f>
        <v>30</v>
      </c>
      <c r="C2688">
        <f>WEEKDAY(Flights[[#This Row],[Date]],2)</f>
        <v>1</v>
      </c>
      <c r="D2688" t="s">
        <v>177</v>
      </c>
      <c r="E2688" t="s">
        <v>1987</v>
      </c>
      <c r="F2688" t="s">
        <v>0</v>
      </c>
      <c r="G2688" t="s">
        <v>6</v>
      </c>
      <c r="H2688" t="str">
        <f>_xlfn.XLOOKUP(Flights[[#This Row],[Destination]],Airports!$A$1:$A$77,Airports!$D$1:$D$77,"Code not found")</f>
        <v>Nashville</v>
      </c>
      <c r="I2688" t="str" cm="1">
        <f t="array" ref="I2688">_xlfn.XLOOKUP(Flights[[#This Row],[Destination]],_xlfn._TRO_TRAILING(Airports!A:A),_xlfn._TRO_TRAILING(Airports!E:E),"Code not found")</f>
        <v>TN</v>
      </c>
      <c r="J2688" s="1">
        <v>0.55208333333333337</v>
      </c>
      <c r="K2688">
        <f>HOUR(Flights[[#This Row],[Scheduled Departure]])</f>
        <v>13</v>
      </c>
      <c r="L2688" s="1">
        <v>0.55000000000000004</v>
      </c>
      <c r="M2688">
        <v>-3</v>
      </c>
      <c r="N2688">
        <v>252</v>
      </c>
      <c r="O2688" s="14">
        <f>Flights[[#This Row],[Length (min)]]/60</f>
        <v>4.2</v>
      </c>
      <c r="P2688">
        <v>1797</v>
      </c>
      <c r="Q2688" s="17">
        <f>IFERROR(Flights[[#This Row],[Distance]]/Flights[[#This Row],[Length (hr)]],"")</f>
        <v>427.85714285714283</v>
      </c>
      <c r="R2688" s="1">
        <v>0.80972222222222223</v>
      </c>
      <c r="S2688" s="1">
        <v>0.80833333333333335</v>
      </c>
      <c r="T2688">
        <v>-2</v>
      </c>
      <c r="U2688" t="str">
        <f>IF(Flights[[#This Row],[Arrival Delay]]="","Cancelled",IF(Flights[[#This Row],[Arrival Delay]]&gt;15,"Delayed","On time"))</f>
        <v>On time</v>
      </c>
      <c r="V2688" t="str">
        <f>IF(Flights[[#This Row],[Status]]&lt;&gt;"Delayed","",IF(Flights[[#This Row],[Arrival Delay]]&gt;120,"Severe",IF(Flights[[#This Row],[Arrival Delay]]&gt;60,"Major","Moderate")))</f>
        <v/>
      </c>
      <c r="X2688" t="str">
        <f>IF(OR(AND(Flights[[#This Row],[Status]]="Cancelled",Flights[[#This Row],[Cancellation Reason]]="Airline/Carrier"),Flights[[#This Row],[Delay Type]]="Severe"),"Yes","No")</f>
        <v>No</v>
      </c>
    </row>
    <row r="2689" spans="1:24" x14ac:dyDescent="0.25">
      <c r="A2689" s="3">
        <v>42205</v>
      </c>
      <c r="B2689">
        <f>WEEKNUM(Flights[[#This Row],[Date]],2)</f>
        <v>30</v>
      </c>
      <c r="C2689">
        <f>WEEKDAY(Flights[[#This Row],[Date]],2)</f>
        <v>1</v>
      </c>
      <c r="D2689" t="s">
        <v>1532</v>
      </c>
      <c r="E2689" t="s">
        <v>1995</v>
      </c>
      <c r="F2689" t="s">
        <v>0</v>
      </c>
      <c r="G2689" t="s">
        <v>347</v>
      </c>
      <c r="H2689" t="str">
        <f>_xlfn.XLOOKUP(Flights[[#This Row],[Destination]],Airports!$A$1:$A$77,Airports!$D$1:$D$77,"Code not found")</f>
        <v>San Jose</v>
      </c>
      <c r="I2689" t="str" cm="1">
        <f t="array" ref="I2689">_xlfn.XLOOKUP(Flights[[#This Row],[Destination]],_xlfn._TRO_TRAILING(Airports!A:A),_xlfn._TRO_TRAILING(Airports!E:E),"Code not found")</f>
        <v>CA</v>
      </c>
      <c r="J2689" s="1">
        <v>0.60069444444444442</v>
      </c>
      <c r="K2689">
        <f>HOUR(Flights[[#This Row],[Scheduled Departure]])</f>
        <v>14</v>
      </c>
      <c r="L2689" s="1">
        <v>0.59930555555555554</v>
      </c>
      <c r="M2689">
        <v>-2</v>
      </c>
      <c r="N2689">
        <v>66</v>
      </c>
      <c r="O2689" s="14">
        <f>Flights[[#This Row],[Length (min)]]/60</f>
        <v>1.1000000000000001</v>
      </c>
      <c r="P2689">
        <v>308</v>
      </c>
      <c r="Q2689" s="17">
        <f>IFERROR(Flights[[#This Row],[Distance]]/Flights[[#This Row],[Length (hr)]],"")</f>
        <v>280</v>
      </c>
      <c r="R2689" s="1">
        <v>0.64583333333333337</v>
      </c>
      <c r="S2689" s="1">
        <v>0.64513888888888893</v>
      </c>
      <c r="T2689">
        <v>-1</v>
      </c>
      <c r="U2689" t="str">
        <f>IF(Flights[[#This Row],[Arrival Delay]]="","Cancelled",IF(Flights[[#This Row],[Arrival Delay]]&gt;15,"Delayed","On time"))</f>
        <v>On time</v>
      </c>
      <c r="V2689" t="str">
        <f>IF(Flights[[#This Row],[Status]]&lt;&gt;"Delayed","",IF(Flights[[#This Row],[Arrival Delay]]&gt;120,"Severe",IF(Flights[[#This Row],[Arrival Delay]]&gt;60,"Major","Moderate")))</f>
        <v/>
      </c>
      <c r="X2689" t="str">
        <f>IF(OR(AND(Flights[[#This Row],[Status]]="Cancelled",Flights[[#This Row],[Cancellation Reason]]="Airline/Carrier"),Flights[[#This Row],[Delay Type]]="Severe"),"Yes","No")</f>
        <v>No</v>
      </c>
    </row>
    <row r="2690" spans="1:24" x14ac:dyDescent="0.25">
      <c r="A2690" s="3">
        <v>42205</v>
      </c>
      <c r="B2690">
        <f>WEEKNUM(Flights[[#This Row],[Date]],2)</f>
        <v>30</v>
      </c>
      <c r="C2690">
        <f>WEEKDAY(Flights[[#This Row],[Date]],2)</f>
        <v>1</v>
      </c>
      <c r="D2690" t="s">
        <v>88</v>
      </c>
      <c r="E2690" t="s">
        <v>1987</v>
      </c>
      <c r="F2690" t="s">
        <v>0</v>
      </c>
      <c r="G2690" t="s">
        <v>15</v>
      </c>
      <c r="H2690" t="str">
        <f>_xlfn.XLOOKUP(Flights[[#This Row],[Destination]],Airports!$A$1:$A$77,Airports!$D$1:$D$77,"Code not found")</f>
        <v>Las Vegas</v>
      </c>
      <c r="I2690" t="str" cm="1">
        <f t="array" ref="I2690">_xlfn.XLOOKUP(Flights[[#This Row],[Destination]],_xlfn._TRO_TRAILING(Airports!A:A),_xlfn._TRO_TRAILING(Airports!E:E),"Code not found")</f>
        <v>NV</v>
      </c>
      <c r="J2690" s="1">
        <v>0.75694444444444442</v>
      </c>
      <c r="K2690">
        <f>HOUR(Flights[[#This Row],[Scheduled Departure]])</f>
        <v>18</v>
      </c>
      <c r="L2690" s="1">
        <v>0.78125</v>
      </c>
      <c r="M2690">
        <v>35</v>
      </c>
      <c r="N2690">
        <v>71</v>
      </c>
      <c r="O2690" s="14">
        <f>Flights[[#This Row],[Length (min)]]/60</f>
        <v>1.1833333333333333</v>
      </c>
      <c r="P2690">
        <v>236</v>
      </c>
      <c r="Q2690" s="17">
        <f>IFERROR(Flights[[#This Row],[Distance]]/Flights[[#This Row],[Length (hr)]],"")</f>
        <v>199.43661971830986</v>
      </c>
      <c r="R2690" s="1">
        <v>0.81111111111111112</v>
      </c>
      <c r="S2690" s="1">
        <v>0.8305555555555556</v>
      </c>
      <c r="T2690">
        <v>28</v>
      </c>
      <c r="U2690" t="str">
        <f>IF(Flights[[#This Row],[Arrival Delay]]="","Cancelled",IF(Flights[[#This Row],[Arrival Delay]]&gt;15,"Delayed","On time"))</f>
        <v>Delayed</v>
      </c>
      <c r="V2690" t="str">
        <f>IF(Flights[[#This Row],[Status]]&lt;&gt;"Delayed","",IF(Flights[[#This Row],[Arrival Delay]]&gt;120,"Severe",IF(Flights[[#This Row],[Arrival Delay]]&gt;60,"Major","Moderate")))</f>
        <v>Moderate</v>
      </c>
      <c r="X2690" t="str">
        <f>IF(OR(AND(Flights[[#This Row],[Status]]="Cancelled",Flights[[#This Row],[Cancellation Reason]]="Airline/Carrier"),Flights[[#This Row],[Delay Type]]="Severe"),"Yes","No")</f>
        <v>No</v>
      </c>
    </row>
    <row r="2691" spans="1:24" x14ac:dyDescent="0.25">
      <c r="A2691" s="3">
        <v>42205</v>
      </c>
      <c r="B2691">
        <f>WEEKNUM(Flights[[#This Row],[Date]],2)</f>
        <v>30</v>
      </c>
      <c r="C2691">
        <f>WEEKDAY(Flights[[#This Row],[Date]],2)</f>
        <v>1</v>
      </c>
      <c r="D2691" t="s">
        <v>1415</v>
      </c>
      <c r="E2691" t="s">
        <v>1994</v>
      </c>
      <c r="F2691" t="s">
        <v>0</v>
      </c>
      <c r="G2691" t="s">
        <v>340</v>
      </c>
      <c r="H2691" t="str">
        <f>_xlfn.XLOOKUP(Flights[[#This Row],[Destination]],Airports!$A$1:$A$77,Airports!$D$1:$D$77,"Code not found")</f>
        <v>San Antonio</v>
      </c>
      <c r="I2691" t="str" cm="1">
        <f t="array" ref="I2691">_xlfn.XLOOKUP(Flights[[#This Row],[Destination]],_xlfn._TRO_TRAILING(Airports!A:A),_xlfn._TRO_TRAILING(Airports!E:E),"Code not found")</f>
        <v>TX</v>
      </c>
      <c r="J2691" s="1">
        <v>0.82361111111111107</v>
      </c>
      <c r="K2691">
        <f>HOUR(Flights[[#This Row],[Scheduled Departure]])</f>
        <v>19</v>
      </c>
      <c r="L2691" s="1">
        <v>0.82013888888888886</v>
      </c>
      <c r="M2691">
        <v>-5</v>
      </c>
      <c r="N2691">
        <v>179</v>
      </c>
      <c r="O2691" s="14">
        <f>Flights[[#This Row],[Length (min)]]/60</f>
        <v>2.9833333333333334</v>
      </c>
      <c r="P2691">
        <v>1211</v>
      </c>
      <c r="Q2691" s="17">
        <f>IFERROR(Flights[[#This Row],[Distance]]/Flights[[#This Row],[Length (hr)]],"")</f>
        <v>405.92178770949721</v>
      </c>
      <c r="R2691" s="1">
        <v>2.9861111111111113E-2</v>
      </c>
      <c r="S2691" s="1">
        <v>2.7777777777777776E-2</v>
      </c>
      <c r="T2691">
        <v>-3</v>
      </c>
      <c r="U2691" t="str">
        <f>IF(Flights[[#This Row],[Arrival Delay]]="","Cancelled",IF(Flights[[#This Row],[Arrival Delay]]&gt;15,"Delayed","On time"))</f>
        <v>On time</v>
      </c>
      <c r="V2691" t="str">
        <f>IF(Flights[[#This Row],[Status]]&lt;&gt;"Delayed","",IF(Flights[[#This Row],[Arrival Delay]]&gt;120,"Severe",IF(Flights[[#This Row],[Arrival Delay]]&gt;60,"Major","Moderate")))</f>
        <v/>
      </c>
      <c r="X2691" t="str">
        <f>IF(OR(AND(Flights[[#This Row],[Status]]="Cancelled",Flights[[#This Row],[Cancellation Reason]]="Airline/Carrier"),Flights[[#This Row],[Delay Type]]="Severe"),"Yes","No")</f>
        <v>No</v>
      </c>
    </row>
    <row r="2692" spans="1:24" x14ac:dyDescent="0.25">
      <c r="A2692" s="3">
        <v>42205</v>
      </c>
      <c r="B2692">
        <f>WEEKNUM(Flights[[#This Row],[Date]],2)</f>
        <v>30</v>
      </c>
      <c r="C2692">
        <f>WEEKDAY(Flights[[#This Row],[Date]],2)</f>
        <v>1</v>
      </c>
      <c r="D2692" t="s">
        <v>1609</v>
      </c>
      <c r="E2692" t="s">
        <v>1989</v>
      </c>
      <c r="F2692" t="s">
        <v>0</v>
      </c>
      <c r="G2692" t="s">
        <v>9</v>
      </c>
      <c r="H2692" t="str">
        <f>_xlfn.XLOOKUP(Flights[[#This Row],[Destination]],Airports!$A$1:$A$77,Airports!$D$1:$D$77,"Code not found")</f>
        <v>San Francisco</v>
      </c>
      <c r="I2692" t="str" cm="1">
        <f t="array" ref="I2692">_xlfn.XLOOKUP(Flights[[#This Row],[Destination]],_xlfn._TRO_TRAILING(Airports!A:A),_xlfn._TRO_TRAILING(Airports!E:E),"Code not found")</f>
        <v>CA</v>
      </c>
      <c r="J2692" s="1">
        <v>0.83333333333333337</v>
      </c>
      <c r="K2692">
        <f>HOUR(Flights[[#This Row],[Scheduled Departure]])</f>
        <v>20</v>
      </c>
      <c r="L2692" s="1">
        <v>0.82916666666666672</v>
      </c>
      <c r="M2692">
        <v>-6</v>
      </c>
      <c r="N2692">
        <v>89</v>
      </c>
      <c r="O2692" s="14">
        <f>Flights[[#This Row],[Length (min)]]/60</f>
        <v>1.4833333333333334</v>
      </c>
      <c r="P2692">
        <v>337</v>
      </c>
      <c r="Q2692" s="17">
        <f>IFERROR(Flights[[#This Row],[Distance]]/Flights[[#This Row],[Length (hr)]],"")</f>
        <v>227.19101123595505</v>
      </c>
      <c r="R2692" s="1">
        <v>0.89236111111111116</v>
      </c>
      <c r="S2692" s="1">
        <v>0.89097222222222228</v>
      </c>
      <c r="T2692">
        <v>-2</v>
      </c>
      <c r="U2692" t="str">
        <f>IF(Flights[[#This Row],[Arrival Delay]]="","Cancelled",IF(Flights[[#This Row],[Arrival Delay]]&gt;15,"Delayed","On time"))</f>
        <v>On time</v>
      </c>
      <c r="V2692" t="str">
        <f>IF(Flights[[#This Row],[Status]]&lt;&gt;"Delayed","",IF(Flights[[#This Row],[Arrival Delay]]&gt;120,"Severe",IF(Flights[[#This Row],[Arrival Delay]]&gt;60,"Major","Moderate")))</f>
        <v/>
      </c>
      <c r="X2692" t="str">
        <f>IF(OR(AND(Flights[[#This Row],[Status]]="Cancelled",Flights[[#This Row],[Cancellation Reason]]="Airline/Carrier"),Flights[[#This Row],[Delay Type]]="Severe"),"Yes","No")</f>
        <v>No</v>
      </c>
    </row>
    <row r="2693" spans="1:24" x14ac:dyDescent="0.25">
      <c r="A2693" s="3">
        <v>42205</v>
      </c>
      <c r="B2693">
        <f>WEEKNUM(Flights[[#This Row],[Date]],2)</f>
        <v>30</v>
      </c>
      <c r="C2693">
        <f>WEEKDAY(Flights[[#This Row],[Date]],2)</f>
        <v>1</v>
      </c>
      <c r="D2693" t="s">
        <v>1107</v>
      </c>
      <c r="E2693" t="s">
        <v>1995</v>
      </c>
      <c r="F2693" t="s">
        <v>0</v>
      </c>
      <c r="G2693" t="s">
        <v>351</v>
      </c>
      <c r="H2693" t="str">
        <f>_xlfn.XLOOKUP(Flights[[#This Row],[Destination]],Airports!$A$1:$A$77,Airports!$D$1:$D$77,"Code not found")</f>
        <v>Sacramento</v>
      </c>
      <c r="I2693" t="str" cm="1">
        <f t="array" ref="I2693">_xlfn.XLOOKUP(Flights[[#This Row],[Destination]],_xlfn._TRO_TRAILING(Airports!A:A),_xlfn._TRO_TRAILING(Airports!E:E),"Code not found")</f>
        <v>CA</v>
      </c>
      <c r="J2693" s="1">
        <v>0.84375</v>
      </c>
      <c r="K2693">
        <f>HOUR(Flights[[#This Row],[Scheduled Departure]])</f>
        <v>20</v>
      </c>
      <c r="L2693" s="1">
        <v>0</v>
      </c>
      <c r="O2693" s="14">
        <f>Flights[[#This Row],[Length (min)]]/60</f>
        <v>0</v>
      </c>
      <c r="P2693">
        <v>373</v>
      </c>
      <c r="Q2693" s="17" t="str">
        <f>IFERROR(Flights[[#This Row],[Distance]]/Flights[[#This Row],[Length (hr)]],"")</f>
        <v/>
      </c>
      <c r="R2693" s="1">
        <v>0.89583333333333337</v>
      </c>
      <c r="S2693" s="1">
        <v>0</v>
      </c>
      <c r="U2693" t="str">
        <f>IF(Flights[[#This Row],[Arrival Delay]]="","Cancelled",IF(Flights[[#This Row],[Arrival Delay]]&gt;15,"Delayed","On time"))</f>
        <v>Cancelled</v>
      </c>
      <c r="V2693" t="str">
        <f>IF(Flights[[#This Row],[Status]]&lt;&gt;"Delayed","",IF(Flights[[#This Row],[Arrival Delay]]&gt;120,"Severe",IF(Flights[[#This Row],[Arrival Delay]]&gt;60,"Major","Moderate")))</f>
        <v/>
      </c>
      <c r="W2693" t="s">
        <v>25</v>
      </c>
      <c r="X2693" t="str">
        <f>IF(OR(AND(Flights[[#This Row],[Status]]="Cancelled",Flights[[#This Row],[Cancellation Reason]]="Airline/Carrier"),Flights[[#This Row],[Delay Type]]="Severe"),"Yes","No")</f>
        <v>No</v>
      </c>
    </row>
    <row r="2694" spans="1:24" x14ac:dyDescent="0.25">
      <c r="A2694" s="3">
        <v>42206</v>
      </c>
      <c r="B2694">
        <f>WEEKNUM(Flights[[#This Row],[Date]],2)</f>
        <v>30</v>
      </c>
      <c r="C2694">
        <f>WEEKDAY(Flights[[#This Row],[Date]],2)</f>
        <v>2</v>
      </c>
      <c r="D2694" t="s">
        <v>1593</v>
      </c>
      <c r="E2694" t="s">
        <v>1989</v>
      </c>
      <c r="F2694" t="s">
        <v>0</v>
      </c>
      <c r="G2694" t="s">
        <v>9</v>
      </c>
      <c r="H2694" t="str">
        <f>_xlfn.XLOOKUP(Flights[[#This Row],[Destination]],Airports!$A$1:$A$77,Airports!$D$1:$D$77,"Code not found")</f>
        <v>San Francisco</v>
      </c>
      <c r="I2694" t="str" cm="1">
        <f t="array" ref="I2694">_xlfn.XLOOKUP(Flights[[#This Row],[Destination]],_xlfn._TRO_TRAILING(Airports!A:A),_xlfn._TRO_TRAILING(Airports!E:E),"Code not found")</f>
        <v>CA</v>
      </c>
      <c r="J2694" s="1">
        <v>0.29166666666666669</v>
      </c>
      <c r="K2694">
        <f>HOUR(Flights[[#This Row],[Scheduled Departure]])</f>
        <v>7</v>
      </c>
      <c r="L2694" s="1">
        <v>0.29097222222222224</v>
      </c>
      <c r="M2694">
        <v>-1</v>
      </c>
      <c r="N2694">
        <v>91</v>
      </c>
      <c r="O2694" s="14">
        <f>Flights[[#This Row],[Length (min)]]/60</f>
        <v>1.5166666666666666</v>
      </c>
      <c r="P2694">
        <v>337</v>
      </c>
      <c r="Q2694" s="17">
        <f>IFERROR(Flights[[#This Row],[Distance]]/Flights[[#This Row],[Length (hr)]],"")</f>
        <v>222.19780219780222</v>
      </c>
      <c r="R2694" s="1">
        <v>0.35069444444444442</v>
      </c>
      <c r="S2694" s="1">
        <v>0.35416666666666669</v>
      </c>
      <c r="T2694">
        <v>5</v>
      </c>
      <c r="U2694" t="str">
        <f>IF(Flights[[#This Row],[Arrival Delay]]="","Cancelled",IF(Flights[[#This Row],[Arrival Delay]]&gt;15,"Delayed","On time"))</f>
        <v>On time</v>
      </c>
      <c r="V2694" t="str">
        <f>IF(Flights[[#This Row],[Status]]&lt;&gt;"Delayed","",IF(Flights[[#This Row],[Arrival Delay]]&gt;120,"Severe",IF(Flights[[#This Row],[Arrival Delay]]&gt;60,"Major","Moderate")))</f>
        <v/>
      </c>
      <c r="X2694" t="str">
        <f>IF(OR(AND(Flights[[#This Row],[Status]]="Cancelled",Flights[[#This Row],[Cancellation Reason]]="Airline/Carrier"),Flights[[#This Row],[Delay Type]]="Severe"),"Yes","No")</f>
        <v>No</v>
      </c>
    </row>
    <row r="2695" spans="1:24" x14ac:dyDescent="0.25">
      <c r="A2695" s="3">
        <v>42206</v>
      </c>
      <c r="B2695">
        <f>WEEKNUM(Flights[[#This Row],[Date]],2)</f>
        <v>30</v>
      </c>
      <c r="C2695">
        <f>WEEKDAY(Flights[[#This Row],[Date]],2)</f>
        <v>2</v>
      </c>
      <c r="D2695" t="s">
        <v>1056</v>
      </c>
      <c r="E2695" t="s">
        <v>1994</v>
      </c>
      <c r="F2695" t="s">
        <v>0</v>
      </c>
      <c r="G2695" t="s">
        <v>342</v>
      </c>
      <c r="H2695" t="str">
        <f>_xlfn.XLOOKUP(Flights[[#This Row],[Destination]],Airports!$A$1:$A$77,Airports!$D$1:$D$77,"Code not found")</f>
        <v>Santa Barbara</v>
      </c>
      <c r="I2695" t="str" cm="1">
        <f t="array" ref="I2695">_xlfn.XLOOKUP(Flights[[#This Row],[Destination]],_xlfn._TRO_TRAILING(Airports!A:A),_xlfn._TRO_TRAILING(Airports!E:E),"Code not found")</f>
        <v>CA</v>
      </c>
      <c r="J2695" s="1">
        <v>0.3576388888888889</v>
      </c>
      <c r="K2695">
        <f>HOUR(Flights[[#This Row],[Scheduled Departure]])</f>
        <v>8</v>
      </c>
      <c r="L2695" s="1">
        <v>0.35138888888888886</v>
      </c>
      <c r="M2695">
        <v>-9</v>
      </c>
      <c r="N2695">
        <v>71</v>
      </c>
      <c r="O2695" s="14">
        <f>Flights[[#This Row],[Length (min)]]/60</f>
        <v>1.1833333333333333</v>
      </c>
      <c r="P2695">
        <v>89</v>
      </c>
      <c r="Q2695" s="17">
        <f>IFERROR(Flights[[#This Row],[Distance]]/Flights[[#This Row],[Length (hr)]],"")</f>
        <v>75.211267605633807</v>
      </c>
      <c r="R2695" s="1">
        <v>0.3923611111111111</v>
      </c>
      <c r="S2695" s="1">
        <v>0.40069444444444446</v>
      </c>
      <c r="T2695">
        <v>12</v>
      </c>
      <c r="U2695" t="str">
        <f>IF(Flights[[#This Row],[Arrival Delay]]="","Cancelled",IF(Flights[[#This Row],[Arrival Delay]]&gt;15,"Delayed","On time"))</f>
        <v>On time</v>
      </c>
      <c r="V2695" t="str">
        <f>IF(Flights[[#This Row],[Status]]&lt;&gt;"Delayed","",IF(Flights[[#This Row],[Arrival Delay]]&gt;120,"Severe",IF(Flights[[#This Row],[Arrival Delay]]&gt;60,"Major","Moderate")))</f>
        <v/>
      </c>
      <c r="X2695" t="str">
        <f>IF(OR(AND(Flights[[#This Row],[Status]]="Cancelled",Flights[[#This Row],[Cancellation Reason]]="Airline/Carrier"),Flights[[#This Row],[Delay Type]]="Severe"),"Yes","No")</f>
        <v>No</v>
      </c>
    </row>
    <row r="2696" spans="1:24" x14ac:dyDescent="0.25">
      <c r="A2696" s="3">
        <v>42206</v>
      </c>
      <c r="B2696">
        <f>WEEKNUM(Flights[[#This Row],[Date]],2)</f>
        <v>30</v>
      </c>
      <c r="C2696">
        <f>WEEKDAY(Flights[[#This Row],[Date]],2)</f>
        <v>2</v>
      </c>
      <c r="D2696" t="s">
        <v>507</v>
      </c>
      <c r="E2696" t="s">
        <v>1990</v>
      </c>
      <c r="F2696" t="s">
        <v>0</v>
      </c>
      <c r="G2696" t="s">
        <v>262</v>
      </c>
      <c r="H2696" t="str">
        <f>_xlfn.XLOOKUP(Flights[[#This Row],[Destination]],Airports!$A$1:$A$77,Airports!$D$1:$D$77,"Code not found")</f>
        <v>Cleveland</v>
      </c>
      <c r="I2696" t="str" cm="1">
        <f t="array" ref="I2696">_xlfn.XLOOKUP(Flights[[#This Row],[Destination]],_xlfn._TRO_TRAILING(Airports!A:A),_xlfn._TRO_TRAILING(Airports!E:E),"Code not found")</f>
        <v>OH</v>
      </c>
      <c r="J2696" s="1">
        <v>0.3888888888888889</v>
      </c>
      <c r="K2696">
        <f>HOUR(Flights[[#This Row],[Scheduled Departure]])</f>
        <v>9</v>
      </c>
      <c r="L2696" s="1">
        <v>0.39166666666666666</v>
      </c>
      <c r="M2696">
        <v>4</v>
      </c>
      <c r="N2696">
        <v>245</v>
      </c>
      <c r="O2696" s="14">
        <f>Flights[[#This Row],[Length (min)]]/60</f>
        <v>4.083333333333333</v>
      </c>
      <c r="P2696">
        <v>2052</v>
      </c>
      <c r="Q2696" s="17">
        <f>IFERROR(Flights[[#This Row],[Distance]]/Flights[[#This Row],[Length (hr)]],"")</f>
        <v>502.53061224489801</v>
      </c>
      <c r="R2696" s="1">
        <v>0.70694444444444449</v>
      </c>
      <c r="S2696" s="1">
        <v>0.68680555555555556</v>
      </c>
      <c r="T2696">
        <v>-29</v>
      </c>
      <c r="U2696" t="str">
        <f>IF(Flights[[#This Row],[Arrival Delay]]="","Cancelled",IF(Flights[[#This Row],[Arrival Delay]]&gt;15,"Delayed","On time"))</f>
        <v>On time</v>
      </c>
      <c r="V2696" t="str">
        <f>IF(Flights[[#This Row],[Status]]&lt;&gt;"Delayed","",IF(Flights[[#This Row],[Arrival Delay]]&gt;120,"Severe",IF(Flights[[#This Row],[Arrival Delay]]&gt;60,"Major","Moderate")))</f>
        <v/>
      </c>
      <c r="X2696" t="str">
        <f>IF(OR(AND(Flights[[#This Row],[Status]]="Cancelled",Flights[[#This Row],[Cancellation Reason]]="Airline/Carrier"),Flights[[#This Row],[Delay Type]]="Severe"),"Yes","No")</f>
        <v>No</v>
      </c>
    </row>
    <row r="2697" spans="1:24" x14ac:dyDescent="0.25">
      <c r="A2697" s="3">
        <v>42206</v>
      </c>
      <c r="B2697">
        <f>WEEKNUM(Flights[[#This Row],[Date]],2)</f>
        <v>30</v>
      </c>
      <c r="C2697">
        <f>WEEKDAY(Flights[[#This Row],[Date]],2)</f>
        <v>2</v>
      </c>
      <c r="D2697" t="s">
        <v>723</v>
      </c>
      <c r="E2697" t="s">
        <v>1990</v>
      </c>
      <c r="F2697" t="s">
        <v>0</v>
      </c>
      <c r="G2697" t="s">
        <v>9</v>
      </c>
      <c r="H2697" t="str">
        <f>_xlfn.XLOOKUP(Flights[[#This Row],[Destination]],Airports!$A$1:$A$77,Airports!$D$1:$D$77,"Code not found")</f>
        <v>San Francisco</v>
      </c>
      <c r="I2697" t="str" cm="1">
        <f t="array" ref="I2697">_xlfn.XLOOKUP(Flights[[#This Row],[Destination]],_xlfn._TRO_TRAILING(Airports!A:A),_xlfn._TRO_TRAILING(Airports!E:E),"Code not found")</f>
        <v>CA</v>
      </c>
      <c r="J2697" s="1">
        <v>0.41041666666666665</v>
      </c>
      <c r="K2697">
        <f>HOUR(Flights[[#This Row],[Scheduled Departure]])</f>
        <v>9</v>
      </c>
      <c r="L2697" s="1">
        <v>0.40763888888888888</v>
      </c>
      <c r="M2697">
        <v>-4</v>
      </c>
      <c r="N2697">
        <v>105</v>
      </c>
      <c r="O2697" s="14">
        <f>Flights[[#This Row],[Length (min)]]/60</f>
        <v>1.75</v>
      </c>
      <c r="P2697">
        <v>337</v>
      </c>
      <c r="Q2697" s="17">
        <f>IFERROR(Flights[[#This Row],[Distance]]/Flights[[#This Row],[Length (hr)]],"")</f>
        <v>192.57142857142858</v>
      </c>
      <c r="R2697" s="1">
        <v>0.47430555555555554</v>
      </c>
      <c r="S2697" s="1">
        <v>0.48055555555555557</v>
      </c>
      <c r="T2697">
        <v>9</v>
      </c>
      <c r="U2697" t="str">
        <f>IF(Flights[[#This Row],[Arrival Delay]]="","Cancelled",IF(Flights[[#This Row],[Arrival Delay]]&gt;15,"Delayed","On time"))</f>
        <v>On time</v>
      </c>
      <c r="V2697" t="str">
        <f>IF(Flights[[#This Row],[Status]]&lt;&gt;"Delayed","",IF(Flights[[#This Row],[Arrival Delay]]&gt;120,"Severe",IF(Flights[[#This Row],[Arrival Delay]]&gt;60,"Major","Moderate")))</f>
        <v/>
      </c>
      <c r="X2697" t="str">
        <f>IF(OR(AND(Flights[[#This Row],[Status]]="Cancelled",Flights[[#This Row],[Cancellation Reason]]="Airline/Carrier"),Flights[[#This Row],[Delay Type]]="Severe"),"Yes","No")</f>
        <v>No</v>
      </c>
    </row>
    <row r="2698" spans="1:24" x14ac:dyDescent="0.25">
      <c r="A2698" s="3">
        <v>42206</v>
      </c>
      <c r="B2698">
        <f>WEEKNUM(Flights[[#This Row],[Date]],2)</f>
        <v>30</v>
      </c>
      <c r="C2698">
        <f>WEEKDAY(Flights[[#This Row],[Date]],2)</f>
        <v>2</v>
      </c>
      <c r="D2698" t="s">
        <v>1470</v>
      </c>
      <c r="E2698" t="s">
        <v>1989</v>
      </c>
      <c r="F2698" t="s">
        <v>0</v>
      </c>
      <c r="G2698" t="s">
        <v>24</v>
      </c>
      <c r="H2698" t="str">
        <f>_xlfn.XLOOKUP(Flights[[#This Row],[Destination]],Airports!$A$1:$A$77,Airports!$D$1:$D$77,"Code not found")</f>
        <v>Portland</v>
      </c>
      <c r="I2698" t="str" cm="1">
        <f t="array" ref="I2698">_xlfn.XLOOKUP(Flights[[#This Row],[Destination]],_xlfn._TRO_TRAILING(Airports!A:A),_xlfn._TRO_TRAILING(Airports!E:E),"Code not found")</f>
        <v>OR</v>
      </c>
      <c r="J2698" s="1">
        <v>0.41319444444444442</v>
      </c>
      <c r="K2698">
        <f>HOUR(Flights[[#This Row],[Scheduled Departure]])</f>
        <v>9</v>
      </c>
      <c r="L2698" s="1">
        <v>0.42638888888888887</v>
      </c>
      <c r="M2698">
        <v>19</v>
      </c>
      <c r="N2698">
        <v>148</v>
      </c>
      <c r="O2698" s="14">
        <f>Flights[[#This Row],[Length (min)]]/60</f>
        <v>2.4666666666666668</v>
      </c>
      <c r="P2698">
        <v>834</v>
      </c>
      <c r="Q2698" s="17">
        <f>IFERROR(Flights[[#This Row],[Distance]]/Flights[[#This Row],[Length (hr)]],"")</f>
        <v>338.10810810810807</v>
      </c>
      <c r="R2698" s="1">
        <v>0.51111111111111107</v>
      </c>
      <c r="S2698" s="1">
        <v>0.52916666666666667</v>
      </c>
      <c r="T2698">
        <v>26</v>
      </c>
      <c r="U2698" t="str">
        <f>IF(Flights[[#This Row],[Arrival Delay]]="","Cancelled",IF(Flights[[#This Row],[Arrival Delay]]&gt;15,"Delayed","On time"))</f>
        <v>Delayed</v>
      </c>
      <c r="V2698" t="str">
        <f>IF(Flights[[#This Row],[Status]]&lt;&gt;"Delayed","",IF(Flights[[#This Row],[Arrival Delay]]&gt;120,"Severe",IF(Flights[[#This Row],[Arrival Delay]]&gt;60,"Major","Moderate")))</f>
        <v>Moderate</v>
      </c>
      <c r="X2698" t="str">
        <f>IF(OR(AND(Flights[[#This Row],[Status]]="Cancelled",Flights[[#This Row],[Cancellation Reason]]="Airline/Carrier"),Flights[[#This Row],[Delay Type]]="Severe"),"Yes","No")</f>
        <v>No</v>
      </c>
    </row>
    <row r="2699" spans="1:24" x14ac:dyDescent="0.25">
      <c r="A2699" s="3">
        <v>42206</v>
      </c>
      <c r="B2699">
        <f>WEEKNUM(Flights[[#This Row],[Date]],2)</f>
        <v>30</v>
      </c>
      <c r="C2699">
        <f>WEEKDAY(Flights[[#This Row],[Date]],2)</f>
        <v>2</v>
      </c>
      <c r="D2699" t="s">
        <v>174</v>
      </c>
      <c r="E2699" t="s">
        <v>1987</v>
      </c>
      <c r="F2699" t="s">
        <v>0</v>
      </c>
      <c r="G2699" t="s">
        <v>2</v>
      </c>
      <c r="H2699" t="str">
        <f>_xlfn.XLOOKUP(Flights[[#This Row],[Destination]],Airports!$A$1:$A$77,Airports!$D$1:$D$77,"Code not found")</f>
        <v>Miami</v>
      </c>
      <c r="I2699" t="str" cm="1">
        <f t="array" ref="I2699">_xlfn.XLOOKUP(Flights[[#This Row],[Destination]],_xlfn._TRO_TRAILING(Airports!A:A),_xlfn._TRO_TRAILING(Airports!E:E),"Code not found")</f>
        <v>FL</v>
      </c>
      <c r="J2699" s="1">
        <v>0.44791666666666669</v>
      </c>
      <c r="K2699">
        <f>HOUR(Flights[[#This Row],[Scheduled Departure]])</f>
        <v>10</v>
      </c>
      <c r="L2699" s="1">
        <v>0.44444444444444442</v>
      </c>
      <c r="M2699">
        <v>-5</v>
      </c>
      <c r="N2699">
        <v>370</v>
      </c>
      <c r="O2699" s="14">
        <f>Flights[[#This Row],[Length (min)]]/60</f>
        <v>6.166666666666667</v>
      </c>
      <c r="P2699">
        <v>2342</v>
      </c>
      <c r="Q2699" s="17">
        <f>IFERROR(Flights[[#This Row],[Distance]]/Flights[[#This Row],[Length (hr)]],"")</f>
        <v>379.78378378378375</v>
      </c>
      <c r="R2699" s="1">
        <v>0.79861111111111116</v>
      </c>
      <c r="S2699" s="1">
        <v>0.82638888888888884</v>
      </c>
      <c r="T2699">
        <v>40</v>
      </c>
      <c r="U2699" t="str">
        <f>IF(Flights[[#This Row],[Arrival Delay]]="","Cancelled",IF(Flights[[#This Row],[Arrival Delay]]&gt;15,"Delayed","On time"))</f>
        <v>Delayed</v>
      </c>
      <c r="V2699" t="str">
        <f>IF(Flights[[#This Row],[Status]]&lt;&gt;"Delayed","",IF(Flights[[#This Row],[Arrival Delay]]&gt;120,"Severe",IF(Flights[[#This Row],[Arrival Delay]]&gt;60,"Major","Moderate")))</f>
        <v>Moderate</v>
      </c>
      <c r="X2699" t="str">
        <f>IF(OR(AND(Flights[[#This Row],[Status]]="Cancelled",Flights[[#This Row],[Cancellation Reason]]="Airline/Carrier"),Flights[[#This Row],[Delay Type]]="Severe"),"Yes","No")</f>
        <v>No</v>
      </c>
    </row>
    <row r="2700" spans="1:24" x14ac:dyDescent="0.25">
      <c r="A2700" s="3">
        <v>42206</v>
      </c>
      <c r="B2700">
        <f>WEEKNUM(Flights[[#This Row],[Date]],2)</f>
        <v>30</v>
      </c>
      <c r="C2700">
        <f>WEEKDAY(Flights[[#This Row],[Date]],2)</f>
        <v>2</v>
      </c>
      <c r="D2700" t="s">
        <v>1081</v>
      </c>
      <c r="E2700" t="s">
        <v>1994</v>
      </c>
      <c r="F2700" t="s">
        <v>0</v>
      </c>
      <c r="G2700" t="s">
        <v>339</v>
      </c>
      <c r="H2700" t="str">
        <f>_xlfn.XLOOKUP(Flights[[#This Row],[Destination]],Airports!$A$1:$A$77,Airports!$D$1:$D$77,"Code not found")</f>
        <v>San Diego</v>
      </c>
      <c r="I2700" t="str" cm="1">
        <f t="array" ref="I2700">_xlfn.XLOOKUP(Flights[[#This Row],[Destination]],_xlfn._TRO_TRAILING(Airports!A:A),_xlfn._TRO_TRAILING(Airports!E:E),"Code not found")</f>
        <v>CA</v>
      </c>
      <c r="J2700" s="1">
        <v>0.52777777777777779</v>
      </c>
      <c r="K2700">
        <f>HOUR(Flights[[#This Row],[Scheduled Departure]])</f>
        <v>12</v>
      </c>
      <c r="L2700" s="1">
        <v>0.52569444444444446</v>
      </c>
      <c r="M2700">
        <v>-3</v>
      </c>
      <c r="N2700">
        <v>44</v>
      </c>
      <c r="O2700" s="14">
        <f>Flights[[#This Row],[Length (min)]]/60</f>
        <v>0.73333333333333328</v>
      </c>
      <c r="P2700">
        <v>109</v>
      </c>
      <c r="Q2700" s="17">
        <f>IFERROR(Flights[[#This Row],[Distance]]/Flights[[#This Row],[Length (hr)]],"")</f>
        <v>148.63636363636365</v>
      </c>
      <c r="R2700" s="1">
        <v>0.56597222222222221</v>
      </c>
      <c r="S2700" s="1">
        <v>0.55625000000000002</v>
      </c>
      <c r="T2700">
        <v>-14</v>
      </c>
      <c r="U2700" t="str">
        <f>IF(Flights[[#This Row],[Arrival Delay]]="","Cancelled",IF(Flights[[#This Row],[Arrival Delay]]&gt;15,"Delayed","On time"))</f>
        <v>On time</v>
      </c>
      <c r="V2700" t="str">
        <f>IF(Flights[[#This Row],[Status]]&lt;&gt;"Delayed","",IF(Flights[[#This Row],[Arrival Delay]]&gt;120,"Severe",IF(Flights[[#This Row],[Arrival Delay]]&gt;60,"Major","Moderate")))</f>
        <v/>
      </c>
      <c r="X2700" t="str">
        <f>IF(OR(AND(Flights[[#This Row],[Status]]="Cancelled",Flights[[#This Row],[Cancellation Reason]]="Airline/Carrier"),Flights[[#This Row],[Delay Type]]="Severe"),"Yes","No")</f>
        <v>No</v>
      </c>
    </row>
    <row r="2701" spans="1:24" x14ac:dyDescent="0.25">
      <c r="A2701" s="3">
        <v>42206</v>
      </c>
      <c r="B2701">
        <f>WEEKNUM(Flights[[#This Row],[Date]],2)</f>
        <v>30</v>
      </c>
      <c r="C2701">
        <f>WEEKDAY(Flights[[#This Row],[Date]],2)</f>
        <v>2</v>
      </c>
      <c r="D2701" t="s">
        <v>619</v>
      </c>
      <c r="E2701" t="s">
        <v>1996</v>
      </c>
      <c r="F2701" t="s">
        <v>0</v>
      </c>
      <c r="G2701" t="s">
        <v>15</v>
      </c>
      <c r="H2701" t="str">
        <f>_xlfn.XLOOKUP(Flights[[#This Row],[Destination]],Airports!$A$1:$A$77,Airports!$D$1:$D$77,"Code not found")</f>
        <v>Las Vegas</v>
      </c>
      <c r="I2701" t="str" cm="1">
        <f t="array" ref="I2701">_xlfn.XLOOKUP(Flights[[#This Row],[Destination]],_xlfn._TRO_TRAILING(Airports!A:A),_xlfn._TRO_TRAILING(Airports!E:E),"Code not found")</f>
        <v>NV</v>
      </c>
      <c r="J2701" s="1">
        <v>0.86458333333333337</v>
      </c>
      <c r="K2701">
        <f>HOUR(Flights[[#This Row],[Scheduled Departure]])</f>
        <v>20</v>
      </c>
      <c r="L2701" s="1">
        <v>0.88541666666666663</v>
      </c>
      <c r="M2701">
        <v>30</v>
      </c>
      <c r="N2701">
        <v>63</v>
      </c>
      <c r="O2701" s="14">
        <f>Flights[[#This Row],[Length (min)]]/60</f>
        <v>1.05</v>
      </c>
      <c r="P2701">
        <v>236</v>
      </c>
      <c r="Q2701" s="17">
        <f>IFERROR(Flights[[#This Row],[Distance]]/Flights[[#This Row],[Length (hr)]],"")</f>
        <v>224.76190476190476</v>
      </c>
      <c r="R2701" s="1">
        <v>0.90972222222222221</v>
      </c>
      <c r="S2701" s="1">
        <v>0.9291666666666667</v>
      </c>
      <c r="T2701">
        <v>28</v>
      </c>
      <c r="U2701" t="str">
        <f>IF(Flights[[#This Row],[Arrival Delay]]="","Cancelled",IF(Flights[[#This Row],[Arrival Delay]]&gt;15,"Delayed","On time"))</f>
        <v>Delayed</v>
      </c>
      <c r="V2701" t="str">
        <f>IF(Flights[[#This Row],[Status]]&lt;&gt;"Delayed","",IF(Flights[[#This Row],[Arrival Delay]]&gt;120,"Severe",IF(Flights[[#This Row],[Arrival Delay]]&gt;60,"Major","Moderate")))</f>
        <v>Moderate</v>
      </c>
      <c r="X2701" t="str">
        <f>IF(OR(AND(Flights[[#This Row],[Status]]="Cancelled",Flights[[#This Row],[Cancellation Reason]]="Airline/Carrier"),Flights[[#This Row],[Delay Type]]="Severe"),"Yes","No")</f>
        <v>No</v>
      </c>
    </row>
    <row r="2702" spans="1:24" x14ac:dyDescent="0.25">
      <c r="A2702" s="3">
        <v>42207</v>
      </c>
      <c r="B2702">
        <f>WEEKNUM(Flights[[#This Row],[Date]],2)</f>
        <v>30</v>
      </c>
      <c r="C2702">
        <f>WEEKDAY(Flights[[#This Row],[Date]],2)</f>
        <v>3</v>
      </c>
      <c r="D2702" t="s">
        <v>170</v>
      </c>
      <c r="E2702" t="s">
        <v>1987</v>
      </c>
      <c r="F2702" t="s">
        <v>0</v>
      </c>
      <c r="G2702" t="s">
        <v>7</v>
      </c>
      <c r="H2702" t="str">
        <f>_xlfn.XLOOKUP(Flights[[#This Row],[Destination]],Airports!$A$1:$A$77,Airports!$D$1:$D$77,"Code not found")</f>
        <v>Austin</v>
      </c>
      <c r="I2702" t="str" cm="1">
        <f t="array" ref="I2702">_xlfn.XLOOKUP(Flights[[#This Row],[Destination]],_xlfn._TRO_TRAILING(Airports!A:A),_xlfn._TRO_TRAILING(Airports!E:E),"Code not found")</f>
        <v>TX</v>
      </c>
      <c r="J2702" s="1">
        <v>0.2673611111111111</v>
      </c>
      <c r="K2702">
        <f>HOUR(Flights[[#This Row],[Scheduled Departure]])</f>
        <v>6</v>
      </c>
      <c r="L2702" s="1">
        <v>0.26527777777777778</v>
      </c>
      <c r="M2702">
        <v>-3</v>
      </c>
      <c r="N2702">
        <v>181</v>
      </c>
      <c r="O2702" s="14">
        <f>Flights[[#This Row],[Length (min)]]/60</f>
        <v>3.0166666666666666</v>
      </c>
      <c r="P2702">
        <v>1242</v>
      </c>
      <c r="Q2702" s="17">
        <f>IFERROR(Flights[[#This Row],[Distance]]/Flights[[#This Row],[Length (hr)]],"")</f>
        <v>411.71270718232046</v>
      </c>
      <c r="R2702" s="1">
        <v>0.48402777777777778</v>
      </c>
      <c r="S2702" s="1">
        <v>0.47430555555555554</v>
      </c>
      <c r="T2702">
        <v>-14</v>
      </c>
      <c r="U2702" t="str">
        <f>IF(Flights[[#This Row],[Arrival Delay]]="","Cancelled",IF(Flights[[#This Row],[Arrival Delay]]&gt;15,"Delayed","On time"))</f>
        <v>On time</v>
      </c>
      <c r="V2702" t="str">
        <f>IF(Flights[[#This Row],[Status]]&lt;&gt;"Delayed","",IF(Flights[[#This Row],[Arrival Delay]]&gt;120,"Severe",IF(Flights[[#This Row],[Arrival Delay]]&gt;60,"Major","Moderate")))</f>
        <v/>
      </c>
      <c r="X2702" t="str">
        <f>IF(OR(AND(Flights[[#This Row],[Status]]="Cancelled",Flights[[#This Row],[Cancellation Reason]]="Airline/Carrier"),Flights[[#This Row],[Delay Type]]="Severe"),"Yes","No")</f>
        <v>No</v>
      </c>
    </row>
    <row r="2703" spans="1:24" x14ac:dyDescent="0.25">
      <c r="A2703" s="3">
        <v>42207</v>
      </c>
      <c r="B2703">
        <f>WEEKNUM(Flights[[#This Row],[Date]],2)</f>
        <v>30</v>
      </c>
      <c r="C2703">
        <f>WEEKDAY(Flights[[#This Row],[Date]],2)</f>
        <v>3</v>
      </c>
      <c r="D2703" t="s">
        <v>1637</v>
      </c>
      <c r="E2703" t="s">
        <v>1994</v>
      </c>
      <c r="F2703" t="s">
        <v>0</v>
      </c>
      <c r="G2703" t="s">
        <v>9</v>
      </c>
      <c r="H2703" t="str">
        <f>_xlfn.XLOOKUP(Flights[[#This Row],[Destination]],Airports!$A$1:$A$77,Airports!$D$1:$D$77,"Code not found")</f>
        <v>San Francisco</v>
      </c>
      <c r="I2703" t="str" cm="1">
        <f t="array" ref="I2703">_xlfn.XLOOKUP(Flights[[#This Row],[Destination]],_xlfn._TRO_TRAILING(Airports!A:A),_xlfn._TRO_TRAILING(Airports!E:E),"Code not found")</f>
        <v>CA</v>
      </c>
      <c r="J2703" s="1">
        <v>0.28611111111111109</v>
      </c>
      <c r="K2703">
        <f>HOUR(Flights[[#This Row],[Scheduled Departure]])</f>
        <v>6</v>
      </c>
      <c r="L2703" s="1">
        <v>0.28333333333333333</v>
      </c>
      <c r="M2703">
        <v>-4</v>
      </c>
      <c r="N2703">
        <v>90</v>
      </c>
      <c r="O2703" s="14">
        <f>Flights[[#This Row],[Length (min)]]/60</f>
        <v>1.5</v>
      </c>
      <c r="P2703">
        <v>337</v>
      </c>
      <c r="Q2703" s="17">
        <f>IFERROR(Flights[[#This Row],[Distance]]/Flights[[#This Row],[Length (hr)]],"")</f>
        <v>224.66666666666666</v>
      </c>
      <c r="R2703" s="1">
        <v>0.34722222222222221</v>
      </c>
      <c r="S2703" s="1">
        <v>0.34583333333333333</v>
      </c>
      <c r="T2703">
        <v>-2</v>
      </c>
      <c r="U2703" t="str">
        <f>IF(Flights[[#This Row],[Arrival Delay]]="","Cancelled",IF(Flights[[#This Row],[Arrival Delay]]&gt;15,"Delayed","On time"))</f>
        <v>On time</v>
      </c>
      <c r="V2703" t="str">
        <f>IF(Flights[[#This Row],[Status]]&lt;&gt;"Delayed","",IF(Flights[[#This Row],[Arrival Delay]]&gt;120,"Severe",IF(Flights[[#This Row],[Arrival Delay]]&gt;60,"Major","Moderate")))</f>
        <v/>
      </c>
      <c r="X2703" t="str">
        <f>IF(OR(AND(Flights[[#This Row],[Status]]="Cancelled",Flights[[#This Row],[Cancellation Reason]]="Airline/Carrier"),Flights[[#This Row],[Delay Type]]="Severe"),"Yes","No")</f>
        <v>No</v>
      </c>
    </row>
    <row r="2704" spans="1:24" x14ac:dyDescent="0.25">
      <c r="A2704" s="3">
        <v>42207</v>
      </c>
      <c r="B2704">
        <f>WEEKNUM(Flights[[#This Row],[Date]],2)</f>
        <v>30</v>
      </c>
      <c r="C2704">
        <f>WEEKDAY(Flights[[#This Row],[Date]],2)</f>
        <v>3</v>
      </c>
      <c r="D2704" t="s">
        <v>164</v>
      </c>
      <c r="E2704" t="s">
        <v>1987</v>
      </c>
      <c r="F2704" t="s">
        <v>0</v>
      </c>
      <c r="G2704" t="s">
        <v>3</v>
      </c>
      <c r="H2704" t="str">
        <f>_xlfn.XLOOKUP(Flights[[#This Row],[Destination]],Airports!$A$1:$A$77,Airports!$D$1:$D$77,"Code not found")</f>
        <v>Dallas</v>
      </c>
      <c r="I2704" t="str" cm="1">
        <f t="array" ref="I2704">_xlfn.XLOOKUP(Flights[[#This Row],[Destination]],_xlfn._TRO_TRAILING(Airports!A:A),_xlfn._TRO_TRAILING(Airports!E:E),"Code not found")</f>
        <v>TX</v>
      </c>
      <c r="J2704" s="1">
        <v>0.3125</v>
      </c>
      <c r="K2704">
        <f>HOUR(Flights[[#This Row],[Scheduled Departure]])</f>
        <v>7</v>
      </c>
      <c r="L2704" s="1">
        <v>0.30902777777777779</v>
      </c>
      <c r="M2704">
        <v>-5</v>
      </c>
      <c r="N2704">
        <v>173</v>
      </c>
      <c r="O2704" s="14">
        <f>Flights[[#This Row],[Length (min)]]/60</f>
        <v>2.8833333333333333</v>
      </c>
      <c r="P2704">
        <v>1235</v>
      </c>
      <c r="Q2704" s="17">
        <f>IFERROR(Flights[[#This Row],[Distance]]/Flights[[#This Row],[Length (hr)]],"")</f>
        <v>428.32369942196533</v>
      </c>
      <c r="R2704" s="1">
        <v>0.53055555555555556</v>
      </c>
      <c r="S2704" s="1">
        <v>0.51249999999999996</v>
      </c>
      <c r="T2704">
        <v>-26</v>
      </c>
      <c r="U2704" t="str">
        <f>IF(Flights[[#This Row],[Arrival Delay]]="","Cancelled",IF(Flights[[#This Row],[Arrival Delay]]&gt;15,"Delayed","On time"))</f>
        <v>On time</v>
      </c>
      <c r="V2704" t="str">
        <f>IF(Flights[[#This Row],[Status]]&lt;&gt;"Delayed","",IF(Flights[[#This Row],[Arrival Delay]]&gt;120,"Severe",IF(Flights[[#This Row],[Arrival Delay]]&gt;60,"Major","Moderate")))</f>
        <v/>
      </c>
      <c r="X2704" t="str">
        <f>IF(OR(AND(Flights[[#This Row],[Status]]="Cancelled",Flights[[#This Row],[Cancellation Reason]]="Airline/Carrier"),Flights[[#This Row],[Delay Type]]="Severe"),"Yes","No")</f>
        <v>No</v>
      </c>
    </row>
    <row r="2705" spans="1:24" x14ac:dyDescent="0.25">
      <c r="A2705" s="3">
        <v>42207</v>
      </c>
      <c r="B2705">
        <f>WEEKNUM(Flights[[#This Row],[Date]],2)</f>
        <v>30</v>
      </c>
      <c r="C2705">
        <f>WEEKDAY(Flights[[#This Row],[Date]],2)</f>
        <v>3</v>
      </c>
      <c r="D2705" t="s">
        <v>212</v>
      </c>
      <c r="E2705" t="s">
        <v>1987</v>
      </c>
      <c r="F2705" t="s">
        <v>0</v>
      </c>
      <c r="G2705" t="s">
        <v>16</v>
      </c>
      <c r="H2705" t="str">
        <f>_xlfn.XLOOKUP(Flights[[#This Row],[Destination]],Airports!$A$1:$A$77,Airports!$D$1:$D$77,"Code not found")</f>
        <v>Dulles</v>
      </c>
      <c r="I2705" t="str" cm="1">
        <f t="array" ref="I2705">_xlfn.XLOOKUP(Flights[[#This Row],[Destination]],_xlfn._TRO_TRAILING(Airports!A:A),_xlfn._TRO_TRAILING(Airports!E:E),"Code not found")</f>
        <v>VA</v>
      </c>
      <c r="J2705" s="1">
        <v>0.3298611111111111</v>
      </c>
      <c r="K2705">
        <f>HOUR(Flights[[#This Row],[Scheduled Departure]])</f>
        <v>7</v>
      </c>
      <c r="L2705" s="1">
        <v>0.3263888888888889</v>
      </c>
      <c r="M2705">
        <v>-5</v>
      </c>
      <c r="N2705">
        <v>278</v>
      </c>
      <c r="O2705" s="14">
        <f>Flights[[#This Row],[Length (min)]]/60</f>
        <v>4.6333333333333337</v>
      </c>
      <c r="P2705">
        <v>2288</v>
      </c>
      <c r="Q2705" s="17">
        <f>IFERROR(Flights[[#This Row],[Distance]]/Flights[[#This Row],[Length (hr)]],"")</f>
        <v>493.81294964028774</v>
      </c>
      <c r="R2705" s="1">
        <v>0.66666666666666663</v>
      </c>
      <c r="S2705" s="1">
        <v>0.64444444444444449</v>
      </c>
      <c r="T2705">
        <v>-32</v>
      </c>
      <c r="U2705" t="str">
        <f>IF(Flights[[#This Row],[Arrival Delay]]="","Cancelled",IF(Flights[[#This Row],[Arrival Delay]]&gt;15,"Delayed","On time"))</f>
        <v>On time</v>
      </c>
      <c r="V2705" t="str">
        <f>IF(Flights[[#This Row],[Status]]&lt;&gt;"Delayed","",IF(Flights[[#This Row],[Arrival Delay]]&gt;120,"Severe",IF(Flights[[#This Row],[Arrival Delay]]&gt;60,"Major","Moderate")))</f>
        <v/>
      </c>
      <c r="X2705" t="str">
        <f>IF(OR(AND(Flights[[#This Row],[Status]]="Cancelled",Flights[[#This Row],[Cancellation Reason]]="Airline/Carrier"),Flights[[#This Row],[Delay Type]]="Severe"),"Yes","No")</f>
        <v>No</v>
      </c>
    </row>
    <row r="2706" spans="1:24" x14ac:dyDescent="0.25">
      <c r="A2706" s="3">
        <v>42207</v>
      </c>
      <c r="B2706">
        <f>WEEKNUM(Flights[[#This Row],[Date]],2)</f>
        <v>30</v>
      </c>
      <c r="C2706">
        <f>WEEKDAY(Flights[[#This Row],[Date]],2)</f>
        <v>3</v>
      </c>
      <c r="D2706" t="s">
        <v>52</v>
      </c>
      <c r="E2706" t="s">
        <v>1987</v>
      </c>
      <c r="F2706" t="s">
        <v>0</v>
      </c>
      <c r="G2706" t="s">
        <v>12</v>
      </c>
      <c r="H2706" t="str">
        <f>_xlfn.XLOOKUP(Flights[[#This Row],[Destination]],Airports!$A$1:$A$77,Airports!$D$1:$D$77,"Code not found")</f>
        <v>New York</v>
      </c>
      <c r="I2706" t="str" cm="1">
        <f t="array" ref="I2706">_xlfn.XLOOKUP(Flights[[#This Row],[Destination]],_xlfn._TRO_TRAILING(Airports!A:A),_xlfn._TRO_TRAILING(Airports!E:E),"Code not found")</f>
        <v>NY</v>
      </c>
      <c r="J2706" s="1">
        <v>0.375</v>
      </c>
      <c r="K2706">
        <f>HOUR(Flights[[#This Row],[Scheduled Departure]])</f>
        <v>9</v>
      </c>
      <c r="L2706" s="1">
        <v>0.40555555555555556</v>
      </c>
      <c r="M2706">
        <v>44</v>
      </c>
      <c r="N2706">
        <v>305</v>
      </c>
      <c r="O2706" s="14">
        <f>Flights[[#This Row],[Length (min)]]/60</f>
        <v>5.083333333333333</v>
      </c>
      <c r="P2706">
        <v>2475</v>
      </c>
      <c r="Q2706" s="17">
        <f>IFERROR(Flights[[#This Row],[Distance]]/Flights[[#This Row],[Length (hr)]],"")</f>
        <v>486.88524590163939</v>
      </c>
      <c r="R2706" s="1">
        <v>0.74652777777777779</v>
      </c>
      <c r="S2706" s="1">
        <v>0.74236111111111114</v>
      </c>
      <c r="T2706">
        <v>-6</v>
      </c>
      <c r="U2706" t="str">
        <f>IF(Flights[[#This Row],[Arrival Delay]]="","Cancelled",IF(Flights[[#This Row],[Arrival Delay]]&gt;15,"Delayed","On time"))</f>
        <v>On time</v>
      </c>
      <c r="V2706" t="str">
        <f>IF(Flights[[#This Row],[Status]]&lt;&gt;"Delayed","",IF(Flights[[#This Row],[Arrival Delay]]&gt;120,"Severe",IF(Flights[[#This Row],[Arrival Delay]]&gt;60,"Major","Moderate")))</f>
        <v/>
      </c>
      <c r="X2706" t="str">
        <f>IF(OR(AND(Flights[[#This Row],[Status]]="Cancelled",Flights[[#This Row],[Cancellation Reason]]="Airline/Carrier"),Flights[[#This Row],[Delay Type]]="Severe"),"Yes","No")</f>
        <v>No</v>
      </c>
    </row>
    <row r="2707" spans="1:24" x14ac:dyDescent="0.25">
      <c r="A2707" s="3">
        <v>42207</v>
      </c>
      <c r="B2707">
        <f>WEEKNUM(Flights[[#This Row],[Date]],2)</f>
        <v>30</v>
      </c>
      <c r="C2707">
        <f>WEEKDAY(Flights[[#This Row],[Date]],2)</f>
        <v>3</v>
      </c>
      <c r="D2707" t="s">
        <v>477</v>
      </c>
      <c r="E2707" t="s">
        <v>1989</v>
      </c>
      <c r="F2707" t="s">
        <v>0</v>
      </c>
      <c r="G2707" t="s">
        <v>276</v>
      </c>
      <c r="H2707" t="str">
        <f>_xlfn.XLOOKUP(Flights[[#This Row],[Destination]],Airports!$A$1:$A$77,Airports!$D$1:$D$77,"Code not found")</f>
        <v>Detroit</v>
      </c>
      <c r="I2707" t="str" cm="1">
        <f t="array" ref="I2707">_xlfn.XLOOKUP(Flights[[#This Row],[Destination]],_xlfn._TRO_TRAILING(Airports!A:A),_xlfn._TRO_TRAILING(Airports!E:E),"Code not found")</f>
        <v>MI</v>
      </c>
      <c r="J2707" s="1">
        <v>0.3888888888888889</v>
      </c>
      <c r="K2707">
        <f>HOUR(Flights[[#This Row],[Scheduled Departure]])</f>
        <v>9</v>
      </c>
      <c r="L2707" s="1">
        <v>0.39305555555555555</v>
      </c>
      <c r="M2707">
        <v>6</v>
      </c>
      <c r="N2707">
        <v>242</v>
      </c>
      <c r="O2707" s="14">
        <f>Flights[[#This Row],[Length (min)]]/60</f>
        <v>4.0333333333333332</v>
      </c>
      <c r="P2707">
        <v>1979</v>
      </c>
      <c r="Q2707" s="17">
        <f>IFERROR(Flights[[#This Row],[Distance]]/Flights[[#This Row],[Length (hr)]],"")</f>
        <v>490.6611570247934</v>
      </c>
      <c r="R2707" s="1">
        <v>0.70138888888888884</v>
      </c>
      <c r="S2707" s="1">
        <v>0.68611111111111112</v>
      </c>
      <c r="T2707">
        <v>-22</v>
      </c>
      <c r="U2707" t="str">
        <f>IF(Flights[[#This Row],[Arrival Delay]]="","Cancelled",IF(Flights[[#This Row],[Arrival Delay]]&gt;15,"Delayed","On time"))</f>
        <v>On time</v>
      </c>
      <c r="V2707" t="str">
        <f>IF(Flights[[#This Row],[Status]]&lt;&gt;"Delayed","",IF(Flights[[#This Row],[Arrival Delay]]&gt;120,"Severe",IF(Flights[[#This Row],[Arrival Delay]]&gt;60,"Major","Moderate")))</f>
        <v/>
      </c>
      <c r="X2707" t="str">
        <f>IF(OR(AND(Flights[[#This Row],[Status]]="Cancelled",Flights[[#This Row],[Cancellation Reason]]="Airline/Carrier"),Flights[[#This Row],[Delay Type]]="Severe"),"Yes","No")</f>
        <v>No</v>
      </c>
    </row>
    <row r="2708" spans="1:24" x14ac:dyDescent="0.25">
      <c r="A2708" s="3">
        <v>42207</v>
      </c>
      <c r="B2708">
        <f>WEEKNUM(Flights[[#This Row],[Date]],2)</f>
        <v>30</v>
      </c>
      <c r="C2708">
        <f>WEEKDAY(Flights[[#This Row],[Date]],2)</f>
        <v>3</v>
      </c>
      <c r="D2708" t="s">
        <v>1123</v>
      </c>
      <c r="E2708" t="s">
        <v>1995</v>
      </c>
      <c r="F2708" t="s">
        <v>0</v>
      </c>
      <c r="G2708" t="s">
        <v>29</v>
      </c>
      <c r="H2708" t="str">
        <f>_xlfn.XLOOKUP(Flights[[#This Row],[Destination]],Airports!$A$1:$A$77,Airports!$D$1:$D$77,"Code not found")</f>
        <v>Phoenix</v>
      </c>
      <c r="I2708" t="str" cm="1">
        <f t="array" ref="I2708">_xlfn.XLOOKUP(Flights[[#This Row],[Destination]],_xlfn._TRO_TRAILING(Airports!A:A),_xlfn._TRO_TRAILING(Airports!E:E),"Code not found")</f>
        <v>AZ</v>
      </c>
      <c r="J2708" s="1">
        <v>0.41666666666666669</v>
      </c>
      <c r="K2708">
        <f>HOUR(Flights[[#This Row],[Scheduled Departure]])</f>
        <v>10</v>
      </c>
      <c r="L2708" s="1">
        <v>0.41597222222222224</v>
      </c>
      <c r="M2708">
        <v>-1</v>
      </c>
      <c r="N2708">
        <v>72</v>
      </c>
      <c r="O2708" s="14">
        <f>Flights[[#This Row],[Length (min)]]/60</f>
        <v>1.2</v>
      </c>
      <c r="P2708">
        <v>370</v>
      </c>
      <c r="Q2708" s="17">
        <f>IFERROR(Flights[[#This Row],[Distance]]/Flights[[#This Row],[Length (hr)]],"")</f>
        <v>308.33333333333337</v>
      </c>
      <c r="R2708" s="1">
        <v>0.46875</v>
      </c>
      <c r="S2708" s="1">
        <v>0.46597222222222223</v>
      </c>
      <c r="T2708">
        <v>-4</v>
      </c>
      <c r="U2708" t="str">
        <f>IF(Flights[[#This Row],[Arrival Delay]]="","Cancelled",IF(Flights[[#This Row],[Arrival Delay]]&gt;15,"Delayed","On time"))</f>
        <v>On time</v>
      </c>
      <c r="V2708" t="str">
        <f>IF(Flights[[#This Row],[Status]]&lt;&gt;"Delayed","",IF(Flights[[#This Row],[Arrival Delay]]&gt;120,"Severe",IF(Flights[[#This Row],[Arrival Delay]]&gt;60,"Major","Moderate")))</f>
        <v/>
      </c>
      <c r="X2708" t="str">
        <f>IF(OR(AND(Flights[[#This Row],[Status]]="Cancelled",Flights[[#This Row],[Cancellation Reason]]="Airline/Carrier"),Flights[[#This Row],[Delay Type]]="Severe"),"Yes","No")</f>
        <v>No</v>
      </c>
    </row>
    <row r="2709" spans="1:24" x14ac:dyDescent="0.25">
      <c r="A2709" s="3">
        <v>42207</v>
      </c>
      <c r="B2709">
        <f>WEEKNUM(Flights[[#This Row],[Date]],2)</f>
        <v>30</v>
      </c>
      <c r="C2709">
        <f>WEEKDAY(Flights[[#This Row],[Date]],2)</f>
        <v>3</v>
      </c>
      <c r="D2709" t="s">
        <v>166</v>
      </c>
      <c r="E2709" t="s">
        <v>1987</v>
      </c>
      <c r="F2709" t="s">
        <v>0</v>
      </c>
      <c r="G2709" t="s">
        <v>15</v>
      </c>
      <c r="H2709" t="str">
        <f>_xlfn.XLOOKUP(Flights[[#This Row],[Destination]],Airports!$A$1:$A$77,Airports!$D$1:$D$77,"Code not found")</f>
        <v>Las Vegas</v>
      </c>
      <c r="I2709" t="str" cm="1">
        <f t="array" ref="I2709">_xlfn.XLOOKUP(Flights[[#This Row],[Destination]],_xlfn._TRO_TRAILING(Airports!A:A),_xlfn._TRO_TRAILING(Airports!E:E),"Code not found")</f>
        <v>NV</v>
      </c>
      <c r="J2709" s="1">
        <v>0.43402777777777779</v>
      </c>
      <c r="K2709">
        <f>HOUR(Flights[[#This Row],[Scheduled Departure]])</f>
        <v>10</v>
      </c>
      <c r="L2709" s="1">
        <v>0.43125000000000002</v>
      </c>
      <c r="M2709">
        <v>-4</v>
      </c>
      <c r="N2709">
        <v>73</v>
      </c>
      <c r="O2709" s="14">
        <f>Flights[[#This Row],[Length (min)]]/60</f>
        <v>1.2166666666666666</v>
      </c>
      <c r="P2709">
        <v>236</v>
      </c>
      <c r="Q2709" s="17">
        <f>IFERROR(Flights[[#This Row],[Distance]]/Flights[[#This Row],[Length (hr)]],"")</f>
        <v>193.97260273972606</v>
      </c>
      <c r="R2709" s="1">
        <v>0.49166666666666664</v>
      </c>
      <c r="S2709" s="1">
        <v>0.48194444444444445</v>
      </c>
      <c r="T2709">
        <v>-14</v>
      </c>
      <c r="U2709" t="str">
        <f>IF(Flights[[#This Row],[Arrival Delay]]="","Cancelled",IF(Flights[[#This Row],[Arrival Delay]]&gt;15,"Delayed","On time"))</f>
        <v>On time</v>
      </c>
      <c r="V2709" t="str">
        <f>IF(Flights[[#This Row],[Status]]&lt;&gt;"Delayed","",IF(Flights[[#This Row],[Arrival Delay]]&gt;120,"Severe",IF(Flights[[#This Row],[Arrival Delay]]&gt;60,"Major","Moderate")))</f>
        <v/>
      </c>
      <c r="X2709" t="str">
        <f>IF(OR(AND(Flights[[#This Row],[Status]]="Cancelled",Flights[[#This Row],[Cancellation Reason]]="Airline/Carrier"),Flights[[#This Row],[Delay Type]]="Severe"),"Yes","No")</f>
        <v>No</v>
      </c>
    </row>
    <row r="2710" spans="1:24" x14ac:dyDescent="0.25">
      <c r="A2710" s="3">
        <v>42207</v>
      </c>
      <c r="B2710">
        <f>WEEKNUM(Flights[[#This Row],[Date]],2)</f>
        <v>30</v>
      </c>
      <c r="C2710">
        <f>WEEKDAY(Flights[[#This Row],[Date]],2)</f>
        <v>3</v>
      </c>
      <c r="D2710" t="s">
        <v>451</v>
      </c>
      <c r="E2710" t="s">
        <v>1996</v>
      </c>
      <c r="F2710" t="s">
        <v>0</v>
      </c>
      <c r="G2710" t="s">
        <v>4</v>
      </c>
      <c r="H2710" t="str">
        <f>_xlfn.XLOOKUP(Flights[[#This Row],[Destination]],Airports!$A$1:$A$77,Airports!$D$1:$D$77,"Code not found")</f>
        <v>Chicago</v>
      </c>
      <c r="I2710" t="str" cm="1">
        <f t="array" ref="I2710">_xlfn.XLOOKUP(Flights[[#This Row],[Destination]],_xlfn._TRO_TRAILING(Airports!A:A),_xlfn._TRO_TRAILING(Airports!E:E),"Code not found")</f>
        <v>IL</v>
      </c>
      <c r="J2710" s="1">
        <v>0.43402777777777779</v>
      </c>
      <c r="K2710">
        <f>HOUR(Flights[[#This Row],[Scheduled Departure]])</f>
        <v>10</v>
      </c>
      <c r="L2710" s="1">
        <v>0.43958333333333333</v>
      </c>
      <c r="M2710">
        <v>8</v>
      </c>
      <c r="N2710">
        <v>241</v>
      </c>
      <c r="O2710" s="14">
        <f>Flights[[#This Row],[Length (min)]]/60</f>
        <v>4.0166666666666666</v>
      </c>
      <c r="P2710">
        <v>1744</v>
      </c>
      <c r="Q2710" s="17">
        <f>IFERROR(Flights[[#This Row],[Distance]]/Flights[[#This Row],[Length (hr)]],"")</f>
        <v>434.1908713692946</v>
      </c>
      <c r="R2710" s="1">
        <v>0.6875</v>
      </c>
      <c r="S2710" s="1">
        <v>0.69027777777777777</v>
      </c>
      <c r="T2710">
        <v>4</v>
      </c>
      <c r="U2710" t="str">
        <f>IF(Flights[[#This Row],[Arrival Delay]]="","Cancelled",IF(Flights[[#This Row],[Arrival Delay]]&gt;15,"Delayed","On time"))</f>
        <v>On time</v>
      </c>
      <c r="V2710" t="str">
        <f>IF(Flights[[#This Row],[Status]]&lt;&gt;"Delayed","",IF(Flights[[#This Row],[Arrival Delay]]&gt;120,"Severe",IF(Flights[[#This Row],[Arrival Delay]]&gt;60,"Major","Moderate")))</f>
        <v/>
      </c>
      <c r="X2710" t="str">
        <f>IF(OR(AND(Flights[[#This Row],[Status]]="Cancelled",Flights[[#This Row],[Cancellation Reason]]="Airline/Carrier"),Flights[[#This Row],[Delay Type]]="Severe"),"Yes","No")</f>
        <v>No</v>
      </c>
    </row>
    <row r="2711" spans="1:24" x14ac:dyDescent="0.25">
      <c r="A2711" s="3">
        <v>42207</v>
      </c>
      <c r="B2711">
        <f>WEEKNUM(Flights[[#This Row],[Date]],2)</f>
        <v>30</v>
      </c>
      <c r="C2711">
        <f>WEEKDAY(Flights[[#This Row],[Date]],2)</f>
        <v>3</v>
      </c>
      <c r="D2711" t="s">
        <v>1147</v>
      </c>
      <c r="E2711" t="s">
        <v>1991</v>
      </c>
      <c r="F2711" t="s">
        <v>0</v>
      </c>
      <c r="G2711" t="s">
        <v>344</v>
      </c>
      <c r="H2711" t="str">
        <f>_xlfn.XLOOKUP(Flights[[#This Row],[Destination]],Airports!$A$1:$A$77,Airports!$D$1:$D$77,"Code not found")</f>
        <v>Seattle</v>
      </c>
      <c r="I2711" t="str" cm="1">
        <f t="array" ref="I2711">_xlfn.XLOOKUP(Flights[[#This Row],[Destination]],_xlfn._TRO_TRAILING(Airports!A:A),_xlfn._TRO_TRAILING(Airports!E:E),"Code not found")</f>
        <v>WA</v>
      </c>
      <c r="J2711" s="1">
        <v>0.51041666666666663</v>
      </c>
      <c r="K2711">
        <f>HOUR(Flights[[#This Row],[Scheduled Departure]])</f>
        <v>12</v>
      </c>
      <c r="L2711" s="1">
        <v>0.50902777777777775</v>
      </c>
      <c r="M2711">
        <v>-2</v>
      </c>
      <c r="N2711">
        <v>167</v>
      </c>
      <c r="O2711" s="14">
        <f>Flights[[#This Row],[Length (min)]]/60</f>
        <v>2.7833333333333332</v>
      </c>
      <c r="P2711">
        <v>954</v>
      </c>
      <c r="Q2711" s="17">
        <f>IFERROR(Flights[[#This Row],[Distance]]/Flights[[#This Row],[Length (hr)]],"")</f>
        <v>342.75449101796409</v>
      </c>
      <c r="R2711" s="1">
        <v>0.62083333333333335</v>
      </c>
      <c r="S2711" s="1">
        <v>0.625</v>
      </c>
      <c r="T2711">
        <v>6</v>
      </c>
      <c r="U2711" t="str">
        <f>IF(Flights[[#This Row],[Arrival Delay]]="","Cancelled",IF(Flights[[#This Row],[Arrival Delay]]&gt;15,"Delayed","On time"))</f>
        <v>On time</v>
      </c>
      <c r="V2711" t="str">
        <f>IF(Flights[[#This Row],[Status]]&lt;&gt;"Delayed","",IF(Flights[[#This Row],[Arrival Delay]]&gt;120,"Severe",IF(Flights[[#This Row],[Arrival Delay]]&gt;60,"Major","Moderate")))</f>
        <v/>
      </c>
      <c r="X2711" t="str">
        <f>IF(OR(AND(Flights[[#This Row],[Status]]="Cancelled",Flights[[#This Row],[Cancellation Reason]]="Airline/Carrier"),Flights[[#This Row],[Delay Type]]="Severe"),"Yes","No")</f>
        <v>No</v>
      </c>
    </row>
    <row r="2712" spans="1:24" x14ac:dyDescent="0.25">
      <c r="A2712" s="3">
        <v>42207</v>
      </c>
      <c r="B2712">
        <f>WEEKNUM(Flights[[#This Row],[Date]],2)</f>
        <v>30</v>
      </c>
      <c r="C2712">
        <f>WEEKDAY(Flights[[#This Row],[Date]],2)</f>
        <v>3</v>
      </c>
      <c r="D2712" t="s">
        <v>1524</v>
      </c>
      <c r="E2712" t="s">
        <v>1995</v>
      </c>
      <c r="F2712" t="s">
        <v>0</v>
      </c>
      <c r="G2712" t="s">
        <v>347</v>
      </c>
      <c r="H2712" t="str">
        <f>_xlfn.XLOOKUP(Flights[[#This Row],[Destination]],Airports!$A$1:$A$77,Airports!$D$1:$D$77,"Code not found")</f>
        <v>San Jose</v>
      </c>
      <c r="I2712" t="str" cm="1">
        <f t="array" ref="I2712">_xlfn.XLOOKUP(Flights[[#This Row],[Destination]],_xlfn._TRO_TRAILING(Airports!A:A),_xlfn._TRO_TRAILING(Airports!E:E),"Code not found")</f>
        <v>CA</v>
      </c>
      <c r="J2712" s="1">
        <v>0.51041666666666663</v>
      </c>
      <c r="K2712">
        <f>HOUR(Flights[[#This Row],[Scheduled Departure]])</f>
        <v>12</v>
      </c>
      <c r="L2712" s="1">
        <v>0</v>
      </c>
      <c r="O2712" s="14">
        <f>Flights[[#This Row],[Length (min)]]/60</f>
        <v>0</v>
      </c>
      <c r="P2712">
        <v>308</v>
      </c>
      <c r="Q2712" s="17" t="str">
        <f>IFERROR(Flights[[#This Row],[Distance]]/Flights[[#This Row],[Length (hr)]],"")</f>
        <v/>
      </c>
      <c r="R2712" s="1">
        <v>0.55555555555555558</v>
      </c>
      <c r="S2712" s="1">
        <v>0</v>
      </c>
      <c r="U2712" t="str">
        <f>IF(Flights[[#This Row],[Arrival Delay]]="","Cancelled",IF(Flights[[#This Row],[Arrival Delay]]&gt;15,"Delayed","On time"))</f>
        <v>Cancelled</v>
      </c>
      <c r="V2712" t="str">
        <f>IF(Flights[[#This Row],[Status]]&lt;&gt;"Delayed","",IF(Flights[[#This Row],[Arrival Delay]]&gt;120,"Severe",IF(Flights[[#This Row],[Arrival Delay]]&gt;60,"Major","Moderate")))</f>
        <v/>
      </c>
      <c r="W2712" t="s">
        <v>8</v>
      </c>
      <c r="X2712" t="str">
        <f>IF(OR(AND(Flights[[#This Row],[Status]]="Cancelled",Flights[[#This Row],[Cancellation Reason]]="Airline/Carrier"),Flights[[#This Row],[Delay Type]]="Severe"),"Yes","No")</f>
        <v>Yes</v>
      </c>
    </row>
    <row r="2713" spans="1:24" x14ac:dyDescent="0.25">
      <c r="A2713" s="3">
        <v>42207</v>
      </c>
      <c r="B2713">
        <f>WEEKNUM(Flights[[#This Row],[Date]],2)</f>
        <v>30</v>
      </c>
      <c r="C2713">
        <f>WEEKDAY(Flights[[#This Row],[Date]],2)</f>
        <v>3</v>
      </c>
      <c r="D2713" t="s">
        <v>980</v>
      </c>
      <c r="E2713" t="s">
        <v>1989</v>
      </c>
      <c r="F2713" t="s">
        <v>0</v>
      </c>
      <c r="G2713" t="s">
        <v>344</v>
      </c>
      <c r="H2713" t="str">
        <f>_xlfn.XLOOKUP(Flights[[#This Row],[Destination]],Airports!$A$1:$A$77,Airports!$D$1:$D$77,"Code not found")</f>
        <v>Seattle</v>
      </c>
      <c r="I2713" t="str" cm="1">
        <f t="array" ref="I2713">_xlfn.XLOOKUP(Flights[[#This Row],[Destination]],_xlfn._TRO_TRAILING(Airports!A:A),_xlfn._TRO_TRAILING(Airports!E:E),"Code not found")</f>
        <v>WA</v>
      </c>
      <c r="J2713" s="1">
        <v>0.62152777777777779</v>
      </c>
      <c r="K2713">
        <f>HOUR(Flights[[#This Row],[Scheduled Departure]])</f>
        <v>14</v>
      </c>
      <c r="L2713" s="1">
        <v>0.61805555555555558</v>
      </c>
      <c r="M2713">
        <v>-5</v>
      </c>
      <c r="N2713">
        <v>157</v>
      </c>
      <c r="O2713" s="14">
        <f>Flights[[#This Row],[Length (min)]]/60</f>
        <v>2.6166666666666667</v>
      </c>
      <c r="P2713">
        <v>954</v>
      </c>
      <c r="Q2713" s="17">
        <f>IFERROR(Flights[[#This Row],[Distance]]/Flights[[#This Row],[Length (hr)]],"")</f>
        <v>364.5859872611465</v>
      </c>
      <c r="R2713" s="1">
        <v>0.72916666666666663</v>
      </c>
      <c r="S2713" s="1">
        <v>0.7270833333333333</v>
      </c>
      <c r="T2713">
        <v>-3</v>
      </c>
      <c r="U2713" t="str">
        <f>IF(Flights[[#This Row],[Arrival Delay]]="","Cancelled",IF(Flights[[#This Row],[Arrival Delay]]&gt;15,"Delayed","On time"))</f>
        <v>On time</v>
      </c>
      <c r="V2713" t="str">
        <f>IF(Flights[[#This Row],[Status]]&lt;&gt;"Delayed","",IF(Flights[[#This Row],[Arrival Delay]]&gt;120,"Severe",IF(Flights[[#This Row],[Arrival Delay]]&gt;60,"Major","Moderate")))</f>
        <v/>
      </c>
      <c r="X2713" t="str">
        <f>IF(OR(AND(Flights[[#This Row],[Status]]="Cancelled",Flights[[#This Row],[Cancellation Reason]]="Airline/Carrier"),Flights[[#This Row],[Delay Type]]="Severe"),"Yes","No")</f>
        <v>No</v>
      </c>
    </row>
    <row r="2714" spans="1:24" x14ac:dyDescent="0.25">
      <c r="A2714" s="3">
        <v>42207</v>
      </c>
      <c r="B2714">
        <f>WEEKNUM(Flights[[#This Row],[Date]],2)</f>
        <v>30</v>
      </c>
      <c r="C2714">
        <f>WEEKDAY(Flights[[#This Row],[Date]],2)</f>
        <v>3</v>
      </c>
      <c r="D2714" t="s">
        <v>594</v>
      </c>
      <c r="E2714" t="s">
        <v>1991</v>
      </c>
      <c r="F2714" t="s">
        <v>0</v>
      </c>
      <c r="G2714" t="s">
        <v>24</v>
      </c>
      <c r="H2714" t="str">
        <f>_xlfn.XLOOKUP(Flights[[#This Row],[Destination]],Airports!$A$1:$A$77,Airports!$D$1:$D$77,"Code not found")</f>
        <v>Portland</v>
      </c>
      <c r="I2714" t="str" cm="1">
        <f t="array" ref="I2714">_xlfn.XLOOKUP(Flights[[#This Row],[Destination]],_xlfn._TRO_TRAILING(Airports!A:A),_xlfn._TRO_TRAILING(Airports!E:E),"Code not found")</f>
        <v>OR</v>
      </c>
      <c r="J2714" s="1">
        <v>0.69444444444444442</v>
      </c>
      <c r="K2714">
        <f>HOUR(Flights[[#This Row],[Scheduled Departure]])</f>
        <v>16</v>
      </c>
      <c r="L2714" s="1">
        <v>0.69236111111111109</v>
      </c>
      <c r="M2714">
        <v>-3</v>
      </c>
      <c r="N2714">
        <v>138</v>
      </c>
      <c r="O2714" s="14">
        <f>Flights[[#This Row],[Length (min)]]/60</f>
        <v>2.2999999999999998</v>
      </c>
      <c r="P2714">
        <v>834</v>
      </c>
      <c r="Q2714" s="17">
        <f>IFERROR(Flights[[#This Row],[Distance]]/Flights[[#This Row],[Length (hr)]],"")</f>
        <v>362.60869565217394</v>
      </c>
      <c r="R2714" s="1">
        <v>0.79097222222222219</v>
      </c>
      <c r="S2714" s="1">
        <v>0.78819444444444442</v>
      </c>
      <c r="T2714">
        <v>-4</v>
      </c>
      <c r="U2714" t="str">
        <f>IF(Flights[[#This Row],[Arrival Delay]]="","Cancelled",IF(Flights[[#This Row],[Arrival Delay]]&gt;15,"Delayed","On time"))</f>
        <v>On time</v>
      </c>
      <c r="V2714" t="str">
        <f>IF(Flights[[#This Row],[Status]]&lt;&gt;"Delayed","",IF(Flights[[#This Row],[Arrival Delay]]&gt;120,"Severe",IF(Flights[[#This Row],[Arrival Delay]]&gt;60,"Major","Moderate")))</f>
        <v/>
      </c>
      <c r="X2714" t="str">
        <f>IF(OR(AND(Flights[[#This Row],[Status]]="Cancelled",Flights[[#This Row],[Cancellation Reason]]="Airline/Carrier"),Flights[[#This Row],[Delay Type]]="Severe"),"Yes","No")</f>
        <v>No</v>
      </c>
    </row>
    <row r="2715" spans="1:24" x14ac:dyDescent="0.25">
      <c r="A2715" s="3">
        <v>42207</v>
      </c>
      <c r="B2715">
        <f>WEEKNUM(Flights[[#This Row],[Date]],2)</f>
        <v>30</v>
      </c>
      <c r="C2715">
        <f>WEEKDAY(Flights[[#This Row],[Date]],2)</f>
        <v>3</v>
      </c>
      <c r="D2715" t="s">
        <v>637</v>
      </c>
      <c r="E2715" t="s">
        <v>1990</v>
      </c>
      <c r="F2715" t="s">
        <v>0</v>
      </c>
      <c r="G2715" t="s">
        <v>281</v>
      </c>
      <c r="H2715" t="str">
        <f>_xlfn.XLOOKUP(Flights[[#This Row],[Destination]],Airports!$A$1:$A$77,Airports!$D$1:$D$77,"Code not found")</f>
        <v>Newark</v>
      </c>
      <c r="I2715" t="str" cm="1">
        <f t="array" ref="I2715">_xlfn.XLOOKUP(Flights[[#This Row],[Destination]],_xlfn._TRO_TRAILING(Airports!A:A),_xlfn._TRO_TRAILING(Airports!E:E),"Code not found")</f>
        <v>NJ</v>
      </c>
      <c r="J2715" s="1">
        <v>0.74305555555555558</v>
      </c>
      <c r="K2715">
        <f>HOUR(Flights[[#This Row],[Scheduled Departure]])</f>
        <v>17</v>
      </c>
      <c r="L2715" s="1">
        <v>0.74027777777777781</v>
      </c>
      <c r="M2715">
        <v>-4</v>
      </c>
      <c r="N2715">
        <v>292</v>
      </c>
      <c r="O2715" s="14">
        <f>Flights[[#This Row],[Length (min)]]/60</f>
        <v>4.8666666666666663</v>
      </c>
      <c r="P2715">
        <v>2454</v>
      </c>
      <c r="Q2715" s="17">
        <f>IFERROR(Flights[[#This Row],[Distance]]/Flights[[#This Row],[Length (hr)]],"")</f>
        <v>504.2465753424658</v>
      </c>
      <c r="R2715" s="1">
        <v>9.375E-2</v>
      </c>
      <c r="S2715" s="1">
        <v>6.805555555555555E-2</v>
      </c>
      <c r="T2715">
        <v>-37</v>
      </c>
      <c r="U2715" t="str">
        <f>IF(Flights[[#This Row],[Arrival Delay]]="","Cancelled",IF(Flights[[#This Row],[Arrival Delay]]&gt;15,"Delayed","On time"))</f>
        <v>On time</v>
      </c>
      <c r="V2715" t="str">
        <f>IF(Flights[[#This Row],[Status]]&lt;&gt;"Delayed","",IF(Flights[[#This Row],[Arrival Delay]]&gt;120,"Severe",IF(Flights[[#This Row],[Arrival Delay]]&gt;60,"Major","Moderate")))</f>
        <v/>
      </c>
      <c r="X2715" t="str">
        <f>IF(OR(AND(Flights[[#This Row],[Status]]="Cancelled",Flights[[#This Row],[Cancellation Reason]]="Airline/Carrier"),Flights[[#This Row],[Delay Type]]="Severe"),"Yes","No")</f>
        <v>No</v>
      </c>
    </row>
    <row r="2716" spans="1:24" x14ac:dyDescent="0.25">
      <c r="A2716" s="3">
        <v>42207</v>
      </c>
      <c r="B2716">
        <f>WEEKNUM(Flights[[#This Row],[Date]],2)</f>
        <v>30</v>
      </c>
      <c r="C2716">
        <f>WEEKDAY(Flights[[#This Row],[Date]],2)</f>
        <v>3</v>
      </c>
      <c r="D2716" t="s">
        <v>97</v>
      </c>
      <c r="E2716" t="s">
        <v>1987</v>
      </c>
      <c r="F2716" t="s">
        <v>0</v>
      </c>
      <c r="G2716" t="s">
        <v>17</v>
      </c>
      <c r="H2716" t="str">
        <f>_xlfn.XLOOKUP(Flights[[#This Row],[Destination]],Airports!$A$1:$A$77,Airports!$D$1:$D$77,"Code not found")</f>
        <v>Honolulu</v>
      </c>
      <c r="I2716" t="str" cm="1">
        <f t="array" ref="I2716">_xlfn.XLOOKUP(Flights[[#This Row],[Destination]],_xlfn._TRO_TRAILING(Airports!A:A),_xlfn._TRO_TRAILING(Airports!E:E),"Code not found")</f>
        <v>HI</v>
      </c>
      <c r="J2716" s="1">
        <v>0.78125</v>
      </c>
      <c r="K2716">
        <f>HOUR(Flights[[#This Row],[Scheduled Departure]])</f>
        <v>18</v>
      </c>
      <c r="L2716" s="1">
        <v>0.82638888888888884</v>
      </c>
      <c r="M2716">
        <v>65</v>
      </c>
      <c r="N2716">
        <v>360</v>
      </c>
      <c r="O2716" s="14">
        <f>Flights[[#This Row],[Length (min)]]/60</f>
        <v>6</v>
      </c>
      <c r="P2716">
        <v>2556</v>
      </c>
      <c r="Q2716" s="17">
        <f>IFERROR(Flights[[#This Row],[Distance]]/Flights[[#This Row],[Length (hr)]],"")</f>
        <v>426</v>
      </c>
      <c r="R2716" s="1">
        <v>0.90555555555555556</v>
      </c>
      <c r="S2716" s="1">
        <v>0.95138888888888884</v>
      </c>
      <c r="T2716">
        <v>66</v>
      </c>
      <c r="U2716" t="str">
        <f>IF(Flights[[#This Row],[Arrival Delay]]="","Cancelled",IF(Flights[[#This Row],[Arrival Delay]]&gt;15,"Delayed","On time"))</f>
        <v>Delayed</v>
      </c>
      <c r="V2716" t="str">
        <f>IF(Flights[[#This Row],[Status]]&lt;&gt;"Delayed","",IF(Flights[[#This Row],[Arrival Delay]]&gt;120,"Severe",IF(Flights[[#This Row],[Arrival Delay]]&gt;60,"Major","Moderate")))</f>
        <v>Major</v>
      </c>
      <c r="X2716" t="str">
        <f>IF(OR(AND(Flights[[#This Row],[Status]]="Cancelled",Flights[[#This Row],[Cancellation Reason]]="Airline/Carrier"),Flights[[#This Row],[Delay Type]]="Severe"),"Yes","No")</f>
        <v>No</v>
      </c>
    </row>
    <row r="2717" spans="1:24" x14ac:dyDescent="0.25">
      <c r="A2717" s="3">
        <v>42207</v>
      </c>
      <c r="B2717">
        <f>WEEKNUM(Flights[[#This Row],[Date]],2)</f>
        <v>30</v>
      </c>
      <c r="C2717">
        <f>WEEKDAY(Flights[[#This Row],[Date]],2)</f>
        <v>3</v>
      </c>
      <c r="D2717" t="s">
        <v>1236</v>
      </c>
      <c r="E2717" t="s">
        <v>1994</v>
      </c>
      <c r="F2717" t="s">
        <v>0</v>
      </c>
      <c r="G2717" t="s">
        <v>356</v>
      </c>
      <c r="H2717" t="str">
        <f>_xlfn.XLOOKUP(Flights[[#This Row],[Destination]],Airports!$A$1:$A$77,Airports!$D$1:$D$77,"Code not found")</f>
        <v>Tucson</v>
      </c>
      <c r="I2717" t="str" cm="1">
        <f t="array" ref="I2717">_xlfn.XLOOKUP(Flights[[#This Row],[Destination]],_xlfn._TRO_TRAILING(Airports!A:A),_xlfn._TRO_TRAILING(Airports!E:E),"Code not found")</f>
        <v>AZ</v>
      </c>
      <c r="J2717" s="1">
        <v>0.82430555555555551</v>
      </c>
      <c r="K2717">
        <f>HOUR(Flights[[#This Row],[Scheduled Departure]])</f>
        <v>19</v>
      </c>
      <c r="L2717" s="1">
        <v>0.81874999999999998</v>
      </c>
      <c r="M2717">
        <v>-8</v>
      </c>
      <c r="N2717">
        <v>83</v>
      </c>
      <c r="O2717" s="14">
        <f>Flights[[#This Row],[Length (min)]]/60</f>
        <v>1.3833333333333333</v>
      </c>
      <c r="P2717">
        <v>451</v>
      </c>
      <c r="Q2717" s="17">
        <f>IFERROR(Flights[[#This Row],[Distance]]/Flights[[#This Row],[Length (hr)]],"")</f>
        <v>326.02409638554218</v>
      </c>
      <c r="R2717" s="1">
        <v>0.8881944444444444</v>
      </c>
      <c r="S2717" s="1">
        <v>0.87638888888888888</v>
      </c>
      <c r="T2717">
        <v>-17</v>
      </c>
      <c r="U2717" t="str">
        <f>IF(Flights[[#This Row],[Arrival Delay]]="","Cancelled",IF(Flights[[#This Row],[Arrival Delay]]&gt;15,"Delayed","On time"))</f>
        <v>On time</v>
      </c>
      <c r="V2717" t="str">
        <f>IF(Flights[[#This Row],[Status]]&lt;&gt;"Delayed","",IF(Flights[[#This Row],[Arrival Delay]]&gt;120,"Severe",IF(Flights[[#This Row],[Arrival Delay]]&gt;60,"Major","Moderate")))</f>
        <v/>
      </c>
      <c r="X2717" t="str">
        <f>IF(OR(AND(Flights[[#This Row],[Status]]="Cancelled",Flights[[#This Row],[Cancellation Reason]]="Airline/Carrier"),Flights[[#This Row],[Delay Type]]="Severe"),"Yes","No")</f>
        <v>No</v>
      </c>
    </row>
    <row r="2718" spans="1:24" x14ac:dyDescent="0.25">
      <c r="A2718" s="3">
        <v>42207</v>
      </c>
      <c r="B2718">
        <f>WEEKNUM(Flights[[#This Row],[Date]],2)</f>
        <v>30</v>
      </c>
      <c r="C2718">
        <f>WEEKDAY(Flights[[#This Row],[Date]],2)</f>
        <v>3</v>
      </c>
      <c r="D2718" t="s">
        <v>1414</v>
      </c>
      <c r="E2718" t="s">
        <v>1990</v>
      </c>
      <c r="F2718" t="s">
        <v>0</v>
      </c>
      <c r="G2718" t="s">
        <v>4</v>
      </c>
      <c r="H2718" t="str">
        <f>_xlfn.XLOOKUP(Flights[[#This Row],[Destination]],Airports!$A$1:$A$77,Airports!$D$1:$D$77,"Code not found")</f>
        <v>Chicago</v>
      </c>
      <c r="I2718" t="str" cm="1">
        <f t="array" ref="I2718">_xlfn.XLOOKUP(Flights[[#This Row],[Destination]],_xlfn._TRO_TRAILING(Airports!A:A),_xlfn._TRO_TRAILING(Airports!E:E),"Code not found")</f>
        <v>IL</v>
      </c>
      <c r="J2718" s="1">
        <v>0.82708333333333328</v>
      </c>
      <c r="K2718">
        <f>HOUR(Flights[[#This Row],[Scheduled Departure]])</f>
        <v>19</v>
      </c>
      <c r="L2718" s="1">
        <v>0.8305555555555556</v>
      </c>
      <c r="M2718">
        <v>5</v>
      </c>
      <c r="N2718">
        <v>218</v>
      </c>
      <c r="O2718" s="14">
        <f>Flights[[#This Row],[Length (min)]]/60</f>
        <v>3.6333333333333333</v>
      </c>
      <c r="P2718">
        <v>1744</v>
      </c>
      <c r="Q2718" s="17">
        <f>IFERROR(Flights[[#This Row],[Distance]]/Flights[[#This Row],[Length (hr)]],"")</f>
        <v>480</v>
      </c>
      <c r="R2718" s="1">
        <v>7.8472222222222221E-2</v>
      </c>
      <c r="S2718" s="1">
        <v>6.5277777777777782E-2</v>
      </c>
      <c r="T2718">
        <v>-19</v>
      </c>
      <c r="U2718" t="str">
        <f>IF(Flights[[#This Row],[Arrival Delay]]="","Cancelled",IF(Flights[[#This Row],[Arrival Delay]]&gt;15,"Delayed","On time"))</f>
        <v>On time</v>
      </c>
      <c r="V2718" t="str">
        <f>IF(Flights[[#This Row],[Status]]&lt;&gt;"Delayed","",IF(Flights[[#This Row],[Arrival Delay]]&gt;120,"Severe",IF(Flights[[#This Row],[Arrival Delay]]&gt;60,"Major","Moderate")))</f>
        <v/>
      </c>
      <c r="X2718" t="str">
        <f>IF(OR(AND(Flights[[#This Row],[Status]]="Cancelled",Flights[[#This Row],[Cancellation Reason]]="Airline/Carrier"),Flights[[#This Row],[Delay Type]]="Severe"),"Yes","No")</f>
        <v>No</v>
      </c>
    </row>
    <row r="2719" spans="1:24" x14ac:dyDescent="0.25">
      <c r="A2719" s="3">
        <v>42207</v>
      </c>
      <c r="B2719">
        <f>WEEKNUM(Flights[[#This Row],[Date]],2)</f>
        <v>30</v>
      </c>
      <c r="C2719">
        <f>WEEKDAY(Flights[[#This Row],[Date]],2)</f>
        <v>3</v>
      </c>
      <c r="D2719" t="s">
        <v>619</v>
      </c>
      <c r="E2719" t="s">
        <v>1996</v>
      </c>
      <c r="F2719" t="s">
        <v>0</v>
      </c>
      <c r="G2719" t="s">
        <v>15</v>
      </c>
      <c r="H2719" t="str">
        <f>_xlfn.XLOOKUP(Flights[[#This Row],[Destination]],Airports!$A$1:$A$77,Airports!$D$1:$D$77,"Code not found")</f>
        <v>Las Vegas</v>
      </c>
      <c r="I2719" t="str" cm="1">
        <f t="array" ref="I2719">_xlfn.XLOOKUP(Flights[[#This Row],[Destination]],_xlfn._TRO_TRAILING(Airports!A:A),_xlfn._TRO_TRAILING(Airports!E:E),"Code not found")</f>
        <v>NV</v>
      </c>
      <c r="J2719" s="1">
        <v>0.86458333333333337</v>
      </c>
      <c r="K2719">
        <f>HOUR(Flights[[#This Row],[Scheduled Departure]])</f>
        <v>20</v>
      </c>
      <c r="L2719" s="1">
        <v>0.87361111111111112</v>
      </c>
      <c r="M2719">
        <v>13</v>
      </c>
      <c r="N2719">
        <v>62</v>
      </c>
      <c r="O2719" s="14">
        <f>Flights[[#This Row],[Length (min)]]/60</f>
        <v>1.0333333333333334</v>
      </c>
      <c r="P2719">
        <v>236</v>
      </c>
      <c r="Q2719" s="17">
        <f>IFERROR(Flights[[#This Row],[Distance]]/Flights[[#This Row],[Length (hr)]],"")</f>
        <v>228.38709677419354</v>
      </c>
      <c r="R2719" s="1">
        <v>0.90972222222222221</v>
      </c>
      <c r="S2719" s="1">
        <v>0.91666666666666663</v>
      </c>
      <c r="T2719">
        <v>10</v>
      </c>
      <c r="U2719" t="str">
        <f>IF(Flights[[#This Row],[Arrival Delay]]="","Cancelled",IF(Flights[[#This Row],[Arrival Delay]]&gt;15,"Delayed","On time"))</f>
        <v>On time</v>
      </c>
      <c r="V2719" t="str">
        <f>IF(Flights[[#This Row],[Status]]&lt;&gt;"Delayed","",IF(Flights[[#This Row],[Arrival Delay]]&gt;120,"Severe",IF(Flights[[#This Row],[Arrival Delay]]&gt;60,"Major","Moderate")))</f>
        <v/>
      </c>
      <c r="X2719" t="str">
        <f>IF(OR(AND(Flights[[#This Row],[Status]]="Cancelled",Flights[[#This Row],[Cancellation Reason]]="Airline/Carrier"),Flights[[#This Row],[Delay Type]]="Severe"),"Yes","No")</f>
        <v>No</v>
      </c>
    </row>
    <row r="2720" spans="1:24" x14ac:dyDescent="0.25">
      <c r="A2720" s="3">
        <v>42207</v>
      </c>
      <c r="B2720">
        <f>WEEKNUM(Flights[[#This Row],[Date]],2)</f>
        <v>30</v>
      </c>
      <c r="C2720">
        <f>WEEKDAY(Flights[[#This Row],[Date]],2)</f>
        <v>3</v>
      </c>
      <c r="D2720" t="s">
        <v>474</v>
      </c>
      <c r="E2720" t="s">
        <v>1990</v>
      </c>
      <c r="F2720" t="s">
        <v>0</v>
      </c>
      <c r="G2720" t="s">
        <v>9</v>
      </c>
      <c r="H2720" t="str">
        <f>_xlfn.XLOOKUP(Flights[[#This Row],[Destination]],Airports!$A$1:$A$77,Airports!$D$1:$D$77,"Code not found")</f>
        <v>San Francisco</v>
      </c>
      <c r="I2720" t="str" cm="1">
        <f t="array" ref="I2720">_xlfn.XLOOKUP(Flights[[#This Row],[Destination]],_xlfn._TRO_TRAILING(Airports!A:A),_xlfn._TRO_TRAILING(Airports!E:E),"Code not found")</f>
        <v>CA</v>
      </c>
      <c r="J2720" s="1">
        <v>0.86875000000000002</v>
      </c>
      <c r="K2720">
        <f>HOUR(Flights[[#This Row],[Scheduled Departure]])</f>
        <v>20</v>
      </c>
      <c r="L2720" s="1">
        <v>0.87222222222222223</v>
      </c>
      <c r="M2720">
        <v>5</v>
      </c>
      <c r="N2720">
        <v>118</v>
      </c>
      <c r="O2720" s="14">
        <f>Flights[[#This Row],[Length (min)]]/60</f>
        <v>1.9666666666666666</v>
      </c>
      <c r="P2720">
        <v>337</v>
      </c>
      <c r="Q2720" s="17">
        <f>IFERROR(Flights[[#This Row],[Distance]]/Flights[[#This Row],[Length (hr)]],"")</f>
        <v>171.35593220338984</v>
      </c>
      <c r="R2720" s="1">
        <v>0.92569444444444449</v>
      </c>
      <c r="S2720" s="1">
        <v>0.95416666666666672</v>
      </c>
      <c r="T2720">
        <v>41</v>
      </c>
      <c r="U2720" t="str">
        <f>IF(Flights[[#This Row],[Arrival Delay]]="","Cancelled",IF(Flights[[#This Row],[Arrival Delay]]&gt;15,"Delayed","On time"))</f>
        <v>Delayed</v>
      </c>
      <c r="V2720" t="str">
        <f>IF(Flights[[#This Row],[Status]]&lt;&gt;"Delayed","",IF(Flights[[#This Row],[Arrival Delay]]&gt;120,"Severe",IF(Flights[[#This Row],[Arrival Delay]]&gt;60,"Major","Moderate")))</f>
        <v>Moderate</v>
      </c>
      <c r="X2720" t="str">
        <f>IF(OR(AND(Flights[[#This Row],[Status]]="Cancelled",Flights[[#This Row],[Cancellation Reason]]="Airline/Carrier"),Flights[[#This Row],[Delay Type]]="Severe"),"Yes","No")</f>
        <v>No</v>
      </c>
    </row>
    <row r="2721" spans="1:24" x14ac:dyDescent="0.25">
      <c r="A2721" s="3">
        <v>42207</v>
      </c>
      <c r="B2721">
        <f>WEEKNUM(Flights[[#This Row],[Date]],2)</f>
        <v>30</v>
      </c>
      <c r="C2721">
        <f>WEEKDAY(Flights[[#This Row],[Date]],2)</f>
        <v>3</v>
      </c>
      <c r="D2721" t="s">
        <v>1134</v>
      </c>
      <c r="E2721" t="s">
        <v>1995</v>
      </c>
      <c r="F2721" t="s">
        <v>0</v>
      </c>
      <c r="G2721" t="s">
        <v>356</v>
      </c>
      <c r="H2721" t="str">
        <f>_xlfn.XLOOKUP(Flights[[#This Row],[Destination]],Airports!$A$1:$A$77,Airports!$D$1:$D$77,"Code not found")</f>
        <v>Tucson</v>
      </c>
      <c r="I2721" t="str" cm="1">
        <f t="array" ref="I2721">_xlfn.XLOOKUP(Flights[[#This Row],[Destination]],_xlfn._TRO_TRAILING(Airports!A:A),_xlfn._TRO_TRAILING(Airports!E:E),"Code not found")</f>
        <v>AZ</v>
      </c>
      <c r="J2721" s="1">
        <v>0.93055555555555558</v>
      </c>
      <c r="K2721">
        <f>HOUR(Flights[[#This Row],[Scheduled Departure]])</f>
        <v>22</v>
      </c>
      <c r="L2721" s="1">
        <v>0.96875</v>
      </c>
      <c r="M2721">
        <v>55</v>
      </c>
      <c r="N2721">
        <v>78</v>
      </c>
      <c r="O2721" s="14">
        <f>Flights[[#This Row],[Length (min)]]/60</f>
        <v>1.3</v>
      </c>
      <c r="P2721">
        <v>451</v>
      </c>
      <c r="Q2721" s="17">
        <f>IFERROR(Flights[[#This Row],[Distance]]/Flights[[#This Row],[Length (hr)]],"")</f>
        <v>346.92307692307691</v>
      </c>
      <c r="R2721" s="1">
        <v>0.98958333333333337</v>
      </c>
      <c r="S2721" s="1">
        <v>2.2916666666666665E-2</v>
      </c>
      <c r="T2721">
        <v>48</v>
      </c>
      <c r="U2721" t="str">
        <f>IF(Flights[[#This Row],[Arrival Delay]]="","Cancelled",IF(Flights[[#This Row],[Arrival Delay]]&gt;15,"Delayed","On time"))</f>
        <v>Delayed</v>
      </c>
      <c r="V2721" t="str">
        <f>IF(Flights[[#This Row],[Status]]&lt;&gt;"Delayed","",IF(Flights[[#This Row],[Arrival Delay]]&gt;120,"Severe",IF(Flights[[#This Row],[Arrival Delay]]&gt;60,"Major","Moderate")))</f>
        <v>Moderate</v>
      </c>
      <c r="X2721" t="str">
        <f>IF(OR(AND(Flights[[#This Row],[Status]]="Cancelled",Flights[[#This Row],[Cancellation Reason]]="Airline/Carrier"),Flights[[#This Row],[Delay Type]]="Severe"),"Yes","No")</f>
        <v>No</v>
      </c>
    </row>
    <row r="2722" spans="1:24" x14ac:dyDescent="0.25">
      <c r="A2722" s="3">
        <v>42207</v>
      </c>
      <c r="B2722">
        <f>WEEKNUM(Flights[[#This Row],[Date]],2)</f>
        <v>30</v>
      </c>
      <c r="C2722">
        <f>WEEKDAY(Flights[[#This Row],[Date]],2)</f>
        <v>3</v>
      </c>
      <c r="D2722" t="s">
        <v>662</v>
      </c>
      <c r="E2722" t="s">
        <v>1994</v>
      </c>
      <c r="F2722" t="s">
        <v>0</v>
      </c>
      <c r="G2722" t="s">
        <v>331</v>
      </c>
      <c r="H2722" t="str">
        <f>_xlfn.XLOOKUP(Flights[[#This Row],[Destination]],Airports!$A$1:$A$77,Airports!$D$1:$D$77,"Code not found")</f>
        <v>Palm Springs</v>
      </c>
      <c r="I2722" t="str" cm="1">
        <f t="array" ref="I2722">_xlfn.XLOOKUP(Flights[[#This Row],[Destination]],_xlfn._TRO_TRAILING(Airports!A:A),_xlfn._TRO_TRAILING(Airports!E:E),"Code not found")</f>
        <v>CA</v>
      </c>
      <c r="J2722" s="1">
        <v>0.94097222222222221</v>
      </c>
      <c r="K2722">
        <f>HOUR(Flights[[#This Row],[Scheduled Departure]])</f>
        <v>22</v>
      </c>
      <c r="L2722" s="1">
        <v>0.98124999999999996</v>
      </c>
      <c r="M2722">
        <v>58</v>
      </c>
      <c r="N2722">
        <v>63</v>
      </c>
      <c r="O2722" s="14">
        <f>Flights[[#This Row],[Length (min)]]/60</f>
        <v>1.05</v>
      </c>
      <c r="P2722">
        <v>110</v>
      </c>
      <c r="Q2722" s="17">
        <f>IFERROR(Flights[[#This Row],[Distance]]/Flights[[#This Row],[Length (hr)]],"")</f>
        <v>104.76190476190476</v>
      </c>
      <c r="R2722" s="1">
        <v>0.9770833333333333</v>
      </c>
      <c r="S2722" s="1">
        <v>2.5000000000000001E-2</v>
      </c>
      <c r="T2722">
        <v>69</v>
      </c>
      <c r="U2722" t="str">
        <f>IF(Flights[[#This Row],[Arrival Delay]]="","Cancelled",IF(Flights[[#This Row],[Arrival Delay]]&gt;15,"Delayed","On time"))</f>
        <v>Delayed</v>
      </c>
      <c r="V2722" t="str">
        <f>IF(Flights[[#This Row],[Status]]&lt;&gt;"Delayed","",IF(Flights[[#This Row],[Arrival Delay]]&gt;120,"Severe",IF(Flights[[#This Row],[Arrival Delay]]&gt;60,"Major","Moderate")))</f>
        <v>Major</v>
      </c>
      <c r="X2722" t="str">
        <f>IF(OR(AND(Flights[[#This Row],[Status]]="Cancelled",Flights[[#This Row],[Cancellation Reason]]="Airline/Carrier"),Flights[[#This Row],[Delay Type]]="Severe"),"Yes","No")</f>
        <v>No</v>
      </c>
    </row>
    <row r="2723" spans="1:24" x14ac:dyDescent="0.25">
      <c r="A2723" s="3">
        <v>42208</v>
      </c>
      <c r="B2723">
        <f>WEEKNUM(Flights[[#This Row],[Date]],2)</f>
        <v>30</v>
      </c>
      <c r="C2723">
        <f>WEEKDAY(Flights[[#This Row],[Date]],2)</f>
        <v>4</v>
      </c>
      <c r="D2723" t="s">
        <v>1382</v>
      </c>
      <c r="E2723" t="s">
        <v>1998</v>
      </c>
      <c r="F2723" t="s">
        <v>0</v>
      </c>
      <c r="G2723" t="s">
        <v>4</v>
      </c>
      <c r="H2723" t="str">
        <f>_xlfn.XLOOKUP(Flights[[#This Row],[Destination]],Airports!$A$1:$A$77,Airports!$D$1:$D$77,"Code not found")</f>
        <v>Chicago</v>
      </c>
      <c r="I2723" t="str" cm="1">
        <f t="array" ref="I2723">_xlfn.XLOOKUP(Flights[[#This Row],[Destination]],_xlfn._TRO_TRAILING(Airports!A:A),_xlfn._TRO_TRAILING(Airports!E:E),"Code not found")</f>
        <v>IL</v>
      </c>
      <c r="J2723" s="1">
        <v>6.25E-2</v>
      </c>
      <c r="K2723">
        <f>HOUR(Flights[[#This Row],[Scheduled Departure]])</f>
        <v>1</v>
      </c>
      <c r="L2723" s="1">
        <v>5.6250000000000001E-2</v>
      </c>
      <c r="M2723">
        <v>-9</v>
      </c>
      <c r="N2723">
        <v>237</v>
      </c>
      <c r="O2723" s="14">
        <f>Flights[[#This Row],[Length (min)]]/60</f>
        <v>3.95</v>
      </c>
      <c r="P2723">
        <v>1744</v>
      </c>
      <c r="Q2723" s="17">
        <f>IFERROR(Flights[[#This Row],[Distance]]/Flights[[#This Row],[Length (hr)]],"")</f>
        <v>441.51898734177212</v>
      </c>
      <c r="R2723" s="1">
        <v>0.31597222222222221</v>
      </c>
      <c r="S2723" s="1">
        <v>0.30416666666666664</v>
      </c>
      <c r="T2723">
        <v>-17</v>
      </c>
      <c r="U2723" t="str">
        <f>IF(Flights[[#This Row],[Arrival Delay]]="","Cancelled",IF(Flights[[#This Row],[Arrival Delay]]&gt;15,"Delayed","On time"))</f>
        <v>On time</v>
      </c>
      <c r="V2723" t="str">
        <f>IF(Flights[[#This Row],[Status]]&lt;&gt;"Delayed","",IF(Flights[[#This Row],[Arrival Delay]]&gt;120,"Severe",IF(Flights[[#This Row],[Arrival Delay]]&gt;60,"Major","Moderate")))</f>
        <v/>
      </c>
      <c r="X2723" t="str">
        <f>IF(OR(AND(Flights[[#This Row],[Status]]="Cancelled",Flights[[#This Row],[Cancellation Reason]]="Airline/Carrier"),Flights[[#This Row],[Delay Type]]="Severe"),"Yes","No")</f>
        <v>No</v>
      </c>
    </row>
    <row r="2724" spans="1:24" x14ac:dyDescent="0.25">
      <c r="A2724" s="3">
        <v>42208</v>
      </c>
      <c r="B2724">
        <f>WEEKNUM(Flights[[#This Row],[Date]],2)</f>
        <v>30</v>
      </c>
      <c r="C2724">
        <f>WEEKDAY(Flights[[#This Row],[Date]],2)</f>
        <v>4</v>
      </c>
      <c r="D2724" t="s">
        <v>184</v>
      </c>
      <c r="E2724" t="s">
        <v>1987</v>
      </c>
      <c r="F2724" t="s">
        <v>0</v>
      </c>
      <c r="G2724" t="s">
        <v>4</v>
      </c>
      <c r="H2724" t="str">
        <f>_xlfn.XLOOKUP(Flights[[#This Row],[Destination]],Airports!$A$1:$A$77,Airports!$D$1:$D$77,"Code not found")</f>
        <v>Chicago</v>
      </c>
      <c r="I2724" t="str" cm="1">
        <f t="array" ref="I2724">_xlfn.XLOOKUP(Flights[[#This Row],[Destination]],_xlfn._TRO_TRAILING(Airports!A:A),_xlfn._TRO_TRAILING(Airports!E:E),"Code not found")</f>
        <v>IL</v>
      </c>
      <c r="J2724" s="1">
        <v>0.25</v>
      </c>
      <c r="K2724">
        <f>HOUR(Flights[[#This Row],[Scheduled Departure]])</f>
        <v>6</v>
      </c>
      <c r="L2724" s="1">
        <v>0.28472222222222221</v>
      </c>
      <c r="M2724">
        <v>50</v>
      </c>
      <c r="N2724">
        <v>245</v>
      </c>
      <c r="O2724" s="14">
        <f>Flights[[#This Row],[Length (min)]]/60</f>
        <v>4.083333333333333</v>
      </c>
      <c r="P2724">
        <v>1744</v>
      </c>
      <c r="Q2724" s="17">
        <f>IFERROR(Flights[[#This Row],[Distance]]/Flights[[#This Row],[Length (hr)]],"")</f>
        <v>427.10204081632656</v>
      </c>
      <c r="R2724" s="1">
        <v>0.51041666666666663</v>
      </c>
      <c r="S2724" s="1">
        <v>0.53819444444444442</v>
      </c>
      <c r="T2724">
        <v>40</v>
      </c>
      <c r="U2724" t="str">
        <f>IF(Flights[[#This Row],[Arrival Delay]]="","Cancelled",IF(Flights[[#This Row],[Arrival Delay]]&gt;15,"Delayed","On time"))</f>
        <v>Delayed</v>
      </c>
      <c r="V2724" t="str">
        <f>IF(Flights[[#This Row],[Status]]&lt;&gt;"Delayed","",IF(Flights[[#This Row],[Arrival Delay]]&gt;120,"Severe",IF(Flights[[#This Row],[Arrival Delay]]&gt;60,"Major","Moderate")))</f>
        <v>Moderate</v>
      </c>
      <c r="X2724" t="str">
        <f>IF(OR(AND(Flights[[#This Row],[Status]]="Cancelled",Flights[[#This Row],[Cancellation Reason]]="Airline/Carrier"),Flights[[#This Row],[Delay Type]]="Severe"),"Yes","No")</f>
        <v>No</v>
      </c>
    </row>
    <row r="2725" spans="1:24" x14ac:dyDescent="0.25">
      <c r="A2725" s="3">
        <v>42208</v>
      </c>
      <c r="B2725">
        <f>WEEKNUM(Flights[[#This Row],[Date]],2)</f>
        <v>30</v>
      </c>
      <c r="C2725">
        <f>WEEKDAY(Flights[[#This Row],[Date]],2)</f>
        <v>4</v>
      </c>
      <c r="D2725" t="s">
        <v>188</v>
      </c>
      <c r="E2725" t="s">
        <v>1987</v>
      </c>
      <c r="F2725" t="s">
        <v>0</v>
      </c>
      <c r="G2725" t="s">
        <v>28</v>
      </c>
      <c r="H2725" t="str">
        <f>_xlfn.XLOOKUP(Flights[[#This Row],[Destination]],Airports!$A$1:$A$77,Airports!$D$1:$D$77,"Code not found")</f>
        <v>Philadelphia</v>
      </c>
      <c r="I2725" t="str" cm="1">
        <f t="array" ref="I2725">_xlfn.XLOOKUP(Flights[[#This Row],[Destination]],_xlfn._TRO_TRAILING(Airports!A:A),_xlfn._TRO_TRAILING(Airports!E:E),"Code not found")</f>
        <v>PA</v>
      </c>
      <c r="J2725" s="1">
        <v>0.2638888888888889</v>
      </c>
      <c r="K2725">
        <f>HOUR(Flights[[#This Row],[Scheduled Departure]])</f>
        <v>6</v>
      </c>
      <c r="L2725" s="1">
        <v>0.26111111111111113</v>
      </c>
      <c r="M2725">
        <v>-4</v>
      </c>
      <c r="N2725">
        <v>307</v>
      </c>
      <c r="O2725" s="14">
        <f>Flights[[#This Row],[Length (min)]]/60</f>
        <v>5.1166666666666663</v>
      </c>
      <c r="P2725">
        <v>2402</v>
      </c>
      <c r="Q2725" s="17">
        <f>IFERROR(Flights[[#This Row],[Distance]]/Flights[[#This Row],[Length (hr)]],"")</f>
        <v>469.44625407166126</v>
      </c>
      <c r="R2725" s="1">
        <v>0.6166666666666667</v>
      </c>
      <c r="S2725" s="1">
        <v>0.59930555555555554</v>
      </c>
      <c r="T2725">
        <v>-25</v>
      </c>
      <c r="U2725" t="str">
        <f>IF(Flights[[#This Row],[Arrival Delay]]="","Cancelled",IF(Flights[[#This Row],[Arrival Delay]]&gt;15,"Delayed","On time"))</f>
        <v>On time</v>
      </c>
      <c r="V2725" t="str">
        <f>IF(Flights[[#This Row],[Status]]&lt;&gt;"Delayed","",IF(Flights[[#This Row],[Arrival Delay]]&gt;120,"Severe",IF(Flights[[#This Row],[Arrival Delay]]&gt;60,"Major","Moderate")))</f>
        <v/>
      </c>
      <c r="X2725" t="str">
        <f>IF(OR(AND(Flights[[#This Row],[Status]]="Cancelled",Flights[[#This Row],[Cancellation Reason]]="Airline/Carrier"),Flights[[#This Row],[Delay Type]]="Severe"),"Yes","No")</f>
        <v>No</v>
      </c>
    </row>
    <row r="2726" spans="1:24" x14ac:dyDescent="0.25">
      <c r="A2726" s="3">
        <v>42208</v>
      </c>
      <c r="B2726">
        <f>WEEKNUM(Flights[[#This Row],[Date]],2)</f>
        <v>30</v>
      </c>
      <c r="C2726">
        <f>WEEKDAY(Flights[[#This Row],[Date]],2)</f>
        <v>4</v>
      </c>
      <c r="D2726" t="s">
        <v>1506</v>
      </c>
      <c r="E2726" t="s">
        <v>1995</v>
      </c>
      <c r="F2726" t="s">
        <v>0</v>
      </c>
      <c r="G2726" t="s">
        <v>340</v>
      </c>
      <c r="H2726" t="str">
        <f>_xlfn.XLOOKUP(Flights[[#This Row],[Destination]],Airports!$A$1:$A$77,Airports!$D$1:$D$77,"Code not found")</f>
        <v>San Antonio</v>
      </c>
      <c r="I2726" t="str" cm="1">
        <f t="array" ref="I2726">_xlfn.XLOOKUP(Flights[[#This Row],[Destination]],_xlfn._TRO_TRAILING(Airports!A:A),_xlfn._TRO_TRAILING(Airports!E:E),"Code not found")</f>
        <v>TX</v>
      </c>
      <c r="J2726" s="1">
        <v>0.3125</v>
      </c>
      <c r="K2726">
        <f>HOUR(Flights[[#This Row],[Scheduled Departure]])</f>
        <v>7</v>
      </c>
      <c r="L2726" s="1">
        <v>0.31319444444444444</v>
      </c>
      <c r="M2726">
        <v>1</v>
      </c>
      <c r="N2726">
        <v>165</v>
      </c>
      <c r="O2726" s="14">
        <f>Flights[[#This Row],[Length (min)]]/60</f>
        <v>2.75</v>
      </c>
      <c r="P2726">
        <v>1211</v>
      </c>
      <c r="Q2726" s="17">
        <f>IFERROR(Flights[[#This Row],[Distance]]/Flights[[#This Row],[Length (hr)]],"")</f>
        <v>440.36363636363637</v>
      </c>
      <c r="R2726" s="1">
        <v>0.51388888888888884</v>
      </c>
      <c r="S2726" s="1">
        <v>0.51111111111111107</v>
      </c>
      <c r="T2726">
        <v>-4</v>
      </c>
      <c r="U2726" t="str">
        <f>IF(Flights[[#This Row],[Arrival Delay]]="","Cancelled",IF(Flights[[#This Row],[Arrival Delay]]&gt;15,"Delayed","On time"))</f>
        <v>On time</v>
      </c>
      <c r="V2726" t="str">
        <f>IF(Flights[[#This Row],[Status]]&lt;&gt;"Delayed","",IF(Flights[[#This Row],[Arrival Delay]]&gt;120,"Severe",IF(Flights[[#This Row],[Arrival Delay]]&gt;60,"Major","Moderate")))</f>
        <v/>
      </c>
      <c r="X2726" t="str">
        <f>IF(OR(AND(Flights[[#This Row],[Status]]="Cancelled",Flights[[#This Row],[Cancellation Reason]]="Airline/Carrier"),Flights[[#This Row],[Delay Type]]="Severe"),"Yes","No")</f>
        <v>No</v>
      </c>
    </row>
    <row r="2727" spans="1:24" x14ac:dyDescent="0.25">
      <c r="A2727" s="3">
        <v>42208</v>
      </c>
      <c r="B2727">
        <f>WEEKNUM(Flights[[#This Row],[Date]],2)</f>
        <v>30</v>
      </c>
      <c r="C2727">
        <f>WEEKDAY(Flights[[#This Row],[Date]],2)</f>
        <v>4</v>
      </c>
      <c r="D2727" t="s">
        <v>45</v>
      </c>
      <c r="E2727" t="s">
        <v>1987</v>
      </c>
      <c r="F2727" t="s">
        <v>0</v>
      </c>
      <c r="G2727" t="s">
        <v>13</v>
      </c>
      <c r="H2727" t="str">
        <f>_xlfn.XLOOKUP(Flights[[#This Row],[Destination]],Airports!$A$1:$A$77,Airports!$D$1:$D$77,"Code not found")</f>
        <v>Orlando</v>
      </c>
      <c r="I2727" t="str" cm="1">
        <f t="array" ref="I2727">_xlfn.XLOOKUP(Flights[[#This Row],[Destination]],_xlfn._TRO_TRAILING(Airports!A:A),_xlfn._TRO_TRAILING(Airports!E:E),"Code not found")</f>
        <v>FL</v>
      </c>
      <c r="J2727" s="1">
        <v>0.33333333333333331</v>
      </c>
      <c r="K2727">
        <f>HOUR(Flights[[#This Row],[Scheduled Departure]])</f>
        <v>8</v>
      </c>
      <c r="L2727" s="1">
        <v>0.33333333333333331</v>
      </c>
      <c r="M2727">
        <v>0</v>
      </c>
      <c r="N2727">
        <v>291</v>
      </c>
      <c r="O2727" s="14">
        <f>Flights[[#This Row],[Length (min)]]/60</f>
        <v>4.8499999999999996</v>
      </c>
      <c r="P2727">
        <v>2218</v>
      </c>
      <c r="Q2727" s="17">
        <f>IFERROR(Flights[[#This Row],[Distance]]/Flights[[#This Row],[Length (hr)]],"")</f>
        <v>457.31958762886603</v>
      </c>
      <c r="R2727" s="1">
        <v>0.67222222222222228</v>
      </c>
      <c r="S2727" s="1">
        <v>0.66041666666666665</v>
      </c>
      <c r="T2727">
        <v>-17</v>
      </c>
      <c r="U2727" t="str">
        <f>IF(Flights[[#This Row],[Arrival Delay]]="","Cancelled",IF(Flights[[#This Row],[Arrival Delay]]&gt;15,"Delayed","On time"))</f>
        <v>On time</v>
      </c>
      <c r="V2727" t="str">
        <f>IF(Flights[[#This Row],[Status]]&lt;&gt;"Delayed","",IF(Flights[[#This Row],[Arrival Delay]]&gt;120,"Severe",IF(Flights[[#This Row],[Arrival Delay]]&gt;60,"Major","Moderate")))</f>
        <v/>
      </c>
      <c r="X2727" t="str">
        <f>IF(OR(AND(Flights[[#This Row],[Status]]="Cancelled",Flights[[#This Row],[Cancellation Reason]]="Airline/Carrier"),Flights[[#This Row],[Delay Type]]="Severe"),"Yes","No")</f>
        <v>No</v>
      </c>
    </row>
    <row r="2728" spans="1:24" x14ac:dyDescent="0.25">
      <c r="A2728" s="3">
        <v>42208</v>
      </c>
      <c r="B2728">
        <f>WEEKNUM(Flights[[#This Row],[Date]],2)</f>
        <v>30</v>
      </c>
      <c r="C2728">
        <f>WEEKDAY(Flights[[#This Row],[Date]],2)</f>
        <v>4</v>
      </c>
      <c r="D2728" t="s">
        <v>1570</v>
      </c>
      <c r="E2728" t="s">
        <v>1995</v>
      </c>
      <c r="F2728" t="s">
        <v>0</v>
      </c>
      <c r="G2728" t="s">
        <v>351</v>
      </c>
      <c r="H2728" t="str">
        <f>_xlfn.XLOOKUP(Flights[[#This Row],[Destination]],Airports!$A$1:$A$77,Airports!$D$1:$D$77,"Code not found")</f>
        <v>Sacramento</v>
      </c>
      <c r="I2728" t="str" cm="1">
        <f t="array" ref="I2728">_xlfn.XLOOKUP(Flights[[#This Row],[Destination]],_xlfn._TRO_TRAILING(Airports!A:A),_xlfn._TRO_TRAILING(Airports!E:E),"Code not found")</f>
        <v>CA</v>
      </c>
      <c r="J2728" s="1">
        <v>0.34375</v>
      </c>
      <c r="K2728">
        <f>HOUR(Flights[[#This Row],[Scheduled Departure]])</f>
        <v>8</v>
      </c>
      <c r="L2728" s="1">
        <v>0.34166666666666667</v>
      </c>
      <c r="M2728">
        <v>-3</v>
      </c>
      <c r="N2728">
        <v>73</v>
      </c>
      <c r="O2728" s="14">
        <f>Flights[[#This Row],[Length (min)]]/60</f>
        <v>1.2166666666666666</v>
      </c>
      <c r="P2728">
        <v>373</v>
      </c>
      <c r="Q2728" s="17">
        <f>IFERROR(Flights[[#This Row],[Distance]]/Flights[[#This Row],[Length (hr)]],"")</f>
        <v>306.57534246575347</v>
      </c>
      <c r="R2728" s="1">
        <v>0.39583333333333331</v>
      </c>
      <c r="S2728" s="1">
        <v>0.3923611111111111</v>
      </c>
      <c r="T2728">
        <v>-5</v>
      </c>
      <c r="U2728" t="str">
        <f>IF(Flights[[#This Row],[Arrival Delay]]="","Cancelled",IF(Flights[[#This Row],[Arrival Delay]]&gt;15,"Delayed","On time"))</f>
        <v>On time</v>
      </c>
      <c r="V2728" t="str">
        <f>IF(Flights[[#This Row],[Status]]&lt;&gt;"Delayed","",IF(Flights[[#This Row],[Arrival Delay]]&gt;120,"Severe",IF(Flights[[#This Row],[Arrival Delay]]&gt;60,"Major","Moderate")))</f>
        <v/>
      </c>
      <c r="X2728" t="str">
        <f>IF(OR(AND(Flights[[#This Row],[Status]]="Cancelled",Flights[[#This Row],[Cancellation Reason]]="Airline/Carrier"),Flights[[#This Row],[Delay Type]]="Severe"),"Yes","No")</f>
        <v>No</v>
      </c>
    </row>
    <row r="2729" spans="1:24" x14ac:dyDescent="0.25">
      <c r="A2729" s="3">
        <v>42208</v>
      </c>
      <c r="B2729">
        <f>WEEKNUM(Flights[[#This Row],[Date]],2)</f>
        <v>30</v>
      </c>
      <c r="C2729">
        <f>WEEKDAY(Flights[[#This Row],[Date]],2)</f>
        <v>4</v>
      </c>
      <c r="D2729" t="s">
        <v>1595</v>
      </c>
      <c r="E2729" t="s">
        <v>1989</v>
      </c>
      <c r="F2729" t="s">
        <v>0</v>
      </c>
      <c r="G2729" t="s">
        <v>9</v>
      </c>
      <c r="H2729" t="str">
        <f>_xlfn.XLOOKUP(Flights[[#This Row],[Destination]],Airports!$A$1:$A$77,Airports!$D$1:$D$77,"Code not found")</f>
        <v>San Francisco</v>
      </c>
      <c r="I2729" t="str" cm="1">
        <f t="array" ref="I2729">_xlfn.XLOOKUP(Flights[[#This Row],[Destination]],_xlfn._TRO_TRAILING(Airports!A:A),_xlfn._TRO_TRAILING(Airports!E:E),"Code not found")</f>
        <v>CA</v>
      </c>
      <c r="J2729" s="1">
        <v>0.37847222222222221</v>
      </c>
      <c r="K2729">
        <f>HOUR(Flights[[#This Row],[Scheduled Departure]])</f>
        <v>9</v>
      </c>
      <c r="L2729" s="1">
        <v>0.37777777777777777</v>
      </c>
      <c r="M2729">
        <v>-1</v>
      </c>
      <c r="N2729">
        <v>91</v>
      </c>
      <c r="O2729" s="14">
        <f>Flights[[#This Row],[Length (min)]]/60</f>
        <v>1.5166666666666666</v>
      </c>
      <c r="P2729">
        <v>337</v>
      </c>
      <c r="Q2729" s="17">
        <f>IFERROR(Flights[[#This Row],[Distance]]/Flights[[#This Row],[Length (hr)]],"")</f>
        <v>222.19780219780222</v>
      </c>
      <c r="R2729" s="1">
        <v>0.43402777777777779</v>
      </c>
      <c r="S2729" s="1">
        <v>0.44097222222222221</v>
      </c>
      <c r="T2729">
        <v>10</v>
      </c>
      <c r="U2729" t="str">
        <f>IF(Flights[[#This Row],[Arrival Delay]]="","Cancelled",IF(Flights[[#This Row],[Arrival Delay]]&gt;15,"Delayed","On time"))</f>
        <v>On time</v>
      </c>
      <c r="V2729" t="str">
        <f>IF(Flights[[#This Row],[Status]]&lt;&gt;"Delayed","",IF(Flights[[#This Row],[Arrival Delay]]&gt;120,"Severe",IF(Flights[[#This Row],[Arrival Delay]]&gt;60,"Major","Moderate")))</f>
        <v/>
      </c>
      <c r="X2729" t="str">
        <f>IF(OR(AND(Flights[[#This Row],[Status]]="Cancelled",Flights[[#This Row],[Cancellation Reason]]="Airline/Carrier"),Flights[[#This Row],[Delay Type]]="Severe"),"Yes","No")</f>
        <v>No</v>
      </c>
    </row>
    <row r="2730" spans="1:24" x14ac:dyDescent="0.25">
      <c r="A2730" s="3">
        <v>42208</v>
      </c>
      <c r="B2730">
        <f>WEEKNUM(Flights[[#This Row],[Date]],2)</f>
        <v>30</v>
      </c>
      <c r="C2730">
        <f>WEEKDAY(Flights[[#This Row],[Date]],2)</f>
        <v>4</v>
      </c>
      <c r="D2730" t="s">
        <v>477</v>
      </c>
      <c r="E2730" t="s">
        <v>1989</v>
      </c>
      <c r="F2730" t="s">
        <v>0</v>
      </c>
      <c r="G2730" t="s">
        <v>276</v>
      </c>
      <c r="H2730" t="str">
        <f>_xlfn.XLOOKUP(Flights[[#This Row],[Destination]],Airports!$A$1:$A$77,Airports!$D$1:$D$77,"Code not found")</f>
        <v>Detroit</v>
      </c>
      <c r="I2730" t="str" cm="1">
        <f t="array" ref="I2730">_xlfn.XLOOKUP(Flights[[#This Row],[Destination]],_xlfn._TRO_TRAILING(Airports!A:A),_xlfn._TRO_TRAILING(Airports!E:E),"Code not found")</f>
        <v>MI</v>
      </c>
      <c r="J2730" s="1">
        <v>0.3888888888888889</v>
      </c>
      <c r="K2730">
        <f>HOUR(Flights[[#This Row],[Scheduled Departure]])</f>
        <v>9</v>
      </c>
      <c r="L2730" s="1">
        <v>0.39027777777777778</v>
      </c>
      <c r="M2730">
        <v>2</v>
      </c>
      <c r="N2730">
        <v>255</v>
      </c>
      <c r="O2730" s="14">
        <f>Flights[[#This Row],[Length (min)]]/60</f>
        <v>4.25</v>
      </c>
      <c r="P2730">
        <v>1979</v>
      </c>
      <c r="Q2730" s="17">
        <f>IFERROR(Flights[[#This Row],[Distance]]/Flights[[#This Row],[Length (hr)]],"")</f>
        <v>465.64705882352939</v>
      </c>
      <c r="R2730" s="1">
        <v>0.70138888888888884</v>
      </c>
      <c r="S2730" s="1">
        <v>0.69236111111111109</v>
      </c>
      <c r="T2730">
        <v>-13</v>
      </c>
      <c r="U2730" t="str">
        <f>IF(Flights[[#This Row],[Arrival Delay]]="","Cancelled",IF(Flights[[#This Row],[Arrival Delay]]&gt;15,"Delayed","On time"))</f>
        <v>On time</v>
      </c>
      <c r="V2730" t="str">
        <f>IF(Flights[[#This Row],[Status]]&lt;&gt;"Delayed","",IF(Flights[[#This Row],[Arrival Delay]]&gt;120,"Severe",IF(Flights[[#This Row],[Arrival Delay]]&gt;60,"Major","Moderate")))</f>
        <v/>
      </c>
      <c r="X2730" t="str">
        <f>IF(OR(AND(Flights[[#This Row],[Status]]="Cancelled",Flights[[#This Row],[Cancellation Reason]]="Airline/Carrier"),Flights[[#This Row],[Delay Type]]="Severe"),"Yes","No")</f>
        <v>No</v>
      </c>
    </row>
    <row r="2731" spans="1:24" x14ac:dyDescent="0.25">
      <c r="A2731" s="3">
        <v>42208</v>
      </c>
      <c r="B2731">
        <f>WEEKNUM(Flights[[#This Row],[Date]],2)</f>
        <v>30</v>
      </c>
      <c r="C2731">
        <f>WEEKDAY(Flights[[#This Row],[Date]],2)</f>
        <v>4</v>
      </c>
      <c r="D2731" t="s">
        <v>193</v>
      </c>
      <c r="E2731" t="s">
        <v>1987</v>
      </c>
      <c r="F2731" t="s">
        <v>0</v>
      </c>
      <c r="G2731" t="s">
        <v>22</v>
      </c>
      <c r="H2731" t="str">
        <f>_xlfn.XLOOKUP(Flights[[#This Row],[Destination]],Airports!$A$1:$A$77,Airports!$D$1:$D$77,"Code not found")</f>
        <v>Columbus</v>
      </c>
      <c r="I2731" t="str" cm="1">
        <f t="array" ref="I2731">_xlfn.XLOOKUP(Flights[[#This Row],[Destination]],_xlfn._TRO_TRAILING(Airports!A:A),_xlfn._TRO_TRAILING(Airports!E:E),"Code not found")</f>
        <v>OH</v>
      </c>
      <c r="J2731" s="1">
        <v>0.39930555555555558</v>
      </c>
      <c r="K2731">
        <f>HOUR(Flights[[#This Row],[Scheduled Departure]])</f>
        <v>9</v>
      </c>
      <c r="L2731" s="1">
        <v>0.40763888888888888</v>
      </c>
      <c r="M2731">
        <v>12</v>
      </c>
      <c r="N2731">
        <v>256</v>
      </c>
      <c r="O2731" s="14">
        <f>Flights[[#This Row],[Length (min)]]/60</f>
        <v>4.2666666666666666</v>
      </c>
      <c r="P2731">
        <v>1995</v>
      </c>
      <c r="Q2731" s="17">
        <f>IFERROR(Flights[[#This Row],[Distance]]/Flights[[#This Row],[Length (hr)]],"")</f>
        <v>467.578125</v>
      </c>
      <c r="R2731" s="1">
        <v>0.71666666666666667</v>
      </c>
      <c r="S2731" s="1">
        <v>0.7104166666666667</v>
      </c>
      <c r="T2731">
        <v>-9</v>
      </c>
      <c r="U2731" t="str">
        <f>IF(Flights[[#This Row],[Arrival Delay]]="","Cancelled",IF(Flights[[#This Row],[Arrival Delay]]&gt;15,"Delayed","On time"))</f>
        <v>On time</v>
      </c>
      <c r="V2731" t="str">
        <f>IF(Flights[[#This Row],[Status]]&lt;&gt;"Delayed","",IF(Flights[[#This Row],[Arrival Delay]]&gt;120,"Severe",IF(Flights[[#This Row],[Arrival Delay]]&gt;60,"Major","Moderate")))</f>
        <v/>
      </c>
      <c r="X2731" t="str">
        <f>IF(OR(AND(Flights[[#This Row],[Status]]="Cancelled",Flights[[#This Row],[Cancellation Reason]]="Airline/Carrier"),Flights[[#This Row],[Delay Type]]="Severe"),"Yes","No")</f>
        <v>No</v>
      </c>
    </row>
    <row r="2732" spans="1:24" x14ac:dyDescent="0.25">
      <c r="A2732" s="3">
        <v>42208</v>
      </c>
      <c r="B2732">
        <f>WEEKNUM(Flights[[#This Row],[Date]],2)</f>
        <v>30</v>
      </c>
      <c r="C2732">
        <f>WEEKDAY(Flights[[#This Row],[Date]],2)</f>
        <v>4</v>
      </c>
      <c r="D2732" t="s">
        <v>1517</v>
      </c>
      <c r="E2732" t="s">
        <v>1995</v>
      </c>
      <c r="F2732" t="s">
        <v>0</v>
      </c>
      <c r="G2732" t="s">
        <v>347</v>
      </c>
      <c r="H2732" t="str">
        <f>_xlfn.XLOOKUP(Flights[[#This Row],[Destination]],Airports!$A$1:$A$77,Airports!$D$1:$D$77,"Code not found")</f>
        <v>San Jose</v>
      </c>
      <c r="I2732" t="str" cm="1">
        <f t="array" ref="I2732">_xlfn.XLOOKUP(Flights[[#This Row],[Destination]],_xlfn._TRO_TRAILING(Airports!A:A),_xlfn._TRO_TRAILING(Airports!E:E),"Code not found")</f>
        <v>CA</v>
      </c>
      <c r="J2732" s="1">
        <v>0.42708333333333331</v>
      </c>
      <c r="K2732">
        <f>HOUR(Flights[[#This Row],[Scheduled Departure]])</f>
        <v>10</v>
      </c>
      <c r="L2732" s="1">
        <v>0.43055555555555558</v>
      </c>
      <c r="M2732">
        <v>5</v>
      </c>
      <c r="N2732">
        <v>65</v>
      </c>
      <c r="O2732" s="14">
        <f>Flights[[#This Row],[Length (min)]]/60</f>
        <v>1.0833333333333333</v>
      </c>
      <c r="P2732">
        <v>308</v>
      </c>
      <c r="Q2732" s="17">
        <f>IFERROR(Flights[[#This Row],[Distance]]/Flights[[#This Row],[Length (hr)]],"")</f>
        <v>284.30769230769232</v>
      </c>
      <c r="R2732" s="1">
        <v>0.47222222222222221</v>
      </c>
      <c r="S2732" s="1">
        <v>0.47569444444444442</v>
      </c>
      <c r="T2732">
        <v>5</v>
      </c>
      <c r="U2732" t="str">
        <f>IF(Flights[[#This Row],[Arrival Delay]]="","Cancelled",IF(Flights[[#This Row],[Arrival Delay]]&gt;15,"Delayed","On time"))</f>
        <v>On time</v>
      </c>
      <c r="V2732" t="str">
        <f>IF(Flights[[#This Row],[Status]]&lt;&gt;"Delayed","",IF(Flights[[#This Row],[Arrival Delay]]&gt;120,"Severe",IF(Flights[[#This Row],[Arrival Delay]]&gt;60,"Major","Moderate")))</f>
        <v/>
      </c>
      <c r="X2732" t="str">
        <f>IF(OR(AND(Flights[[#This Row],[Status]]="Cancelled",Flights[[#This Row],[Cancellation Reason]]="Airline/Carrier"),Flights[[#This Row],[Delay Type]]="Severe"),"Yes","No")</f>
        <v>No</v>
      </c>
    </row>
    <row r="2733" spans="1:24" x14ac:dyDescent="0.25">
      <c r="A2733" s="3">
        <v>42208</v>
      </c>
      <c r="B2733">
        <f>WEEKNUM(Flights[[#This Row],[Date]],2)</f>
        <v>30</v>
      </c>
      <c r="C2733">
        <f>WEEKDAY(Flights[[#This Row],[Date]],2)</f>
        <v>4</v>
      </c>
      <c r="D2733" t="s">
        <v>196</v>
      </c>
      <c r="E2733" t="s">
        <v>1987</v>
      </c>
      <c r="F2733" t="s">
        <v>0</v>
      </c>
      <c r="G2733" t="s">
        <v>27</v>
      </c>
      <c r="H2733" t="str">
        <f>_xlfn.XLOOKUP(Flights[[#This Row],[Destination]],Airports!$A$1:$A$77,Airports!$D$1:$D$77,"Code not found")</f>
        <v>Charlotte</v>
      </c>
      <c r="I2733" t="str" cm="1">
        <f t="array" ref="I2733">_xlfn.XLOOKUP(Flights[[#This Row],[Destination]],_xlfn._TRO_TRAILING(Airports!A:A),_xlfn._TRO_TRAILING(Airports!E:E),"Code not found")</f>
        <v>NC</v>
      </c>
      <c r="J2733" s="1">
        <v>0.47222222222222221</v>
      </c>
      <c r="K2733">
        <f>HOUR(Flights[[#This Row],[Scheduled Departure]])</f>
        <v>11</v>
      </c>
      <c r="L2733" s="1">
        <v>0.47916666666666669</v>
      </c>
      <c r="M2733">
        <v>10</v>
      </c>
      <c r="N2733">
        <v>316</v>
      </c>
      <c r="O2733" s="14">
        <f>Flights[[#This Row],[Length (min)]]/60</f>
        <v>5.2666666666666666</v>
      </c>
      <c r="P2733">
        <v>2125</v>
      </c>
      <c r="Q2733" s="17">
        <f>IFERROR(Flights[[#This Row],[Distance]]/Flights[[#This Row],[Length (hr)]],"")</f>
        <v>403.48101265822783</v>
      </c>
      <c r="R2733" s="1">
        <v>0.80694444444444446</v>
      </c>
      <c r="S2733" s="1">
        <v>0.82361111111111107</v>
      </c>
      <c r="T2733">
        <v>24</v>
      </c>
      <c r="U2733" t="str">
        <f>IF(Flights[[#This Row],[Arrival Delay]]="","Cancelled",IF(Flights[[#This Row],[Arrival Delay]]&gt;15,"Delayed","On time"))</f>
        <v>Delayed</v>
      </c>
      <c r="V2733" t="str">
        <f>IF(Flights[[#This Row],[Status]]&lt;&gt;"Delayed","",IF(Flights[[#This Row],[Arrival Delay]]&gt;120,"Severe",IF(Flights[[#This Row],[Arrival Delay]]&gt;60,"Major","Moderate")))</f>
        <v>Moderate</v>
      </c>
      <c r="X2733" t="str">
        <f>IF(OR(AND(Flights[[#This Row],[Status]]="Cancelled",Flights[[#This Row],[Cancellation Reason]]="Airline/Carrier"),Flights[[#This Row],[Delay Type]]="Severe"),"Yes","No")</f>
        <v>No</v>
      </c>
    </row>
    <row r="2734" spans="1:24" x14ac:dyDescent="0.25">
      <c r="A2734" s="3">
        <v>42208</v>
      </c>
      <c r="B2734">
        <f>WEEKNUM(Flights[[#This Row],[Date]],2)</f>
        <v>30</v>
      </c>
      <c r="C2734">
        <f>WEEKDAY(Flights[[#This Row],[Date]],2)</f>
        <v>4</v>
      </c>
      <c r="D2734" t="s">
        <v>499</v>
      </c>
      <c r="E2734" t="s">
        <v>1989</v>
      </c>
      <c r="F2734" t="s">
        <v>0</v>
      </c>
      <c r="G2734" t="s">
        <v>26</v>
      </c>
      <c r="H2734" t="str">
        <f>_xlfn.XLOOKUP(Flights[[#This Row],[Destination]],Airports!$A$1:$A$77,Airports!$D$1:$D$77,"Code not found")</f>
        <v>Atlanta</v>
      </c>
      <c r="I2734" t="str" cm="1">
        <f t="array" ref="I2734">_xlfn.XLOOKUP(Flights[[#This Row],[Destination]],_xlfn._TRO_TRAILING(Airports!A:A),_xlfn._TRO_TRAILING(Airports!E:E),"Code not found")</f>
        <v>GA</v>
      </c>
      <c r="J2734" s="1">
        <v>0.50694444444444442</v>
      </c>
      <c r="K2734">
        <f>HOUR(Flights[[#This Row],[Scheduled Departure]])</f>
        <v>12</v>
      </c>
      <c r="L2734" s="1">
        <v>0.50972222222222219</v>
      </c>
      <c r="M2734">
        <v>4</v>
      </c>
      <c r="N2734">
        <v>256</v>
      </c>
      <c r="O2734" s="14">
        <f>Flights[[#This Row],[Length (min)]]/60</f>
        <v>4.2666666666666666</v>
      </c>
      <c r="P2734">
        <v>1947</v>
      </c>
      <c r="Q2734" s="17">
        <f>IFERROR(Flights[[#This Row],[Distance]]/Flights[[#This Row],[Length (hr)]],"")</f>
        <v>456.328125</v>
      </c>
      <c r="R2734" s="1">
        <v>0.82291666666666663</v>
      </c>
      <c r="S2734" s="1">
        <v>0.8125</v>
      </c>
      <c r="T2734">
        <v>-15</v>
      </c>
      <c r="U2734" t="str">
        <f>IF(Flights[[#This Row],[Arrival Delay]]="","Cancelled",IF(Flights[[#This Row],[Arrival Delay]]&gt;15,"Delayed","On time"))</f>
        <v>On time</v>
      </c>
      <c r="V2734" t="str">
        <f>IF(Flights[[#This Row],[Status]]&lt;&gt;"Delayed","",IF(Flights[[#This Row],[Arrival Delay]]&gt;120,"Severe",IF(Flights[[#This Row],[Arrival Delay]]&gt;60,"Major","Moderate")))</f>
        <v/>
      </c>
      <c r="X2734" t="str">
        <f>IF(OR(AND(Flights[[#This Row],[Status]]="Cancelled",Flights[[#This Row],[Cancellation Reason]]="Airline/Carrier"),Flights[[#This Row],[Delay Type]]="Severe"),"Yes","No")</f>
        <v>No</v>
      </c>
    </row>
    <row r="2735" spans="1:24" x14ac:dyDescent="0.25">
      <c r="A2735" s="3">
        <v>42208</v>
      </c>
      <c r="B2735">
        <f>WEEKNUM(Flights[[#This Row],[Date]],2)</f>
        <v>30</v>
      </c>
      <c r="C2735">
        <f>WEEKDAY(Flights[[#This Row],[Date]],2)</f>
        <v>4</v>
      </c>
      <c r="D2735" t="s">
        <v>1527</v>
      </c>
      <c r="E2735" t="s">
        <v>1995</v>
      </c>
      <c r="F2735" t="s">
        <v>0</v>
      </c>
      <c r="G2735" t="s">
        <v>29</v>
      </c>
      <c r="H2735" t="str">
        <f>_xlfn.XLOOKUP(Flights[[#This Row],[Destination]],Airports!$A$1:$A$77,Airports!$D$1:$D$77,"Code not found")</f>
        <v>Phoenix</v>
      </c>
      <c r="I2735" t="str" cm="1">
        <f t="array" ref="I2735">_xlfn.XLOOKUP(Flights[[#This Row],[Destination]],_xlfn._TRO_TRAILING(Airports!A:A),_xlfn._TRO_TRAILING(Airports!E:E),"Code not found")</f>
        <v>AZ</v>
      </c>
      <c r="J2735" s="1">
        <v>0.55208333333333337</v>
      </c>
      <c r="K2735">
        <f>HOUR(Flights[[#This Row],[Scheduled Departure]])</f>
        <v>13</v>
      </c>
      <c r="L2735" s="1">
        <v>0.58472222222222225</v>
      </c>
      <c r="M2735">
        <v>47</v>
      </c>
      <c r="N2735">
        <v>87</v>
      </c>
      <c r="O2735" s="14">
        <f>Flights[[#This Row],[Length (min)]]/60</f>
        <v>1.45</v>
      </c>
      <c r="P2735">
        <v>370</v>
      </c>
      <c r="Q2735" s="17">
        <f>IFERROR(Flights[[#This Row],[Distance]]/Flights[[#This Row],[Length (hr)]],"")</f>
        <v>255.17241379310346</v>
      </c>
      <c r="R2735" s="1">
        <v>0.60763888888888884</v>
      </c>
      <c r="S2735" s="1">
        <v>0.64513888888888893</v>
      </c>
      <c r="T2735">
        <v>54</v>
      </c>
      <c r="U2735" t="str">
        <f>IF(Flights[[#This Row],[Arrival Delay]]="","Cancelled",IF(Flights[[#This Row],[Arrival Delay]]&gt;15,"Delayed","On time"))</f>
        <v>Delayed</v>
      </c>
      <c r="V2735" t="str">
        <f>IF(Flights[[#This Row],[Status]]&lt;&gt;"Delayed","",IF(Flights[[#This Row],[Arrival Delay]]&gt;120,"Severe",IF(Flights[[#This Row],[Arrival Delay]]&gt;60,"Major","Moderate")))</f>
        <v>Moderate</v>
      </c>
      <c r="X2735" t="str">
        <f>IF(OR(AND(Flights[[#This Row],[Status]]="Cancelled",Flights[[#This Row],[Cancellation Reason]]="Airline/Carrier"),Flights[[#This Row],[Delay Type]]="Severe"),"Yes","No")</f>
        <v>No</v>
      </c>
    </row>
    <row r="2736" spans="1:24" x14ac:dyDescent="0.25">
      <c r="A2736" s="3">
        <v>42208</v>
      </c>
      <c r="B2736">
        <f>WEEKNUM(Flights[[#This Row],[Date]],2)</f>
        <v>30</v>
      </c>
      <c r="C2736">
        <f>WEEKDAY(Flights[[#This Row],[Date]],2)</f>
        <v>4</v>
      </c>
      <c r="D2736" t="s">
        <v>1532</v>
      </c>
      <c r="E2736" t="s">
        <v>1995</v>
      </c>
      <c r="F2736" t="s">
        <v>0</v>
      </c>
      <c r="G2736" t="s">
        <v>347</v>
      </c>
      <c r="H2736" t="str">
        <f>_xlfn.XLOOKUP(Flights[[#This Row],[Destination]],Airports!$A$1:$A$77,Airports!$D$1:$D$77,"Code not found")</f>
        <v>San Jose</v>
      </c>
      <c r="I2736" t="str" cm="1">
        <f t="array" ref="I2736">_xlfn.XLOOKUP(Flights[[#This Row],[Destination]],_xlfn._TRO_TRAILING(Airports!A:A),_xlfn._TRO_TRAILING(Airports!E:E),"Code not found")</f>
        <v>CA</v>
      </c>
      <c r="J2736" s="1">
        <v>0.60069444444444442</v>
      </c>
      <c r="K2736">
        <f>HOUR(Flights[[#This Row],[Scheduled Departure]])</f>
        <v>14</v>
      </c>
      <c r="L2736" s="1">
        <v>0.6020833333333333</v>
      </c>
      <c r="M2736">
        <v>2</v>
      </c>
      <c r="N2736">
        <v>60</v>
      </c>
      <c r="O2736" s="14">
        <f>Flights[[#This Row],[Length (min)]]/60</f>
        <v>1</v>
      </c>
      <c r="P2736">
        <v>308</v>
      </c>
      <c r="Q2736" s="17">
        <f>IFERROR(Flights[[#This Row],[Distance]]/Flights[[#This Row],[Length (hr)]],"")</f>
        <v>308</v>
      </c>
      <c r="R2736" s="1">
        <v>0.64583333333333337</v>
      </c>
      <c r="S2736" s="1">
        <v>0.64375000000000004</v>
      </c>
      <c r="T2736">
        <v>-3</v>
      </c>
      <c r="U2736" t="str">
        <f>IF(Flights[[#This Row],[Arrival Delay]]="","Cancelled",IF(Flights[[#This Row],[Arrival Delay]]&gt;15,"Delayed","On time"))</f>
        <v>On time</v>
      </c>
      <c r="V2736" t="str">
        <f>IF(Flights[[#This Row],[Status]]&lt;&gt;"Delayed","",IF(Flights[[#This Row],[Arrival Delay]]&gt;120,"Severe",IF(Flights[[#This Row],[Arrival Delay]]&gt;60,"Major","Moderate")))</f>
        <v/>
      </c>
      <c r="X2736" t="str">
        <f>IF(OR(AND(Flights[[#This Row],[Status]]="Cancelled",Flights[[#This Row],[Cancellation Reason]]="Airline/Carrier"),Flights[[#This Row],[Delay Type]]="Severe"),"Yes","No")</f>
        <v>No</v>
      </c>
    </row>
    <row r="2737" spans="1:24" x14ac:dyDescent="0.25">
      <c r="A2737" s="3">
        <v>42208</v>
      </c>
      <c r="B2737">
        <f>WEEKNUM(Flights[[#This Row],[Date]],2)</f>
        <v>30</v>
      </c>
      <c r="C2737">
        <f>WEEKDAY(Flights[[#This Row],[Date]],2)</f>
        <v>4</v>
      </c>
      <c r="D2737" t="s">
        <v>980</v>
      </c>
      <c r="E2737" t="s">
        <v>1989</v>
      </c>
      <c r="F2737" t="s">
        <v>0</v>
      </c>
      <c r="G2737" t="s">
        <v>344</v>
      </c>
      <c r="H2737" t="str">
        <f>_xlfn.XLOOKUP(Flights[[#This Row],[Destination]],Airports!$A$1:$A$77,Airports!$D$1:$D$77,"Code not found")</f>
        <v>Seattle</v>
      </c>
      <c r="I2737" t="str" cm="1">
        <f t="array" ref="I2737">_xlfn.XLOOKUP(Flights[[#This Row],[Destination]],_xlfn._TRO_TRAILING(Airports!A:A),_xlfn._TRO_TRAILING(Airports!E:E),"Code not found")</f>
        <v>WA</v>
      </c>
      <c r="J2737" s="1">
        <v>0.62152777777777779</v>
      </c>
      <c r="K2737">
        <f>HOUR(Flights[[#This Row],[Scheduled Departure]])</f>
        <v>14</v>
      </c>
      <c r="L2737" s="1">
        <v>0.61875000000000002</v>
      </c>
      <c r="M2737">
        <v>-4</v>
      </c>
      <c r="N2737">
        <v>139</v>
      </c>
      <c r="O2737" s="14">
        <f>Flights[[#This Row],[Length (min)]]/60</f>
        <v>2.3166666666666669</v>
      </c>
      <c r="P2737">
        <v>954</v>
      </c>
      <c r="Q2737" s="17">
        <f>IFERROR(Flights[[#This Row],[Distance]]/Flights[[#This Row],[Length (hr)]],"")</f>
        <v>411.79856115107913</v>
      </c>
      <c r="R2737" s="1">
        <v>0.72916666666666663</v>
      </c>
      <c r="S2737" s="1">
        <v>0.71527777777777779</v>
      </c>
      <c r="T2737">
        <v>-20</v>
      </c>
      <c r="U2737" t="str">
        <f>IF(Flights[[#This Row],[Arrival Delay]]="","Cancelled",IF(Flights[[#This Row],[Arrival Delay]]&gt;15,"Delayed","On time"))</f>
        <v>On time</v>
      </c>
      <c r="V2737" t="str">
        <f>IF(Flights[[#This Row],[Status]]&lt;&gt;"Delayed","",IF(Flights[[#This Row],[Arrival Delay]]&gt;120,"Severe",IF(Flights[[#This Row],[Arrival Delay]]&gt;60,"Major","Moderate")))</f>
        <v/>
      </c>
      <c r="X2737" t="str">
        <f>IF(OR(AND(Flights[[#This Row],[Status]]="Cancelled",Flights[[#This Row],[Cancellation Reason]]="Airline/Carrier"),Flights[[#This Row],[Delay Type]]="Severe"),"Yes","No")</f>
        <v>No</v>
      </c>
    </row>
    <row r="2738" spans="1:24" x14ac:dyDescent="0.25">
      <c r="A2738" s="3">
        <v>42208</v>
      </c>
      <c r="B2738">
        <f>WEEKNUM(Flights[[#This Row],[Date]],2)</f>
        <v>30</v>
      </c>
      <c r="C2738">
        <f>WEEKDAY(Flights[[#This Row],[Date]],2)</f>
        <v>4</v>
      </c>
      <c r="D2738" t="s">
        <v>1620</v>
      </c>
      <c r="E2738" t="s">
        <v>1994</v>
      </c>
      <c r="F2738" t="s">
        <v>0</v>
      </c>
      <c r="G2738" t="s">
        <v>9</v>
      </c>
      <c r="H2738" t="str">
        <f>_xlfn.XLOOKUP(Flights[[#This Row],[Destination]],Airports!$A$1:$A$77,Airports!$D$1:$D$77,"Code not found")</f>
        <v>San Francisco</v>
      </c>
      <c r="I2738" t="str" cm="1">
        <f t="array" ref="I2738">_xlfn.XLOOKUP(Flights[[#This Row],[Destination]],_xlfn._TRO_TRAILING(Airports!A:A),_xlfn._TRO_TRAILING(Airports!E:E),"Code not found")</f>
        <v>CA</v>
      </c>
      <c r="J2738" s="1">
        <v>0.62847222222222221</v>
      </c>
      <c r="K2738">
        <f>HOUR(Flights[[#This Row],[Scheduled Departure]])</f>
        <v>15</v>
      </c>
      <c r="L2738" s="1">
        <v>0.62708333333333333</v>
      </c>
      <c r="M2738">
        <v>-2</v>
      </c>
      <c r="N2738">
        <v>81</v>
      </c>
      <c r="O2738" s="14">
        <f>Flights[[#This Row],[Length (min)]]/60</f>
        <v>1.35</v>
      </c>
      <c r="P2738">
        <v>337</v>
      </c>
      <c r="Q2738" s="17">
        <f>IFERROR(Flights[[#This Row],[Distance]]/Flights[[#This Row],[Length (hr)]],"")</f>
        <v>249.62962962962962</v>
      </c>
      <c r="R2738" s="1">
        <v>0.6875</v>
      </c>
      <c r="S2738" s="1">
        <v>0.68333333333333335</v>
      </c>
      <c r="T2738">
        <v>-6</v>
      </c>
      <c r="U2738" t="str">
        <f>IF(Flights[[#This Row],[Arrival Delay]]="","Cancelled",IF(Flights[[#This Row],[Arrival Delay]]&gt;15,"Delayed","On time"))</f>
        <v>On time</v>
      </c>
      <c r="V2738" t="str">
        <f>IF(Flights[[#This Row],[Status]]&lt;&gt;"Delayed","",IF(Flights[[#This Row],[Arrival Delay]]&gt;120,"Severe",IF(Flights[[#This Row],[Arrival Delay]]&gt;60,"Major","Moderate")))</f>
        <v/>
      </c>
      <c r="X2738" t="str">
        <f>IF(OR(AND(Flights[[#This Row],[Status]]="Cancelled",Flights[[#This Row],[Cancellation Reason]]="Airline/Carrier"),Flights[[#This Row],[Delay Type]]="Severe"),"Yes","No")</f>
        <v>No</v>
      </c>
    </row>
    <row r="2739" spans="1:24" x14ac:dyDescent="0.25">
      <c r="A2739" s="3">
        <v>42208</v>
      </c>
      <c r="B2739">
        <f>WEEKNUM(Flights[[#This Row],[Date]],2)</f>
        <v>30</v>
      </c>
      <c r="C2739">
        <f>WEEKDAY(Flights[[#This Row],[Date]],2)</f>
        <v>4</v>
      </c>
      <c r="D2739" t="s">
        <v>557</v>
      </c>
      <c r="E2739" t="s">
        <v>1992</v>
      </c>
      <c r="F2739" t="s">
        <v>0</v>
      </c>
      <c r="G2739" t="s">
        <v>12</v>
      </c>
      <c r="H2739" t="str">
        <f>_xlfn.XLOOKUP(Flights[[#This Row],[Destination]],Airports!$A$1:$A$77,Airports!$D$1:$D$77,"Code not found")</f>
        <v>New York</v>
      </c>
      <c r="I2739" t="str" cm="1">
        <f t="array" ref="I2739">_xlfn.XLOOKUP(Flights[[#This Row],[Destination]],_xlfn._TRO_TRAILING(Airports!A:A),_xlfn._TRO_TRAILING(Airports!E:E),"Code not found")</f>
        <v>NY</v>
      </c>
      <c r="J2739" s="1">
        <v>0.64236111111111116</v>
      </c>
      <c r="K2739">
        <f>HOUR(Flights[[#This Row],[Scheduled Departure]])</f>
        <v>15</v>
      </c>
      <c r="L2739" s="1">
        <v>0.64166666666666672</v>
      </c>
      <c r="M2739">
        <v>-1</v>
      </c>
      <c r="N2739">
        <v>305</v>
      </c>
      <c r="O2739" s="14">
        <f>Flights[[#This Row],[Length (min)]]/60</f>
        <v>5.083333333333333</v>
      </c>
      <c r="P2739">
        <v>2475</v>
      </c>
      <c r="Q2739" s="17">
        <f>IFERROR(Flights[[#This Row],[Distance]]/Flights[[#This Row],[Length (hr)]],"")</f>
        <v>486.88524590163939</v>
      </c>
      <c r="R2739" s="1">
        <v>0.99513888888888891</v>
      </c>
      <c r="S2739" s="1">
        <v>0.97847222222222219</v>
      </c>
      <c r="T2739">
        <v>-24</v>
      </c>
      <c r="U2739" t="str">
        <f>IF(Flights[[#This Row],[Arrival Delay]]="","Cancelled",IF(Flights[[#This Row],[Arrival Delay]]&gt;15,"Delayed","On time"))</f>
        <v>On time</v>
      </c>
      <c r="V2739" t="str">
        <f>IF(Flights[[#This Row],[Status]]&lt;&gt;"Delayed","",IF(Flights[[#This Row],[Arrival Delay]]&gt;120,"Severe",IF(Flights[[#This Row],[Arrival Delay]]&gt;60,"Major","Moderate")))</f>
        <v/>
      </c>
      <c r="X2739" t="str">
        <f>IF(OR(AND(Flights[[#This Row],[Status]]="Cancelled",Flights[[#This Row],[Cancellation Reason]]="Airline/Carrier"),Flights[[#This Row],[Delay Type]]="Severe"),"Yes","No")</f>
        <v>No</v>
      </c>
    </row>
    <row r="2740" spans="1:24" x14ac:dyDescent="0.25">
      <c r="A2740" s="3">
        <v>42208</v>
      </c>
      <c r="B2740">
        <f>WEEKNUM(Flights[[#This Row],[Date]],2)</f>
        <v>30</v>
      </c>
      <c r="C2740">
        <f>WEEKDAY(Flights[[#This Row],[Date]],2)</f>
        <v>4</v>
      </c>
      <c r="D2740" t="s">
        <v>1015</v>
      </c>
      <c r="E2740" t="s">
        <v>1994</v>
      </c>
      <c r="F2740" t="s">
        <v>0</v>
      </c>
      <c r="G2740" t="s">
        <v>313</v>
      </c>
      <c r="H2740" t="str">
        <f>_xlfn.XLOOKUP(Flights[[#This Row],[Destination]],Airports!$A$1:$A$77,Airports!$D$1:$D$77,"Code not found")</f>
        <v>Monterey</v>
      </c>
      <c r="I2740" t="str" cm="1">
        <f t="array" ref="I2740">_xlfn.XLOOKUP(Flights[[#This Row],[Destination]],_xlfn._TRO_TRAILING(Airports!A:A),_xlfn._TRO_TRAILING(Airports!E:E),"Code not found")</f>
        <v>CA</v>
      </c>
      <c r="J2740" s="1">
        <v>0.73611111111111116</v>
      </c>
      <c r="K2740">
        <f>HOUR(Flights[[#This Row],[Scheduled Departure]])</f>
        <v>17</v>
      </c>
      <c r="L2740" s="1">
        <v>0.84444444444444444</v>
      </c>
      <c r="M2740">
        <v>156</v>
      </c>
      <c r="N2740">
        <v>70</v>
      </c>
      <c r="O2740" s="14">
        <f>Flights[[#This Row],[Length (min)]]/60</f>
        <v>1.1666666666666667</v>
      </c>
      <c r="P2740">
        <v>266</v>
      </c>
      <c r="Q2740" s="17">
        <f>IFERROR(Flights[[#This Row],[Distance]]/Flights[[#This Row],[Length (hr)]],"")</f>
        <v>227.99999999999997</v>
      </c>
      <c r="R2740" s="1">
        <v>0.79097222222222219</v>
      </c>
      <c r="S2740" s="1">
        <v>0.8930555555555556</v>
      </c>
      <c r="T2740">
        <v>147</v>
      </c>
      <c r="U2740" t="str">
        <f>IF(Flights[[#This Row],[Arrival Delay]]="","Cancelled",IF(Flights[[#This Row],[Arrival Delay]]&gt;15,"Delayed","On time"))</f>
        <v>Delayed</v>
      </c>
      <c r="V2740" t="str">
        <f>IF(Flights[[#This Row],[Status]]&lt;&gt;"Delayed","",IF(Flights[[#This Row],[Arrival Delay]]&gt;120,"Severe",IF(Flights[[#This Row],[Arrival Delay]]&gt;60,"Major","Moderate")))</f>
        <v>Severe</v>
      </c>
      <c r="X2740" t="str">
        <f>IF(OR(AND(Flights[[#This Row],[Status]]="Cancelled",Flights[[#This Row],[Cancellation Reason]]="Airline/Carrier"),Flights[[#This Row],[Delay Type]]="Severe"),"Yes","No")</f>
        <v>Yes</v>
      </c>
    </row>
    <row r="2741" spans="1:24" x14ac:dyDescent="0.25">
      <c r="A2741" s="3">
        <v>42208</v>
      </c>
      <c r="B2741">
        <f>WEEKNUM(Flights[[#This Row],[Date]],2)</f>
        <v>30</v>
      </c>
      <c r="C2741">
        <f>WEEKDAY(Flights[[#This Row],[Date]],2)</f>
        <v>4</v>
      </c>
      <c r="D2741" t="s">
        <v>97</v>
      </c>
      <c r="E2741" t="s">
        <v>1987</v>
      </c>
      <c r="F2741" t="s">
        <v>0</v>
      </c>
      <c r="G2741" t="s">
        <v>17</v>
      </c>
      <c r="H2741" t="str">
        <f>_xlfn.XLOOKUP(Flights[[#This Row],[Destination]],Airports!$A$1:$A$77,Airports!$D$1:$D$77,"Code not found")</f>
        <v>Honolulu</v>
      </c>
      <c r="I2741" t="str" cm="1">
        <f t="array" ref="I2741">_xlfn.XLOOKUP(Flights[[#This Row],[Destination]],_xlfn._TRO_TRAILING(Airports!A:A),_xlfn._TRO_TRAILING(Airports!E:E),"Code not found")</f>
        <v>HI</v>
      </c>
      <c r="J2741" s="1">
        <v>0.78125</v>
      </c>
      <c r="K2741">
        <f>HOUR(Flights[[#This Row],[Scheduled Departure]])</f>
        <v>18</v>
      </c>
      <c r="L2741" s="1">
        <v>0.86527777777777781</v>
      </c>
      <c r="M2741">
        <v>121</v>
      </c>
      <c r="N2741">
        <v>344</v>
      </c>
      <c r="O2741" s="14">
        <f>Flights[[#This Row],[Length (min)]]/60</f>
        <v>5.7333333333333334</v>
      </c>
      <c r="P2741">
        <v>2556</v>
      </c>
      <c r="Q2741" s="17">
        <f>IFERROR(Flights[[#This Row],[Distance]]/Flights[[#This Row],[Length (hr)]],"")</f>
        <v>445.81395348837208</v>
      </c>
      <c r="R2741" s="1">
        <v>0.90555555555555556</v>
      </c>
      <c r="S2741" s="1">
        <v>0.97916666666666663</v>
      </c>
      <c r="T2741">
        <v>106</v>
      </c>
      <c r="U2741" t="str">
        <f>IF(Flights[[#This Row],[Arrival Delay]]="","Cancelled",IF(Flights[[#This Row],[Arrival Delay]]&gt;15,"Delayed","On time"))</f>
        <v>Delayed</v>
      </c>
      <c r="V2741" t="str">
        <f>IF(Flights[[#This Row],[Status]]&lt;&gt;"Delayed","",IF(Flights[[#This Row],[Arrival Delay]]&gt;120,"Severe",IF(Flights[[#This Row],[Arrival Delay]]&gt;60,"Major","Moderate")))</f>
        <v>Major</v>
      </c>
      <c r="X2741" t="str">
        <f>IF(OR(AND(Flights[[#This Row],[Status]]="Cancelled",Flights[[#This Row],[Cancellation Reason]]="Airline/Carrier"),Flights[[#This Row],[Delay Type]]="Severe"),"Yes","No")</f>
        <v>No</v>
      </c>
    </row>
    <row r="2742" spans="1:24" x14ac:dyDescent="0.25">
      <c r="A2742" s="3">
        <v>42208</v>
      </c>
      <c r="B2742">
        <f>WEEKNUM(Flights[[#This Row],[Date]],2)</f>
        <v>30</v>
      </c>
      <c r="C2742">
        <f>WEEKDAY(Flights[[#This Row],[Date]],2)</f>
        <v>4</v>
      </c>
      <c r="D2742" t="s">
        <v>1319</v>
      </c>
      <c r="E2742" t="s">
        <v>1995</v>
      </c>
      <c r="F2742" t="s">
        <v>0</v>
      </c>
      <c r="G2742" t="s">
        <v>5</v>
      </c>
      <c r="H2742" t="str">
        <f>_xlfn.XLOOKUP(Flights[[#This Row],[Destination]],Airports!$A$1:$A$77,Airports!$D$1:$D$77,"Code not found")</f>
        <v>St. Louis</v>
      </c>
      <c r="I2742" t="str" cm="1">
        <f t="array" ref="I2742">_xlfn.XLOOKUP(Flights[[#This Row],[Destination]],_xlfn._TRO_TRAILING(Airports!A:A),_xlfn._TRO_TRAILING(Airports!E:E),"Code not found")</f>
        <v>MO</v>
      </c>
      <c r="J2742" s="1">
        <v>0.82986111111111116</v>
      </c>
      <c r="K2742">
        <f>HOUR(Flights[[#This Row],[Scheduled Departure]])</f>
        <v>19</v>
      </c>
      <c r="L2742" s="1">
        <v>0.89861111111111114</v>
      </c>
      <c r="M2742">
        <v>99</v>
      </c>
      <c r="N2742">
        <v>199</v>
      </c>
      <c r="O2742" s="14">
        <f>Flights[[#This Row],[Length (min)]]/60</f>
        <v>3.3166666666666669</v>
      </c>
      <c r="P2742">
        <v>1592</v>
      </c>
      <c r="Q2742" s="17">
        <f>IFERROR(Flights[[#This Row],[Distance]]/Flights[[#This Row],[Length (hr)]],"")</f>
        <v>479.99999999999994</v>
      </c>
      <c r="R2742" s="1">
        <v>6.25E-2</v>
      </c>
      <c r="S2742" s="1">
        <v>0.12013888888888889</v>
      </c>
      <c r="T2742">
        <v>83</v>
      </c>
      <c r="U2742" t="str">
        <f>IF(Flights[[#This Row],[Arrival Delay]]="","Cancelled",IF(Flights[[#This Row],[Arrival Delay]]&gt;15,"Delayed","On time"))</f>
        <v>Delayed</v>
      </c>
      <c r="V2742" t="str">
        <f>IF(Flights[[#This Row],[Status]]&lt;&gt;"Delayed","",IF(Flights[[#This Row],[Arrival Delay]]&gt;120,"Severe",IF(Flights[[#This Row],[Arrival Delay]]&gt;60,"Major","Moderate")))</f>
        <v>Major</v>
      </c>
      <c r="X2742" t="str">
        <f>IF(OR(AND(Flights[[#This Row],[Status]]="Cancelled",Flights[[#This Row],[Cancellation Reason]]="Airline/Carrier"),Flights[[#This Row],[Delay Type]]="Severe"),"Yes","No")</f>
        <v>No</v>
      </c>
    </row>
    <row r="2743" spans="1:24" x14ac:dyDescent="0.25">
      <c r="A2743" s="3">
        <v>42208</v>
      </c>
      <c r="B2743">
        <f>WEEKNUM(Flights[[#This Row],[Date]],2)</f>
        <v>30</v>
      </c>
      <c r="C2743">
        <f>WEEKDAY(Flights[[#This Row],[Date]],2)</f>
        <v>4</v>
      </c>
      <c r="D2743" t="s">
        <v>1190</v>
      </c>
      <c r="E2743" t="s">
        <v>1990</v>
      </c>
      <c r="F2743" t="s">
        <v>0</v>
      </c>
      <c r="G2743" t="s">
        <v>16</v>
      </c>
      <c r="H2743" t="str">
        <f>_xlfn.XLOOKUP(Flights[[#This Row],[Destination]],Airports!$A$1:$A$77,Airports!$D$1:$D$77,"Code not found")</f>
        <v>Dulles</v>
      </c>
      <c r="I2743" t="str" cm="1">
        <f t="array" ref="I2743">_xlfn.XLOOKUP(Flights[[#This Row],[Destination]],_xlfn._TRO_TRAILING(Airports!A:A),_xlfn._TRO_TRAILING(Airports!E:E),"Code not found")</f>
        <v>VA</v>
      </c>
      <c r="J2743" s="1">
        <v>0.96597222222222223</v>
      </c>
      <c r="K2743">
        <f>HOUR(Flights[[#This Row],[Scheduled Departure]])</f>
        <v>23</v>
      </c>
      <c r="L2743" s="1">
        <v>0.05</v>
      </c>
      <c r="M2743">
        <v>121</v>
      </c>
      <c r="N2743">
        <v>289</v>
      </c>
      <c r="O2743" s="14">
        <f>Flights[[#This Row],[Length (min)]]/60</f>
        <v>4.8166666666666664</v>
      </c>
      <c r="P2743">
        <v>2288</v>
      </c>
      <c r="Q2743" s="17">
        <f>IFERROR(Flights[[#This Row],[Distance]]/Flights[[#This Row],[Length (hr)]],"")</f>
        <v>475.01730103806233</v>
      </c>
      <c r="R2743" s="1">
        <v>0.30208333333333331</v>
      </c>
      <c r="S2743" s="1">
        <v>0.37569444444444444</v>
      </c>
      <c r="T2743">
        <v>106</v>
      </c>
      <c r="U2743" t="str">
        <f>IF(Flights[[#This Row],[Arrival Delay]]="","Cancelled",IF(Flights[[#This Row],[Arrival Delay]]&gt;15,"Delayed","On time"))</f>
        <v>Delayed</v>
      </c>
      <c r="V2743" t="str">
        <f>IF(Flights[[#This Row],[Status]]&lt;&gt;"Delayed","",IF(Flights[[#This Row],[Arrival Delay]]&gt;120,"Severe",IF(Flights[[#This Row],[Arrival Delay]]&gt;60,"Major","Moderate")))</f>
        <v>Major</v>
      </c>
      <c r="X2743" t="str">
        <f>IF(OR(AND(Flights[[#This Row],[Status]]="Cancelled",Flights[[#This Row],[Cancellation Reason]]="Airline/Carrier"),Flights[[#This Row],[Delay Type]]="Severe"),"Yes","No")</f>
        <v>No</v>
      </c>
    </row>
    <row r="2744" spans="1:24" x14ac:dyDescent="0.25">
      <c r="A2744" s="3">
        <v>42209</v>
      </c>
      <c r="B2744">
        <f>WEEKNUM(Flights[[#This Row],[Date]],2)</f>
        <v>30</v>
      </c>
      <c r="C2744">
        <f>WEEKDAY(Flights[[#This Row],[Date]],2)</f>
        <v>5</v>
      </c>
      <c r="D2744" t="s">
        <v>1565</v>
      </c>
      <c r="E2744" t="s">
        <v>1995</v>
      </c>
      <c r="F2744" t="s">
        <v>0</v>
      </c>
      <c r="G2744" t="s">
        <v>347</v>
      </c>
      <c r="H2744" t="str">
        <f>_xlfn.XLOOKUP(Flights[[#This Row],[Destination]],Airports!$A$1:$A$77,Airports!$D$1:$D$77,"Code not found")</f>
        <v>San Jose</v>
      </c>
      <c r="I2744" t="str" cm="1">
        <f t="array" ref="I2744">_xlfn.XLOOKUP(Flights[[#This Row],[Destination]],_xlfn._TRO_TRAILING(Airports!A:A),_xlfn._TRO_TRAILING(Airports!E:E),"Code not found")</f>
        <v>CA</v>
      </c>
      <c r="J2744" s="1">
        <v>0.23958333333333334</v>
      </c>
      <c r="K2744">
        <f>HOUR(Flights[[#This Row],[Scheduled Departure]])</f>
        <v>5</v>
      </c>
      <c r="L2744" s="1">
        <v>0.23749999999999999</v>
      </c>
      <c r="M2744">
        <v>-3</v>
      </c>
      <c r="N2744">
        <v>61</v>
      </c>
      <c r="O2744" s="14">
        <f>Flights[[#This Row],[Length (min)]]/60</f>
        <v>1.0166666666666666</v>
      </c>
      <c r="P2744">
        <v>308</v>
      </c>
      <c r="Q2744" s="17">
        <f>IFERROR(Flights[[#This Row],[Distance]]/Flights[[#This Row],[Length (hr)]],"")</f>
        <v>302.95081967213116</v>
      </c>
      <c r="R2744" s="1">
        <v>0.28819444444444442</v>
      </c>
      <c r="S2744" s="1">
        <v>0.27986111111111112</v>
      </c>
      <c r="T2744">
        <v>-12</v>
      </c>
      <c r="U2744" t="str">
        <f>IF(Flights[[#This Row],[Arrival Delay]]="","Cancelled",IF(Flights[[#This Row],[Arrival Delay]]&gt;15,"Delayed","On time"))</f>
        <v>On time</v>
      </c>
      <c r="V2744" t="str">
        <f>IF(Flights[[#This Row],[Status]]&lt;&gt;"Delayed","",IF(Flights[[#This Row],[Arrival Delay]]&gt;120,"Severe",IF(Flights[[#This Row],[Arrival Delay]]&gt;60,"Major","Moderate")))</f>
        <v/>
      </c>
      <c r="X2744" t="str">
        <f>IF(OR(AND(Flights[[#This Row],[Status]]="Cancelled",Flights[[#This Row],[Cancellation Reason]]="Airline/Carrier"),Flights[[#This Row],[Delay Type]]="Severe"),"Yes","No")</f>
        <v>No</v>
      </c>
    </row>
    <row r="2745" spans="1:24" x14ac:dyDescent="0.25">
      <c r="A2745" s="3">
        <v>42209</v>
      </c>
      <c r="B2745">
        <f>WEEKNUM(Flights[[#This Row],[Date]],2)</f>
        <v>30</v>
      </c>
      <c r="C2745">
        <f>WEEKDAY(Flights[[#This Row],[Date]],2)</f>
        <v>5</v>
      </c>
      <c r="D2745" t="s">
        <v>111</v>
      </c>
      <c r="E2745" t="s">
        <v>1987</v>
      </c>
      <c r="F2745" t="s">
        <v>0</v>
      </c>
      <c r="G2745" t="s">
        <v>12</v>
      </c>
      <c r="H2745" t="str">
        <f>_xlfn.XLOOKUP(Flights[[#This Row],[Destination]],Airports!$A$1:$A$77,Airports!$D$1:$D$77,"Code not found")</f>
        <v>New York</v>
      </c>
      <c r="I2745" t="str" cm="1">
        <f t="array" ref="I2745">_xlfn.XLOOKUP(Flights[[#This Row],[Destination]],_xlfn._TRO_TRAILING(Airports!A:A),_xlfn._TRO_TRAILING(Airports!E:E),"Code not found")</f>
        <v>NY</v>
      </c>
      <c r="J2745" s="1">
        <v>0.25</v>
      </c>
      <c r="K2745">
        <f>HOUR(Flights[[#This Row],[Scheduled Departure]])</f>
        <v>6</v>
      </c>
      <c r="L2745" s="1">
        <v>0.24374999999999999</v>
      </c>
      <c r="M2745">
        <v>-9</v>
      </c>
      <c r="N2745">
        <v>333</v>
      </c>
      <c r="O2745" s="14">
        <f>Flights[[#This Row],[Length (min)]]/60</f>
        <v>5.55</v>
      </c>
      <c r="P2745">
        <v>2475</v>
      </c>
      <c r="Q2745" s="17">
        <f>IFERROR(Flights[[#This Row],[Distance]]/Flights[[#This Row],[Length (hr)]],"")</f>
        <v>445.94594594594594</v>
      </c>
      <c r="R2745" s="1">
        <v>0.61111111111111116</v>
      </c>
      <c r="S2745" s="1">
        <v>0.6</v>
      </c>
      <c r="T2745">
        <v>-16</v>
      </c>
      <c r="U2745" t="str">
        <f>IF(Flights[[#This Row],[Arrival Delay]]="","Cancelled",IF(Flights[[#This Row],[Arrival Delay]]&gt;15,"Delayed","On time"))</f>
        <v>On time</v>
      </c>
      <c r="V2745" t="str">
        <f>IF(Flights[[#This Row],[Status]]&lt;&gt;"Delayed","",IF(Flights[[#This Row],[Arrival Delay]]&gt;120,"Severe",IF(Flights[[#This Row],[Arrival Delay]]&gt;60,"Major","Moderate")))</f>
        <v/>
      </c>
      <c r="X2745" t="str">
        <f>IF(OR(AND(Flights[[#This Row],[Status]]="Cancelled",Flights[[#This Row],[Cancellation Reason]]="Airline/Carrier"),Flights[[#This Row],[Delay Type]]="Severe"),"Yes","No")</f>
        <v>No</v>
      </c>
    </row>
    <row r="2746" spans="1:24" x14ac:dyDescent="0.25">
      <c r="A2746" s="3">
        <v>42209</v>
      </c>
      <c r="B2746">
        <f>WEEKNUM(Flights[[#This Row],[Date]],2)</f>
        <v>30</v>
      </c>
      <c r="C2746">
        <f>WEEKDAY(Flights[[#This Row],[Date]],2)</f>
        <v>5</v>
      </c>
      <c r="D2746" t="s">
        <v>1591</v>
      </c>
      <c r="E2746" t="s">
        <v>1990</v>
      </c>
      <c r="F2746" t="s">
        <v>0</v>
      </c>
      <c r="G2746" t="s">
        <v>4</v>
      </c>
      <c r="H2746" t="str">
        <f>_xlfn.XLOOKUP(Flights[[#This Row],[Destination]],Airports!$A$1:$A$77,Airports!$D$1:$D$77,"Code not found")</f>
        <v>Chicago</v>
      </c>
      <c r="I2746" t="str" cm="1">
        <f t="array" ref="I2746">_xlfn.XLOOKUP(Flights[[#This Row],[Destination]],_xlfn._TRO_TRAILING(Airports!A:A),_xlfn._TRO_TRAILING(Airports!E:E),"Code not found")</f>
        <v>IL</v>
      </c>
      <c r="J2746" s="1">
        <v>0.25</v>
      </c>
      <c r="K2746">
        <f>HOUR(Flights[[#This Row],[Scheduled Departure]])</f>
        <v>6</v>
      </c>
      <c r="L2746" s="1">
        <v>0.25069444444444444</v>
      </c>
      <c r="M2746">
        <v>1</v>
      </c>
      <c r="N2746">
        <v>228</v>
      </c>
      <c r="O2746" s="14">
        <f>Flights[[#This Row],[Length (min)]]/60</f>
        <v>3.8</v>
      </c>
      <c r="P2746">
        <v>1744</v>
      </c>
      <c r="Q2746" s="17">
        <f>IFERROR(Flights[[#This Row],[Distance]]/Flights[[#This Row],[Length (hr)]],"")</f>
        <v>458.94736842105266</v>
      </c>
      <c r="R2746" s="1">
        <v>0.50763888888888886</v>
      </c>
      <c r="S2746" s="1">
        <v>0.49236111111111114</v>
      </c>
      <c r="T2746">
        <v>-22</v>
      </c>
      <c r="U2746" t="str">
        <f>IF(Flights[[#This Row],[Arrival Delay]]="","Cancelled",IF(Flights[[#This Row],[Arrival Delay]]&gt;15,"Delayed","On time"))</f>
        <v>On time</v>
      </c>
      <c r="V2746" t="str">
        <f>IF(Flights[[#This Row],[Status]]&lt;&gt;"Delayed","",IF(Flights[[#This Row],[Arrival Delay]]&gt;120,"Severe",IF(Flights[[#This Row],[Arrival Delay]]&gt;60,"Major","Moderate")))</f>
        <v/>
      </c>
      <c r="X2746" t="str">
        <f>IF(OR(AND(Flights[[#This Row],[Status]]="Cancelled",Flights[[#This Row],[Cancellation Reason]]="Airline/Carrier"),Flights[[#This Row],[Delay Type]]="Severe"),"Yes","No")</f>
        <v>No</v>
      </c>
    </row>
    <row r="2747" spans="1:24" x14ac:dyDescent="0.25">
      <c r="A2747" s="3">
        <v>42209</v>
      </c>
      <c r="B2747">
        <f>WEEKNUM(Flights[[#This Row],[Date]],2)</f>
        <v>30</v>
      </c>
      <c r="C2747">
        <f>WEEKDAY(Flights[[#This Row],[Date]],2)</f>
        <v>5</v>
      </c>
      <c r="D2747" t="s">
        <v>777</v>
      </c>
      <c r="E2747" t="s">
        <v>1990</v>
      </c>
      <c r="F2747" t="s">
        <v>0</v>
      </c>
      <c r="G2747" t="s">
        <v>281</v>
      </c>
      <c r="H2747" t="str">
        <f>_xlfn.XLOOKUP(Flights[[#This Row],[Destination]],Airports!$A$1:$A$77,Airports!$D$1:$D$77,"Code not found")</f>
        <v>Newark</v>
      </c>
      <c r="I2747" t="str" cm="1">
        <f t="array" ref="I2747">_xlfn.XLOOKUP(Flights[[#This Row],[Destination]],_xlfn._TRO_TRAILING(Airports!A:A),_xlfn._TRO_TRAILING(Airports!E:E),"Code not found")</f>
        <v>NJ</v>
      </c>
      <c r="J2747" s="1">
        <v>0.25</v>
      </c>
      <c r="K2747">
        <f>HOUR(Flights[[#This Row],[Scheduled Departure]])</f>
        <v>6</v>
      </c>
      <c r="L2747" s="1">
        <v>0.26041666666666669</v>
      </c>
      <c r="M2747">
        <v>15</v>
      </c>
      <c r="N2747">
        <v>324</v>
      </c>
      <c r="O2747" s="14">
        <f>Flights[[#This Row],[Length (min)]]/60</f>
        <v>5.4</v>
      </c>
      <c r="P2747">
        <v>2454</v>
      </c>
      <c r="Q2747" s="17">
        <f>IFERROR(Flights[[#This Row],[Distance]]/Flights[[#This Row],[Length (hr)]],"")</f>
        <v>454.4444444444444</v>
      </c>
      <c r="R2747" s="1">
        <v>0.6020833333333333</v>
      </c>
      <c r="S2747" s="1">
        <v>0.61041666666666672</v>
      </c>
      <c r="T2747">
        <v>12</v>
      </c>
      <c r="U2747" t="str">
        <f>IF(Flights[[#This Row],[Arrival Delay]]="","Cancelled",IF(Flights[[#This Row],[Arrival Delay]]&gt;15,"Delayed","On time"))</f>
        <v>On time</v>
      </c>
      <c r="V2747" t="str">
        <f>IF(Flights[[#This Row],[Status]]&lt;&gt;"Delayed","",IF(Flights[[#This Row],[Arrival Delay]]&gt;120,"Severe",IF(Flights[[#This Row],[Arrival Delay]]&gt;60,"Major","Moderate")))</f>
        <v/>
      </c>
      <c r="X2747" t="str">
        <f>IF(OR(AND(Flights[[#This Row],[Status]]="Cancelled",Flights[[#This Row],[Cancellation Reason]]="Airline/Carrier"),Flights[[#This Row],[Delay Type]]="Severe"),"Yes","No")</f>
        <v>No</v>
      </c>
    </row>
    <row r="2748" spans="1:24" x14ac:dyDescent="0.25">
      <c r="A2748" s="3">
        <v>42209</v>
      </c>
      <c r="B2748">
        <f>WEEKNUM(Flights[[#This Row],[Date]],2)</f>
        <v>30</v>
      </c>
      <c r="C2748">
        <f>WEEKDAY(Flights[[#This Row],[Date]],2)</f>
        <v>5</v>
      </c>
      <c r="D2748" t="s">
        <v>171</v>
      </c>
      <c r="E2748" t="s">
        <v>1987</v>
      </c>
      <c r="F2748" t="s">
        <v>0</v>
      </c>
      <c r="G2748" t="s">
        <v>9</v>
      </c>
      <c r="H2748" t="str">
        <f>_xlfn.XLOOKUP(Flights[[#This Row],[Destination]],Airports!$A$1:$A$77,Airports!$D$1:$D$77,"Code not found")</f>
        <v>San Francisco</v>
      </c>
      <c r="I2748" t="str" cm="1">
        <f t="array" ref="I2748">_xlfn.XLOOKUP(Flights[[#This Row],[Destination]],_xlfn._TRO_TRAILING(Airports!A:A),_xlfn._TRO_TRAILING(Airports!E:E),"Code not found")</f>
        <v>CA</v>
      </c>
      <c r="J2748" s="1">
        <v>0.28472222222222221</v>
      </c>
      <c r="K2748">
        <f>HOUR(Flights[[#This Row],[Scheduled Departure]])</f>
        <v>6</v>
      </c>
      <c r="L2748" s="1">
        <v>0.28194444444444444</v>
      </c>
      <c r="M2748">
        <v>-4</v>
      </c>
      <c r="N2748">
        <v>83</v>
      </c>
      <c r="O2748" s="14">
        <f>Flights[[#This Row],[Length (min)]]/60</f>
        <v>1.3833333333333333</v>
      </c>
      <c r="P2748">
        <v>337</v>
      </c>
      <c r="Q2748" s="17">
        <f>IFERROR(Flights[[#This Row],[Distance]]/Flights[[#This Row],[Length (hr)]],"")</f>
        <v>243.6144578313253</v>
      </c>
      <c r="R2748" s="1">
        <v>0.34583333333333333</v>
      </c>
      <c r="S2748" s="1">
        <v>0.33958333333333335</v>
      </c>
      <c r="T2748">
        <v>-9</v>
      </c>
      <c r="U2748" t="str">
        <f>IF(Flights[[#This Row],[Arrival Delay]]="","Cancelled",IF(Flights[[#This Row],[Arrival Delay]]&gt;15,"Delayed","On time"))</f>
        <v>On time</v>
      </c>
      <c r="V2748" t="str">
        <f>IF(Flights[[#This Row],[Status]]&lt;&gt;"Delayed","",IF(Flights[[#This Row],[Arrival Delay]]&gt;120,"Severe",IF(Flights[[#This Row],[Arrival Delay]]&gt;60,"Major","Moderate")))</f>
        <v/>
      </c>
      <c r="X2748" t="str">
        <f>IF(OR(AND(Flights[[#This Row],[Status]]="Cancelled",Flights[[#This Row],[Cancellation Reason]]="Airline/Carrier"),Flights[[#This Row],[Delay Type]]="Severe"),"Yes","No")</f>
        <v>No</v>
      </c>
    </row>
    <row r="2749" spans="1:24" x14ac:dyDescent="0.25">
      <c r="A2749" s="3">
        <v>42209</v>
      </c>
      <c r="B2749">
        <f>WEEKNUM(Flights[[#This Row],[Date]],2)</f>
        <v>30</v>
      </c>
      <c r="C2749">
        <f>WEEKDAY(Flights[[#This Row],[Date]],2)</f>
        <v>5</v>
      </c>
      <c r="D2749" t="s">
        <v>164</v>
      </c>
      <c r="E2749" t="s">
        <v>1987</v>
      </c>
      <c r="F2749" t="s">
        <v>0</v>
      </c>
      <c r="G2749" t="s">
        <v>3</v>
      </c>
      <c r="H2749" t="str">
        <f>_xlfn.XLOOKUP(Flights[[#This Row],[Destination]],Airports!$A$1:$A$77,Airports!$D$1:$D$77,"Code not found")</f>
        <v>Dallas</v>
      </c>
      <c r="I2749" t="str" cm="1">
        <f t="array" ref="I2749">_xlfn.XLOOKUP(Flights[[#This Row],[Destination]],_xlfn._TRO_TRAILING(Airports!A:A),_xlfn._TRO_TRAILING(Airports!E:E),"Code not found")</f>
        <v>TX</v>
      </c>
      <c r="J2749" s="1">
        <v>0.3125</v>
      </c>
      <c r="K2749">
        <f>HOUR(Flights[[#This Row],[Scheduled Departure]])</f>
        <v>7</v>
      </c>
      <c r="L2749" s="1">
        <v>0.30902777777777779</v>
      </c>
      <c r="M2749">
        <v>-5</v>
      </c>
      <c r="N2749">
        <v>184</v>
      </c>
      <c r="O2749" s="14">
        <f>Flights[[#This Row],[Length (min)]]/60</f>
        <v>3.0666666666666669</v>
      </c>
      <c r="P2749">
        <v>1235</v>
      </c>
      <c r="Q2749" s="17">
        <f>IFERROR(Flights[[#This Row],[Distance]]/Flights[[#This Row],[Length (hr)]],"")</f>
        <v>402.71739130434781</v>
      </c>
      <c r="R2749" s="1">
        <v>0.53055555555555556</v>
      </c>
      <c r="S2749" s="1">
        <v>0.52013888888888893</v>
      </c>
      <c r="T2749">
        <v>-15</v>
      </c>
      <c r="U2749" t="str">
        <f>IF(Flights[[#This Row],[Arrival Delay]]="","Cancelled",IF(Flights[[#This Row],[Arrival Delay]]&gt;15,"Delayed","On time"))</f>
        <v>On time</v>
      </c>
      <c r="V2749" t="str">
        <f>IF(Flights[[#This Row],[Status]]&lt;&gt;"Delayed","",IF(Flights[[#This Row],[Arrival Delay]]&gt;120,"Severe",IF(Flights[[#This Row],[Arrival Delay]]&gt;60,"Major","Moderate")))</f>
        <v/>
      </c>
      <c r="X2749" t="str">
        <f>IF(OR(AND(Flights[[#This Row],[Status]]="Cancelled",Flights[[#This Row],[Cancellation Reason]]="Airline/Carrier"),Flights[[#This Row],[Delay Type]]="Severe"),"Yes","No")</f>
        <v>No</v>
      </c>
    </row>
    <row r="2750" spans="1:24" x14ac:dyDescent="0.25">
      <c r="A2750" s="3">
        <v>42209</v>
      </c>
      <c r="B2750">
        <f>WEEKNUM(Flights[[#This Row],[Date]],2)</f>
        <v>30</v>
      </c>
      <c r="C2750">
        <f>WEEKDAY(Flights[[#This Row],[Date]],2)</f>
        <v>5</v>
      </c>
      <c r="D2750" t="s">
        <v>432</v>
      </c>
      <c r="E2750" t="s">
        <v>1989</v>
      </c>
      <c r="F2750" t="s">
        <v>0</v>
      </c>
      <c r="G2750" t="s">
        <v>26</v>
      </c>
      <c r="H2750" t="str">
        <f>_xlfn.XLOOKUP(Flights[[#This Row],[Destination]],Airports!$A$1:$A$77,Airports!$D$1:$D$77,"Code not found")</f>
        <v>Atlanta</v>
      </c>
      <c r="I2750" t="str" cm="1">
        <f t="array" ref="I2750">_xlfn.XLOOKUP(Flights[[#This Row],[Destination]],_xlfn._TRO_TRAILING(Airports!A:A),_xlfn._TRO_TRAILING(Airports!E:E),"Code not found")</f>
        <v>GA</v>
      </c>
      <c r="J2750" s="1">
        <v>0.32291666666666669</v>
      </c>
      <c r="K2750">
        <f>HOUR(Flights[[#This Row],[Scheduled Departure]])</f>
        <v>7</v>
      </c>
      <c r="L2750" s="1">
        <v>0.3263888888888889</v>
      </c>
      <c r="M2750">
        <v>5</v>
      </c>
      <c r="N2750">
        <v>250</v>
      </c>
      <c r="O2750" s="14">
        <f>Flights[[#This Row],[Length (min)]]/60</f>
        <v>4.166666666666667</v>
      </c>
      <c r="P2750">
        <v>1947</v>
      </c>
      <c r="Q2750" s="17">
        <f>IFERROR(Flights[[#This Row],[Distance]]/Flights[[#This Row],[Length (hr)]],"")</f>
        <v>467.28</v>
      </c>
      <c r="R2750" s="1">
        <v>0.63472222222222219</v>
      </c>
      <c r="S2750" s="1">
        <v>0.625</v>
      </c>
      <c r="T2750">
        <v>-14</v>
      </c>
      <c r="U2750" t="str">
        <f>IF(Flights[[#This Row],[Arrival Delay]]="","Cancelled",IF(Flights[[#This Row],[Arrival Delay]]&gt;15,"Delayed","On time"))</f>
        <v>On time</v>
      </c>
      <c r="V2750" t="str">
        <f>IF(Flights[[#This Row],[Status]]&lt;&gt;"Delayed","",IF(Flights[[#This Row],[Arrival Delay]]&gt;120,"Severe",IF(Flights[[#This Row],[Arrival Delay]]&gt;60,"Major","Moderate")))</f>
        <v/>
      </c>
      <c r="X2750" t="str">
        <f>IF(OR(AND(Flights[[#This Row],[Status]]="Cancelled",Flights[[#This Row],[Cancellation Reason]]="Airline/Carrier"),Flights[[#This Row],[Delay Type]]="Severe"),"Yes","No")</f>
        <v>No</v>
      </c>
    </row>
    <row r="2751" spans="1:24" x14ac:dyDescent="0.25">
      <c r="A2751" s="3">
        <v>42209</v>
      </c>
      <c r="B2751">
        <f>WEEKNUM(Flights[[#This Row],[Date]],2)</f>
        <v>30</v>
      </c>
      <c r="C2751">
        <f>WEEKDAY(Flights[[#This Row],[Date]],2)</f>
        <v>5</v>
      </c>
      <c r="D2751" t="s">
        <v>1569</v>
      </c>
      <c r="E2751" t="s">
        <v>1995</v>
      </c>
      <c r="F2751" t="s">
        <v>0</v>
      </c>
      <c r="G2751" t="s">
        <v>273</v>
      </c>
      <c r="H2751" t="str">
        <f>_xlfn.XLOOKUP(Flights[[#This Row],[Destination]],Airports!$A$1:$A$77,Airports!$D$1:$D$77,"Code not found")</f>
        <v>Denver</v>
      </c>
      <c r="I2751" t="str" cm="1">
        <f t="array" ref="I2751">_xlfn.XLOOKUP(Flights[[#This Row],[Destination]],_xlfn._TRO_TRAILING(Airports!A:A),_xlfn._TRO_TRAILING(Airports!E:E),"Code not found")</f>
        <v>CO</v>
      </c>
      <c r="J2751" s="1">
        <v>0.3298611111111111</v>
      </c>
      <c r="K2751">
        <f>HOUR(Flights[[#This Row],[Scheduled Departure]])</f>
        <v>7</v>
      </c>
      <c r="L2751" s="1">
        <v>0.32847222222222222</v>
      </c>
      <c r="M2751">
        <v>-2</v>
      </c>
      <c r="N2751">
        <v>130</v>
      </c>
      <c r="O2751" s="14">
        <f>Flights[[#This Row],[Length (min)]]/60</f>
        <v>2.1666666666666665</v>
      </c>
      <c r="P2751">
        <v>862</v>
      </c>
      <c r="Q2751" s="17">
        <f>IFERROR(Flights[[#This Row],[Distance]]/Flights[[#This Row],[Length (hr)]],"")</f>
        <v>397.84615384615387</v>
      </c>
      <c r="R2751" s="1">
        <v>0.46527777777777779</v>
      </c>
      <c r="S2751" s="1">
        <v>0.46041666666666664</v>
      </c>
      <c r="T2751">
        <v>-7</v>
      </c>
      <c r="U2751" t="str">
        <f>IF(Flights[[#This Row],[Arrival Delay]]="","Cancelled",IF(Flights[[#This Row],[Arrival Delay]]&gt;15,"Delayed","On time"))</f>
        <v>On time</v>
      </c>
      <c r="V2751" t="str">
        <f>IF(Flights[[#This Row],[Status]]&lt;&gt;"Delayed","",IF(Flights[[#This Row],[Arrival Delay]]&gt;120,"Severe",IF(Flights[[#This Row],[Arrival Delay]]&gt;60,"Major","Moderate")))</f>
        <v/>
      </c>
      <c r="X2751" t="str">
        <f>IF(OR(AND(Flights[[#This Row],[Status]]="Cancelled",Flights[[#This Row],[Cancellation Reason]]="Airline/Carrier"),Flights[[#This Row],[Delay Type]]="Severe"),"Yes","No")</f>
        <v>No</v>
      </c>
    </row>
    <row r="2752" spans="1:24" x14ac:dyDescent="0.25">
      <c r="A2752" s="3">
        <v>42209</v>
      </c>
      <c r="B2752">
        <f>WEEKNUM(Flights[[#This Row],[Date]],2)</f>
        <v>30</v>
      </c>
      <c r="C2752">
        <f>WEEKDAY(Flights[[#This Row],[Date]],2)</f>
        <v>5</v>
      </c>
      <c r="D2752" t="s">
        <v>1423</v>
      </c>
      <c r="E2752" t="s">
        <v>1994</v>
      </c>
      <c r="F2752" t="s">
        <v>0</v>
      </c>
      <c r="G2752" t="s">
        <v>7</v>
      </c>
      <c r="H2752" t="str">
        <f>_xlfn.XLOOKUP(Flights[[#This Row],[Destination]],Airports!$A$1:$A$77,Airports!$D$1:$D$77,"Code not found")</f>
        <v>Austin</v>
      </c>
      <c r="I2752" t="str" cm="1">
        <f t="array" ref="I2752">_xlfn.XLOOKUP(Flights[[#This Row],[Destination]],_xlfn._TRO_TRAILING(Airports!A:A),_xlfn._TRO_TRAILING(Airports!E:E),"Code not found")</f>
        <v>TX</v>
      </c>
      <c r="J2752" s="1">
        <v>0.33333333333333331</v>
      </c>
      <c r="K2752">
        <f>HOUR(Flights[[#This Row],[Scheduled Departure]])</f>
        <v>8</v>
      </c>
      <c r="L2752" s="1">
        <v>0.3298611111111111</v>
      </c>
      <c r="M2752">
        <v>-5</v>
      </c>
      <c r="N2752">
        <v>186</v>
      </c>
      <c r="O2752" s="14">
        <f>Flights[[#This Row],[Length (min)]]/60</f>
        <v>3.1</v>
      </c>
      <c r="P2752">
        <v>1242</v>
      </c>
      <c r="Q2752" s="17">
        <f>IFERROR(Flights[[#This Row],[Distance]]/Flights[[#This Row],[Length (hr)]],"")</f>
        <v>400.64516129032256</v>
      </c>
      <c r="R2752" s="1">
        <v>0.54722222222222228</v>
      </c>
      <c r="S2752" s="1">
        <v>0.54236111111111107</v>
      </c>
      <c r="T2752">
        <v>-7</v>
      </c>
      <c r="U2752" t="str">
        <f>IF(Flights[[#This Row],[Arrival Delay]]="","Cancelled",IF(Flights[[#This Row],[Arrival Delay]]&gt;15,"Delayed","On time"))</f>
        <v>On time</v>
      </c>
      <c r="V2752" t="str">
        <f>IF(Flights[[#This Row],[Status]]&lt;&gt;"Delayed","",IF(Flights[[#This Row],[Arrival Delay]]&gt;120,"Severe",IF(Flights[[#This Row],[Arrival Delay]]&gt;60,"Major","Moderate")))</f>
        <v/>
      </c>
      <c r="X2752" t="str">
        <f>IF(OR(AND(Flights[[#This Row],[Status]]="Cancelled",Flights[[#This Row],[Cancellation Reason]]="Airline/Carrier"),Flights[[#This Row],[Delay Type]]="Severe"),"Yes","No")</f>
        <v>No</v>
      </c>
    </row>
    <row r="2753" spans="1:24" x14ac:dyDescent="0.25">
      <c r="A2753" s="3">
        <v>42209</v>
      </c>
      <c r="B2753">
        <f>WEEKNUM(Flights[[#This Row],[Date]],2)</f>
        <v>30</v>
      </c>
      <c r="C2753">
        <f>WEEKDAY(Flights[[#This Row],[Date]],2)</f>
        <v>5</v>
      </c>
      <c r="D2753" t="s">
        <v>431</v>
      </c>
      <c r="E2753" t="s">
        <v>1994</v>
      </c>
      <c r="F2753" t="s">
        <v>0</v>
      </c>
      <c r="G2753" t="s">
        <v>266</v>
      </c>
      <c r="H2753" t="str">
        <f>_xlfn.XLOOKUP(Flights[[#This Row],[Destination]],Airports!$A$1:$A$77,Airports!$D$1:$D$77,"Code not found")</f>
        <v>Colorado Springs</v>
      </c>
      <c r="I2753" t="str" cm="1">
        <f t="array" ref="I2753">_xlfn.XLOOKUP(Flights[[#This Row],[Destination]],_xlfn._TRO_TRAILING(Airports!A:A),_xlfn._TRO_TRAILING(Airports!E:E),"Code not found")</f>
        <v>CO</v>
      </c>
      <c r="J2753" s="1">
        <v>0.34930555555555554</v>
      </c>
      <c r="K2753">
        <f>HOUR(Flights[[#This Row],[Scheduled Departure]])</f>
        <v>8</v>
      </c>
      <c r="L2753" s="1">
        <v>0.35</v>
      </c>
      <c r="M2753">
        <v>1</v>
      </c>
      <c r="N2753">
        <v>167</v>
      </c>
      <c r="O2753" s="14">
        <f>Flights[[#This Row],[Length (min)]]/60</f>
        <v>2.7833333333333332</v>
      </c>
      <c r="P2753">
        <v>833</v>
      </c>
      <c r="Q2753" s="17">
        <f>IFERROR(Flights[[#This Row],[Distance]]/Flights[[#This Row],[Length (hr)]],"")</f>
        <v>299.28143712574854</v>
      </c>
      <c r="R2753" s="1">
        <v>0.49027777777777776</v>
      </c>
      <c r="S2753" s="1">
        <v>0.50763888888888886</v>
      </c>
      <c r="T2753">
        <v>25</v>
      </c>
      <c r="U2753" t="str">
        <f>IF(Flights[[#This Row],[Arrival Delay]]="","Cancelled",IF(Flights[[#This Row],[Arrival Delay]]&gt;15,"Delayed","On time"))</f>
        <v>Delayed</v>
      </c>
      <c r="V2753" t="str">
        <f>IF(Flights[[#This Row],[Status]]&lt;&gt;"Delayed","",IF(Flights[[#This Row],[Arrival Delay]]&gt;120,"Severe",IF(Flights[[#This Row],[Arrival Delay]]&gt;60,"Major","Moderate")))</f>
        <v>Moderate</v>
      </c>
      <c r="X2753" t="str">
        <f>IF(OR(AND(Flights[[#This Row],[Status]]="Cancelled",Flights[[#This Row],[Cancellation Reason]]="Airline/Carrier"),Flights[[#This Row],[Delay Type]]="Severe"),"Yes","No")</f>
        <v>No</v>
      </c>
    </row>
    <row r="2754" spans="1:24" x14ac:dyDescent="0.25">
      <c r="A2754" s="3">
        <v>42209</v>
      </c>
      <c r="B2754">
        <f>WEEKNUM(Flights[[#This Row],[Date]],2)</f>
        <v>30</v>
      </c>
      <c r="C2754">
        <f>WEEKDAY(Flights[[#This Row],[Date]],2)</f>
        <v>5</v>
      </c>
      <c r="D2754" t="s">
        <v>1511</v>
      </c>
      <c r="E2754" t="s">
        <v>1995</v>
      </c>
      <c r="F2754" t="s">
        <v>0</v>
      </c>
      <c r="G2754" t="s">
        <v>356</v>
      </c>
      <c r="H2754" t="str">
        <f>_xlfn.XLOOKUP(Flights[[#This Row],[Destination]],Airports!$A$1:$A$77,Airports!$D$1:$D$77,"Code not found")</f>
        <v>Tucson</v>
      </c>
      <c r="I2754" t="str" cm="1">
        <f t="array" ref="I2754">_xlfn.XLOOKUP(Flights[[#This Row],[Destination]],_xlfn._TRO_TRAILING(Airports!A:A),_xlfn._TRO_TRAILING(Airports!E:E),"Code not found")</f>
        <v>AZ</v>
      </c>
      <c r="J2754" s="1">
        <v>0.36458333333333331</v>
      </c>
      <c r="K2754">
        <f>HOUR(Flights[[#This Row],[Scheduled Departure]])</f>
        <v>8</v>
      </c>
      <c r="L2754" s="1">
        <v>0.36875000000000002</v>
      </c>
      <c r="M2754">
        <v>6</v>
      </c>
      <c r="N2754">
        <v>94</v>
      </c>
      <c r="O2754" s="14">
        <f>Flights[[#This Row],[Length (min)]]/60</f>
        <v>1.5666666666666667</v>
      </c>
      <c r="P2754">
        <v>451</v>
      </c>
      <c r="Q2754" s="17">
        <f>IFERROR(Flights[[#This Row],[Distance]]/Flights[[#This Row],[Length (hr)]],"")</f>
        <v>287.87234042553195</v>
      </c>
      <c r="R2754" s="1">
        <v>0.4236111111111111</v>
      </c>
      <c r="S2754" s="1">
        <v>0.43402777777777779</v>
      </c>
      <c r="T2754">
        <v>15</v>
      </c>
      <c r="U2754" t="str">
        <f>IF(Flights[[#This Row],[Arrival Delay]]="","Cancelled",IF(Flights[[#This Row],[Arrival Delay]]&gt;15,"Delayed","On time"))</f>
        <v>On time</v>
      </c>
      <c r="V2754" t="str">
        <f>IF(Flights[[#This Row],[Status]]&lt;&gt;"Delayed","",IF(Flights[[#This Row],[Arrival Delay]]&gt;120,"Severe",IF(Flights[[#This Row],[Arrival Delay]]&gt;60,"Major","Moderate")))</f>
        <v/>
      </c>
      <c r="X2754" t="str">
        <f>IF(OR(AND(Flights[[#This Row],[Status]]="Cancelled",Flights[[#This Row],[Cancellation Reason]]="Airline/Carrier"),Flights[[#This Row],[Delay Type]]="Severe"),"Yes","No")</f>
        <v>No</v>
      </c>
    </row>
    <row r="2755" spans="1:24" x14ac:dyDescent="0.25">
      <c r="A2755" s="3">
        <v>42209</v>
      </c>
      <c r="B2755">
        <f>WEEKNUM(Flights[[#This Row],[Date]],2)</f>
        <v>30</v>
      </c>
      <c r="C2755">
        <f>WEEKDAY(Flights[[#This Row],[Date]],2)</f>
        <v>5</v>
      </c>
      <c r="D2755" t="s">
        <v>1468</v>
      </c>
      <c r="E2755" t="s">
        <v>1990</v>
      </c>
      <c r="F2755" t="s">
        <v>0</v>
      </c>
      <c r="G2755" t="s">
        <v>281</v>
      </c>
      <c r="H2755" t="str">
        <f>_xlfn.XLOOKUP(Flights[[#This Row],[Destination]],Airports!$A$1:$A$77,Airports!$D$1:$D$77,"Code not found")</f>
        <v>Newark</v>
      </c>
      <c r="I2755" t="str" cm="1">
        <f t="array" ref="I2755">_xlfn.XLOOKUP(Flights[[#This Row],[Destination]],_xlfn._TRO_TRAILING(Airports!A:A),_xlfn._TRO_TRAILING(Airports!E:E),"Code not found")</f>
        <v>NJ</v>
      </c>
      <c r="J2755" s="1">
        <v>0.37430555555555556</v>
      </c>
      <c r="K2755">
        <f>HOUR(Flights[[#This Row],[Scheduled Departure]])</f>
        <v>8</v>
      </c>
      <c r="L2755" s="1">
        <v>0.37569444444444444</v>
      </c>
      <c r="M2755">
        <v>2</v>
      </c>
      <c r="N2755">
        <v>317</v>
      </c>
      <c r="O2755" s="14">
        <f>Flights[[#This Row],[Length (min)]]/60</f>
        <v>5.2833333333333332</v>
      </c>
      <c r="P2755">
        <v>2454</v>
      </c>
      <c r="Q2755" s="17">
        <f>IFERROR(Flights[[#This Row],[Distance]]/Flights[[#This Row],[Length (hr)]],"")</f>
        <v>464.47949526813881</v>
      </c>
      <c r="R2755" s="1">
        <v>0.73402777777777772</v>
      </c>
      <c r="S2755" s="1">
        <v>0.72083333333333333</v>
      </c>
      <c r="T2755">
        <v>-19</v>
      </c>
      <c r="U2755" t="str">
        <f>IF(Flights[[#This Row],[Arrival Delay]]="","Cancelled",IF(Flights[[#This Row],[Arrival Delay]]&gt;15,"Delayed","On time"))</f>
        <v>On time</v>
      </c>
      <c r="V2755" t="str">
        <f>IF(Flights[[#This Row],[Status]]&lt;&gt;"Delayed","",IF(Flights[[#This Row],[Arrival Delay]]&gt;120,"Severe",IF(Flights[[#This Row],[Arrival Delay]]&gt;60,"Major","Moderate")))</f>
        <v/>
      </c>
      <c r="X2755" t="str">
        <f>IF(OR(AND(Flights[[#This Row],[Status]]="Cancelled",Flights[[#This Row],[Cancellation Reason]]="Airline/Carrier"),Flights[[#This Row],[Delay Type]]="Severe"),"Yes","No")</f>
        <v>No</v>
      </c>
    </row>
    <row r="2756" spans="1:24" x14ac:dyDescent="0.25">
      <c r="A2756" s="3">
        <v>42209</v>
      </c>
      <c r="B2756">
        <f>WEEKNUM(Flights[[#This Row],[Date]],2)</f>
        <v>30</v>
      </c>
      <c r="C2756">
        <f>WEEKDAY(Flights[[#This Row],[Date]],2)</f>
        <v>5</v>
      </c>
      <c r="D2756" t="s">
        <v>52</v>
      </c>
      <c r="E2756" t="s">
        <v>1987</v>
      </c>
      <c r="F2756" t="s">
        <v>0</v>
      </c>
      <c r="G2756" t="s">
        <v>12</v>
      </c>
      <c r="H2756" t="str">
        <f>_xlfn.XLOOKUP(Flights[[#This Row],[Destination]],Airports!$A$1:$A$77,Airports!$D$1:$D$77,"Code not found")</f>
        <v>New York</v>
      </c>
      <c r="I2756" t="str" cm="1">
        <f t="array" ref="I2756">_xlfn.XLOOKUP(Flights[[#This Row],[Destination]],_xlfn._TRO_TRAILING(Airports!A:A),_xlfn._TRO_TRAILING(Airports!E:E),"Code not found")</f>
        <v>NY</v>
      </c>
      <c r="J2756" s="1">
        <v>0.375</v>
      </c>
      <c r="K2756">
        <f>HOUR(Flights[[#This Row],[Scheduled Departure]])</f>
        <v>9</v>
      </c>
      <c r="L2756" s="1">
        <v>0.37083333333333335</v>
      </c>
      <c r="M2756">
        <v>-6</v>
      </c>
      <c r="N2756">
        <v>318</v>
      </c>
      <c r="O2756" s="14">
        <f>Flights[[#This Row],[Length (min)]]/60</f>
        <v>5.3</v>
      </c>
      <c r="P2756">
        <v>2475</v>
      </c>
      <c r="Q2756" s="17">
        <f>IFERROR(Flights[[#This Row],[Distance]]/Flights[[#This Row],[Length (hr)]],"")</f>
        <v>466.98113207547169</v>
      </c>
      <c r="R2756" s="1">
        <v>0.74652777777777779</v>
      </c>
      <c r="S2756" s="1">
        <v>0.71666666666666667</v>
      </c>
      <c r="T2756">
        <v>-43</v>
      </c>
      <c r="U2756" t="str">
        <f>IF(Flights[[#This Row],[Arrival Delay]]="","Cancelled",IF(Flights[[#This Row],[Arrival Delay]]&gt;15,"Delayed","On time"))</f>
        <v>On time</v>
      </c>
      <c r="V2756" t="str">
        <f>IF(Flights[[#This Row],[Status]]&lt;&gt;"Delayed","",IF(Flights[[#This Row],[Arrival Delay]]&gt;120,"Severe",IF(Flights[[#This Row],[Arrival Delay]]&gt;60,"Major","Moderate")))</f>
        <v/>
      </c>
      <c r="X2756" t="str">
        <f>IF(OR(AND(Flights[[#This Row],[Status]]="Cancelled",Flights[[#This Row],[Cancellation Reason]]="Airline/Carrier"),Flights[[#This Row],[Delay Type]]="Severe"),"Yes","No")</f>
        <v>No</v>
      </c>
    </row>
    <row r="2757" spans="1:24" x14ac:dyDescent="0.25">
      <c r="A2757" s="3">
        <v>42209</v>
      </c>
      <c r="B2757">
        <f>WEEKNUM(Flights[[#This Row],[Date]],2)</f>
        <v>30</v>
      </c>
      <c r="C2757">
        <f>WEEKDAY(Flights[[#This Row],[Date]],2)</f>
        <v>5</v>
      </c>
      <c r="D2757" t="s">
        <v>193</v>
      </c>
      <c r="E2757" t="s">
        <v>1987</v>
      </c>
      <c r="F2757" t="s">
        <v>0</v>
      </c>
      <c r="G2757" t="s">
        <v>22</v>
      </c>
      <c r="H2757" t="str">
        <f>_xlfn.XLOOKUP(Flights[[#This Row],[Destination]],Airports!$A$1:$A$77,Airports!$D$1:$D$77,"Code not found")</f>
        <v>Columbus</v>
      </c>
      <c r="I2757" t="str" cm="1">
        <f t="array" ref="I2757">_xlfn.XLOOKUP(Flights[[#This Row],[Destination]],_xlfn._TRO_TRAILING(Airports!A:A),_xlfn._TRO_TRAILING(Airports!E:E),"Code not found")</f>
        <v>OH</v>
      </c>
      <c r="J2757" s="1">
        <v>0.39930555555555558</v>
      </c>
      <c r="K2757">
        <f>HOUR(Flights[[#This Row],[Scheduled Departure]])</f>
        <v>9</v>
      </c>
      <c r="L2757" s="1">
        <v>0.39444444444444443</v>
      </c>
      <c r="M2757">
        <v>-7</v>
      </c>
      <c r="N2757">
        <v>294</v>
      </c>
      <c r="O2757" s="14">
        <f>Flights[[#This Row],[Length (min)]]/60</f>
        <v>4.9000000000000004</v>
      </c>
      <c r="P2757">
        <v>1995</v>
      </c>
      <c r="Q2757" s="17">
        <f>IFERROR(Flights[[#This Row],[Distance]]/Flights[[#This Row],[Length (hr)]],"")</f>
        <v>407.14285714285711</v>
      </c>
      <c r="R2757" s="1">
        <v>0.71666666666666667</v>
      </c>
      <c r="S2757" s="1">
        <v>0.72361111111111109</v>
      </c>
      <c r="T2757">
        <v>10</v>
      </c>
      <c r="U2757" t="str">
        <f>IF(Flights[[#This Row],[Arrival Delay]]="","Cancelled",IF(Flights[[#This Row],[Arrival Delay]]&gt;15,"Delayed","On time"))</f>
        <v>On time</v>
      </c>
      <c r="V2757" t="str">
        <f>IF(Flights[[#This Row],[Status]]&lt;&gt;"Delayed","",IF(Flights[[#This Row],[Arrival Delay]]&gt;120,"Severe",IF(Flights[[#This Row],[Arrival Delay]]&gt;60,"Major","Moderate")))</f>
        <v/>
      </c>
      <c r="X2757" t="str">
        <f>IF(OR(AND(Flights[[#This Row],[Status]]="Cancelled",Flights[[#This Row],[Cancellation Reason]]="Airline/Carrier"),Flights[[#This Row],[Delay Type]]="Severe"),"Yes","No")</f>
        <v>No</v>
      </c>
    </row>
    <row r="2758" spans="1:24" x14ac:dyDescent="0.25">
      <c r="A2758" s="3">
        <v>42209</v>
      </c>
      <c r="B2758">
        <f>WEEKNUM(Flights[[#This Row],[Date]],2)</f>
        <v>30</v>
      </c>
      <c r="C2758">
        <f>WEEKDAY(Flights[[#This Row],[Date]],2)</f>
        <v>5</v>
      </c>
      <c r="D2758" t="s">
        <v>136</v>
      </c>
      <c r="E2758" t="s">
        <v>1987</v>
      </c>
      <c r="F2758" t="s">
        <v>0</v>
      </c>
      <c r="G2758" t="s">
        <v>26</v>
      </c>
      <c r="H2758" t="str">
        <f>_xlfn.XLOOKUP(Flights[[#This Row],[Destination]],Airports!$A$1:$A$77,Airports!$D$1:$D$77,"Code not found")</f>
        <v>Atlanta</v>
      </c>
      <c r="I2758" t="str" cm="1">
        <f t="array" ref="I2758">_xlfn.XLOOKUP(Flights[[#This Row],[Destination]],_xlfn._TRO_TRAILING(Airports!A:A),_xlfn._TRO_TRAILING(Airports!E:E),"Code not found")</f>
        <v>GA</v>
      </c>
      <c r="J2758" s="1">
        <v>0.41666666666666669</v>
      </c>
      <c r="K2758">
        <f>HOUR(Flights[[#This Row],[Scheduled Departure]])</f>
        <v>10</v>
      </c>
      <c r="L2758" s="1">
        <v>0.41458333333333336</v>
      </c>
      <c r="M2758">
        <v>-3</v>
      </c>
      <c r="N2758">
        <v>263</v>
      </c>
      <c r="O2758" s="14">
        <f>Flights[[#This Row],[Length (min)]]/60</f>
        <v>4.3833333333333337</v>
      </c>
      <c r="P2758">
        <v>1947</v>
      </c>
      <c r="Q2758" s="17">
        <f>IFERROR(Flights[[#This Row],[Distance]]/Flights[[#This Row],[Length (hr)]],"")</f>
        <v>444.18250950570336</v>
      </c>
      <c r="R2758" s="1">
        <v>0.73333333333333328</v>
      </c>
      <c r="S2758" s="1">
        <v>0.72222222222222221</v>
      </c>
      <c r="T2758">
        <v>-16</v>
      </c>
      <c r="U2758" t="str">
        <f>IF(Flights[[#This Row],[Arrival Delay]]="","Cancelled",IF(Flights[[#This Row],[Arrival Delay]]&gt;15,"Delayed","On time"))</f>
        <v>On time</v>
      </c>
      <c r="V2758" t="str">
        <f>IF(Flights[[#This Row],[Status]]&lt;&gt;"Delayed","",IF(Flights[[#This Row],[Arrival Delay]]&gt;120,"Severe",IF(Flights[[#This Row],[Arrival Delay]]&gt;60,"Major","Moderate")))</f>
        <v/>
      </c>
      <c r="X2758" t="str">
        <f>IF(OR(AND(Flights[[#This Row],[Status]]="Cancelled",Flights[[#This Row],[Cancellation Reason]]="Airline/Carrier"),Flights[[#This Row],[Delay Type]]="Severe"),"Yes","No")</f>
        <v>No</v>
      </c>
    </row>
    <row r="2759" spans="1:24" x14ac:dyDescent="0.25">
      <c r="A2759" s="3">
        <v>42209</v>
      </c>
      <c r="B2759">
        <f>WEEKNUM(Flights[[#This Row],[Date]],2)</f>
        <v>30</v>
      </c>
      <c r="C2759">
        <f>WEEKDAY(Flights[[#This Row],[Date]],2)</f>
        <v>5</v>
      </c>
      <c r="D2759" t="s">
        <v>198</v>
      </c>
      <c r="E2759" t="s">
        <v>1987</v>
      </c>
      <c r="F2759" t="s">
        <v>0</v>
      </c>
      <c r="G2759" t="s">
        <v>29</v>
      </c>
      <c r="H2759" t="str">
        <f>_xlfn.XLOOKUP(Flights[[#This Row],[Destination]],Airports!$A$1:$A$77,Airports!$D$1:$D$77,"Code not found")</f>
        <v>Phoenix</v>
      </c>
      <c r="I2759" t="str" cm="1">
        <f t="array" ref="I2759">_xlfn.XLOOKUP(Flights[[#This Row],[Destination]],_xlfn._TRO_TRAILING(Airports!A:A),_xlfn._TRO_TRAILING(Airports!E:E),"Code not found")</f>
        <v>AZ</v>
      </c>
      <c r="J2759" s="1">
        <v>0.52777777777777779</v>
      </c>
      <c r="K2759">
        <f>HOUR(Flights[[#This Row],[Scheduled Departure]])</f>
        <v>12</v>
      </c>
      <c r="L2759" s="1">
        <v>0.52777777777777779</v>
      </c>
      <c r="M2759">
        <v>0</v>
      </c>
      <c r="N2759">
        <v>92</v>
      </c>
      <c r="O2759" s="14">
        <f>Flights[[#This Row],[Length (min)]]/60</f>
        <v>1.5333333333333334</v>
      </c>
      <c r="P2759">
        <v>370</v>
      </c>
      <c r="Q2759" s="17">
        <f>IFERROR(Flights[[#This Row],[Distance]]/Flights[[#This Row],[Length (hr)]],"")</f>
        <v>241.30434782608694</v>
      </c>
      <c r="R2759" s="1">
        <v>0.59236111111111112</v>
      </c>
      <c r="S2759" s="1">
        <v>0.59166666666666667</v>
      </c>
      <c r="T2759">
        <v>-1</v>
      </c>
      <c r="U2759" t="str">
        <f>IF(Flights[[#This Row],[Arrival Delay]]="","Cancelled",IF(Flights[[#This Row],[Arrival Delay]]&gt;15,"Delayed","On time"))</f>
        <v>On time</v>
      </c>
      <c r="V2759" t="str">
        <f>IF(Flights[[#This Row],[Status]]&lt;&gt;"Delayed","",IF(Flights[[#This Row],[Arrival Delay]]&gt;120,"Severe",IF(Flights[[#This Row],[Arrival Delay]]&gt;60,"Major","Moderate")))</f>
        <v/>
      </c>
      <c r="X2759" t="str">
        <f>IF(OR(AND(Flights[[#This Row],[Status]]="Cancelled",Flights[[#This Row],[Cancellation Reason]]="Airline/Carrier"),Flights[[#This Row],[Delay Type]]="Severe"),"Yes","No")</f>
        <v>No</v>
      </c>
    </row>
    <row r="2760" spans="1:24" x14ac:dyDescent="0.25">
      <c r="A2760" s="3">
        <v>42209</v>
      </c>
      <c r="B2760">
        <f>WEEKNUM(Flights[[#This Row],[Date]],2)</f>
        <v>30</v>
      </c>
      <c r="C2760">
        <f>WEEKDAY(Flights[[#This Row],[Date]],2)</f>
        <v>5</v>
      </c>
      <c r="D2760" t="s">
        <v>721</v>
      </c>
      <c r="E2760" t="s">
        <v>1995</v>
      </c>
      <c r="F2760" t="s">
        <v>0</v>
      </c>
      <c r="G2760" t="s">
        <v>26</v>
      </c>
      <c r="H2760" t="str">
        <f>_xlfn.XLOOKUP(Flights[[#This Row],[Destination]],Airports!$A$1:$A$77,Airports!$D$1:$D$77,"Code not found")</f>
        <v>Atlanta</v>
      </c>
      <c r="I2760" t="str" cm="1">
        <f t="array" ref="I2760">_xlfn.XLOOKUP(Flights[[#This Row],[Destination]],_xlfn._TRO_TRAILING(Airports!A:A),_xlfn._TRO_TRAILING(Airports!E:E),"Code not found")</f>
        <v>GA</v>
      </c>
      <c r="J2760" s="1">
        <v>0.57638888888888884</v>
      </c>
      <c r="K2760">
        <f>HOUR(Flights[[#This Row],[Scheduled Departure]])</f>
        <v>13</v>
      </c>
      <c r="L2760" s="1">
        <v>0.59652777777777777</v>
      </c>
      <c r="M2760">
        <v>29</v>
      </c>
      <c r="N2760">
        <v>307</v>
      </c>
      <c r="O2760" s="14">
        <f>Flights[[#This Row],[Length (min)]]/60</f>
        <v>5.1166666666666663</v>
      </c>
      <c r="P2760">
        <v>1947</v>
      </c>
      <c r="Q2760" s="17">
        <f>IFERROR(Flights[[#This Row],[Distance]]/Flights[[#This Row],[Length (hr)]],"")</f>
        <v>380.5211726384365</v>
      </c>
      <c r="R2760" s="1">
        <v>0.89236111111111116</v>
      </c>
      <c r="S2760" s="1">
        <v>0.93472222222222223</v>
      </c>
      <c r="T2760">
        <v>61</v>
      </c>
      <c r="U2760" t="str">
        <f>IF(Flights[[#This Row],[Arrival Delay]]="","Cancelled",IF(Flights[[#This Row],[Arrival Delay]]&gt;15,"Delayed","On time"))</f>
        <v>Delayed</v>
      </c>
      <c r="V2760" t="str">
        <f>IF(Flights[[#This Row],[Status]]&lt;&gt;"Delayed","",IF(Flights[[#This Row],[Arrival Delay]]&gt;120,"Severe",IF(Flights[[#This Row],[Arrival Delay]]&gt;60,"Major","Moderate")))</f>
        <v>Major</v>
      </c>
      <c r="X2760" t="str">
        <f>IF(OR(AND(Flights[[#This Row],[Status]]="Cancelled",Flights[[#This Row],[Cancellation Reason]]="Airline/Carrier"),Flights[[#This Row],[Delay Type]]="Severe"),"Yes","No")</f>
        <v>No</v>
      </c>
    </row>
    <row r="2761" spans="1:24" x14ac:dyDescent="0.25">
      <c r="A2761" s="3">
        <v>42209</v>
      </c>
      <c r="B2761">
        <f>WEEKNUM(Flights[[#This Row],[Date]],2)</f>
        <v>30</v>
      </c>
      <c r="C2761">
        <f>WEEKDAY(Flights[[#This Row],[Date]],2)</f>
        <v>5</v>
      </c>
      <c r="D2761" t="s">
        <v>549</v>
      </c>
      <c r="E2761" t="s">
        <v>1989</v>
      </c>
      <c r="F2761" t="s">
        <v>0</v>
      </c>
      <c r="G2761" t="s">
        <v>13</v>
      </c>
      <c r="H2761" t="str">
        <f>_xlfn.XLOOKUP(Flights[[#This Row],[Destination]],Airports!$A$1:$A$77,Airports!$D$1:$D$77,"Code not found")</f>
        <v>Orlando</v>
      </c>
      <c r="I2761" t="str" cm="1">
        <f t="array" ref="I2761">_xlfn.XLOOKUP(Flights[[#This Row],[Destination]],_xlfn._TRO_TRAILING(Airports!A:A),_xlfn._TRO_TRAILING(Airports!E:E),"Code not found")</f>
        <v>FL</v>
      </c>
      <c r="J2761" s="1">
        <v>0.59027777777777779</v>
      </c>
      <c r="K2761">
        <f>HOUR(Flights[[#This Row],[Scheduled Departure]])</f>
        <v>14</v>
      </c>
      <c r="L2761" s="1">
        <v>0.59583333333333333</v>
      </c>
      <c r="M2761">
        <v>8</v>
      </c>
      <c r="N2761">
        <v>291</v>
      </c>
      <c r="O2761" s="14">
        <f>Flights[[#This Row],[Length (min)]]/60</f>
        <v>4.8499999999999996</v>
      </c>
      <c r="P2761">
        <v>2218</v>
      </c>
      <c r="Q2761" s="17">
        <f>IFERROR(Flights[[#This Row],[Distance]]/Flights[[#This Row],[Length (hr)]],"")</f>
        <v>457.31958762886603</v>
      </c>
      <c r="R2761" s="1">
        <v>0.92013888888888884</v>
      </c>
      <c r="S2761" s="1">
        <v>0.92291666666666672</v>
      </c>
      <c r="T2761">
        <v>4</v>
      </c>
      <c r="U2761" t="str">
        <f>IF(Flights[[#This Row],[Arrival Delay]]="","Cancelled",IF(Flights[[#This Row],[Arrival Delay]]&gt;15,"Delayed","On time"))</f>
        <v>On time</v>
      </c>
      <c r="V2761" t="str">
        <f>IF(Flights[[#This Row],[Status]]&lt;&gt;"Delayed","",IF(Flights[[#This Row],[Arrival Delay]]&gt;120,"Severe",IF(Flights[[#This Row],[Arrival Delay]]&gt;60,"Major","Moderate")))</f>
        <v/>
      </c>
      <c r="X2761" t="str">
        <f>IF(OR(AND(Flights[[#This Row],[Status]]="Cancelled",Flights[[#This Row],[Cancellation Reason]]="Airline/Carrier"),Flights[[#This Row],[Delay Type]]="Severe"),"Yes","No")</f>
        <v>No</v>
      </c>
    </row>
    <row r="2762" spans="1:24" x14ac:dyDescent="0.25">
      <c r="A2762" s="3">
        <v>42209</v>
      </c>
      <c r="B2762">
        <f>WEEKNUM(Flights[[#This Row],[Date]],2)</f>
        <v>30</v>
      </c>
      <c r="C2762">
        <f>WEEKDAY(Flights[[#This Row],[Date]],2)</f>
        <v>5</v>
      </c>
      <c r="D2762" t="s">
        <v>551</v>
      </c>
      <c r="E2762" t="s">
        <v>1993</v>
      </c>
      <c r="F2762" t="s">
        <v>0</v>
      </c>
      <c r="G2762" t="s">
        <v>15</v>
      </c>
      <c r="H2762" t="str">
        <f>_xlfn.XLOOKUP(Flights[[#This Row],[Destination]],Airports!$A$1:$A$77,Airports!$D$1:$D$77,"Code not found")</f>
        <v>Las Vegas</v>
      </c>
      <c r="I2762" t="str" cm="1">
        <f t="array" ref="I2762">_xlfn.XLOOKUP(Flights[[#This Row],[Destination]],_xlfn._TRO_TRAILING(Airports!A:A),_xlfn._TRO_TRAILING(Airports!E:E),"Code not found")</f>
        <v>NV</v>
      </c>
      <c r="J2762" s="1">
        <v>0.64583333333333337</v>
      </c>
      <c r="K2762">
        <f>HOUR(Flights[[#This Row],[Scheduled Departure]])</f>
        <v>15</v>
      </c>
      <c r="L2762" s="1">
        <v>0.64513888888888893</v>
      </c>
      <c r="M2762">
        <v>-1</v>
      </c>
      <c r="N2762">
        <v>66</v>
      </c>
      <c r="O2762" s="14">
        <f>Flights[[#This Row],[Length (min)]]/60</f>
        <v>1.1000000000000001</v>
      </c>
      <c r="P2762">
        <v>236</v>
      </c>
      <c r="Q2762" s="17">
        <f>IFERROR(Flights[[#This Row],[Distance]]/Flights[[#This Row],[Length (hr)]],"")</f>
        <v>214.54545454545453</v>
      </c>
      <c r="R2762" s="1">
        <v>0.69166666666666665</v>
      </c>
      <c r="S2762" s="1">
        <v>0.69097222222222221</v>
      </c>
      <c r="T2762">
        <v>-1</v>
      </c>
      <c r="U2762" t="str">
        <f>IF(Flights[[#This Row],[Arrival Delay]]="","Cancelled",IF(Flights[[#This Row],[Arrival Delay]]&gt;15,"Delayed","On time"))</f>
        <v>On time</v>
      </c>
      <c r="V2762" t="str">
        <f>IF(Flights[[#This Row],[Status]]&lt;&gt;"Delayed","",IF(Flights[[#This Row],[Arrival Delay]]&gt;120,"Severe",IF(Flights[[#This Row],[Arrival Delay]]&gt;60,"Major","Moderate")))</f>
        <v/>
      </c>
      <c r="X2762" t="str">
        <f>IF(OR(AND(Flights[[#This Row],[Status]]="Cancelled",Flights[[#This Row],[Cancellation Reason]]="Airline/Carrier"),Flights[[#This Row],[Delay Type]]="Severe"),"Yes","No")</f>
        <v>No</v>
      </c>
    </row>
    <row r="2763" spans="1:24" x14ac:dyDescent="0.25">
      <c r="A2763" s="3">
        <v>42209</v>
      </c>
      <c r="B2763">
        <f>WEEKNUM(Flights[[#This Row],[Date]],2)</f>
        <v>30</v>
      </c>
      <c r="C2763">
        <f>WEEKDAY(Flights[[#This Row],[Date]],2)</f>
        <v>5</v>
      </c>
      <c r="D2763" t="s">
        <v>202</v>
      </c>
      <c r="E2763" t="s">
        <v>1987</v>
      </c>
      <c r="F2763" t="s">
        <v>0</v>
      </c>
      <c r="G2763" t="s">
        <v>29</v>
      </c>
      <c r="H2763" t="str">
        <f>_xlfn.XLOOKUP(Flights[[#This Row],[Destination]],Airports!$A$1:$A$77,Airports!$D$1:$D$77,"Code not found")</f>
        <v>Phoenix</v>
      </c>
      <c r="I2763" t="str" cm="1">
        <f t="array" ref="I2763">_xlfn.XLOOKUP(Flights[[#This Row],[Destination]],_xlfn._TRO_TRAILING(Airports!A:A),_xlfn._TRO_TRAILING(Airports!E:E),"Code not found")</f>
        <v>AZ</v>
      </c>
      <c r="J2763" s="1">
        <v>0.73611111111111116</v>
      </c>
      <c r="K2763">
        <f>HOUR(Flights[[#This Row],[Scheduled Departure]])</f>
        <v>17</v>
      </c>
      <c r="L2763" s="1">
        <v>0.74027777777777781</v>
      </c>
      <c r="M2763">
        <v>6</v>
      </c>
      <c r="N2763">
        <v>83</v>
      </c>
      <c r="O2763" s="14">
        <f>Flights[[#This Row],[Length (min)]]/60</f>
        <v>1.3833333333333333</v>
      </c>
      <c r="P2763">
        <v>370</v>
      </c>
      <c r="Q2763" s="17">
        <f>IFERROR(Flights[[#This Row],[Distance]]/Flights[[#This Row],[Length (hr)]],"")</f>
        <v>267.46987951807228</v>
      </c>
      <c r="R2763" s="1">
        <v>0.80277777777777781</v>
      </c>
      <c r="S2763" s="1">
        <v>0.79791666666666672</v>
      </c>
      <c r="T2763">
        <v>-7</v>
      </c>
      <c r="U2763" t="str">
        <f>IF(Flights[[#This Row],[Arrival Delay]]="","Cancelled",IF(Flights[[#This Row],[Arrival Delay]]&gt;15,"Delayed","On time"))</f>
        <v>On time</v>
      </c>
      <c r="V2763" t="str">
        <f>IF(Flights[[#This Row],[Status]]&lt;&gt;"Delayed","",IF(Flights[[#This Row],[Arrival Delay]]&gt;120,"Severe",IF(Flights[[#This Row],[Arrival Delay]]&gt;60,"Major","Moderate")))</f>
        <v/>
      </c>
      <c r="X2763" t="str">
        <f>IF(OR(AND(Flights[[#This Row],[Status]]="Cancelled",Flights[[#This Row],[Cancellation Reason]]="Airline/Carrier"),Flights[[#This Row],[Delay Type]]="Severe"),"Yes","No")</f>
        <v>No</v>
      </c>
    </row>
    <row r="2764" spans="1:24" x14ac:dyDescent="0.25">
      <c r="A2764" s="3">
        <v>42209</v>
      </c>
      <c r="B2764">
        <f>WEEKNUM(Flights[[#This Row],[Date]],2)</f>
        <v>30</v>
      </c>
      <c r="C2764">
        <f>WEEKDAY(Flights[[#This Row],[Date]],2)</f>
        <v>5</v>
      </c>
      <c r="D2764" t="s">
        <v>116</v>
      </c>
      <c r="E2764" t="s">
        <v>1987</v>
      </c>
      <c r="F2764" t="s">
        <v>0</v>
      </c>
      <c r="G2764" t="s">
        <v>3</v>
      </c>
      <c r="H2764" t="str">
        <f>_xlfn.XLOOKUP(Flights[[#This Row],[Destination]],Airports!$A$1:$A$77,Airports!$D$1:$D$77,"Code not found")</f>
        <v>Dallas</v>
      </c>
      <c r="I2764" t="str" cm="1">
        <f t="array" ref="I2764">_xlfn.XLOOKUP(Flights[[#This Row],[Destination]],_xlfn._TRO_TRAILING(Airports!A:A),_xlfn._TRO_TRAILING(Airports!E:E),"Code not found")</f>
        <v>TX</v>
      </c>
      <c r="J2764" s="1">
        <v>0.79861111111111116</v>
      </c>
      <c r="K2764">
        <f>HOUR(Flights[[#This Row],[Scheduled Departure]])</f>
        <v>19</v>
      </c>
      <c r="L2764" s="1">
        <v>0.79305555555555551</v>
      </c>
      <c r="M2764">
        <v>-8</v>
      </c>
      <c r="N2764">
        <v>173</v>
      </c>
      <c r="O2764" s="14">
        <f>Flights[[#This Row],[Length (min)]]/60</f>
        <v>2.8833333333333333</v>
      </c>
      <c r="P2764">
        <v>1235</v>
      </c>
      <c r="Q2764" s="17">
        <f>IFERROR(Flights[[#This Row],[Distance]]/Flights[[#This Row],[Length (hr)]],"")</f>
        <v>428.32369942196533</v>
      </c>
      <c r="R2764" s="1">
        <v>1.2500000000000001E-2</v>
      </c>
      <c r="S2764" s="1">
        <v>0.99652777777777779</v>
      </c>
      <c r="T2764">
        <v>-23</v>
      </c>
      <c r="U2764" t="str">
        <f>IF(Flights[[#This Row],[Arrival Delay]]="","Cancelled",IF(Flights[[#This Row],[Arrival Delay]]&gt;15,"Delayed","On time"))</f>
        <v>On time</v>
      </c>
      <c r="V2764" t="str">
        <f>IF(Flights[[#This Row],[Status]]&lt;&gt;"Delayed","",IF(Flights[[#This Row],[Arrival Delay]]&gt;120,"Severe",IF(Flights[[#This Row],[Arrival Delay]]&gt;60,"Major","Moderate")))</f>
        <v/>
      </c>
      <c r="X2764" t="str">
        <f>IF(OR(AND(Flights[[#This Row],[Status]]="Cancelled",Flights[[#This Row],[Cancellation Reason]]="Airline/Carrier"),Flights[[#This Row],[Delay Type]]="Severe"),"Yes","No")</f>
        <v>No</v>
      </c>
    </row>
    <row r="2765" spans="1:24" x14ac:dyDescent="0.25">
      <c r="A2765" s="3">
        <v>42209</v>
      </c>
      <c r="B2765">
        <f>WEEKNUM(Flights[[#This Row],[Date]],2)</f>
        <v>30</v>
      </c>
      <c r="C2765">
        <f>WEEKDAY(Flights[[#This Row],[Date]],2)</f>
        <v>5</v>
      </c>
      <c r="D2765" t="s">
        <v>1380</v>
      </c>
      <c r="E2765" t="s">
        <v>1998</v>
      </c>
      <c r="F2765" t="s">
        <v>0</v>
      </c>
      <c r="G2765" t="s">
        <v>273</v>
      </c>
      <c r="H2765" t="str">
        <f>_xlfn.XLOOKUP(Flights[[#This Row],[Destination]],Airports!$A$1:$A$77,Airports!$D$1:$D$77,"Code not found")</f>
        <v>Denver</v>
      </c>
      <c r="I2765" t="str" cm="1">
        <f t="array" ref="I2765">_xlfn.XLOOKUP(Flights[[#This Row],[Destination]],_xlfn._TRO_TRAILING(Airports!A:A),_xlfn._TRO_TRAILING(Airports!E:E),"Code not found")</f>
        <v>CO</v>
      </c>
      <c r="J2765" s="1">
        <v>0.82986111111111116</v>
      </c>
      <c r="K2765">
        <f>HOUR(Flights[[#This Row],[Scheduled Departure]])</f>
        <v>19</v>
      </c>
      <c r="L2765" s="1">
        <v>0.88680555555555551</v>
      </c>
      <c r="M2765">
        <v>82</v>
      </c>
      <c r="N2765">
        <v>121</v>
      </c>
      <c r="O2765" s="14">
        <f>Flights[[#This Row],[Length (min)]]/60</f>
        <v>2.0166666666666666</v>
      </c>
      <c r="P2765">
        <v>862</v>
      </c>
      <c r="Q2765" s="17">
        <f>IFERROR(Flights[[#This Row],[Distance]]/Flights[[#This Row],[Length (hr)]],"")</f>
        <v>427.43801652892563</v>
      </c>
      <c r="R2765" s="1">
        <v>0.96597222222222223</v>
      </c>
      <c r="S2765" s="1">
        <v>1.2500000000000001E-2</v>
      </c>
      <c r="T2765">
        <v>67</v>
      </c>
      <c r="U2765" t="str">
        <f>IF(Flights[[#This Row],[Arrival Delay]]="","Cancelled",IF(Flights[[#This Row],[Arrival Delay]]&gt;15,"Delayed","On time"))</f>
        <v>Delayed</v>
      </c>
      <c r="V2765" t="str">
        <f>IF(Flights[[#This Row],[Status]]&lt;&gt;"Delayed","",IF(Flights[[#This Row],[Arrival Delay]]&gt;120,"Severe",IF(Flights[[#This Row],[Arrival Delay]]&gt;60,"Major","Moderate")))</f>
        <v>Major</v>
      </c>
      <c r="X2765" t="str">
        <f>IF(OR(AND(Flights[[#This Row],[Status]]="Cancelled",Flights[[#This Row],[Cancellation Reason]]="Airline/Carrier"),Flights[[#This Row],[Delay Type]]="Severe"),"Yes","No")</f>
        <v>No</v>
      </c>
    </row>
    <row r="2766" spans="1:24" x14ac:dyDescent="0.25">
      <c r="A2766" s="3">
        <v>42209</v>
      </c>
      <c r="B2766">
        <f>WEEKNUM(Flights[[#This Row],[Date]],2)</f>
        <v>30</v>
      </c>
      <c r="C2766">
        <f>WEEKDAY(Flights[[#This Row],[Date]],2)</f>
        <v>5</v>
      </c>
      <c r="D2766" t="s">
        <v>742</v>
      </c>
      <c r="E2766" t="s">
        <v>1989</v>
      </c>
      <c r="F2766" t="s">
        <v>0</v>
      </c>
      <c r="G2766" t="s">
        <v>12</v>
      </c>
      <c r="H2766" t="str">
        <f>_xlfn.XLOOKUP(Flights[[#This Row],[Destination]],Airports!$A$1:$A$77,Airports!$D$1:$D$77,"Code not found")</f>
        <v>New York</v>
      </c>
      <c r="I2766" t="str" cm="1">
        <f t="array" ref="I2766">_xlfn.XLOOKUP(Flights[[#This Row],[Destination]],_xlfn._TRO_TRAILING(Airports!A:A),_xlfn._TRO_TRAILING(Airports!E:E),"Code not found")</f>
        <v>NY</v>
      </c>
      <c r="J2766" s="1">
        <v>0.89583333333333337</v>
      </c>
      <c r="K2766">
        <f>HOUR(Flights[[#This Row],[Scheduled Departure]])</f>
        <v>21</v>
      </c>
      <c r="L2766" s="1">
        <v>0.89861111111111114</v>
      </c>
      <c r="M2766">
        <v>4</v>
      </c>
      <c r="N2766">
        <v>306</v>
      </c>
      <c r="O2766" s="14">
        <f>Flights[[#This Row],[Length (min)]]/60</f>
        <v>5.0999999999999996</v>
      </c>
      <c r="P2766">
        <v>2475</v>
      </c>
      <c r="Q2766" s="17">
        <f>IFERROR(Flights[[#This Row],[Distance]]/Flights[[#This Row],[Length (hr)]],"")</f>
        <v>485.29411764705884</v>
      </c>
      <c r="R2766" s="1">
        <v>0.24652777777777779</v>
      </c>
      <c r="S2766" s="1">
        <v>0.2361111111111111</v>
      </c>
      <c r="T2766">
        <v>-15</v>
      </c>
      <c r="U2766" t="str">
        <f>IF(Flights[[#This Row],[Arrival Delay]]="","Cancelled",IF(Flights[[#This Row],[Arrival Delay]]&gt;15,"Delayed","On time"))</f>
        <v>On time</v>
      </c>
      <c r="V2766" t="str">
        <f>IF(Flights[[#This Row],[Status]]&lt;&gt;"Delayed","",IF(Flights[[#This Row],[Arrival Delay]]&gt;120,"Severe",IF(Flights[[#This Row],[Arrival Delay]]&gt;60,"Major","Moderate")))</f>
        <v/>
      </c>
      <c r="X2766" t="str">
        <f>IF(OR(AND(Flights[[#This Row],[Status]]="Cancelled",Flights[[#This Row],[Cancellation Reason]]="Airline/Carrier"),Flights[[#This Row],[Delay Type]]="Severe"),"Yes","No")</f>
        <v>No</v>
      </c>
    </row>
    <row r="2767" spans="1:24" x14ac:dyDescent="0.25">
      <c r="A2767" s="3">
        <v>42209</v>
      </c>
      <c r="B2767">
        <f>WEEKNUM(Flights[[#This Row],[Date]],2)</f>
        <v>30</v>
      </c>
      <c r="C2767">
        <f>WEEKDAY(Flights[[#This Row],[Date]],2)</f>
        <v>5</v>
      </c>
      <c r="D2767" t="s">
        <v>1561</v>
      </c>
      <c r="E2767" t="s">
        <v>1995</v>
      </c>
      <c r="F2767" t="s">
        <v>0</v>
      </c>
      <c r="G2767" t="s">
        <v>246</v>
      </c>
      <c r="H2767" t="str">
        <f>_xlfn.XLOOKUP(Flights[[#This Row],[Destination]],Airports!$A$1:$A$77,Airports!$D$1:$D$77,"Code not found")</f>
        <v>Albuquerque</v>
      </c>
      <c r="I2767" t="str" cm="1">
        <f t="array" ref="I2767">_xlfn.XLOOKUP(Flights[[#This Row],[Destination]],_xlfn._TRO_TRAILING(Airports!A:A),_xlfn._TRO_TRAILING(Airports!E:E),"Code not found")</f>
        <v>NM</v>
      </c>
      <c r="J2767" s="1">
        <v>0.92013888888888884</v>
      </c>
      <c r="K2767">
        <f>HOUR(Flights[[#This Row],[Scheduled Departure]])</f>
        <v>22</v>
      </c>
      <c r="L2767" s="1">
        <v>0.98333333333333328</v>
      </c>
      <c r="M2767">
        <v>91</v>
      </c>
      <c r="N2767">
        <v>103</v>
      </c>
      <c r="O2767" s="14">
        <f>Flights[[#This Row],[Length (min)]]/60</f>
        <v>1.7166666666666666</v>
      </c>
      <c r="P2767">
        <v>677</v>
      </c>
      <c r="Q2767" s="17">
        <f>IFERROR(Flights[[#This Row],[Distance]]/Flights[[#This Row],[Length (hr)]],"")</f>
        <v>394.368932038835</v>
      </c>
      <c r="R2767" s="1">
        <v>3.4722222222222224E-2</v>
      </c>
      <c r="S2767" s="1">
        <v>9.6527777777777782E-2</v>
      </c>
      <c r="T2767">
        <v>89</v>
      </c>
      <c r="U2767" t="str">
        <f>IF(Flights[[#This Row],[Arrival Delay]]="","Cancelled",IF(Flights[[#This Row],[Arrival Delay]]&gt;15,"Delayed","On time"))</f>
        <v>Delayed</v>
      </c>
      <c r="V2767" t="str">
        <f>IF(Flights[[#This Row],[Status]]&lt;&gt;"Delayed","",IF(Flights[[#This Row],[Arrival Delay]]&gt;120,"Severe",IF(Flights[[#This Row],[Arrival Delay]]&gt;60,"Major","Moderate")))</f>
        <v>Major</v>
      </c>
      <c r="X2767" t="str">
        <f>IF(OR(AND(Flights[[#This Row],[Status]]="Cancelled",Flights[[#This Row],[Cancellation Reason]]="Airline/Carrier"),Flights[[#This Row],[Delay Type]]="Severe"),"Yes","No")</f>
        <v>No</v>
      </c>
    </row>
    <row r="2768" spans="1:24" x14ac:dyDescent="0.25">
      <c r="A2768" s="3">
        <v>42209</v>
      </c>
      <c r="B2768">
        <f>WEEKNUM(Flights[[#This Row],[Date]],2)</f>
        <v>30</v>
      </c>
      <c r="C2768">
        <f>WEEKDAY(Flights[[#This Row],[Date]],2)</f>
        <v>5</v>
      </c>
      <c r="D2768" t="s">
        <v>656</v>
      </c>
      <c r="E2768" t="s">
        <v>1994</v>
      </c>
      <c r="F2768" t="s">
        <v>0</v>
      </c>
      <c r="G2768" t="s">
        <v>283</v>
      </c>
      <c r="H2768" t="str">
        <f>_xlfn.XLOOKUP(Flights[[#This Row],[Destination]],Airports!$A$1:$A$77,Airports!$D$1:$D$77,"Code not found")</f>
        <v>Fresno</v>
      </c>
      <c r="I2768" t="str" cm="1">
        <f t="array" ref="I2768">_xlfn.XLOOKUP(Flights[[#This Row],[Destination]],_xlfn._TRO_TRAILING(Airports!A:A),_xlfn._TRO_TRAILING(Airports!E:E),"Code not found")</f>
        <v>CA</v>
      </c>
      <c r="J2768" s="1">
        <v>0.9375</v>
      </c>
      <c r="K2768">
        <f>HOUR(Flights[[#This Row],[Scheduled Departure]])</f>
        <v>22</v>
      </c>
      <c r="L2768" s="1">
        <v>0.93263888888888891</v>
      </c>
      <c r="M2768">
        <v>-7</v>
      </c>
      <c r="N2768">
        <v>75</v>
      </c>
      <c r="O2768" s="14">
        <f>Flights[[#This Row],[Length (min)]]/60</f>
        <v>1.25</v>
      </c>
      <c r="P2768">
        <v>209</v>
      </c>
      <c r="Q2768" s="17">
        <f>IFERROR(Flights[[#This Row],[Distance]]/Flights[[#This Row],[Length (hr)]],"")</f>
        <v>167.2</v>
      </c>
      <c r="R2768" s="1">
        <v>0.98333333333333328</v>
      </c>
      <c r="S2768" s="1">
        <v>0.98472222222222228</v>
      </c>
      <c r="T2768">
        <v>2</v>
      </c>
      <c r="U2768" t="str">
        <f>IF(Flights[[#This Row],[Arrival Delay]]="","Cancelled",IF(Flights[[#This Row],[Arrival Delay]]&gt;15,"Delayed","On time"))</f>
        <v>On time</v>
      </c>
      <c r="V2768" t="str">
        <f>IF(Flights[[#This Row],[Status]]&lt;&gt;"Delayed","",IF(Flights[[#This Row],[Arrival Delay]]&gt;120,"Severe",IF(Flights[[#This Row],[Arrival Delay]]&gt;60,"Major","Moderate")))</f>
        <v/>
      </c>
      <c r="X2768" t="str">
        <f>IF(OR(AND(Flights[[#This Row],[Status]]="Cancelled",Flights[[#This Row],[Cancellation Reason]]="Airline/Carrier"),Flights[[#This Row],[Delay Type]]="Severe"),"Yes","No")</f>
        <v>No</v>
      </c>
    </row>
    <row r="2769" spans="1:24" x14ac:dyDescent="0.25">
      <c r="A2769" s="3">
        <v>42209</v>
      </c>
      <c r="B2769">
        <f>WEEKNUM(Flights[[#This Row],[Date]],2)</f>
        <v>30</v>
      </c>
      <c r="C2769">
        <f>WEEKDAY(Flights[[#This Row],[Date]],2)</f>
        <v>5</v>
      </c>
      <c r="D2769" t="s">
        <v>657</v>
      </c>
      <c r="E2769" t="s">
        <v>1996</v>
      </c>
      <c r="F2769" t="s">
        <v>0</v>
      </c>
      <c r="G2769" t="s">
        <v>10</v>
      </c>
      <c r="H2769" t="str">
        <f>_xlfn.XLOOKUP(Flights[[#This Row],[Destination]],Airports!$A$1:$A$77,Airports!$D$1:$D$77,"Code not found")</f>
        <v>Boston</v>
      </c>
      <c r="I2769" t="str" cm="1">
        <f t="array" ref="I2769">_xlfn.XLOOKUP(Flights[[#This Row],[Destination]],_xlfn._TRO_TRAILING(Airports!A:A),_xlfn._TRO_TRAILING(Airports!E:E),"Code not found")</f>
        <v>MA</v>
      </c>
      <c r="J2769" s="1">
        <v>0.96527777777777779</v>
      </c>
      <c r="K2769">
        <f>HOUR(Flights[[#This Row],[Scheduled Departure]])</f>
        <v>23</v>
      </c>
      <c r="L2769" s="1">
        <v>0.96527777777777779</v>
      </c>
      <c r="M2769">
        <v>0</v>
      </c>
      <c r="N2769">
        <v>322</v>
      </c>
      <c r="O2769" s="14">
        <f>Flights[[#This Row],[Length (min)]]/60</f>
        <v>5.3666666666666663</v>
      </c>
      <c r="P2769">
        <v>2611</v>
      </c>
      <c r="Q2769" s="17">
        <f>IFERROR(Flights[[#This Row],[Distance]]/Flights[[#This Row],[Length (hr)]],"")</f>
        <v>486.52173913043481</v>
      </c>
      <c r="R2769" s="1">
        <v>0.32222222222222224</v>
      </c>
      <c r="S2769" s="1">
        <v>0.31388888888888888</v>
      </c>
      <c r="T2769">
        <v>-12</v>
      </c>
      <c r="U2769" t="str">
        <f>IF(Flights[[#This Row],[Arrival Delay]]="","Cancelled",IF(Flights[[#This Row],[Arrival Delay]]&gt;15,"Delayed","On time"))</f>
        <v>On time</v>
      </c>
      <c r="V2769" t="str">
        <f>IF(Flights[[#This Row],[Status]]&lt;&gt;"Delayed","",IF(Flights[[#This Row],[Arrival Delay]]&gt;120,"Severe",IF(Flights[[#This Row],[Arrival Delay]]&gt;60,"Major","Moderate")))</f>
        <v/>
      </c>
      <c r="X2769" t="str">
        <f>IF(OR(AND(Flights[[#This Row],[Status]]="Cancelled",Flights[[#This Row],[Cancellation Reason]]="Airline/Carrier"),Flights[[#This Row],[Delay Type]]="Severe"),"Yes","No")</f>
        <v>No</v>
      </c>
    </row>
    <row r="2770" spans="1:24" x14ac:dyDescent="0.25">
      <c r="A2770" s="3">
        <v>42209</v>
      </c>
      <c r="B2770">
        <f>WEEKNUM(Flights[[#This Row],[Date]],2)</f>
        <v>30</v>
      </c>
      <c r="C2770">
        <f>WEEKDAY(Flights[[#This Row],[Date]],2)</f>
        <v>5</v>
      </c>
      <c r="D2770" t="s">
        <v>680</v>
      </c>
      <c r="E2770" t="s">
        <v>1996</v>
      </c>
      <c r="F2770" t="s">
        <v>0</v>
      </c>
      <c r="G2770" t="s">
        <v>281</v>
      </c>
      <c r="H2770" t="str">
        <f>_xlfn.XLOOKUP(Flights[[#This Row],[Destination]],Airports!$A$1:$A$77,Airports!$D$1:$D$77,"Code not found")</f>
        <v>Newark</v>
      </c>
      <c r="I2770" t="str" cm="1">
        <f t="array" ref="I2770">_xlfn.XLOOKUP(Flights[[#This Row],[Destination]],_xlfn._TRO_TRAILING(Airports!A:A),_xlfn._TRO_TRAILING(Airports!E:E),"Code not found")</f>
        <v>NJ</v>
      </c>
      <c r="J2770" s="1">
        <v>0.97916666666666663</v>
      </c>
      <c r="K2770">
        <f>HOUR(Flights[[#This Row],[Scheduled Departure]])</f>
        <v>23</v>
      </c>
      <c r="L2770" s="1">
        <v>0.97777777777777775</v>
      </c>
      <c r="M2770">
        <v>-2</v>
      </c>
      <c r="N2770">
        <v>309</v>
      </c>
      <c r="O2770" s="14">
        <f>Flights[[#This Row],[Length (min)]]/60</f>
        <v>5.15</v>
      </c>
      <c r="P2770">
        <v>2454</v>
      </c>
      <c r="Q2770" s="17">
        <f>IFERROR(Flights[[#This Row],[Distance]]/Flights[[#This Row],[Length (hr)]],"")</f>
        <v>476.504854368932</v>
      </c>
      <c r="R2770" s="1">
        <v>0.3263888888888889</v>
      </c>
      <c r="S2770" s="1">
        <v>0.31736111111111109</v>
      </c>
      <c r="T2770">
        <v>-13</v>
      </c>
      <c r="U2770" t="str">
        <f>IF(Flights[[#This Row],[Arrival Delay]]="","Cancelled",IF(Flights[[#This Row],[Arrival Delay]]&gt;15,"Delayed","On time"))</f>
        <v>On time</v>
      </c>
      <c r="V2770" t="str">
        <f>IF(Flights[[#This Row],[Status]]&lt;&gt;"Delayed","",IF(Flights[[#This Row],[Arrival Delay]]&gt;120,"Severe",IF(Flights[[#This Row],[Arrival Delay]]&gt;60,"Major","Moderate")))</f>
        <v/>
      </c>
      <c r="X2770" t="str">
        <f>IF(OR(AND(Flights[[#This Row],[Status]]="Cancelled",Flights[[#This Row],[Cancellation Reason]]="Airline/Carrier"),Flights[[#This Row],[Delay Type]]="Severe"),"Yes","No")</f>
        <v>No</v>
      </c>
    </row>
    <row r="2771" spans="1:24" x14ac:dyDescent="0.25">
      <c r="A2771" s="3">
        <v>42210</v>
      </c>
      <c r="B2771">
        <f>WEEKNUM(Flights[[#This Row],[Date]],2)</f>
        <v>30</v>
      </c>
      <c r="C2771">
        <f>WEEKDAY(Flights[[#This Row],[Date]],2)</f>
        <v>6</v>
      </c>
      <c r="D2771" t="s">
        <v>799</v>
      </c>
      <c r="E2771" t="s">
        <v>1989</v>
      </c>
      <c r="F2771" t="s">
        <v>0</v>
      </c>
      <c r="G2771" t="s">
        <v>344</v>
      </c>
      <c r="H2771" t="str">
        <f>_xlfn.XLOOKUP(Flights[[#This Row],[Destination]],Airports!$A$1:$A$77,Airports!$D$1:$D$77,"Code not found")</f>
        <v>Seattle</v>
      </c>
      <c r="I2771" t="str" cm="1">
        <f t="array" ref="I2771">_xlfn.XLOOKUP(Flights[[#This Row],[Destination]],_xlfn._TRO_TRAILING(Airports!A:A),_xlfn._TRO_TRAILING(Airports!E:E),"Code not found")</f>
        <v>WA</v>
      </c>
      <c r="J2771" s="1">
        <v>0.3611111111111111</v>
      </c>
      <c r="K2771">
        <f>HOUR(Flights[[#This Row],[Scheduled Departure]])</f>
        <v>8</v>
      </c>
      <c r="L2771" s="1">
        <v>0.35902777777777778</v>
      </c>
      <c r="M2771">
        <v>-3</v>
      </c>
      <c r="N2771">
        <v>165</v>
      </c>
      <c r="O2771" s="14">
        <f>Flights[[#This Row],[Length (min)]]/60</f>
        <v>2.75</v>
      </c>
      <c r="P2771">
        <v>954</v>
      </c>
      <c r="Q2771" s="17">
        <f>IFERROR(Flights[[#This Row],[Distance]]/Flights[[#This Row],[Length (hr)]],"")</f>
        <v>346.90909090909093</v>
      </c>
      <c r="R2771" s="1">
        <v>0.47361111111111109</v>
      </c>
      <c r="S2771" s="1">
        <v>0.47361111111111109</v>
      </c>
      <c r="T2771">
        <v>0</v>
      </c>
      <c r="U2771" t="str">
        <f>IF(Flights[[#This Row],[Arrival Delay]]="","Cancelled",IF(Flights[[#This Row],[Arrival Delay]]&gt;15,"Delayed","On time"))</f>
        <v>On time</v>
      </c>
      <c r="V2771" t="str">
        <f>IF(Flights[[#This Row],[Status]]&lt;&gt;"Delayed","",IF(Flights[[#This Row],[Arrival Delay]]&gt;120,"Severe",IF(Flights[[#This Row],[Arrival Delay]]&gt;60,"Major","Moderate")))</f>
        <v/>
      </c>
      <c r="X2771" t="str">
        <f>IF(OR(AND(Flights[[#This Row],[Status]]="Cancelled",Flights[[#This Row],[Cancellation Reason]]="Airline/Carrier"),Flights[[#This Row],[Delay Type]]="Severe"),"Yes","No")</f>
        <v>No</v>
      </c>
    </row>
    <row r="2772" spans="1:24" x14ac:dyDescent="0.25">
      <c r="A2772" s="3">
        <v>42210</v>
      </c>
      <c r="B2772">
        <f>WEEKNUM(Flights[[#This Row],[Date]],2)</f>
        <v>30</v>
      </c>
      <c r="C2772">
        <f>WEEKDAY(Flights[[#This Row],[Date]],2)</f>
        <v>6</v>
      </c>
      <c r="D2772" t="s">
        <v>1574</v>
      </c>
      <c r="E2772" t="s">
        <v>1995</v>
      </c>
      <c r="F2772" t="s">
        <v>0</v>
      </c>
      <c r="G2772" t="s">
        <v>257</v>
      </c>
      <c r="H2772" t="str">
        <f>_xlfn.XLOOKUP(Flights[[#This Row],[Destination]],Airports!$A$1:$A$77,Airports!$D$1:$D$77,"Code not found")</f>
        <v>Baltimore</v>
      </c>
      <c r="I2772" t="str" cm="1">
        <f t="array" ref="I2772">_xlfn.XLOOKUP(Flights[[#This Row],[Destination]],_xlfn._TRO_TRAILING(Airports!A:A),_xlfn._TRO_TRAILING(Airports!E:E),"Code not found")</f>
        <v>MD</v>
      </c>
      <c r="J2772" s="1">
        <v>0.3888888888888889</v>
      </c>
      <c r="K2772">
        <f>HOUR(Flights[[#This Row],[Scheduled Departure]])</f>
        <v>9</v>
      </c>
      <c r="L2772" s="1">
        <v>0.38819444444444445</v>
      </c>
      <c r="M2772">
        <v>-1</v>
      </c>
      <c r="N2772">
        <v>286</v>
      </c>
      <c r="O2772" s="14">
        <f>Flights[[#This Row],[Length (min)]]/60</f>
        <v>4.7666666666666666</v>
      </c>
      <c r="P2772">
        <v>2329</v>
      </c>
      <c r="Q2772" s="17">
        <f>IFERROR(Flights[[#This Row],[Distance]]/Flights[[#This Row],[Length (hr)]],"")</f>
        <v>488.60139860139861</v>
      </c>
      <c r="R2772" s="1">
        <v>0.72222222222222221</v>
      </c>
      <c r="S2772" s="1">
        <v>0.71180555555555558</v>
      </c>
      <c r="T2772">
        <v>-15</v>
      </c>
      <c r="U2772" t="str">
        <f>IF(Flights[[#This Row],[Arrival Delay]]="","Cancelled",IF(Flights[[#This Row],[Arrival Delay]]&gt;15,"Delayed","On time"))</f>
        <v>On time</v>
      </c>
      <c r="V2772" t="str">
        <f>IF(Flights[[#This Row],[Status]]&lt;&gt;"Delayed","",IF(Flights[[#This Row],[Arrival Delay]]&gt;120,"Severe",IF(Flights[[#This Row],[Arrival Delay]]&gt;60,"Major","Moderate")))</f>
        <v/>
      </c>
      <c r="X2772" t="str">
        <f>IF(OR(AND(Flights[[#This Row],[Status]]="Cancelled",Flights[[#This Row],[Cancellation Reason]]="Airline/Carrier"),Flights[[#This Row],[Delay Type]]="Severe"),"Yes","No")</f>
        <v>No</v>
      </c>
    </row>
    <row r="2773" spans="1:24" x14ac:dyDescent="0.25">
      <c r="A2773" s="3">
        <v>42210</v>
      </c>
      <c r="B2773">
        <f>WEEKNUM(Flights[[#This Row],[Date]],2)</f>
        <v>30</v>
      </c>
      <c r="C2773">
        <f>WEEKDAY(Flights[[#This Row],[Date]],2)</f>
        <v>6</v>
      </c>
      <c r="D2773" t="s">
        <v>190</v>
      </c>
      <c r="E2773" t="s">
        <v>1987</v>
      </c>
      <c r="F2773" t="s">
        <v>0</v>
      </c>
      <c r="G2773" t="s">
        <v>31</v>
      </c>
      <c r="H2773" t="str">
        <f>_xlfn.XLOOKUP(Flights[[#This Row],[Destination]],Airports!$A$1:$A$77,Airports!$D$1:$D$77,"Code not found")</f>
        <v>Raleigh</v>
      </c>
      <c r="I2773" t="str" cm="1">
        <f t="array" ref="I2773">_xlfn.XLOOKUP(Flights[[#This Row],[Destination]],_xlfn._TRO_TRAILING(Airports!A:A),_xlfn._TRO_TRAILING(Airports!E:E),"Code not found")</f>
        <v>NC</v>
      </c>
      <c r="J2773" s="1">
        <v>0.43055555555555558</v>
      </c>
      <c r="K2773">
        <f>HOUR(Flights[[#This Row],[Scheduled Departure]])</f>
        <v>10</v>
      </c>
      <c r="L2773" s="1">
        <v>0.43055555555555558</v>
      </c>
      <c r="M2773">
        <v>0</v>
      </c>
      <c r="N2773">
        <v>295</v>
      </c>
      <c r="O2773" s="14">
        <f>Flights[[#This Row],[Length (min)]]/60</f>
        <v>4.916666666666667</v>
      </c>
      <c r="P2773">
        <v>2239</v>
      </c>
      <c r="Q2773" s="17">
        <f>IFERROR(Flights[[#This Row],[Distance]]/Flights[[#This Row],[Length (hr)]],"")</f>
        <v>455.38983050847457</v>
      </c>
      <c r="R2773" s="1">
        <v>0.76736111111111116</v>
      </c>
      <c r="S2773" s="1">
        <v>0.76041666666666663</v>
      </c>
      <c r="T2773">
        <v>-10</v>
      </c>
      <c r="U2773" t="str">
        <f>IF(Flights[[#This Row],[Arrival Delay]]="","Cancelled",IF(Flights[[#This Row],[Arrival Delay]]&gt;15,"Delayed","On time"))</f>
        <v>On time</v>
      </c>
      <c r="V2773" t="str">
        <f>IF(Flights[[#This Row],[Status]]&lt;&gt;"Delayed","",IF(Flights[[#This Row],[Arrival Delay]]&gt;120,"Severe",IF(Flights[[#This Row],[Arrival Delay]]&gt;60,"Major","Moderate")))</f>
        <v/>
      </c>
      <c r="X2773" t="str">
        <f>IF(OR(AND(Flights[[#This Row],[Status]]="Cancelled",Flights[[#This Row],[Cancellation Reason]]="Airline/Carrier"),Flights[[#This Row],[Delay Type]]="Severe"),"Yes","No")</f>
        <v>No</v>
      </c>
    </row>
    <row r="2774" spans="1:24" x14ac:dyDescent="0.25">
      <c r="A2774" s="3">
        <v>42210</v>
      </c>
      <c r="B2774">
        <f>WEEKNUM(Flights[[#This Row],[Date]],2)</f>
        <v>30</v>
      </c>
      <c r="C2774">
        <f>WEEKDAY(Flights[[#This Row],[Date]],2)</f>
        <v>6</v>
      </c>
      <c r="D2774" t="s">
        <v>1576</v>
      </c>
      <c r="E2774" t="s">
        <v>1995</v>
      </c>
      <c r="F2774" t="s">
        <v>0</v>
      </c>
      <c r="G2774" t="s">
        <v>347</v>
      </c>
      <c r="H2774" t="str">
        <f>_xlfn.XLOOKUP(Flights[[#This Row],[Destination]],Airports!$A$1:$A$77,Airports!$D$1:$D$77,"Code not found")</f>
        <v>San Jose</v>
      </c>
      <c r="I2774" t="str" cm="1">
        <f t="array" ref="I2774">_xlfn.XLOOKUP(Flights[[#This Row],[Destination]],_xlfn._TRO_TRAILING(Airports!A:A),_xlfn._TRO_TRAILING(Airports!E:E),"Code not found")</f>
        <v>CA</v>
      </c>
      <c r="J2774" s="1">
        <v>0.4826388888888889</v>
      </c>
      <c r="K2774">
        <f>HOUR(Flights[[#This Row],[Scheduled Departure]])</f>
        <v>11</v>
      </c>
      <c r="L2774" s="1">
        <v>0.48402777777777778</v>
      </c>
      <c r="M2774">
        <v>2</v>
      </c>
      <c r="N2774">
        <v>63</v>
      </c>
      <c r="O2774" s="14">
        <f>Flights[[#This Row],[Length (min)]]/60</f>
        <v>1.05</v>
      </c>
      <c r="P2774">
        <v>308</v>
      </c>
      <c r="Q2774" s="17">
        <f>IFERROR(Flights[[#This Row],[Distance]]/Flights[[#This Row],[Length (hr)]],"")</f>
        <v>293.33333333333331</v>
      </c>
      <c r="R2774" s="1">
        <v>0.52777777777777779</v>
      </c>
      <c r="S2774" s="1">
        <v>0.52777777777777779</v>
      </c>
      <c r="T2774">
        <v>0</v>
      </c>
      <c r="U2774" t="str">
        <f>IF(Flights[[#This Row],[Arrival Delay]]="","Cancelled",IF(Flights[[#This Row],[Arrival Delay]]&gt;15,"Delayed","On time"))</f>
        <v>On time</v>
      </c>
      <c r="V2774" t="str">
        <f>IF(Flights[[#This Row],[Status]]&lt;&gt;"Delayed","",IF(Flights[[#This Row],[Arrival Delay]]&gt;120,"Severe",IF(Flights[[#This Row],[Arrival Delay]]&gt;60,"Major","Moderate")))</f>
        <v/>
      </c>
      <c r="X2774" t="str">
        <f>IF(OR(AND(Flights[[#This Row],[Status]]="Cancelled",Flights[[#This Row],[Cancellation Reason]]="Airline/Carrier"),Flights[[#This Row],[Delay Type]]="Severe"),"Yes","No")</f>
        <v>No</v>
      </c>
    </row>
    <row r="2775" spans="1:24" x14ac:dyDescent="0.25">
      <c r="A2775" s="3">
        <v>42210</v>
      </c>
      <c r="B2775">
        <f>WEEKNUM(Flights[[#This Row],[Date]],2)</f>
        <v>30</v>
      </c>
      <c r="C2775">
        <f>WEEKDAY(Flights[[#This Row],[Date]],2)</f>
        <v>6</v>
      </c>
      <c r="D2775" t="s">
        <v>1601</v>
      </c>
      <c r="E2775" t="s">
        <v>1989</v>
      </c>
      <c r="F2775" t="s">
        <v>0</v>
      </c>
      <c r="G2775" t="s">
        <v>344</v>
      </c>
      <c r="H2775" t="str">
        <f>_xlfn.XLOOKUP(Flights[[#This Row],[Destination]],Airports!$A$1:$A$77,Airports!$D$1:$D$77,"Code not found")</f>
        <v>Seattle</v>
      </c>
      <c r="I2775" t="str" cm="1">
        <f t="array" ref="I2775">_xlfn.XLOOKUP(Flights[[#This Row],[Destination]],_xlfn._TRO_TRAILING(Airports!A:A),_xlfn._TRO_TRAILING(Airports!E:E),"Code not found")</f>
        <v>WA</v>
      </c>
      <c r="J2775" s="1">
        <v>0.54166666666666663</v>
      </c>
      <c r="K2775">
        <f>HOUR(Flights[[#This Row],[Scheduled Departure]])</f>
        <v>13</v>
      </c>
      <c r="L2775" s="1">
        <v>0.54166666666666663</v>
      </c>
      <c r="M2775">
        <v>0</v>
      </c>
      <c r="N2775">
        <v>147</v>
      </c>
      <c r="O2775" s="14">
        <f>Flights[[#This Row],[Length (min)]]/60</f>
        <v>2.4500000000000002</v>
      </c>
      <c r="P2775">
        <v>954</v>
      </c>
      <c r="Q2775" s="17">
        <f>IFERROR(Flights[[#This Row],[Distance]]/Flights[[#This Row],[Length (hr)]],"")</f>
        <v>389.38775510204079</v>
      </c>
      <c r="R2775" s="1">
        <v>0.65277777777777779</v>
      </c>
      <c r="S2775" s="1">
        <v>0.64375000000000004</v>
      </c>
      <c r="T2775">
        <v>-13</v>
      </c>
      <c r="U2775" t="str">
        <f>IF(Flights[[#This Row],[Arrival Delay]]="","Cancelled",IF(Flights[[#This Row],[Arrival Delay]]&gt;15,"Delayed","On time"))</f>
        <v>On time</v>
      </c>
      <c r="V2775" t="str">
        <f>IF(Flights[[#This Row],[Status]]&lt;&gt;"Delayed","",IF(Flights[[#This Row],[Arrival Delay]]&gt;120,"Severe",IF(Flights[[#This Row],[Arrival Delay]]&gt;60,"Major","Moderate")))</f>
        <v/>
      </c>
      <c r="X2775" t="str">
        <f>IF(OR(AND(Flights[[#This Row],[Status]]="Cancelled",Flights[[#This Row],[Cancellation Reason]]="Airline/Carrier"),Flights[[#This Row],[Delay Type]]="Severe"),"Yes","No")</f>
        <v>No</v>
      </c>
    </row>
    <row r="2776" spans="1:24" x14ac:dyDescent="0.25">
      <c r="A2776" s="3">
        <v>42210</v>
      </c>
      <c r="B2776">
        <f>WEEKNUM(Flights[[#This Row],[Date]],2)</f>
        <v>30</v>
      </c>
      <c r="C2776">
        <f>WEEKDAY(Flights[[#This Row],[Date]],2)</f>
        <v>6</v>
      </c>
      <c r="D2776" t="s">
        <v>1072</v>
      </c>
      <c r="E2776" t="s">
        <v>1994</v>
      </c>
      <c r="F2776" t="s">
        <v>0</v>
      </c>
      <c r="G2776" t="s">
        <v>246</v>
      </c>
      <c r="H2776" t="str">
        <f>_xlfn.XLOOKUP(Flights[[#This Row],[Destination]],Airports!$A$1:$A$77,Airports!$D$1:$D$77,"Code not found")</f>
        <v>Albuquerque</v>
      </c>
      <c r="I2776" t="str" cm="1">
        <f t="array" ref="I2776">_xlfn.XLOOKUP(Flights[[#This Row],[Destination]],_xlfn._TRO_TRAILING(Airports!A:A),_xlfn._TRO_TRAILING(Airports!E:E),"Code not found")</f>
        <v>NM</v>
      </c>
      <c r="J2776" s="1">
        <v>0.57291666666666663</v>
      </c>
      <c r="K2776">
        <f>HOUR(Flights[[#This Row],[Scheduled Departure]])</f>
        <v>13</v>
      </c>
      <c r="L2776" s="1">
        <v>0.57013888888888886</v>
      </c>
      <c r="M2776">
        <v>-4</v>
      </c>
      <c r="N2776">
        <v>119</v>
      </c>
      <c r="O2776" s="14">
        <f>Flights[[#This Row],[Length (min)]]/60</f>
        <v>1.9833333333333334</v>
      </c>
      <c r="P2776">
        <v>677</v>
      </c>
      <c r="Q2776" s="17">
        <f>IFERROR(Flights[[#This Row],[Distance]]/Flights[[#This Row],[Length (hr)]],"")</f>
        <v>341.34453781512605</v>
      </c>
      <c r="R2776" s="1">
        <v>0.7006944444444444</v>
      </c>
      <c r="S2776" s="1">
        <v>0.69444444444444442</v>
      </c>
      <c r="T2776">
        <v>-9</v>
      </c>
      <c r="U2776" t="str">
        <f>IF(Flights[[#This Row],[Arrival Delay]]="","Cancelled",IF(Flights[[#This Row],[Arrival Delay]]&gt;15,"Delayed","On time"))</f>
        <v>On time</v>
      </c>
      <c r="V2776" t="str">
        <f>IF(Flights[[#This Row],[Status]]&lt;&gt;"Delayed","",IF(Flights[[#This Row],[Arrival Delay]]&gt;120,"Severe",IF(Flights[[#This Row],[Arrival Delay]]&gt;60,"Major","Moderate")))</f>
        <v/>
      </c>
      <c r="X2776" t="str">
        <f>IF(OR(AND(Flights[[#This Row],[Status]]="Cancelled",Flights[[#This Row],[Cancellation Reason]]="Airline/Carrier"),Flights[[#This Row],[Delay Type]]="Severe"),"Yes","No")</f>
        <v>No</v>
      </c>
    </row>
    <row r="2777" spans="1:24" x14ac:dyDescent="0.25">
      <c r="A2777" s="3">
        <v>42210</v>
      </c>
      <c r="B2777">
        <f>WEEKNUM(Flights[[#This Row],[Date]],2)</f>
        <v>30</v>
      </c>
      <c r="C2777">
        <f>WEEKDAY(Flights[[#This Row],[Date]],2)</f>
        <v>6</v>
      </c>
      <c r="D2777" t="s">
        <v>148</v>
      </c>
      <c r="E2777" t="s">
        <v>1987</v>
      </c>
      <c r="F2777" t="s">
        <v>0</v>
      </c>
      <c r="G2777" t="s">
        <v>5</v>
      </c>
      <c r="H2777" t="str">
        <f>_xlfn.XLOOKUP(Flights[[#This Row],[Destination]],Airports!$A$1:$A$77,Airports!$D$1:$D$77,"Code not found")</f>
        <v>St. Louis</v>
      </c>
      <c r="I2777" t="str" cm="1">
        <f t="array" ref="I2777">_xlfn.XLOOKUP(Flights[[#This Row],[Destination]],_xlfn._TRO_TRAILING(Airports!A:A),_xlfn._TRO_TRAILING(Airports!E:E),"Code not found")</f>
        <v>MO</v>
      </c>
      <c r="J2777" s="1">
        <v>0.63541666666666663</v>
      </c>
      <c r="K2777">
        <f>HOUR(Flights[[#This Row],[Scheduled Departure]])</f>
        <v>15</v>
      </c>
      <c r="L2777" s="1">
        <v>0.62916666666666665</v>
      </c>
      <c r="M2777">
        <v>-9</v>
      </c>
      <c r="N2777">
        <v>207</v>
      </c>
      <c r="O2777" s="14">
        <f>Flights[[#This Row],[Length (min)]]/60</f>
        <v>3.45</v>
      </c>
      <c r="P2777">
        <v>1592</v>
      </c>
      <c r="Q2777" s="17">
        <f>IFERROR(Flights[[#This Row],[Distance]]/Flights[[#This Row],[Length (hr)]],"")</f>
        <v>461.44927536231882</v>
      </c>
      <c r="R2777" s="1">
        <v>0.875</v>
      </c>
      <c r="S2777" s="1">
        <v>0.85624999999999996</v>
      </c>
      <c r="T2777">
        <v>-27</v>
      </c>
      <c r="U2777" t="str">
        <f>IF(Flights[[#This Row],[Arrival Delay]]="","Cancelled",IF(Flights[[#This Row],[Arrival Delay]]&gt;15,"Delayed","On time"))</f>
        <v>On time</v>
      </c>
      <c r="V2777" t="str">
        <f>IF(Flights[[#This Row],[Status]]&lt;&gt;"Delayed","",IF(Flights[[#This Row],[Arrival Delay]]&gt;120,"Severe",IF(Flights[[#This Row],[Arrival Delay]]&gt;60,"Major","Moderate")))</f>
        <v/>
      </c>
      <c r="X2777" t="str">
        <f>IF(OR(AND(Flights[[#This Row],[Status]]="Cancelled",Flights[[#This Row],[Cancellation Reason]]="Airline/Carrier"),Flights[[#This Row],[Delay Type]]="Severe"),"Yes","No")</f>
        <v>No</v>
      </c>
    </row>
    <row r="2778" spans="1:24" x14ac:dyDescent="0.25">
      <c r="A2778" s="3">
        <v>42210</v>
      </c>
      <c r="B2778">
        <f>WEEKNUM(Flights[[#This Row],[Date]],2)</f>
        <v>30</v>
      </c>
      <c r="C2778">
        <f>WEEKDAY(Flights[[#This Row],[Date]],2)</f>
        <v>6</v>
      </c>
      <c r="D2778" t="s">
        <v>1658</v>
      </c>
      <c r="E2778" t="s">
        <v>1989</v>
      </c>
      <c r="F2778" t="s">
        <v>0</v>
      </c>
      <c r="G2778" t="s">
        <v>24</v>
      </c>
      <c r="H2778" t="str">
        <f>_xlfn.XLOOKUP(Flights[[#This Row],[Destination]],Airports!$A$1:$A$77,Airports!$D$1:$D$77,"Code not found")</f>
        <v>Portland</v>
      </c>
      <c r="I2778" t="str" cm="1">
        <f t="array" ref="I2778">_xlfn.XLOOKUP(Flights[[#This Row],[Destination]],_xlfn._TRO_TRAILING(Airports!A:A),_xlfn._TRO_TRAILING(Airports!E:E),"Code not found")</f>
        <v>OR</v>
      </c>
      <c r="J2778" s="1">
        <v>0.64583333333333337</v>
      </c>
      <c r="K2778">
        <f>HOUR(Flights[[#This Row],[Scheduled Departure]])</f>
        <v>15</v>
      </c>
      <c r="L2778" s="1">
        <v>0.64236111111111116</v>
      </c>
      <c r="M2778">
        <v>-5</v>
      </c>
      <c r="N2778">
        <v>142</v>
      </c>
      <c r="O2778" s="14">
        <f>Flights[[#This Row],[Length (min)]]/60</f>
        <v>2.3666666666666667</v>
      </c>
      <c r="P2778">
        <v>834</v>
      </c>
      <c r="Q2778" s="17">
        <f>IFERROR(Flights[[#This Row],[Distance]]/Flights[[#This Row],[Length (hr)]],"")</f>
        <v>352.3943661971831</v>
      </c>
      <c r="R2778" s="1">
        <v>0.74444444444444446</v>
      </c>
      <c r="S2778" s="1">
        <v>0.74097222222222225</v>
      </c>
      <c r="T2778">
        <v>-5</v>
      </c>
      <c r="U2778" t="str">
        <f>IF(Flights[[#This Row],[Arrival Delay]]="","Cancelled",IF(Flights[[#This Row],[Arrival Delay]]&gt;15,"Delayed","On time"))</f>
        <v>On time</v>
      </c>
      <c r="V2778" t="str">
        <f>IF(Flights[[#This Row],[Status]]&lt;&gt;"Delayed","",IF(Flights[[#This Row],[Arrival Delay]]&gt;120,"Severe",IF(Flights[[#This Row],[Arrival Delay]]&gt;60,"Major","Moderate")))</f>
        <v/>
      </c>
      <c r="X2778" t="str">
        <f>IF(OR(AND(Flights[[#This Row],[Status]]="Cancelled",Flights[[#This Row],[Cancellation Reason]]="Airline/Carrier"),Flights[[#This Row],[Delay Type]]="Severe"),"Yes","No")</f>
        <v>No</v>
      </c>
    </row>
    <row r="2779" spans="1:24" x14ac:dyDescent="0.25">
      <c r="A2779" s="3">
        <v>42210</v>
      </c>
      <c r="B2779">
        <f>WEEKNUM(Flights[[#This Row],[Date]],2)</f>
        <v>30</v>
      </c>
      <c r="C2779">
        <f>WEEKDAY(Flights[[#This Row],[Date]],2)</f>
        <v>6</v>
      </c>
      <c r="D2779" t="s">
        <v>564</v>
      </c>
      <c r="E2779" t="s">
        <v>1990</v>
      </c>
      <c r="F2779" t="s">
        <v>0</v>
      </c>
      <c r="G2779" t="s">
        <v>281</v>
      </c>
      <c r="H2779" t="str">
        <f>_xlfn.XLOOKUP(Flights[[#This Row],[Destination]],Airports!$A$1:$A$77,Airports!$D$1:$D$77,"Code not found")</f>
        <v>Newark</v>
      </c>
      <c r="I2779" t="str" cm="1">
        <f t="array" ref="I2779">_xlfn.XLOOKUP(Flights[[#This Row],[Destination]],_xlfn._TRO_TRAILING(Airports!A:A),_xlfn._TRO_TRAILING(Airports!E:E),"Code not found")</f>
        <v>NJ</v>
      </c>
      <c r="J2779" s="1">
        <v>0.66666666666666663</v>
      </c>
      <c r="K2779">
        <f>HOUR(Flights[[#This Row],[Scheduled Departure]])</f>
        <v>16</v>
      </c>
      <c r="L2779" s="1">
        <v>0.72083333333333333</v>
      </c>
      <c r="M2779">
        <v>78</v>
      </c>
      <c r="N2779">
        <v>285</v>
      </c>
      <c r="O2779" s="14">
        <f>Flights[[#This Row],[Length (min)]]/60</f>
        <v>4.75</v>
      </c>
      <c r="P2779">
        <v>2454</v>
      </c>
      <c r="Q2779" s="17">
        <f>IFERROR(Flights[[#This Row],[Distance]]/Flights[[#This Row],[Length (hr)]],"")</f>
        <v>516.63157894736844</v>
      </c>
      <c r="R2779" s="1">
        <v>1.8749999999999999E-2</v>
      </c>
      <c r="S2779" s="1">
        <v>4.3749999999999997E-2</v>
      </c>
      <c r="T2779">
        <v>36</v>
      </c>
      <c r="U2779" t="str">
        <f>IF(Flights[[#This Row],[Arrival Delay]]="","Cancelled",IF(Flights[[#This Row],[Arrival Delay]]&gt;15,"Delayed","On time"))</f>
        <v>Delayed</v>
      </c>
      <c r="V2779" t="str">
        <f>IF(Flights[[#This Row],[Status]]&lt;&gt;"Delayed","",IF(Flights[[#This Row],[Arrival Delay]]&gt;120,"Severe",IF(Flights[[#This Row],[Arrival Delay]]&gt;60,"Major","Moderate")))</f>
        <v>Moderate</v>
      </c>
      <c r="X2779" t="str">
        <f>IF(OR(AND(Flights[[#This Row],[Status]]="Cancelled",Flights[[#This Row],[Cancellation Reason]]="Airline/Carrier"),Flights[[#This Row],[Delay Type]]="Severe"),"Yes","No")</f>
        <v>No</v>
      </c>
    </row>
    <row r="2780" spans="1:24" x14ac:dyDescent="0.25">
      <c r="A2780" s="3">
        <v>42210</v>
      </c>
      <c r="B2780">
        <f>WEEKNUM(Flights[[#This Row],[Date]],2)</f>
        <v>30</v>
      </c>
      <c r="C2780">
        <f>WEEKDAY(Flights[[#This Row],[Date]],2)</f>
        <v>6</v>
      </c>
      <c r="D2780" t="s">
        <v>1587</v>
      </c>
      <c r="E2780" t="s">
        <v>1995</v>
      </c>
      <c r="F2780" t="s">
        <v>0</v>
      </c>
      <c r="G2780" t="s">
        <v>316</v>
      </c>
      <c r="H2780" t="str">
        <f>_xlfn.XLOOKUP(Flights[[#This Row],[Destination]],Airports!$A$1:$A$77,Airports!$D$1:$D$77,"Code not found")</f>
        <v>New Orleans</v>
      </c>
      <c r="I2780" t="str" cm="1">
        <f t="array" ref="I2780">_xlfn.XLOOKUP(Flights[[#This Row],[Destination]],_xlfn._TRO_TRAILING(Airports!A:A),_xlfn._TRO_TRAILING(Airports!E:E),"Code not found")</f>
        <v>LA</v>
      </c>
      <c r="J2780" s="1">
        <v>0.79861111111111116</v>
      </c>
      <c r="K2780">
        <f>HOUR(Flights[[#This Row],[Scheduled Departure]])</f>
        <v>19</v>
      </c>
      <c r="L2780" s="1">
        <v>0.7993055555555556</v>
      </c>
      <c r="M2780">
        <v>1</v>
      </c>
      <c r="N2780">
        <v>229</v>
      </c>
      <c r="O2780" s="14">
        <f>Flights[[#This Row],[Length (min)]]/60</f>
        <v>3.8166666666666669</v>
      </c>
      <c r="P2780">
        <v>1670</v>
      </c>
      <c r="Q2780" s="17">
        <f>IFERROR(Flights[[#This Row],[Distance]]/Flights[[#This Row],[Length (hr)]],"")</f>
        <v>437.5545851528384</v>
      </c>
      <c r="R2780" s="1">
        <v>3.8194444444444448E-2</v>
      </c>
      <c r="S2780" s="1">
        <v>4.1666666666666664E-2</v>
      </c>
      <c r="T2780">
        <v>5</v>
      </c>
      <c r="U2780" t="str">
        <f>IF(Flights[[#This Row],[Arrival Delay]]="","Cancelled",IF(Flights[[#This Row],[Arrival Delay]]&gt;15,"Delayed","On time"))</f>
        <v>On time</v>
      </c>
      <c r="V2780" t="str">
        <f>IF(Flights[[#This Row],[Status]]&lt;&gt;"Delayed","",IF(Flights[[#This Row],[Arrival Delay]]&gt;120,"Severe",IF(Flights[[#This Row],[Arrival Delay]]&gt;60,"Major","Moderate")))</f>
        <v/>
      </c>
      <c r="X2780" t="str">
        <f>IF(OR(AND(Flights[[#This Row],[Status]]="Cancelled",Flights[[#This Row],[Cancellation Reason]]="Airline/Carrier"),Flights[[#This Row],[Delay Type]]="Severe"),"Yes","No")</f>
        <v>No</v>
      </c>
    </row>
    <row r="2781" spans="1:24" x14ac:dyDescent="0.25">
      <c r="A2781" s="3">
        <v>42210</v>
      </c>
      <c r="B2781">
        <f>WEEKNUM(Flights[[#This Row],[Date]],2)</f>
        <v>30</v>
      </c>
      <c r="C2781">
        <f>WEEKDAY(Flights[[#This Row],[Date]],2)</f>
        <v>6</v>
      </c>
      <c r="D2781" t="s">
        <v>950</v>
      </c>
      <c r="E2781" t="s">
        <v>1995</v>
      </c>
      <c r="F2781" t="s">
        <v>0</v>
      </c>
      <c r="G2781" t="s">
        <v>347</v>
      </c>
      <c r="H2781" t="str">
        <f>_xlfn.XLOOKUP(Flights[[#This Row],[Destination]],Airports!$A$1:$A$77,Airports!$D$1:$D$77,"Code not found")</f>
        <v>San Jose</v>
      </c>
      <c r="I2781" t="str" cm="1">
        <f t="array" ref="I2781">_xlfn.XLOOKUP(Flights[[#This Row],[Destination]],_xlfn._TRO_TRAILING(Airports!A:A),_xlfn._TRO_TRAILING(Airports!E:E),"Code not found")</f>
        <v>CA</v>
      </c>
      <c r="J2781" s="1">
        <v>0.80208333333333337</v>
      </c>
      <c r="K2781">
        <f>HOUR(Flights[[#This Row],[Scheduled Departure]])</f>
        <v>19</v>
      </c>
      <c r="L2781" s="1">
        <v>0.80902777777777779</v>
      </c>
      <c r="M2781">
        <v>10</v>
      </c>
      <c r="N2781">
        <v>65</v>
      </c>
      <c r="O2781" s="14">
        <f>Flights[[#This Row],[Length (min)]]/60</f>
        <v>1.0833333333333333</v>
      </c>
      <c r="P2781">
        <v>308</v>
      </c>
      <c r="Q2781" s="17">
        <f>IFERROR(Flights[[#This Row],[Distance]]/Flights[[#This Row],[Length (hr)]],"")</f>
        <v>284.30769230769232</v>
      </c>
      <c r="R2781" s="1">
        <v>0.84375</v>
      </c>
      <c r="S2781" s="1">
        <v>0.85416666666666663</v>
      </c>
      <c r="T2781">
        <v>15</v>
      </c>
      <c r="U2781" t="str">
        <f>IF(Flights[[#This Row],[Arrival Delay]]="","Cancelled",IF(Flights[[#This Row],[Arrival Delay]]&gt;15,"Delayed","On time"))</f>
        <v>On time</v>
      </c>
      <c r="V2781" t="str">
        <f>IF(Flights[[#This Row],[Status]]&lt;&gt;"Delayed","",IF(Flights[[#This Row],[Arrival Delay]]&gt;120,"Severe",IF(Flights[[#This Row],[Arrival Delay]]&gt;60,"Major","Moderate")))</f>
        <v/>
      </c>
      <c r="X2781" t="str">
        <f>IF(OR(AND(Flights[[#This Row],[Status]]="Cancelled",Flights[[#This Row],[Cancellation Reason]]="Airline/Carrier"),Flights[[#This Row],[Delay Type]]="Severe"),"Yes","No")</f>
        <v>No</v>
      </c>
    </row>
    <row r="2782" spans="1:24" x14ac:dyDescent="0.25">
      <c r="A2782" s="3">
        <v>42211</v>
      </c>
      <c r="B2782">
        <f>WEEKNUM(Flights[[#This Row],[Date]],2)</f>
        <v>30</v>
      </c>
      <c r="C2782">
        <f>WEEKDAY(Flights[[#This Row],[Date]],2)</f>
        <v>7</v>
      </c>
      <c r="D2782" t="s">
        <v>127</v>
      </c>
      <c r="E2782" t="s">
        <v>1987</v>
      </c>
      <c r="F2782" t="s">
        <v>0</v>
      </c>
      <c r="G2782" t="s">
        <v>4</v>
      </c>
      <c r="H2782" t="str">
        <f>_xlfn.XLOOKUP(Flights[[#This Row],[Destination]],Airports!$A$1:$A$77,Airports!$D$1:$D$77,"Code not found")</f>
        <v>Chicago</v>
      </c>
      <c r="I2782" t="str" cm="1">
        <f t="array" ref="I2782">_xlfn.XLOOKUP(Flights[[#This Row],[Destination]],_xlfn._TRO_TRAILING(Airports!A:A),_xlfn._TRO_TRAILING(Airports!E:E),"Code not found")</f>
        <v>IL</v>
      </c>
      <c r="J2782" s="1">
        <v>0.20833333333333334</v>
      </c>
      <c r="K2782">
        <f>HOUR(Flights[[#This Row],[Scheduled Departure]])</f>
        <v>5</v>
      </c>
      <c r="L2782" s="1">
        <v>0.20347222222222222</v>
      </c>
      <c r="M2782">
        <v>-7</v>
      </c>
      <c r="N2782">
        <v>231</v>
      </c>
      <c r="O2782" s="14">
        <f>Flights[[#This Row],[Length (min)]]/60</f>
        <v>3.85</v>
      </c>
      <c r="P2782">
        <v>1744</v>
      </c>
      <c r="Q2782" s="17">
        <f>IFERROR(Flights[[#This Row],[Distance]]/Flights[[#This Row],[Length (hr)]],"")</f>
        <v>452.98701298701297</v>
      </c>
      <c r="R2782" s="1">
        <v>0.46944444444444444</v>
      </c>
      <c r="S2782" s="1">
        <v>0.44722222222222224</v>
      </c>
      <c r="T2782">
        <v>-32</v>
      </c>
      <c r="U2782" t="str">
        <f>IF(Flights[[#This Row],[Arrival Delay]]="","Cancelled",IF(Flights[[#This Row],[Arrival Delay]]&gt;15,"Delayed","On time"))</f>
        <v>On time</v>
      </c>
      <c r="V2782" t="str">
        <f>IF(Flights[[#This Row],[Status]]&lt;&gt;"Delayed","",IF(Flights[[#This Row],[Arrival Delay]]&gt;120,"Severe",IF(Flights[[#This Row],[Arrival Delay]]&gt;60,"Major","Moderate")))</f>
        <v/>
      </c>
      <c r="X2782" t="str">
        <f>IF(OR(AND(Flights[[#This Row],[Status]]="Cancelled",Flights[[#This Row],[Cancellation Reason]]="Airline/Carrier"),Flights[[#This Row],[Delay Type]]="Severe"),"Yes","No")</f>
        <v>No</v>
      </c>
    </row>
    <row r="2783" spans="1:24" x14ac:dyDescent="0.25">
      <c r="A2783" s="3">
        <v>42211</v>
      </c>
      <c r="B2783">
        <f>WEEKNUM(Flights[[#This Row],[Date]],2)</f>
        <v>30</v>
      </c>
      <c r="C2783">
        <f>WEEKDAY(Flights[[#This Row],[Date]],2)</f>
        <v>7</v>
      </c>
      <c r="D2783" t="s">
        <v>1509</v>
      </c>
      <c r="E2783" t="s">
        <v>1995</v>
      </c>
      <c r="F2783" t="s">
        <v>0</v>
      </c>
      <c r="G2783" t="s">
        <v>318</v>
      </c>
      <c r="H2783" t="str">
        <f>_xlfn.XLOOKUP(Flights[[#This Row],[Destination]],Airports!$A$1:$A$77,Airports!$D$1:$D$77,"Code not found")</f>
        <v>Oakland</v>
      </c>
      <c r="I2783" t="str" cm="1">
        <f t="array" ref="I2783">_xlfn.XLOOKUP(Flights[[#This Row],[Destination]],_xlfn._TRO_TRAILING(Airports!A:A),_xlfn._TRO_TRAILING(Airports!E:E),"Code not found")</f>
        <v>CA</v>
      </c>
      <c r="J2783" s="1">
        <v>0.33333333333333331</v>
      </c>
      <c r="K2783">
        <f>HOUR(Flights[[#This Row],[Scheduled Departure]])</f>
        <v>8</v>
      </c>
      <c r="L2783" s="1">
        <v>0.33055555555555555</v>
      </c>
      <c r="M2783">
        <v>-4</v>
      </c>
      <c r="N2783">
        <v>67</v>
      </c>
      <c r="O2783" s="14">
        <f>Flights[[#This Row],[Length (min)]]/60</f>
        <v>1.1166666666666667</v>
      </c>
      <c r="P2783">
        <v>337</v>
      </c>
      <c r="Q2783" s="17">
        <f>IFERROR(Flights[[#This Row],[Distance]]/Flights[[#This Row],[Length (hr)]],"")</f>
        <v>301.79104477611941</v>
      </c>
      <c r="R2783" s="1">
        <v>0.38194444444444442</v>
      </c>
      <c r="S2783" s="1">
        <v>0.37708333333333333</v>
      </c>
      <c r="T2783">
        <v>-7</v>
      </c>
      <c r="U2783" t="str">
        <f>IF(Flights[[#This Row],[Arrival Delay]]="","Cancelled",IF(Flights[[#This Row],[Arrival Delay]]&gt;15,"Delayed","On time"))</f>
        <v>On time</v>
      </c>
      <c r="V2783" t="str">
        <f>IF(Flights[[#This Row],[Status]]&lt;&gt;"Delayed","",IF(Flights[[#This Row],[Arrival Delay]]&gt;120,"Severe",IF(Flights[[#This Row],[Arrival Delay]]&gt;60,"Major","Moderate")))</f>
        <v/>
      </c>
      <c r="X2783" t="str">
        <f>IF(OR(AND(Flights[[#This Row],[Status]]="Cancelled",Flights[[#This Row],[Cancellation Reason]]="Airline/Carrier"),Flights[[#This Row],[Delay Type]]="Severe"),"Yes","No")</f>
        <v>No</v>
      </c>
    </row>
    <row r="2784" spans="1:24" x14ac:dyDescent="0.25">
      <c r="A2784" s="3">
        <v>42211</v>
      </c>
      <c r="B2784">
        <f>WEEKNUM(Flights[[#This Row],[Date]],2)</f>
        <v>30</v>
      </c>
      <c r="C2784">
        <f>WEEKDAY(Flights[[#This Row],[Date]],2)</f>
        <v>7</v>
      </c>
      <c r="D2784" t="s">
        <v>507</v>
      </c>
      <c r="E2784" t="s">
        <v>1990</v>
      </c>
      <c r="F2784" t="s">
        <v>0</v>
      </c>
      <c r="G2784" t="s">
        <v>262</v>
      </c>
      <c r="H2784" t="str">
        <f>_xlfn.XLOOKUP(Flights[[#This Row],[Destination]],Airports!$A$1:$A$77,Airports!$D$1:$D$77,"Code not found")</f>
        <v>Cleveland</v>
      </c>
      <c r="I2784" t="str" cm="1">
        <f t="array" ref="I2784">_xlfn.XLOOKUP(Flights[[#This Row],[Destination]],_xlfn._TRO_TRAILING(Airports!A:A),_xlfn._TRO_TRAILING(Airports!E:E),"Code not found")</f>
        <v>OH</v>
      </c>
      <c r="J2784" s="1">
        <v>0.39930555555555558</v>
      </c>
      <c r="K2784">
        <f>HOUR(Flights[[#This Row],[Scheduled Departure]])</f>
        <v>9</v>
      </c>
      <c r="L2784" s="1">
        <v>0.4</v>
      </c>
      <c r="M2784">
        <v>1</v>
      </c>
      <c r="N2784">
        <v>251</v>
      </c>
      <c r="O2784" s="14">
        <f>Flights[[#This Row],[Length (min)]]/60</f>
        <v>4.1833333333333336</v>
      </c>
      <c r="P2784">
        <v>2052</v>
      </c>
      <c r="Q2784" s="17">
        <f>IFERROR(Flights[[#This Row],[Distance]]/Flights[[#This Row],[Length (hr)]],"")</f>
        <v>490.51792828685257</v>
      </c>
      <c r="R2784" s="1">
        <v>0.71597222222222223</v>
      </c>
      <c r="S2784" s="1">
        <v>0.69930555555555551</v>
      </c>
      <c r="T2784">
        <v>-24</v>
      </c>
      <c r="U2784" t="str">
        <f>IF(Flights[[#This Row],[Arrival Delay]]="","Cancelled",IF(Flights[[#This Row],[Arrival Delay]]&gt;15,"Delayed","On time"))</f>
        <v>On time</v>
      </c>
      <c r="V2784" t="str">
        <f>IF(Flights[[#This Row],[Status]]&lt;&gt;"Delayed","",IF(Flights[[#This Row],[Arrival Delay]]&gt;120,"Severe",IF(Flights[[#This Row],[Arrival Delay]]&gt;60,"Major","Moderate")))</f>
        <v/>
      </c>
      <c r="X2784" t="str">
        <f>IF(OR(AND(Flights[[#This Row],[Status]]="Cancelled",Flights[[#This Row],[Cancellation Reason]]="Airline/Carrier"),Flights[[#This Row],[Delay Type]]="Severe"),"Yes","No")</f>
        <v>No</v>
      </c>
    </row>
    <row r="2785" spans="1:24" x14ac:dyDescent="0.25">
      <c r="A2785" s="3">
        <v>42211</v>
      </c>
      <c r="B2785">
        <f>WEEKNUM(Flights[[#This Row],[Date]],2)</f>
        <v>30</v>
      </c>
      <c r="C2785">
        <f>WEEKDAY(Flights[[#This Row],[Date]],2)</f>
        <v>7</v>
      </c>
      <c r="D2785" t="s">
        <v>1462</v>
      </c>
      <c r="E2785" t="s">
        <v>1990</v>
      </c>
      <c r="F2785" t="s">
        <v>0</v>
      </c>
      <c r="G2785" t="s">
        <v>4</v>
      </c>
      <c r="H2785" t="str">
        <f>_xlfn.XLOOKUP(Flights[[#This Row],[Destination]],Airports!$A$1:$A$77,Airports!$D$1:$D$77,"Code not found")</f>
        <v>Chicago</v>
      </c>
      <c r="I2785" t="str" cm="1">
        <f t="array" ref="I2785">_xlfn.XLOOKUP(Flights[[#This Row],[Destination]],_xlfn._TRO_TRAILING(Airports!A:A),_xlfn._TRO_TRAILING(Airports!E:E),"Code not found")</f>
        <v>IL</v>
      </c>
      <c r="J2785" s="1">
        <v>0.43194444444444446</v>
      </c>
      <c r="K2785">
        <f>HOUR(Flights[[#This Row],[Scheduled Departure]])</f>
        <v>10</v>
      </c>
      <c r="L2785" s="1">
        <v>0.43333333333333335</v>
      </c>
      <c r="M2785">
        <v>2</v>
      </c>
      <c r="N2785">
        <v>245</v>
      </c>
      <c r="O2785" s="14">
        <f>Flights[[#This Row],[Length (min)]]/60</f>
        <v>4.083333333333333</v>
      </c>
      <c r="P2785">
        <v>1744</v>
      </c>
      <c r="Q2785" s="17">
        <f>IFERROR(Flights[[#This Row],[Distance]]/Flights[[#This Row],[Length (hr)]],"")</f>
        <v>427.10204081632656</v>
      </c>
      <c r="R2785" s="1">
        <v>0.68888888888888888</v>
      </c>
      <c r="S2785" s="1">
        <v>0.68680555555555556</v>
      </c>
      <c r="T2785">
        <v>-3</v>
      </c>
      <c r="U2785" t="str">
        <f>IF(Flights[[#This Row],[Arrival Delay]]="","Cancelled",IF(Flights[[#This Row],[Arrival Delay]]&gt;15,"Delayed","On time"))</f>
        <v>On time</v>
      </c>
      <c r="V2785" t="str">
        <f>IF(Flights[[#This Row],[Status]]&lt;&gt;"Delayed","",IF(Flights[[#This Row],[Arrival Delay]]&gt;120,"Severe",IF(Flights[[#This Row],[Arrival Delay]]&gt;60,"Major","Moderate")))</f>
        <v/>
      </c>
      <c r="X2785" t="str">
        <f>IF(OR(AND(Flights[[#This Row],[Status]]="Cancelled",Flights[[#This Row],[Cancellation Reason]]="Airline/Carrier"),Flights[[#This Row],[Delay Type]]="Severe"),"Yes","No")</f>
        <v>No</v>
      </c>
    </row>
    <row r="2786" spans="1:24" x14ac:dyDescent="0.25">
      <c r="A2786" s="3">
        <v>42211</v>
      </c>
      <c r="B2786">
        <f>WEEKNUM(Flights[[#This Row],[Date]],2)</f>
        <v>30</v>
      </c>
      <c r="C2786">
        <f>WEEKDAY(Flights[[#This Row],[Date]],2)</f>
        <v>7</v>
      </c>
      <c r="D2786" t="s">
        <v>1484</v>
      </c>
      <c r="E2786" t="s">
        <v>1989</v>
      </c>
      <c r="F2786" t="s">
        <v>0</v>
      </c>
      <c r="G2786" t="s">
        <v>9</v>
      </c>
      <c r="H2786" t="str">
        <f>_xlfn.XLOOKUP(Flights[[#This Row],[Destination]],Airports!$A$1:$A$77,Airports!$D$1:$D$77,"Code not found")</f>
        <v>San Francisco</v>
      </c>
      <c r="I2786" t="str" cm="1">
        <f t="array" ref="I2786">_xlfn.XLOOKUP(Flights[[#This Row],[Destination]],_xlfn._TRO_TRAILING(Airports!A:A),_xlfn._TRO_TRAILING(Airports!E:E),"Code not found")</f>
        <v>CA</v>
      </c>
      <c r="J2786" s="1">
        <v>0.46180555555555558</v>
      </c>
      <c r="K2786">
        <f>HOUR(Flights[[#This Row],[Scheduled Departure]])</f>
        <v>11</v>
      </c>
      <c r="L2786" s="1">
        <v>0.48055555555555557</v>
      </c>
      <c r="M2786">
        <v>27</v>
      </c>
      <c r="N2786">
        <v>105</v>
      </c>
      <c r="O2786" s="14">
        <f>Flights[[#This Row],[Length (min)]]/60</f>
        <v>1.75</v>
      </c>
      <c r="P2786">
        <v>337</v>
      </c>
      <c r="Q2786" s="17">
        <f>IFERROR(Flights[[#This Row],[Distance]]/Flights[[#This Row],[Length (hr)]],"")</f>
        <v>192.57142857142858</v>
      </c>
      <c r="R2786" s="1">
        <v>0.51736111111111116</v>
      </c>
      <c r="S2786" s="1">
        <v>0.55347222222222225</v>
      </c>
      <c r="T2786">
        <v>52</v>
      </c>
      <c r="U2786" t="str">
        <f>IF(Flights[[#This Row],[Arrival Delay]]="","Cancelled",IF(Flights[[#This Row],[Arrival Delay]]&gt;15,"Delayed","On time"))</f>
        <v>Delayed</v>
      </c>
      <c r="V2786" t="str">
        <f>IF(Flights[[#This Row],[Status]]&lt;&gt;"Delayed","",IF(Flights[[#This Row],[Arrival Delay]]&gt;120,"Severe",IF(Flights[[#This Row],[Arrival Delay]]&gt;60,"Major","Moderate")))</f>
        <v>Moderate</v>
      </c>
      <c r="X2786" t="str">
        <f>IF(OR(AND(Flights[[#This Row],[Status]]="Cancelled",Flights[[#This Row],[Cancellation Reason]]="Airline/Carrier"),Flights[[#This Row],[Delay Type]]="Severe"),"Yes","No")</f>
        <v>No</v>
      </c>
    </row>
    <row r="2787" spans="1:24" x14ac:dyDescent="0.25">
      <c r="A2787" s="3">
        <v>42211</v>
      </c>
      <c r="B2787">
        <f>WEEKNUM(Flights[[#This Row],[Date]],2)</f>
        <v>30</v>
      </c>
      <c r="C2787">
        <f>WEEKDAY(Flights[[#This Row],[Date]],2)</f>
        <v>7</v>
      </c>
      <c r="D2787" t="s">
        <v>877</v>
      </c>
      <c r="E2787" t="s">
        <v>1994</v>
      </c>
      <c r="F2787" t="s">
        <v>0</v>
      </c>
      <c r="G2787" t="s">
        <v>342</v>
      </c>
      <c r="H2787" t="str">
        <f>_xlfn.XLOOKUP(Flights[[#This Row],[Destination]],Airports!$A$1:$A$77,Airports!$D$1:$D$77,"Code not found")</f>
        <v>Santa Barbara</v>
      </c>
      <c r="I2787" t="str" cm="1">
        <f t="array" ref="I2787">_xlfn.XLOOKUP(Flights[[#This Row],[Destination]],_xlfn._TRO_TRAILING(Airports!A:A),_xlfn._TRO_TRAILING(Airports!E:E),"Code not found")</f>
        <v>CA</v>
      </c>
      <c r="J2787" s="1">
        <v>0.48958333333333331</v>
      </c>
      <c r="K2787">
        <f>HOUR(Flights[[#This Row],[Scheduled Departure]])</f>
        <v>11</v>
      </c>
      <c r="L2787" s="1">
        <v>0.50486111111111109</v>
      </c>
      <c r="M2787">
        <v>22</v>
      </c>
      <c r="N2787">
        <v>69</v>
      </c>
      <c r="O2787" s="14">
        <f>Flights[[#This Row],[Length (min)]]/60</f>
        <v>1.1499999999999999</v>
      </c>
      <c r="P2787">
        <v>89</v>
      </c>
      <c r="Q2787" s="17">
        <f>IFERROR(Flights[[#This Row],[Distance]]/Flights[[#This Row],[Length (hr)]],"")</f>
        <v>77.391304347826093</v>
      </c>
      <c r="R2787" s="1">
        <v>0.52430555555555558</v>
      </c>
      <c r="S2787" s="1">
        <v>0.55277777777777781</v>
      </c>
      <c r="T2787">
        <v>41</v>
      </c>
      <c r="U2787" t="str">
        <f>IF(Flights[[#This Row],[Arrival Delay]]="","Cancelled",IF(Flights[[#This Row],[Arrival Delay]]&gt;15,"Delayed","On time"))</f>
        <v>Delayed</v>
      </c>
      <c r="V2787" t="str">
        <f>IF(Flights[[#This Row],[Status]]&lt;&gt;"Delayed","",IF(Flights[[#This Row],[Arrival Delay]]&gt;120,"Severe",IF(Flights[[#This Row],[Arrival Delay]]&gt;60,"Major","Moderate")))</f>
        <v>Moderate</v>
      </c>
      <c r="X2787" t="str">
        <f>IF(OR(AND(Flights[[#This Row],[Status]]="Cancelled",Flights[[#This Row],[Cancellation Reason]]="Airline/Carrier"),Flights[[#This Row],[Delay Type]]="Severe"),"Yes","No")</f>
        <v>No</v>
      </c>
    </row>
    <row r="2788" spans="1:24" x14ac:dyDescent="0.25">
      <c r="A2788" s="3">
        <v>42211</v>
      </c>
      <c r="B2788">
        <f>WEEKNUM(Flights[[#This Row],[Date]],2)</f>
        <v>30</v>
      </c>
      <c r="C2788">
        <f>WEEKDAY(Flights[[#This Row],[Date]],2)</f>
        <v>7</v>
      </c>
      <c r="D2788" t="s">
        <v>1526</v>
      </c>
      <c r="E2788" t="s">
        <v>1995</v>
      </c>
      <c r="F2788" t="s">
        <v>0</v>
      </c>
      <c r="G2788" t="s">
        <v>15</v>
      </c>
      <c r="H2788" t="str">
        <f>_xlfn.XLOOKUP(Flights[[#This Row],[Destination]],Airports!$A$1:$A$77,Airports!$D$1:$D$77,"Code not found")</f>
        <v>Las Vegas</v>
      </c>
      <c r="I2788" t="str" cm="1">
        <f t="array" ref="I2788">_xlfn.XLOOKUP(Flights[[#This Row],[Destination]],_xlfn._TRO_TRAILING(Airports!A:A),_xlfn._TRO_TRAILING(Airports!E:E),"Code not found")</f>
        <v>NV</v>
      </c>
      <c r="J2788" s="1">
        <v>0.53472222222222221</v>
      </c>
      <c r="K2788">
        <f>HOUR(Flights[[#This Row],[Scheduled Departure]])</f>
        <v>12</v>
      </c>
      <c r="L2788" s="1">
        <v>0.54374999999999996</v>
      </c>
      <c r="M2788">
        <v>13</v>
      </c>
      <c r="N2788">
        <v>73</v>
      </c>
      <c r="O2788" s="14">
        <f>Flights[[#This Row],[Length (min)]]/60</f>
        <v>1.2166666666666666</v>
      </c>
      <c r="P2788">
        <v>236</v>
      </c>
      <c r="Q2788" s="17">
        <f>IFERROR(Flights[[#This Row],[Distance]]/Flights[[#This Row],[Length (hr)]],"")</f>
        <v>193.97260273972606</v>
      </c>
      <c r="R2788" s="1">
        <v>0.57638888888888884</v>
      </c>
      <c r="S2788" s="1">
        <v>0.59444444444444444</v>
      </c>
      <c r="T2788">
        <v>26</v>
      </c>
      <c r="U2788" t="str">
        <f>IF(Flights[[#This Row],[Arrival Delay]]="","Cancelled",IF(Flights[[#This Row],[Arrival Delay]]&gt;15,"Delayed","On time"))</f>
        <v>Delayed</v>
      </c>
      <c r="V2788" t="str">
        <f>IF(Flights[[#This Row],[Status]]&lt;&gt;"Delayed","",IF(Flights[[#This Row],[Arrival Delay]]&gt;120,"Severe",IF(Flights[[#This Row],[Arrival Delay]]&gt;60,"Major","Moderate")))</f>
        <v>Moderate</v>
      </c>
      <c r="X2788" t="str">
        <f>IF(OR(AND(Flights[[#This Row],[Status]]="Cancelled",Flights[[#This Row],[Cancellation Reason]]="Airline/Carrier"),Flights[[#This Row],[Delay Type]]="Severe"),"Yes","No")</f>
        <v>No</v>
      </c>
    </row>
    <row r="2789" spans="1:24" x14ac:dyDescent="0.25">
      <c r="A2789" s="3">
        <v>42211</v>
      </c>
      <c r="B2789">
        <f>WEEKNUM(Flights[[#This Row],[Date]],2)</f>
        <v>30</v>
      </c>
      <c r="C2789">
        <f>WEEKDAY(Flights[[#This Row],[Date]],2)</f>
        <v>7</v>
      </c>
      <c r="D2789" t="s">
        <v>1537</v>
      </c>
      <c r="E2789" t="s">
        <v>1995</v>
      </c>
      <c r="F2789" t="s">
        <v>0</v>
      </c>
      <c r="G2789" t="s">
        <v>270</v>
      </c>
      <c r="H2789" t="str">
        <f>_xlfn.XLOOKUP(Flights[[#This Row],[Destination]],Airports!$A$1:$A$77,Airports!$D$1:$D$77,"Code not found")</f>
        <v>Dallas</v>
      </c>
      <c r="I2789" t="str" cm="1">
        <f t="array" ref="I2789">_xlfn.XLOOKUP(Flights[[#This Row],[Destination]],_xlfn._TRO_TRAILING(Airports!A:A),_xlfn._TRO_TRAILING(Airports!E:E),"Code not found")</f>
        <v>TX</v>
      </c>
      <c r="J2789" s="1">
        <v>0.63194444444444442</v>
      </c>
      <c r="K2789">
        <f>HOUR(Flights[[#This Row],[Scheduled Departure]])</f>
        <v>15</v>
      </c>
      <c r="L2789" s="1">
        <v>0.62847222222222221</v>
      </c>
      <c r="M2789">
        <v>-5</v>
      </c>
      <c r="N2789">
        <v>187</v>
      </c>
      <c r="O2789" s="14">
        <f>Flights[[#This Row],[Length (min)]]/60</f>
        <v>3.1166666666666667</v>
      </c>
      <c r="P2789">
        <v>1246</v>
      </c>
      <c r="Q2789" s="17">
        <f>IFERROR(Flights[[#This Row],[Distance]]/Flights[[#This Row],[Length (hr)]],"")</f>
        <v>399.78609625668452</v>
      </c>
      <c r="R2789" s="1">
        <v>0.84027777777777779</v>
      </c>
      <c r="S2789" s="1">
        <v>0.84166666666666667</v>
      </c>
      <c r="T2789">
        <v>2</v>
      </c>
      <c r="U2789" t="str">
        <f>IF(Flights[[#This Row],[Arrival Delay]]="","Cancelled",IF(Flights[[#This Row],[Arrival Delay]]&gt;15,"Delayed","On time"))</f>
        <v>On time</v>
      </c>
      <c r="V2789" t="str">
        <f>IF(Flights[[#This Row],[Status]]&lt;&gt;"Delayed","",IF(Flights[[#This Row],[Arrival Delay]]&gt;120,"Severe",IF(Flights[[#This Row],[Arrival Delay]]&gt;60,"Major","Moderate")))</f>
        <v/>
      </c>
      <c r="X2789" t="str">
        <f>IF(OR(AND(Flights[[#This Row],[Status]]="Cancelled",Flights[[#This Row],[Cancellation Reason]]="Airline/Carrier"),Flights[[#This Row],[Delay Type]]="Severe"),"Yes","No")</f>
        <v>No</v>
      </c>
    </row>
    <row r="2790" spans="1:24" x14ac:dyDescent="0.25">
      <c r="A2790" s="3">
        <v>42211</v>
      </c>
      <c r="B2790">
        <f>WEEKNUM(Flights[[#This Row],[Date]],2)</f>
        <v>30</v>
      </c>
      <c r="C2790">
        <f>WEEKDAY(Flights[[#This Row],[Date]],2)</f>
        <v>7</v>
      </c>
      <c r="D2790" t="s">
        <v>1066</v>
      </c>
      <c r="E2790" t="s">
        <v>1994</v>
      </c>
      <c r="F2790" t="s">
        <v>0</v>
      </c>
      <c r="G2790" t="s">
        <v>351</v>
      </c>
      <c r="H2790" t="str">
        <f>_xlfn.XLOOKUP(Flights[[#This Row],[Destination]],Airports!$A$1:$A$77,Airports!$D$1:$D$77,"Code not found")</f>
        <v>Sacramento</v>
      </c>
      <c r="I2790" t="str" cm="1">
        <f t="array" ref="I2790">_xlfn.XLOOKUP(Flights[[#This Row],[Destination]],_xlfn._TRO_TRAILING(Airports!A:A),_xlfn._TRO_TRAILING(Airports!E:E),"Code not found")</f>
        <v>CA</v>
      </c>
      <c r="J2790" s="1">
        <v>0.69444444444444442</v>
      </c>
      <c r="K2790">
        <f>HOUR(Flights[[#This Row],[Scheduled Departure]])</f>
        <v>16</v>
      </c>
      <c r="L2790" s="1">
        <v>0.73124999999999996</v>
      </c>
      <c r="M2790">
        <v>53</v>
      </c>
      <c r="N2790">
        <v>85</v>
      </c>
      <c r="O2790" s="14">
        <f>Flights[[#This Row],[Length (min)]]/60</f>
        <v>1.4166666666666667</v>
      </c>
      <c r="P2790">
        <v>373</v>
      </c>
      <c r="Q2790" s="17">
        <f>IFERROR(Flights[[#This Row],[Distance]]/Flights[[#This Row],[Length (hr)]],"")</f>
        <v>263.29411764705878</v>
      </c>
      <c r="R2790" s="1">
        <v>0.75694444444444442</v>
      </c>
      <c r="S2790" s="1">
        <v>0.79027777777777775</v>
      </c>
      <c r="T2790">
        <v>48</v>
      </c>
      <c r="U2790" t="str">
        <f>IF(Flights[[#This Row],[Arrival Delay]]="","Cancelled",IF(Flights[[#This Row],[Arrival Delay]]&gt;15,"Delayed","On time"))</f>
        <v>Delayed</v>
      </c>
      <c r="V2790" t="str">
        <f>IF(Flights[[#This Row],[Status]]&lt;&gt;"Delayed","",IF(Flights[[#This Row],[Arrival Delay]]&gt;120,"Severe",IF(Flights[[#This Row],[Arrival Delay]]&gt;60,"Major","Moderate")))</f>
        <v>Moderate</v>
      </c>
      <c r="X2790" t="str">
        <f>IF(OR(AND(Flights[[#This Row],[Status]]="Cancelled",Flights[[#This Row],[Cancellation Reason]]="Airline/Carrier"),Flights[[#This Row],[Delay Type]]="Severe"),"Yes","No")</f>
        <v>No</v>
      </c>
    </row>
    <row r="2791" spans="1:24" x14ac:dyDescent="0.25">
      <c r="A2791" s="3">
        <v>42211</v>
      </c>
      <c r="B2791">
        <f>WEEKNUM(Flights[[#This Row],[Date]],2)</f>
        <v>30</v>
      </c>
      <c r="C2791">
        <f>WEEKDAY(Flights[[#This Row],[Date]],2)</f>
        <v>7</v>
      </c>
      <c r="D2791" t="s">
        <v>671</v>
      </c>
      <c r="E2791" t="s">
        <v>1989</v>
      </c>
      <c r="F2791" t="s">
        <v>0</v>
      </c>
      <c r="G2791" t="s">
        <v>26</v>
      </c>
      <c r="H2791" t="str">
        <f>_xlfn.XLOOKUP(Flights[[#This Row],[Destination]],Airports!$A$1:$A$77,Airports!$D$1:$D$77,"Code not found")</f>
        <v>Atlanta</v>
      </c>
      <c r="I2791" t="str" cm="1">
        <f t="array" ref="I2791">_xlfn.XLOOKUP(Flights[[#This Row],[Destination]],_xlfn._TRO_TRAILING(Airports!A:A),_xlfn._TRO_TRAILING(Airports!E:E),"Code not found")</f>
        <v>GA</v>
      </c>
      <c r="J2791" s="1">
        <v>0.92361111111111116</v>
      </c>
      <c r="K2791">
        <f>HOUR(Flights[[#This Row],[Scheduled Departure]])</f>
        <v>22</v>
      </c>
      <c r="L2791" s="1">
        <v>0.9243055555555556</v>
      </c>
      <c r="M2791">
        <v>1</v>
      </c>
      <c r="N2791">
        <v>250</v>
      </c>
      <c r="O2791" s="14">
        <f>Flights[[#This Row],[Length (min)]]/60</f>
        <v>4.166666666666667</v>
      </c>
      <c r="P2791">
        <v>1947</v>
      </c>
      <c r="Q2791" s="17">
        <f>IFERROR(Flights[[#This Row],[Distance]]/Flights[[#This Row],[Length (hr)]],"")</f>
        <v>467.28</v>
      </c>
      <c r="R2791" s="1">
        <v>0.22847222222222222</v>
      </c>
      <c r="S2791" s="1">
        <v>0.22291666666666668</v>
      </c>
      <c r="T2791">
        <v>-8</v>
      </c>
      <c r="U2791" t="str">
        <f>IF(Flights[[#This Row],[Arrival Delay]]="","Cancelled",IF(Flights[[#This Row],[Arrival Delay]]&gt;15,"Delayed","On time"))</f>
        <v>On time</v>
      </c>
      <c r="V2791" t="str">
        <f>IF(Flights[[#This Row],[Status]]&lt;&gt;"Delayed","",IF(Flights[[#This Row],[Arrival Delay]]&gt;120,"Severe",IF(Flights[[#This Row],[Arrival Delay]]&gt;60,"Major","Moderate")))</f>
        <v/>
      </c>
      <c r="X2791" t="str">
        <f>IF(OR(AND(Flights[[#This Row],[Status]]="Cancelled",Flights[[#This Row],[Cancellation Reason]]="Airline/Carrier"),Flights[[#This Row],[Delay Type]]="Severe"),"Yes","No")</f>
        <v>No</v>
      </c>
    </row>
    <row r="2792" spans="1:24" x14ac:dyDescent="0.25">
      <c r="A2792" s="3">
        <v>42211</v>
      </c>
      <c r="B2792">
        <f>WEEKNUM(Flights[[#This Row],[Date]],2)</f>
        <v>30</v>
      </c>
      <c r="C2792">
        <f>WEEKDAY(Flights[[#This Row],[Date]],2)</f>
        <v>7</v>
      </c>
      <c r="D2792" t="s">
        <v>669</v>
      </c>
      <c r="E2792" t="s">
        <v>1992</v>
      </c>
      <c r="F2792" t="s">
        <v>0</v>
      </c>
      <c r="G2792" t="s">
        <v>285</v>
      </c>
      <c r="H2792" t="str">
        <f>_xlfn.XLOOKUP(Flights[[#This Row],[Destination]],Airports!$A$1:$A$77,Airports!$D$1:$D$77,"Code not found")</f>
        <v>Fort Lauderdale</v>
      </c>
      <c r="I2792" t="str" cm="1">
        <f t="array" ref="I2792">_xlfn.XLOOKUP(Flights[[#This Row],[Destination]],_xlfn._TRO_TRAILING(Airports!A:A),_xlfn._TRO_TRAILING(Airports!E:E),"Code not found")</f>
        <v>FL</v>
      </c>
      <c r="J2792" s="1">
        <v>0.9506944444444444</v>
      </c>
      <c r="K2792">
        <f>HOUR(Flights[[#This Row],[Scheduled Departure]])</f>
        <v>22</v>
      </c>
      <c r="L2792" s="1">
        <v>0.94722222222222219</v>
      </c>
      <c r="M2792">
        <v>-5</v>
      </c>
      <c r="N2792">
        <v>312</v>
      </c>
      <c r="O2792" s="14">
        <f>Flights[[#This Row],[Length (min)]]/60</f>
        <v>5.2</v>
      </c>
      <c r="P2792">
        <v>2343</v>
      </c>
      <c r="Q2792" s="17">
        <f>IFERROR(Flights[[#This Row],[Distance]]/Flights[[#This Row],[Length (hr)]],"")</f>
        <v>450.57692307692304</v>
      </c>
      <c r="R2792" s="1">
        <v>0.2902777777777778</v>
      </c>
      <c r="S2792" s="1">
        <v>0.28888888888888886</v>
      </c>
      <c r="T2792">
        <v>-2</v>
      </c>
      <c r="U2792" t="str">
        <f>IF(Flights[[#This Row],[Arrival Delay]]="","Cancelled",IF(Flights[[#This Row],[Arrival Delay]]&gt;15,"Delayed","On time"))</f>
        <v>On time</v>
      </c>
      <c r="V2792" t="str">
        <f>IF(Flights[[#This Row],[Status]]&lt;&gt;"Delayed","",IF(Flights[[#This Row],[Arrival Delay]]&gt;120,"Severe",IF(Flights[[#This Row],[Arrival Delay]]&gt;60,"Major","Moderate")))</f>
        <v/>
      </c>
      <c r="X2792" t="str">
        <f>IF(OR(AND(Flights[[#This Row],[Status]]="Cancelled",Flights[[#This Row],[Cancellation Reason]]="Airline/Carrier"),Flights[[#This Row],[Delay Type]]="Severe"),"Yes","No")</f>
        <v>No</v>
      </c>
    </row>
    <row r="2793" spans="1:24" x14ac:dyDescent="0.25">
      <c r="A2793" s="3">
        <v>42211</v>
      </c>
      <c r="B2793">
        <f>WEEKNUM(Flights[[#This Row],[Date]],2)</f>
        <v>30</v>
      </c>
      <c r="C2793">
        <f>WEEKDAY(Flights[[#This Row],[Date]],2)</f>
        <v>7</v>
      </c>
      <c r="D2793" t="s">
        <v>1381</v>
      </c>
      <c r="E2793" t="s">
        <v>1998</v>
      </c>
      <c r="F2793" t="s">
        <v>0</v>
      </c>
      <c r="G2793" t="s">
        <v>26</v>
      </c>
      <c r="H2793" t="str">
        <f>_xlfn.XLOOKUP(Flights[[#This Row],[Destination]],Airports!$A$1:$A$77,Airports!$D$1:$D$77,"Code not found")</f>
        <v>Atlanta</v>
      </c>
      <c r="I2793" t="str" cm="1">
        <f t="array" ref="I2793">_xlfn.XLOOKUP(Flights[[#This Row],[Destination]],_xlfn._TRO_TRAILING(Airports!A:A),_xlfn._TRO_TRAILING(Airports!E:E),"Code not found")</f>
        <v>GA</v>
      </c>
      <c r="J2793" s="1">
        <v>0.95833333333333337</v>
      </c>
      <c r="K2793">
        <f>HOUR(Flights[[#This Row],[Scheduled Departure]])</f>
        <v>23</v>
      </c>
      <c r="L2793" s="1">
        <v>0.95625000000000004</v>
      </c>
      <c r="M2793">
        <v>-3</v>
      </c>
      <c r="N2793">
        <v>267</v>
      </c>
      <c r="O2793" s="14">
        <f>Flights[[#This Row],[Length (min)]]/60</f>
        <v>4.45</v>
      </c>
      <c r="P2793">
        <v>1947</v>
      </c>
      <c r="Q2793" s="17">
        <f>IFERROR(Flights[[#This Row],[Distance]]/Flights[[#This Row],[Length (hr)]],"")</f>
        <v>437.52808988764042</v>
      </c>
      <c r="R2793" s="1">
        <v>0.27430555555555558</v>
      </c>
      <c r="S2793" s="1">
        <v>0.26666666666666666</v>
      </c>
      <c r="T2793">
        <v>-11</v>
      </c>
      <c r="U2793" t="str">
        <f>IF(Flights[[#This Row],[Arrival Delay]]="","Cancelled",IF(Flights[[#This Row],[Arrival Delay]]&gt;15,"Delayed","On time"))</f>
        <v>On time</v>
      </c>
      <c r="V2793" t="str">
        <f>IF(Flights[[#This Row],[Status]]&lt;&gt;"Delayed","",IF(Flights[[#This Row],[Arrival Delay]]&gt;120,"Severe",IF(Flights[[#This Row],[Arrival Delay]]&gt;60,"Major","Moderate")))</f>
        <v/>
      </c>
      <c r="X2793" t="str">
        <f>IF(OR(AND(Flights[[#This Row],[Status]]="Cancelled",Flights[[#This Row],[Cancellation Reason]]="Airline/Carrier"),Flights[[#This Row],[Delay Type]]="Severe"),"Yes","No")</f>
        <v>No</v>
      </c>
    </row>
    <row r="2794" spans="1:24" x14ac:dyDescent="0.25">
      <c r="A2794" s="3">
        <v>42211</v>
      </c>
      <c r="B2794">
        <f>WEEKNUM(Flights[[#This Row],[Date]],2)</f>
        <v>30</v>
      </c>
      <c r="C2794">
        <f>WEEKDAY(Flights[[#This Row],[Date]],2)</f>
        <v>7</v>
      </c>
      <c r="D2794" t="s">
        <v>1110</v>
      </c>
      <c r="E2794" t="s">
        <v>1995</v>
      </c>
      <c r="F2794" t="s">
        <v>0</v>
      </c>
      <c r="G2794" t="s">
        <v>318</v>
      </c>
      <c r="H2794" t="str">
        <f>_xlfn.XLOOKUP(Flights[[#This Row],[Destination]],Airports!$A$1:$A$77,Airports!$D$1:$D$77,"Code not found")</f>
        <v>Oakland</v>
      </c>
      <c r="I2794" t="str" cm="1">
        <f t="array" ref="I2794">_xlfn.XLOOKUP(Flights[[#This Row],[Destination]],_xlfn._TRO_TRAILING(Airports!A:A),_xlfn._TRO_TRAILING(Airports!E:E),"Code not found")</f>
        <v>CA</v>
      </c>
      <c r="J2794" s="1">
        <v>0.96180555555555558</v>
      </c>
      <c r="K2794">
        <f>HOUR(Flights[[#This Row],[Scheduled Departure]])</f>
        <v>23</v>
      </c>
      <c r="L2794" s="1">
        <v>0.96944444444444444</v>
      </c>
      <c r="M2794">
        <v>11</v>
      </c>
      <c r="N2794">
        <v>72</v>
      </c>
      <c r="O2794" s="14">
        <f>Flights[[#This Row],[Length (min)]]/60</f>
        <v>1.2</v>
      </c>
      <c r="P2794">
        <v>337</v>
      </c>
      <c r="Q2794" s="17">
        <f>IFERROR(Flights[[#This Row],[Distance]]/Flights[[#This Row],[Length (hr)]],"")</f>
        <v>280.83333333333337</v>
      </c>
      <c r="R2794" s="1">
        <v>1.0416666666666666E-2</v>
      </c>
      <c r="S2794" s="1">
        <v>1.9444444444444445E-2</v>
      </c>
      <c r="T2794">
        <v>13</v>
      </c>
      <c r="U2794" t="str">
        <f>IF(Flights[[#This Row],[Arrival Delay]]="","Cancelled",IF(Flights[[#This Row],[Arrival Delay]]&gt;15,"Delayed","On time"))</f>
        <v>On time</v>
      </c>
      <c r="V2794" t="str">
        <f>IF(Flights[[#This Row],[Status]]&lt;&gt;"Delayed","",IF(Flights[[#This Row],[Arrival Delay]]&gt;120,"Severe",IF(Flights[[#This Row],[Arrival Delay]]&gt;60,"Major","Moderate")))</f>
        <v/>
      </c>
      <c r="X2794" t="str">
        <f>IF(OR(AND(Flights[[#This Row],[Status]]="Cancelled",Flights[[#This Row],[Cancellation Reason]]="Airline/Carrier"),Flights[[#This Row],[Delay Type]]="Severe"),"Yes","No")</f>
        <v>No</v>
      </c>
    </row>
    <row r="2795" spans="1:24" x14ac:dyDescent="0.25">
      <c r="A2795" s="3">
        <v>42212</v>
      </c>
      <c r="B2795">
        <f>WEEKNUM(Flights[[#This Row],[Date]],2)</f>
        <v>31</v>
      </c>
      <c r="C2795">
        <f>WEEKDAY(Flights[[#This Row],[Date]],2)</f>
        <v>1</v>
      </c>
      <c r="D2795" t="s">
        <v>1642</v>
      </c>
      <c r="E2795" t="s">
        <v>1990</v>
      </c>
      <c r="F2795" t="s">
        <v>0</v>
      </c>
      <c r="G2795" t="s">
        <v>281</v>
      </c>
      <c r="H2795" t="str">
        <f>_xlfn.XLOOKUP(Flights[[#This Row],[Destination]],Airports!$A$1:$A$77,Airports!$D$1:$D$77,"Code not found")</f>
        <v>Newark</v>
      </c>
      <c r="I2795" t="str" cm="1">
        <f t="array" ref="I2795">_xlfn.XLOOKUP(Flights[[#This Row],[Destination]],_xlfn._TRO_TRAILING(Airports!A:A),_xlfn._TRO_TRAILING(Airports!E:E),"Code not found")</f>
        <v>NJ</v>
      </c>
      <c r="J2795" s="1">
        <v>0.2986111111111111</v>
      </c>
      <c r="K2795">
        <f>HOUR(Flights[[#This Row],[Scheduled Departure]])</f>
        <v>7</v>
      </c>
      <c r="L2795" s="1">
        <v>0.30069444444444443</v>
      </c>
      <c r="M2795">
        <v>3</v>
      </c>
      <c r="N2795">
        <v>307</v>
      </c>
      <c r="O2795" s="14">
        <f>Flights[[#This Row],[Length (min)]]/60</f>
        <v>5.1166666666666663</v>
      </c>
      <c r="P2795">
        <v>2454</v>
      </c>
      <c r="Q2795" s="17">
        <f>IFERROR(Flights[[#This Row],[Distance]]/Flights[[#This Row],[Length (hr)]],"")</f>
        <v>479.60912052117266</v>
      </c>
      <c r="R2795" s="1">
        <v>0.65069444444444446</v>
      </c>
      <c r="S2795" s="1">
        <v>0.63888888888888884</v>
      </c>
      <c r="T2795">
        <v>-17</v>
      </c>
      <c r="U2795" t="str">
        <f>IF(Flights[[#This Row],[Arrival Delay]]="","Cancelled",IF(Flights[[#This Row],[Arrival Delay]]&gt;15,"Delayed","On time"))</f>
        <v>On time</v>
      </c>
      <c r="V2795" t="str">
        <f>IF(Flights[[#This Row],[Status]]&lt;&gt;"Delayed","",IF(Flights[[#This Row],[Arrival Delay]]&gt;120,"Severe",IF(Flights[[#This Row],[Arrival Delay]]&gt;60,"Major","Moderate")))</f>
        <v/>
      </c>
      <c r="X2795" t="str">
        <f>IF(OR(AND(Flights[[#This Row],[Status]]="Cancelled",Flights[[#This Row],[Cancellation Reason]]="Airline/Carrier"),Flights[[#This Row],[Delay Type]]="Severe"),"Yes","No")</f>
        <v>No</v>
      </c>
    </row>
    <row r="2796" spans="1:24" x14ac:dyDescent="0.25">
      <c r="A2796" s="3">
        <v>42212</v>
      </c>
      <c r="B2796">
        <f>WEEKNUM(Flights[[#This Row],[Date]],2)</f>
        <v>31</v>
      </c>
      <c r="C2796">
        <f>WEEKDAY(Flights[[#This Row],[Date]],2)</f>
        <v>1</v>
      </c>
      <c r="D2796" t="s">
        <v>432</v>
      </c>
      <c r="E2796" t="s">
        <v>1989</v>
      </c>
      <c r="F2796" t="s">
        <v>0</v>
      </c>
      <c r="G2796" t="s">
        <v>26</v>
      </c>
      <c r="H2796" t="str">
        <f>_xlfn.XLOOKUP(Flights[[#This Row],[Destination]],Airports!$A$1:$A$77,Airports!$D$1:$D$77,"Code not found")</f>
        <v>Atlanta</v>
      </c>
      <c r="I2796" t="str" cm="1">
        <f t="array" ref="I2796">_xlfn.XLOOKUP(Flights[[#This Row],[Destination]],_xlfn._TRO_TRAILING(Airports!A:A),_xlfn._TRO_TRAILING(Airports!E:E),"Code not found")</f>
        <v>GA</v>
      </c>
      <c r="J2796" s="1">
        <v>0.32291666666666669</v>
      </c>
      <c r="K2796">
        <f>HOUR(Flights[[#This Row],[Scheduled Departure]])</f>
        <v>7</v>
      </c>
      <c r="L2796" s="1">
        <v>0.32777777777777778</v>
      </c>
      <c r="M2796">
        <v>7</v>
      </c>
      <c r="N2796">
        <v>260</v>
      </c>
      <c r="O2796" s="14">
        <f>Flights[[#This Row],[Length (min)]]/60</f>
        <v>4.333333333333333</v>
      </c>
      <c r="P2796">
        <v>1947</v>
      </c>
      <c r="Q2796" s="17">
        <f>IFERROR(Flights[[#This Row],[Distance]]/Flights[[#This Row],[Length (hr)]],"")</f>
        <v>449.30769230769232</v>
      </c>
      <c r="R2796" s="1">
        <v>0.63472222222222219</v>
      </c>
      <c r="S2796" s="1">
        <v>0.6333333333333333</v>
      </c>
      <c r="T2796">
        <v>-2</v>
      </c>
      <c r="U2796" t="str">
        <f>IF(Flights[[#This Row],[Arrival Delay]]="","Cancelled",IF(Flights[[#This Row],[Arrival Delay]]&gt;15,"Delayed","On time"))</f>
        <v>On time</v>
      </c>
      <c r="V2796" t="str">
        <f>IF(Flights[[#This Row],[Status]]&lt;&gt;"Delayed","",IF(Flights[[#This Row],[Arrival Delay]]&gt;120,"Severe",IF(Flights[[#This Row],[Arrival Delay]]&gt;60,"Major","Moderate")))</f>
        <v/>
      </c>
      <c r="X2796" t="str">
        <f>IF(OR(AND(Flights[[#This Row],[Status]]="Cancelled",Flights[[#This Row],[Cancellation Reason]]="Airline/Carrier"),Flights[[#This Row],[Delay Type]]="Severe"),"Yes","No")</f>
        <v>No</v>
      </c>
    </row>
    <row r="2797" spans="1:24" x14ac:dyDescent="0.25">
      <c r="A2797" s="3">
        <v>42212</v>
      </c>
      <c r="B2797">
        <f>WEEKNUM(Flights[[#This Row],[Date]],2)</f>
        <v>31</v>
      </c>
      <c r="C2797">
        <f>WEEKDAY(Flights[[#This Row],[Date]],2)</f>
        <v>1</v>
      </c>
      <c r="D2797" t="s">
        <v>431</v>
      </c>
      <c r="E2797" t="s">
        <v>1994</v>
      </c>
      <c r="F2797" t="s">
        <v>0</v>
      </c>
      <c r="G2797" t="s">
        <v>266</v>
      </c>
      <c r="H2797" t="str">
        <f>_xlfn.XLOOKUP(Flights[[#This Row],[Destination]],Airports!$A$1:$A$77,Airports!$D$1:$D$77,"Code not found")</f>
        <v>Colorado Springs</v>
      </c>
      <c r="I2797" t="str" cm="1">
        <f t="array" ref="I2797">_xlfn.XLOOKUP(Flights[[#This Row],[Destination]],_xlfn._TRO_TRAILING(Airports!A:A),_xlfn._TRO_TRAILING(Airports!E:E),"Code not found")</f>
        <v>CO</v>
      </c>
      <c r="J2797" s="1">
        <v>0.34930555555555554</v>
      </c>
      <c r="K2797">
        <f>HOUR(Flights[[#This Row],[Scheduled Departure]])</f>
        <v>8</v>
      </c>
      <c r="L2797" s="1">
        <v>0.34444444444444444</v>
      </c>
      <c r="M2797">
        <v>-7</v>
      </c>
      <c r="N2797">
        <v>138</v>
      </c>
      <c r="O2797" s="14">
        <f>Flights[[#This Row],[Length (min)]]/60</f>
        <v>2.2999999999999998</v>
      </c>
      <c r="P2797">
        <v>833</v>
      </c>
      <c r="Q2797" s="17">
        <f>IFERROR(Flights[[#This Row],[Distance]]/Flights[[#This Row],[Length (hr)]],"")</f>
        <v>362.17391304347831</v>
      </c>
      <c r="R2797" s="1">
        <v>0.49027777777777776</v>
      </c>
      <c r="S2797" s="1">
        <v>0.48194444444444445</v>
      </c>
      <c r="T2797">
        <v>-12</v>
      </c>
      <c r="U2797" t="str">
        <f>IF(Flights[[#This Row],[Arrival Delay]]="","Cancelled",IF(Flights[[#This Row],[Arrival Delay]]&gt;15,"Delayed","On time"))</f>
        <v>On time</v>
      </c>
      <c r="V2797" t="str">
        <f>IF(Flights[[#This Row],[Status]]&lt;&gt;"Delayed","",IF(Flights[[#This Row],[Arrival Delay]]&gt;120,"Severe",IF(Flights[[#This Row],[Arrival Delay]]&gt;60,"Major","Moderate")))</f>
        <v/>
      </c>
      <c r="X2797" t="str">
        <f>IF(OR(AND(Flights[[#This Row],[Status]]="Cancelled",Flights[[#This Row],[Cancellation Reason]]="Airline/Carrier"),Flights[[#This Row],[Delay Type]]="Severe"),"Yes","No")</f>
        <v>No</v>
      </c>
    </row>
    <row r="2798" spans="1:24" x14ac:dyDescent="0.25">
      <c r="A2798" s="3">
        <v>42212</v>
      </c>
      <c r="B2798">
        <f>WEEKNUM(Flights[[#This Row],[Date]],2)</f>
        <v>31</v>
      </c>
      <c r="C2798">
        <f>WEEKDAY(Flights[[#This Row],[Date]],2)</f>
        <v>1</v>
      </c>
      <c r="D2798" t="s">
        <v>1232</v>
      </c>
      <c r="E2798" t="s">
        <v>1994</v>
      </c>
      <c r="F2798" t="s">
        <v>0</v>
      </c>
      <c r="G2798" t="s">
        <v>246</v>
      </c>
      <c r="H2798" t="str">
        <f>_xlfn.XLOOKUP(Flights[[#This Row],[Destination]],Airports!$A$1:$A$77,Airports!$D$1:$D$77,"Code not found")</f>
        <v>Albuquerque</v>
      </c>
      <c r="I2798" t="str" cm="1">
        <f t="array" ref="I2798">_xlfn.XLOOKUP(Flights[[#This Row],[Destination]],_xlfn._TRO_TRAILING(Airports!A:A),_xlfn._TRO_TRAILING(Airports!E:E),"Code not found")</f>
        <v>NM</v>
      </c>
      <c r="J2798" s="1">
        <v>0.37847222222222221</v>
      </c>
      <c r="K2798">
        <f>HOUR(Flights[[#This Row],[Scheduled Departure]])</f>
        <v>9</v>
      </c>
      <c r="L2798" s="1">
        <v>0.37777777777777777</v>
      </c>
      <c r="M2798">
        <v>-1</v>
      </c>
      <c r="N2798">
        <v>116</v>
      </c>
      <c r="O2798" s="14">
        <f>Flights[[#This Row],[Length (min)]]/60</f>
        <v>1.9333333333333333</v>
      </c>
      <c r="P2798">
        <v>677</v>
      </c>
      <c r="Q2798" s="17">
        <f>IFERROR(Flights[[#This Row],[Distance]]/Flights[[#This Row],[Length (hr)]],"")</f>
        <v>350.17241379310343</v>
      </c>
      <c r="R2798" s="1">
        <v>0.50486111111111109</v>
      </c>
      <c r="S2798" s="1">
        <v>0.5</v>
      </c>
      <c r="T2798">
        <v>-7</v>
      </c>
      <c r="U2798" t="str">
        <f>IF(Flights[[#This Row],[Arrival Delay]]="","Cancelled",IF(Flights[[#This Row],[Arrival Delay]]&gt;15,"Delayed","On time"))</f>
        <v>On time</v>
      </c>
      <c r="V2798" t="str">
        <f>IF(Flights[[#This Row],[Status]]&lt;&gt;"Delayed","",IF(Flights[[#This Row],[Arrival Delay]]&gt;120,"Severe",IF(Flights[[#This Row],[Arrival Delay]]&gt;60,"Major","Moderate")))</f>
        <v/>
      </c>
      <c r="X2798" t="str">
        <f>IF(OR(AND(Flights[[#This Row],[Status]]="Cancelled",Flights[[#This Row],[Cancellation Reason]]="Airline/Carrier"),Flights[[#This Row],[Delay Type]]="Severe"),"Yes","No")</f>
        <v>No</v>
      </c>
    </row>
    <row r="2799" spans="1:24" x14ac:dyDescent="0.25">
      <c r="A2799" s="3">
        <v>42212</v>
      </c>
      <c r="B2799">
        <f>WEEKNUM(Flights[[#This Row],[Date]],2)</f>
        <v>31</v>
      </c>
      <c r="C2799">
        <f>WEEKDAY(Flights[[#This Row],[Date]],2)</f>
        <v>1</v>
      </c>
      <c r="D2799" t="s">
        <v>802</v>
      </c>
      <c r="E2799" t="s">
        <v>1989</v>
      </c>
      <c r="F2799" t="s">
        <v>0</v>
      </c>
      <c r="G2799" t="s">
        <v>10</v>
      </c>
      <c r="H2799" t="str">
        <f>_xlfn.XLOOKUP(Flights[[#This Row],[Destination]],Airports!$A$1:$A$77,Airports!$D$1:$D$77,"Code not found")</f>
        <v>Boston</v>
      </c>
      <c r="I2799" t="str" cm="1">
        <f t="array" ref="I2799">_xlfn.XLOOKUP(Flights[[#This Row],[Destination]],_xlfn._TRO_TRAILING(Airports!A:A),_xlfn._TRO_TRAILING(Airports!E:E),"Code not found")</f>
        <v>MA</v>
      </c>
      <c r="J2799" s="1">
        <v>0.38194444444444442</v>
      </c>
      <c r="K2799">
        <f>HOUR(Flights[[#This Row],[Scheduled Departure]])</f>
        <v>9</v>
      </c>
      <c r="L2799" s="1">
        <v>0.37708333333333333</v>
      </c>
      <c r="M2799">
        <v>-7</v>
      </c>
      <c r="N2799">
        <v>334</v>
      </c>
      <c r="O2799" s="14">
        <f>Flights[[#This Row],[Length (min)]]/60</f>
        <v>5.5666666666666664</v>
      </c>
      <c r="P2799">
        <v>2611</v>
      </c>
      <c r="Q2799" s="17">
        <f>IFERROR(Flights[[#This Row],[Distance]]/Flights[[#This Row],[Length (hr)]],"")</f>
        <v>469.04191616766468</v>
      </c>
      <c r="R2799" s="1">
        <v>0.74861111111111112</v>
      </c>
      <c r="S2799" s="1">
        <v>0.73402777777777772</v>
      </c>
      <c r="T2799">
        <v>-21</v>
      </c>
      <c r="U2799" t="str">
        <f>IF(Flights[[#This Row],[Arrival Delay]]="","Cancelled",IF(Flights[[#This Row],[Arrival Delay]]&gt;15,"Delayed","On time"))</f>
        <v>On time</v>
      </c>
      <c r="V2799" t="str">
        <f>IF(Flights[[#This Row],[Status]]&lt;&gt;"Delayed","",IF(Flights[[#This Row],[Arrival Delay]]&gt;120,"Severe",IF(Flights[[#This Row],[Arrival Delay]]&gt;60,"Major","Moderate")))</f>
        <v/>
      </c>
      <c r="X2799" t="str">
        <f>IF(OR(AND(Flights[[#This Row],[Status]]="Cancelled",Flights[[#This Row],[Cancellation Reason]]="Airline/Carrier"),Flights[[#This Row],[Delay Type]]="Severe"),"Yes","No")</f>
        <v>No</v>
      </c>
    </row>
    <row r="2800" spans="1:24" x14ac:dyDescent="0.25">
      <c r="A2800" s="3">
        <v>42212</v>
      </c>
      <c r="B2800">
        <f>WEEKNUM(Flights[[#This Row],[Date]],2)</f>
        <v>31</v>
      </c>
      <c r="C2800">
        <f>WEEKDAY(Flights[[#This Row],[Date]],2)</f>
        <v>1</v>
      </c>
      <c r="D2800" t="s">
        <v>168</v>
      </c>
      <c r="E2800" t="s">
        <v>1987</v>
      </c>
      <c r="F2800" t="s">
        <v>0</v>
      </c>
      <c r="G2800" t="s">
        <v>4</v>
      </c>
      <c r="H2800" t="str">
        <f>_xlfn.XLOOKUP(Flights[[#This Row],[Destination]],Airports!$A$1:$A$77,Airports!$D$1:$D$77,"Code not found")</f>
        <v>Chicago</v>
      </c>
      <c r="I2800" t="str" cm="1">
        <f t="array" ref="I2800">_xlfn.XLOOKUP(Flights[[#This Row],[Destination]],_xlfn._TRO_TRAILING(Airports!A:A),_xlfn._TRO_TRAILING(Airports!E:E),"Code not found")</f>
        <v>IL</v>
      </c>
      <c r="J2800" s="1">
        <v>0.39583333333333331</v>
      </c>
      <c r="K2800">
        <f>HOUR(Flights[[#This Row],[Scheduled Departure]])</f>
        <v>9</v>
      </c>
      <c r="L2800" s="1">
        <v>0.39305555555555555</v>
      </c>
      <c r="M2800">
        <v>-4</v>
      </c>
      <c r="N2800">
        <v>242</v>
      </c>
      <c r="O2800" s="14">
        <f>Flights[[#This Row],[Length (min)]]/60</f>
        <v>4.0333333333333332</v>
      </c>
      <c r="P2800">
        <v>1744</v>
      </c>
      <c r="Q2800" s="17">
        <f>IFERROR(Flights[[#This Row],[Distance]]/Flights[[#This Row],[Length (hr)]],"")</f>
        <v>432.39669421487605</v>
      </c>
      <c r="R2800" s="1">
        <v>0.65902777777777777</v>
      </c>
      <c r="S2800" s="1">
        <v>0.64444444444444449</v>
      </c>
      <c r="T2800">
        <v>-21</v>
      </c>
      <c r="U2800" t="str">
        <f>IF(Flights[[#This Row],[Arrival Delay]]="","Cancelled",IF(Flights[[#This Row],[Arrival Delay]]&gt;15,"Delayed","On time"))</f>
        <v>On time</v>
      </c>
      <c r="V2800" t="str">
        <f>IF(Flights[[#This Row],[Status]]&lt;&gt;"Delayed","",IF(Flights[[#This Row],[Arrival Delay]]&gt;120,"Severe",IF(Flights[[#This Row],[Arrival Delay]]&gt;60,"Major","Moderate")))</f>
        <v/>
      </c>
      <c r="X2800" t="str">
        <f>IF(OR(AND(Flights[[#This Row],[Status]]="Cancelled",Flights[[#This Row],[Cancellation Reason]]="Airline/Carrier"),Flights[[#This Row],[Delay Type]]="Severe"),"Yes","No")</f>
        <v>No</v>
      </c>
    </row>
    <row r="2801" spans="1:24" x14ac:dyDescent="0.25">
      <c r="A2801" s="3">
        <v>42212</v>
      </c>
      <c r="B2801">
        <f>WEEKNUM(Flights[[#This Row],[Date]],2)</f>
        <v>31</v>
      </c>
      <c r="C2801">
        <f>WEEKDAY(Flights[[#This Row],[Date]],2)</f>
        <v>1</v>
      </c>
      <c r="D2801" t="s">
        <v>1215</v>
      </c>
      <c r="E2801" t="s">
        <v>1990</v>
      </c>
      <c r="F2801" t="s">
        <v>0</v>
      </c>
      <c r="G2801" t="s">
        <v>293</v>
      </c>
      <c r="H2801" t="str">
        <f>_xlfn.XLOOKUP(Flights[[#This Row],[Destination]],Airports!$A$1:$A$77,Airports!$D$1:$D$77,"Code not found")</f>
        <v>Houston</v>
      </c>
      <c r="I2801" t="str" cm="1">
        <f t="array" ref="I2801">_xlfn.XLOOKUP(Flights[[#This Row],[Destination]],_xlfn._TRO_TRAILING(Airports!A:A),_xlfn._TRO_TRAILING(Airports!E:E),"Code not found")</f>
        <v>TX</v>
      </c>
      <c r="J2801" s="1">
        <v>0.40277777777777779</v>
      </c>
      <c r="K2801">
        <f>HOUR(Flights[[#This Row],[Scheduled Departure]])</f>
        <v>9</v>
      </c>
      <c r="L2801" s="1">
        <v>0.49236111111111114</v>
      </c>
      <c r="M2801">
        <v>129</v>
      </c>
      <c r="N2801">
        <v>194</v>
      </c>
      <c r="O2801" s="14">
        <f>Flights[[#This Row],[Length (min)]]/60</f>
        <v>3.2333333333333334</v>
      </c>
      <c r="P2801">
        <v>1379</v>
      </c>
      <c r="Q2801" s="17">
        <f>IFERROR(Flights[[#This Row],[Distance]]/Flights[[#This Row],[Length (hr)]],"")</f>
        <v>426.49484536082474</v>
      </c>
      <c r="R2801" s="1">
        <v>0.62847222222222221</v>
      </c>
      <c r="S2801" s="1">
        <v>0.7104166666666667</v>
      </c>
      <c r="T2801">
        <v>118</v>
      </c>
      <c r="U2801" t="str">
        <f>IF(Flights[[#This Row],[Arrival Delay]]="","Cancelled",IF(Flights[[#This Row],[Arrival Delay]]&gt;15,"Delayed","On time"))</f>
        <v>Delayed</v>
      </c>
      <c r="V2801" t="str">
        <f>IF(Flights[[#This Row],[Status]]&lt;&gt;"Delayed","",IF(Flights[[#This Row],[Arrival Delay]]&gt;120,"Severe",IF(Flights[[#This Row],[Arrival Delay]]&gt;60,"Major","Moderate")))</f>
        <v>Major</v>
      </c>
      <c r="X2801" t="str">
        <f>IF(OR(AND(Flights[[#This Row],[Status]]="Cancelled",Flights[[#This Row],[Cancellation Reason]]="Airline/Carrier"),Flights[[#This Row],[Delay Type]]="Severe"),"Yes","No")</f>
        <v>No</v>
      </c>
    </row>
    <row r="2802" spans="1:24" x14ac:dyDescent="0.25">
      <c r="A2802" s="3">
        <v>42212</v>
      </c>
      <c r="B2802">
        <f>WEEKNUM(Flights[[#This Row],[Date]],2)</f>
        <v>31</v>
      </c>
      <c r="C2802">
        <f>WEEKDAY(Flights[[#This Row],[Date]],2)</f>
        <v>1</v>
      </c>
      <c r="D2802" t="s">
        <v>62</v>
      </c>
      <c r="E2802" t="s">
        <v>1987</v>
      </c>
      <c r="F2802" t="s">
        <v>0</v>
      </c>
      <c r="G2802" t="s">
        <v>17</v>
      </c>
      <c r="H2802" t="str">
        <f>_xlfn.XLOOKUP(Flights[[#This Row],[Destination]],Airports!$A$1:$A$77,Airports!$D$1:$D$77,"Code not found")</f>
        <v>Honolulu</v>
      </c>
      <c r="I2802" t="str" cm="1">
        <f t="array" ref="I2802">_xlfn.XLOOKUP(Flights[[#This Row],[Destination]],_xlfn._TRO_TRAILING(Airports!A:A),_xlfn._TRO_TRAILING(Airports!E:E),"Code not found")</f>
        <v>HI</v>
      </c>
      <c r="J2802" s="1">
        <v>0.41319444444444442</v>
      </c>
      <c r="K2802">
        <f>HOUR(Flights[[#This Row],[Scheduled Departure]])</f>
        <v>9</v>
      </c>
      <c r="L2802" s="1">
        <v>0.41041666666666665</v>
      </c>
      <c r="M2802">
        <v>-4</v>
      </c>
      <c r="N2802">
        <v>378</v>
      </c>
      <c r="O2802" s="14">
        <f>Flights[[#This Row],[Length (min)]]/60</f>
        <v>6.3</v>
      </c>
      <c r="P2802">
        <v>2556</v>
      </c>
      <c r="Q2802" s="17">
        <f>IFERROR(Flights[[#This Row],[Distance]]/Flights[[#This Row],[Length (hr)]],"")</f>
        <v>405.71428571428572</v>
      </c>
      <c r="R2802" s="1">
        <v>0.53749999999999998</v>
      </c>
      <c r="S2802" s="1">
        <v>0.54791666666666672</v>
      </c>
      <c r="T2802">
        <v>15</v>
      </c>
      <c r="U2802" t="str">
        <f>IF(Flights[[#This Row],[Arrival Delay]]="","Cancelled",IF(Flights[[#This Row],[Arrival Delay]]&gt;15,"Delayed","On time"))</f>
        <v>On time</v>
      </c>
      <c r="V2802" t="str">
        <f>IF(Flights[[#This Row],[Status]]&lt;&gt;"Delayed","",IF(Flights[[#This Row],[Arrival Delay]]&gt;120,"Severe",IF(Flights[[#This Row],[Arrival Delay]]&gt;60,"Major","Moderate")))</f>
        <v/>
      </c>
      <c r="X2802" t="str">
        <f>IF(OR(AND(Flights[[#This Row],[Status]]="Cancelled",Flights[[#This Row],[Cancellation Reason]]="Airline/Carrier"),Flights[[#This Row],[Delay Type]]="Severe"),"Yes","No")</f>
        <v>No</v>
      </c>
    </row>
    <row r="2803" spans="1:24" x14ac:dyDescent="0.25">
      <c r="A2803" s="3">
        <v>42212</v>
      </c>
      <c r="B2803">
        <f>WEEKNUM(Flights[[#This Row],[Date]],2)</f>
        <v>31</v>
      </c>
      <c r="C2803">
        <f>WEEKDAY(Flights[[#This Row],[Date]],2)</f>
        <v>1</v>
      </c>
      <c r="D2803" t="s">
        <v>462</v>
      </c>
      <c r="E2803" t="s">
        <v>1990</v>
      </c>
      <c r="F2803" t="s">
        <v>0</v>
      </c>
      <c r="G2803" t="s">
        <v>17</v>
      </c>
      <c r="H2803" t="str">
        <f>_xlfn.XLOOKUP(Flights[[#This Row],[Destination]],Airports!$A$1:$A$77,Airports!$D$1:$D$77,"Code not found")</f>
        <v>Honolulu</v>
      </c>
      <c r="I2803" t="str" cm="1">
        <f t="array" ref="I2803">_xlfn.XLOOKUP(Flights[[#This Row],[Destination]],_xlfn._TRO_TRAILING(Airports!A:A),_xlfn._TRO_TRAILING(Airports!E:E),"Code not found")</f>
        <v>HI</v>
      </c>
      <c r="J2803" s="1">
        <v>0.45833333333333331</v>
      </c>
      <c r="K2803">
        <f>HOUR(Flights[[#This Row],[Scheduled Departure]])</f>
        <v>11</v>
      </c>
      <c r="L2803" s="1">
        <v>0.48472222222222222</v>
      </c>
      <c r="M2803">
        <v>38</v>
      </c>
      <c r="N2803">
        <v>340</v>
      </c>
      <c r="O2803" s="14">
        <f>Flights[[#This Row],[Length (min)]]/60</f>
        <v>5.666666666666667</v>
      </c>
      <c r="P2803">
        <v>2556</v>
      </c>
      <c r="Q2803" s="17">
        <f>IFERROR(Flights[[#This Row],[Distance]]/Flights[[#This Row],[Length (hr)]],"")</f>
        <v>451.05882352941177</v>
      </c>
      <c r="R2803" s="1">
        <v>0.57638888888888884</v>
      </c>
      <c r="S2803" s="1">
        <v>0.59583333333333333</v>
      </c>
      <c r="T2803">
        <v>28</v>
      </c>
      <c r="U2803" t="str">
        <f>IF(Flights[[#This Row],[Arrival Delay]]="","Cancelled",IF(Flights[[#This Row],[Arrival Delay]]&gt;15,"Delayed","On time"))</f>
        <v>Delayed</v>
      </c>
      <c r="V2803" t="str">
        <f>IF(Flights[[#This Row],[Status]]&lt;&gt;"Delayed","",IF(Flights[[#This Row],[Arrival Delay]]&gt;120,"Severe",IF(Flights[[#This Row],[Arrival Delay]]&gt;60,"Major","Moderate")))</f>
        <v>Moderate</v>
      </c>
      <c r="X2803" t="str">
        <f>IF(OR(AND(Flights[[#This Row],[Status]]="Cancelled",Flights[[#This Row],[Cancellation Reason]]="Airline/Carrier"),Flights[[#This Row],[Delay Type]]="Severe"),"Yes","No")</f>
        <v>No</v>
      </c>
    </row>
    <row r="2804" spans="1:24" x14ac:dyDescent="0.25">
      <c r="A2804" s="3">
        <v>42212</v>
      </c>
      <c r="B2804">
        <f>WEEKNUM(Flights[[#This Row],[Date]],2)</f>
        <v>31</v>
      </c>
      <c r="C2804">
        <f>WEEKDAY(Flights[[#This Row],[Date]],2)</f>
        <v>1</v>
      </c>
      <c r="D2804" t="s">
        <v>578</v>
      </c>
      <c r="E2804" t="s">
        <v>1995</v>
      </c>
      <c r="F2804" t="s">
        <v>0</v>
      </c>
      <c r="G2804" t="s">
        <v>303</v>
      </c>
      <c r="H2804" t="str">
        <f>_xlfn.XLOOKUP(Flights[[#This Row],[Destination]],Airports!$A$1:$A$77,Airports!$D$1:$D$77,"Code not found")</f>
        <v>Kansas City</v>
      </c>
      <c r="I2804" t="str" cm="1">
        <f t="array" ref="I2804">_xlfn.XLOOKUP(Flights[[#This Row],[Destination]],_xlfn._TRO_TRAILING(Airports!A:A),_xlfn._TRO_TRAILING(Airports!E:E),"Code not found")</f>
        <v>MO</v>
      </c>
      <c r="J2804" s="1">
        <v>0.46180555555555558</v>
      </c>
      <c r="K2804">
        <f>HOUR(Flights[[#This Row],[Scheduled Departure]])</f>
        <v>11</v>
      </c>
      <c r="L2804" s="1">
        <v>0.46319444444444446</v>
      </c>
      <c r="M2804">
        <v>2</v>
      </c>
      <c r="N2804">
        <v>173</v>
      </c>
      <c r="O2804" s="14">
        <f>Flights[[#This Row],[Length (min)]]/60</f>
        <v>2.8833333333333333</v>
      </c>
      <c r="P2804">
        <v>1363</v>
      </c>
      <c r="Q2804" s="17">
        <f>IFERROR(Flights[[#This Row],[Distance]]/Flights[[#This Row],[Length (hr)]],"")</f>
        <v>472.71676300578036</v>
      </c>
      <c r="R2804" s="1">
        <v>0.67708333333333337</v>
      </c>
      <c r="S2804" s="1">
        <v>0.66666666666666663</v>
      </c>
      <c r="T2804">
        <v>-15</v>
      </c>
      <c r="U2804" t="str">
        <f>IF(Flights[[#This Row],[Arrival Delay]]="","Cancelled",IF(Flights[[#This Row],[Arrival Delay]]&gt;15,"Delayed","On time"))</f>
        <v>On time</v>
      </c>
      <c r="V2804" t="str">
        <f>IF(Flights[[#This Row],[Status]]&lt;&gt;"Delayed","",IF(Flights[[#This Row],[Arrival Delay]]&gt;120,"Severe",IF(Flights[[#This Row],[Arrival Delay]]&gt;60,"Major","Moderate")))</f>
        <v/>
      </c>
      <c r="X2804" t="str">
        <f>IF(OR(AND(Flights[[#This Row],[Status]]="Cancelled",Flights[[#This Row],[Cancellation Reason]]="Airline/Carrier"),Flights[[#This Row],[Delay Type]]="Severe"),"Yes","No")</f>
        <v>No</v>
      </c>
    </row>
    <row r="2805" spans="1:24" x14ac:dyDescent="0.25">
      <c r="A2805" s="3">
        <v>42212</v>
      </c>
      <c r="B2805">
        <f>WEEKNUM(Flights[[#This Row],[Date]],2)</f>
        <v>31</v>
      </c>
      <c r="C2805">
        <f>WEEKDAY(Flights[[#This Row],[Date]],2)</f>
        <v>1</v>
      </c>
      <c r="D2805" t="s">
        <v>72</v>
      </c>
      <c r="E2805" t="s">
        <v>1987</v>
      </c>
      <c r="F2805" t="s">
        <v>0</v>
      </c>
      <c r="G2805" t="s">
        <v>10</v>
      </c>
      <c r="H2805" t="str">
        <f>_xlfn.XLOOKUP(Flights[[#This Row],[Destination]],Airports!$A$1:$A$77,Airports!$D$1:$D$77,"Code not found")</f>
        <v>Boston</v>
      </c>
      <c r="I2805" t="str" cm="1">
        <f t="array" ref="I2805">_xlfn.XLOOKUP(Flights[[#This Row],[Destination]],_xlfn._TRO_TRAILING(Airports!A:A),_xlfn._TRO_TRAILING(Airports!E:E),"Code not found")</f>
        <v>MA</v>
      </c>
      <c r="J2805" s="1">
        <v>0.52083333333333337</v>
      </c>
      <c r="K2805">
        <f>HOUR(Flights[[#This Row],[Scheduled Departure]])</f>
        <v>12</v>
      </c>
      <c r="L2805" s="1">
        <v>0.52083333333333337</v>
      </c>
      <c r="M2805">
        <v>0</v>
      </c>
      <c r="N2805">
        <v>320</v>
      </c>
      <c r="O2805" s="14">
        <f>Flights[[#This Row],[Length (min)]]/60</f>
        <v>5.333333333333333</v>
      </c>
      <c r="P2805">
        <v>2611</v>
      </c>
      <c r="Q2805" s="17">
        <f>IFERROR(Flights[[#This Row],[Distance]]/Flights[[#This Row],[Length (hr)]],"")</f>
        <v>489.5625</v>
      </c>
      <c r="R2805" s="1">
        <v>0.88194444444444442</v>
      </c>
      <c r="S2805" s="1">
        <v>0.86805555555555558</v>
      </c>
      <c r="T2805">
        <v>-20</v>
      </c>
      <c r="U2805" t="str">
        <f>IF(Flights[[#This Row],[Arrival Delay]]="","Cancelled",IF(Flights[[#This Row],[Arrival Delay]]&gt;15,"Delayed","On time"))</f>
        <v>On time</v>
      </c>
      <c r="V2805" t="str">
        <f>IF(Flights[[#This Row],[Status]]&lt;&gt;"Delayed","",IF(Flights[[#This Row],[Arrival Delay]]&gt;120,"Severe",IF(Flights[[#This Row],[Arrival Delay]]&gt;60,"Major","Moderate")))</f>
        <v/>
      </c>
      <c r="X2805" t="str">
        <f>IF(OR(AND(Flights[[#This Row],[Status]]="Cancelled",Flights[[#This Row],[Cancellation Reason]]="Airline/Carrier"),Flights[[#This Row],[Delay Type]]="Severe"),"Yes","No")</f>
        <v>No</v>
      </c>
    </row>
    <row r="2806" spans="1:24" x14ac:dyDescent="0.25">
      <c r="A2806" s="3">
        <v>42212</v>
      </c>
      <c r="B2806">
        <f>WEEKNUM(Flights[[#This Row],[Date]],2)</f>
        <v>31</v>
      </c>
      <c r="C2806">
        <f>WEEKDAY(Flights[[#This Row],[Date]],2)</f>
        <v>1</v>
      </c>
      <c r="D2806" t="s">
        <v>554</v>
      </c>
      <c r="E2806" t="s">
        <v>1996</v>
      </c>
      <c r="F2806" t="s">
        <v>0</v>
      </c>
      <c r="G2806" t="s">
        <v>9</v>
      </c>
      <c r="H2806" t="str">
        <f>_xlfn.XLOOKUP(Flights[[#This Row],[Destination]],Airports!$A$1:$A$77,Airports!$D$1:$D$77,"Code not found")</f>
        <v>San Francisco</v>
      </c>
      <c r="I2806" t="str" cm="1">
        <f t="array" ref="I2806">_xlfn.XLOOKUP(Flights[[#This Row],[Destination]],_xlfn._TRO_TRAILING(Airports!A:A),_xlfn._TRO_TRAILING(Airports!E:E),"Code not found")</f>
        <v>CA</v>
      </c>
      <c r="J2806" s="1">
        <v>0.53819444444444442</v>
      </c>
      <c r="K2806">
        <f>HOUR(Flights[[#This Row],[Scheduled Departure]])</f>
        <v>12</v>
      </c>
      <c r="L2806" s="1">
        <v>0.55277777777777781</v>
      </c>
      <c r="M2806">
        <v>21</v>
      </c>
      <c r="N2806">
        <v>65</v>
      </c>
      <c r="O2806" s="14">
        <f>Flights[[#This Row],[Length (min)]]/60</f>
        <v>1.0833333333333333</v>
      </c>
      <c r="P2806">
        <v>337</v>
      </c>
      <c r="Q2806" s="17">
        <f>IFERROR(Flights[[#This Row],[Distance]]/Flights[[#This Row],[Length (hr)]],"")</f>
        <v>311.07692307692309</v>
      </c>
      <c r="R2806" s="1">
        <v>0.59027777777777779</v>
      </c>
      <c r="S2806" s="1">
        <v>0.59791666666666665</v>
      </c>
      <c r="T2806">
        <v>11</v>
      </c>
      <c r="U2806" t="str">
        <f>IF(Flights[[#This Row],[Arrival Delay]]="","Cancelled",IF(Flights[[#This Row],[Arrival Delay]]&gt;15,"Delayed","On time"))</f>
        <v>On time</v>
      </c>
      <c r="V2806" t="str">
        <f>IF(Flights[[#This Row],[Status]]&lt;&gt;"Delayed","",IF(Flights[[#This Row],[Arrival Delay]]&gt;120,"Severe",IF(Flights[[#This Row],[Arrival Delay]]&gt;60,"Major","Moderate")))</f>
        <v/>
      </c>
      <c r="X2806" t="str">
        <f>IF(OR(AND(Flights[[#This Row],[Status]]="Cancelled",Flights[[#This Row],[Cancellation Reason]]="Airline/Carrier"),Flights[[#This Row],[Delay Type]]="Severe"),"Yes","No")</f>
        <v>No</v>
      </c>
    </row>
    <row r="2807" spans="1:24" x14ac:dyDescent="0.25">
      <c r="A2807" s="3">
        <v>42212</v>
      </c>
      <c r="B2807">
        <f>WEEKNUM(Flights[[#This Row],[Date]],2)</f>
        <v>31</v>
      </c>
      <c r="C2807">
        <f>WEEKDAY(Flights[[#This Row],[Date]],2)</f>
        <v>1</v>
      </c>
      <c r="D2807" t="s">
        <v>1602</v>
      </c>
      <c r="E2807" t="s">
        <v>1989</v>
      </c>
      <c r="F2807" t="s">
        <v>0</v>
      </c>
      <c r="G2807" t="s">
        <v>9</v>
      </c>
      <c r="H2807" t="str">
        <f>_xlfn.XLOOKUP(Flights[[#This Row],[Destination]],Airports!$A$1:$A$77,Airports!$D$1:$D$77,"Code not found")</f>
        <v>San Francisco</v>
      </c>
      <c r="I2807" t="str" cm="1">
        <f t="array" ref="I2807">_xlfn.XLOOKUP(Flights[[#This Row],[Destination]],_xlfn._TRO_TRAILING(Airports!A:A),_xlfn._TRO_TRAILING(Airports!E:E),"Code not found")</f>
        <v>CA</v>
      </c>
      <c r="J2807" s="1">
        <v>0.54513888888888884</v>
      </c>
      <c r="K2807">
        <f>HOUR(Flights[[#This Row],[Scheduled Departure]])</f>
        <v>13</v>
      </c>
      <c r="L2807" s="1">
        <v>0.55902777777777779</v>
      </c>
      <c r="M2807">
        <v>20</v>
      </c>
      <c r="N2807">
        <v>74</v>
      </c>
      <c r="O2807" s="14">
        <f>Flights[[#This Row],[Length (min)]]/60</f>
        <v>1.2333333333333334</v>
      </c>
      <c r="P2807">
        <v>337</v>
      </c>
      <c r="Q2807" s="17">
        <f>IFERROR(Flights[[#This Row],[Distance]]/Flights[[#This Row],[Length (hr)]],"")</f>
        <v>273.24324324324323</v>
      </c>
      <c r="R2807" s="1">
        <v>0.60069444444444442</v>
      </c>
      <c r="S2807" s="1">
        <v>0.61041666666666672</v>
      </c>
      <c r="T2807">
        <v>14</v>
      </c>
      <c r="U2807" t="str">
        <f>IF(Flights[[#This Row],[Arrival Delay]]="","Cancelled",IF(Flights[[#This Row],[Arrival Delay]]&gt;15,"Delayed","On time"))</f>
        <v>On time</v>
      </c>
      <c r="V2807" t="str">
        <f>IF(Flights[[#This Row],[Status]]&lt;&gt;"Delayed","",IF(Flights[[#This Row],[Arrival Delay]]&gt;120,"Severe",IF(Flights[[#This Row],[Arrival Delay]]&gt;60,"Major","Moderate")))</f>
        <v/>
      </c>
      <c r="X2807" t="str">
        <f>IF(OR(AND(Flights[[#This Row],[Status]]="Cancelled",Flights[[#This Row],[Cancellation Reason]]="Airline/Carrier"),Flights[[#This Row],[Delay Type]]="Severe"),"Yes","No")</f>
        <v>No</v>
      </c>
    </row>
    <row r="2808" spans="1:24" x14ac:dyDescent="0.25">
      <c r="A2808" s="3">
        <v>42212</v>
      </c>
      <c r="B2808">
        <f>WEEKNUM(Flights[[#This Row],[Date]],2)</f>
        <v>31</v>
      </c>
      <c r="C2808">
        <f>WEEKDAY(Flights[[#This Row],[Date]],2)</f>
        <v>1</v>
      </c>
      <c r="D2808" t="s">
        <v>1007</v>
      </c>
      <c r="E2808" t="s">
        <v>1990</v>
      </c>
      <c r="F2808" t="s">
        <v>0</v>
      </c>
      <c r="G2808" t="s">
        <v>316</v>
      </c>
      <c r="H2808" t="str">
        <f>_xlfn.XLOOKUP(Flights[[#This Row],[Destination]],Airports!$A$1:$A$77,Airports!$D$1:$D$77,"Code not found")</f>
        <v>New Orleans</v>
      </c>
      <c r="I2808" t="str" cm="1">
        <f t="array" ref="I2808">_xlfn.XLOOKUP(Flights[[#This Row],[Destination]],_xlfn._TRO_TRAILING(Airports!A:A),_xlfn._TRO_TRAILING(Airports!E:E),"Code not found")</f>
        <v>LA</v>
      </c>
      <c r="J2808" s="1">
        <v>0.65277777777777779</v>
      </c>
      <c r="K2808">
        <f>HOUR(Flights[[#This Row],[Scheduled Departure]])</f>
        <v>15</v>
      </c>
      <c r="L2808" s="1">
        <v>0.65902777777777777</v>
      </c>
      <c r="M2808">
        <v>9</v>
      </c>
      <c r="N2808">
        <v>222</v>
      </c>
      <c r="O2808" s="14">
        <f>Flights[[#This Row],[Length (min)]]/60</f>
        <v>3.7</v>
      </c>
      <c r="P2808">
        <v>1670</v>
      </c>
      <c r="Q2808" s="17">
        <f>IFERROR(Flights[[#This Row],[Distance]]/Flights[[#This Row],[Length (hr)]],"")</f>
        <v>451.35135135135135</v>
      </c>
      <c r="R2808" s="1">
        <v>0.9</v>
      </c>
      <c r="S2808" s="1">
        <v>0.89652777777777781</v>
      </c>
      <c r="T2808">
        <v>-5</v>
      </c>
      <c r="U2808" t="str">
        <f>IF(Flights[[#This Row],[Arrival Delay]]="","Cancelled",IF(Flights[[#This Row],[Arrival Delay]]&gt;15,"Delayed","On time"))</f>
        <v>On time</v>
      </c>
      <c r="V2808" t="str">
        <f>IF(Flights[[#This Row],[Status]]&lt;&gt;"Delayed","",IF(Flights[[#This Row],[Arrival Delay]]&gt;120,"Severe",IF(Flights[[#This Row],[Arrival Delay]]&gt;60,"Major","Moderate")))</f>
        <v/>
      </c>
      <c r="X2808" t="str">
        <f>IF(OR(AND(Flights[[#This Row],[Status]]="Cancelled",Flights[[#This Row],[Cancellation Reason]]="Airline/Carrier"),Flights[[#This Row],[Delay Type]]="Severe"),"Yes","No")</f>
        <v>No</v>
      </c>
    </row>
    <row r="2809" spans="1:24" x14ac:dyDescent="0.25">
      <c r="A2809" s="3">
        <v>42212</v>
      </c>
      <c r="B2809">
        <f>WEEKNUM(Flights[[#This Row],[Date]],2)</f>
        <v>31</v>
      </c>
      <c r="C2809">
        <f>WEEKDAY(Flights[[#This Row],[Date]],2)</f>
        <v>1</v>
      </c>
      <c r="D2809" t="s">
        <v>1548</v>
      </c>
      <c r="E2809" t="s">
        <v>1995</v>
      </c>
      <c r="F2809" t="s">
        <v>0</v>
      </c>
      <c r="G2809" t="s">
        <v>351</v>
      </c>
      <c r="H2809" t="str">
        <f>_xlfn.XLOOKUP(Flights[[#This Row],[Destination]],Airports!$A$1:$A$77,Airports!$D$1:$D$77,"Code not found")</f>
        <v>Sacramento</v>
      </c>
      <c r="I2809" t="str" cm="1">
        <f t="array" ref="I2809">_xlfn.XLOOKUP(Flights[[#This Row],[Destination]],_xlfn._TRO_TRAILING(Airports!A:A),_xlfn._TRO_TRAILING(Airports!E:E),"Code not found")</f>
        <v>CA</v>
      </c>
      <c r="J2809" s="1">
        <v>0.74305555555555558</v>
      </c>
      <c r="K2809">
        <f>HOUR(Flights[[#This Row],[Scheduled Departure]])</f>
        <v>17</v>
      </c>
      <c r="L2809" s="1">
        <v>0.74236111111111114</v>
      </c>
      <c r="M2809">
        <v>-1</v>
      </c>
      <c r="N2809">
        <v>76</v>
      </c>
      <c r="O2809" s="14">
        <f>Flights[[#This Row],[Length (min)]]/60</f>
        <v>1.2666666666666666</v>
      </c>
      <c r="P2809">
        <v>373</v>
      </c>
      <c r="Q2809" s="17">
        <f>IFERROR(Flights[[#This Row],[Distance]]/Flights[[#This Row],[Length (hr)]],"")</f>
        <v>294.47368421052636</v>
      </c>
      <c r="R2809" s="1">
        <v>0.79513888888888884</v>
      </c>
      <c r="S2809" s="1">
        <v>0.79513888888888884</v>
      </c>
      <c r="T2809">
        <v>0</v>
      </c>
      <c r="U2809" t="str">
        <f>IF(Flights[[#This Row],[Arrival Delay]]="","Cancelled",IF(Flights[[#This Row],[Arrival Delay]]&gt;15,"Delayed","On time"))</f>
        <v>On time</v>
      </c>
      <c r="V2809" t="str">
        <f>IF(Flights[[#This Row],[Status]]&lt;&gt;"Delayed","",IF(Flights[[#This Row],[Arrival Delay]]&gt;120,"Severe",IF(Flights[[#This Row],[Arrival Delay]]&gt;60,"Major","Moderate")))</f>
        <v/>
      </c>
      <c r="X2809" t="str">
        <f>IF(OR(AND(Flights[[#This Row],[Status]]="Cancelled",Flights[[#This Row],[Cancellation Reason]]="Airline/Carrier"),Flights[[#This Row],[Delay Type]]="Severe"),"Yes","No")</f>
        <v>No</v>
      </c>
    </row>
    <row r="2810" spans="1:24" x14ac:dyDescent="0.25">
      <c r="A2810" s="3">
        <v>42212</v>
      </c>
      <c r="B2810">
        <f>WEEKNUM(Flights[[#This Row],[Date]],2)</f>
        <v>31</v>
      </c>
      <c r="C2810">
        <f>WEEKDAY(Flights[[#This Row],[Date]],2)</f>
        <v>1</v>
      </c>
      <c r="D2810" t="s">
        <v>1554</v>
      </c>
      <c r="E2810" t="s">
        <v>1995</v>
      </c>
      <c r="F2810" t="s">
        <v>0</v>
      </c>
      <c r="G2810" t="s">
        <v>318</v>
      </c>
      <c r="H2810" t="str">
        <f>_xlfn.XLOOKUP(Flights[[#This Row],[Destination]],Airports!$A$1:$A$77,Airports!$D$1:$D$77,"Code not found")</f>
        <v>Oakland</v>
      </c>
      <c r="I2810" t="str" cm="1">
        <f t="array" ref="I2810">_xlfn.XLOOKUP(Flights[[#This Row],[Destination]],_xlfn._TRO_TRAILING(Airports!A:A),_xlfn._TRO_TRAILING(Airports!E:E),"Code not found")</f>
        <v>CA</v>
      </c>
      <c r="J2810" s="1">
        <v>0.82291666666666663</v>
      </c>
      <c r="K2810">
        <f>HOUR(Flights[[#This Row],[Scheduled Departure]])</f>
        <v>19</v>
      </c>
      <c r="L2810" s="1">
        <v>0.8208333333333333</v>
      </c>
      <c r="M2810">
        <v>-3</v>
      </c>
      <c r="N2810">
        <v>67</v>
      </c>
      <c r="O2810" s="14">
        <f>Flights[[#This Row],[Length (min)]]/60</f>
        <v>1.1166666666666667</v>
      </c>
      <c r="P2810">
        <v>337</v>
      </c>
      <c r="Q2810" s="17">
        <f>IFERROR(Flights[[#This Row],[Distance]]/Flights[[#This Row],[Length (hr)]],"")</f>
        <v>301.79104477611941</v>
      </c>
      <c r="R2810" s="1">
        <v>0.875</v>
      </c>
      <c r="S2810" s="1">
        <v>0.86736111111111114</v>
      </c>
      <c r="T2810">
        <v>-11</v>
      </c>
      <c r="U2810" t="str">
        <f>IF(Flights[[#This Row],[Arrival Delay]]="","Cancelled",IF(Flights[[#This Row],[Arrival Delay]]&gt;15,"Delayed","On time"))</f>
        <v>On time</v>
      </c>
      <c r="V2810" t="str">
        <f>IF(Flights[[#This Row],[Status]]&lt;&gt;"Delayed","",IF(Flights[[#This Row],[Arrival Delay]]&gt;120,"Severe",IF(Flights[[#This Row],[Arrival Delay]]&gt;60,"Major","Moderate")))</f>
        <v/>
      </c>
      <c r="X2810" t="str">
        <f>IF(OR(AND(Flights[[#This Row],[Status]]="Cancelled",Flights[[#This Row],[Cancellation Reason]]="Airline/Carrier"),Flights[[#This Row],[Delay Type]]="Severe"),"Yes","No")</f>
        <v>No</v>
      </c>
    </row>
    <row r="2811" spans="1:24" x14ac:dyDescent="0.25">
      <c r="A2811" s="3">
        <v>42212</v>
      </c>
      <c r="B2811">
        <f>WEEKNUM(Flights[[#This Row],[Date]],2)</f>
        <v>31</v>
      </c>
      <c r="C2811">
        <f>WEEKDAY(Flights[[#This Row],[Date]],2)</f>
        <v>1</v>
      </c>
      <c r="D2811" t="s">
        <v>1107</v>
      </c>
      <c r="E2811" t="s">
        <v>1995</v>
      </c>
      <c r="F2811" t="s">
        <v>0</v>
      </c>
      <c r="G2811" t="s">
        <v>351</v>
      </c>
      <c r="H2811" t="str">
        <f>_xlfn.XLOOKUP(Flights[[#This Row],[Destination]],Airports!$A$1:$A$77,Airports!$D$1:$D$77,"Code not found")</f>
        <v>Sacramento</v>
      </c>
      <c r="I2811" t="str" cm="1">
        <f t="array" ref="I2811">_xlfn.XLOOKUP(Flights[[#This Row],[Destination]],_xlfn._TRO_TRAILING(Airports!A:A),_xlfn._TRO_TRAILING(Airports!E:E),"Code not found")</f>
        <v>CA</v>
      </c>
      <c r="J2811" s="1">
        <v>0.84375</v>
      </c>
      <c r="K2811">
        <f>HOUR(Flights[[#This Row],[Scheduled Departure]])</f>
        <v>20</v>
      </c>
      <c r="L2811" s="1">
        <v>0.875</v>
      </c>
      <c r="M2811">
        <v>45</v>
      </c>
      <c r="N2811">
        <v>70</v>
      </c>
      <c r="O2811" s="14">
        <f>Flights[[#This Row],[Length (min)]]/60</f>
        <v>1.1666666666666667</v>
      </c>
      <c r="P2811">
        <v>373</v>
      </c>
      <c r="Q2811" s="17">
        <f>IFERROR(Flights[[#This Row],[Distance]]/Flights[[#This Row],[Length (hr)]],"")</f>
        <v>319.71428571428572</v>
      </c>
      <c r="R2811" s="1">
        <v>0.89583333333333337</v>
      </c>
      <c r="S2811" s="1">
        <v>0.92361111111111116</v>
      </c>
      <c r="T2811">
        <v>40</v>
      </c>
      <c r="U2811" t="str">
        <f>IF(Flights[[#This Row],[Arrival Delay]]="","Cancelled",IF(Flights[[#This Row],[Arrival Delay]]&gt;15,"Delayed","On time"))</f>
        <v>Delayed</v>
      </c>
      <c r="V2811" t="str">
        <f>IF(Flights[[#This Row],[Status]]&lt;&gt;"Delayed","",IF(Flights[[#This Row],[Arrival Delay]]&gt;120,"Severe",IF(Flights[[#This Row],[Arrival Delay]]&gt;60,"Major","Moderate")))</f>
        <v>Moderate</v>
      </c>
      <c r="X2811" t="str">
        <f>IF(OR(AND(Flights[[#This Row],[Status]]="Cancelled",Flights[[#This Row],[Cancellation Reason]]="Airline/Carrier"),Flights[[#This Row],[Delay Type]]="Severe"),"Yes","No")</f>
        <v>No</v>
      </c>
    </row>
    <row r="2812" spans="1:24" x14ac:dyDescent="0.25">
      <c r="A2812" s="3">
        <v>42212</v>
      </c>
      <c r="B2812">
        <f>WEEKNUM(Flights[[#This Row],[Date]],2)</f>
        <v>31</v>
      </c>
      <c r="C2812">
        <f>WEEKDAY(Flights[[#This Row],[Date]],2)</f>
        <v>1</v>
      </c>
      <c r="D2812" t="s">
        <v>1560</v>
      </c>
      <c r="E2812" t="s">
        <v>1995</v>
      </c>
      <c r="F2812" t="s">
        <v>0</v>
      </c>
      <c r="G2812" t="s">
        <v>349</v>
      </c>
      <c r="H2812" t="str">
        <f>_xlfn.XLOOKUP(Flights[[#This Row],[Destination]],Airports!$A$1:$A$77,Airports!$D$1:$D$77,"Code not found")</f>
        <v>Salt Lake City</v>
      </c>
      <c r="I2812" t="str" cm="1">
        <f t="array" ref="I2812">_xlfn.XLOOKUP(Flights[[#This Row],[Destination]],_xlfn._TRO_TRAILING(Airports!A:A),_xlfn._TRO_TRAILING(Airports!E:E),"Code not found")</f>
        <v>UT</v>
      </c>
      <c r="J2812" s="1">
        <v>0.91319444444444442</v>
      </c>
      <c r="K2812">
        <f>HOUR(Flights[[#This Row],[Scheduled Departure]])</f>
        <v>21</v>
      </c>
      <c r="L2812" s="1">
        <v>0.91180555555555554</v>
      </c>
      <c r="M2812">
        <v>-2</v>
      </c>
      <c r="N2812">
        <v>91</v>
      </c>
      <c r="O2812" s="14">
        <f>Flights[[#This Row],[Length (min)]]/60</f>
        <v>1.5166666666666666</v>
      </c>
      <c r="P2812">
        <v>590</v>
      </c>
      <c r="Q2812" s="17">
        <f>IFERROR(Flights[[#This Row],[Distance]]/Flights[[#This Row],[Length (hr)]],"")</f>
        <v>389.01098901098902</v>
      </c>
      <c r="R2812" s="1">
        <v>2.4305555555555556E-2</v>
      </c>
      <c r="S2812" s="1">
        <v>1.6666666666666666E-2</v>
      </c>
      <c r="T2812">
        <v>-11</v>
      </c>
      <c r="U2812" t="str">
        <f>IF(Flights[[#This Row],[Arrival Delay]]="","Cancelled",IF(Flights[[#This Row],[Arrival Delay]]&gt;15,"Delayed","On time"))</f>
        <v>On time</v>
      </c>
      <c r="V2812" t="str">
        <f>IF(Flights[[#This Row],[Status]]&lt;&gt;"Delayed","",IF(Flights[[#This Row],[Arrival Delay]]&gt;120,"Severe",IF(Flights[[#This Row],[Arrival Delay]]&gt;60,"Major","Moderate")))</f>
        <v/>
      </c>
      <c r="X2812" t="str">
        <f>IF(OR(AND(Flights[[#This Row],[Status]]="Cancelled",Flights[[#This Row],[Cancellation Reason]]="Airline/Carrier"),Flights[[#This Row],[Delay Type]]="Severe"),"Yes","No")</f>
        <v>No</v>
      </c>
    </row>
    <row r="2813" spans="1:24" x14ac:dyDescent="0.25">
      <c r="A2813" s="3">
        <v>42212</v>
      </c>
      <c r="B2813">
        <f>WEEKNUM(Flights[[#This Row],[Date]],2)</f>
        <v>31</v>
      </c>
      <c r="C2813">
        <f>WEEKDAY(Flights[[#This Row],[Date]],2)</f>
        <v>1</v>
      </c>
      <c r="D2813" t="s">
        <v>1612</v>
      </c>
      <c r="E2813" t="s">
        <v>1989</v>
      </c>
      <c r="F2813" t="s">
        <v>0</v>
      </c>
      <c r="G2813" t="s">
        <v>13</v>
      </c>
      <c r="H2813" t="str">
        <f>_xlfn.XLOOKUP(Flights[[#This Row],[Destination]],Airports!$A$1:$A$77,Airports!$D$1:$D$77,"Code not found")</f>
        <v>Orlando</v>
      </c>
      <c r="I2813" t="str" cm="1">
        <f t="array" ref="I2813">_xlfn.XLOOKUP(Flights[[#This Row],[Destination]],_xlfn._TRO_TRAILING(Airports!A:A),_xlfn._TRO_TRAILING(Airports!E:E),"Code not found")</f>
        <v>FL</v>
      </c>
      <c r="J2813" s="1">
        <v>0.91666666666666663</v>
      </c>
      <c r="K2813">
        <f>HOUR(Flights[[#This Row],[Scheduled Departure]])</f>
        <v>22</v>
      </c>
      <c r="L2813" s="1">
        <v>0.91388888888888886</v>
      </c>
      <c r="M2813">
        <v>-4</v>
      </c>
      <c r="N2813">
        <v>283</v>
      </c>
      <c r="O2813" s="14">
        <f>Flights[[#This Row],[Length (min)]]/60</f>
        <v>4.7166666666666668</v>
      </c>
      <c r="P2813">
        <v>2218</v>
      </c>
      <c r="Q2813" s="17">
        <f>IFERROR(Flights[[#This Row],[Distance]]/Flights[[#This Row],[Length (hr)]],"")</f>
        <v>470.24734982332154</v>
      </c>
      <c r="R2813" s="1">
        <v>0.24374999999999999</v>
      </c>
      <c r="S2813" s="1">
        <v>0.23541666666666666</v>
      </c>
      <c r="T2813">
        <v>-12</v>
      </c>
      <c r="U2813" t="str">
        <f>IF(Flights[[#This Row],[Arrival Delay]]="","Cancelled",IF(Flights[[#This Row],[Arrival Delay]]&gt;15,"Delayed","On time"))</f>
        <v>On time</v>
      </c>
      <c r="V2813" t="str">
        <f>IF(Flights[[#This Row],[Status]]&lt;&gt;"Delayed","",IF(Flights[[#This Row],[Arrival Delay]]&gt;120,"Severe",IF(Flights[[#This Row],[Arrival Delay]]&gt;60,"Major","Moderate")))</f>
        <v/>
      </c>
      <c r="X2813" t="str">
        <f>IF(OR(AND(Flights[[#This Row],[Status]]="Cancelled",Flights[[#This Row],[Cancellation Reason]]="Airline/Carrier"),Flights[[#This Row],[Delay Type]]="Severe"),"Yes","No")</f>
        <v>No</v>
      </c>
    </row>
    <row r="2814" spans="1:24" x14ac:dyDescent="0.25">
      <c r="A2814" s="3">
        <v>42212</v>
      </c>
      <c r="B2814">
        <f>WEEKNUM(Flights[[#This Row],[Date]],2)</f>
        <v>31</v>
      </c>
      <c r="C2814">
        <f>WEEKDAY(Flights[[#This Row],[Date]],2)</f>
        <v>1</v>
      </c>
      <c r="D2814" t="s">
        <v>1110</v>
      </c>
      <c r="E2814" t="s">
        <v>1995</v>
      </c>
      <c r="F2814" t="s">
        <v>0</v>
      </c>
      <c r="G2814" t="s">
        <v>318</v>
      </c>
      <c r="H2814" t="str">
        <f>_xlfn.XLOOKUP(Flights[[#This Row],[Destination]],Airports!$A$1:$A$77,Airports!$D$1:$D$77,"Code not found")</f>
        <v>Oakland</v>
      </c>
      <c r="I2814" t="str" cm="1">
        <f t="array" ref="I2814">_xlfn.XLOOKUP(Flights[[#This Row],[Destination]],_xlfn._TRO_TRAILING(Airports!A:A),_xlfn._TRO_TRAILING(Airports!E:E),"Code not found")</f>
        <v>CA</v>
      </c>
      <c r="J2814" s="1">
        <v>0.96180555555555558</v>
      </c>
      <c r="K2814">
        <f>HOUR(Flights[[#This Row],[Scheduled Departure]])</f>
        <v>23</v>
      </c>
      <c r="L2814" s="1">
        <v>6.9444444444444441E-3</v>
      </c>
      <c r="M2814">
        <v>65</v>
      </c>
      <c r="N2814">
        <v>67</v>
      </c>
      <c r="O2814" s="14">
        <f>Flights[[#This Row],[Length (min)]]/60</f>
        <v>1.1166666666666667</v>
      </c>
      <c r="P2814">
        <v>337</v>
      </c>
      <c r="Q2814" s="17">
        <f>IFERROR(Flights[[#This Row],[Distance]]/Flights[[#This Row],[Length (hr)]],"")</f>
        <v>301.79104477611941</v>
      </c>
      <c r="R2814" s="1">
        <v>1.0416666666666666E-2</v>
      </c>
      <c r="S2814" s="1">
        <v>5.347222222222222E-2</v>
      </c>
      <c r="T2814">
        <v>62</v>
      </c>
      <c r="U2814" t="str">
        <f>IF(Flights[[#This Row],[Arrival Delay]]="","Cancelled",IF(Flights[[#This Row],[Arrival Delay]]&gt;15,"Delayed","On time"))</f>
        <v>Delayed</v>
      </c>
      <c r="V2814" t="str">
        <f>IF(Flights[[#This Row],[Status]]&lt;&gt;"Delayed","",IF(Flights[[#This Row],[Arrival Delay]]&gt;120,"Severe",IF(Flights[[#This Row],[Arrival Delay]]&gt;60,"Major","Moderate")))</f>
        <v>Major</v>
      </c>
      <c r="X2814" t="str">
        <f>IF(OR(AND(Flights[[#This Row],[Status]]="Cancelled",Flights[[#This Row],[Cancellation Reason]]="Airline/Carrier"),Flights[[#This Row],[Delay Type]]="Severe"),"Yes","No")</f>
        <v>No</v>
      </c>
    </row>
    <row r="2815" spans="1:24" x14ac:dyDescent="0.25">
      <c r="A2815" s="3">
        <v>42213</v>
      </c>
      <c r="B2815">
        <f>WEEKNUM(Flights[[#This Row],[Date]],2)</f>
        <v>31</v>
      </c>
      <c r="C2815">
        <f>WEEKDAY(Flights[[#This Row],[Date]],2)</f>
        <v>2</v>
      </c>
      <c r="D2815" t="s">
        <v>1460</v>
      </c>
      <c r="E2815" t="s">
        <v>1989</v>
      </c>
      <c r="F2815" t="s">
        <v>0</v>
      </c>
      <c r="G2815" t="s">
        <v>314</v>
      </c>
      <c r="H2815" t="str">
        <f>_xlfn.XLOOKUP(Flights[[#This Row],[Destination]],Airports!$A$1:$A$77,Airports!$D$1:$D$77,"Code not found")</f>
        <v>Minneapolis</v>
      </c>
      <c r="I2815" t="str" cm="1">
        <f t="array" ref="I2815">_xlfn.XLOOKUP(Flights[[#This Row],[Destination]],_xlfn._TRO_TRAILING(Airports!A:A),_xlfn._TRO_TRAILING(Airports!E:E),"Code not found")</f>
        <v>MN</v>
      </c>
      <c r="J2815" s="1">
        <v>1.7361111111111112E-2</v>
      </c>
      <c r="K2815">
        <f>HOUR(Flights[[#This Row],[Scheduled Departure]])</f>
        <v>0</v>
      </c>
      <c r="L2815" s="1">
        <v>1.6666666666666666E-2</v>
      </c>
      <c r="M2815">
        <v>-1</v>
      </c>
      <c r="N2815">
        <v>248</v>
      </c>
      <c r="O2815" s="14">
        <f>Flights[[#This Row],[Length (min)]]/60</f>
        <v>4.1333333333333337</v>
      </c>
      <c r="P2815">
        <v>1535</v>
      </c>
      <c r="Q2815" s="17">
        <f>IFERROR(Flights[[#This Row],[Distance]]/Flights[[#This Row],[Length (hr)]],"")</f>
        <v>371.37096774193543</v>
      </c>
      <c r="R2815" s="1">
        <v>0.24791666666666667</v>
      </c>
      <c r="S2815" s="1">
        <v>0.2722222222222222</v>
      </c>
      <c r="T2815">
        <v>35</v>
      </c>
      <c r="U2815" t="str">
        <f>IF(Flights[[#This Row],[Arrival Delay]]="","Cancelled",IF(Flights[[#This Row],[Arrival Delay]]&gt;15,"Delayed","On time"))</f>
        <v>Delayed</v>
      </c>
      <c r="V2815" t="str">
        <f>IF(Flights[[#This Row],[Status]]&lt;&gt;"Delayed","",IF(Flights[[#This Row],[Arrival Delay]]&gt;120,"Severe",IF(Flights[[#This Row],[Arrival Delay]]&gt;60,"Major","Moderate")))</f>
        <v>Moderate</v>
      </c>
      <c r="X2815" t="str">
        <f>IF(OR(AND(Flights[[#This Row],[Status]]="Cancelled",Flights[[#This Row],[Cancellation Reason]]="Airline/Carrier"),Flights[[#This Row],[Delay Type]]="Severe"),"Yes","No")</f>
        <v>No</v>
      </c>
    </row>
    <row r="2816" spans="1:24" x14ac:dyDescent="0.25">
      <c r="A2816" s="3">
        <v>42213</v>
      </c>
      <c r="B2816">
        <f>WEEKNUM(Flights[[#This Row],[Date]],2)</f>
        <v>31</v>
      </c>
      <c r="C2816">
        <f>WEEKDAY(Flights[[#This Row],[Date]],2)</f>
        <v>2</v>
      </c>
      <c r="D2816" t="s">
        <v>1150</v>
      </c>
      <c r="E2816" t="s">
        <v>1995</v>
      </c>
      <c r="F2816" t="s">
        <v>0</v>
      </c>
      <c r="G2816" t="s">
        <v>6</v>
      </c>
      <c r="H2816" t="str">
        <f>_xlfn.XLOOKUP(Flights[[#This Row],[Destination]],Airports!$A$1:$A$77,Airports!$D$1:$D$77,"Code not found")</f>
        <v>Nashville</v>
      </c>
      <c r="I2816" t="str" cm="1">
        <f t="array" ref="I2816">_xlfn.XLOOKUP(Flights[[#This Row],[Destination]],_xlfn._TRO_TRAILING(Airports!A:A),_xlfn._TRO_TRAILING(Airports!E:E),"Code not found")</f>
        <v>TN</v>
      </c>
      <c r="J2816" s="1">
        <v>0.22569444444444445</v>
      </c>
      <c r="K2816">
        <f>HOUR(Flights[[#This Row],[Scheduled Departure]])</f>
        <v>5</v>
      </c>
      <c r="L2816" s="1">
        <v>0.22291666666666668</v>
      </c>
      <c r="M2816">
        <v>-4</v>
      </c>
      <c r="N2816">
        <v>228</v>
      </c>
      <c r="O2816" s="14">
        <f>Flights[[#This Row],[Length (min)]]/60</f>
        <v>3.8</v>
      </c>
      <c r="P2816">
        <v>1797</v>
      </c>
      <c r="Q2816" s="17">
        <f>IFERROR(Flights[[#This Row],[Distance]]/Flights[[#This Row],[Length (hr)]],"")</f>
        <v>472.89473684210526</v>
      </c>
      <c r="R2816" s="1">
        <v>0.47569444444444442</v>
      </c>
      <c r="S2816" s="1">
        <v>0.46458333333333335</v>
      </c>
      <c r="T2816">
        <v>-16</v>
      </c>
      <c r="U2816" t="str">
        <f>IF(Flights[[#This Row],[Arrival Delay]]="","Cancelled",IF(Flights[[#This Row],[Arrival Delay]]&gt;15,"Delayed","On time"))</f>
        <v>On time</v>
      </c>
      <c r="V2816" t="str">
        <f>IF(Flights[[#This Row],[Status]]&lt;&gt;"Delayed","",IF(Flights[[#This Row],[Arrival Delay]]&gt;120,"Severe",IF(Flights[[#This Row],[Arrival Delay]]&gt;60,"Major","Moderate")))</f>
        <v/>
      </c>
      <c r="X2816" t="str">
        <f>IF(OR(AND(Flights[[#This Row],[Status]]="Cancelled",Flights[[#This Row],[Cancellation Reason]]="Airline/Carrier"),Flights[[#This Row],[Delay Type]]="Severe"),"Yes","No")</f>
        <v>No</v>
      </c>
    </row>
    <row r="2817" spans="1:24" x14ac:dyDescent="0.25">
      <c r="A2817" s="3">
        <v>42213</v>
      </c>
      <c r="B2817">
        <f>WEEKNUM(Flights[[#This Row],[Date]],2)</f>
        <v>31</v>
      </c>
      <c r="C2817">
        <f>WEEKDAY(Flights[[#This Row],[Date]],2)</f>
        <v>2</v>
      </c>
      <c r="D2817" t="s">
        <v>432</v>
      </c>
      <c r="E2817" t="s">
        <v>1989</v>
      </c>
      <c r="F2817" t="s">
        <v>0</v>
      </c>
      <c r="G2817" t="s">
        <v>26</v>
      </c>
      <c r="H2817" t="str">
        <f>_xlfn.XLOOKUP(Flights[[#This Row],[Destination]],Airports!$A$1:$A$77,Airports!$D$1:$D$77,"Code not found")</f>
        <v>Atlanta</v>
      </c>
      <c r="I2817" t="str" cm="1">
        <f t="array" ref="I2817">_xlfn.XLOOKUP(Flights[[#This Row],[Destination]],_xlfn._TRO_TRAILING(Airports!A:A),_xlfn._TRO_TRAILING(Airports!E:E),"Code not found")</f>
        <v>GA</v>
      </c>
      <c r="J2817" s="1">
        <v>0.32291666666666669</v>
      </c>
      <c r="K2817">
        <f>HOUR(Flights[[#This Row],[Scheduled Departure]])</f>
        <v>7</v>
      </c>
      <c r="L2817" s="1">
        <v>0.32916666666666666</v>
      </c>
      <c r="M2817">
        <v>9</v>
      </c>
      <c r="N2817">
        <v>246</v>
      </c>
      <c r="O2817" s="14">
        <f>Flights[[#This Row],[Length (min)]]/60</f>
        <v>4.0999999999999996</v>
      </c>
      <c r="P2817">
        <v>1947</v>
      </c>
      <c r="Q2817" s="17">
        <f>IFERROR(Flights[[#This Row],[Distance]]/Flights[[#This Row],[Length (hr)]],"")</f>
        <v>474.87804878048786</v>
      </c>
      <c r="R2817" s="1">
        <v>0.63472222222222219</v>
      </c>
      <c r="S2817" s="1">
        <v>0.625</v>
      </c>
      <c r="T2817">
        <v>-14</v>
      </c>
      <c r="U2817" t="str">
        <f>IF(Flights[[#This Row],[Arrival Delay]]="","Cancelled",IF(Flights[[#This Row],[Arrival Delay]]&gt;15,"Delayed","On time"))</f>
        <v>On time</v>
      </c>
      <c r="V2817" t="str">
        <f>IF(Flights[[#This Row],[Status]]&lt;&gt;"Delayed","",IF(Flights[[#This Row],[Arrival Delay]]&gt;120,"Severe",IF(Flights[[#This Row],[Arrival Delay]]&gt;60,"Major","Moderate")))</f>
        <v/>
      </c>
      <c r="X2817" t="str">
        <f>IF(OR(AND(Flights[[#This Row],[Status]]="Cancelled",Flights[[#This Row],[Cancellation Reason]]="Airline/Carrier"),Flights[[#This Row],[Delay Type]]="Severe"),"Yes","No")</f>
        <v>No</v>
      </c>
    </row>
    <row r="2818" spans="1:24" x14ac:dyDescent="0.25">
      <c r="A2818" s="3">
        <v>42213</v>
      </c>
      <c r="B2818">
        <f>WEEKNUM(Flights[[#This Row],[Date]],2)</f>
        <v>31</v>
      </c>
      <c r="C2818">
        <f>WEEKDAY(Flights[[#This Row],[Date]],2)</f>
        <v>2</v>
      </c>
      <c r="D2818" t="s">
        <v>1204</v>
      </c>
      <c r="E2818" t="s">
        <v>1990</v>
      </c>
      <c r="F2818" t="s">
        <v>0</v>
      </c>
      <c r="G2818" t="s">
        <v>257</v>
      </c>
      <c r="H2818" t="str">
        <f>_xlfn.XLOOKUP(Flights[[#This Row],[Destination]],Airports!$A$1:$A$77,Airports!$D$1:$D$77,"Code not found")</f>
        <v>Baltimore</v>
      </c>
      <c r="I2818" t="str" cm="1">
        <f t="array" ref="I2818">_xlfn.XLOOKUP(Flights[[#This Row],[Destination]],_xlfn._TRO_TRAILING(Airports!A:A),_xlfn._TRO_TRAILING(Airports!E:E),"Code not found")</f>
        <v>MD</v>
      </c>
      <c r="J2818" s="1">
        <v>0.3888888888888889</v>
      </c>
      <c r="K2818">
        <f>HOUR(Flights[[#This Row],[Scheduled Departure]])</f>
        <v>9</v>
      </c>
      <c r="L2818" s="1">
        <v>0.38472222222222224</v>
      </c>
      <c r="M2818">
        <v>-6</v>
      </c>
      <c r="N2818">
        <v>320</v>
      </c>
      <c r="O2818" s="14">
        <f>Flights[[#This Row],[Length (min)]]/60</f>
        <v>5.333333333333333</v>
      </c>
      <c r="P2818">
        <v>2329</v>
      </c>
      <c r="Q2818" s="17">
        <f>IFERROR(Flights[[#This Row],[Distance]]/Flights[[#This Row],[Length (hr)]],"")</f>
        <v>436.6875</v>
      </c>
      <c r="R2818" s="1">
        <v>0.72916666666666663</v>
      </c>
      <c r="S2818" s="1">
        <v>0.7319444444444444</v>
      </c>
      <c r="T2818">
        <v>4</v>
      </c>
      <c r="U2818" t="str">
        <f>IF(Flights[[#This Row],[Arrival Delay]]="","Cancelled",IF(Flights[[#This Row],[Arrival Delay]]&gt;15,"Delayed","On time"))</f>
        <v>On time</v>
      </c>
      <c r="V2818" t="str">
        <f>IF(Flights[[#This Row],[Status]]&lt;&gt;"Delayed","",IF(Flights[[#This Row],[Arrival Delay]]&gt;120,"Severe",IF(Flights[[#This Row],[Arrival Delay]]&gt;60,"Major","Moderate")))</f>
        <v/>
      </c>
      <c r="X2818" t="str">
        <f>IF(OR(AND(Flights[[#This Row],[Status]]="Cancelled",Flights[[#This Row],[Cancellation Reason]]="Airline/Carrier"),Flights[[#This Row],[Delay Type]]="Severe"),"Yes","No")</f>
        <v>No</v>
      </c>
    </row>
    <row r="2819" spans="1:24" x14ac:dyDescent="0.25">
      <c r="A2819" s="3">
        <v>42213</v>
      </c>
      <c r="B2819">
        <f>WEEKNUM(Flights[[#This Row],[Date]],2)</f>
        <v>31</v>
      </c>
      <c r="C2819">
        <f>WEEKDAY(Flights[[#This Row],[Date]],2)</f>
        <v>2</v>
      </c>
      <c r="D2819" t="s">
        <v>1516</v>
      </c>
      <c r="E2819" t="s">
        <v>1995</v>
      </c>
      <c r="F2819" t="s">
        <v>0</v>
      </c>
      <c r="G2819" t="s">
        <v>323</v>
      </c>
      <c r="H2819" t="str">
        <f>_xlfn.XLOOKUP(Flights[[#This Row],[Destination]],Airports!$A$1:$A$77,Airports!$D$1:$D$77,"Code not found")</f>
        <v>Omaha</v>
      </c>
      <c r="I2819" t="str" cm="1">
        <f t="array" ref="I2819">_xlfn.XLOOKUP(Flights[[#This Row],[Destination]],_xlfn._TRO_TRAILING(Airports!A:A),_xlfn._TRO_TRAILING(Airports!E:E),"Code not found")</f>
        <v>NE</v>
      </c>
      <c r="J2819" s="1">
        <v>0.40972222222222221</v>
      </c>
      <c r="K2819">
        <f>HOUR(Flights[[#This Row],[Scheduled Departure]])</f>
        <v>9</v>
      </c>
      <c r="L2819" s="1">
        <v>0.41111111111111109</v>
      </c>
      <c r="M2819">
        <v>2</v>
      </c>
      <c r="N2819">
        <v>172</v>
      </c>
      <c r="O2819" s="14">
        <f>Flights[[#This Row],[Length (min)]]/60</f>
        <v>2.8666666666666667</v>
      </c>
      <c r="P2819">
        <v>1330</v>
      </c>
      <c r="Q2819" s="17">
        <f>IFERROR(Flights[[#This Row],[Distance]]/Flights[[#This Row],[Length (hr)]],"")</f>
        <v>463.95348837209303</v>
      </c>
      <c r="R2819" s="1">
        <v>0.62152777777777779</v>
      </c>
      <c r="S2819" s="1">
        <v>0.61388888888888893</v>
      </c>
      <c r="T2819">
        <v>-11</v>
      </c>
      <c r="U2819" t="str">
        <f>IF(Flights[[#This Row],[Arrival Delay]]="","Cancelled",IF(Flights[[#This Row],[Arrival Delay]]&gt;15,"Delayed","On time"))</f>
        <v>On time</v>
      </c>
      <c r="V2819" t="str">
        <f>IF(Flights[[#This Row],[Status]]&lt;&gt;"Delayed","",IF(Flights[[#This Row],[Arrival Delay]]&gt;120,"Severe",IF(Flights[[#This Row],[Arrival Delay]]&gt;60,"Major","Moderate")))</f>
        <v/>
      </c>
      <c r="X2819" t="str">
        <f>IF(OR(AND(Flights[[#This Row],[Status]]="Cancelled",Flights[[#This Row],[Cancellation Reason]]="Airline/Carrier"),Flights[[#This Row],[Delay Type]]="Severe"),"Yes","No")</f>
        <v>No</v>
      </c>
    </row>
    <row r="2820" spans="1:24" x14ac:dyDescent="0.25">
      <c r="A2820" s="3">
        <v>42213</v>
      </c>
      <c r="B2820">
        <f>WEEKNUM(Flights[[#This Row],[Date]],2)</f>
        <v>31</v>
      </c>
      <c r="C2820">
        <f>WEEKDAY(Flights[[#This Row],[Date]],2)</f>
        <v>2</v>
      </c>
      <c r="D2820" t="s">
        <v>190</v>
      </c>
      <c r="E2820" t="s">
        <v>1987</v>
      </c>
      <c r="F2820" t="s">
        <v>0</v>
      </c>
      <c r="G2820" t="s">
        <v>31</v>
      </c>
      <c r="H2820" t="str">
        <f>_xlfn.XLOOKUP(Flights[[#This Row],[Destination]],Airports!$A$1:$A$77,Airports!$D$1:$D$77,"Code not found")</f>
        <v>Raleigh</v>
      </c>
      <c r="I2820" t="str" cm="1">
        <f t="array" ref="I2820">_xlfn.XLOOKUP(Flights[[#This Row],[Destination]],_xlfn._TRO_TRAILING(Airports!A:A),_xlfn._TRO_TRAILING(Airports!E:E),"Code not found")</f>
        <v>NC</v>
      </c>
      <c r="J2820" s="1">
        <v>0.43055555555555558</v>
      </c>
      <c r="K2820">
        <f>HOUR(Flights[[#This Row],[Scheduled Departure]])</f>
        <v>10</v>
      </c>
      <c r="L2820" s="1">
        <v>0.47708333333333336</v>
      </c>
      <c r="M2820">
        <v>67</v>
      </c>
      <c r="N2820">
        <v>282</v>
      </c>
      <c r="O2820" s="14">
        <f>Flights[[#This Row],[Length (min)]]/60</f>
        <v>4.7</v>
      </c>
      <c r="P2820">
        <v>2239</v>
      </c>
      <c r="Q2820" s="17">
        <f>IFERROR(Flights[[#This Row],[Distance]]/Flights[[#This Row],[Length (hr)]],"")</f>
        <v>476.38297872340422</v>
      </c>
      <c r="R2820" s="1">
        <v>0.76736111111111116</v>
      </c>
      <c r="S2820" s="1">
        <v>0.79791666666666672</v>
      </c>
      <c r="T2820">
        <v>44</v>
      </c>
      <c r="U2820" t="str">
        <f>IF(Flights[[#This Row],[Arrival Delay]]="","Cancelled",IF(Flights[[#This Row],[Arrival Delay]]&gt;15,"Delayed","On time"))</f>
        <v>Delayed</v>
      </c>
      <c r="V2820" t="str">
        <f>IF(Flights[[#This Row],[Status]]&lt;&gt;"Delayed","",IF(Flights[[#This Row],[Arrival Delay]]&gt;120,"Severe",IF(Flights[[#This Row],[Arrival Delay]]&gt;60,"Major","Moderate")))</f>
        <v>Moderate</v>
      </c>
      <c r="X2820" t="str">
        <f>IF(OR(AND(Flights[[#This Row],[Status]]="Cancelled",Flights[[#This Row],[Cancellation Reason]]="Airline/Carrier"),Flights[[#This Row],[Delay Type]]="Severe"),"Yes","No")</f>
        <v>No</v>
      </c>
    </row>
    <row r="2821" spans="1:24" x14ac:dyDescent="0.25">
      <c r="A2821" s="3">
        <v>42213</v>
      </c>
      <c r="B2821">
        <f>WEEKNUM(Flights[[#This Row],[Date]],2)</f>
        <v>31</v>
      </c>
      <c r="C2821">
        <f>WEEKDAY(Flights[[#This Row],[Date]],2)</f>
        <v>2</v>
      </c>
      <c r="D2821" t="s">
        <v>809</v>
      </c>
      <c r="E2821" t="s">
        <v>1989</v>
      </c>
      <c r="F2821" t="s">
        <v>0</v>
      </c>
      <c r="G2821" t="s">
        <v>276</v>
      </c>
      <c r="H2821" t="str">
        <f>_xlfn.XLOOKUP(Flights[[#This Row],[Destination]],Airports!$A$1:$A$77,Airports!$D$1:$D$77,"Code not found")</f>
        <v>Detroit</v>
      </c>
      <c r="I2821" t="str" cm="1">
        <f t="array" ref="I2821">_xlfn.XLOOKUP(Flights[[#This Row],[Destination]],_xlfn._TRO_TRAILING(Airports!A:A),_xlfn._TRO_TRAILING(Airports!E:E),"Code not found")</f>
        <v>MI</v>
      </c>
      <c r="J2821" s="1">
        <v>0.56597222222222221</v>
      </c>
      <c r="K2821">
        <f>HOUR(Flights[[#This Row],[Scheduled Departure]])</f>
        <v>13</v>
      </c>
      <c r="L2821" s="1">
        <v>0.56666666666666665</v>
      </c>
      <c r="M2821">
        <v>1</v>
      </c>
      <c r="N2821">
        <v>251</v>
      </c>
      <c r="O2821" s="14">
        <f>Flights[[#This Row],[Length (min)]]/60</f>
        <v>4.1833333333333336</v>
      </c>
      <c r="P2821">
        <v>1979</v>
      </c>
      <c r="Q2821" s="17">
        <f>IFERROR(Flights[[#This Row],[Distance]]/Flights[[#This Row],[Length (hr)]],"")</f>
        <v>473.06772908366531</v>
      </c>
      <c r="R2821" s="1">
        <v>0.87847222222222221</v>
      </c>
      <c r="S2821" s="1">
        <v>0.86597222222222225</v>
      </c>
      <c r="T2821">
        <v>-18</v>
      </c>
      <c r="U2821" t="str">
        <f>IF(Flights[[#This Row],[Arrival Delay]]="","Cancelled",IF(Flights[[#This Row],[Arrival Delay]]&gt;15,"Delayed","On time"))</f>
        <v>On time</v>
      </c>
      <c r="V2821" t="str">
        <f>IF(Flights[[#This Row],[Status]]&lt;&gt;"Delayed","",IF(Flights[[#This Row],[Arrival Delay]]&gt;120,"Severe",IF(Flights[[#This Row],[Arrival Delay]]&gt;60,"Major","Moderate")))</f>
        <v/>
      </c>
      <c r="X2821" t="str">
        <f>IF(OR(AND(Flights[[#This Row],[Status]]="Cancelled",Flights[[#This Row],[Cancellation Reason]]="Airline/Carrier"),Flights[[#This Row],[Delay Type]]="Severe"),"Yes","No")</f>
        <v>No</v>
      </c>
    </row>
    <row r="2822" spans="1:24" x14ac:dyDescent="0.25">
      <c r="A2822" s="3">
        <v>42213</v>
      </c>
      <c r="B2822">
        <f>WEEKNUM(Flights[[#This Row],[Date]],2)</f>
        <v>31</v>
      </c>
      <c r="C2822">
        <f>WEEKDAY(Flights[[#This Row],[Date]],2)</f>
        <v>2</v>
      </c>
      <c r="D2822" t="s">
        <v>1632</v>
      </c>
      <c r="E2822" t="s">
        <v>1990</v>
      </c>
      <c r="F2822" t="s">
        <v>0</v>
      </c>
      <c r="G2822" t="s">
        <v>4</v>
      </c>
      <c r="H2822" t="str">
        <f>_xlfn.XLOOKUP(Flights[[#This Row],[Destination]],Airports!$A$1:$A$77,Airports!$D$1:$D$77,"Code not found")</f>
        <v>Chicago</v>
      </c>
      <c r="I2822" t="str" cm="1">
        <f t="array" ref="I2822">_xlfn.XLOOKUP(Flights[[#This Row],[Destination]],_xlfn._TRO_TRAILING(Airports!A:A),_xlfn._TRO_TRAILING(Airports!E:E),"Code not found")</f>
        <v>IL</v>
      </c>
      <c r="J2822" s="1">
        <v>0.56805555555555554</v>
      </c>
      <c r="K2822">
        <f>HOUR(Flights[[#This Row],[Scheduled Departure]])</f>
        <v>13</v>
      </c>
      <c r="L2822" s="1">
        <v>0.57152777777777775</v>
      </c>
      <c r="M2822">
        <v>5</v>
      </c>
      <c r="N2822">
        <v>262</v>
      </c>
      <c r="O2822" s="14">
        <f>Flights[[#This Row],[Length (min)]]/60</f>
        <v>4.3666666666666663</v>
      </c>
      <c r="P2822">
        <v>1744</v>
      </c>
      <c r="Q2822" s="17">
        <f>IFERROR(Flights[[#This Row],[Distance]]/Flights[[#This Row],[Length (hr)]],"")</f>
        <v>399.38931297709928</v>
      </c>
      <c r="R2822" s="1">
        <v>0.82152777777777775</v>
      </c>
      <c r="S2822" s="1">
        <v>0.83680555555555558</v>
      </c>
      <c r="T2822">
        <v>22</v>
      </c>
      <c r="U2822" t="str">
        <f>IF(Flights[[#This Row],[Arrival Delay]]="","Cancelled",IF(Flights[[#This Row],[Arrival Delay]]&gt;15,"Delayed","On time"))</f>
        <v>Delayed</v>
      </c>
      <c r="V2822" t="str">
        <f>IF(Flights[[#This Row],[Status]]&lt;&gt;"Delayed","",IF(Flights[[#This Row],[Arrival Delay]]&gt;120,"Severe",IF(Flights[[#This Row],[Arrival Delay]]&gt;60,"Major","Moderate")))</f>
        <v>Moderate</v>
      </c>
      <c r="X2822" t="str">
        <f>IF(OR(AND(Flights[[#This Row],[Status]]="Cancelled",Flights[[#This Row],[Cancellation Reason]]="Airline/Carrier"),Flights[[#This Row],[Delay Type]]="Severe"),"Yes","No")</f>
        <v>No</v>
      </c>
    </row>
    <row r="2823" spans="1:24" x14ac:dyDescent="0.25">
      <c r="A2823" s="3">
        <v>42213</v>
      </c>
      <c r="B2823">
        <f>WEEKNUM(Flights[[#This Row],[Date]],2)</f>
        <v>31</v>
      </c>
      <c r="C2823">
        <f>WEEKDAY(Flights[[#This Row],[Date]],2)</f>
        <v>2</v>
      </c>
      <c r="D2823" t="s">
        <v>1442</v>
      </c>
      <c r="E2823" t="s">
        <v>1995</v>
      </c>
      <c r="F2823" t="s">
        <v>0</v>
      </c>
      <c r="G2823" t="s">
        <v>351</v>
      </c>
      <c r="H2823" t="str">
        <f>_xlfn.XLOOKUP(Flights[[#This Row],[Destination]],Airports!$A$1:$A$77,Airports!$D$1:$D$77,"Code not found")</f>
        <v>Sacramento</v>
      </c>
      <c r="I2823" t="str" cm="1">
        <f t="array" ref="I2823">_xlfn.XLOOKUP(Flights[[#This Row],[Destination]],_xlfn._TRO_TRAILING(Airports!A:A),_xlfn._TRO_TRAILING(Airports!E:E),"Code not found")</f>
        <v>CA</v>
      </c>
      <c r="J2823" s="1">
        <v>0.58333333333333337</v>
      </c>
      <c r="K2823">
        <f>HOUR(Flights[[#This Row],[Scheduled Departure]])</f>
        <v>14</v>
      </c>
      <c r="L2823" s="1">
        <v>0.58194444444444449</v>
      </c>
      <c r="M2823">
        <v>-2</v>
      </c>
      <c r="N2823">
        <v>78</v>
      </c>
      <c r="O2823" s="14">
        <f>Flights[[#This Row],[Length (min)]]/60</f>
        <v>1.3</v>
      </c>
      <c r="P2823">
        <v>373</v>
      </c>
      <c r="Q2823" s="17">
        <f>IFERROR(Flights[[#This Row],[Distance]]/Flights[[#This Row],[Length (hr)]],"")</f>
        <v>286.92307692307691</v>
      </c>
      <c r="R2823" s="1">
        <v>0.63541666666666663</v>
      </c>
      <c r="S2823" s="1">
        <v>0.63611111111111107</v>
      </c>
      <c r="T2823">
        <v>1</v>
      </c>
      <c r="U2823" t="str">
        <f>IF(Flights[[#This Row],[Arrival Delay]]="","Cancelled",IF(Flights[[#This Row],[Arrival Delay]]&gt;15,"Delayed","On time"))</f>
        <v>On time</v>
      </c>
      <c r="V2823" t="str">
        <f>IF(Flights[[#This Row],[Status]]&lt;&gt;"Delayed","",IF(Flights[[#This Row],[Arrival Delay]]&gt;120,"Severe",IF(Flights[[#This Row],[Arrival Delay]]&gt;60,"Major","Moderate")))</f>
        <v/>
      </c>
      <c r="X2823" t="str">
        <f>IF(OR(AND(Flights[[#This Row],[Status]]="Cancelled",Flights[[#This Row],[Cancellation Reason]]="Airline/Carrier"),Flights[[#This Row],[Delay Type]]="Severe"),"Yes","No")</f>
        <v>No</v>
      </c>
    </row>
    <row r="2824" spans="1:24" x14ac:dyDescent="0.25">
      <c r="A2824" s="3">
        <v>42213</v>
      </c>
      <c r="B2824">
        <f>WEEKNUM(Flights[[#This Row],[Date]],2)</f>
        <v>31</v>
      </c>
      <c r="C2824">
        <f>WEEKDAY(Flights[[#This Row],[Date]],2)</f>
        <v>2</v>
      </c>
      <c r="D2824" t="s">
        <v>78</v>
      </c>
      <c r="E2824" t="s">
        <v>1987</v>
      </c>
      <c r="F2824" t="s">
        <v>0</v>
      </c>
      <c r="G2824" t="s">
        <v>12</v>
      </c>
      <c r="H2824" t="str">
        <f>_xlfn.XLOOKUP(Flights[[#This Row],[Destination]],Airports!$A$1:$A$77,Airports!$D$1:$D$77,"Code not found")</f>
        <v>New York</v>
      </c>
      <c r="I2824" t="str" cm="1">
        <f t="array" ref="I2824">_xlfn.XLOOKUP(Flights[[#This Row],[Destination]],_xlfn._TRO_TRAILING(Airports!A:A),_xlfn._TRO_TRAILING(Airports!E:E),"Code not found")</f>
        <v>NY</v>
      </c>
      <c r="J2824" s="1">
        <v>0.59375</v>
      </c>
      <c r="K2824">
        <f>HOUR(Flights[[#This Row],[Scheduled Departure]])</f>
        <v>14</v>
      </c>
      <c r="L2824" s="1">
        <v>0.60555555555555551</v>
      </c>
      <c r="M2824">
        <v>17</v>
      </c>
      <c r="N2824">
        <v>318</v>
      </c>
      <c r="O2824" s="14">
        <f>Flights[[#This Row],[Length (min)]]/60</f>
        <v>5.3</v>
      </c>
      <c r="P2824">
        <v>2475</v>
      </c>
      <c r="Q2824" s="17">
        <f>IFERROR(Flights[[#This Row],[Distance]]/Flights[[#This Row],[Length (hr)]],"")</f>
        <v>466.98113207547169</v>
      </c>
      <c r="R2824" s="1">
        <v>0.95763888888888893</v>
      </c>
      <c r="S2824" s="1">
        <v>0.95138888888888884</v>
      </c>
      <c r="T2824">
        <v>-9</v>
      </c>
      <c r="U2824" t="str">
        <f>IF(Flights[[#This Row],[Arrival Delay]]="","Cancelled",IF(Flights[[#This Row],[Arrival Delay]]&gt;15,"Delayed","On time"))</f>
        <v>On time</v>
      </c>
      <c r="V2824" t="str">
        <f>IF(Flights[[#This Row],[Status]]&lt;&gt;"Delayed","",IF(Flights[[#This Row],[Arrival Delay]]&gt;120,"Severe",IF(Flights[[#This Row],[Arrival Delay]]&gt;60,"Major","Moderate")))</f>
        <v/>
      </c>
      <c r="X2824" t="str">
        <f>IF(OR(AND(Flights[[#This Row],[Status]]="Cancelled",Flights[[#This Row],[Cancellation Reason]]="Airline/Carrier"),Flights[[#This Row],[Delay Type]]="Severe"),"Yes","No")</f>
        <v>No</v>
      </c>
    </row>
    <row r="2825" spans="1:24" x14ac:dyDescent="0.25">
      <c r="A2825" s="3">
        <v>42213</v>
      </c>
      <c r="B2825">
        <f>WEEKNUM(Flights[[#This Row],[Date]],2)</f>
        <v>31</v>
      </c>
      <c r="C2825">
        <f>WEEKDAY(Flights[[#This Row],[Date]],2)</f>
        <v>2</v>
      </c>
      <c r="D2825" t="s">
        <v>558</v>
      </c>
      <c r="E2825" t="s">
        <v>1996</v>
      </c>
      <c r="F2825" t="s">
        <v>0</v>
      </c>
      <c r="G2825" t="s">
        <v>12</v>
      </c>
      <c r="H2825" t="str">
        <f>_xlfn.XLOOKUP(Flights[[#This Row],[Destination]],Airports!$A$1:$A$77,Airports!$D$1:$D$77,"Code not found")</f>
        <v>New York</v>
      </c>
      <c r="I2825" t="str" cm="1">
        <f t="array" ref="I2825">_xlfn.XLOOKUP(Flights[[#This Row],[Destination]],_xlfn._TRO_TRAILING(Airports!A:A),_xlfn._TRO_TRAILING(Airports!E:E),"Code not found")</f>
        <v>NY</v>
      </c>
      <c r="J2825" s="1">
        <v>0.64583333333333337</v>
      </c>
      <c r="K2825">
        <f>HOUR(Flights[[#This Row],[Scheduled Departure]])</f>
        <v>15</v>
      </c>
      <c r="L2825" s="1">
        <v>0.64444444444444449</v>
      </c>
      <c r="M2825">
        <v>-2</v>
      </c>
      <c r="N2825">
        <v>323</v>
      </c>
      <c r="O2825" s="14">
        <f>Flights[[#This Row],[Length (min)]]/60</f>
        <v>5.3833333333333337</v>
      </c>
      <c r="P2825">
        <v>2475</v>
      </c>
      <c r="Q2825" s="17">
        <f>IFERROR(Flights[[#This Row],[Distance]]/Flights[[#This Row],[Length (hr)]],"")</f>
        <v>459.75232198142413</v>
      </c>
      <c r="R2825" s="1">
        <v>0.99652777777777779</v>
      </c>
      <c r="S2825" s="1">
        <v>0.99375000000000002</v>
      </c>
      <c r="T2825">
        <v>-4</v>
      </c>
      <c r="U2825" t="str">
        <f>IF(Flights[[#This Row],[Arrival Delay]]="","Cancelled",IF(Flights[[#This Row],[Arrival Delay]]&gt;15,"Delayed","On time"))</f>
        <v>On time</v>
      </c>
      <c r="V2825" t="str">
        <f>IF(Flights[[#This Row],[Status]]&lt;&gt;"Delayed","",IF(Flights[[#This Row],[Arrival Delay]]&gt;120,"Severe",IF(Flights[[#This Row],[Arrival Delay]]&gt;60,"Major","Moderate")))</f>
        <v/>
      </c>
      <c r="X2825" t="str">
        <f>IF(OR(AND(Flights[[#This Row],[Status]]="Cancelled",Flights[[#This Row],[Cancellation Reason]]="Airline/Carrier"),Flights[[#This Row],[Delay Type]]="Severe"),"Yes","No")</f>
        <v>No</v>
      </c>
    </row>
    <row r="2826" spans="1:24" x14ac:dyDescent="0.25">
      <c r="A2826" s="3">
        <v>42213</v>
      </c>
      <c r="B2826">
        <f>WEEKNUM(Flights[[#This Row],[Date]],2)</f>
        <v>31</v>
      </c>
      <c r="C2826">
        <f>WEEKDAY(Flights[[#This Row],[Date]],2)</f>
        <v>2</v>
      </c>
      <c r="D2826" t="s">
        <v>133</v>
      </c>
      <c r="E2826" t="s">
        <v>1987</v>
      </c>
      <c r="F2826" t="s">
        <v>0</v>
      </c>
      <c r="G2826" t="s">
        <v>15</v>
      </c>
      <c r="H2826" t="str">
        <f>_xlfn.XLOOKUP(Flights[[#This Row],[Destination]],Airports!$A$1:$A$77,Airports!$D$1:$D$77,"Code not found")</f>
        <v>Las Vegas</v>
      </c>
      <c r="I2826" t="str" cm="1">
        <f t="array" ref="I2826">_xlfn.XLOOKUP(Flights[[#This Row],[Destination]],_xlfn._TRO_TRAILING(Airports!A:A),_xlfn._TRO_TRAILING(Airports!E:E),"Code not found")</f>
        <v>NV</v>
      </c>
      <c r="J2826" s="1">
        <v>0.66666666666666663</v>
      </c>
      <c r="K2826">
        <f>HOUR(Flights[[#This Row],[Scheduled Departure]])</f>
        <v>16</v>
      </c>
      <c r="L2826" s="1">
        <v>0.66388888888888886</v>
      </c>
      <c r="M2826">
        <v>-4</v>
      </c>
      <c r="N2826">
        <v>64</v>
      </c>
      <c r="O2826" s="14">
        <f>Flights[[#This Row],[Length (min)]]/60</f>
        <v>1.0666666666666667</v>
      </c>
      <c r="P2826">
        <v>236</v>
      </c>
      <c r="Q2826" s="17">
        <f>IFERROR(Flights[[#This Row],[Distance]]/Flights[[#This Row],[Length (hr)]],"")</f>
        <v>221.25</v>
      </c>
      <c r="R2826" s="1">
        <v>0.72222222222222221</v>
      </c>
      <c r="S2826" s="1">
        <v>0.70833333333333337</v>
      </c>
      <c r="T2826">
        <v>-20</v>
      </c>
      <c r="U2826" t="str">
        <f>IF(Flights[[#This Row],[Arrival Delay]]="","Cancelled",IF(Flights[[#This Row],[Arrival Delay]]&gt;15,"Delayed","On time"))</f>
        <v>On time</v>
      </c>
      <c r="V2826" t="str">
        <f>IF(Flights[[#This Row],[Status]]&lt;&gt;"Delayed","",IF(Flights[[#This Row],[Arrival Delay]]&gt;120,"Severe",IF(Flights[[#This Row],[Arrival Delay]]&gt;60,"Major","Moderate")))</f>
        <v/>
      </c>
      <c r="X2826" t="str">
        <f>IF(OR(AND(Flights[[#This Row],[Status]]="Cancelled",Flights[[#This Row],[Cancellation Reason]]="Airline/Carrier"),Flights[[#This Row],[Delay Type]]="Severe"),"Yes","No")</f>
        <v>No</v>
      </c>
    </row>
    <row r="2827" spans="1:24" x14ac:dyDescent="0.25">
      <c r="A2827" s="3">
        <v>42213</v>
      </c>
      <c r="B2827">
        <f>WEEKNUM(Flights[[#This Row],[Date]],2)</f>
        <v>31</v>
      </c>
      <c r="C2827">
        <f>WEEKDAY(Flights[[#This Row],[Date]],2)</f>
        <v>2</v>
      </c>
      <c r="D2827" t="s">
        <v>1548</v>
      </c>
      <c r="E2827" t="s">
        <v>1995</v>
      </c>
      <c r="F2827" t="s">
        <v>0</v>
      </c>
      <c r="G2827" t="s">
        <v>351</v>
      </c>
      <c r="H2827" t="str">
        <f>_xlfn.XLOOKUP(Flights[[#This Row],[Destination]],Airports!$A$1:$A$77,Airports!$D$1:$D$77,"Code not found")</f>
        <v>Sacramento</v>
      </c>
      <c r="I2827" t="str" cm="1">
        <f t="array" ref="I2827">_xlfn.XLOOKUP(Flights[[#This Row],[Destination]],_xlfn._TRO_TRAILING(Airports!A:A),_xlfn._TRO_TRAILING(Airports!E:E),"Code not found")</f>
        <v>CA</v>
      </c>
      <c r="J2827" s="1">
        <v>0.74305555555555558</v>
      </c>
      <c r="K2827">
        <f>HOUR(Flights[[#This Row],[Scheduled Departure]])</f>
        <v>17</v>
      </c>
      <c r="L2827" s="1">
        <v>0.75138888888888888</v>
      </c>
      <c r="M2827">
        <v>12</v>
      </c>
      <c r="N2827">
        <v>68</v>
      </c>
      <c r="O2827" s="14">
        <f>Flights[[#This Row],[Length (min)]]/60</f>
        <v>1.1333333333333333</v>
      </c>
      <c r="P2827">
        <v>373</v>
      </c>
      <c r="Q2827" s="17">
        <f>IFERROR(Flights[[#This Row],[Distance]]/Flights[[#This Row],[Length (hr)]],"")</f>
        <v>329.11764705882354</v>
      </c>
      <c r="R2827" s="1">
        <v>0.79513888888888884</v>
      </c>
      <c r="S2827" s="1">
        <v>0.79861111111111116</v>
      </c>
      <c r="T2827">
        <v>5</v>
      </c>
      <c r="U2827" t="str">
        <f>IF(Flights[[#This Row],[Arrival Delay]]="","Cancelled",IF(Flights[[#This Row],[Arrival Delay]]&gt;15,"Delayed","On time"))</f>
        <v>On time</v>
      </c>
      <c r="V2827" t="str">
        <f>IF(Flights[[#This Row],[Status]]&lt;&gt;"Delayed","",IF(Flights[[#This Row],[Arrival Delay]]&gt;120,"Severe",IF(Flights[[#This Row],[Arrival Delay]]&gt;60,"Major","Moderate")))</f>
        <v/>
      </c>
      <c r="X2827" t="str">
        <f>IF(OR(AND(Flights[[#This Row],[Status]]="Cancelled",Flights[[#This Row],[Cancellation Reason]]="Airline/Carrier"),Flights[[#This Row],[Delay Type]]="Severe"),"Yes","No")</f>
        <v>No</v>
      </c>
    </row>
    <row r="2828" spans="1:24" x14ac:dyDescent="0.25">
      <c r="A2828" s="3">
        <v>42213</v>
      </c>
      <c r="B2828">
        <f>WEEKNUM(Flights[[#This Row],[Date]],2)</f>
        <v>31</v>
      </c>
      <c r="C2828">
        <f>WEEKDAY(Flights[[#This Row],[Date]],2)</f>
        <v>2</v>
      </c>
      <c r="D2828" t="s">
        <v>1236</v>
      </c>
      <c r="E2828" t="s">
        <v>1994</v>
      </c>
      <c r="F2828" t="s">
        <v>0</v>
      </c>
      <c r="G2828" t="s">
        <v>356</v>
      </c>
      <c r="H2828" t="str">
        <f>_xlfn.XLOOKUP(Flights[[#This Row],[Destination]],Airports!$A$1:$A$77,Airports!$D$1:$D$77,"Code not found")</f>
        <v>Tucson</v>
      </c>
      <c r="I2828" t="str" cm="1">
        <f t="array" ref="I2828">_xlfn.XLOOKUP(Flights[[#This Row],[Destination]],_xlfn._TRO_TRAILING(Airports!A:A),_xlfn._TRO_TRAILING(Airports!E:E),"Code not found")</f>
        <v>AZ</v>
      </c>
      <c r="J2828" s="1">
        <v>0.82430555555555551</v>
      </c>
      <c r="K2828">
        <f>HOUR(Flights[[#This Row],[Scheduled Departure]])</f>
        <v>19</v>
      </c>
      <c r="L2828" s="1">
        <v>0.88611111111111107</v>
      </c>
      <c r="M2828">
        <v>89</v>
      </c>
      <c r="N2828">
        <v>93</v>
      </c>
      <c r="O2828" s="14">
        <f>Flights[[#This Row],[Length (min)]]/60</f>
        <v>1.55</v>
      </c>
      <c r="P2828">
        <v>451</v>
      </c>
      <c r="Q2828" s="17">
        <f>IFERROR(Flights[[#This Row],[Distance]]/Flights[[#This Row],[Length (hr)]],"")</f>
        <v>290.96774193548384</v>
      </c>
      <c r="R2828" s="1">
        <v>0.8881944444444444</v>
      </c>
      <c r="S2828" s="1">
        <v>0.9506944444444444</v>
      </c>
      <c r="T2828">
        <v>90</v>
      </c>
      <c r="U2828" t="str">
        <f>IF(Flights[[#This Row],[Arrival Delay]]="","Cancelled",IF(Flights[[#This Row],[Arrival Delay]]&gt;15,"Delayed","On time"))</f>
        <v>Delayed</v>
      </c>
      <c r="V2828" t="str">
        <f>IF(Flights[[#This Row],[Status]]&lt;&gt;"Delayed","",IF(Flights[[#This Row],[Arrival Delay]]&gt;120,"Severe",IF(Flights[[#This Row],[Arrival Delay]]&gt;60,"Major","Moderate")))</f>
        <v>Major</v>
      </c>
      <c r="X2828" t="str">
        <f>IF(OR(AND(Flights[[#This Row],[Status]]="Cancelled",Flights[[#This Row],[Cancellation Reason]]="Airline/Carrier"),Flights[[#This Row],[Delay Type]]="Severe"),"Yes","No")</f>
        <v>No</v>
      </c>
    </row>
    <row r="2829" spans="1:24" x14ac:dyDescent="0.25">
      <c r="A2829" s="3">
        <v>42213</v>
      </c>
      <c r="B2829">
        <f>WEEKNUM(Flights[[#This Row],[Date]],2)</f>
        <v>31</v>
      </c>
      <c r="C2829">
        <f>WEEKDAY(Flights[[#This Row],[Date]],2)</f>
        <v>2</v>
      </c>
      <c r="D2829" t="s">
        <v>839</v>
      </c>
      <c r="E2829" t="s">
        <v>1995</v>
      </c>
      <c r="F2829" t="s">
        <v>0</v>
      </c>
      <c r="G2829" t="s">
        <v>303</v>
      </c>
      <c r="H2829" t="str">
        <f>_xlfn.XLOOKUP(Flights[[#This Row],[Destination]],Airports!$A$1:$A$77,Airports!$D$1:$D$77,"Code not found")</f>
        <v>Kansas City</v>
      </c>
      <c r="I2829" t="str" cm="1">
        <f t="array" ref="I2829">_xlfn.XLOOKUP(Flights[[#This Row],[Destination]],_xlfn._TRO_TRAILING(Airports!A:A),_xlfn._TRO_TRAILING(Airports!E:E),"Code not found")</f>
        <v>MO</v>
      </c>
      <c r="J2829" s="1">
        <v>0.82986111111111116</v>
      </c>
      <c r="K2829">
        <f>HOUR(Flights[[#This Row],[Scheduled Departure]])</f>
        <v>19</v>
      </c>
      <c r="L2829" s="1">
        <v>0.82777777777777772</v>
      </c>
      <c r="M2829">
        <v>-3</v>
      </c>
      <c r="N2829">
        <v>173</v>
      </c>
      <c r="O2829" s="14">
        <f>Flights[[#This Row],[Length (min)]]/60</f>
        <v>2.8833333333333333</v>
      </c>
      <c r="P2829">
        <v>1363</v>
      </c>
      <c r="Q2829" s="17">
        <f>IFERROR(Flights[[#This Row],[Distance]]/Flights[[#This Row],[Length (hr)]],"")</f>
        <v>472.71676300578036</v>
      </c>
      <c r="R2829" s="1">
        <v>4.5138888888888888E-2</v>
      </c>
      <c r="S2829" s="1">
        <v>3.125E-2</v>
      </c>
      <c r="T2829">
        <v>-20</v>
      </c>
      <c r="U2829" t="str">
        <f>IF(Flights[[#This Row],[Arrival Delay]]="","Cancelled",IF(Flights[[#This Row],[Arrival Delay]]&gt;15,"Delayed","On time"))</f>
        <v>On time</v>
      </c>
      <c r="V2829" t="str">
        <f>IF(Flights[[#This Row],[Status]]&lt;&gt;"Delayed","",IF(Flights[[#This Row],[Arrival Delay]]&gt;120,"Severe",IF(Flights[[#This Row],[Arrival Delay]]&gt;60,"Major","Moderate")))</f>
        <v/>
      </c>
      <c r="X2829" t="str">
        <f>IF(OR(AND(Flights[[#This Row],[Status]]="Cancelled",Flights[[#This Row],[Cancellation Reason]]="Airline/Carrier"),Flights[[#This Row],[Delay Type]]="Severe"),"Yes","No")</f>
        <v>No</v>
      </c>
    </row>
    <row r="2830" spans="1:24" x14ac:dyDescent="0.25">
      <c r="A2830" s="3">
        <v>42213</v>
      </c>
      <c r="B2830">
        <f>WEEKNUM(Flights[[#This Row],[Date]],2)</f>
        <v>31</v>
      </c>
      <c r="C2830">
        <f>WEEKDAY(Flights[[#This Row],[Date]],2)</f>
        <v>2</v>
      </c>
      <c r="D2830" t="s">
        <v>1556</v>
      </c>
      <c r="E2830" t="s">
        <v>1995</v>
      </c>
      <c r="F2830" t="s">
        <v>0</v>
      </c>
      <c r="G2830" t="s">
        <v>9</v>
      </c>
      <c r="H2830" t="str">
        <f>_xlfn.XLOOKUP(Flights[[#This Row],[Destination]],Airports!$A$1:$A$77,Airports!$D$1:$D$77,"Code not found")</f>
        <v>San Francisco</v>
      </c>
      <c r="I2830" t="str" cm="1">
        <f t="array" ref="I2830">_xlfn.XLOOKUP(Flights[[#This Row],[Destination]],_xlfn._TRO_TRAILING(Airports!A:A),_xlfn._TRO_TRAILING(Airports!E:E),"Code not found")</f>
        <v>CA</v>
      </c>
      <c r="J2830" s="1">
        <v>0.84722222222222221</v>
      </c>
      <c r="K2830">
        <f>HOUR(Flights[[#This Row],[Scheduled Departure]])</f>
        <v>20</v>
      </c>
      <c r="L2830" s="1">
        <v>0.93194444444444446</v>
      </c>
      <c r="M2830">
        <v>122</v>
      </c>
      <c r="N2830">
        <v>66</v>
      </c>
      <c r="O2830" s="14">
        <f>Flights[[#This Row],[Length (min)]]/60</f>
        <v>1.1000000000000001</v>
      </c>
      <c r="P2830">
        <v>337</v>
      </c>
      <c r="Q2830" s="17">
        <f>IFERROR(Flights[[#This Row],[Distance]]/Flights[[#This Row],[Length (hr)]],"")</f>
        <v>306.36363636363632</v>
      </c>
      <c r="R2830" s="1">
        <v>0.89930555555555558</v>
      </c>
      <c r="S2830" s="1">
        <v>0.97777777777777775</v>
      </c>
      <c r="T2830">
        <v>113</v>
      </c>
      <c r="U2830" t="str">
        <f>IF(Flights[[#This Row],[Arrival Delay]]="","Cancelled",IF(Flights[[#This Row],[Arrival Delay]]&gt;15,"Delayed","On time"))</f>
        <v>Delayed</v>
      </c>
      <c r="V2830" t="str">
        <f>IF(Flights[[#This Row],[Status]]&lt;&gt;"Delayed","",IF(Flights[[#This Row],[Arrival Delay]]&gt;120,"Severe",IF(Flights[[#This Row],[Arrival Delay]]&gt;60,"Major","Moderate")))</f>
        <v>Major</v>
      </c>
      <c r="X2830" t="str">
        <f>IF(OR(AND(Flights[[#This Row],[Status]]="Cancelled",Flights[[#This Row],[Cancellation Reason]]="Airline/Carrier"),Flights[[#This Row],[Delay Type]]="Severe"),"Yes","No")</f>
        <v>No</v>
      </c>
    </row>
    <row r="2831" spans="1:24" x14ac:dyDescent="0.25">
      <c r="A2831" s="3">
        <v>42213</v>
      </c>
      <c r="B2831">
        <f>WEEKNUM(Flights[[#This Row],[Date]],2)</f>
        <v>31</v>
      </c>
      <c r="C2831">
        <f>WEEKDAY(Flights[[#This Row],[Date]],2)</f>
        <v>2</v>
      </c>
      <c r="D2831" t="s">
        <v>474</v>
      </c>
      <c r="E2831" t="s">
        <v>1990</v>
      </c>
      <c r="F2831" t="s">
        <v>0</v>
      </c>
      <c r="G2831" t="s">
        <v>9</v>
      </c>
      <c r="H2831" t="str">
        <f>_xlfn.XLOOKUP(Flights[[#This Row],[Destination]],Airports!$A$1:$A$77,Airports!$D$1:$D$77,"Code not found")</f>
        <v>San Francisco</v>
      </c>
      <c r="I2831" t="str" cm="1">
        <f t="array" ref="I2831">_xlfn.XLOOKUP(Flights[[#This Row],[Destination]],_xlfn._TRO_TRAILING(Airports!A:A),_xlfn._TRO_TRAILING(Airports!E:E),"Code not found")</f>
        <v>CA</v>
      </c>
      <c r="J2831" s="1">
        <v>0.86458333333333337</v>
      </c>
      <c r="K2831">
        <f>HOUR(Flights[[#This Row],[Scheduled Departure]])</f>
        <v>20</v>
      </c>
      <c r="L2831" s="1">
        <v>0.86250000000000004</v>
      </c>
      <c r="M2831">
        <v>-3</v>
      </c>
      <c r="N2831">
        <v>73</v>
      </c>
      <c r="O2831" s="14">
        <f>Flights[[#This Row],[Length (min)]]/60</f>
        <v>1.2166666666666666</v>
      </c>
      <c r="P2831">
        <v>337</v>
      </c>
      <c r="Q2831" s="17">
        <f>IFERROR(Flights[[#This Row],[Distance]]/Flights[[#This Row],[Length (hr)]],"")</f>
        <v>276.98630136986304</v>
      </c>
      <c r="R2831" s="1">
        <v>0.92152777777777772</v>
      </c>
      <c r="S2831" s="1">
        <v>0.91319444444444442</v>
      </c>
      <c r="T2831">
        <v>-12</v>
      </c>
      <c r="U2831" t="str">
        <f>IF(Flights[[#This Row],[Arrival Delay]]="","Cancelled",IF(Flights[[#This Row],[Arrival Delay]]&gt;15,"Delayed","On time"))</f>
        <v>On time</v>
      </c>
      <c r="V2831" t="str">
        <f>IF(Flights[[#This Row],[Status]]&lt;&gt;"Delayed","",IF(Flights[[#This Row],[Arrival Delay]]&gt;120,"Severe",IF(Flights[[#This Row],[Arrival Delay]]&gt;60,"Major","Moderate")))</f>
        <v/>
      </c>
      <c r="X2831" t="str">
        <f>IF(OR(AND(Flights[[#This Row],[Status]]="Cancelled",Flights[[#This Row],[Cancellation Reason]]="Airline/Carrier"),Flights[[#This Row],[Delay Type]]="Severe"),"Yes","No")</f>
        <v>No</v>
      </c>
    </row>
    <row r="2832" spans="1:24" x14ac:dyDescent="0.25">
      <c r="A2832" s="3">
        <v>42213</v>
      </c>
      <c r="B2832">
        <f>WEEKNUM(Flights[[#This Row],[Date]],2)</f>
        <v>31</v>
      </c>
      <c r="C2832">
        <f>WEEKDAY(Flights[[#This Row],[Date]],2)</f>
        <v>2</v>
      </c>
      <c r="D2832" t="s">
        <v>668</v>
      </c>
      <c r="E2832" t="s">
        <v>1989</v>
      </c>
      <c r="F2832" t="s">
        <v>0</v>
      </c>
      <c r="G2832" t="s">
        <v>276</v>
      </c>
      <c r="H2832" t="str">
        <f>_xlfn.XLOOKUP(Flights[[#This Row],[Destination]],Airports!$A$1:$A$77,Airports!$D$1:$D$77,"Code not found")</f>
        <v>Detroit</v>
      </c>
      <c r="I2832" t="str" cm="1">
        <f t="array" ref="I2832">_xlfn.XLOOKUP(Flights[[#This Row],[Destination]],_xlfn._TRO_TRAILING(Airports!A:A),_xlfn._TRO_TRAILING(Airports!E:E),"Code not found")</f>
        <v>MI</v>
      </c>
      <c r="J2832" s="1">
        <v>0.96527777777777779</v>
      </c>
      <c r="K2832">
        <f>HOUR(Flights[[#This Row],[Scheduled Departure]])</f>
        <v>23</v>
      </c>
      <c r="L2832" s="1">
        <v>0.96250000000000002</v>
      </c>
      <c r="M2832">
        <v>-4</v>
      </c>
      <c r="N2832">
        <v>255</v>
      </c>
      <c r="O2832" s="14">
        <f>Flights[[#This Row],[Length (min)]]/60</f>
        <v>4.25</v>
      </c>
      <c r="P2832">
        <v>1979</v>
      </c>
      <c r="Q2832" s="17">
        <f>IFERROR(Flights[[#This Row],[Distance]]/Flights[[#This Row],[Length (hr)]],"")</f>
        <v>465.64705882352939</v>
      </c>
      <c r="R2832" s="1">
        <v>0.27430555555555558</v>
      </c>
      <c r="S2832" s="1">
        <v>0.26458333333333334</v>
      </c>
      <c r="T2832">
        <v>-14</v>
      </c>
      <c r="U2832" t="str">
        <f>IF(Flights[[#This Row],[Arrival Delay]]="","Cancelled",IF(Flights[[#This Row],[Arrival Delay]]&gt;15,"Delayed","On time"))</f>
        <v>On time</v>
      </c>
      <c r="V2832" t="str">
        <f>IF(Flights[[#This Row],[Status]]&lt;&gt;"Delayed","",IF(Flights[[#This Row],[Arrival Delay]]&gt;120,"Severe",IF(Flights[[#This Row],[Arrival Delay]]&gt;60,"Major","Moderate")))</f>
        <v/>
      </c>
      <c r="X2832" t="str">
        <f>IF(OR(AND(Flights[[#This Row],[Status]]="Cancelled",Flights[[#This Row],[Cancellation Reason]]="Airline/Carrier"),Flights[[#This Row],[Delay Type]]="Severe"),"Yes","No")</f>
        <v>No</v>
      </c>
    </row>
    <row r="2833" spans="1:24" x14ac:dyDescent="0.25">
      <c r="A2833" s="3">
        <v>42214</v>
      </c>
      <c r="B2833">
        <f>WEEKNUM(Flights[[#This Row],[Date]],2)</f>
        <v>31</v>
      </c>
      <c r="C2833">
        <f>WEEKDAY(Flights[[#This Row],[Date]],2)</f>
        <v>3</v>
      </c>
      <c r="D2833" t="s">
        <v>35</v>
      </c>
      <c r="E2833" t="s">
        <v>1987</v>
      </c>
      <c r="F2833" t="s">
        <v>0</v>
      </c>
      <c r="G2833" t="s">
        <v>3</v>
      </c>
      <c r="H2833" t="str">
        <f>_xlfn.XLOOKUP(Flights[[#This Row],[Destination]],Airports!$A$1:$A$77,Airports!$D$1:$D$77,"Code not found")</f>
        <v>Dallas</v>
      </c>
      <c r="I2833" t="str" cm="1">
        <f t="array" ref="I2833">_xlfn.XLOOKUP(Flights[[#This Row],[Destination]],_xlfn._TRO_TRAILING(Airports!A:A),_xlfn._TRO_TRAILING(Airports!E:E),"Code not found")</f>
        <v>TX</v>
      </c>
      <c r="J2833" s="1">
        <v>0.26041666666666669</v>
      </c>
      <c r="K2833">
        <f>HOUR(Flights[[#This Row],[Scheduled Departure]])</f>
        <v>6</v>
      </c>
      <c r="L2833" s="1">
        <v>0.25972222222222224</v>
      </c>
      <c r="M2833">
        <v>-1</v>
      </c>
      <c r="N2833">
        <v>196</v>
      </c>
      <c r="O2833" s="14">
        <f>Flights[[#This Row],[Length (min)]]/60</f>
        <v>3.2666666666666666</v>
      </c>
      <c r="P2833">
        <v>1235</v>
      </c>
      <c r="Q2833" s="17">
        <f>IFERROR(Flights[[#This Row],[Distance]]/Flights[[#This Row],[Length (hr)]],"")</f>
        <v>378.0612244897959</v>
      </c>
      <c r="R2833" s="1">
        <v>0.48055555555555557</v>
      </c>
      <c r="S2833" s="1">
        <v>0.47916666666666669</v>
      </c>
      <c r="T2833">
        <v>-2</v>
      </c>
      <c r="U2833" t="str">
        <f>IF(Flights[[#This Row],[Arrival Delay]]="","Cancelled",IF(Flights[[#This Row],[Arrival Delay]]&gt;15,"Delayed","On time"))</f>
        <v>On time</v>
      </c>
      <c r="V2833" t="str">
        <f>IF(Flights[[#This Row],[Status]]&lt;&gt;"Delayed","",IF(Flights[[#This Row],[Arrival Delay]]&gt;120,"Severe",IF(Flights[[#This Row],[Arrival Delay]]&gt;60,"Major","Moderate")))</f>
        <v/>
      </c>
      <c r="X2833" t="str">
        <f>IF(OR(AND(Flights[[#This Row],[Status]]="Cancelled",Flights[[#This Row],[Cancellation Reason]]="Airline/Carrier"),Flights[[#This Row],[Delay Type]]="Severe"),"Yes","No")</f>
        <v>No</v>
      </c>
    </row>
    <row r="2834" spans="1:24" x14ac:dyDescent="0.25">
      <c r="A2834" s="3">
        <v>42214</v>
      </c>
      <c r="B2834">
        <f>WEEKNUM(Flights[[#This Row],[Date]],2)</f>
        <v>31</v>
      </c>
      <c r="C2834">
        <f>WEEKDAY(Flights[[#This Row],[Date]],2)</f>
        <v>3</v>
      </c>
      <c r="D2834" t="s">
        <v>170</v>
      </c>
      <c r="E2834" t="s">
        <v>1987</v>
      </c>
      <c r="F2834" t="s">
        <v>0</v>
      </c>
      <c r="G2834" t="s">
        <v>7</v>
      </c>
      <c r="H2834" t="str">
        <f>_xlfn.XLOOKUP(Flights[[#This Row],[Destination]],Airports!$A$1:$A$77,Airports!$D$1:$D$77,"Code not found")</f>
        <v>Austin</v>
      </c>
      <c r="I2834" t="str" cm="1">
        <f t="array" ref="I2834">_xlfn.XLOOKUP(Flights[[#This Row],[Destination]],_xlfn._TRO_TRAILING(Airports!A:A),_xlfn._TRO_TRAILING(Airports!E:E),"Code not found")</f>
        <v>TX</v>
      </c>
      <c r="J2834" s="1">
        <v>0.2673611111111111</v>
      </c>
      <c r="K2834">
        <f>HOUR(Flights[[#This Row],[Scheduled Departure]])</f>
        <v>6</v>
      </c>
      <c r="L2834" s="1">
        <v>0.26319444444444445</v>
      </c>
      <c r="M2834">
        <v>-6</v>
      </c>
      <c r="N2834">
        <v>198</v>
      </c>
      <c r="O2834" s="14">
        <f>Flights[[#This Row],[Length (min)]]/60</f>
        <v>3.3</v>
      </c>
      <c r="P2834">
        <v>1242</v>
      </c>
      <c r="Q2834" s="17">
        <f>IFERROR(Flights[[#This Row],[Distance]]/Flights[[#This Row],[Length (hr)]],"")</f>
        <v>376.36363636363637</v>
      </c>
      <c r="R2834" s="1">
        <v>0.48402777777777778</v>
      </c>
      <c r="S2834" s="1">
        <v>0.48402777777777778</v>
      </c>
      <c r="T2834">
        <v>0</v>
      </c>
      <c r="U2834" t="str">
        <f>IF(Flights[[#This Row],[Arrival Delay]]="","Cancelled",IF(Flights[[#This Row],[Arrival Delay]]&gt;15,"Delayed","On time"))</f>
        <v>On time</v>
      </c>
      <c r="V2834" t="str">
        <f>IF(Flights[[#This Row],[Status]]&lt;&gt;"Delayed","",IF(Flights[[#This Row],[Arrival Delay]]&gt;120,"Severe",IF(Flights[[#This Row],[Arrival Delay]]&gt;60,"Major","Moderate")))</f>
        <v/>
      </c>
      <c r="X2834" t="str">
        <f>IF(OR(AND(Flights[[#This Row],[Status]]="Cancelled",Flights[[#This Row],[Cancellation Reason]]="Airline/Carrier"),Flights[[#This Row],[Delay Type]]="Severe"),"Yes","No")</f>
        <v>No</v>
      </c>
    </row>
    <row r="2835" spans="1:24" x14ac:dyDescent="0.25">
      <c r="A2835" s="3">
        <v>42214</v>
      </c>
      <c r="B2835">
        <f>WEEKNUM(Flights[[#This Row],[Date]],2)</f>
        <v>31</v>
      </c>
      <c r="C2835">
        <f>WEEKDAY(Flights[[#This Row],[Date]],2)</f>
        <v>3</v>
      </c>
      <c r="D2835" t="s">
        <v>189</v>
      </c>
      <c r="E2835" t="s">
        <v>1987</v>
      </c>
      <c r="F2835" t="s">
        <v>0</v>
      </c>
      <c r="G2835" t="s">
        <v>29</v>
      </c>
      <c r="H2835" t="str">
        <f>_xlfn.XLOOKUP(Flights[[#This Row],[Destination]],Airports!$A$1:$A$77,Airports!$D$1:$D$77,"Code not found")</f>
        <v>Phoenix</v>
      </c>
      <c r="I2835" t="str" cm="1">
        <f t="array" ref="I2835">_xlfn.XLOOKUP(Flights[[#This Row],[Destination]],_xlfn._TRO_TRAILING(Airports!A:A),_xlfn._TRO_TRAILING(Airports!E:E),"Code not found")</f>
        <v>AZ</v>
      </c>
      <c r="J2835" s="1">
        <v>0.2673611111111111</v>
      </c>
      <c r="K2835">
        <f>HOUR(Flights[[#This Row],[Scheduled Departure]])</f>
        <v>6</v>
      </c>
      <c r="L2835" s="1">
        <v>0.26250000000000001</v>
      </c>
      <c r="M2835">
        <v>-7</v>
      </c>
      <c r="N2835">
        <v>94</v>
      </c>
      <c r="O2835" s="14">
        <f>Flights[[#This Row],[Length (min)]]/60</f>
        <v>1.5666666666666667</v>
      </c>
      <c r="P2835">
        <v>370</v>
      </c>
      <c r="Q2835" s="17">
        <f>IFERROR(Flights[[#This Row],[Distance]]/Flights[[#This Row],[Length (hr)]],"")</f>
        <v>236.17021276595744</v>
      </c>
      <c r="R2835" s="1">
        <v>0.33611111111111114</v>
      </c>
      <c r="S2835" s="1">
        <v>0.32777777777777778</v>
      </c>
      <c r="T2835">
        <v>-12</v>
      </c>
      <c r="U2835" t="str">
        <f>IF(Flights[[#This Row],[Arrival Delay]]="","Cancelled",IF(Flights[[#This Row],[Arrival Delay]]&gt;15,"Delayed","On time"))</f>
        <v>On time</v>
      </c>
      <c r="V2835" t="str">
        <f>IF(Flights[[#This Row],[Status]]&lt;&gt;"Delayed","",IF(Flights[[#This Row],[Arrival Delay]]&gt;120,"Severe",IF(Flights[[#This Row],[Arrival Delay]]&gt;60,"Major","Moderate")))</f>
        <v/>
      </c>
      <c r="X2835" t="str">
        <f>IF(OR(AND(Flights[[#This Row],[Status]]="Cancelled",Flights[[#This Row],[Cancellation Reason]]="Airline/Carrier"),Flights[[#This Row],[Delay Type]]="Severe"),"Yes","No")</f>
        <v>No</v>
      </c>
    </row>
    <row r="2836" spans="1:24" x14ac:dyDescent="0.25">
      <c r="A2836" s="3">
        <v>42214</v>
      </c>
      <c r="B2836">
        <f>WEEKNUM(Flights[[#This Row],[Date]],2)</f>
        <v>31</v>
      </c>
      <c r="C2836">
        <f>WEEKDAY(Flights[[#This Row],[Date]],2)</f>
        <v>3</v>
      </c>
      <c r="D2836" t="s">
        <v>164</v>
      </c>
      <c r="E2836" t="s">
        <v>1987</v>
      </c>
      <c r="F2836" t="s">
        <v>0</v>
      </c>
      <c r="G2836" t="s">
        <v>3</v>
      </c>
      <c r="H2836" t="str">
        <f>_xlfn.XLOOKUP(Flights[[#This Row],[Destination]],Airports!$A$1:$A$77,Airports!$D$1:$D$77,"Code not found")</f>
        <v>Dallas</v>
      </c>
      <c r="I2836" t="str" cm="1">
        <f t="array" ref="I2836">_xlfn.XLOOKUP(Flights[[#This Row],[Destination]],_xlfn._TRO_TRAILING(Airports!A:A),_xlfn._TRO_TRAILING(Airports!E:E),"Code not found")</f>
        <v>TX</v>
      </c>
      <c r="J2836" s="1">
        <v>0.3125</v>
      </c>
      <c r="K2836">
        <f>HOUR(Flights[[#This Row],[Scheduled Departure]])</f>
        <v>7</v>
      </c>
      <c r="L2836" s="1">
        <v>0.31180555555555556</v>
      </c>
      <c r="M2836">
        <v>-1</v>
      </c>
      <c r="N2836">
        <v>178</v>
      </c>
      <c r="O2836" s="14">
        <f>Flights[[#This Row],[Length (min)]]/60</f>
        <v>2.9666666666666668</v>
      </c>
      <c r="P2836">
        <v>1235</v>
      </c>
      <c r="Q2836" s="17">
        <f>IFERROR(Flights[[#This Row],[Distance]]/Flights[[#This Row],[Length (hr)]],"")</f>
        <v>416.29213483146066</v>
      </c>
      <c r="R2836" s="1">
        <v>0.53055555555555556</v>
      </c>
      <c r="S2836" s="1">
        <v>0.51875000000000004</v>
      </c>
      <c r="T2836">
        <v>-17</v>
      </c>
      <c r="U2836" t="str">
        <f>IF(Flights[[#This Row],[Arrival Delay]]="","Cancelled",IF(Flights[[#This Row],[Arrival Delay]]&gt;15,"Delayed","On time"))</f>
        <v>On time</v>
      </c>
      <c r="V2836" t="str">
        <f>IF(Flights[[#This Row],[Status]]&lt;&gt;"Delayed","",IF(Flights[[#This Row],[Arrival Delay]]&gt;120,"Severe",IF(Flights[[#This Row],[Arrival Delay]]&gt;60,"Major","Moderate")))</f>
        <v/>
      </c>
      <c r="X2836" t="str">
        <f>IF(OR(AND(Flights[[#This Row],[Status]]="Cancelled",Flights[[#This Row],[Cancellation Reason]]="Airline/Carrier"),Flights[[#This Row],[Delay Type]]="Severe"),"Yes","No")</f>
        <v>No</v>
      </c>
    </row>
    <row r="2837" spans="1:24" x14ac:dyDescent="0.25">
      <c r="A2837" s="3">
        <v>42214</v>
      </c>
      <c r="B2837">
        <f>WEEKNUM(Flights[[#This Row],[Date]],2)</f>
        <v>31</v>
      </c>
      <c r="C2837">
        <f>WEEKDAY(Flights[[#This Row],[Date]],2)</f>
        <v>3</v>
      </c>
      <c r="D2837" t="s">
        <v>130</v>
      </c>
      <c r="E2837" t="s">
        <v>1987</v>
      </c>
      <c r="F2837" t="s">
        <v>0</v>
      </c>
      <c r="G2837" t="s">
        <v>4</v>
      </c>
      <c r="H2837" t="str">
        <f>_xlfn.XLOOKUP(Flights[[#This Row],[Destination]],Airports!$A$1:$A$77,Airports!$D$1:$D$77,"Code not found")</f>
        <v>Chicago</v>
      </c>
      <c r="I2837" t="str" cm="1">
        <f t="array" ref="I2837">_xlfn.XLOOKUP(Flights[[#This Row],[Destination]],_xlfn._TRO_TRAILING(Airports!A:A),_xlfn._TRO_TRAILING(Airports!E:E),"Code not found")</f>
        <v>IL</v>
      </c>
      <c r="J2837" s="1">
        <v>0.3298611111111111</v>
      </c>
      <c r="K2837">
        <f>HOUR(Flights[[#This Row],[Scheduled Departure]])</f>
        <v>7</v>
      </c>
      <c r="L2837" s="1">
        <v>0.32777777777777778</v>
      </c>
      <c r="M2837">
        <v>-3</v>
      </c>
      <c r="N2837">
        <v>224</v>
      </c>
      <c r="O2837" s="14">
        <f>Flights[[#This Row],[Length (min)]]/60</f>
        <v>3.7333333333333334</v>
      </c>
      <c r="P2837">
        <v>1744</v>
      </c>
      <c r="Q2837" s="17">
        <f>IFERROR(Flights[[#This Row],[Distance]]/Flights[[#This Row],[Length (hr)]],"")</f>
        <v>467.14285714285711</v>
      </c>
      <c r="R2837" s="1">
        <v>0.58958333333333335</v>
      </c>
      <c r="S2837" s="1">
        <v>0.56666666666666665</v>
      </c>
      <c r="T2837">
        <v>-33</v>
      </c>
      <c r="U2837" t="str">
        <f>IF(Flights[[#This Row],[Arrival Delay]]="","Cancelled",IF(Flights[[#This Row],[Arrival Delay]]&gt;15,"Delayed","On time"))</f>
        <v>On time</v>
      </c>
      <c r="V2837" t="str">
        <f>IF(Flights[[#This Row],[Status]]&lt;&gt;"Delayed","",IF(Flights[[#This Row],[Arrival Delay]]&gt;120,"Severe",IF(Flights[[#This Row],[Arrival Delay]]&gt;60,"Major","Moderate")))</f>
        <v/>
      </c>
      <c r="X2837" t="str">
        <f>IF(OR(AND(Flights[[#This Row],[Status]]="Cancelled",Flights[[#This Row],[Cancellation Reason]]="Airline/Carrier"),Flights[[#This Row],[Delay Type]]="Severe"),"Yes","No")</f>
        <v>No</v>
      </c>
    </row>
    <row r="2838" spans="1:24" x14ac:dyDescent="0.25">
      <c r="A2838" s="3">
        <v>42214</v>
      </c>
      <c r="B2838">
        <f>WEEKNUM(Flights[[#This Row],[Date]],2)</f>
        <v>31</v>
      </c>
      <c r="C2838">
        <f>WEEKDAY(Flights[[#This Row],[Date]],2)</f>
        <v>3</v>
      </c>
      <c r="D2838" t="s">
        <v>1377</v>
      </c>
      <c r="E2838" t="s">
        <v>1996</v>
      </c>
      <c r="F2838" t="s">
        <v>0</v>
      </c>
      <c r="G2838" t="s">
        <v>270</v>
      </c>
      <c r="H2838" t="str">
        <f>_xlfn.XLOOKUP(Flights[[#This Row],[Destination]],Airports!$A$1:$A$77,Airports!$D$1:$D$77,"Code not found")</f>
        <v>Dallas</v>
      </c>
      <c r="I2838" t="str" cm="1">
        <f t="array" ref="I2838">_xlfn.XLOOKUP(Flights[[#This Row],[Destination]],_xlfn._TRO_TRAILING(Airports!A:A),_xlfn._TRO_TRAILING(Airports!E:E),"Code not found")</f>
        <v>TX</v>
      </c>
      <c r="J2838" s="1">
        <v>0.33333333333333331</v>
      </c>
      <c r="K2838">
        <f>HOUR(Flights[[#This Row],[Scheduled Departure]])</f>
        <v>8</v>
      </c>
      <c r="L2838" s="1">
        <v>0.33194444444444443</v>
      </c>
      <c r="M2838">
        <v>-2</v>
      </c>
      <c r="N2838">
        <v>178</v>
      </c>
      <c r="O2838" s="14">
        <f>Flights[[#This Row],[Length (min)]]/60</f>
        <v>2.9666666666666668</v>
      </c>
      <c r="P2838">
        <v>1246</v>
      </c>
      <c r="Q2838" s="17">
        <f>IFERROR(Flights[[#This Row],[Distance]]/Flights[[#This Row],[Length (hr)]],"")</f>
        <v>420</v>
      </c>
      <c r="R2838" s="1">
        <v>0.54861111111111116</v>
      </c>
      <c r="S2838" s="1">
        <v>0.53888888888888886</v>
      </c>
      <c r="T2838">
        <v>-14</v>
      </c>
      <c r="U2838" t="str">
        <f>IF(Flights[[#This Row],[Arrival Delay]]="","Cancelled",IF(Flights[[#This Row],[Arrival Delay]]&gt;15,"Delayed","On time"))</f>
        <v>On time</v>
      </c>
      <c r="V2838" t="str">
        <f>IF(Flights[[#This Row],[Status]]&lt;&gt;"Delayed","",IF(Flights[[#This Row],[Arrival Delay]]&gt;120,"Severe",IF(Flights[[#This Row],[Arrival Delay]]&gt;60,"Major","Moderate")))</f>
        <v/>
      </c>
      <c r="X2838" t="str">
        <f>IF(OR(AND(Flights[[#This Row],[Status]]="Cancelled",Flights[[#This Row],[Cancellation Reason]]="Airline/Carrier"),Flights[[#This Row],[Delay Type]]="Severe"),"Yes","No")</f>
        <v>No</v>
      </c>
    </row>
    <row r="2839" spans="1:24" x14ac:dyDescent="0.25">
      <c r="A2839" s="3">
        <v>42214</v>
      </c>
      <c r="B2839">
        <f>WEEKNUM(Flights[[#This Row],[Date]],2)</f>
        <v>31</v>
      </c>
      <c r="C2839">
        <f>WEEKDAY(Flights[[#This Row],[Date]],2)</f>
        <v>3</v>
      </c>
      <c r="D2839" t="s">
        <v>1614</v>
      </c>
      <c r="E2839" t="s">
        <v>1990</v>
      </c>
      <c r="F2839" t="s">
        <v>0</v>
      </c>
      <c r="G2839" t="s">
        <v>273</v>
      </c>
      <c r="H2839" t="str">
        <f>_xlfn.XLOOKUP(Flights[[#This Row],[Destination]],Airports!$A$1:$A$77,Airports!$D$1:$D$77,"Code not found")</f>
        <v>Denver</v>
      </c>
      <c r="I2839" t="str" cm="1">
        <f t="array" ref="I2839">_xlfn.XLOOKUP(Flights[[#This Row],[Destination]],_xlfn._TRO_TRAILING(Airports!A:A),_xlfn._TRO_TRAILING(Airports!E:E),"Code not found")</f>
        <v>CO</v>
      </c>
      <c r="J2839" s="1">
        <v>0.34166666666666667</v>
      </c>
      <c r="K2839">
        <f>HOUR(Flights[[#This Row],[Scheduled Departure]])</f>
        <v>8</v>
      </c>
      <c r="L2839" s="1">
        <v>0.34652777777777777</v>
      </c>
      <c r="M2839">
        <v>7</v>
      </c>
      <c r="N2839">
        <v>129</v>
      </c>
      <c r="O2839" s="14">
        <f>Flights[[#This Row],[Length (min)]]/60</f>
        <v>2.15</v>
      </c>
      <c r="P2839">
        <v>862</v>
      </c>
      <c r="Q2839" s="17">
        <f>IFERROR(Flights[[#This Row],[Distance]]/Flights[[#This Row],[Length (hr)]],"")</f>
        <v>400.93023255813955</v>
      </c>
      <c r="R2839" s="1">
        <v>0.48055555555555557</v>
      </c>
      <c r="S2839" s="1">
        <v>0.4777777777777778</v>
      </c>
      <c r="T2839">
        <v>-4</v>
      </c>
      <c r="U2839" t="str">
        <f>IF(Flights[[#This Row],[Arrival Delay]]="","Cancelled",IF(Flights[[#This Row],[Arrival Delay]]&gt;15,"Delayed","On time"))</f>
        <v>On time</v>
      </c>
      <c r="V2839" t="str">
        <f>IF(Flights[[#This Row],[Status]]&lt;&gt;"Delayed","",IF(Flights[[#This Row],[Arrival Delay]]&gt;120,"Severe",IF(Flights[[#This Row],[Arrival Delay]]&gt;60,"Major","Moderate")))</f>
        <v/>
      </c>
      <c r="X2839" t="str">
        <f>IF(OR(AND(Flights[[#This Row],[Status]]="Cancelled",Flights[[#This Row],[Cancellation Reason]]="Airline/Carrier"),Flights[[#This Row],[Delay Type]]="Severe"),"Yes","No")</f>
        <v>No</v>
      </c>
    </row>
    <row r="2840" spans="1:24" x14ac:dyDescent="0.25">
      <c r="A2840" s="3">
        <v>42214</v>
      </c>
      <c r="B2840">
        <f>WEEKNUM(Flights[[#This Row],[Date]],2)</f>
        <v>31</v>
      </c>
      <c r="C2840">
        <f>WEEKDAY(Flights[[#This Row],[Date]],2)</f>
        <v>3</v>
      </c>
      <c r="D2840" t="s">
        <v>1515</v>
      </c>
      <c r="E2840" t="s">
        <v>1995</v>
      </c>
      <c r="F2840" t="s">
        <v>0</v>
      </c>
      <c r="G2840" t="s">
        <v>24</v>
      </c>
      <c r="H2840" t="str">
        <f>_xlfn.XLOOKUP(Flights[[#This Row],[Destination]],Airports!$A$1:$A$77,Airports!$D$1:$D$77,"Code not found")</f>
        <v>Portland</v>
      </c>
      <c r="I2840" t="str" cm="1">
        <f t="array" ref="I2840">_xlfn.XLOOKUP(Flights[[#This Row],[Destination]],_xlfn._TRO_TRAILING(Airports!A:A),_xlfn._TRO_TRAILING(Airports!E:E),"Code not found")</f>
        <v>OR</v>
      </c>
      <c r="J2840" s="1">
        <v>0.39930555555555558</v>
      </c>
      <c r="K2840">
        <f>HOUR(Flights[[#This Row],[Scheduled Departure]])</f>
        <v>9</v>
      </c>
      <c r="L2840" s="1">
        <v>0.40069444444444446</v>
      </c>
      <c r="M2840">
        <v>2</v>
      </c>
      <c r="N2840">
        <v>118</v>
      </c>
      <c r="O2840" s="14">
        <f>Flights[[#This Row],[Length (min)]]/60</f>
        <v>1.9666666666666666</v>
      </c>
      <c r="P2840">
        <v>834</v>
      </c>
      <c r="Q2840" s="17">
        <f>IFERROR(Flights[[#This Row],[Distance]]/Flights[[#This Row],[Length (hr)]],"")</f>
        <v>424.06779661016952</v>
      </c>
      <c r="R2840" s="1">
        <v>0.49305555555555558</v>
      </c>
      <c r="S2840" s="1">
        <v>0.4826388888888889</v>
      </c>
      <c r="T2840">
        <v>-15</v>
      </c>
      <c r="U2840" t="str">
        <f>IF(Flights[[#This Row],[Arrival Delay]]="","Cancelled",IF(Flights[[#This Row],[Arrival Delay]]&gt;15,"Delayed","On time"))</f>
        <v>On time</v>
      </c>
      <c r="V2840" t="str">
        <f>IF(Flights[[#This Row],[Status]]&lt;&gt;"Delayed","",IF(Flights[[#This Row],[Arrival Delay]]&gt;120,"Severe",IF(Flights[[#This Row],[Arrival Delay]]&gt;60,"Major","Moderate")))</f>
        <v/>
      </c>
      <c r="X2840" t="str">
        <f>IF(OR(AND(Flights[[#This Row],[Status]]="Cancelled",Flights[[#This Row],[Cancellation Reason]]="Airline/Carrier"),Flights[[#This Row],[Delay Type]]="Severe"),"Yes","No")</f>
        <v>No</v>
      </c>
    </row>
    <row r="2841" spans="1:24" x14ac:dyDescent="0.25">
      <c r="A2841" s="3">
        <v>42214</v>
      </c>
      <c r="B2841">
        <f>WEEKNUM(Flights[[#This Row],[Date]],2)</f>
        <v>31</v>
      </c>
      <c r="C2841">
        <f>WEEKDAY(Flights[[#This Row],[Date]],2)</f>
        <v>3</v>
      </c>
      <c r="D2841" t="s">
        <v>479</v>
      </c>
      <c r="E2841" t="s">
        <v>1996</v>
      </c>
      <c r="F2841" t="s">
        <v>0</v>
      </c>
      <c r="G2841" t="s">
        <v>9</v>
      </c>
      <c r="H2841" t="str">
        <f>_xlfn.XLOOKUP(Flights[[#This Row],[Destination]],Airports!$A$1:$A$77,Airports!$D$1:$D$77,"Code not found")</f>
        <v>San Francisco</v>
      </c>
      <c r="I2841" t="str" cm="1">
        <f t="array" ref="I2841">_xlfn.XLOOKUP(Flights[[#This Row],[Destination]],_xlfn._TRO_TRAILING(Airports!A:A),_xlfn._TRO_TRAILING(Airports!E:E),"Code not found")</f>
        <v>CA</v>
      </c>
      <c r="J2841" s="1">
        <v>0.4513888888888889</v>
      </c>
      <c r="K2841">
        <f>HOUR(Flights[[#This Row],[Scheduled Departure]])</f>
        <v>10</v>
      </c>
      <c r="L2841" s="1">
        <v>0.44930555555555557</v>
      </c>
      <c r="M2841">
        <v>-3</v>
      </c>
      <c r="N2841">
        <v>74</v>
      </c>
      <c r="O2841" s="14">
        <f>Flights[[#This Row],[Length (min)]]/60</f>
        <v>1.2333333333333334</v>
      </c>
      <c r="P2841">
        <v>337</v>
      </c>
      <c r="Q2841" s="17">
        <f>IFERROR(Flights[[#This Row],[Distance]]/Flights[[#This Row],[Length (hr)]],"")</f>
        <v>273.24324324324323</v>
      </c>
      <c r="R2841" s="1">
        <v>0.50347222222222221</v>
      </c>
      <c r="S2841" s="1">
        <v>0.50069444444444444</v>
      </c>
      <c r="T2841">
        <v>-4</v>
      </c>
      <c r="U2841" t="str">
        <f>IF(Flights[[#This Row],[Arrival Delay]]="","Cancelled",IF(Flights[[#This Row],[Arrival Delay]]&gt;15,"Delayed","On time"))</f>
        <v>On time</v>
      </c>
      <c r="V2841" t="str">
        <f>IF(Flights[[#This Row],[Status]]&lt;&gt;"Delayed","",IF(Flights[[#This Row],[Arrival Delay]]&gt;120,"Severe",IF(Flights[[#This Row],[Arrival Delay]]&gt;60,"Major","Moderate")))</f>
        <v/>
      </c>
      <c r="X2841" t="str">
        <f>IF(OR(AND(Flights[[#This Row],[Status]]="Cancelled",Flights[[#This Row],[Cancellation Reason]]="Airline/Carrier"),Flights[[#This Row],[Delay Type]]="Severe"),"Yes","No")</f>
        <v>No</v>
      </c>
    </row>
    <row r="2842" spans="1:24" x14ac:dyDescent="0.25">
      <c r="A2842" s="3">
        <v>42214</v>
      </c>
      <c r="B2842">
        <f>WEEKNUM(Flights[[#This Row],[Date]],2)</f>
        <v>31</v>
      </c>
      <c r="C2842">
        <f>WEEKDAY(Flights[[#This Row],[Date]],2)</f>
        <v>3</v>
      </c>
      <c r="D2842" t="s">
        <v>1647</v>
      </c>
      <c r="E2842" t="s">
        <v>1994</v>
      </c>
      <c r="F2842" t="s">
        <v>0</v>
      </c>
      <c r="G2842" t="s">
        <v>313</v>
      </c>
      <c r="H2842" t="str">
        <f>_xlfn.XLOOKUP(Flights[[#This Row],[Destination]],Airports!$A$1:$A$77,Airports!$D$1:$D$77,"Code not found")</f>
        <v>Monterey</v>
      </c>
      <c r="I2842" t="str" cm="1">
        <f t="array" ref="I2842">_xlfn.XLOOKUP(Flights[[#This Row],[Destination]],_xlfn._TRO_TRAILING(Airports!A:A),_xlfn._TRO_TRAILING(Airports!E:E),"Code not found")</f>
        <v>CA</v>
      </c>
      <c r="J2842" s="1">
        <v>0.47638888888888886</v>
      </c>
      <c r="K2842">
        <f>HOUR(Flights[[#This Row],[Scheduled Departure]])</f>
        <v>11</v>
      </c>
      <c r="L2842" s="1">
        <v>0.47569444444444442</v>
      </c>
      <c r="M2842">
        <v>-1</v>
      </c>
      <c r="N2842">
        <v>66</v>
      </c>
      <c r="O2842" s="14">
        <f>Flights[[#This Row],[Length (min)]]/60</f>
        <v>1.1000000000000001</v>
      </c>
      <c r="P2842">
        <v>266</v>
      </c>
      <c r="Q2842" s="17">
        <f>IFERROR(Flights[[#This Row],[Distance]]/Flights[[#This Row],[Length (hr)]],"")</f>
        <v>241.81818181818178</v>
      </c>
      <c r="R2842" s="1">
        <v>0.53125</v>
      </c>
      <c r="S2842" s="1">
        <v>0.52152777777777781</v>
      </c>
      <c r="T2842">
        <v>-14</v>
      </c>
      <c r="U2842" t="str">
        <f>IF(Flights[[#This Row],[Arrival Delay]]="","Cancelled",IF(Flights[[#This Row],[Arrival Delay]]&gt;15,"Delayed","On time"))</f>
        <v>On time</v>
      </c>
      <c r="V2842" t="str">
        <f>IF(Flights[[#This Row],[Status]]&lt;&gt;"Delayed","",IF(Flights[[#This Row],[Arrival Delay]]&gt;120,"Severe",IF(Flights[[#This Row],[Arrival Delay]]&gt;60,"Major","Moderate")))</f>
        <v/>
      </c>
      <c r="X2842" t="str">
        <f>IF(OR(AND(Flights[[#This Row],[Status]]="Cancelled",Flights[[#This Row],[Cancellation Reason]]="Airline/Carrier"),Flights[[#This Row],[Delay Type]]="Severe"),"Yes","No")</f>
        <v>No</v>
      </c>
    </row>
    <row r="2843" spans="1:24" x14ac:dyDescent="0.25">
      <c r="A2843" s="3">
        <v>42214</v>
      </c>
      <c r="B2843">
        <f>WEEKNUM(Flights[[#This Row],[Date]],2)</f>
        <v>31</v>
      </c>
      <c r="C2843">
        <f>WEEKDAY(Flights[[#This Row],[Date]],2)</f>
        <v>3</v>
      </c>
      <c r="D2843" t="s">
        <v>1131</v>
      </c>
      <c r="E2843" t="s">
        <v>1995</v>
      </c>
      <c r="F2843" t="s">
        <v>0</v>
      </c>
      <c r="G2843" t="s">
        <v>318</v>
      </c>
      <c r="H2843" t="str">
        <f>_xlfn.XLOOKUP(Flights[[#This Row],[Destination]],Airports!$A$1:$A$77,Airports!$D$1:$D$77,"Code not found")</f>
        <v>Oakland</v>
      </c>
      <c r="I2843" t="str" cm="1">
        <f t="array" ref="I2843">_xlfn.XLOOKUP(Flights[[#This Row],[Destination]],_xlfn._TRO_TRAILING(Airports!A:A),_xlfn._TRO_TRAILING(Airports!E:E),"Code not found")</f>
        <v>CA</v>
      </c>
      <c r="J2843" s="1">
        <v>0.5625</v>
      </c>
      <c r="K2843">
        <f>HOUR(Flights[[#This Row],[Scheduled Departure]])</f>
        <v>13</v>
      </c>
      <c r="L2843" s="1">
        <v>0.57986111111111116</v>
      </c>
      <c r="M2843">
        <v>25</v>
      </c>
      <c r="N2843">
        <v>69</v>
      </c>
      <c r="O2843" s="14">
        <f>Flights[[#This Row],[Length (min)]]/60</f>
        <v>1.1499999999999999</v>
      </c>
      <c r="P2843">
        <v>337</v>
      </c>
      <c r="Q2843" s="17">
        <f>IFERROR(Flights[[#This Row],[Distance]]/Flights[[#This Row],[Length (hr)]],"")</f>
        <v>293.04347826086956</v>
      </c>
      <c r="R2843" s="1">
        <v>0.61458333333333337</v>
      </c>
      <c r="S2843" s="1">
        <v>0.62777777777777777</v>
      </c>
      <c r="T2843">
        <v>19</v>
      </c>
      <c r="U2843" t="str">
        <f>IF(Flights[[#This Row],[Arrival Delay]]="","Cancelled",IF(Flights[[#This Row],[Arrival Delay]]&gt;15,"Delayed","On time"))</f>
        <v>Delayed</v>
      </c>
      <c r="V2843" t="str">
        <f>IF(Flights[[#This Row],[Status]]&lt;&gt;"Delayed","",IF(Flights[[#This Row],[Arrival Delay]]&gt;120,"Severe",IF(Flights[[#This Row],[Arrival Delay]]&gt;60,"Major","Moderate")))</f>
        <v>Moderate</v>
      </c>
      <c r="X2843" t="str">
        <f>IF(OR(AND(Flights[[#This Row],[Status]]="Cancelled",Flights[[#This Row],[Cancellation Reason]]="Airline/Carrier"),Flights[[#This Row],[Delay Type]]="Severe"),"Yes","No")</f>
        <v>No</v>
      </c>
    </row>
    <row r="2844" spans="1:24" x14ac:dyDescent="0.25">
      <c r="A2844" s="3">
        <v>42214</v>
      </c>
      <c r="B2844">
        <f>WEEKNUM(Flights[[#This Row],[Date]],2)</f>
        <v>31</v>
      </c>
      <c r="C2844">
        <f>WEEKDAY(Flights[[#This Row],[Date]],2)</f>
        <v>3</v>
      </c>
      <c r="D2844" t="s">
        <v>1531</v>
      </c>
      <c r="E2844" t="s">
        <v>1995</v>
      </c>
      <c r="F2844" t="s">
        <v>0</v>
      </c>
      <c r="G2844" t="s">
        <v>290</v>
      </c>
      <c r="H2844" t="str">
        <f>_xlfn.XLOOKUP(Flights[[#This Row],[Destination]],Airports!$A$1:$A$77,Airports!$D$1:$D$77,"Code not found")</f>
        <v>Houston</v>
      </c>
      <c r="I2844" t="str" cm="1">
        <f t="array" ref="I2844">_xlfn.XLOOKUP(Flights[[#This Row],[Destination]],_xlfn._TRO_TRAILING(Airports!A:A),_xlfn._TRO_TRAILING(Airports!E:E),"Code not found")</f>
        <v>TX</v>
      </c>
      <c r="J2844" s="1">
        <v>0.59027777777777779</v>
      </c>
      <c r="K2844">
        <f>HOUR(Flights[[#This Row],[Scheduled Departure]])</f>
        <v>14</v>
      </c>
      <c r="L2844" s="1">
        <v>0.58958333333333335</v>
      </c>
      <c r="M2844">
        <v>-1</v>
      </c>
      <c r="N2844">
        <v>222</v>
      </c>
      <c r="O2844" s="14">
        <f>Flights[[#This Row],[Length (min)]]/60</f>
        <v>3.7</v>
      </c>
      <c r="P2844">
        <v>1390</v>
      </c>
      <c r="Q2844" s="17">
        <f>IFERROR(Flights[[#This Row],[Distance]]/Flights[[#This Row],[Length (hr)]],"")</f>
        <v>375.67567567567568</v>
      </c>
      <c r="R2844" s="1">
        <v>0.80902777777777779</v>
      </c>
      <c r="S2844" s="1">
        <v>0.82708333333333328</v>
      </c>
      <c r="T2844">
        <v>26</v>
      </c>
      <c r="U2844" t="str">
        <f>IF(Flights[[#This Row],[Arrival Delay]]="","Cancelled",IF(Flights[[#This Row],[Arrival Delay]]&gt;15,"Delayed","On time"))</f>
        <v>Delayed</v>
      </c>
      <c r="V2844" t="str">
        <f>IF(Flights[[#This Row],[Status]]&lt;&gt;"Delayed","",IF(Flights[[#This Row],[Arrival Delay]]&gt;120,"Severe",IF(Flights[[#This Row],[Arrival Delay]]&gt;60,"Major","Moderate")))</f>
        <v>Moderate</v>
      </c>
      <c r="X2844" t="str">
        <f>IF(OR(AND(Flights[[#This Row],[Status]]="Cancelled",Flights[[#This Row],[Cancellation Reason]]="Airline/Carrier"),Flights[[#This Row],[Delay Type]]="Severe"),"Yes","No")</f>
        <v>No</v>
      </c>
    </row>
    <row r="2845" spans="1:24" x14ac:dyDescent="0.25">
      <c r="A2845" s="3">
        <v>42214</v>
      </c>
      <c r="B2845">
        <f>WEEKNUM(Flights[[#This Row],[Date]],2)</f>
        <v>31</v>
      </c>
      <c r="C2845">
        <f>WEEKDAY(Flights[[#This Row],[Date]],2)</f>
        <v>3</v>
      </c>
      <c r="D2845" t="s">
        <v>1073</v>
      </c>
      <c r="E2845" t="s">
        <v>1994</v>
      </c>
      <c r="F2845" t="s">
        <v>0</v>
      </c>
      <c r="G2845" t="s">
        <v>356</v>
      </c>
      <c r="H2845" t="str">
        <f>_xlfn.XLOOKUP(Flights[[#This Row],[Destination]],Airports!$A$1:$A$77,Airports!$D$1:$D$77,"Code not found")</f>
        <v>Tucson</v>
      </c>
      <c r="I2845" t="str" cm="1">
        <f t="array" ref="I2845">_xlfn.XLOOKUP(Flights[[#This Row],[Destination]],_xlfn._TRO_TRAILING(Airports!A:A),_xlfn._TRO_TRAILING(Airports!E:E),"Code not found")</f>
        <v>AZ</v>
      </c>
      <c r="J2845" s="1">
        <v>0.65277777777777779</v>
      </c>
      <c r="K2845">
        <f>HOUR(Flights[[#This Row],[Scheduled Departure]])</f>
        <v>15</v>
      </c>
      <c r="L2845" s="1">
        <v>0.7055555555555556</v>
      </c>
      <c r="M2845">
        <v>76</v>
      </c>
      <c r="N2845">
        <v>89</v>
      </c>
      <c r="O2845" s="14">
        <f>Flights[[#This Row],[Length (min)]]/60</f>
        <v>1.4833333333333334</v>
      </c>
      <c r="P2845">
        <v>451</v>
      </c>
      <c r="Q2845" s="17">
        <f>IFERROR(Flights[[#This Row],[Distance]]/Flights[[#This Row],[Length (hr)]],"")</f>
        <v>304.04494382022472</v>
      </c>
      <c r="R2845" s="1">
        <v>0.71666666666666667</v>
      </c>
      <c r="S2845" s="1">
        <v>0.76736111111111116</v>
      </c>
      <c r="T2845">
        <v>73</v>
      </c>
      <c r="U2845" t="str">
        <f>IF(Flights[[#This Row],[Arrival Delay]]="","Cancelled",IF(Flights[[#This Row],[Arrival Delay]]&gt;15,"Delayed","On time"))</f>
        <v>Delayed</v>
      </c>
      <c r="V2845" t="str">
        <f>IF(Flights[[#This Row],[Status]]&lt;&gt;"Delayed","",IF(Flights[[#This Row],[Arrival Delay]]&gt;120,"Severe",IF(Flights[[#This Row],[Arrival Delay]]&gt;60,"Major","Moderate")))</f>
        <v>Major</v>
      </c>
      <c r="X2845" t="str">
        <f>IF(OR(AND(Flights[[#This Row],[Status]]="Cancelled",Flights[[#This Row],[Cancellation Reason]]="Airline/Carrier"),Flights[[#This Row],[Delay Type]]="Severe"),"Yes","No")</f>
        <v>No</v>
      </c>
    </row>
    <row r="2846" spans="1:24" x14ac:dyDescent="0.25">
      <c r="A2846" s="3">
        <v>42214</v>
      </c>
      <c r="B2846">
        <f>WEEKNUM(Flights[[#This Row],[Date]],2)</f>
        <v>31</v>
      </c>
      <c r="C2846">
        <f>WEEKDAY(Flights[[#This Row],[Date]],2)</f>
        <v>3</v>
      </c>
      <c r="D2846" t="s">
        <v>620</v>
      </c>
      <c r="E2846" t="s">
        <v>1994</v>
      </c>
      <c r="F2846" t="s">
        <v>0</v>
      </c>
      <c r="G2846" t="s">
        <v>343</v>
      </c>
      <c r="H2846" t="str">
        <f>_xlfn.XLOOKUP(Flights[[#This Row],[Destination]],Airports!$A$1:$A$77,Airports!$D$1:$D$77,"Code not found")</f>
        <v>San Luis Obispo</v>
      </c>
      <c r="I2846" t="str" cm="1">
        <f t="array" ref="I2846">_xlfn.XLOOKUP(Flights[[#This Row],[Destination]],_xlfn._TRO_TRAILING(Airports!A:A),_xlfn._TRO_TRAILING(Airports!E:E),"Code not found")</f>
        <v>CA</v>
      </c>
      <c r="J2846" s="1">
        <v>0.79513888888888884</v>
      </c>
      <c r="K2846">
        <f>HOUR(Flights[[#This Row],[Scheduled Departure]])</f>
        <v>19</v>
      </c>
      <c r="L2846" s="1">
        <v>0.85555555555555551</v>
      </c>
      <c r="M2846">
        <v>87</v>
      </c>
      <c r="N2846">
        <v>49</v>
      </c>
      <c r="O2846" s="14">
        <f>Flights[[#This Row],[Length (min)]]/60</f>
        <v>0.81666666666666665</v>
      </c>
      <c r="P2846">
        <v>156</v>
      </c>
      <c r="Q2846" s="17">
        <f>IFERROR(Flights[[#This Row],[Distance]]/Flights[[#This Row],[Length (hr)]],"")</f>
        <v>191.0204081632653</v>
      </c>
      <c r="R2846" s="1">
        <v>0.83611111111111114</v>
      </c>
      <c r="S2846" s="1">
        <v>0.88958333333333328</v>
      </c>
      <c r="T2846">
        <v>77</v>
      </c>
      <c r="U2846" t="str">
        <f>IF(Flights[[#This Row],[Arrival Delay]]="","Cancelled",IF(Flights[[#This Row],[Arrival Delay]]&gt;15,"Delayed","On time"))</f>
        <v>Delayed</v>
      </c>
      <c r="V2846" t="str">
        <f>IF(Flights[[#This Row],[Status]]&lt;&gt;"Delayed","",IF(Flights[[#This Row],[Arrival Delay]]&gt;120,"Severe",IF(Flights[[#This Row],[Arrival Delay]]&gt;60,"Major","Moderate")))</f>
        <v>Major</v>
      </c>
      <c r="X2846" t="str">
        <f>IF(OR(AND(Flights[[#This Row],[Status]]="Cancelled",Flights[[#This Row],[Cancellation Reason]]="Airline/Carrier"),Flights[[#This Row],[Delay Type]]="Severe"),"Yes","No")</f>
        <v>No</v>
      </c>
    </row>
    <row r="2847" spans="1:24" x14ac:dyDescent="0.25">
      <c r="A2847" s="3">
        <v>42214</v>
      </c>
      <c r="B2847">
        <f>WEEKNUM(Flights[[#This Row],[Date]],2)</f>
        <v>31</v>
      </c>
      <c r="C2847">
        <f>WEEKDAY(Flights[[#This Row],[Date]],2)</f>
        <v>3</v>
      </c>
      <c r="D2847" t="s">
        <v>1107</v>
      </c>
      <c r="E2847" t="s">
        <v>1995</v>
      </c>
      <c r="F2847" t="s">
        <v>0</v>
      </c>
      <c r="G2847" t="s">
        <v>351</v>
      </c>
      <c r="H2847" t="str">
        <f>_xlfn.XLOOKUP(Flights[[#This Row],[Destination]],Airports!$A$1:$A$77,Airports!$D$1:$D$77,"Code not found")</f>
        <v>Sacramento</v>
      </c>
      <c r="I2847" t="str" cm="1">
        <f t="array" ref="I2847">_xlfn.XLOOKUP(Flights[[#This Row],[Destination]],_xlfn._TRO_TRAILING(Airports!A:A),_xlfn._TRO_TRAILING(Airports!E:E),"Code not found")</f>
        <v>CA</v>
      </c>
      <c r="J2847" s="1">
        <v>0.84375</v>
      </c>
      <c r="K2847">
        <f>HOUR(Flights[[#This Row],[Scheduled Departure]])</f>
        <v>20</v>
      </c>
      <c r="L2847" s="1">
        <v>0.90069444444444446</v>
      </c>
      <c r="M2847">
        <v>82</v>
      </c>
      <c r="N2847">
        <v>75</v>
      </c>
      <c r="O2847" s="14">
        <f>Flights[[#This Row],[Length (min)]]/60</f>
        <v>1.25</v>
      </c>
      <c r="P2847">
        <v>373</v>
      </c>
      <c r="Q2847" s="17">
        <f>IFERROR(Flights[[#This Row],[Distance]]/Flights[[#This Row],[Length (hr)]],"")</f>
        <v>298.39999999999998</v>
      </c>
      <c r="R2847" s="1">
        <v>0.89583333333333337</v>
      </c>
      <c r="S2847" s="1">
        <v>0.95277777777777772</v>
      </c>
      <c r="T2847">
        <v>82</v>
      </c>
      <c r="U2847" t="str">
        <f>IF(Flights[[#This Row],[Arrival Delay]]="","Cancelled",IF(Flights[[#This Row],[Arrival Delay]]&gt;15,"Delayed","On time"))</f>
        <v>Delayed</v>
      </c>
      <c r="V2847" t="str">
        <f>IF(Flights[[#This Row],[Status]]&lt;&gt;"Delayed","",IF(Flights[[#This Row],[Arrival Delay]]&gt;120,"Severe",IF(Flights[[#This Row],[Arrival Delay]]&gt;60,"Major","Moderate")))</f>
        <v>Major</v>
      </c>
      <c r="X2847" t="str">
        <f>IF(OR(AND(Flights[[#This Row],[Status]]="Cancelled",Flights[[#This Row],[Cancellation Reason]]="Airline/Carrier"),Flights[[#This Row],[Delay Type]]="Severe"),"Yes","No")</f>
        <v>No</v>
      </c>
    </row>
    <row r="2848" spans="1:24" x14ac:dyDescent="0.25">
      <c r="A2848" s="3">
        <v>42214</v>
      </c>
      <c r="B2848">
        <f>WEEKNUM(Flights[[#This Row],[Date]],2)</f>
        <v>31</v>
      </c>
      <c r="C2848">
        <f>WEEKDAY(Flights[[#This Row],[Date]],2)</f>
        <v>3</v>
      </c>
      <c r="D2848" t="s">
        <v>1557</v>
      </c>
      <c r="E2848" t="s">
        <v>1995</v>
      </c>
      <c r="F2848" t="s">
        <v>0</v>
      </c>
      <c r="G2848" t="s">
        <v>273</v>
      </c>
      <c r="H2848" t="str">
        <f>_xlfn.XLOOKUP(Flights[[#This Row],[Destination]],Airports!$A$1:$A$77,Airports!$D$1:$D$77,"Code not found")</f>
        <v>Denver</v>
      </c>
      <c r="I2848" t="str" cm="1">
        <f t="array" ref="I2848">_xlfn.XLOOKUP(Flights[[#This Row],[Destination]],_xlfn._TRO_TRAILING(Airports!A:A),_xlfn._TRO_TRAILING(Airports!E:E),"Code not found")</f>
        <v>CO</v>
      </c>
      <c r="J2848" s="1">
        <v>0.85416666666666663</v>
      </c>
      <c r="K2848">
        <f>HOUR(Flights[[#This Row],[Scheduled Departure]])</f>
        <v>20</v>
      </c>
      <c r="L2848" s="1">
        <v>0.88611111111111107</v>
      </c>
      <c r="M2848">
        <v>46</v>
      </c>
      <c r="N2848">
        <v>131</v>
      </c>
      <c r="O2848" s="14">
        <f>Flights[[#This Row],[Length (min)]]/60</f>
        <v>2.1833333333333331</v>
      </c>
      <c r="P2848">
        <v>862</v>
      </c>
      <c r="Q2848" s="17">
        <f>IFERROR(Flights[[#This Row],[Distance]]/Flights[[#This Row],[Length (hr)]],"")</f>
        <v>394.80916030534354</v>
      </c>
      <c r="R2848" s="1">
        <v>0.98611111111111116</v>
      </c>
      <c r="S2848" s="1">
        <v>1.8749999999999999E-2</v>
      </c>
      <c r="T2848">
        <v>47</v>
      </c>
      <c r="U2848" t="str">
        <f>IF(Flights[[#This Row],[Arrival Delay]]="","Cancelled",IF(Flights[[#This Row],[Arrival Delay]]&gt;15,"Delayed","On time"))</f>
        <v>Delayed</v>
      </c>
      <c r="V2848" t="str">
        <f>IF(Flights[[#This Row],[Status]]&lt;&gt;"Delayed","",IF(Flights[[#This Row],[Arrival Delay]]&gt;120,"Severe",IF(Flights[[#This Row],[Arrival Delay]]&gt;60,"Major","Moderate")))</f>
        <v>Moderate</v>
      </c>
      <c r="X2848" t="str">
        <f>IF(OR(AND(Flights[[#This Row],[Status]]="Cancelled",Flights[[#This Row],[Cancellation Reason]]="Airline/Carrier"),Flights[[#This Row],[Delay Type]]="Severe"),"Yes","No")</f>
        <v>No</v>
      </c>
    </row>
    <row r="2849" spans="1:24" x14ac:dyDescent="0.25">
      <c r="A2849" s="3">
        <v>42214</v>
      </c>
      <c r="B2849">
        <f>WEEKNUM(Flights[[#This Row],[Date]],2)</f>
        <v>31</v>
      </c>
      <c r="C2849">
        <f>WEEKDAY(Flights[[#This Row],[Date]],2)</f>
        <v>3</v>
      </c>
      <c r="D2849" t="s">
        <v>1563</v>
      </c>
      <c r="E2849" t="s">
        <v>1995</v>
      </c>
      <c r="F2849" t="s">
        <v>0</v>
      </c>
      <c r="G2849" t="s">
        <v>29</v>
      </c>
      <c r="H2849" t="str">
        <f>_xlfn.XLOOKUP(Flights[[#This Row],[Destination]],Airports!$A$1:$A$77,Airports!$D$1:$D$77,"Code not found")</f>
        <v>Phoenix</v>
      </c>
      <c r="I2849" t="str" cm="1">
        <f t="array" ref="I2849">_xlfn.XLOOKUP(Flights[[#This Row],[Destination]],_xlfn._TRO_TRAILING(Airports!A:A),_xlfn._TRO_TRAILING(Airports!E:E),"Code not found")</f>
        <v>AZ</v>
      </c>
      <c r="J2849" s="1">
        <v>0.96527777777777779</v>
      </c>
      <c r="K2849">
        <f>HOUR(Flights[[#This Row],[Scheduled Departure]])</f>
        <v>23</v>
      </c>
      <c r="L2849" s="1">
        <v>2.0833333333333333E-3</v>
      </c>
      <c r="M2849">
        <v>53</v>
      </c>
      <c r="N2849">
        <v>86</v>
      </c>
      <c r="O2849" s="14">
        <f>Flights[[#This Row],[Length (min)]]/60</f>
        <v>1.4333333333333333</v>
      </c>
      <c r="P2849">
        <v>370</v>
      </c>
      <c r="Q2849" s="17">
        <f>IFERROR(Flights[[#This Row],[Distance]]/Flights[[#This Row],[Length (hr)]],"")</f>
        <v>258.13953488372096</v>
      </c>
      <c r="R2849" s="1">
        <v>2.0833333333333332E-2</v>
      </c>
      <c r="S2849" s="1">
        <v>6.1805555555555558E-2</v>
      </c>
      <c r="T2849">
        <v>59</v>
      </c>
      <c r="U2849" t="str">
        <f>IF(Flights[[#This Row],[Arrival Delay]]="","Cancelled",IF(Flights[[#This Row],[Arrival Delay]]&gt;15,"Delayed","On time"))</f>
        <v>Delayed</v>
      </c>
      <c r="V2849" t="str">
        <f>IF(Flights[[#This Row],[Status]]&lt;&gt;"Delayed","",IF(Flights[[#This Row],[Arrival Delay]]&gt;120,"Severe",IF(Flights[[#This Row],[Arrival Delay]]&gt;60,"Major","Moderate")))</f>
        <v>Moderate</v>
      </c>
      <c r="X2849" t="str">
        <f>IF(OR(AND(Flights[[#This Row],[Status]]="Cancelled",Flights[[#This Row],[Cancellation Reason]]="Airline/Carrier"),Flights[[#This Row],[Delay Type]]="Severe"),"Yes","No")</f>
        <v>No</v>
      </c>
    </row>
    <row r="2850" spans="1:24" x14ac:dyDescent="0.25">
      <c r="A2850" s="3">
        <v>42215</v>
      </c>
      <c r="B2850">
        <f>WEEKNUM(Flights[[#This Row],[Date]],2)</f>
        <v>31</v>
      </c>
      <c r="C2850">
        <f>WEEKDAY(Flights[[#This Row],[Date]],2)</f>
        <v>4</v>
      </c>
      <c r="D2850" t="s">
        <v>1150</v>
      </c>
      <c r="E2850" t="s">
        <v>1995</v>
      </c>
      <c r="F2850" t="s">
        <v>0</v>
      </c>
      <c r="G2850" t="s">
        <v>6</v>
      </c>
      <c r="H2850" t="str">
        <f>_xlfn.XLOOKUP(Flights[[#This Row],[Destination]],Airports!$A$1:$A$77,Airports!$D$1:$D$77,"Code not found")</f>
        <v>Nashville</v>
      </c>
      <c r="I2850" t="str" cm="1">
        <f t="array" ref="I2850">_xlfn.XLOOKUP(Flights[[#This Row],[Destination]],_xlfn._TRO_TRAILING(Airports!A:A),_xlfn._TRO_TRAILING(Airports!E:E),"Code not found")</f>
        <v>TN</v>
      </c>
      <c r="J2850" s="1">
        <v>0.22569444444444445</v>
      </c>
      <c r="K2850">
        <f>HOUR(Flights[[#This Row],[Scheduled Departure]])</f>
        <v>5</v>
      </c>
      <c r="L2850" s="1">
        <v>0.25694444444444442</v>
      </c>
      <c r="M2850">
        <v>45</v>
      </c>
      <c r="N2850">
        <v>249</v>
      </c>
      <c r="O2850" s="14">
        <f>Flights[[#This Row],[Length (min)]]/60</f>
        <v>4.1500000000000004</v>
      </c>
      <c r="P2850">
        <v>1797</v>
      </c>
      <c r="Q2850" s="17">
        <f>IFERROR(Flights[[#This Row],[Distance]]/Flights[[#This Row],[Length (hr)]],"")</f>
        <v>433.01204819277103</v>
      </c>
      <c r="R2850" s="1">
        <v>0.47569444444444442</v>
      </c>
      <c r="S2850" s="1">
        <v>0.5131944444444444</v>
      </c>
      <c r="T2850">
        <v>54</v>
      </c>
      <c r="U2850" t="str">
        <f>IF(Flights[[#This Row],[Arrival Delay]]="","Cancelled",IF(Flights[[#This Row],[Arrival Delay]]&gt;15,"Delayed","On time"))</f>
        <v>Delayed</v>
      </c>
      <c r="V2850" t="str">
        <f>IF(Flights[[#This Row],[Status]]&lt;&gt;"Delayed","",IF(Flights[[#This Row],[Arrival Delay]]&gt;120,"Severe",IF(Flights[[#This Row],[Arrival Delay]]&gt;60,"Major","Moderate")))</f>
        <v>Moderate</v>
      </c>
      <c r="X2850" t="str">
        <f>IF(OR(AND(Flights[[#This Row],[Status]]="Cancelled",Flights[[#This Row],[Cancellation Reason]]="Airline/Carrier"),Flights[[#This Row],[Delay Type]]="Severe"),"Yes","No")</f>
        <v>No</v>
      </c>
    </row>
    <row r="2851" spans="1:24" x14ac:dyDescent="0.25">
      <c r="A2851" s="3">
        <v>42215</v>
      </c>
      <c r="B2851">
        <f>WEEKNUM(Flights[[#This Row],[Date]],2)</f>
        <v>31</v>
      </c>
      <c r="C2851">
        <f>WEEKDAY(Flights[[#This Row],[Date]],2)</f>
        <v>4</v>
      </c>
      <c r="D2851" t="s">
        <v>170</v>
      </c>
      <c r="E2851" t="s">
        <v>1987</v>
      </c>
      <c r="F2851" t="s">
        <v>0</v>
      </c>
      <c r="G2851" t="s">
        <v>7</v>
      </c>
      <c r="H2851" t="str">
        <f>_xlfn.XLOOKUP(Flights[[#This Row],[Destination]],Airports!$A$1:$A$77,Airports!$D$1:$D$77,"Code not found")</f>
        <v>Austin</v>
      </c>
      <c r="I2851" t="str" cm="1">
        <f t="array" ref="I2851">_xlfn.XLOOKUP(Flights[[#This Row],[Destination]],_xlfn._TRO_TRAILING(Airports!A:A),_xlfn._TRO_TRAILING(Airports!E:E),"Code not found")</f>
        <v>TX</v>
      </c>
      <c r="J2851" s="1">
        <v>0.2673611111111111</v>
      </c>
      <c r="K2851">
        <f>HOUR(Flights[[#This Row],[Scheduled Departure]])</f>
        <v>6</v>
      </c>
      <c r="L2851" s="1">
        <v>0.26180555555555557</v>
      </c>
      <c r="M2851">
        <v>-8</v>
      </c>
      <c r="N2851">
        <v>192</v>
      </c>
      <c r="O2851" s="14">
        <f>Flights[[#This Row],[Length (min)]]/60</f>
        <v>3.2</v>
      </c>
      <c r="P2851">
        <v>1242</v>
      </c>
      <c r="Q2851" s="17">
        <f>IFERROR(Flights[[#This Row],[Distance]]/Flights[[#This Row],[Length (hr)]],"")</f>
        <v>388.125</v>
      </c>
      <c r="R2851" s="1">
        <v>0.48402777777777778</v>
      </c>
      <c r="S2851" s="1">
        <v>0.47847222222222224</v>
      </c>
      <c r="T2851">
        <v>-8</v>
      </c>
      <c r="U2851" t="str">
        <f>IF(Flights[[#This Row],[Arrival Delay]]="","Cancelled",IF(Flights[[#This Row],[Arrival Delay]]&gt;15,"Delayed","On time"))</f>
        <v>On time</v>
      </c>
      <c r="V2851" t="str">
        <f>IF(Flights[[#This Row],[Status]]&lt;&gt;"Delayed","",IF(Flights[[#This Row],[Arrival Delay]]&gt;120,"Severe",IF(Flights[[#This Row],[Arrival Delay]]&gt;60,"Major","Moderate")))</f>
        <v/>
      </c>
      <c r="X2851" t="str">
        <f>IF(OR(AND(Flights[[#This Row],[Status]]="Cancelled",Flights[[#This Row],[Cancellation Reason]]="Airline/Carrier"),Flights[[#This Row],[Delay Type]]="Severe"),"Yes","No")</f>
        <v>No</v>
      </c>
    </row>
    <row r="2852" spans="1:24" x14ac:dyDescent="0.25">
      <c r="A2852" s="3">
        <v>42215</v>
      </c>
      <c r="B2852">
        <f>WEEKNUM(Flights[[#This Row],[Date]],2)</f>
        <v>31</v>
      </c>
      <c r="C2852">
        <f>WEEKDAY(Flights[[#This Row],[Date]],2)</f>
        <v>4</v>
      </c>
      <c r="D2852" t="s">
        <v>696</v>
      </c>
      <c r="E2852" t="s">
        <v>1996</v>
      </c>
      <c r="F2852" t="s">
        <v>0</v>
      </c>
      <c r="G2852" t="s">
        <v>9</v>
      </c>
      <c r="H2852" t="str">
        <f>_xlfn.XLOOKUP(Flights[[#This Row],[Destination]],Airports!$A$1:$A$77,Airports!$D$1:$D$77,"Code not found")</f>
        <v>San Francisco</v>
      </c>
      <c r="I2852" t="str" cm="1">
        <f t="array" ref="I2852">_xlfn.XLOOKUP(Flights[[#This Row],[Destination]],_xlfn._TRO_TRAILING(Airports!A:A),_xlfn._TRO_TRAILING(Airports!E:E),"Code not found")</f>
        <v>CA</v>
      </c>
      <c r="J2852" s="1">
        <v>0.29166666666666669</v>
      </c>
      <c r="K2852">
        <f>HOUR(Flights[[#This Row],[Scheduled Departure]])</f>
        <v>7</v>
      </c>
      <c r="L2852" s="1">
        <v>0.29097222222222224</v>
      </c>
      <c r="M2852">
        <v>-1</v>
      </c>
      <c r="N2852">
        <v>78</v>
      </c>
      <c r="O2852" s="14">
        <f>Flights[[#This Row],[Length (min)]]/60</f>
        <v>1.3</v>
      </c>
      <c r="P2852">
        <v>337</v>
      </c>
      <c r="Q2852" s="17">
        <f>IFERROR(Flights[[#This Row],[Distance]]/Flights[[#This Row],[Length (hr)]],"")</f>
        <v>259.23076923076923</v>
      </c>
      <c r="R2852" s="1">
        <v>0.34375</v>
      </c>
      <c r="S2852" s="1">
        <v>0.34513888888888888</v>
      </c>
      <c r="T2852">
        <v>2</v>
      </c>
      <c r="U2852" t="str">
        <f>IF(Flights[[#This Row],[Arrival Delay]]="","Cancelled",IF(Flights[[#This Row],[Arrival Delay]]&gt;15,"Delayed","On time"))</f>
        <v>On time</v>
      </c>
      <c r="V2852" t="str">
        <f>IF(Flights[[#This Row],[Status]]&lt;&gt;"Delayed","",IF(Flights[[#This Row],[Arrival Delay]]&gt;120,"Severe",IF(Flights[[#This Row],[Arrival Delay]]&gt;60,"Major","Moderate")))</f>
        <v/>
      </c>
      <c r="X2852" t="str">
        <f>IF(OR(AND(Flights[[#This Row],[Status]]="Cancelled",Flights[[#This Row],[Cancellation Reason]]="Airline/Carrier"),Flights[[#This Row],[Delay Type]]="Severe"),"Yes","No")</f>
        <v>No</v>
      </c>
    </row>
    <row r="2853" spans="1:24" x14ac:dyDescent="0.25">
      <c r="A2853" s="3">
        <v>42215</v>
      </c>
      <c r="B2853">
        <f>WEEKNUM(Flights[[#This Row],[Date]],2)</f>
        <v>31</v>
      </c>
      <c r="C2853">
        <f>WEEKDAY(Flights[[#This Row],[Date]],2)</f>
        <v>4</v>
      </c>
      <c r="D2853" t="s">
        <v>425</v>
      </c>
      <c r="E2853" t="s">
        <v>1990</v>
      </c>
      <c r="F2853" t="s">
        <v>0</v>
      </c>
      <c r="G2853" t="s">
        <v>19</v>
      </c>
      <c r="H2853" t="str">
        <f>_xlfn.XLOOKUP(Flights[[#This Row],[Destination]],Airports!$A$1:$A$77,Airports!$D$1:$D$77,"Code not found")</f>
        <v>Kona</v>
      </c>
      <c r="I2853" t="str" cm="1">
        <f t="array" ref="I2853">_xlfn.XLOOKUP(Flights[[#This Row],[Destination]],_xlfn._TRO_TRAILING(Airports!A:A),_xlfn._TRO_TRAILING(Airports!E:E),"Code not found")</f>
        <v>HI</v>
      </c>
      <c r="J2853" s="1">
        <v>0.39027777777777778</v>
      </c>
      <c r="K2853">
        <f>HOUR(Flights[[#This Row],[Scheduled Departure]])</f>
        <v>9</v>
      </c>
      <c r="L2853" s="1">
        <v>0.41875000000000001</v>
      </c>
      <c r="M2853">
        <v>41</v>
      </c>
      <c r="N2853">
        <v>326</v>
      </c>
      <c r="O2853" s="14">
        <f>Flights[[#This Row],[Length (min)]]/60</f>
        <v>5.4333333333333336</v>
      </c>
      <c r="P2853">
        <v>2504</v>
      </c>
      <c r="Q2853" s="17">
        <f>IFERROR(Flights[[#This Row],[Distance]]/Flights[[#This Row],[Length (hr)]],"")</f>
        <v>460.85889570552143</v>
      </c>
      <c r="R2853" s="1">
        <v>0.50069444444444444</v>
      </c>
      <c r="S2853" s="1">
        <v>0.52013888888888893</v>
      </c>
      <c r="T2853">
        <v>28</v>
      </c>
      <c r="U2853" t="str">
        <f>IF(Flights[[#This Row],[Arrival Delay]]="","Cancelled",IF(Flights[[#This Row],[Arrival Delay]]&gt;15,"Delayed","On time"))</f>
        <v>Delayed</v>
      </c>
      <c r="V2853" t="str">
        <f>IF(Flights[[#This Row],[Status]]&lt;&gt;"Delayed","",IF(Flights[[#This Row],[Arrival Delay]]&gt;120,"Severe",IF(Flights[[#This Row],[Arrival Delay]]&gt;60,"Major","Moderate")))</f>
        <v>Moderate</v>
      </c>
      <c r="X2853" t="str">
        <f>IF(OR(AND(Flights[[#This Row],[Status]]="Cancelled",Flights[[#This Row],[Cancellation Reason]]="Airline/Carrier"),Flights[[#This Row],[Delay Type]]="Severe"),"Yes","No")</f>
        <v>No</v>
      </c>
    </row>
    <row r="2854" spans="1:24" x14ac:dyDescent="0.25">
      <c r="A2854" s="3">
        <v>42215</v>
      </c>
      <c r="B2854">
        <f>WEEKNUM(Flights[[#This Row],[Date]],2)</f>
        <v>31</v>
      </c>
      <c r="C2854">
        <f>WEEKDAY(Flights[[#This Row],[Date]],2)</f>
        <v>4</v>
      </c>
      <c r="D2854" t="s">
        <v>1525</v>
      </c>
      <c r="E2854" t="s">
        <v>1995</v>
      </c>
      <c r="F2854" t="s">
        <v>0</v>
      </c>
      <c r="G2854" t="s">
        <v>340</v>
      </c>
      <c r="H2854" t="str">
        <f>_xlfn.XLOOKUP(Flights[[#This Row],[Destination]],Airports!$A$1:$A$77,Airports!$D$1:$D$77,"Code not found")</f>
        <v>San Antonio</v>
      </c>
      <c r="I2854" t="str" cm="1">
        <f t="array" ref="I2854">_xlfn.XLOOKUP(Flights[[#This Row],[Destination]],_xlfn._TRO_TRAILING(Airports!A:A),_xlfn._TRO_TRAILING(Airports!E:E),"Code not found")</f>
        <v>TX</v>
      </c>
      <c r="J2854" s="1">
        <v>0.51388888888888884</v>
      </c>
      <c r="K2854">
        <f>HOUR(Flights[[#This Row],[Scheduled Departure]])</f>
        <v>12</v>
      </c>
      <c r="L2854" s="1">
        <v>0.53055555555555556</v>
      </c>
      <c r="M2854">
        <v>24</v>
      </c>
      <c r="N2854">
        <v>192</v>
      </c>
      <c r="O2854" s="14">
        <f>Flights[[#This Row],[Length (min)]]/60</f>
        <v>3.2</v>
      </c>
      <c r="P2854">
        <v>1211</v>
      </c>
      <c r="Q2854" s="17">
        <f>IFERROR(Flights[[#This Row],[Distance]]/Flights[[#This Row],[Length (hr)]],"")</f>
        <v>378.4375</v>
      </c>
      <c r="R2854" s="1">
        <v>0.71527777777777779</v>
      </c>
      <c r="S2854" s="1">
        <v>0.74722222222222223</v>
      </c>
      <c r="T2854">
        <v>46</v>
      </c>
      <c r="U2854" t="str">
        <f>IF(Flights[[#This Row],[Arrival Delay]]="","Cancelled",IF(Flights[[#This Row],[Arrival Delay]]&gt;15,"Delayed","On time"))</f>
        <v>Delayed</v>
      </c>
      <c r="V2854" t="str">
        <f>IF(Flights[[#This Row],[Status]]&lt;&gt;"Delayed","",IF(Flights[[#This Row],[Arrival Delay]]&gt;120,"Severe",IF(Flights[[#This Row],[Arrival Delay]]&gt;60,"Major","Moderate")))</f>
        <v>Moderate</v>
      </c>
      <c r="X2854" t="str">
        <f>IF(OR(AND(Flights[[#This Row],[Status]]="Cancelled",Flights[[#This Row],[Cancellation Reason]]="Airline/Carrier"),Flights[[#This Row],[Delay Type]]="Severe"),"Yes","No")</f>
        <v>No</v>
      </c>
    </row>
    <row r="2855" spans="1:24" x14ac:dyDescent="0.25">
      <c r="A2855" s="3">
        <v>42215</v>
      </c>
      <c r="B2855">
        <f>WEEKNUM(Flights[[#This Row],[Date]],2)</f>
        <v>31</v>
      </c>
      <c r="C2855">
        <f>WEEKDAY(Flights[[#This Row],[Date]],2)</f>
        <v>4</v>
      </c>
      <c r="D2855" t="s">
        <v>1633</v>
      </c>
      <c r="E2855" t="s">
        <v>1994</v>
      </c>
      <c r="F2855" t="s">
        <v>0</v>
      </c>
      <c r="G2855" t="s">
        <v>335</v>
      </c>
      <c r="H2855" t="str">
        <f>_xlfn.XLOOKUP(Flights[[#This Row],[Destination]],Airports!$A$1:$A$77,Airports!$D$1:$D$77,"Code not found")</f>
        <v>Reno</v>
      </c>
      <c r="I2855" t="str" cm="1">
        <f t="array" ref="I2855">_xlfn.XLOOKUP(Flights[[#This Row],[Destination]],_xlfn._TRO_TRAILING(Airports!A:A),_xlfn._TRO_TRAILING(Airports!E:E),"Code not found")</f>
        <v>NV</v>
      </c>
      <c r="J2855" s="1">
        <v>0.56944444444444442</v>
      </c>
      <c r="K2855">
        <f>HOUR(Flights[[#This Row],[Scheduled Departure]])</f>
        <v>13</v>
      </c>
      <c r="L2855" s="1">
        <v>0.56666666666666665</v>
      </c>
      <c r="M2855">
        <v>-4</v>
      </c>
      <c r="N2855">
        <v>97</v>
      </c>
      <c r="O2855" s="14">
        <f>Flights[[#This Row],[Length (min)]]/60</f>
        <v>1.6166666666666667</v>
      </c>
      <c r="P2855">
        <v>391</v>
      </c>
      <c r="Q2855" s="17">
        <f>IFERROR(Flights[[#This Row],[Distance]]/Flights[[#This Row],[Length (hr)]],"")</f>
        <v>241.85567010309279</v>
      </c>
      <c r="R2855" s="1">
        <v>0.63124999999999998</v>
      </c>
      <c r="S2855" s="1">
        <v>0.63402777777777775</v>
      </c>
      <c r="T2855">
        <v>4</v>
      </c>
      <c r="U2855" t="str">
        <f>IF(Flights[[#This Row],[Arrival Delay]]="","Cancelled",IF(Flights[[#This Row],[Arrival Delay]]&gt;15,"Delayed","On time"))</f>
        <v>On time</v>
      </c>
      <c r="V2855" t="str">
        <f>IF(Flights[[#This Row],[Status]]&lt;&gt;"Delayed","",IF(Flights[[#This Row],[Arrival Delay]]&gt;120,"Severe",IF(Flights[[#This Row],[Arrival Delay]]&gt;60,"Major","Moderate")))</f>
        <v/>
      </c>
      <c r="X2855" t="str">
        <f>IF(OR(AND(Flights[[#This Row],[Status]]="Cancelled",Flights[[#This Row],[Cancellation Reason]]="Airline/Carrier"),Flights[[#This Row],[Delay Type]]="Severe"),"Yes","No")</f>
        <v>No</v>
      </c>
    </row>
    <row r="2856" spans="1:24" x14ac:dyDescent="0.25">
      <c r="A2856" s="3">
        <v>42215</v>
      </c>
      <c r="B2856">
        <f>WEEKNUM(Flights[[#This Row],[Date]],2)</f>
        <v>31</v>
      </c>
      <c r="C2856">
        <f>WEEKDAY(Flights[[#This Row],[Date]],2)</f>
        <v>4</v>
      </c>
      <c r="D2856" t="s">
        <v>1458</v>
      </c>
      <c r="E2856" t="s">
        <v>1994</v>
      </c>
      <c r="F2856" t="s">
        <v>0</v>
      </c>
      <c r="G2856" t="s">
        <v>342</v>
      </c>
      <c r="H2856" t="str">
        <f>_xlfn.XLOOKUP(Flights[[#This Row],[Destination]],Airports!$A$1:$A$77,Airports!$D$1:$D$77,"Code not found")</f>
        <v>Santa Barbara</v>
      </c>
      <c r="I2856" t="str" cm="1">
        <f t="array" ref="I2856">_xlfn.XLOOKUP(Flights[[#This Row],[Destination]],_xlfn._TRO_TRAILING(Airports!A:A),_xlfn._TRO_TRAILING(Airports!E:E),"Code not found")</f>
        <v>CA</v>
      </c>
      <c r="J2856" s="1">
        <v>0.6166666666666667</v>
      </c>
      <c r="K2856">
        <f>HOUR(Flights[[#This Row],[Scheduled Departure]])</f>
        <v>14</v>
      </c>
      <c r="L2856" s="1">
        <v>0.6333333333333333</v>
      </c>
      <c r="M2856">
        <v>24</v>
      </c>
      <c r="N2856">
        <v>43</v>
      </c>
      <c r="O2856" s="14">
        <f>Flights[[#This Row],[Length (min)]]/60</f>
        <v>0.71666666666666667</v>
      </c>
      <c r="P2856">
        <v>89</v>
      </c>
      <c r="Q2856" s="17">
        <f>IFERROR(Flights[[#This Row],[Distance]]/Flights[[#This Row],[Length (hr)]],"")</f>
        <v>124.18604651162791</v>
      </c>
      <c r="R2856" s="1">
        <v>0.65138888888888891</v>
      </c>
      <c r="S2856" s="1">
        <v>0.66319444444444442</v>
      </c>
      <c r="T2856">
        <v>17</v>
      </c>
      <c r="U2856" t="str">
        <f>IF(Flights[[#This Row],[Arrival Delay]]="","Cancelled",IF(Flights[[#This Row],[Arrival Delay]]&gt;15,"Delayed","On time"))</f>
        <v>Delayed</v>
      </c>
      <c r="V2856" t="str">
        <f>IF(Flights[[#This Row],[Status]]&lt;&gt;"Delayed","",IF(Flights[[#This Row],[Arrival Delay]]&gt;120,"Severe",IF(Flights[[#This Row],[Arrival Delay]]&gt;60,"Major","Moderate")))</f>
        <v>Moderate</v>
      </c>
      <c r="X2856" t="str">
        <f>IF(OR(AND(Flights[[#This Row],[Status]]="Cancelled",Flights[[#This Row],[Cancellation Reason]]="Airline/Carrier"),Flights[[#This Row],[Delay Type]]="Severe"),"Yes","No")</f>
        <v>No</v>
      </c>
    </row>
    <row r="2857" spans="1:24" x14ac:dyDescent="0.25">
      <c r="A2857" s="3">
        <v>42215</v>
      </c>
      <c r="B2857">
        <f>WEEKNUM(Flights[[#This Row],[Date]],2)</f>
        <v>31</v>
      </c>
      <c r="C2857">
        <f>WEEKDAY(Flights[[#This Row],[Date]],2)</f>
        <v>4</v>
      </c>
      <c r="D2857" t="s">
        <v>1537</v>
      </c>
      <c r="E2857" t="s">
        <v>1995</v>
      </c>
      <c r="F2857" t="s">
        <v>0</v>
      </c>
      <c r="G2857" t="s">
        <v>270</v>
      </c>
      <c r="H2857" t="str">
        <f>_xlfn.XLOOKUP(Flights[[#This Row],[Destination]],Airports!$A$1:$A$77,Airports!$D$1:$D$77,"Code not found")</f>
        <v>Dallas</v>
      </c>
      <c r="I2857" t="str" cm="1">
        <f t="array" ref="I2857">_xlfn.XLOOKUP(Flights[[#This Row],[Destination]],_xlfn._TRO_TRAILING(Airports!A:A),_xlfn._TRO_TRAILING(Airports!E:E),"Code not found")</f>
        <v>TX</v>
      </c>
      <c r="J2857" s="1">
        <v>0.63194444444444442</v>
      </c>
      <c r="K2857">
        <f>HOUR(Flights[[#This Row],[Scheduled Departure]])</f>
        <v>15</v>
      </c>
      <c r="L2857" s="1">
        <v>0.65833333333333333</v>
      </c>
      <c r="M2857">
        <v>38</v>
      </c>
      <c r="N2857">
        <v>197</v>
      </c>
      <c r="O2857" s="14">
        <f>Flights[[#This Row],[Length (min)]]/60</f>
        <v>3.2833333333333332</v>
      </c>
      <c r="P2857">
        <v>1246</v>
      </c>
      <c r="Q2857" s="17">
        <f>IFERROR(Flights[[#This Row],[Distance]]/Flights[[#This Row],[Length (hr)]],"")</f>
        <v>379.49238578680206</v>
      </c>
      <c r="R2857" s="1">
        <v>0.84027777777777779</v>
      </c>
      <c r="S2857" s="1">
        <v>0.87847222222222221</v>
      </c>
      <c r="T2857">
        <v>55</v>
      </c>
      <c r="U2857" t="str">
        <f>IF(Flights[[#This Row],[Arrival Delay]]="","Cancelled",IF(Flights[[#This Row],[Arrival Delay]]&gt;15,"Delayed","On time"))</f>
        <v>Delayed</v>
      </c>
      <c r="V2857" t="str">
        <f>IF(Flights[[#This Row],[Status]]&lt;&gt;"Delayed","",IF(Flights[[#This Row],[Arrival Delay]]&gt;120,"Severe",IF(Flights[[#This Row],[Arrival Delay]]&gt;60,"Major","Moderate")))</f>
        <v>Moderate</v>
      </c>
      <c r="X2857" t="str">
        <f>IF(OR(AND(Flights[[#This Row],[Status]]="Cancelled",Flights[[#This Row],[Cancellation Reason]]="Airline/Carrier"),Flights[[#This Row],[Delay Type]]="Severe"),"Yes","No")</f>
        <v>No</v>
      </c>
    </row>
    <row r="2858" spans="1:24" x14ac:dyDescent="0.25">
      <c r="A2858" s="3">
        <v>42215</v>
      </c>
      <c r="B2858">
        <f>WEEKNUM(Flights[[#This Row],[Date]],2)</f>
        <v>31</v>
      </c>
      <c r="C2858">
        <f>WEEKDAY(Flights[[#This Row],[Date]],2)</f>
        <v>4</v>
      </c>
      <c r="D2858" t="s">
        <v>1634</v>
      </c>
      <c r="E2858" t="s">
        <v>1994</v>
      </c>
      <c r="F2858" t="s">
        <v>0</v>
      </c>
      <c r="G2858" t="s">
        <v>349</v>
      </c>
      <c r="H2858" t="str">
        <f>_xlfn.XLOOKUP(Flights[[#This Row],[Destination]],Airports!$A$1:$A$77,Airports!$D$1:$D$77,"Code not found")</f>
        <v>Salt Lake City</v>
      </c>
      <c r="I2858" t="str" cm="1">
        <f t="array" ref="I2858">_xlfn.XLOOKUP(Flights[[#This Row],[Destination]],_xlfn._TRO_TRAILING(Airports!A:A),_xlfn._TRO_TRAILING(Airports!E:E),"Code not found")</f>
        <v>UT</v>
      </c>
      <c r="J2858" s="1">
        <v>0.64930555555555558</v>
      </c>
      <c r="K2858">
        <f>HOUR(Flights[[#This Row],[Scheduled Departure]])</f>
        <v>15</v>
      </c>
      <c r="L2858" s="1">
        <v>0.74930555555555556</v>
      </c>
      <c r="M2858">
        <v>144</v>
      </c>
      <c r="N2858">
        <v>133</v>
      </c>
      <c r="O2858" s="14">
        <f>Flights[[#This Row],[Length (min)]]/60</f>
        <v>2.2166666666666668</v>
      </c>
      <c r="P2858">
        <v>590</v>
      </c>
      <c r="Q2858" s="17">
        <f>IFERROR(Flights[[#This Row],[Distance]]/Flights[[#This Row],[Length (hr)]],"")</f>
        <v>266.16541353383457</v>
      </c>
      <c r="R2858" s="1">
        <v>0.7680555555555556</v>
      </c>
      <c r="S2858" s="1">
        <v>0.8833333333333333</v>
      </c>
      <c r="T2858">
        <v>166</v>
      </c>
      <c r="U2858" t="str">
        <f>IF(Flights[[#This Row],[Arrival Delay]]="","Cancelled",IF(Flights[[#This Row],[Arrival Delay]]&gt;15,"Delayed","On time"))</f>
        <v>Delayed</v>
      </c>
      <c r="V2858" t="str">
        <f>IF(Flights[[#This Row],[Status]]&lt;&gt;"Delayed","",IF(Flights[[#This Row],[Arrival Delay]]&gt;120,"Severe",IF(Flights[[#This Row],[Arrival Delay]]&gt;60,"Major","Moderate")))</f>
        <v>Severe</v>
      </c>
      <c r="X2858" t="str">
        <f>IF(OR(AND(Flights[[#This Row],[Status]]="Cancelled",Flights[[#This Row],[Cancellation Reason]]="Airline/Carrier"),Flights[[#This Row],[Delay Type]]="Severe"),"Yes","No")</f>
        <v>Yes</v>
      </c>
    </row>
    <row r="2859" spans="1:24" x14ac:dyDescent="0.25">
      <c r="A2859" s="3">
        <v>42215</v>
      </c>
      <c r="B2859">
        <f>WEEKNUM(Flights[[#This Row],[Date]],2)</f>
        <v>31</v>
      </c>
      <c r="C2859">
        <f>WEEKDAY(Flights[[#This Row],[Date]],2)</f>
        <v>4</v>
      </c>
      <c r="D2859" t="s">
        <v>1221</v>
      </c>
      <c r="E2859" t="s">
        <v>1990</v>
      </c>
      <c r="F2859" t="s">
        <v>0</v>
      </c>
      <c r="G2859" t="s">
        <v>281</v>
      </c>
      <c r="H2859" t="str">
        <f>_xlfn.XLOOKUP(Flights[[#This Row],[Destination]],Airports!$A$1:$A$77,Airports!$D$1:$D$77,"Code not found")</f>
        <v>Newark</v>
      </c>
      <c r="I2859" t="str" cm="1">
        <f t="array" ref="I2859">_xlfn.XLOOKUP(Flights[[#This Row],[Destination]],_xlfn._TRO_TRAILING(Airports!A:A),_xlfn._TRO_TRAILING(Airports!E:E),"Code not found")</f>
        <v>NJ</v>
      </c>
      <c r="J2859" s="1">
        <v>0.66666666666666663</v>
      </c>
      <c r="K2859">
        <f>HOUR(Flights[[#This Row],[Scheduled Departure]])</f>
        <v>16</v>
      </c>
      <c r="L2859" s="1">
        <v>0.66249999999999998</v>
      </c>
      <c r="M2859">
        <v>-6</v>
      </c>
      <c r="N2859">
        <v>320</v>
      </c>
      <c r="O2859" s="14">
        <f>Flights[[#This Row],[Length (min)]]/60</f>
        <v>5.333333333333333</v>
      </c>
      <c r="P2859">
        <v>2454</v>
      </c>
      <c r="Q2859" s="17">
        <f>IFERROR(Flights[[#This Row],[Distance]]/Flights[[#This Row],[Length (hr)]],"")</f>
        <v>460.125</v>
      </c>
      <c r="R2859" s="1">
        <v>1.7361111111111112E-2</v>
      </c>
      <c r="S2859" s="1">
        <v>9.7222222222222224E-3</v>
      </c>
      <c r="T2859">
        <v>-11</v>
      </c>
      <c r="U2859" t="str">
        <f>IF(Flights[[#This Row],[Arrival Delay]]="","Cancelled",IF(Flights[[#This Row],[Arrival Delay]]&gt;15,"Delayed","On time"))</f>
        <v>On time</v>
      </c>
      <c r="V2859" t="str">
        <f>IF(Flights[[#This Row],[Status]]&lt;&gt;"Delayed","",IF(Flights[[#This Row],[Arrival Delay]]&gt;120,"Severe",IF(Flights[[#This Row],[Arrival Delay]]&gt;60,"Major","Moderate")))</f>
        <v/>
      </c>
      <c r="X2859" t="str">
        <f>IF(OR(AND(Flights[[#This Row],[Status]]="Cancelled",Flights[[#This Row],[Cancellation Reason]]="Airline/Carrier"),Flights[[#This Row],[Delay Type]]="Severe"),"Yes","No")</f>
        <v>No</v>
      </c>
    </row>
    <row r="2860" spans="1:24" x14ac:dyDescent="0.25">
      <c r="A2860" s="3">
        <v>42215</v>
      </c>
      <c r="B2860">
        <f>WEEKNUM(Flights[[#This Row],[Date]],2)</f>
        <v>31</v>
      </c>
      <c r="C2860">
        <f>WEEKDAY(Flights[[#This Row],[Date]],2)</f>
        <v>4</v>
      </c>
      <c r="D2860" t="s">
        <v>735</v>
      </c>
      <c r="E2860" t="s">
        <v>1989</v>
      </c>
      <c r="F2860" t="s">
        <v>0</v>
      </c>
      <c r="G2860" t="s">
        <v>349</v>
      </c>
      <c r="H2860" t="str">
        <f>_xlfn.XLOOKUP(Flights[[#This Row],[Destination]],Airports!$A$1:$A$77,Airports!$D$1:$D$77,"Code not found")</f>
        <v>Salt Lake City</v>
      </c>
      <c r="I2860" t="str" cm="1">
        <f t="array" ref="I2860">_xlfn.XLOOKUP(Flights[[#This Row],[Destination]],_xlfn._TRO_TRAILING(Airports!A:A),_xlfn._TRO_TRAILING(Airports!E:E),"Code not found")</f>
        <v>UT</v>
      </c>
      <c r="J2860" s="1">
        <v>0.77083333333333337</v>
      </c>
      <c r="K2860">
        <f>HOUR(Flights[[#This Row],[Scheduled Departure]])</f>
        <v>18</v>
      </c>
      <c r="L2860" s="1">
        <v>0.76944444444444449</v>
      </c>
      <c r="M2860">
        <v>-2</v>
      </c>
      <c r="N2860">
        <v>117</v>
      </c>
      <c r="O2860" s="14">
        <f>Flights[[#This Row],[Length (min)]]/60</f>
        <v>1.95</v>
      </c>
      <c r="P2860">
        <v>590</v>
      </c>
      <c r="Q2860" s="17">
        <f>IFERROR(Flights[[#This Row],[Distance]]/Flights[[#This Row],[Length (hr)]],"")</f>
        <v>302.5641025641026</v>
      </c>
      <c r="R2860" s="1">
        <v>0.88541666666666663</v>
      </c>
      <c r="S2860" s="1">
        <v>0.89236111111111116</v>
      </c>
      <c r="T2860">
        <v>10</v>
      </c>
      <c r="U2860" t="str">
        <f>IF(Flights[[#This Row],[Arrival Delay]]="","Cancelled",IF(Flights[[#This Row],[Arrival Delay]]&gt;15,"Delayed","On time"))</f>
        <v>On time</v>
      </c>
      <c r="V2860" t="str">
        <f>IF(Flights[[#This Row],[Status]]&lt;&gt;"Delayed","",IF(Flights[[#This Row],[Arrival Delay]]&gt;120,"Severe",IF(Flights[[#This Row],[Arrival Delay]]&gt;60,"Major","Moderate")))</f>
        <v/>
      </c>
      <c r="X2860" t="str">
        <f>IF(OR(AND(Flights[[#This Row],[Status]]="Cancelled",Flights[[#This Row],[Cancellation Reason]]="Airline/Carrier"),Flights[[#This Row],[Delay Type]]="Severe"),"Yes","No")</f>
        <v>No</v>
      </c>
    </row>
    <row r="2861" spans="1:24" x14ac:dyDescent="0.25">
      <c r="A2861" s="3">
        <v>42215</v>
      </c>
      <c r="B2861">
        <f>WEEKNUM(Flights[[#This Row],[Date]],2)</f>
        <v>31</v>
      </c>
      <c r="C2861">
        <f>WEEKDAY(Flights[[#This Row],[Date]],2)</f>
        <v>4</v>
      </c>
      <c r="D2861" t="s">
        <v>116</v>
      </c>
      <c r="E2861" t="s">
        <v>1987</v>
      </c>
      <c r="F2861" t="s">
        <v>0</v>
      </c>
      <c r="G2861" t="s">
        <v>3</v>
      </c>
      <c r="H2861" t="str">
        <f>_xlfn.XLOOKUP(Flights[[#This Row],[Destination]],Airports!$A$1:$A$77,Airports!$D$1:$D$77,"Code not found")</f>
        <v>Dallas</v>
      </c>
      <c r="I2861" t="str" cm="1">
        <f t="array" ref="I2861">_xlfn.XLOOKUP(Flights[[#This Row],[Destination]],_xlfn._TRO_TRAILING(Airports!A:A),_xlfn._TRO_TRAILING(Airports!E:E),"Code not found")</f>
        <v>TX</v>
      </c>
      <c r="J2861" s="1">
        <v>0.79861111111111116</v>
      </c>
      <c r="K2861">
        <f>HOUR(Flights[[#This Row],[Scheduled Departure]])</f>
        <v>19</v>
      </c>
      <c r="L2861" s="1">
        <v>0.79861111111111116</v>
      </c>
      <c r="M2861">
        <v>0</v>
      </c>
      <c r="N2861">
        <v>182</v>
      </c>
      <c r="O2861" s="14">
        <f>Flights[[#This Row],[Length (min)]]/60</f>
        <v>3.0333333333333332</v>
      </c>
      <c r="P2861">
        <v>1235</v>
      </c>
      <c r="Q2861" s="17">
        <f>IFERROR(Flights[[#This Row],[Distance]]/Flights[[#This Row],[Length (hr)]],"")</f>
        <v>407.14285714285717</v>
      </c>
      <c r="R2861" s="1">
        <v>1.2500000000000001E-2</v>
      </c>
      <c r="S2861" s="1">
        <v>8.3333333333333332E-3</v>
      </c>
      <c r="T2861">
        <v>-6</v>
      </c>
      <c r="U2861" t="str">
        <f>IF(Flights[[#This Row],[Arrival Delay]]="","Cancelled",IF(Flights[[#This Row],[Arrival Delay]]&gt;15,"Delayed","On time"))</f>
        <v>On time</v>
      </c>
      <c r="V2861" t="str">
        <f>IF(Flights[[#This Row],[Status]]&lt;&gt;"Delayed","",IF(Flights[[#This Row],[Arrival Delay]]&gt;120,"Severe",IF(Flights[[#This Row],[Arrival Delay]]&gt;60,"Major","Moderate")))</f>
        <v/>
      </c>
      <c r="X2861" t="str">
        <f>IF(OR(AND(Flights[[#This Row],[Status]]="Cancelled",Flights[[#This Row],[Cancellation Reason]]="Airline/Carrier"),Flights[[#This Row],[Delay Type]]="Severe"),"Yes","No")</f>
        <v>No</v>
      </c>
    </row>
    <row r="2862" spans="1:24" x14ac:dyDescent="0.25">
      <c r="A2862" s="3">
        <v>42215</v>
      </c>
      <c r="B2862">
        <f>WEEKNUM(Flights[[#This Row],[Date]],2)</f>
        <v>31</v>
      </c>
      <c r="C2862">
        <f>WEEKDAY(Flights[[#This Row],[Date]],2)</f>
        <v>4</v>
      </c>
      <c r="D2862" t="s">
        <v>590</v>
      </c>
      <c r="E2862" t="s">
        <v>1996</v>
      </c>
      <c r="F2862" t="s">
        <v>0</v>
      </c>
      <c r="G2862" t="s">
        <v>9</v>
      </c>
      <c r="H2862" t="str">
        <f>_xlfn.XLOOKUP(Flights[[#This Row],[Destination]],Airports!$A$1:$A$77,Airports!$D$1:$D$77,"Code not found")</f>
        <v>San Francisco</v>
      </c>
      <c r="I2862" t="str" cm="1">
        <f t="array" ref="I2862">_xlfn.XLOOKUP(Flights[[#This Row],[Destination]],_xlfn._TRO_TRAILING(Airports!A:A),_xlfn._TRO_TRAILING(Airports!E:E),"Code not found")</f>
        <v>CA</v>
      </c>
      <c r="J2862" s="1">
        <v>0.82638888888888884</v>
      </c>
      <c r="K2862">
        <f>HOUR(Flights[[#This Row],[Scheduled Departure]])</f>
        <v>19</v>
      </c>
      <c r="L2862" s="1">
        <v>0.85763888888888884</v>
      </c>
      <c r="M2862">
        <v>45</v>
      </c>
      <c r="N2862">
        <v>68</v>
      </c>
      <c r="O2862" s="14">
        <f>Flights[[#This Row],[Length (min)]]/60</f>
        <v>1.1333333333333333</v>
      </c>
      <c r="P2862">
        <v>337</v>
      </c>
      <c r="Q2862" s="17">
        <f>IFERROR(Flights[[#This Row],[Distance]]/Flights[[#This Row],[Length (hr)]],"")</f>
        <v>297.35294117647061</v>
      </c>
      <c r="R2862" s="1">
        <v>0.87847222222222221</v>
      </c>
      <c r="S2862" s="1">
        <v>0.90486111111111112</v>
      </c>
      <c r="T2862">
        <v>38</v>
      </c>
      <c r="U2862" t="str">
        <f>IF(Flights[[#This Row],[Arrival Delay]]="","Cancelled",IF(Flights[[#This Row],[Arrival Delay]]&gt;15,"Delayed","On time"))</f>
        <v>Delayed</v>
      </c>
      <c r="V2862" t="str">
        <f>IF(Flights[[#This Row],[Status]]&lt;&gt;"Delayed","",IF(Flights[[#This Row],[Arrival Delay]]&gt;120,"Severe",IF(Flights[[#This Row],[Arrival Delay]]&gt;60,"Major","Moderate")))</f>
        <v>Moderate</v>
      </c>
      <c r="X2862" t="str">
        <f>IF(OR(AND(Flights[[#This Row],[Status]]="Cancelled",Flights[[#This Row],[Cancellation Reason]]="Airline/Carrier"),Flights[[#This Row],[Delay Type]]="Severe"),"Yes","No")</f>
        <v>No</v>
      </c>
    </row>
    <row r="2863" spans="1:24" x14ac:dyDescent="0.25">
      <c r="A2863" s="3">
        <v>42215</v>
      </c>
      <c r="B2863">
        <f>WEEKNUM(Flights[[#This Row],[Date]],2)</f>
        <v>31</v>
      </c>
      <c r="C2863">
        <f>WEEKDAY(Flights[[#This Row],[Date]],2)</f>
        <v>4</v>
      </c>
      <c r="D2863" t="s">
        <v>742</v>
      </c>
      <c r="E2863" t="s">
        <v>1989</v>
      </c>
      <c r="F2863" t="s">
        <v>0</v>
      </c>
      <c r="G2863" t="s">
        <v>12</v>
      </c>
      <c r="H2863" t="str">
        <f>_xlfn.XLOOKUP(Flights[[#This Row],[Destination]],Airports!$A$1:$A$77,Airports!$D$1:$D$77,"Code not found")</f>
        <v>New York</v>
      </c>
      <c r="I2863" t="str" cm="1">
        <f t="array" ref="I2863">_xlfn.XLOOKUP(Flights[[#This Row],[Destination]],_xlfn._TRO_TRAILING(Airports!A:A),_xlfn._TRO_TRAILING(Airports!E:E),"Code not found")</f>
        <v>NY</v>
      </c>
      <c r="J2863" s="1">
        <v>0.89583333333333337</v>
      </c>
      <c r="K2863">
        <f>HOUR(Flights[[#This Row],[Scheduled Departure]])</f>
        <v>21</v>
      </c>
      <c r="L2863" s="1">
        <v>0.91111111111111109</v>
      </c>
      <c r="M2863">
        <v>22</v>
      </c>
      <c r="N2863">
        <v>299</v>
      </c>
      <c r="O2863" s="14">
        <f>Flights[[#This Row],[Length (min)]]/60</f>
        <v>4.9833333333333334</v>
      </c>
      <c r="P2863">
        <v>2475</v>
      </c>
      <c r="Q2863" s="17">
        <f>IFERROR(Flights[[#This Row],[Distance]]/Flights[[#This Row],[Length (hr)]],"")</f>
        <v>496.65551839464882</v>
      </c>
      <c r="R2863" s="1">
        <v>0.24652777777777779</v>
      </c>
      <c r="S2863" s="1">
        <v>0.24374999999999999</v>
      </c>
      <c r="T2863">
        <v>-4</v>
      </c>
      <c r="U2863" t="str">
        <f>IF(Flights[[#This Row],[Arrival Delay]]="","Cancelled",IF(Flights[[#This Row],[Arrival Delay]]&gt;15,"Delayed","On time"))</f>
        <v>On time</v>
      </c>
      <c r="V2863" t="str">
        <f>IF(Flights[[#This Row],[Status]]&lt;&gt;"Delayed","",IF(Flights[[#This Row],[Arrival Delay]]&gt;120,"Severe",IF(Flights[[#This Row],[Arrival Delay]]&gt;60,"Major","Moderate")))</f>
        <v/>
      </c>
      <c r="X2863" t="str">
        <f>IF(OR(AND(Flights[[#This Row],[Status]]="Cancelled",Flights[[#This Row],[Cancellation Reason]]="Airline/Carrier"),Flights[[#This Row],[Delay Type]]="Severe"),"Yes","No")</f>
        <v>No</v>
      </c>
    </row>
    <row r="2864" spans="1:24" x14ac:dyDescent="0.25">
      <c r="A2864" s="3">
        <v>42215</v>
      </c>
      <c r="B2864">
        <f>WEEKNUM(Flights[[#This Row],[Date]],2)</f>
        <v>31</v>
      </c>
      <c r="C2864">
        <f>WEEKDAY(Flights[[#This Row],[Date]],2)</f>
        <v>4</v>
      </c>
      <c r="D2864" t="s">
        <v>680</v>
      </c>
      <c r="E2864" t="s">
        <v>1996</v>
      </c>
      <c r="F2864" t="s">
        <v>0</v>
      </c>
      <c r="G2864" t="s">
        <v>281</v>
      </c>
      <c r="H2864" t="str">
        <f>_xlfn.XLOOKUP(Flights[[#This Row],[Destination]],Airports!$A$1:$A$77,Airports!$D$1:$D$77,"Code not found")</f>
        <v>Newark</v>
      </c>
      <c r="I2864" t="str" cm="1">
        <f t="array" ref="I2864">_xlfn.XLOOKUP(Flights[[#This Row],[Destination]],_xlfn._TRO_TRAILING(Airports!A:A),_xlfn._TRO_TRAILING(Airports!E:E),"Code not found")</f>
        <v>NJ</v>
      </c>
      <c r="J2864" s="1">
        <v>0.97916666666666663</v>
      </c>
      <c r="K2864">
        <f>HOUR(Flights[[#This Row],[Scheduled Departure]])</f>
        <v>23</v>
      </c>
      <c r="L2864" s="1">
        <v>0.99652777777777779</v>
      </c>
      <c r="M2864">
        <v>25</v>
      </c>
      <c r="N2864">
        <v>312</v>
      </c>
      <c r="O2864" s="14">
        <f>Flights[[#This Row],[Length (min)]]/60</f>
        <v>5.2</v>
      </c>
      <c r="P2864">
        <v>2454</v>
      </c>
      <c r="Q2864" s="17">
        <f>IFERROR(Flights[[#This Row],[Distance]]/Flights[[#This Row],[Length (hr)]],"")</f>
        <v>471.92307692307691</v>
      </c>
      <c r="R2864" s="1">
        <v>0.3263888888888889</v>
      </c>
      <c r="S2864" s="1">
        <v>0.33819444444444446</v>
      </c>
      <c r="T2864">
        <v>17</v>
      </c>
      <c r="U2864" t="str">
        <f>IF(Flights[[#This Row],[Arrival Delay]]="","Cancelled",IF(Flights[[#This Row],[Arrival Delay]]&gt;15,"Delayed","On time"))</f>
        <v>Delayed</v>
      </c>
      <c r="V2864" t="str">
        <f>IF(Flights[[#This Row],[Status]]&lt;&gt;"Delayed","",IF(Flights[[#This Row],[Arrival Delay]]&gt;120,"Severe",IF(Flights[[#This Row],[Arrival Delay]]&gt;60,"Major","Moderate")))</f>
        <v>Moderate</v>
      </c>
      <c r="X2864" t="str">
        <f>IF(OR(AND(Flights[[#This Row],[Status]]="Cancelled",Flights[[#This Row],[Cancellation Reason]]="Airline/Carrier"),Flights[[#This Row],[Delay Type]]="Severe"),"Yes","No")</f>
        <v>No</v>
      </c>
    </row>
    <row r="2865" spans="1:24" x14ac:dyDescent="0.25">
      <c r="A2865" s="3">
        <v>42216</v>
      </c>
      <c r="B2865">
        <f>WEEKNUM(Flights[[#This Row],[Date]],2)</f>
        <v>31</v>
      </c>
      <c r="C2865">
        <f>WEEKDAY(Flights[[#This Row],[Date]],2)</f>
        <v>5</v>
      </c>
      <c r="D2865" t="s">
        <v>1150</v>
      </c>
      <c r="E2865" t="s">
        <v>1995</v>
      </c>
      <c r="F2865" t="s">
        <v>0</v>
      </c>
      <c r="G2865" t="s">
        <v>6</v>
      </c>
      <c r="H2865" t="str">
        <f>_xlfn.XLOOKUP(Flights[[#This Row],[Destination]],Airports!$A$1:$A$77,Airports!$D$1:$D$77,"Code not found")</f>
        <v>Nashville</v>
      </c>
      <c r="I2865" t="str" cm="1">
        <f t="array" ref="I2865">_xlfn.XLOOKUP(Flights[[#This Row],[Destination]],_xlfn._TRO_TRAILING(Airports!A:A),_xlfn._TRO_TRAILING(Airports!E:E),"Code not found")</f>
        <v>TN</v>
      </c>
      <c r="J2865" s="1">
        <v>0.22569444444444445</v>
      </c>
      <c r="K2865">
        <f>HOUR(Flights[[#This Row],[Scheduled Departure]])</f>
        <v>5</v>
      </c>
      <c r="L2865" s="1">
        <v>0.22430555555555556</v>
      </c>
      <c r="M2865">
        <v>-2</v>
      </c>
      <c r="N2865">
        <v>238</v>
      </c>
      <c r="O2865" s="14">
        <f>Flights[[#This Row],[Length (min)]]/60</f>
        <v>3.9666666666666668</v>
      </c>
      <c r="P2865">
        <v>1797</v>
      </c>
      <c r="Q2865" s="17">
        <f>IFERROR(Flights[[#This Row],[Distance]]/Flights[[#This Row],[Length (hr)]],"")</f>
        <v>453.02521008403357</v>
      </c>
      <c r="R2865" s="1">
        <v>0.47569444444444442</v>
      </c>
      <c r="S2865" s="1">
        <v>0.47291666666666665</v>
      </c>
      <c r="T2865">
        <v>-4</v>
      </c>
      <c r="U2865" t="str">
        <f>IF(Flights[[#This Row],[Arrival Delay]]="","Cancelled",IF(Flights[[#This Row],[Arrival Delay]]&gt;15,"Delayed","On time"))</f>
        <v>On time</v>
      </c>
      <c r="V2865" t="str">
        <f>IF(Flights[[#This Row],[Status]]&lt;&gt;"Delayed","",IF(Flights[[#This Row],[Arrival Delay]]&gt;120,"Severe",IF(Flights[[#This Row],[Arrival Delay]]&gt;60,"Major","Moderate")))</f>
        <v/>
      </c>
      <c r="X2865" t="str">
        <f>IF(OR(AND(Flights[[#This Row],[Status]]="Cancelled",Flights[[#This Row],[Cancellation Reason]]="Airline/Carrier"),Flights[[#This Row],[Delay Type]]="Severe"),"Yes","No")</f>
        <v>No</v>
      </c>
    </row>
    <row r="2866" spans="1:24" x14ac:dyDescent="0.25">
      <c r="A2866" s="3">
        <v>42216</v>
      </c>
      <c r="B2866">
        <f>WEEKNUM(Flights[[#This Row],[Date]],2)</f>
        <v>31</v>
      </c>
      <c r="C2866">
        <f>WEEKDAY(Flights[[#This Row],[Date]],2)</f>
        <v>5</v>
      </c>
      <c r="D2866" t="s">
        <v>380</v>
      </c>
      <c r="E2866" t="s">
        <v>1991</v>
      </c>
      <c r="F2866" t="s">
        <v>0</v>
      </c>
      <c r="G2866" t="s">
        <v>344</v>
      </c>
      <c r="H2866" t="str">
        <f>_xlfn.XLOOKUP(Flights[[#This Row],[Destination]],Airports!$A$1:$A$77,Airports!$D$1:$D$77,"Code not found")</f>
        <v>Seattle</v>
      </c>
      <c r="I2866" t="str" cm="1">
        <f t="array" ref="I2866">_xlfn.XLOOKUP(Flights[[#This Row],[Destination]],_xlfn._TRO_TRAILING(Airports!A:A),_xlfn._TRO_TRAILING(Airports!E:E),"Code not found")</f>
        <v>WA</v>
      </c>
      <c r="J2866" s="1">
        <v>0.25</v>
      </c>
      <c r="K2866">
        <f>HOUR(Flights[[#This Row],[Scheduled Departure]])</f>
        <v>6</v>
      </c>
      <c r="L2866" s="1">
        <v>0.24652777777777779</v>
      </c>
      <c r="M2866">
        <v>-5</v>
      </c>
      <c r="N2866">
        <v>171</v>
      </c>
      <c r="O2866" s="14">
        <f>Flights[[#This Row],[Length (min)]]/60</f>
        <v>2.85</v>
      </c>
      <c r="P2866">
        <v>954</v>
      </c>
      <c r="Q2866" s="17">
        <f>IFERROR(Flights[[#This Row],[Distance]]/Flights[[#This Row],[Length (hr)]],"")</f>
        <v>334.73684210526312</v>
      </c>
      <c r="R2866" s="1">
        <v>0.3611111111111111</v>
      </c>
      <c r="S2866" s="1">
        <v>0.36527777777777776</v>
      </c>
      <c r="T2866">
        <v>6</v>
      </c>
      <c r="U2866" t="str">
        <f>IF(Flights[[#This Row],[Arrival Delay]]="","Cancelled",IF(Flights[[#This Row],[Arrival Delay]]&gt;15,"Delayed","On time"))</f>
        <v>On time</v>
      </c>
      <c r="V2866" t="str">
        <f>IF(Flights[[#This Row],[Status]]&lt;&gt;"Delayed","",IF(Flights[[#This Row],[Arrival Delay]]&gt;120,"Severe",IF(Flights[[#This Row],[Arrival Delay]]&gt;60,"Major","Moderate")))</f>
        <v/>
      </c>
      <c r="X2866" t="str">
        <f>IF(OR(AND(Flights[[#This Row],[Status]]="Cancelled",Flights[[#This Row],[Cancellation Reason]]="Airline/Carrier"),Flights[[#This Row],[Delay Type]]="Severe"),"Yes","No")</f>
        <v>No</v>
      </c>
    </row>
    <row r="2867" spans="1:24" x14ac:dyDescent="0.25">
      <c r="A2867" s="3">
        <v>42216</v>
      </c>
      <c r="B2867">
        <f>WEEKNUM(Flights[[#This Row],[Date]],2)</f>
        <v>31</v>
      </c>
      <c r="C2867">
        <f>WEEKDAY(Flights[[#This Row],[Date]],2)</f>
        <v>5</v>
      </c>
      <c r="D2867" t="s">
        <v>756</v>
      </c>
      <c r="E2867" t="s">
        <v>1990</v>
      </c>
      <c r="F2867" t="s">
        <v>0</v>
      </c>
      <c r="G2867" t="s">
        <v>15</v>
      </c>
      <c r="H2867" t="str">
        <f>_xlfn.XLOOKUP(Flights[[#This Row],[Destination]],Airports!$A$1:$A$77,Airports!$D$1:$D$77,"Code not found")</f>
        <v>Las Vegas</v>
      </c>
      <c r="I2867" t="str" cm="1">
        <f t="array" ref="I2867">_xlfn.XLOOKUP(Flights[[#This Row],[Destination]],_xlfn._TRO_TRAILING(Airports!A:A),_xlfn._TRO_TRAILING(Airports!E:E),"Code not found")</f>
        <v>NV</v>
      </c>
      <c r="J2867" s="1">
        <v>0.25</v>
      </c>
      <c r="K2867">
        <f>HOUR(Flights[[#This Row],[Scheduled Departure]])</f>
        <v>6</v>
      </c>
      <c r="L2867" s="1">
        <v>0.25624999999999998</v>
      </c>
      <c r="M2867">
        <v>9</v>
      </c>
      <c r="N2867">
        <v>74</v>
      </c>
      <c r="O2867" s="14">
        <f>Flights[[#This Row],[Length (min)]]/60</f>
        <v>1.2333333333333334</v>
      </c>
      <c r="P2867">
        <v>236</v>
      </c>
      <c r="Q2867" s="17">
        <f>IFERROR(Flights[[#This Row],[Distance]]/Flights[[#This Row],[Length (hr)]],"")</f>
        <v>191.35135135135135</v>
      </c>
      <c r="R2867" s="1">
        <v>0.30625000000000002</v>
      </c>
      <c r="S2867" s="1">
        <v>0.30763888888888891</v>
      </c>
      <c r="T2867">
        <v>2</v>
      </c>
      <c r="U2867" t="str">
        <f>IF(Flights[[#This Row],[Arrival Delay]]="","Cancelled",IF(Flights[[#This Row],[Arrival Delay]]&gt;15,"Delayed","On time"))</f>
        <v>On time</v>
      </c>
      <c r="V2867" t="str">
        <f>IF(Flights[[#This Row],[Status]]&lt;&gt;"Delayed","",IF(Flights[[#This Row],[Arrival Delay]]&gt;120,"Severe",IF(Flights[[#This Row],[Arrival Delay]]&gt;60,"Major","Moderate")))</f>
        <v/>
      </c>
      <c r="X2867" t="str">
        <f>IF(OR(AND(Flights[[#This Row],[Status]]="Cancelled",Flights[[#This Row],[Cancellation Reason]]="Airline/Carrier"),Flights[[#This Row],[Delay Type]]="Severe"),"Yes","No")</f>
        <v>No</v>
      </c>
    </row>
    <row r="2868" spans="1:24" x14ac:dyDescent="0.25">
      <c r="A2868" s="3">
        <v>42216</v>
      </c>
      <c r="B2868">
        <f>WEEKNUM(Flights[[#This Row],[Date]],2)</f>
        <v>31</v>
      </c>
      <c r="C2868">
        <f>WEEKDAY(Flights[[#This Row],[Date]],2)</f>
        <v>5</v>
      </c>
      <c r="D2868" t="s">
        <v>688</v>
      </c>
      <c r="E2868" t="s">
        <v>1989</v>
      </c>
      <c r="F2868" t="s">
        <v>0</v>
      </c>
      <c r="G2868" t="s">
        <v>349</v>
      </c>
      <c r="H2868" t="str">
        <f>_xlfn.XLOOKUP(Flights[[#This Row],[Destination]],Airports!$A$1:$A$77,Airports!$D$1:$D$77,"Code not found")</f>
        <v>Salt Lake City</v>
      </c>
      <c r="I2868" t="str" cm="1">
        <f t="array" ref="I2868">_xlfn.XLOOKUP(Flights[[#This Row],[Destination]],_xlfn._TRO_TRAILING(Airports!A:A),_xlfn._TRO_TRAILING(Airports!E:E),"Code not found")</f>
        <v>UT</v>
      </c>
      <c r="J2868" s="1">
        <v>0.25</v>
      </c>
      <c r="K2868">
        <f>HOUR(Flights[[#This Row],[Scheduled Departure]])</f>
        <v>6</v>
      </c>
      <c r="L2868" s="1">
        <v>0.24791666666666667</v>
      </c>
      <c r="M2868">
        <v>-3</v>
      </c>
      <c r="N2868">
        <v>121</v>
      </c>
      <c r="O2868" s="14">
        <f>Flights[[#This Row],[Length (min)]]/60</f>
        <v>2.0166666666666666</v>
      </c>
      <c r="P2868">
        <v>590</v>
      </c>
      <c r="Q2868" s="17">
        <f>IFERROR(Flights[[#This Row],[Distance]]/Flights[[#This Row],[Length (hr)]],"")</f>
        <v>292.56198347107437</v>
      </c>
      <c r="R2868" s="1">
        <v>0.37152777777777779</v>
      </c>
      <c r="S2868" s="1">
        <v>0.37361111111111112</v>
      </c>
      <c r="T2868">
        <v>3</v>
      </c>
      <c r="U2868" t="str">
        <f>IF(Flights[[#This Row],[Arrival Delay]]="","Cancelled",IF(Flights[[#This Row],[Arrival Delay]]&gt;15,"Delayed","On time"))</f>
        <v>On time</v>
      </c>
      <c r="V2868" t="str">
        <f>IF(Flights[[#This Row],[Status]]&lt;&gt;"Delayed","",IF(Flights[[#This Row],[Arrival Delay]]&gt;120,"Severe",IF(Flights[[#This Row],[Arrival Delay]]&gt;60,"Major","Moderate")))</f>
        <v/>
      </c>
      <c r="X2868" t="str">
        <f>IF(OR(AND(Flights[[#This Row],[Status]]="Cancelled",Flights[[#This Row],[Cancellation Reason]]="Airline/Carrier"),Flights[[#This Row],[Delay Type]]="Severe"),"Yes","No")</f>
        <v>No</v>
      </c>
    </row>
    <row r="2869" spans="1:24" x14ac:dyDescent="0.25">
      <c r="A2869" s="3">
        <v>42216</v>
      </c>
      <c r="B2869">
        <f>WEEKNUM(Flights[[#This Row],[Date]],2)</f>
        <v>31</v>
      </c>
      <c r="C2869">
        <f>WEEKDAY(Flights[[#This Row],[Date]],2)</f>
        <v>5</v>
      </c>
      <c r="D2869" t="s">
        <v>1593</v>
      </c>
      <c r="E2869" t="s">
        <v>1989</v>
      </c>
      <c r="F2869" t="s">
        <v>0</v>
      </c>
      <c r="G2869" t="s">
        <v>9</v>
      </c>
      <c r="H2869" t="str">
        <f>_xlfn.XLOOKUP(Flights[[#This Row],[Destination]],Airports!$A$1:$A$77,Airports!$D$1:$D$77,"Code not found")</f>
        <v>San Francisco</v>
      </c>
      <c r="I2869" t="str" cm="1">
        <f t="array" ref="I2869">_xlfn.XLOOKUP(Flights[[#This Row],[Destination]],_xlfn._TRO_TRAILING(Airports!A:A),_xlfn._TRO_TRAILING(Airports!E:E),"Code not found")</f>
        <v>CA</v>
      </c>
      <c r="J2869" s="1">
        <v>0.29166666666666669</v>
      </c>
      <c r="K2869">
        <f>HOUR(Flights[[#This Row],[Scheduled Departure]])</f>
        <v>7</v>
      </c>
      <c r="L2869" s="1">
        <v>0.29444444444444445</v>
      </c>
      <c r="M2869">
        <v>4</v>
      </c>
      <c r="N2869">
        <v>102</v>
      </c>
      <c r="O2869" s="14">
        <f>Flights[[#This Row],[Length (min)]]/60</f>
        <v>1.7</v>
      </c>
      <c r="P2869">
        <v>337</v>
      </c>
      <c r="Q2869" s="17">
        <f>IFERROR(Flights[[#This Row],[Distance]]/Flights[[#This Row],[Length (hr)]],"")</f>
        <v>198.23529411764707</v>
      </c>
      <c r="R2869" s="1">
        <v>0.35069444444444442</v>
      </c>
      <c r="S2869" s="1">
        <v>0.36527777777777776</v>
      </c>
      <c r="T2869">
        <v>21</v>
      </c>
      <c r="U2869" t="str">
        <f>IF(Flights[[#This Row],[Arrival Delay]]="","Cancelled",IF(Flights[[#This Row],[Arrival Delay]]&gt;15,"Delayed","On time"))</f>
        <v>Delayed</v>
      </c>
      <c r="V2869" t="str">
        <f>IF(Flights[[#This Row],[Status]]&lt;&gt;"Delayed","",IF(Flights[[#This Row],[Arrival Delay]]&gt;120,"Severe",IF(Flights[[#This Row],[Arrival Delay]]&gt;60,"Major","Moderate")))</f>
        <v>Moderate</v>
      </c>
      <c r="X2869" t="str">
        <f>IF(OR(AND(Flights[[#This Row],[Status]]="Cancelled",Flights[[#This Row],[Cancellation Reason]]="Airline/Carrier"),Flights[[#This Row],[Delay Type]]="Severe"),"Yes","No")</f>
        <v>No</v>
      </c>
    </row>
    <row r="2870" spans="1:24" x14ac:dyDescent="0.25">
      <c r="A2870" s="3">
        <v>42216</v>
      </c>
      <c r="B2870">
        <f>WEEKNUM(Flights[[#This Row],[Date]],2)</f>
        <v>31</v>
      </c>
      <c r="C2870">
        <f>WEEKDAY(Flights[[#This Row],[Date]],2)</f>
        <v>5</v>
      </c>
      <c r="D2870" t="s">
        <v>706</v>
      </c>
      <c r="E2870" t="s">
        <v>1989</v>
      </c>
      <c r="F2870" t="s">
        <v>0</v>
      </c>
      <c r="G2870" t="s">
        <v>316</v>
      </c>
      <c r="H2870" t="str">
        <f>_xlfn.XLOOKUP(Flights[[#This Row],[Destination]],Airports!$A$1:$A$77,Airports!$D$1:$D$77,"Code not found")</f>
        <v>New Orleans</v>
      </c>
      <c r="I2870" t="str" cm="1">
        <f t="array" ref="I2870">_xlfn.XLOOKUP(Flights[[#This Row],[Destination]],_xlfn._TRO_TRAILING(Airports!A:A),_xlfn._TRO_TRAILING(Airports!E:E),"Code not found")</f>
        <v>LA</v>
      </c>
      <c r="J2870" s="1">
        <v>0.3888888888888889</v>
      </c>
      <c r="K2870">
        <f>HOUR(Flights[[#This Row],[Scheduled Departure]])</f>
        <v>9</v>
      </c>
      <c r="L2870" s="1">
        <v>0.38680555555555557</v>
      </c>
      <c r="M2870">
        <v>-3</v>
      </c>
      <c r="N2870">
        <v>218</v>
      </c>
      <c r="O2870" s="14">
        <f>Flights[[#This Row],[Length (min)]]/60</f>
        <v>3.6333333333333333</v>
      </c>
      <c r="P2870">
        <v>1670</v>
      </c>
      <c r="Q2870" s="17">
        <f>IFERROR(Flights[[#This Row],[Distance]]/Flights[[#This Row],[Length (hr)]],"")</f>
        <v>459.63302752293578</v>
      </c>
      <c r="R2870" s="1">
        <v>0.63680555555555551</v>
      </c>
      <c r="S2870" s="1">
        <v>0.62152777777777779</v>
      </c>
      <c r="T2870">
        <v>-22</v>
      </c>
      <c r="U2870" t="str">
        <f>IF(Flights[[#This Row],[Arrival Delay]]="","Cancelled",IF(Flights[[#This Row],[Arrival Delay]]&gt;15,"Delayed","On time"))</f>
        <v>On time</v>
      </c>
      <c r="V2870" t="str">
        <f>IF(Flights[[#This Row],[Status]]&lt;&gt;"Delayed","",IF(Flights[[#This Row],[Arrival Delay]]&gt;120,"Severe",IF(Flights[[#This Row],[Arrival Delay]]&gt;60,"Major","Moderate")))</f>
        <v/>
      </c>
      <c r="X2870" t="str">
        <f>IF(OR(AND(Flights[[#This Row],[Status]]="Cancelled",Flights[[#This Row],[Cancellation Reason]]="Airline/Carrier"),Flights[[#This Row],[Delay Type]]="Severe"),"Yes","No")</f>
        <v>No</v>
      </c>
    </row>
    <row r="2871" spans="1:24" x14ac:dyDescent="0.25">
      <c r="A2871" s="3">
        <v>42216</v>
      </c>
      <c r="B2871">
        <f>WEEKNUM(Flights[[#This Row],[Date]],2)</f>
        <v>31</v>
      </c>
      <c r="C2871">
        <f>WEEKDAY(Flights[[#This Row],[Date]],2)</f>
        <v>5</v>
      </c>
      <c r="D2871" t="s">
        <v>1373</v>
      </c>
      <c r="E2871" t="s">
        <v>1993</v>
      </c>
      <c r="F2871" t="s">
        <v>0</v>
      </c>
      <c r="G2871" t="s">
        <v>3</v>
      </c>
      <c r="H2871" t="str">
        <f>_xlfn.XLOOKUP(Flights[[#This Row],[Destination]],Airports!$A$1:$A$77,Airports!$D$1:$D$77,"Code not found")</f>
        <v>Dallas</v>
      </c>
      <c r="I2871" t="str" cm="1">
        <f t="array" ref="I2871">_xlfn.XLOOKUP(Flights[[#This Row],[Destination]],_xlfn._TRO_TRAILING(Airports!A:A),_xlfn._TRO_TRAILING(Airports!E:E),"Code not found")</f>
        <v>TX</v>
      </c>
      <c r="J2871" s="1">
        <v>0.40625</v>
      </c>
      <c r="K2871">
        <f>HOUR(Flights[[#This Row],[Scheduled Departure]])</f>
        <v>9</v>
      </c>
      <c r="L2871" s="1">
        <v>0.40625</v>
      </c>
      <c r="M2871">
        <v>0</v>
      </c>
      <c r="N2871">
        <v>195</v>
      </c>
      <c r="O2871" s="14">
        <f>Flights[[#This Row],[Length (min)]]/60</f>
        <v>3.25</v>
      </c>
      <c r="P2871">
        <v>1235</v>
      </c>
      <c r="Q2871" s="17">
        <f>IFERROR(Flights[[#This Row],[Distance]]/Flights[[#This Row],[Length (hr)]],"")</f>
        <v>380</v>
      </c>
      <c r="R2871" s="1">
        <v>0.60972222222222228</v>
      </c>
      <c r="S2871" s="1">
        <v>0.625</v>
      </c>
      <c r="T2871">
        <v>22</v>
      </c>
      <c r="U2871" t="str">
        <f>IF(Flights[[#This Row],[Arrival Delay]]="","Cancelled",IF(Flights[[#This Row],[Arrival Delay]]&gt;15,"Delayed","On time"))</f>
        <v>Delayed</v>
      </c>
      <c r="V2871" t="str">
        <f>IF(Flights[[#This Row],[Status]]&lt;&gt;"Delayed","",IF(Flights[[#This Row],[Arrival Delay]]&gt;120,"Severe",IF(Flights[[#This Row],[Arrival Delay]]&gt;60,"Major","Moderate")))</f>
        <v>Moderate</v>
      </c>
      <c r="X2871" t="str">
        <f>IF(OR(AND(Flights[[#This Row],[Status]]="Cancelled",Flights[[#This Row],[Cancellation Reason]]="Airline/Carrier"),Flights[[#This Row],[Delay Type]]="Severe"),"Yes","No")</f>
        <v>No</v>
      </c>
    </row>
    <row r="2872" spans="1:24" x14ac:dyDescent="0.25">
      <c r="A2872" s="3">
        <v>42216</v>
      </c>
      <c r="B2872">
        <f>WEEKNUM(Flights[[#This Row],[Date]],2)</f>
        <v>31</v>
      </c>
      <c r="C2872">
        <f>WEEKDAY(Flights[[#This Row],[Date]],2)</f>
        <v>5</v>
      </c>
      <c r="D2872" t="s">
        <v>1285</v>
      </c>
      <c r="E2872" t="s">
        <v>1995</v>
      </c>
      <c r="F2872" t="s">
        <v>0</v>
      </c>
      <c r="G2872" t="s">
        <v>318</v>
      </c>
      <c r="H2872" t="str">
        <f>_xlfn.XLOOKUP(Flights[[#This Row],[Destination]],Airports!$A$1:$A$77,Airports!$D$1:$D$77,"Code not found")</f>
        <v>Oakland</v>
      </c>
      <c r="I2872" t="str" cm="1">
        <f t="array" ref="I2872">_xlfn.XLOOKUP(Flights[[#This Row],[Destination]],_xlfn._TRO_TRAILING(Airports!A:A),_xlfn._TRO_TRAILING(Airports!E:E),"Code not found")</f>
        <v>CA</v>
      </c>
      <c r="J2872" s="1">
        <v>0.42708333333333331</v>
      </c>
      <c r="K2872">
        <f>HOUR(Flights[[#This Row],[Scheduled Departure]])</f>
        <v>10</v>
      </c>
      <c r="L2872" s="1">
        <v>0.43055555555555558</v>
      </c>
      <c r="M2872">
        <v>5</v>
      </c>
      <c r="N2872">
        <v>68</v>
      </c>
      <c r="O2872" s="14">
        <f>Flights[[#This Row],[Length (min)]]/60</f>
        <v>1.1333333333333333</v>
      </c>
      <c r="P2872">
        <v>337</v>
      </c>
      <c r="Q2872" s="17">
        <f>IFERROR(Flights[[#This Row],[Distance]]/Flights[[#This Row],[Length (hr)]],"")</f>
        <v>297.35294117647061</v>
      </c>
      <c r="R2872" s="1">
        <v>0.47569444444444442</v>
      </c>
      <c r="S2872" s="1">
        <v>0.4777777777777778</v>
      </c>
      <c r="T2872">
        <v>3</v>
      </c>
      <c r="U2872" t="str">
        <f>IF(Flights[[#This Row],[Arrival Delay]]="","Cancelled",IF(Flights[[#This Row],[Arrival Delay]]&gt;15,"Delayed","On time"))</f>
        <v>On time</v>
      </c>
      <c r="V2872" t="str">
        <f>IF(Flights[[#This Row],[Status]]&lt;&gt;"Delayed","",IF(Flights[[#This Row],[Arrival Delay]]&gt;120,"Severe",IF(Flights[[#This Row],[Arrival Delay]]&gt;60,"Major","Moderate")))</f>
        <v/>
      </c>
      <c r="X2872" t="str">
        <f>IF(OR(AND(Flights[[#This Row],[Status]]="Cancelled",Flights[[#This Row],[Cancellation Reason]]="Airline/Carrier"),Flights[[#This Row],[Delay Type]]="Severe"),"Yes","No")</f>
        <v>No</v>
      </c>
    </row>
    <row r="2873" spans="1:24" x14ac:dyDescent="0.25">
      <c r="A2873" s="3">
        <v>42216</v>
      </c>
      <c r="B2873">
        <f>WEEKNUM(Flights[[#This Row],[Date]],2)</f>
        <v>31</v>
      </c>
      <c r="C2873">
        <f>WEEKDAY(Flights[[#This Row],[Date]],2)</f>
        <v>5</v>
      </c>
      <c r="D2873" t="s">
        <v>935</v>
      </c>
      <c r="E2873" t="s">
        <v>1989</v>
      </c>
      <c r="F2873" t="s">
        <v>0</v>
      </c>
      <c r="G2873" t="s">
        <v>6</v>
      </c>
      <c r="H2873" t="str">
        <f>_xlfn.XLOOKUP(Flights[[#This Row],[Destination]],Airports!$A$1:$A$77,Airports!$D$1:$D$77,"Code not found")</f>
        <v>Nashville</v>
      </c>
      <c r="I2873" t="str" cm="1">
        <f t="array" ref="I2873">_xlfn.XLOOKUP(Flights[[#This Row],[Destination]],_xlfn._TRO_TRAILING(Airports!A:A),_xlfn._TRO_TRAILING(Airports!E:E),"Code not found")</f>
        <v>TN</v>
      </c>
      <c r="J2873" s="1">
        <v>0.4826388888888889</v>
      </c>
      <c r="K2873">
        <f>HOUR(Flights[[#This Row],[Scheduled Departure]])</f>
        <v>11</v>
      </c>
      <c r="L2873" s="1">
        <v>0.47916666666666669</v>
      </c>
      <c r="M2873">
        <v>-5</v>
      </c>
      <c r="N2873">
        <v>239</v>
      </c>
      <c r="O2873" s="14">
        <f>Flights[[#This Row],[Length (min)]]/60</f>
        <v>3.9833333333333334</v>
      </c>
      <c r="P2873">
        <v>1797</v>
      </c>
      <c r="Q2873" s="17">
        <f>IFERROR(Flights[[#This Row],[Distance]]/Flights[[#This Row],[Length (hr)]],"")</f>
        <v>451.12970711297072</v>
      </c>
      <c r="R2873" s="1">
        <v>0.73611111111111116</v>
      </c>
      <c r="S2873" s="1">
        <v>0.72847222222222219</v>
      </c>
      <c r="T2873">
        <v>-11</v>
      </c>
      <c r="U2873" t="str">
        <f>IF(Flights[[#This Row],[Arrival Delay]]="","Cancelled",IF(Flights[[#This Row],[Arrival Delay]]&gt;15,"Delayed","On time"))</f>
        <v>On time</v>
      </c>
      <c r="V2873" t="str">
        <f>IF(Flights[[#This Row],[Status]]&lt;&gt;"Delayed","",IF(Flights[[#This Row],[Arrival Delay]]&gt;120,"Severe",IF(Flights[[#This Row],[Arrival Delay]]&gt;60,"Major","Moderate")))</f>
        <v/>
      </c>
      <c r="X2873" t="str">
        <f>IF(OR(AND(Flights[[#This Row],[Status]]="Cancelled",Flights[[#This Row],[Cancellation Reason]]="Airline/Carrier"),Flights[[#This Row],[Delay Type]]="Severe"),"Yes","No")</f>
        <v>No</v>
      </c>
    </row>
    <row r="2874" spans="1:24" x14ac:dyDescent="0.25">
      <c r="A2874" s="3">
        <v>42216</v>
      </c>
      <c r="B2874">
        <f>WEEKNUM(Flights[[#This Row],[Date]],2)</f>
        <v>31</v>
      </c>
      <c r="C2874">
        <f>WEEKDAY(Flights[[#This Row],[Date]],2)</f>
        <v>5</v>
      </c>
      <c r="D2874" t="s">
        <v>483</v>
      </c>
      <c r="E2874" t="s">
        <v>1994</v>
      </c>
      <c r="F2874" t="s">
        <v>0</v>
      </c>
      <c r="G2874" t="s">
        <v>29</v>
      </c>
      <c r="H2874" t="str">
        <f>_xlfn.XLOOKUP(Flights[[#This Row],[Destination]],Airports!$A$1:$A$77,Airports!$D$1:$D$77,"Code not found")</f>
        <v>Phoenix</v>
      </c>
      <c r="I2874" t="str" cm="1">
        <f t="array" ref="I2874">_xlfn.XLOOKUP(Flights[[#This Row],[Destination]],_xlfn._TRO_TRAILING(Airports!A:A),_xlfn._TRO_TRAILING(Airports!E:E),"Code not found")</f>
        <v>AZ</v>
      </c>
      <c r="J2874" s="1">
        <v>0.51388888888888884</v>
      </c>
      <c r="K2874">
        <f>HOUR(Flights[[#This Row],[Scheduled Departure]])</f>
        <v>12</v>
      </c>
      <c r="L2874" s="1">
        <v>0.5131944444444444</v>
      </c>
      <c r="M2874">
        <v>-1</v>
      </c>
      <c r="N2874">
        <v>103</v>
      </c>
      <c r="O2874" s="14">
        <f>Flights[[#This Row],[Length (min)]]/60</f>
        <v>1.7166666666666666</v>
      </c>
      <c r="P2874">
        <v>370</v>
      </c>
      <c r="Q2874" s="17">
        <f>IFERROR(Flights[[#This Row],[Distance]]/Flights[[#This Row],[Length (hr)]],"")</f>
        <v>215.53398058252429</v>
      </c>
      <c r="R2874" s="1">
        <v>0.57777777777777772</v>
      </c>
      <c r="S2874" s="1">
        <v>0.58472222222222225</v>
      </c>
      <c r="T2874">
        <v>10</v>
      </c>
      <c r="U2874" t="str">
        <f>IF(Flights[[#This Row],[Arrival Delay]]="","Cancelled",IF(Flights[[#This Row],[Arrival Delay]]&gt;15,"Delayed","On time"))</f>
        <v>On time</v>
      </c>
      <c r="V2874" t="str">
        <f>IF(Flights[[#This Row],[Status]]&lt;&gt;"Delayed","",IF(Flights[[#This Row],[Arrival Delay]]&gt;120,"Severe",IF(Flights[[#This Row],[Arrival Delay]]&gt;60,"Major","Moderate")))</f>
        <v/>
      </c>
      <c r="X2874" t="str">
        <f>IF(OR(AND(Flights[[#This Row],[Status]]="Cancelled",Flights[[#This Row],[Cancellation Reason]]="Airline/Carrier"),Flights[[#This Row],[Delay Type]]="Severe"),"Yes","No")</f>
        <v>No</v>
      </c>
    </row>
    <row r="2875" spans="1:24" x14ac:dyDescent="0.25">
      <c r="A2875" s="3">
        <v>42216</v>
      </c>
      <c r="B2875">
        <f>WEEKNUM(Flights[[#This Row],[Date]],2)</f>
        <v>31</v>
      </c>
      <c r="C2875">
        <f>WEEKDAY(Flights[[#This Row],[Date]],2)</f>
        <v>5</v>
      </c>
      <c r="D2875" t="s">
        <v>1619</v>
      </c>
      <c r="E2875" t="s">
        <v>1990</v>
      </c>
      <c r="F2875" t="s">
        <v>0</v>
      </c>
      <c r="G2875" t="s">
        <v>15</v>
      </c>
      <c r="H2875" t="str">
        <f>_xlfn.XLOOKUP(Flights[[#This Row],[Destination]],Airports!$A$1:$A$77,Airports!$D$1:$D$77,"Code not found")</f>
        <v>Las Vegas</v>
      </c>
      <c r="I2875" t="str" cm="1">
        <f t="array" ref="I2875">_xlfn.XLOOKUP(Flights[[#This Row],[Destination]],_xlfn._TRO_TRAILING(Airports!A:A),_xlfn._TRO_TRAILING(Airports!E:E),"Code not found")</f>
        <v>NV</v>
      </c>
      <c r="J2875" s="1">
        <v>0.54513888888888884</v>
      </c>
      <c r="K2875">
        <f>HOUR(Flights[[#This Row],[Scheduled Departure]])</f>
        <v>13</v>
      </c>
      <c r="L2875" s="1">
        <v>0.55486111111111114</v>
      </c>
      <c r="M2875">
        <v>14</v>
      </c>
      <c r="N2875">
        <v>63</v>
      </c>
      <c r="O2875" s="14">
        <f>Flights[[#This Row],[Length (min)]]/60</f>
        <v>1.05</v>
      </c>
      <c r="P2875">
        <v>236</v>
      </c>
      <c r="Q2875" s="17">
        <f>IFERROR(Flights[[#This Row],[Distance]]/Flights[[#This Row],[Length (hr)]],"")</f>
        <v>224.76190476190476</v>
      </c>
      <c r="R2875" s="1">
        <v>0.59930555555555554</v>
      </c>
      <c r="S2875" s="1">
        <v>0.59861111111111109</v>
      </c>
      <c r="T2875">
        <v>-1</v>
      </c>
      <c r="U2875" t="str">
        <f>IF(Flights[[#This Row],[Arrival Delay]]="","Cancelled",IF(Flights[[#This Row],[Arrival Delay]]&gt;15,"Delayed","On time"))</f>
        <v>On time</v>
      </c>
      <c r="V2875" t="str">
        <f>IF(Flights[[#This Row],[Status]]&lt;&gt;"Delayed","",IF(Flights[[#This Row],[Arrival Delay]]&gt;120,"Severe",IF(Flights[[#This Row],[Arrival Delay]]&gt;60,"Major","Moderate")))</f>
        <v/>
      </c>
      <c r="X2875" t="str">
        <f>IF(OR(AND(Flights[[#This Row],[Status]]="Cancelled",Flights[[#This Row],[Cancellation Reason]]="Airline/Carrier"),Flights[[#This Row],[Delay Type]]="Severe"),"Yes","No")</f>
        <v>No</v>
      </c>
    </row>
    <row r="2876" spans="1:24" x14ac:dyDescent="0.25">
      <c r="A2876" s="3">
        <v>42216</v>
      </c>
      <c r="B2876">
        <f>WEEKNUM(Flights[[#This Row],[Date]],2)</f>
        <v>31</v>
      </c>
      <c r="C2876">
        <f>WEEKDAY(Flights[[#This Row],[Date]],2)</f>
        <v>5</v>
      </c>
      <c r="D2876" t="s">
        <v>1539</v>
      </c>
      <c r="E2876" t="s">
        <v>1995</v>
      </c>
      <c r="F2876" t="s">
        <v>0</v>
      </c>
      <c r="G2876" t="s">
        <v>5</v>
      </c>
      <c r="H2876" t="str">
        <f>_xlfn.XLOOKUP(Flights[[#This Row],[Destination]],Airports!$A$1:$A$77,Airports!$D$1:$D$77,"Code not found")</f>
        <v>St. Louis</v>
      </c>
      <c r="I2876" t="str" cm="1">
        <f t="array" ref="I2876">_xlfn.XLOOKUP(Flights[[#This Row],[Destination]],_xlfn._TRO_TRAILING(Airports!A:A),_xlfn._TRO_TRAILING(Airports!E:E),"Code not found")</f>
        <v>MO</v>
      </c>
      <c r="J2876" s="1">
        <v>0.64583333333333337</v>
      </c>
      <c r="K2876">
        <f>HOUR(Flights[[#This Row],[Scheduled Departure]])</f>
        <v>15</v>
      </c>
      <c r="L2876" s="1">
        <v>0.66736111111111107</v>
      </c>
      <c r="M2876">
        <v>31</v>
      </c>
      <c r="N2876">
        <v>213</v>
      </c>
      <c r="O2876" s="14">
        <f>Flights[[#This Row],[Length (min)]]/60</f>
        <v>3.55</v>
      </c>
      <c r="P2876">
        <v>1592</v>
      </c>
      <c r="Q2876" s="17">
        <f>IFERROR(Flights[[#This Row],[Distance]]/Flights[[#This Row],[Length (hr)]],"")</f>
        <v>448.45070422535213</v>
      </c>
      <c r="R2876" s="1">
        <v>0.87847222222222221</v>
      </c>
      <c r="S2876" s="1">
        <v>0.89861111111111114</v>
      </c>
      <c r="T2876">
        <v>29</v>
      </c>
      <c r="U2876" t="str">
        <f>IF(Flights[[#This Row],[Arrival Delay]]="","Cancelled",IF(Flights[[#This Row],[Arrival Delay]]&gt;15,"Delayed","On time"))</f>
        <v>Delayed</v>
      </c>
      <c r="V2876" t="str">
        <f>IF(Flights[[#This Row],[Status]]&lt;&gt;"Delayed","",IF(Flights[[#This Row],[Arrival Delay]]&gt;120,"Severe",IF(Flights[[#This Row],[Arrival Delay]]&gt;60,"Major","Moderate")))</f>
        <v>Moderate</v>
      </c>
      <c r="X2876" t="str">
        <f>IF(OR(AND(Flights[[#This Row],[Status]]="Cancelled",Flights[[#This Row],[Cancellation Reason]]="Airline/Carrier"),Flights[[#This Row],[Delay Type]]="Severe"),"Yes","No")</f>
        <v>No</v>
      </c>
    </row>
    <row r="2877" spans="1:24" x14ac:dyDescent="0.25">
      <c r="A2877" s="3">
        <v>42216</v>
      </c>
      <c r="B2877">
        <f>WEEKNUM(Flights[[#This Row],[Date]],2)</f>
        <v>31</v>
      </c>
      <c r="C2877">
        <f>WEEKDAY(Flights[[#This Row],[Date]],2)</f>
        <v>5</v>
      </c>
      <c r="D2877" t="s">
        <v>1540</v>
      </c>
      <c r="E2877" t="s">
        <v>1991</v>
      </c>
      <c r="F2877" t="s">
        <v>0</v>
      </c>
      <c r="G2877" t="s">
        <v>344</v>
      </c>
      <c r="H2877" t="str">
        <f>_xlfn.XLOOKUP(Flights[[#This Row],[Destination]],Airports!$A$1:$A$77,Airports!$D$1:$D$77,"Code not found")</f>
        <v>Seattle</v>
      </c>
      <c r="I2877" t="str" cm="1">
        <f t="array" ref="I2877">_xlfn.XLOOKUP(Flights[[#This Row],[Destination]],_xlfn._TRO_TRAILING(Airports!A:A),_xlfn._TRO_TRAILING(Airports!E:E),"Code not found")</f>
        <v>WA</v>
      </c>
      <c r="J2877" s="1">
        <v>0.65277777777777779</v>
      </c>
      <c r="K2877">
        <f>HOUR(Flights[[#This Row],[Scheduled Departure]])</f>
        <v>15</v>
      </c>
      <c r="L2877" s="1">
        <v>0.65138888888888891</v>
      </c>
      <c r="M2877">
        <v>-2</v>
      </c>
      <c r="N2877">
        <v>148</v>
      </c>
      <c r="O2877" s="14">
        <f>Flights[[#This Row],[Length (min)]]/60</f>
        <v>2.4666666666666668</v>
      </c>
      <c r="P2877">
        <v>954</v>
      </c>
      <c r="Q2877" s="17">
        <f>IFERROR(Flights[[#This Row],[Distance]]/Flights[[#This Row],[Length (hr)]],"")</f>
        <v>386.75675675675672</v>
      </c>
      <c r="R2877" s="1">
        <v>0.75763888888888886</v>
      </c>
      <c r="S2877" s="1">
        <v>0.75416666666666665</v>
      </c>
      <c r="T2877">
        <v>-5</v>
      </c>
      <c r="U2877" t="str">
        <f>IF(Flights[[#This Row],[Arrival Delay]]="","Cancelled",IF(Flights[[#This Row],[Arrival Delay]]&gt;15,"Delayed","On time"))</f>
        <v>On time</v>
      </c>
      <c r="V2877" t="str">
        <f>IF(Flights[[#This Row],[Status]]&lt;&gt;"Delayed","",IF(Flights[[#This Row],[Arrival Delay]]&gt;120,"Severe",IF(Flights[[#This Row],[Arrival Delay]]&gt;60,"Major","Moderate")))</f>
        <v/>
      </c>
      <c r="X2877" t="str">
        <f>IF(OR(AND(Flights[[#This Row],[Status]]="Cancelled",Flights[[#This Row],[Cancellation Reason]]="Airline/Carrier"),Flights[[#This Row],[Delay Type]]="Severe"),"Yes","No")</f>
        <v>No</v>
      </c>
    </row>
    <row r="2878" spans="1:24" x14ac:dyDescent="0.25">
      <c r="A2878" s="3">
        <v>42216</v>
      </c>
      <c r="B2878">
        <f>WEEKNUM(Flights[[#This Row],[Date]],2)</f>
        <v>31</v>
      </c>
      <c r="C2878">
        <f>WEEKDAY(Flights[[#This Row],[Date]],2)</f>
        <v>5</v>
      </c>
      <c r="D2878" t="s">
        <v>85</v>
      </c>
      <c r="E2878" t="s">
        <v>1987</v>
      </c>
      <c r="F2878" t="s">
        <v>0</v>
      </c>
      <c r="G2878" t="s">
        <v>9</v>
      </c>
      <c r="H2878" t="str">
        <f>_xlfn.XLOOKUP(Flights[[#This Row],[Destination]],Airports!$A$1:$A$77,Airports!$D$1:$D$77,"Code not found")</f>
        <v>San Francisco</v>
      </c>
      <c r="I2878" t="str" cm="1">
        <f t="array" ref="I2878">_xlfn.XLOOKUP(Flights[[#This Row],[Destination]],_xlfn._TRO_TRAILING(Airports!A:A),_xlfn._TRO_TRAILING(Airports!E:E),"Code not found")</f>
        <v>CA</v>
      </c>
      <c r="J2878" s="1">
        <v>0.69097222222222221</v>
      </c>
      <c r="K2878">
        <f>HOUR(Flights[[#This Row],[Scheduled Departure]])</f>
        <v>16</v>
      </c>
      <c r="L2878" s="1">
        <v>0.69236111111111109</v>
      </c>
      <c r="M2878">
        <v>2</v>
      </c>
      <c r="N2878">
        <v>70</v>
      </c>
      <c r="O2878" s="14">
        <f>Flights[[#This Row],[Length (min)]]/60</f>
        <v>1.1666666666666667</v>
      </c>
      <c r="P2878">
        <v>337</v>
      </c>
      <c r="Q2878" s="17">
        <f>IFERROR(Flights[[#This Row],[Distance]]/Flights[[#This Row],[Length (hr)]],"")</f>
        <v>288.85714285714283</v>
      </c>
      <c r="R2878" s="1">
        <v>0.75069444444444444</v>
      </c>
      <c r="S2878" s="1">
        <v>0.74097222222222225</v>
      </c>
      <c r="T2878">
        <v>-14</v>
      </c>
      <c r="U2878" t="str">
        <f>IF(Flights[[#This Row],[Arrival Delay]]="","Cancelled",IF(Flights[[#This Row],[Arrival Delay]]&gt;15,"Delayed","On time"))</f>
        <v>On time</v>
      </c>
      <c r="V2878" t="str">
        <f>IF(Flights[[#This Row],[Status]]&lt;&gt;"Delayed","",IF(Flights[[#This Row],[Arrival Delay]]&gt;120,"Severe",IF(Flights[[#This Row],[Arrival Delay]]&gt;60,"Major","Moderate")))</f>
        <v/>
      </c>
      <c r="X2878" t="str">
        <f>IF(OR(AND(Flights[[#This Row],[Status]]="Cancelled",Flights[[#This Row],[Cancellation Reason]]="Airline/Carrier"),Flights[[#This Row],[Delay Type]]="Severe"),"Yes","No")</f>
        <v>No</v>
      </c>
    </row>
    <row r="2879" spans="1:24" x14ac:dyDescent="0.25">
      <c r="A2879" s="3">
        <v>42216</v>
      </c>
      <c r="B2879">
        <f>WEEKNUM(Flights[[#This Row],[Date]],2)</f>
        <v>31</v>
      </c>
      <c r="C2879">
        <f>WEEKDAY(Flights[[#This Row],[Date]],2)</f>
        <v>5</v>
      </c>
      <c r="D2879" t="s">
        <v>1015</v>
      </c>
      <c r="E2879" t="s">
        <v>1994</v>
      </c>
      <c r="F2879" t="s">
        <v>0</v>
      </c>
      <c r="G2879" t="s">
        <v>313</v>
      </c>
      <c r="H2879" t="str">
        <f>_xlfn.XLOOKUP(Flights[[#This Row],[Destination]],Airports!$A$1:$A$77,Airports!$D$1:$D$77,"Code not found")</f>
        <v>Monterey</v>
      </c>
      <c r="I2879" t="str" cm="1">
        <f t="array" ref="I2879">_xlfn.XLOOKUP(Flights[[#This Row],[Destination]],_xlfn._TRO_TRAILING(Airports!A:A),_xlfn._TRO_TRAILING(Airports!E:E),"Code not found")</f>
        <v>CA</v>
      </c>
      <c r="J2879" s="1">
        <v>0.73611111111111116</v>
      </c>
      <c r="K2879">
        <f>HOUR(Flights[[#This Row],[Scheduled Departure]])</f>
        <v>17</v>
      </c>
      <c r="L2879" s="1">
        <v>0.73333333333333328</v>
      </c>
      <c r="M2879">
        <v>-4</v>
      </c>
      <c r="N2879">
        <v>70</v>
      </c>
      <c r="O2879" s="14">
        <f>Flights[[#This Row],[Length (min)]]/60</f>
        <v>1.1666666666666667</v>
      </c>
      <c r="P2879">
        <v>266</v>
      </c>
      <c r="Q2879" s="17">
        <f>IFERROR(Flights[[#This Row],[Distance]]/Flights[[#This Row],[Length (hr)]],"")</f>
        <v>227.99999999999997</v>
      </c>
      <c r="R2879" s="1">
        <v>0.79097222222222219</v>
      </c>
      <c r="S2879" s="1">
        <v>0.78194444444444444</v>
      </c>
      <c r="T2879">
        <v>-13</v>
      </c>
      <c r="U2879" t="str">
        <f>IF(Flights[[#This Row],[Arrival Delay]]="","Cancelled",IF(Flights[[#This Row],[Arrival Delay]]&gt;15,"Delayed","On time"))</f>
        <v>On time</v>
      </c>
      <c r="V2879" t="str">
        <f>IF(Flights[[#This Row],[Status]]&lt;&gt;"Delayed","",IF(Flights[[#This Row],[Arrival Delay]]&gt;120,"Severe",IF(Flights[[#This Row],[Arrival Delay]]&gt;60,"Major","Moderate")))</f>
        <v/>
      </c>
      <c r="X2879" t="str">
        <f>IF(OR(AND(Flights[[#This Row],[Status]]="Cancelled",Flights[[#This Row],[Cancellation Reason]]="Airline/Carrier"),Flights[[#This Row],[Delay Type]]="Severe"),"Yes","No")</f>
        <v>No</v>
      </c>
    </row>
    <row r="2880" spans="1:24" x14ac:dyDescent="0.25">
      <c r="A2880" s="3">
        <v>42216</v>
      </c>
      <c r="B2880">
        <f>WEEKNUM(Flights[[#This Row],[Date]],2)</f>
        <v>31</v>
      </c>
      <c r="C2880">
        <f>WEEKDAY(Flights[[#This Row],[Date]],2)</f>
        <v>5</v>
      </c>
      <c r="D2880" t="s">
        <v>1550</v>
      </c>
      <c r="E2880" t="s">
        <v>1995</v>
      </c>
      <c r="F2880" t="s">
        <v>0</v>
      </c>
      <c r="G2880" t="s">
        <v>347</v>
      </c>
      <c r="H2880" t="str">
        <f>_xlfn.XLOOKUP(Flights[[#This Row],[Destination]],Airports!$A$1:$A$77,Airports!$D$1:$D$77,"Code not found")</f>
        <v>San Jose</v>
      </c>
      <c r="I2880" t="str" cm="1">
        <f t="array" ref="I2880">_xlfn.XLOOKUP(Flights[[#This Row],[Destination]],_xlfn._TRO_TRAILING(Airports!A:A),_xlfn._TRO_TRAILING(Airports!E:E),"Code not found")</f>
        <v>CA</v>
      </c>
      <c r="J2880" s="1">
        <v>0.75347222222222221</v>
      </c>
      <c r="K2880">
        <f>HOUR(Flights[[#This Row],[Scheduled Departure]])</f>
        <v>18</v>
      </c>
      <c r="L2880" s="1">
        <v>0.75347222222222221</v>
      </c>
      <c r="M2880">
        <v>0</v>
      </c>
      <c r="N2880">
        <v>63</v>
      </c>
      <c r="O2880" s="14">
        <f>Flights[[#This Row],[Length (min)]]/60</f>
        <v>1.05</v>
      </c>
      <c r="P2880">
        <v>308</v>
      </c>
      <c r="Q2880" s="17">
        <f>IFERROR(Flights[[#This Row],[Distance]]/Flights[[#This Row],[Length (hr)]],"")</f>
        <v>293.33333333333331</v>
      </c>
      <c r="R2880" s="1">
        <v>0.79861111111111116</v>
      </c>
      <c r="S2880" s="1">
        <v>0.79722222222222228</v>
      </c>
      <c r="T2880">
        <v>-2</v>
      </c>
      <c r="U2880" t="str">
        <f>IF(Flights[[#This Row],[Arrival Delay]]="","Cancelled",IF(Flights[[#This Row],[Arrival Delay]]&gt;15,"Delayed","On time"))</f>
        <v>On time</v>
      </c>
      <c r="V2880" t="str">
        <f>IF(Flights[[#This Row],[Status]]&lt;&gt;"Delayed","",IF(Flights[[#This Row],[Arrival Delay]]&gt;120,"Severe",IF(Flights[[#This Row],[Arrival Delay]]&gt;60,"Major","Moderate")))</f>
        <v/>
      </c>
      <c r="X2880" t="str">
        <f>IF(OR(AND(Flights[[#This Row],[Status]]="Cancelled",Flights[[#This Row],[Cancellation Reason]]="Airline/Carrier"),Flights[[#This Row],[Delay Type]]="Severe"),"Yes","No")</f>
        <v>No</v>
      </c>
    </row>
    <row r="2881" spans="1:24" x14ac:dyDescent="0.25">
      <c r="A2881" s="3">
        <v>42216</v>
      </c>
      <c r="B2881">
        <f>WEEKNUM(Flights[[#This Row],[Date]],2)</f>
        <v>31</v>
      </c>
      <c r="C2881">
        <f>WEEKDAY(Flights[[#This Row],[Date]],2)</f>
        <v>5</v>
      </c>
      <c r="D2881" t="s">
        <v>1088</v>
      </c>
      <c r="E2881" t="s">
        <v>1994</v>
      </c>
      <c r="F2881" t="s">
        <v>0</v>
      </c>
      <c r="G2881" t="s">
        <v>349</v>
      </c>
      <c r="H2881" t="str">
        <f>_xlfn.XLOOKUP(Flights[[#This Row],[Destination]],Airports!$A$1:$A$77,Airports!$D$1:$D$77,"Code not found")</f>
        <v>Salt Lake City</v>
      </c>
      <c r="I2881" t="str" cm="1">
        <f t="array" ref="I2881">_xlfn.XLOOKUP(Flights[[#This Row],[Destination]],_xlfn._TRO_TRAILING(Airports!A:A),_xlfn._TRO_TRAILING(Airports!E:E),"Code not found")</f>
        <v>UT</v>
      </c>
      <c r="J2881" s="1">
        <v>0.78819444444444442</v>
      </c>
      <c r="K2881">
        <f>HOUR(Flights[[#This Row],[Scheduled Departure]])</f>
        <v>18</v>
      </c>
      <c r="L2881" s="1">
        <v>0.78611111111111109</v>
      </c>
      <c r="M2881">
        <v>-3</v>
      </c>
      <c r="N2881">
        <v>117</v>
      </c>
      <c r="O2881" s="14">
        <f>Flights[[#This Row],[Length (min)]]/60</f>
        <v>1.95</v>
      </c>
      <c r="P2881">
        <v>590</v>
      </c>
      <c r="Q2881" s="17">
        <f>IFERROR(Flights[[#This Row],[Distance]]/Flights[[#This Row],[Length (hr)]],"")</f>
        <v>302.5641025641026</v>
      </c>
      <c r="R2881" s="1">
        <v>0.90763888888888888</v>
      </c>
      <c r="S2881" s="1">
        <v>0.90902777777777777</v>
      </c>
      <c r="T2881">
        <v>2</v>
      </c>
      <c r="U2881" t="str">
        <f>IF(Flights[[#This Row],[Arrival Delay]]="","Cancelled",IF(Flights[[#This Row],[Arrival Delay]]&gt;15,"Delayed","On time"))</f>
        <v>On time</v>
      </c>
      <c r="V2881" t="str">
        <f>IF(Flights[[#This Row],[Status]]&lt;&gt;"Delayed","",IF(Flights[[#This Row],[Arrival Delay]]&gt;120,"Severe",IF(Flights[[#This Row],[Arrival Delay]]&gt;60,"Major","Moderate")))</f>
        <v/>
      </c>
      <c r="X2881" t="str">
        <f>IF(OR(AND(Flights[[#This Row],[Status]]="Cancelled",Flights[[#This Row],[Cancellation Reason]]="Airline/Carrier"),Flights[[#This Row],[Delay Type]]="Severe"),"Yes","No")</f>
        <v>No</v>
      </c>
    </row>
    <row r="2882" spans="1:24" x14ac:dyDescent="0.25">
      <c r="A2882" s="3">
        <v>42216</v>
      </c>
      <c r="B2882">
        <f>WEEKNUM(Flights[[#This Row],[Date]],2)</f>
        <v>31</v>
      </c>
      <c r="C2882">
        <f>WEEKDAY(Flights[[#This Row],[Date]],2)</f>
        <v>5</v>
      </c>
      <c r="D2882" t="s">
        <v>1652</v>
      </c>
      <c r="E2882" t="s">
        <v>1990</v>
      </c>
      <c r="F2882" t="s">
        <v>0</v>
      </c>
      <c r="G2882" t="s">
        <v>257</v>
      </c>
      <c r="H2882" t="str">
        <f>_xlfn.XLOOKUP(Flights[[#This Row],[Destination]],Airports!$A$1:$A$77,Airports!$D$1:$D$77,"Code not found")</f>
        <v>Baltimore</v>
      </c>
      <c r="I2882" t="str" cm="1">
        <f t="array" ref="I2882">_xlfn.XLOOKUP(Flights[[#This Row],[Destination]],_xlfn._TRO_TRAILING(Airports!A:A),_xlfn._TRO_TRAILING(Airports!E:E),"Code not found")</f>
        <v>MD</v>
      </c>
      <c r="J2882" s="1">
        <v>0.93402777777777779</v>
      </c>
      <c r="K2882">
        <f>HOUR(Flights[[#This Row],[Scheduled Departure]])</f>
        <v>22</v>
      </c>
      <c r="L2882" s="1">
        <v>0.93472222222222223</v>
      </c>
      <c r="M2882">
        <v>1</v>
      </c>
      <c r="N2882">
        <v>284</v>
      </c>
      <c r="O2882" s="14">
        <f>Flights[[#This Row],[Length (min)]]/60</f>
        <v>4.7333333333333334</v>
      </c>
      <c r="P2882">
        <v>2329</v>
      </c>
      <c r="Q2882" s="17">
        <f>IFERROR(Flights[[#This Row],[Distance]]/Flights[[#This Row],[Length (hr)]],"")</f>
        <v>492.04225352112678</v>
      </c>
      <c r="R2882" s="1">
        <v>0.2722222222222222</v>
      </c>
      <c r="S2882" s="1">
        <v>0.25694444444444442</v>
      </c>
      <c r="T2882">
        <v>-22</v>
      </c>
      <c r="U2882" t="str">
        <f>IF(Flights[[#This Row],[Arrival Delay]]="","Cancelled",IF(Flights[[#This Row],[Arrival Delay]]&gt;15,"Delayed","On time"))</f>
        <v>On time</v>
      </c>
      <c r="V2882" t="str">
        <f>IF(Flights[[#This Row],[Status]]&lt;&gt;"Delayed","",IF(Flights[[#This Row],[Arrival Delay]]&gt;120,"Severe",IF(Flights[[#This Row],[Arrival Delay]]&gt;60,"Major","Moderate")))</f>
        <v/>
      </c>
      <c r="X2882" t="str">
        <f>IF(OR(AND(Flights[[#This Row],[Status]]="Cancelled",Flights[[#This Row],[Cancellation Reason]]="Airline/Carrier"),Flights[[#This Row],[Delay Type]]="Severe"),"Yes","No")</f>
        <v>No</v>
      </c>
    </row>
    <row r="2883" spans="1:24" x14ac:dyDescent="0.25">
      <c r="A2883" s="3">
        <v>42216</v>
      </c>
      <c r="B2883">
        <f>WEEKNUM(Flights[[#This Row],[Date]],2)</f>
        <v>31</v>
      </c>
      <c r="C2883">
        <f>WEEKDAY(Flights[[#This Row],[Date]],2)</f>
        <v>5</v>
      </c>
      <c r="D2883" t="s">
        <v>673</v>
      </c>
      <c r="E2883" t="s">
        <v>1994</v>
      </c>
      <c r="F2883" t="s">
        <v>0</v>
      </c>
      <c r="G2883" t="s">
        <v>343</v>
      </c>
      <c r="H2883" t="str">
        <f>_xlfn.XLOOKUP(Flights[[#This Row],[Destination]],Airports!$A$1:$A$77,Airports!$D$1:$D$77,"Code not found")</f>
        <v>San Luis Obispo</v>
      </c>
      <c r="I2883" t="str" cm="1">
        <f t="array" ref="I2883">_xlfn.XLOOKUP(Flights[[#This Row],[Destination]],_xlfn._TRO_TRAILING(Airports!A:A),_xlfn._TRO_TRAILING(Airports!E:E),"Code not found")</f>
        <v>CA</v>
      </c>
      <c r="J2883" s="1">
        <v>0.93402777777777779</v>
      </c>
      <c r="K2883">
        <f>HOUR(Flights[[#This Row],[Scheduled Departure]])</f>
        <v>22</v>
      </c>
      <c r="L2883" s="1">
        <v>0.94444444444444442</v>
      </c>
      <c r="M2883">
        <v>15</v>
      </c>
      <c r="N2883">
        <v>71</v>
      </c>
      <c r="O2883" s="14">
        <f>Flights[[#This Row],[Length (min)]]/60</f>
        <v>1.1833333333333333</v>
      </c>
      <c r="P2883">
        <v>156</v>
      </c>
      <c r="Q2883" s="17">
        <f>IFERROR(Flights[[#This Row],[Distance]]/Flights[[#This Row],[Length (hr)]],"")</f>
        <v>131.83098591549296</v>
      </c>
      <c r="R2883" s="1">
        <v>0.9770833333333333</v>
      </c>
      <c r="S2883" s="1">
        <v>0.99375000000000002</v>
      </c>
      <c r="T2883">
        <v>24</v>
      </c>
      <c r="U2883" t="str">
        <f>IF(Flights[[#This Row],[Arrival Delay]]="","Cancelled",IF(Flights[[#This Row],[Arrival Delay]]&gt;15,"Delayed","On time"))</f>
        <v>Delayed</v>
      </c>
      <c r="V2883" t="str">
        <f>IF(Flights[[#This Row],[Status]]&lt;&gt;"Delayed","",IF(Flights[[#This Row],[Arrival Delay]]&gt;120,"Severe",IF(Flights[[#This Row],[Arrival Delay]]&gt;60,"Major","Moderate")))</f>
        <v>Moderate</v>
      </c>
      <c r="X2883" t="str">
        <f>IF(OR(AND(Flights[[#This Row],[Status]]="Cancelled",Flights[[#This Row],[Cancellation Reason]]="Airline/Carrier"),Flights[[#This Row],[Delay Type]]="Severe"),"Yes","No")</f>
        <v>No</v>
      </c>
    </row>
    <row r="2884" spans="1:24" x14ac:dyDescent="0.25">
      <c r="A2884" s="3">
        <v>42217</v>
      </c>
      <c r="B2884">
        <f>WEEKNUM(Flights[[#This Row],[Date]],2)</f>
        <v>31</v>
      </c>
      <c r="C2884">
        <f>WEEKDAY(Flights[[#This Row],[Date]],2)</f>
        <v>6</v>
      </c>
      <c r="D2884" t="s">
        <v>1591</v>
      </c>
      <c r="E2884" t="s">
        <v>1990</v>
      </c>
      <c r="F2884" t="s">
        <v>0</v>
      </c>
      <c r="G2884" t="s">
        <v>4</v>
      </c>
      <c r="H2884" t="str">
        <f>_xlfn.XLOOKUP(Flights[[#This Row],[Destination]],Airports!$A$1:$A$77,Airports!$D$1:$D$77,"Code not found")</f>
        <v>Chicago</v>
      </c>
      <c r="I2884" t="str" cm="1">
        <f t="array" ref="I2884">_xlfn.XLOOKUP(Flights[[#This Row],[Destination]],_xlfn._TRO_TRAILING(Airports!A:A),_xlfn._TRO_TRAILING(Airports!E:E),"Code not found")</f>
        <v>IL</v>
      </c>
      <c r="J2884" s="1">
        <v>0.25</v>
      </c>
      <c r="K2884">
        <f>HOUR(Flights[[#This Row],[Scheduled Departure]])</f>
        <v>6</v>
      </c>
      <c r="L2884" s="1">
        <v>0.25138888888888888</v>
      </c>
      <c r="M2884">
        <v>2</v>
      </c>
      <c r="N2884">
        <v>231</v>
      </c>
      <c r="O2884" s="14">
        <f>Flights[[#This Row],[Length (min)]]/60</f>
        <v>3.85</v>
      </c>
      <c r="P2884">
        <v>1744</v>
      </c>
      <c r="Q2884" s="17">
        <f>IFERROR(Flights[[#This Row],[Distance]]/Flights[[#This Row],[Length (hr)]],"")</f>
        <v>452.98701298701297</v>
      </c>
      <c r="R2884" s="1">
        <v>0.50763888888888886</v>
      </c>
      <c r="S2884" s="1">
        <v>0.49513888888888891</v>
      </c>
      <c r="T2884">
        <v>-18</v>
      </c>
      <c r="U2884" t="str">
        <f>IF(Flights[[#This Row],[Arrival Delay]]="","Cancelled",IF(Flights[[#This Row],[Arrival Delay]]&gt;15,"Delayed","On time"))</f>
        <v>On time</v>
      </c>
      <c r="V2884" t="str">
        <f>IF(Flights[[#This Row],[Status]]&lt;&gt;"Delayed","",IF(Flights[[#This Row],[Arrival Delay]]&gt;120,"Severe",IF(Flights[[#This Row],[Arrival Delay]]&gt;60,"Major","Moderate")))</f>
        <v/>
      </c>
      <c r="X2884" t="str">
        <f>IF(OR(AND(Flights[[#This Row],[Status]]="Cancelled",Flights[[#This Row],[Cancellation Reason]]="Airline/Carrier"),Flights[[#This Row],[Delay Type]]="Severe"),"Yes","No")</f>
        <v>No</v>
      </c>
    </row>
    <row r="2885" spans="1:24" x14ac:dyDescent="0.25">
      <c r="A2885" s="3">
        <v>42217</v>
      </c>
      <c r="B2885">
        <f>WEEKNUM(Flights[[#This Row],[Date]],2)</f>
        <v>31</v>
      </c>
      <c r="C2885">
        <f>WEEKDAY(Flights[[#This Row],[Date]],2)</f>
        <v>6</v>
      </c>
      <c r="D2885" t="s">
        <v>35</v>
      </c>
      <c r="E2885" t="s">
        <v>1987</v>
      </c>
      <c r="F2885" t="s">
        <v>0</v>
      </c>
      <c r="G2885" t="s">
        <v>3</v>
      </c>
      <c r="H2885" t="str">
        <f>_xlfn.XLOOKUP(Flights[[#This Row],[Destination]],Airports!$A$1:$A$77,Airports!$D$1:$D$77,"Code not found")</f>
        <v>Dallas</v>
      </c>
      <c r="I2885" t="str" cm="1">
        <f t="array" ref="I2885">_xlfn.XLOOKUP(Flights[[#This Row],[Destination]],_xlfn._TRO_TRAILING(Airports!A:A),_xlfn._TRO_TRAILING(Airports!E:E),"Code not found")</f>
        <v>TX</v>
      </c>
      <c r="J2885" s="1">
        <v>0.26041666666666669</v>
      </c>
      <c r="K2885">
        <f>HOUR(Flights[[#This Row],[Scheduled Departure]])</f>
        <v>6</v>
      </c>
      <c r="L2885" s="1">
        <v>0.26111111111111113</v>
      </c>
      <c r="M2885">
        <v>1</v>
      </c>
      <c r="N2885">
        <v>192</v>
      </c>
      <c r="O2885" s="14">
        <f>Flights[[#This Row],[Length (min)]]/60</f>
        <v>3.2</v>
      </c>
      <c r="P2885">
        <v>1235</v>
      </c>
      <c r="Q2885" s="17">
        <f>IFERROR(Flights[[#This Row],[Distance]]/Flights[[#This Row],[Length (hr)]],"")</f>
        <v>385.9375</v>
      </c>
      <c r="R2885" s="1">
        <v>0.48055555555555557</v>
      </c>
      <c r="S2885" s="1">
        <v>0.4777777777777778</v>
      </c>
      <c r="T2885">
        <v>-4</v>
      </c>
      <c r="U2885" t="str">
        <f>IF(Flights[[#This Row],[Arrival Delay]]="","Cancelled",IF(Flights[[#This Row],[Arrival Delay]]&gt;15,"Delayed","On time"))</f>
        <v>On time</v>
      </c>
      <c r="V2885" t="str">
        <f>IF(Flights[[#This Row],[Status]]&lt;&gt;"Delayed","",IF(Flights[[#This Row],[Arrival Delay]]&gt;120,"Severe",IF(Flights[[#This Row],[Arrival Delay]]&gt;60,"Major","Moderate")))</f>
        <v/>
      </c>
      <c r="X2885" t="str">
        <f>IF(OR(AND(Flights[[#This Row],[Status]]="Cancelled",Flights[[#This Row],[Cancellation Reason]]="Airline/Carrier"),Flights[[#This Row],[Delay Type]]="Severe"),"Yes","No")</f>
        <v>No</v>
      </c>
    </row>
    <row r="2886" spans="1:24" x14ac:dyDescent="0.25">
      <c r="A2886" s="3">
        <v>42217</v>
      </c>
      <c r="B2886">
        <f>WEEKNUM(Flights[[#This Row],[Date]],2)</f>
        <v>31</v>
      </c>
      <c r="C2886">
        <f>WEEKDAY(Flights[[#This Row],[Date]],2)</f>
        <v>6</v>
      </c>
      <c r="D2886" t="s">
        <v>383</v>
      </c>
      <c r="E2886" t="s">
        <v>1992</v>
      </c>
      <c r="F2886" t="s">
        <v>0</v>
      </c>
      <c r="G2886" t="s">
        <v>12</v>
      </c>
      <c r="H2886" t="str">
        <f>_xlfn.XLOOKUP(Flights[[#This Row],[Destination]],Airports!$A$1:$A$77,Airports!$D$1:$D$77,"Code not found")</f>
        <v>New York</v>
      </c>
      <c r="I2886" t="str" cm="1">
        <f t="array" ref="I2886">_xlfn.XLOOKUP(Flights[[#This Row],[Destination]],_xlfn._TRO_TRAILING(Airports!A:A),_xlfn._TRO_TRAILING(Airports!E:E),"Code not found")</f>
        <v>NY</v>
      </c>
      <c r="J2886" s="1">
        <v>0.2638888888888889</v>
      </c>
      <c r="K2886">
        <f>HOUR(Flights[[#This Row],[Scheduled Departure]])</f>
        <v>6</v>
      </c>
      <c r="L2886" s="1">
        <v>0.26250000000000001</v>
      </c>
      <c r="M2886">
        <v>-2</v>
      </c>
      <c r="N2886">
        <v>312</v>
      </c>
      <c r="O2886" s="14">
        <f>Flights[[#This Row],[Length (min)]]/60</f>
        <v>5.2</v>
      </c>
      <c r="P2886">
        <v>2475</v>
      </c>
      <c r="Q2886" s="17">
        <f>IFERROR(Flights[[#This Row],[Distance]]/Flights[[#This Row],[Length (hr)]],"")</f>
        <v>475.96153846153845</v>
      </c>
      <c r="R2886" s="1">
        <v>0.62152777777777779</v>
      </c>
      <c r="S2886" s="1">
        <v>0.60416666666666663</v>
      </c>
      <c r="T2886">
        <v>-25</v>
      </c>
      <c r="U2886" t="str">
        <f>IF(Flights[[#This Row],[Arrival Delay]]="","Cancelled",IF(Flights[[#This Row],[Arrival Delay]]&gt;15,"Delayed","On time"))</f>
        <v>On time</v>
      </c>
      <c r="V2886" t="str">
        <f>IF(Flights[[#This Row],[Status]]&lt;&gt;"Delayed","",IF(Flights[[#This Row],[Arrival Delay]]&gt;120,"Severe",IF(Flights[[#This Row],[Arrival Delay]]&gt;60,"Major","Moderate")))</f>
        <v/>
      </c>
      <c r="X2886" t="str">
        <f>IF(OR(AND(Flights[[#This Row],[Status]]="Cancelled",Flights[[#This Row],[Cancellation Reason]]="Airline/Carrier"),Flights[[#This Row],[Delay Type]]="Severe"),"Yes","No")</f>
        <v>No</v>
      </c>
    </row>
    <row r="2887" spans="1:24" x14ac:dyDescent="0.25">
      <c r="A2887" s="3">
        <v>42217</v>
      </c>
      <c r="B2887">
        <f>WEEKNUM(Flights[[#This Row],[Date]],2)</f>
        <v>31</v>
      </c>
      <c r="C2887">
        <f>WEEKDAY(Flights[[#This Row],[Date]],2)</f>
        <v>6</v>
      </c>
      <c r="D2887" t="s">
        <v>1638</v>
      </c>
      <c r="E2887" t="s">
        <v>1994</v>
      </c>
      <c r="F2887" t="s">
        <v>0</v>
      </c>
      <c r="G2887" t="s">
        <v>347</v>
      </c>
      <c r="H2887" t="str">
        <f>_xlfn.XLOOKUP(Flights[[#This Row],[Destination]],Airports!$A$1:$A$77,Airports!$D$1:$D$77,"Code not found")</f>
        <v>San Jose</v>
      </c>
      <c r="I2887" t="str" cm="1">
        <f t="array" ref="I2887">_xlfn.XLOOKUP(Flights[[#This Row],[Destination]],_xlfn._TRO_TRAILING(Airports!A:A),_xlfn._TRO_TRAILING(Airports!E:E),"Code not found")</f>
        <v>CA</v>
      </c>
      <c r="J2887" s="1">
        <v>0.35347222222222224</v>
      </c>
      <c r="K2887">
        <f>HOUR(Flights[[#This Row],[Scheduled Departure]])</f>
        <v>8</v>
      </c>
      <c r="L2887" s="1">
        <v>0.3527777777777778</v>
      </c>
      <c r="M2887">
        <v>-1</v>
      </c>
      <c r="N2887">
        <v>71</v>
      </c>
      <c r="O2887" s="14">
        <f>Flights[[#This Row],[Length (min)]]/60</f>
        <v>1.1833333333333333</v>
      </c>
      <c r="P2887">
        <v>308</v>
      </c>
      <c r="Q2887" s="17">
        <f>IFERROR(Flights[[#This Row],[Distance]]/Flights[[#This Row],[Length (hr)]],"")</f>
        <v>260.28169014084506</v>
      </c>
      <c r="R2887" s="1">
        <v>0.40972222222222221</v>
      </c>
      <c r="S2887" s="1">
        <v>0.40208333333333335</v>
      </c>
      <c r="T2887">
        <v>-11</v>
      </c>
      <c r="U2887" t="str">
        <f>IF(Flights[[#This Row],[Arrival Delay]]="","Cancelled",IF(Flights[[#This Row],[Arrival Delay]]&gt;15,"Delayed","On time"))</f>
        <v>On time</v>
      </c>
      <c r="V2887" t="str">
        <f>IF(Flights[[#This Row],[Status]]&lt;&gt;"Delayed","",IF(Flights[[#This Row],[Arrival Delay]]&gt;120,"Severe",IF(Flights[[#This Row],[Arrival Delay]]&gt;60,"Major","Moderate")))</f>
        <v/>
      </c>
      <c r="X2887" t="str">
        <f>IF(OR(AND(Flights[[#This Row],[Status]]="Cancelled",Flights[[#This Row],[Cancellation Reason]]="Airline/Carrier"),Flights[[#This Row],[Delay Type]]="Severe"),"Yes","No")</f>
        <v>No</v>
      </c>
    </row>
    <row r="2888" spans="1:24" x14ac:dyDescent="0.25">
      <c r="A2888" s="3">
        <v>42217</v>
      </c>
      <c r="B2888">
        <f>WEEKNUM(Flights[[#This Row],[Date]],2)</f>
        <v>31</v>
      </c>
      <c r="C2888">
        <f>WEEKDAY(Flights[[#This Row],[Date]],2)</f>
        <v>6</v>
      </c>
      <c r="D2888" t="s">
        <v>802</v>
      </c>
      <c r="E2888" t="s">
        <v>1989</v>
      </c>
      <c r="F2888" t="s">
        <v>0</v>
      </c>
      <c r="G2888" t="s">
        <v>10</v>
      </c>
      <c r="H2888" t="str">
        <f>_xlfn.XLOOKUP(Flights[[#This Row],[Destination]],Airports!$A$1:$A$77,Airports!$D$1:$D$77,"Code not found")</f>
        <v>Boston</v>
      </c>
      <c r="I2888" t="str" cm="1">
        <f t="array" ref="I2888">_xlfn.XLOOKUP(Flights[[#This Row],[Destination]],_xlfn._TRO_TRAILING(Airports!A:A),_xlfn._TRO_TRAILING(Airports!E:E),"Code not found")</f>
        <v>MA</v>
      </c>
      <c r="J2888" s="1">
        <v>0.40277777777777779</v>
      </c>
      <c r="K2888">
        <f>HOUR(Flights[[#This Row],[Scheduled Departure]])</f>
        <v>9</v>
      </c>
      <c r="L2888" s="1">
        <v>0.40347222222222223</v>
      </c>
      <c r="M2888">
        <v>1</v>
      </c>
      <c r="N2888">
        <v>320</v>
      </c>
      <c r="O2888" s="14">
        <f>Flights[[#This Row],[Length (min)]]/60</f>
        <v>5.333333333333333</v>
      </c>
      <c r="P2888">
        <v>2611</v>
      </c>
      <c r="Q2888" s="17">
        <f>IFERROR(Flights[[#This Row],[Distance]]/Flights[[#This Row],[Length (hr)]],"")</f>
        <v>489.5625</v>
      </c>
      <c r="R2888" s="1">
        <v>0.76388888888888884</v>
      </c>
      <c r="S2888" s="1">
        <v>0.75069444444444444</v>
      </c>
      <c r="T2888">
        <v>-19</v>
      </c>
      <c r="U2888" t="str">
        <f>IF(Flights[[#This Row],[Arrival Delay]]="","Cancelled",IF(Flights[[#This Row],[Arrival Delay]]&gt;15,"Delayed","On time"))</f>
        <v>On time</v>
      </c>
      <c r="V2888" t="str">
        <f>IF(Flights[[#This Row],[Status]]&lt;&gt;"Delayed","",IF(Flights[[#This Row],[Arrival Delay]]&gt;120,"Severe",IF(Flights[[#This Row],[Arrival Delay]]&gt;60,"Major","Moderate")))</f>
        <v/>
      </c>
      <c r="X2888" t="str">
        <f>IF(OR(AND(Flights[[#This Row],[Status]]="Cancelled",Flights[[#This Row],[Cancellation Reason]]="Airline/Carrier"),Flights[[#This Row],[Delay Type]]="Severe"),"Yes","No")</f>
        <v>No</v>
      </c>
    </row>
    <row r="2889" spans="1:24" x14ac:dyDescent="0.25">
      <c r="A2889" s="3">
        <v>42217</v>
      </c>
      <c r="B2889">
        <f>WEEKNUM(Flights[[#This Row],[Date]],2)</f>
        <v>31</v>
      </c>
      <c r="C2889">
        <f>WEEKDAY(Flights[[#This Row],[Date]],2)</f>
        <v>6</v>
      </c>
      <c r="D2889" t="s">
        <v>209</v>
      </c>
      <c r="E2889" t="s">
        <v>1987</v>
      </c>
      <c r="F2889" t="s">
        <v>0</v>
      </c>
      <c r="G2889" t="s">
        <v>29</v>
      </c>
      <c r="H2889" t="str">
        <f>_xlfn.XLOOKUP(Flights[[#This Row],[Destination]],Airports!$A$1:$A$77,Airports!$D$1:$D$77,"Code not found")</f>
        <v>Phoenix</v>
      </c>
      <c r="I2889" t="str" cm="1">
        <f t="array" ref="I2889">_xlfn.XLOOKUP(Flights[[#This Row],[Destination]],_xlfn._TRO_TRAILING(Airports!A:A),_xlfn._TRO_TRAILING(Airports!E:E),"Code not found")</f>
        <v>AZ</v>
      </c>
      <c r="J2889" s="1">
        <v>0.4201388888888889</v>
      </c>
      <c r="K2889">
        <f>HOUR(Flights[[#This Row],[Scheduled Departure]])</f>
        <v>10</v>
      </c>
      <c r="L2889" s="1">
        <v>0.4284722222222222</v>
      </c>
      <c r="M2889">
        <v>12</v>
      </c>
      <c r="N2889">
        <v>84</v>
      </c>
      <c r="O2889" s="14">
        <f>Flights[[#This Row],[Length (min)]]/60</f>
        <v>1.4</v>
      </c>
      <c r="P2889">
        <v>370</v>
      </c>
      <c r="Q2889" s="17">
        <f>IFERROR(Flights[[#This Row],[Distance]]/Flights[[#This Row],[Length (hr)]],"")</f>
        <v>264.28571428571428</v>
      </c>
      <c r="R2889" s="1">
        <v>0.48402777777777778</v>
      </c>
      <c r="S2889" s="1">
        <v>0.48680555555555555</v>
      </c>
      <c r="T2889">
        <v>4</v>
      </c>
      <c r="U2889" t="str">
        <f>IF(Flights[[#This Row],[Arrival Delay]]="","Cancelled",IF(Flights[[#This Row],[Arrival Delay]]&gt;15,"Delayed","On time"))</f>
        <v>On time</v>
      </c>
      <c r="V2889" t="str">
        <f>IF(Flights[[#This Row],[Status]]&lt;&gt;"Delayed","",IF(Flights[[#This Row],[Arrival Delay]]&gt;120,"Severe",IF(Flights[[#This Row],[Arrival Delay]]&gt;60,"Major","Moderate")))</f>
        <v/>
      </c>
      <c r="X2889" t="str">
        <f>IF(OR(AND(Flights[[#This Row],[Status]]="Cancelled",Flights[[#This Row],[Cancellation Reason]]="Airline/Carrier"),Flights[[#This Row],[Delay Type]]="Severe"),"Yes","No")</f>
        <v>No</v>
      </c>
    </row>
    <row r="2890" spans="1:24" x14ac:dyDescent="0.25">
      <c r="A2890" s="3">
        <v>42217</v>
      </c>
      <c r="B2890">
        <f>WEEKNUM(Flights[[#This Row],[Date]],2)</f>
        <v>31</v>
      </c>
      <c r="C2890">
        <f>WEEKDAY(Flights[[#This Row],[Date]],2)</f>
        <v>6</v>
      </c>
      <c r="D2890" t="s">
        <v>698</v>
      </c>
      <c r="E2890" t="s">
        <v>1996</v>
      </c>
      <c r="F2890" t="s">
        <v>0</v>
      </c>
      <c r="G2890" t="s">
        <v>270</v>
      </c>
      <c r="H2890" t="str">
        <f>_xlfn.XLOOKUP(Flights[[#This Row],[Destination]],Airports!$A$1:$A$77,Airports!$D$1:$D$77,"Code not found")</f>
        <v>Dallas</v>
      </c>
      <c r="I2890" t="str" cm="1">
        <f t="array" ref="I2890">_xlfn.XLOOKUP(Flights[[#This Row],[Destination]],_xlfn._TRO_TRAILING(Airports!A:A),_xlfn._TRO_TRAILING(Airports!E:E),"Code not found")</f>
        <v>TX</v>
      </c>
      <c r="J2890" s="1">
        <v>0.44097222222222221</v>
      </c>
      <c r="K2890">
        <f>HOUR(Flights[[#This Row],[Scheduled Departure]])</f>
        <v>10</v>
      </c>
      <c r="L2890" s="1">
        <v>0.43888888888888888</v>
      </c>
      <c r="M2890">
        <v>-3</v>
      </c>
      <c r="N2890">
        <v>184</v>
      </c>
      <c r="O2890" s="14">
        <f>Flights[[#This Row],[Length (min)]]/60</f>
        <v>3.0666666666666669</v>
      </c>
      <c r="P2890">
        <v>1246</v>
      </c>
      <c r="Q2890" s="17">
        <f>IFERROR(Flights[[#This Row],[Distance]]/Flights[[#This Row],[Length (hr)]],"")</f>
        <v>406.30434782608694</v>
      </c>
      <c r="R2890" s="1">
        <v>0.65277777777777779</v>
      </c>
      <c r="S2890" s="1">
        <v>0.65</v>
      </c>
      <c r="T2890">
        <v>-4</v>
      </c>
      <c r="U2890" t="str">
        <f>IF(Flights[[#This Row],[Arrival Delay]]="","Cancelled",IF(Flights[[#This Row],[Arrival Delay]]&gt;15,"Delayed","On time"))</f>
        <v>On time</v>
      </c>
      <c r="V2890" t="str">
        <f>IF(Flights[[#This Row],[Status]]&lt;&gt;"Delayed","",IF(Flights[[#This Row],[Arrival Delay]]&gt;120,"Severe",IF(Flights[[#This Row],[Arrival Delay]]&gt;60,"Major","Moderate")))</f>
        <v/>
      </c>
      <c r="X2890" t="str">
        <f>IF(OR(AND(Flights[[#This Row],[Status]]="Cancelled",Flights[[#This Row],[Cancellation Reason]]="Airline/Carrier"),Flights[[#This Row],[Delay Type]]="Severe"),"Yes","No")</f>
        <v>No</v>
      </c>
    </row>
    <row r="2891" spans="1:24" x14ac:dyDescent="0.25">
      <c r="A2891" s="3">
        <v>42217</v>
      </c>
      <c r="B2891">
        <f>WEEKNUM(Flights[[#This Row],[Date]],2)</f>
        <v>31</v>
      </c>
      <c r="C2891">
        <f>WEEKDAY(Flights[[#This Row],[Date]],2)</f>
        <v>6</v>
      </c>
      <c r="D2891" t="s">
        <v>1579</v>
      </c>
      <c r="E2891" t="s">
        <v>1995</v>
      </c>
      <c r="F2891" t="s">
        <v>0</v>
      </c>
      <c r="G2891" t="s">
        <v>306</v>
      </c>
      <c r="H2891" t="str">
        <f>_xlfn.XLOOKUP(Flights[[#This Row],[Destination]],Airports!$A$1:$A$77,Airports!$D$1:$D$77,"Code not found")</f>
        <v>Chicago</v>
      </c>
      <c r="I2891" t="str" cm="1">
        <f t="array" ref="I2891">_xlfn.XLOOKUP(Flights[[#This Row],[Destination]],_xlfn._TRO_TRAILING(Airports!A:A),_xlfn._TRO_TRAILING(Airports!E:E),"Code not found")</f>
        <v>IL</v>
      </c>
      <c r="J2891" s="1">
        <v>0.53472222222222221</v>
      </c>
      <c r="K2891">
        <f>HOUR(Flights[[#This Row],[Scheduled Departure]])</f>
        <v>12</v>
      </c>
      <c r="L2891" s="1">
        <v>0.53541666666666665</v>
      </c>
      <c r="M2891">
        <v>1</v>
      </c>
      <c r="N2891">
        <v>240</v>
      </c>
      <c r="O2891" s="14">
        <f>Flights[[#This Row],[Length (min)]]/60</f>
        <v>4</v>
      </c>
      <c r="P2891">
        <v>1750</v>
      </c>
      <c r="Q2891" s="17">
        <f>IFERROR(Flights[[#This Row],[Distance]]/Flights[[#This Row],[Length (hr)]],"")</f>
        <v>437.5</v>
      </c>
      <c r="R2891" s="1">
        <v>0.78125</v>
      </c>
      <c r="S2891" s="1">
        <v>0.78541666666666665</v>
      </c>
      <c r="T2891">
        <v>6</v>
      </c>
      <c r="U2891" t="str">
        <f>IF(Flights[[#This Row],[Arrival Delay]]="","Cancelled",IF(Flights[[#This Row],[Arrival Delay]]&gt;15,"Delayed","On time"))</f>
        <v>On time</v>
      </c>
      <c r="V2891" t="str">
        <f>IF(Flights[[#This Row],[Status]]&lt;&gt;"Delayed","",IF(Flights[[#This Row],[Arrival Delay]]&gt;120,"Severe",IF(Flights[[#This Row],[Arrival Delay]]&gt;60,"Major","Moderate")))</f>
        <v/>
      </c>
      <c r="X2891" t="str">
        <f>IF(OR(AND(Flights[[#This Row],[Status]]="Cancelled",Flights[[#This Row],[Cancellation Reason]]="Airline/Carrier"),Flights[[#This Row],[Delay Type]]="Severe"),"Yes","No")</f>
        <v>No</v>
      </c>
    </row>
    <row r="2892" spans="1:24" x14ac:dyDescent="0.25">
      <c r="A2892" s="3">
        <v>42217</v>
      </c>
      <c r="B2892">
        <f>WEEKNUM(Flights[[#This Row],[Date]],2)</f>
        <v>31</v>
      </c>
      <c r="C2892">
        <f>WEEKDAY(Flights[[#This Row],[Date]],2)</f>
        <v>6</v>
      </c>
      <c r="D2892" t="s">
        <v>810</v>
      </c>
      <c r="E2892" t="s">
        <v>1995</v>
      </c>
      <c r="F2892" t="s">
        <v>0</v>
      </c>
      <c r="G2892" t="s">
        <v>347</v>
      </c>
      <c r="H2892" t="str">
        <f>_xlfn.XLOOKUP(Flights[[#This Row],[Destination]],Airports!$A$1:$A$77,Airports!$D$1:$D$77,"Code not found")</f>
        <v>San Jose</v>
      </c>
      <c r="I2892" t="str" cm="1">
        <f t="array" ref="I2892">_xlfn.XLOOKUP(Flights[[#This Row],[Destination]],_xlfn._TRO_TRAILING(Airports!A:A),_xlfn._TRO_TRAILING(Airports!E:E),"Code not found")</f>
        <v>CA</v>
      </c>
      <c r="J2892" s="1">
        <v>0.65277777777777779</v>
      </c>
      <c r="K2892">
        <f>HOUR(Flights[[#This Row],[Scheduled Departure]])</f>
        <v>15</v>
      </c>
      <c r="L2892" s="1">
        <v>0.65138888888888891</v>
      </c>
      <c r="M2892">
        <v>-2</v>
      </c>
      <c r="N2892">
        <v>61</v>
      </c>
      <c r="O2892" s="14">
        <f>Flights[[#This Row],[Length (min)]]/60</f>
        <v>1.0166666666666666</v>
      </c>
      <c r="P2892">
        <v>308</v>
      </c>
      <c r="Q2892" s="17">
        <f>IFERROR(Flights[[#This Row],[Distance]]/Flights[[#This Row],[Length (hr)]],"")</f>
        <v>302.95081967213116</v>
      </c>
      <c r="R2892" s="1">
        <v>0.69791666666666663</v>
      </c>
      <c r="S2892" s="1">
        <v>0.69374999999999998</v>
      </c>
      <c r="T2892">
        <v>-6</v>
      </c>
      <c r="U2892" t="str">
        <f>IF(Flights[[#This Row],[Arrival Delay]]="","Cancelled",IF(Flights[[#This Row],[Arrival Delay]]&gt;15,"Delayed","On time"))</f>
        <v>On time</v>
      </c>
      <c r="V2892" t="str">
        <f>IF(Flights[[#This Row],[Status]]&lt;&gt;"Delayed","",IF(Flights[[#This Row],[Arrival Delay]]&gt;120,"Severe",IF(Flights[[#This Row],[Arrival Delay]]&gt;60,"Major","Moderate")))</f>
        <v/>
      </c>
      <c r="X2892" t="str">
        <f>IF(OR(AND(Flights[[#This Row],[Status]]="Cancelled",Flights[[#This Row],[Cancellation Reason]]="Airline/Carrier"),Flights[[#This Row],[Delay Type]]="Severe"),"Yes","No")</f>
        <v>No</v>
      </c>
    </row>
    <row r="2893" spans="1:24" x14ac:dyDescent="0.25">
      <c r="A2893" s="3">
        <v>42217</v>
      </c>
      <c r="B2893">
        <f>WEEKNUM(Flights[[#This Row],[Date]],2)</f>
        <v>31</v>
      </c>
      <c r="C2893">
        <f>WEEKDAY(Flights[[#This Row],[Date]],2)</f>
        <v>6</v>
      </c>
      <c r="D2893" t="s">
        <v>86</v>
      </c>
      <c r="E2893" t="s">
        <v>1987</v>
      </c>
      <c r="F2893" t="s">
        <v>0</v>
      </c>
      <c r="G2893" t="s">
        <v>17</v>
      </c>
      <c r="H2893" t="str">
        <f>_xlfn.XLOOKUP(Flights[[#This Row],[Destination]],Airports!$A$1:$A$77,Airports!$D$1:$D$77,"Code not found")</f>
        <v>Honolulu</v>
      </c>
      <c r="I2893" t="str" cm="1">
        <f t="array" ref="I2893">_xlfn.XLOOKUP(Flights[[#This Row],[Destination]],_xlfn._TRO_TRAILING(Airports!A:A),_xlfn._TRO_TRAILING(Airports!E:E),"Code not found")</f>
        <v>HI</v>
      </c>
      <c r="J2893" s="1">
        <v>0.70138888888888884</v>
      </c>
      <c r="K2893">
        <f>HOUR(Flights[[#This Row],[Scheduled Departure]])</f>
        <v>16</v>
      </c>
      <c r="L2893" s="1">
        <v>0.70138888888888884</v>
      </c>
      <c r="M2893">
        <v>0</v>
      </c>
      <c r="N2893">
        <v>350</v>
      </c>
      <c r="O2893" s="14">
        <f>Flights[[#This Row],[Length (min)]]/60</f>
        <v>5.833333333333333</v>
      </c>
      <c r="P2893">
        <v>2556</v>
      </c>
      <c r="Q2893" s="17">
        <f>IFERROR(Flights[[#This Row],[Distance]]/Flights[[#This Row],[Length (hr)]],"")</f>
        <v>438.17142857142858</v>
      </c>
      <c r="R2893" s="1">
        <v>0.82916666666666672</v>
      </c>
      <c r="S2893" s="1">
        <v>0.81944444444444442</v>
      </c>
      <c r="T2893">
        <v>-14</v>
      </c>
      <c r="U2893" t="str">
        <f>IF(Flights[[#This Row],[Arrival Delay]]="","Cancelled",IF(Flights[[#This Row],[Arrival Delay]]&gt;15,"Delayed","On time"))</f>
        <v>On time</v>
      </c>
      <c r="V2893" t="str">
        <f>IF(Flights[[#This Row],[Status]]&lt;&gt;"Delayed","",IF(Flights[[#This Row],[Arrival Delay]]&gt;120,"Severe",IF(Flights[[#This Row],[Arrival Delay]]&gt;60,"Major","Moderate")))</f>
        <v/>
      </c>
      <c r="X2893" t="str">
        <f>IF(OR(AND(Flights[[#This Row],[Status]]="Cancelled",Flights[[#This Row],[Cancellation Reason]]="Airline/Carrier"),Flights[[#This Row],[Delay Type]]="Severe"),"Yes","No")</f>
        <v>No</v>
      </c>
    </row>
    <row r="2894" spans="1:24" x14ac:dyDescent="0.25">
      <c r="A2894" s="3">
        <v>42217</v>
      </c>
      <c r="B2894">
        <f>WEEKNUM(Flights[[#This Row],[Date]],2)</f>
        <v>31</v>
      </c>
      <c r="C2894">
        <f>WEEKDAY(Flights[[#This Row],[Date]],2)</f>
        <v>6</v>
      </c>
      <c r="D2894" t="s">
        <v>1628</v>
      </c>
      <c r="E2894" t="s">
        <v>1994</v>
      </c>
      <c r="F2894" t="s">
        <v>0</v>
      </c>
      <c r="G2894" t="s">
        <v>356</v>
      </c>
      <c r="H2894" t="str">
        <f>_xlfn.XLOOKUP(Flights[[#This Row],[Destination]],Airports!$A$1:$A$77,Airports!$D$1:$D$77,"Code not found")</f>
        <v>Tucson</v>
      </c>
      <c r="I2894" t="str" cm="1">
        <f t="array" ref="I2894">_xlfn.XLOOKUP(Flights[[#This Row],[Destination]],_xlfn._TRO_TRAILING(Airports!A:A),_xlfn._TRO_TRAILING(Airports!E:E),"Code not found")</f>
        <v>AZ</v>
      </c>
      <c r="J2894" s="1">
        <v>0.82638888888888884</v>
      </c>
      <c r="K2894">
        <f>HOUR(Flights[[#This Row],[Scheduled Departure]])</f>
        <v>19</v>
      </c>
      <c r="L2894" s="1">
        <v>0.85972222222222228</v>
      </c>
      <c r="M2894">
        <v>48</v>
      </c>
      <c r="O2894" s="14">
        <f>Flights[[#This Row],[Length (min)]]/60</f>
        <v>0</v>
      </c>
      <c r="P2894">
        <v>451</v>
      </c>
      <c r="Q2894" s="17" t="str">
        <f>IFERROR(Flights[[#This Row],[Distance]]/Flights[[#This Row],[Length (hr)]],"")</f>
        <v/>
      </c>
      <c r="R2894" s="1">
        <v>0.89097222222222228</v>
      </c>
      <c r="S2894" s="1">
        <v>0</v>
      </c>
      <c r="U2894" t="str">
        <f>IF(Flights[[#This Row],[Arrival Delay]]="","Cancelled",IF(Flights[[#This Row],[Arrival Delay]]&gt;15,"Delayed","On time"))</f>
        <v>Cancelled</v>
      </c>
      <c r="V2894" t="str">
        <f>IF(Flights[[#This Row],[Status]]&lt;&gt;"Delayed","",IF(Flights[[#This Row],[Arrival Delay]]&gt;120,"Severe",IF(Flights[[#This Row],[Arrival Delay]]&gt;60,"Major","Moderate")))</f>
        <v/>
      </c>
      <c r="W2894" t="s">
        <v>8</v>
      </c>
      <c r="X2894" t="str">
        <f>IF(OR(AND(Flights[[#This Row],[Status]]="Cancelled",Flights[[#This Row],[Cancellation Reason]]="Airline/Carrier"),Flights[[#This Row],[Delay Type]]="Severe"),"Yes","No")</f>
        <v>Yes</v>
      </c>
    </row>
    <row r="2895" spans="1:24" x14ac:dyDescent="0.25">
      <c r="A2895" s="3">
        <v>42217</v>
      </c>
      <c r="B2895">
        <f>WEEKNUM(Flights[[#This Row],[Date]],2)</f>
        <v>31</v>
      </c>
      <c r="C2895">
        <f>WEEKDAY(Flights[[#This Row],[Date]],2)</f>
        <v>6</v>
      </c>
      <c r="D2895" t="s">
        <v>158</v>
      </c>
      <c r="E2895" t="s">
        <v>1987</v>
      </c>
      <c r="F2895" t="s">
        <v>0</v>
      </c>
      <c r="G2895" t="s">
        <v>15</v>
      </c>
      <c r="H2895" t="str">
        <f>_xlfn.XLOOKUP(Flights[[#This Row],[Destination]],Airports!$A$1:$A$77,Airports!$D$1:$D$77,"Code not found")</f>
        <v>Las Vegas</v>
      </c>
      <c r="I2895" t="str" cm="1">
        <f t="array" ref="I2895">_xlfn.XLOOKUP(Flights[[#This Row],[Destination]],_xlfn._TRO_TRAILING(Airports!A:A),_xlfn._TRO_TRAILING(Airports!E:E),"Code not found")</f>
        <v>NV</v>
      </c>
      <c r="J2895" s="1">
        <v>0.94097222222222221</v>
      </c>
      <c r="K2895">
        <f>HOUR(Flights[[#This Row],[Scheduled Departure]])</f>
        <v>22</v>
      </c>
      <c r="L2895" s="1">
        <v>0.94652777777777775</v>
      </c>
      <c r="M2895">
        <v>8</v>
      </c>
      <c r="N2895">
        <v>71</v>
      </c>
      <c r="O2895" s="14">
        <f>Flights[[#This Row],[Length (min)]]/60</f>
        <v>1.1833333333333333</v>
      </c>
      <c r="P2895">
        <v>236</v>
      </c>
      <c r="Q2895" s="17">
        <f>IFERROR(Flights[[#This Row],[Distance]]/Flights[[#This Row],[Length (hr)]],"")</f>
        <v>199.43661971830986</v>
      </c>
      <c r="R2895" s="1">
        <v>0.99861111111111112</v>
      </c>
      <c r="S2895" s="1">
        <v>0.99583333333333335</v>
      </c>
      <c r="T2895">
        <v>-4</v>
      </c>
      <c r="U2895" t="str">
        <f>IF(Flights[[#This Row],[Arrival Delay]]="","Cancelled",IF(Flights[[#This Row],[Arrival Delay]]&gt;15,"Delayed","On time"))</f>
        <v>On time</v>
      </c>
      <c r="V2895" t="str">
        <f>IF(Flights[[#This Row],[Status]]&lt;&gt;"Delayed","",IF(Flights[[#This Row],[Arrival Delay]]&gt;120,"Severe",IF(Flights[[#This Row],[Arrival Delay]]&gt;60,"Major","Moderate")))</f>
        <v/>
      </c>
      <c r="X2895" t="str">
        <f>IF(OR(AND(Flights[[#This Row],[Status]]="Cancelled",Flights[[#This Row],[Cancellation Reason]]="Airline/Carrier"),Flights[[#This Row],[Delay Type]]="Severe"),"Yes","No")</f>
        <v>No</v>
      </c>
    </row>
    <row r="2896" spans="1:24" x14ac:dyDescent="0.25">
      <c r="A2896" s="3">
        <v>42218</v>
      </c>
      <c r="B2896">
        <f>WEEKNUM(Flights[[#This Row],[Date]],2)</f>
        <v>31</v>
      </c>
      <c r="C2896">
        <f>WEEKDAY(Flights[[#This Row],[Date]],2)</f>
        <v>7</v>
      </c>
      <c r="D2896" t="s">
        <v>1644</v>
      </c>
      <c r="E2896" t="s">
        <v>1989</v>
      </c>
      <c r="F2896" t="s">
        <v>0</v>
      </c>
      <c r="G2896" t="s">
        <v>268</v>
      </c>
      <c r="H2896" t="str">
        <f>_xlfn.XLOOKUP(Flights[[#This Row],[Destination]],Airports!$A$1:$A$77,Airports!$D$1:$D$77,"Code not found")</f>
        <v>Convington</v>
      </c>
      <c r="I2896" t="str" cm="1">
        <f t="array" ref="I2896">_xlfn.XLOOKUP(Flights[[#This Row],[Destination]],_xlfn._TRO_TRAILING(Airports!A:A),_xlfn._TRO_TRAILING(Airports!E:E),"Code not found")</f>
        <v>KY</v>
      </c>
      <c r="J2896" s="1">
        <v>0.51041666666666663</v>
      </c>
      <c r="K2896">
        <f>HOUR(Flights[[#This Row],[Scheduled Departure]])</f>
        <v>12</v>
      </c>
      <c r="L2896" s="1">
        <v>0.56527777777777777</v>
      </c>
      <c r="M2896">
        <v>79</v>
      </c>
      <c r="N2896">
        <v>240</v>
      </c>
      <c r="O2896" s="14">
        <f>Flights[[#This Row],[Length (min)]]/60</f>
        <v>4</v>
      </c>
      <c r="P2896">
        <v>1900</v>
      </c>
      <c r="Q2896" s="17">
        <f>IFERROR(Flights[[#This Row],[Distance]]/Flights[[#This Row],[Length (hr)]],"")</f>
        <v>475</v>
      </c>
      <c r="R2896" s="1">
        <v>0.8125</v>
      </c>
      <c r="S2896" s="1">
        <v>0.8569444444444444</v>
      </c>
      <c r="T2896">
        <v>64</v>
      </c>
      <c r="U2896" t="str">
        <f>IF(Flights[[#This Row],[Arrival Delay]]="","Cancelled",IF(Flights[[#This Row],[Arrival Delay]]&gt;15,"Delayed","On time"))</f>
        <v>Delayed</v>
      </c>
      <c r="V2896" t="str">
        <f>IF(Flights[[#This Row],[Status]]&lt;&gt;"Delayed","",IF(Flights[[#This Row],[Arrival Delay]]&gt;120,"Severe",IF(Flights[[#This Row],[Arrival Delay]]&gt;60,"Major","Moderate")))</f>
        <v>Major</v>
      </c>
      <c r="X2896" t="str">
        <f>IF(OR(AND(Flights[[#This Row],[Status]]="Cancelled",Flights[[#This Row],[Cancellation Reason]]="Airline/Carrier"),Flights[[#This Row],[Delay Type]]="Severe"),"Yes","No")</f>
        <v>No</v>
      </c>
    </row>
    <row r="2897" spans="1:24" x14ac:dyDescent="0.25">
      <c r="A2897" s="3">
        <v>42218</v>
      </c>
      <c r="B2897">
        <f>WEEKNUM(Flights[[#This Row],[Date]],2)</f>
        <v>31</v>
      </c>
      <c r="C2897">
        <f>WEEKDAY(Flights[[#This Row],[Date]],2)</f>
        <v>7</v>
      </c>
      <c r="D2897" t="s">
        <v>523</v>
      </c>
      <c r="E2897" t="s">
        <v>1989</v>
      </c>
      <c r="F2897" t="s">
        <v>0</v>
      </c>
      <c r="G2897" t="s">
        <v>349</v>
      </c>
      <c r="H2897" t="str">
        <f>_xlfn.XLOOKUP(Flights[[#This Row],[Destination]],Airports!$A$1:$A$77,Airports!$D$1:$D$77,"Code not found")</f>
        <v>Salt Lake City</v>
      </c>
      <c r="I2897" t="str" cm="1">
        <f t="array" ref="I2897">_xlfn.XLOOKUP(Flights[[#This Row],[Destination]],_xlfn._TRO_TRAILING(Airports!A:A),_xlfn._TRO_TRAILING(Airports!E:E),"Code not found")</f>
        <v>UT</v>
      </c>
      <c r="J2897" s="1">
        <v>0.54861111111111116</v>
      </c>
      <c r="K2897">
        <f>HOUR(Flights[[#This Row],[Scheduled Departure]])</f>
        <v>13</v>
      </c>
      <c r="L2897" s="1">
        <v>0.54583333333333328</v>
      </c>
      <c r="M2897">
        <v>-4</v>
      </c>
      <c r="N2897">
        <v>112</v>
      </c>
      <c r="O2897" s="14">
        <f>Flights[[#This Row],[Length (min)]]/60</f>
        <v>1.8666666666666667</v>
      </c>
      <c r="P2897">
        <v>590</v>
      </c>
      <c r="Q2897" s="17">
        <f>IFERROR(Flights[[#This Row],[Distance]]/Flights[[#This Row],[Length (hr)]],"")</f>
        <v>316.07142857142856</v>
      </c>
      <c r="R2897" s="1">
        <v>0.66666666666666663</v>
      </c>
      <c r="S2897" s="1">
        <v>0.66527777777777775</v>
      </c>
      <c r="T2897">
        <v>-2</v>
      </c>
      <c r="U2897" t="str">
        <f>IF(Flights[[#This Row],[Arrival Delay]]="","Cancelled",IF(Flights[[#This Row],[Arrival Delay]]&gt;15,"Delayed","On time"))</f>
        <v>On time</v>
      </c>
      <c r="V2897" t="str">
        <f>IF(Flights[[#This Row],[Status]]&lt;&gt;"Delayed","",IF(Flights[[#This Row],[Arrival Delay]]&gt;120,"Severe",IF(Flights[[#This Row],[Arrival Delay]]&gt;60,"Major","Moderate")))</f>
        <v/>
      </c>
      <c r="X2897" t="str">
        <f>IF(OR(AND(Flights[[#This Row],[Status]]="Cancelled",Flights[[#This Row],[Cancellation Reason]]="Airline/Carrier"),Flights[[#This Row],[Delay Type]]="Severe"),"Yes","No")</f>
        <v>No</v>
      </c>
    </row>
    <row r="2898" spans="1:24" x14ac:dyDescent="0.25">
      <c r="A2898" s="3">
        <v>42218</v>
      </c>
      <c r="B2898">
        <f>WEEKNUM(Flights[[#This Row],[Date]],2)</f>
        <v>31</v>
      </c>
      <c r="C2898">
        <f>WEEKDAY(Flights[[#This Row],[Date]],2)</f>
        <v>7</v>
      </c>
      <c r="D2898" t="s">
        <v>200</v>
      </c>
      <c r="E2898" t="s">
        <v>1987</v>
      </c>
      <c r="F2898" t="s">
        <v>0</v>
      </c>
      <c r="G2898" t="s">
        <v>28</v>
      </c>
      <c r="H2898" t="str">
        <f>_xlfn.XLOOKUP(Flights[[#This Row],[Destination]],Airports!$A$1:$A$77,Airports!$D$1:$D$77,"Code not found")</f>
        <v>Philadelphia</v>
      </c>
      <c r="I2898" t="str" cm="1">
        <f t="array" ref="I2898">_xlfn.XLOOKUP(Flights[[#This Row],[Destination]],_xlfn._TRO_TRAILING(Airports!A:A),_xlfn._TRO_TRAILING(Airports!E:E),"Code not found")</f>
        <v>PA</v>
      </c>
      <c r="J2898" s="1">
        <v>0.57291666666666663</v>
      </c>
      <c r="K2898">
        <f>HOUR(Flights[[#This Row],[Scheduled Departure]])</f>
        <v>13</v>
      </c>
      <c r="L2898" s="1">
        <v>0.57222222222222219</v>
      </c>
      <c r="M2898">
        <v>-1</v>
      </c>
      <c r="N2898">
        <v>316</v>
      </c>
      <c r="O2898" s="14">
        <f>Flights[[#This Row],[Length (min)]]/60</f>
        <v>5.2666666666666666</v>
      </c>
      <c r="P2898">
        <v>2402</v>
      </c>
      <c r="Q2898" s="17">
        <f>IFERROR(Flights[[#This Row],[Distance]]/Flights[[#This Row],[Length (hr)]],"")</f>
        <v>456.07594936708864</v>
      </c>
      <c r="R2898" s="1">
        <v>0.92569444444444449</v>
      </c>
      <c r="S2898" s="1">
        <v>0.91666666666666663</v>
      </c>
      <c r="T2898">
        <v>-13</v>
      </c>
      <c r="U2898" t="str">
        <f>IF(Flights[[#This Row],[Arrival Delay]]="","Cancelled",IF(Flights[[#This Row],[Arrival Delay]]&gt;15,"Delayed","On time"))</f>
        <v>On time</v>
      </c>
      <c r="V2898" t="str">
        <f>IF(Flights[[#This Row],[Status]]&lt;&gt;"Delayed","",IF(Flights[[#This Row],[Arrival Delay]]&gt;120,"Severe",IF(Flights[[#This Row],[Arrival Delay]]&gt;60,"Major","Moderate")))</f>
        <v/>
      </c>
      <c r="X2898" t="str">
        <f>IF(OR(AND(Flights[[#This Row],[Status]]="Cancelled",Flights[[#This Row],[Cancellation Reason]]="Airline/Carrier"),Flights[[#This Row],[Delay Type]]="Severe"),"Yes","No")</f>
        <v>No</v>
      </c>
    </row>
    <row r="2899" spans="1:24" x14ac:dyDescent="0.25">
      <c r="A2899" s="3">
        <v>42218</v>
      </c>
      <c r="B2899">
        <f>WEEKNUM(Flights[[#This Row],[Date]],2)</f>
        <v>31</v>
      </c>
      <c r="C2899">
        <f>WEEKDAY(Flights[[#This Row],[Date]],2)</f>
        <v>7</v>
      </c>
      <c r="D2899" t="s">
        <v>1276</v>
      </c>
      <c r="E2899" t="s">
        <v>1995</v>
      </c>
      <c r="F2899" t="s">
        <v>0</v>
      </c>
      <c r="G2899" t="s">
        <v>24</v>
      </c>
      <c r="H2899" t="str">
        <f>_xlfn.XLOOKUP(Flights[[#This Row],[Destination]],Airports!$A$1:$A$77,Airports!$D$1:$D$77,"Code not found")</f>
        <v>Portland</v>
      </c>
      <c r="I2899" t="str" cm="1">
        <f t="array" ref="I2899">_xlfn.XLOOKUP(Flights[[#This Row],[Destination]],_xlfn._TRO_TRAILING(Airports!A:A),_xlfn._TRO_TRAILING(Airports!E:E),"Code not found")</f>
        <v>OR</v>
      </c>
      <c r="J2899" s="1">
        <v>0.73263888888888884</v>
      </c>
      <c r="K2899">
        <f>HOUR(Flights[[#This Row],[Scheduled Departure]])</f>
        <v>17</v>
      </c>
      <c r="L2899" s="1">
        <v>0.73750000000000004</v>
      </c>
      <c r="M2899">
        <v>7</v>
      </c>
      <c r="N2899">
        <v>118</v>
      </c>
      <c r="O2899" s="14">
        <f>Flights[[#This Row],[Length (min)]]/60</f>
        <v>1.9666666666666666</v>
      </c>
      <c r="P2899">
        <v>834</v>
      </c>
      <c r="Q2899" s="17">
        <f>IFERROR(Flights[[#This Row],[Distance]]/Flights[[#This Row],[Length (hr)]],"")</f>
        <v>424.06779661016952</v>
      </c>
      <c r="R2899" s="1">
        <v>0.82638888888888884</v>
      </c>
      <c r="S2899" s="1">
        <v>0.81944444444444442</v>
      </c>
      <c r="T2899">
        <v>-10</v>
      </c>
      <c r="U2899" t="str">
        <f>IF(Flights[[#This Row],[Arrival Delay]]="","Cancelled",IF(Flights[[#This Row],[Arrival Delay]]&gt;15,"Delayed","On time"))</f>
        <v>On time</v>
      </c>
      <c r="V2899" t="str">
        <f>IF(Flights[[#This Row],[Status]]&lt;&gt;"Delayed","",IF(Flights[[#This Row],[Arrival Delay]]&gt;120,"Severe",IF(Flights[[#This Row],[Arrival Delay]]&gt;60,"Major","Moderate")))</f>
        <v/>
      </c>
      <c r="X2899" t="str">
        <f>IF(OR(AND(Flights[[#This Row],[Status]]="Cancelled",Flights[[#This Row],[Cancellation Reason]]="Airline/Carrier"),Flights[[#This Row],[Delay Type]]="Severe"),"Yes","No")</f>
        <v>No</v>
      </c>
    </row>
    <row r="2900" spans="1:24" x14ac:dyDescent="0.25">
      <c r="A2900" s="3">
        <v>42218</v>
      </c>
      <c r="B2900">
        <f>WEEKNUM(Flights[[#This Row],[Date]],2)</f>
        <v>31</v>
      </c>
      <c r="C2900">
        <f>WEEKDAY(Flights[[#This Row],[Date]],2)</f>
        <v>7</v>
      </c>
      <c r="D2900" t="s">
        <v>1272</v>
      </c>
      <c r="E2900" t="s">
        <v>1994</v>
      </c>
      <c r="F2900" t="s">
        <v>0</v>
      </c>
      <c r="G2900" t="s">
        <v>313</v>
      </c>
      <c r="H2900" t="str">
        <f>_xlfn.XLOOKUP(Flights[[#This Row],[Destination]],Airports!$A$1:$A$77,Airports!$D$1:$D$77,"Code not found")</f>
        <v>Monterey</v>
      </c>
      <c r="I2900" t="str" cm="1">
        <f t="array" ref="I2900">_xlfn.XLOOKUP(Flights[[#This Row],[Destination]],_xlfn._TRO_TRAILING(Airports!A:A),_xlfn._TRO_TRAILING(Airports!E:E),"Code not found")</f>
        <v>CA</v>
      </c>
      <c r="J2900" s="1">
        <v>0.91805555555555551</v>
      </c>
      <c r="K2900">
        <f>HOUR(Flights[[#This Row],[Scheduled Departure]])</f>
        <v>22</v>
      </c>
      <c r="L2900" s="1">
        <v>0.96250000000000002</v>
      </c>
      <c r="M2900">
        <v>64</v>
      </c>
      <c r="N2900">
        <v>76</v>
      </c>
      <c r="O2900" s="14">
        <f>Flights[[#This Row],[Length (min)]]/60</f>
        <v>1.2666666666666666</v>
      </c>
      <c r="P2900">
        <v>266</v>
      </c>
      <c r="Q2900" s="17">
        <f>IFERROR(Flights[[#This Row],[Distance]]/Flights[[#This Row],[Length (hr)]],"")</f>
        <v>210</v>
      </c>
      <c r="R2900" s="1">
        <v>0.96805555555555556</v>
      </c>
      <c r="S2900" s="1">
        <v>1.5277777777777777E-2</v>
      </c>
      <c r="T2900">
        <v>68</v>
      </c>
      <c r="U2900" t="str">
        <f>IF(Flights[[#This Row],[Arrival Delay]]="","Cancelled",IF(Flights[[#This Row],[Arrival Delay]]&gt;15,"Delayed","On time"))</f>
        <v>Delayed</v>
      </c>
      <c r="V2900" t="str">
        <f>IF(Flights[[#This Row],[Status]]&lt;&gt;"Delayed","",IF(Flights[[#This Row],[Arrival Delay]]&gt;120,"Severe",IF(Flights[[#This Row],[Arrival Delay]]&gt;60,"Major","Moderate")))</f>
        <v>Major</v>
      </c>
      <c r="X2900" t="str">
        <f>IF(OR(AND(Flights[[#This Row],[Status]]="Cancelled",Flights[[#This Row],[Cancellation Reason]]="Airline/Carrier"),Flights[[#This Row],[Delay Type]]="Severe"),"Yes","No")</f>
        <v>No</v>
      </c>
    </row>
    <row r="2901" spans="1:24" x14ac:dyDescent="0.25">
      <c r="A2901" s="3">
        <v>42218</v>
      </c>
      <c r="B2901">
        <f>WEEKNUM(Flights[[#This Row],[Date]],2)</f>
        <v>31</v>
      </c>
      <c r="C2901">
        <f>WEEKDAY(Flights[[#This Row],[Date]],2)</f>
        <v>7</v>
      </c>
      <c r="D2901" t="s">
        <v>671</v>
      </c>
      <c r="E2901" t="s">
        <v>1989</v>
      </c>
      <c r="F2901" t="s">
        <v>0</v>
      </c>
      <c r="G2901" t="s">
        <v>26</v>
      </c>
      <c r="H2901" t="str">
        <f>_xlfn.XLOOKUP(Flights[[#This Row],[Destination]],Airports!$A$1:$A$77,Airports!$D$1:$D$77,"Code not found")</f>
        <v>Atlanta</v>
      </c>
      <c r="I2901" t="str" cm="1">
        <f t="array" ref="I2901">_xlfn.XLOOKUP(Flights[[#This Row],[Destination]],_xlfn._TRO_TRAILING(Airports!A:A),_xlfn._TRO_TRAILING(Airports!E:E),"Code not found")</f>
        <v>GA</v>
      </c>
      <c r="J2901" s="1">
        <v>0.92361111111111116</v>
      </c>
      <c r="K2901">
        <f>HOUR(Flights[[#This Row],[Scheduled Departure]])</f>
        <v>22</v>
      </c>
      <c r="L2901" s="1">
        <v>0.96597222222222223</v>
      </c>
      <c r="M2901">
        <v>61</v>
      </c>
      <c r="N2901">
        <v>259</v>
      </c>
      <c r="O2901" s="14">
        <f>Flights[[#This Row],[Length (min)]]/60</f>
        <v>4.3166666666666664</v>
      </c>
      <c r="P2901">
        <v>1947</v>
      </c>
      <c r="Q2901" s="17">
        <f>IFERROR(Flights[[#This Row],[Distance]]/Flights[[#This Row],[Length (hr)]],"")</f>
        <v>451.04247104247105</v>
      </c>
      <c r="R2901" s="1">
        <v>0.22847222222222222</v>
      </c>
      <c r="S2901" s="1">
        <v>0.27083333333333331</v>
      </c>
      <c r="T2901">
        <v>61</v>
      </c>
      <c r="U2901" t="str">
        <f>IF(Flights[[#This Row],[Arrival Delay]]="","Cancelled",IF(Flights[[#This Row],[Arrival Delay]]&gt;15,"Delayed","On time"))</f>
        <v>Delayed</v>
      </c>
      <c r="V2901" t="str">
        <f>IF(Flights[[#This Row],[Status]]&lt;&gt;"Delayed","",IF(Flights[[#This Row],[Arrival Delay]]&gt;120,"Severe",IF(Flights[[#This Row],[Arrival Delay]]&gt;60,"Major","Moderate")))</f>
        <v>Major</v>
      </c>
      <c r="X2901" t="str">
        <f>IF(OR(AND(Flights[[#This Row],[Status]]="Cancelled",Flights[[#This Row],[Cancellation Reason]]="Airline/Carrier"),Flights[[#This Row],[Delay Type]]="Severe"),"Yes","No")</f>
        <v>No</v>
      </c>
    </row>
    <row r="2902" spans="1:24" x14ac:dyDescent="0.25">
      <c r="A2902" s="3">
        <v>42218</v>
      </c>
      <c r="B2902">
        <f>WEEKNUM(Flights[[#This Row],[Date]],2)</f>
        <v>31</v>
      </c>
      <c r="C2902">
        <f>WEEKDAY(Flights[[#This Row],[Date]],2)</f>
        <v>7</v>
      </c>
      <c r="D2902" t="s">
        <v>1624</v>
      </c>
      <c r="E2902" t="s">
        <v>1990</v>
      </c>
      <c r="F2902" t="s">
        <v>0</v>
      </c>
      <c r="G2902" t="s">
        <v>15</v>
      </c>
      <c r="H2902" t="str">
        <f>_xlfn.XLOOKUP(Flights[[#This Row],[Destination]],Airports!$A$1:$A$77,Airports!$D$1:$D$77,"Code not found")</f>
        <v>Las Vegas</v>
      </c>
      <c r="I2902" t="str" cm="1">
        <f t="array" ref="I2902">_xlfn.XLOOKUP(Flights[[#This Row],[Destination]],_xlfn._TRO_TRAILING(Airports!A:A),_xlfn._TRO_TRAILING(Airports!E:E),"Code not found")</f>
        <v>NV</v>
      </c>
      <c r="J2902" s="1">
        <v>0.92847222222222225</v>
      </c>
      <c r="K2902">
        <f>HOUR(Flights[[#This Row],[Scheduled Departure]])</f>
        <v>22</v>
      </c>
      <c r="L2902" s="1">
        <v>0.94444444444444442</v>
      </c>
      <c r="M2902">
        <v>23</v>
      </c>
      <c r="N2902">
        <v>81</v>
      </c>
      <c r="O2902" s="14">
        <f>Flights[[#This Row],[Length (min)]]/60</f>
        <v>1.35</v>
      </c>
      <c r="P2902">
        <v>236</v>
      </c>
      <c r="Q2902" s="17">
        <f>IFERROR(Flights[[#This Row],[Distance]]/Flights[[#This Row],[Length (hr)]],"")</f>
        <v>174.81481481481481</v>
      </c>
      <c r="R2902" s="1">
        <v>0.97986111111111107</v>
      </c>
      <c r="S2902" s="1">
        <v>6.9444444444444447E-4</v>
      </c>
      <c r="T2902">
        <v>30</v>
      </c>
      <c r="U2902" t="str">
        <f>IF(Flights[[#This Row],[Arrival Delay]]="","Cancelled",IF(Flights[[#This Row],[Arrival Delay]]&gt;15,"Delayed","On time"))</f>
        <v>Delayed</v>
      </c>
      <c r="V2902" t="str">
        <f>IF(Flights[[#This Row],[Status]]&lt;&gt;"Delayed","",IF(Flights[[#This Row],[Arrival Delay]]&gt;120,"Severe",IF(Flights[[#This Row],[Arrival Delay]]&gt;60,"Major","Moderate")))</f>
        <v>Moderate</v>
      </c>
      <c r="X2902" t="str">
        <f>IF(OR(AND(Flights[[#This Row],[Status]]="Cancelled",Flights[[#This Row],[Cancellation Reason]]="Airline/Carrier"),Flights[[#This Row],[Delay Type]]="Severe"),"Yes","No")</f>
        <v>No</v>
      </c>
    </row>
    <row r="2903" spans="1:24" x14ac:dyDescent="0.25">
      <c r="A2903" s="3">
        <v>42218</v>
      </c>
      <c r="B2903">
        <f>WEEKNUM(Flights[[#This Row],[Date]],2)</f>
        <v>31</v>
      </c>
      <c r="C2903">
        <f>WEEKDAY(Flights[[#This Row],[Date]],2)</f>
        <v>7</v>
      </c>
      <c r="D2903" t="s">
        <v>1375</v>
      </c>
      <c r="E2903" t="s">
        <v>1993</v>
      </c>
      <c r="F2903" t="s">
        <v>0</v>
      </c>
      <c r="G2903" t="s">
        <v>262</v>
      </c>
      <c r="H2903" t="str">
        <f>_xlfn.XLOOKUP(Flights[[#This Row],[Destination]],Airports!$A$1:$A$77,Airports!$D$1:$D$77,"Code not found")</f>
        <v>Cleveland</v>
      </c>
      <c r="I2903" t="str" cm="1">
        <f t="array" ref="I2903">_xlfn.XLOOKUP(Flights[[#This Row],[Destination]],_xlfn._TRO_TRAILING(Airports!A:A),_xlfn._TRO_TRAILING(Airports!E:E),"Code not found")</f>
        <v>OH</v>
      </c>
      <c r="J2903" s="1">
        <v>0.96875</v>
      </c>
      <c r="K2903">
        <f>HOUR(Flights[[#This Row],[Scheduled Departure]])</f>
        <v>23</v>
      </c>
      <c r="L2903" s="1">
        <v>0.97083333333333333</v>
      </c>
      <c r="M2903">
        <v>3</v>
      </c>
      <c r="N2903">
        <v>275</v>
      </c>
      <c r="O2903" s="14">
        <f>Flights[[#This Row],[Length (min)]]/60</f>
        <v>4.583333333333333</v>
      </c>
      <c r="P2903">
        <v>2052</v>
      </c>
      <c r="Q2903" s="17">
        <f>IFERROR(Flights[[#This Row],[Distance]]/Flights[[#This Row],[Length (hr)]],"")</f>
        <v>447.70909090909095</v>
      </c>
      <c r="R2903" s="1">
        <v>0.28194444444444444</v>
      </c>
      <c r="S2903" s="1">
        <v>0.28680555555555554</v>
      </c>
      <c r="T2903">
        <v>7</v>
      </c>
      <c r="U2903" t="str">
        <f>IF(Flights[[#This Row],[Arrival Delay]]="","Cancelled",IF(Flights[[#This Row],[Arrival Delay]]&gt;15,"Delayed","On time"))</f>
        <v>On time</v>
      </c>
      <c r="V2903" t="str">
        <f>IF(Flights[[#This Row],[Status]]&lt;&gt;"Delayed","",IF(Flights[[#This Row],[Arrival Delay]]&gt;120,"Severe",IF(Flights[[#This Row],[Arrival Delay]]&gt;60,"Major","Moderate")))</f>
        <v/>
      </c>
      <c r="X2903" t="str">
        <f>IF(OR(AND(Flights[[#This Row],[Status]]="Cancelled",Flights[[#This Row],[Cancellation Reason]]="Airline/Carrier"),Flights[[#This Row],[Delay Type]]="Severe"),"Yes","No")</f>
        <v>No</v>
      </c>
    </row>
    <row r="2904" spans="1:24" x14ac:dyDescent="0.25">
      <c r="A2904" s="3">
        <v>42219</v>
      </c>
      <c r="B2904">
        <f>WEEKNUM(Flights[[#This Row],[Date]],2)</f>
        <v>32</v>
      </c>
      <c r="C2904">
        <f>WEEKDAY(Flights[[#This Row],[Date]],2)</f>
        <v>1</v>
      </c>
      <c r="D2904" t="s">
        <v>1664</v>
      </c>
      <c r="E2904" t="s">
        <v>1996</v>
      </c>
      <c r="F2904" t="s">
        <v>0</v>
      </c>
      <c r="G2904" t="s">
        <v>9</v>
      </c>
      <c r="H2904" t="str">
        <f>_xlfn.XLOOKUP(Flights[[#This Row],[Destination]],Airports!$A$1:$A$77,Airports!$D$1:$D$77,"Code not found")</f>
        <v>San Francisco</v>
      </c>
      <c r="I2904" t="str" cm="1">
        <f t="array" ref="I2904">_xlfn.XLOOKUP(Flights[[#This Row],[Destination]],_xlfn._TRO_TRAILING(Airports!A:A),_xlfn._TRO_TRAILING(Airports!E:E),"Code not found")</f>
        <v>CA</v>
      </c>
      <c r="J2904" s="1">
        <v>6.9444444444444441E-3</v>
      </c>
      <c r="K2904">
        <f>HOUR(Flights[[#This Row],[Scheduled Departure]])</f>
        <v>0</v>
      </c>
      <c r="L2904" s="1">
        <v>2.9861111111111113E-2</v>
      </c>
      <c r="M2904">
        <v>33</v>
      </c>
      <c r="N2904">
        <v>74</v>
      </c>
      <c r="O2904" s="14">
        <f>Flights[[#This Row],[Length (min)]]/60</f>
        <v>1.2333333333333334</v>
      </c>
      <c r="P2904">
        <v>337</v>
      </c>
      <c r="Q2904" s="17">
        <f>IFERROR(Flights[[#This Row],[Distance]]/Flights[[#This Row],[Length (hr)]],"")</f>
        <v>273.24324324324323</v>
      </c>
      <c r="R2904" s="1">
        <v>5.9027777777777776E-2</v>
      </c>
      <c r="S2904" s="1">
        <v>8.1250000000000003E-2</v>
      </c>
      <c r="T2904">
        <v>32</v>
      </c>
      <c r="U2904" t="str">
        <f>IF(Flights[[#This Row],[Arrival Delay]]="","Cancelled",IF(Flights[[#This Row],[Arrival Delay]]&gt;15,"Delayed","On time"))</f>
        <v>Delayed</v>
      </c>
      <c r="V2904" t="str">
        <f>IF(Flights[[#This Row],[Status]]&lt;&gt;"Delayed","",IF(Flights[[#This Row],[Arrival Delay]]&gt;120,"Severe",IF(Flights[[#This Row],[Arrival Delay]]&gt;60,"Major","Moderate")))</f>
        <v>Moderate</v>
      </c>
      <c r="X2904" t="str">
        <f>IF(OR(AND(Flights[[#This Row],[Status]]="Cancelled",Flights[[#This Row],[Cancellation Reason]]="Airline/Carrier"),Flights[[#This Row],[Delay Type]]="Severe"),"Yes","No")</f>
        <v>No</v>
      </c>
    </row>
    <row r="2905" spans="1:24" x14ac:dyDescent="0.25">
      <c r="A2905" s="3">
        <v>42219</v>
      </c>
      <c r="B2905">
        <f>WEEKNUM(Flights[[#This Row],[Date]],2)</f>
        <v>32</v>
      </c>
      <c r="C2905">
        <f>WEEKDAY(Flights[[#This Row],[Date]],2)</f>
        <v>1</v>
      </c>
      <c r="D2905" t="s">
        <v>1460</v>
      </c>
      <c r="E2905" t="s">
        <v>1989</v>
      </c>
      <c r="F2905" t="s">
        <v>0</v>
      </c>
      <c r="G2905" t="s">
        <v>314</v>
      </c>
      <c r="H2905" t="str">
        <f>_xlfn.XLOOKUP(Flights[[#This Row],[Destination]],Airports!$A$1:$A$77,Airports!$D$1:$D$77,"Code not found")</f>
        <v>Minneapolis</v>
      </c>
      <c r="I2905" t="str" cm="1">
        <f t="array" ref="I2905">_xlfn.XLOOKUP(Flights[[#This Row],[Destination]],_xlfn._TRO_TRAILING(Airports!A:A),_xlfn._TRO_TRAILING(Airports!E:E),"Code not found")</f>
        <v>MN</v>
      </c>
      <c r="J2905" s="1">
        <v>3.4722222222222224E-2</v>
      </c>
      <c r="K2905">
        <f>HOUR(Flights[[#This Row],[Scheduled Departure]])</f>
        <v>0</v>
      </c>
      <c r="L2905" s="1">
        <v>3.3333333333333333E-2</v>
      </c>
      <c r="M2905">
        <v>-2</v>
      </c>
      <c r="N2905">
        <v>203</v>
      </c>
      <c r="O2905" s="14">
        <f>Flights[[#This Row],[Length (min)]]/60</f>
        <v>3.3833333333333333</v>
      </c>
      <c r="P2905">
        <v>1535</v>
      </c>
      <c r="Q2905" s="17">
        <f>IFERROR(Flights[[#This Row],[Distance]]/Flights[[#This Row],[Length (hr)]],"")</f>
        <v>453.69458128078816</v>
      </c>
      <c r="R2905" s="1">
        <v>0.26527777777777778</v>
      </c>
      <c r="S2905" s="1">
        <v>0.25763888888888886</v>
      </c>
      <c r="T2905">
        <v>-11</v>
      </c>
      <c r="U2905" t="str">
        <f>IF(Flights[[#This Row],[Arrival Delay]]="","Cancelled",IF(Flights[[#This Row],[Arrival Delay]]&gt;15,"Delayed","On time"))</f>
        <v>On time</v>
      </c>
      <c r="V2905" t="str">
        <f>IF(Flights[[#This Row],[Status]]&lt;&gt;"Delayed","",IF(Flights[[#This Row],[Arrival Delay]]&gt;120,"Severe",IF(Flights[[#This Row],[Arrival Delay]]&gt;60,"Major","Moderate")))</f>
        <v/>
      </c>
      <c r="X2905" t="str">
        <f>IF(OR(AND(Flights[[#This Row],[Status]]="Cancelled",Flights[[#This Row],[Cancellation Reason]]="Airline/Carrier"),Flights[[#This Row],[Delay Type]]="Severe"),"Yes","No")</f>
        <v>No</v>
      </c>
    </row>
    <row r="2906" spans="1:24" x14ac:dyDescent="0.25">
      <c r="A2906" s="3">
        <v>42219</v>
      </c>
      <c r="B2906">
        <f>WEEKNUM(Flights[[#This Row],[Date]],2)</f>
        <v>32</v>
      </c>
      <c r="C2906">
        <f>WEEKDAY(Flights[[#This Row],[Date]],2)</f>
        <v>1</v>
      </c>
      <c r="D2906" t="s">
        <v>805</v>
      </c>
      <c r="E2906" t="s">
        <v>1990</v>
      </c>
      <c r="F2906" t="s">
        <v>0</v>
      </c>
      <c r="G2906" t="s">
        <v>293</v>
      </c>
      <c r="H2906" t="str">
        <f>_xlfn.XLOOKUP(Flights[[#This Row],[Destination]],Airports!$A$1:$A$77,Airports!$D$1:$D$77,"Code not found")</f>
        <v>Houston</v>
      </c>
      <c r="I2906" t="str" cm="1">
        <f t="array" ref="I2906">_xlfn.XLOOKUP(Flights[[#This Row],[Destination]],_xlfn._TRO_TRAILING(Airports!A:A),_xlfn._TRO_TRAILING(Airports!E:E),"Code not found")</f>
        <v>TX</v>
      </c>
      <c r="J2906" s="1">
        <v>0.26527777777777778</v>
      </c>
      <c r="K2906">
        <f>HOUR(Flights[[#This Row],[Scheduled Departure]])</f>
        <v>6</v>
      </c>
      <c r="L2906" s="1">
        <v>0.2673611111111111</v>
      </c>
      <c r="M2906">
        <v>3</v>
      </c>
      <c r="N2906">
        <v>203</v>
      </c>
      <c r="O2906" s="14">
        <f>Flights[[#This Row],[Length (min)]]/60</f>
        <v>3.3833333333333333</v>
      </c>
      <c r="P2906">
        <v>1379</v>
      </c>
      <c r="Q2906" s="17">
        <f>IFERROR(Flights[[#This Row],[Distance]]/Flights[[#This Row],[Length (hr)]],"")</f>
        <v>407.58620689655174</v>
      </c>
      <c r="R2906" s="1">
        <v>0.48958333333333331</v>
      </c>
      <c r="S2906" s="1">
        <v>0.49166666666666664</v>
      </c>
      <c r="T2906">
        <v>3</v>
      </c>
      <c r="U2906" t="str">
        <f>IF(Flights[[#This Row],[Arrival Delay]]="","Cancelled",IF(Flights[[#This Row],[Arrival Delay]]&gt;15,"Delayed","On time"))</f>
        <v>On time</v>
      </c>
      <c r="V2906" t="str">
        <f>IF(Flights[[#This Row],[Status]]&lt;&gt;"Delayed","",IF(Flights[[#This Row],[Arrival Delay]]&gt;120,"Severe",IF(Flights[[#This Row],[Arrival Delay]]&gt;60,"Major","Moderate")))</f>
        <v/>
      </c>
      <c r="X2906" t="str">
        <f>IF(OR(AND(Flights[[#This Row],[Status]]="Cancelled",Flights[[#This Row],[Cancellation Reason]]="Airline/Carrier"),Flights[[#This Row],[Delay Type]]="Severe"),"Yes","No")</f>
        <v>No</v>
      </c>
    </row>
    <row r="2907" spans="1:24" x14ac:dyDescent="0.25">
      <c r="A2907" s="3">
        <v>42219</v>
      </c>
      <c r="B2907">
        <f>WEEKNUM(Flights[[#This Row],[Date]],2)</f>
        <v>32</v>
      </c>
      <c r="C2907">
        <f>WEEKDAY(Flights[[#This Row],[Date]],2)</f>
        <v>1</v>
      </c>
      <c r="D2907" t="s">
        <v>1040</v>
      </c>
      <c r="E2907" t="s">
        <v>1990</v>
      </c>
      <c r="F2907" t="s">
        <v>0</v>
      </c>
      <c r="G2907" t="s">
        <v>20</v>
      </c>
      <c r="H2907" t="str">
        <f>_xlfn.XLOOKUP(Flights[[#This Row],[Destination]],Airports!$A$1:$A$77,Airports!$D$1:$D$77,"Code not found")</f>
        <v>Kahului</v>
      </c>
      <c r="I2907" t="str" cm="1">
        <f t="array" ref="I2907">_xlfn.XLOOKUP(Flights[[#This Row],[Destination]],_xlfn._TRO_TRAILING(Airports!A:A),_xlfn._TRO_TRAILING(Airports!E:E),"Code not found")</f>
        <v>HI</v>
      </c>
      <c r="J2907" s="1">
        <v>0.33333333333333331</v>
      </c>
      <c r="K2907">
        <f>HOUR(Flights[[#This Row],[Scheduled Departure]])</f>
        <v>8</v>
      </c>
      <c r="L2907" s="1">
        <v>0.35902777777777778</v>
      </c>
      <c r="M2907">
        <v>37</v>
      </c>
      <c r="N2907">
        <v>328</v>
      </c>
      <c r="O2907" s="14">
        <f>Flights[[#This Row],[Length (min)]]/60</f>
        <v>5.4666666666666668</v>
      </c>
      <c r="P2907">
        <v>2486</v>
      </c>
      <c r="Q2907" s="17">
        <f>IFERROR(Flights[[#This Row],[Distance]]/Flights[[#This Row],[Length (hr)]],"")</f>
        <v>454.7560975609756</v>
      </c>
      <c r="R2907" s="1">
        <v>0.43819444444444444</v>
      </c>
      <c r="S2907" s="1">
        <v>0.46180555555555558</v>
      </c>
      <c r="T2907">
        <v>34</v>
      </c>
      <c r="U2907" t="str">
        <f>IF(Flights[[#This Row],[Arrival Delay]]="","Cancelled",IF(Flights[[#This Row],[Arrival Delay]]&gt;15,"Delayed","On time"))</f>
        <v>Delayed</v>
      </c>
      <c r="V2907" t="str">
        <f>IF(Flights[[#This Row],[Status]]&lt;&gt;"Delayed","",IF(Flights[[#This Row],[Arrival Delay]]&gt;120,"Severe",IF(Flights[[#This Row],[Arrival Delay]]&gt;60,"Major","Moderate")))</f>
        <v>Moderate</v>
      </c>
      <c r="X2907" t="str">
        <f>IF(OR(AND(Flights[[#This Row],[Status]]="Cancelled",Flights[[#This Row],[Cancellation Reason]]="Airline/Carrier"),Flights[[#This Row],[Delay Type]]="Severe"),"Yes","No")</f>
        <v>No</v>
      </c>
    </row>
    <row r="2908" spans="1:24" x14ac:dyDescent="0.25">
      <c r="A2908" s="3">
        <v>42219</v>
      </c>
      <c r="B2908">
        <f>WEEKNUM(Flights[[#This Row],[Date]],2)</f>
        <v>32</v>
      </c>
      <c r="C2908">
        <f>WEEKDAY(Flights[[#This Row],[Date]],2)</f>
        <v>1</v>
      </c>
      <c r="D2908" t="s">
        <v>1515</v>
      </c>
      <c r="E2908" t="s">
        <v>1995</v>
      </c>
      <c r="F2908" t="s">
        <v>0</v>
      </c>
      <c r="G2908" t="s">
        <v>24</v>
      </c>
      <c r="H2908" t="str">
        <f>_xlfn.XLOOKUP(Flights[[#This Row],[Destination]],Airports!$A$1:$A$77,Airports!$D$1:$D$77,"Code not found")</f>
        <v>Portland</v>
      </c>
      <c r="I2908" t="str" cm="1">
        <f t="array" ref="I2908">_xlfn.XLOOKUP(Flights[[#This Row],[Destination]],_xlfn._TRO_TRAILING(Airports!A:A),_xlfn._TRO_TRAILING(Airports!E:E),"Code not found")</f>
        <v>OR</v>
      </c>
      <c r="J2908" s="1">
        <v>0.39930555555555558</v>
      </c>
      <c r="K2908">
        <f>HOUR(Flights[[#This Row],[Scheduled Departure]])</f>
        <v>9</v>
      </c>
      <c r="L2908" s="1">
        <v>0.40277777777777779</v>
      </c>
      <c r="M2908">
        <v>5</v>
      </c>
      <c r="N2908">
        <v>128</v>
      </c>
      <c r="O2908" s="14">
        <f>Flights[[#This Row],[Length (min)]]/60</f>
        <v>2.1333333333333333</v>
      </c>
      <c r="P2908">
        <v>834</v>
      </c>
      <c r="Q2908" s="17">
        <f>IFERROR(Flights[[#This Row],[Distance]]/Flights[[#This Row],[Length (hr)]],"")</f>
        <v>390.9375</v>
      </c>
      <c r="R2908" s="1">
        <v>0.49305555555555558</v>
      </c>
      <c r="S2908" s="1">
        <v>0.49166666666666664</v>
      </c>
      <c r="T2908">
        <v>-2</v>
      </c>
      <c r="U2908" t="str">
        <f>IF(Flights[[#This Row],[Arrival Delay]]="","Cancelled",IF(Flights[[#This Row],[Arrival Delay]]&gt;15,"Delayed","On time"))</f>
        <v>On time</v>
      </c>
      <c r="V2908" t="str">
        <f>IF(Flights[[#This Row],[Status]]&lt;&gt;"Delayed","",IF(Flights[[#This Row],[Arrival Delay]]&gt;120,"Severe",IF(Flights[[#This Row],[Arrival Delay]]&gt;60,"Major","Moderate")))</f>
        <v/>
      </c>
      <c r="X2908" t="str">
        <f>IF(OR(AND(Flights[[#This Row],[Status]]="Cancelled",Flights[[#This Row],[Cancellation Reason]]="Airline/Carrier"),Flights[[#This Row],[Delay Type]]="Severe"),"Yes","No")</f>
        <v>No</v>
      </c>
    </row>
    <row r="2909" spans="1:24" x14ac:dyDescent="0.25">
      <c r="A2909" s="3">
        <v>42219</v>
      </c>
      <c r="B2909">
        <f>WEEKNUM(Flights[[#This Row],[Date]],2)</f>
        <v>32</v>
      </c>
      <c r="C2909">
        <f>WEEKDAY(Flights[[#This Row],[Date]],2)</f>
        <v>1</v>
      </c>
      <c r="D2909" t="s">
        <v>459</v>
      </c>
      <c r="E2909" t="s">
        <v>1991</v>
      </c>
      <c r="F2909" t="s">
        <v>0</v>
      </c>
      <c r="G2909" t="s">
        <v>344</v>
      </c>
      <c r="H2909" t="str">
        <f>_xlfn.XLOOKUP(Flights[[#This Row],[Destination]],Airports!$A$1:$A$77,Airports!$D$1:$D$77,"Code not found")</f>
        <v>Seattle</v>
      </c>
      <c r="I2909" t="str" cm="1">
        <f t="array" ref="I2909">_xlfn.XLOOKUP(Flights[[#This Row],[Destination]],_xlfn._TRO_TRAILING(Airports!A:A),_xlfn._TRO_TRAILING(Airports!E:E),"Code not found")</f>
        <v>WA</v>
      </c>
      <c r="J2909" s="1">
        <v>0.42708333333333331</v>
      </c>
      <c r="K2909">
        <f>HOUR(Flights[[#This Row],[Scheduled Departure]])</f>
        <v>10</v>
      </c>
      <c r="L2909" s="1">
        <v>0.4236111111111111</v>
      </c>
      <c r="M2909">
        <v>-5</v>
      </c>
      <c r="N2909">
        <v>149</v>
      </c>
      <c r="O2909" s="14">
        <f>Flights[[#This Row],[Length (min)]]/60</f>
        <v>2.4833333333333334</v>
      </c>
      <c r="P2909">
        <v>954</v>
      </c>
      <c r="Q2909" s="17">
        <f>IFERROR(Flights[[#This Row],[Distance]]/Flights[[#This Row],[Length (hr)]],"")</f>
        <v>384.16107382550337</v>
      </c>
      <c r="R2909" s="1">
        <v>0.53472222222222221</v>
      </c>
      <c r="S2909" s="1">
        <v>0.52708333333333335</v>
      </c>
      <c r="T2909">
        <v>-11</v>
      </c>
      <c r="U2909" t="str">
        <f>IF(Flights[[#This Row],[Arrival Delay]]="","Cancelled",IF(Flights[[#This Row],[Arrival Delay]]&gt;15,"Delayed","On time"))</f>
        <v>On time</v>
      </c>
      <c r="V2909" t="str">
        <f>IF(Flights[[#This Row],[Status]]&lt;&gt;"Delayed","",IF(Flights[[#This Row],[Arrival Delay]]&gt;120,"Severe",IF(Flights[[#This Row],[Arrival Delay]]&gt;60,"Major","Moderate")))</f>
        <v/>
      </c>
      <c r="X2909" t="str">
        <f>IF(OR(AND(Flights[[#This Row],[Status]]="Cancelled",Flights[[#This Row],[Cancellation Reason]]="Airline/Carrier"),Flights[[#This Row],[Delay Type]]="Severe"),"Yes","No")</f>
        <v>No</v>
      </c>
    </row>
    <row r="2910" spans="1:24" x14ac:dyDescent="0.25">
      <c r="A2910" s="3">
        <v>42219</v>
      </c>
      <c r="B2910">
        <f>WEEKNUM(Flights[[#This Row],[Date]],2)</f>
        <v>32</v>
      </c>
      <c r="C2910">
        <f>WEEKDAY(Flights[[#This Row],[Date]],2)</f>
        <v>1</v>
      </c>
      <c r="D2910" t="s">
        <v>698</v>
      </c>
      <c r="E2910" t="s">
        <v>1996</v>
      </c>
      <c r="F2910" t="s">
        <v>0</v>
      </c>
      <c r="G2910" t="s">
        <v>270</v>
      </c>
      <c r="H2910" t="str">
        <f>_xlfn.XLOOKUP(Flights[[#This Row],[Destination]],Airports!$A$1:$A$77,Airports!$D$1:$D$77,"Code not found")</f>
        <v>Dallas</v>
      </c>
      <c r="I2910" t="str" cm="1">
        <f t="array" ref="I2910">_xlfn.XLOOKUP(Flights[[#This Row],[Destination]],_xlfn._TRO_TRAILING(Airports!A:A),_xlfn._TRO_TRAILING(Airports!E:E),"Code not found")</f>
        <v>TX</v>
      </c>
      <c r="J2910" s="1">
        <v>0.44097222222222221</v>
      </c>
      <c r="K2910">
        <f>HOUR(Flights[[#This Row],[Scheduled Departure]])</f>
        <v>10</v>
      </c>
      <c r="L2910" s="1">
        <v>0.47361111111111109</v>
      </c>
      <c r="M2910">
        <v>47</v>
      </c>
      <c r="N2910">
        <v>174</v>
      </c>
      <c r="O2910" s="14">
        <f>Flights[[#This Row],[Length (min)]]/60</f>
        <v>2.9</v>
      </c>
      <c r="P2910">
        <v>1246</v>
      </c>
      <c r="Q2910" s="17">
        <f>IFERROR(Flights[[#This Row],[Distance]]/Flights[[#This Row],[Length (hr)]],"")</f>
        <v>429.65517241379314</v>
      </c>
      <c r="R2910" s="1">
        <v>0.65277777777777779</v>
      </c>
      <c r="S2910" s="1">
        <v>0.67777777777777781</v>
      </c>
      <c r="T2910">
        <v>36</v>
      </c>
      <c r="U2910" t="str">
        <f>IF(Flights[[#This Row],[Arrival Delay]]="","Cancelled",IF(Flights[[#This Row],[Arrival Delay]]&gt;15,"Delayed","On time"))</f>
        <v>Delayed</v>
      </c>
      <c r="V2910" t="str">
        <f>IF(Flights[[#This Row],[Status]]&lt;&gt;"Delayed","",IF(Flights[[#This Row],[Arrival Delay]]&gt;120,"Severe",IF(Flights[[#This Row],[Arrival Delay]]&gt;60,"Major","Moderate")))</f>
        <v>Moderate</v>
      </c>
      <c r="X2910" t="str">
        <f>IF(OR(AND(Flights[[#This Row],[Status]]="Cancelled",Flights[[#This Row],[Cancellation Reason]]="Airline/Carrier"),Flights[[#This Row],[Delay Type]]="Severe"),"Yes","No")</f>
        <v>No</v>
      </c>
    </row>
    <row r="2911" spans="1:24" x14ac:dyDescent="0.25">
      <c r="A2911" s="3">
        <v>42219</v>
      </c>
      <c r="B2911">
        <f>WEEKNUM(Flights[[#This Row],[Date]],2)</f>
        <v>32</v>
      </c>
      <c r="C2911">
        <f>WEEKDAY(Flights[[#This Row],[Date]],2)</f>
        <v>1</v>
      </c>
      <c r="D2911" t="s">
        <v>1412</v>
      </c>
      <c r="E2911" t="s">
        <v>1990</v>
      </c>
      <c r="F2911" t="s">
        <v>0</v>
      </c>
      <c r="G2911" t="s">
        <v>4</v>
      </c>
      <c r="H2911" t="str">
        <f>_xlfn.XLOOKUP(Flights[[#This Row],[Destination]],Airports!$A$1:$A$77,Airports!$D$1:$D$77,"Code not found")</f>
        <v>Chicago</v>
      </c>
      <c r="I2911" t="str" cm="1">
        <f t="array" ref="I2911">_xlfn.XLOOKUP(Flights[[#This Row],[Destination]],_xlfn._TRO_TRAILING(Airports!A:A),_xlfn._TRO_TRAILING(Airports!E:E),"Code not found")</f>
        <v>IL</v>
      </c>
      <c r="J2911" s="1">
        <v>0.56805555555555554</v>
      </c>
      <c r="K2911">
        <f>HOUR(Flights[[#This Row],[Scheduled Departure]])</f>
        <v>13</v>
      </c>
      <c r="L2911" s="1">
        <v>0.56111111111111112</v>
      </c>
      <c r="M2911">
        <v>-10</v>
      </c>
      <c r="N2911">
        <v>263</v>
      </c>
      <c r="O2911" s="14">
        <f>Flights[[#This Row],[Length (min)]]/60</f>
        <v>4.3833333333333337</v>
      </c>
      <c r="P2911">
        <v>1744</v>
      </c>
      <c r="Q2911" s="17">
        <f>IFERROR(Flights[[#This Row],[Distance]]/Flights[[#This Row],[Length (hr)]],"")</f>
        <v>397.87072243346006</v>
      </c>
      <c r="R2911" s="1">
        <v>0.82708333333333328</v>
      </c>
      <c r="S2911" s="1">
        <v>0.82708333333333328</v>
      </c>
      <c r="T2911">
        <v>0</v>
      </c>
      <c r="U2911" t="str">
        <f>IF(Flights[[#This Row],[Arrival Delay]]="","Cancelled",IF(Flights[[#This Row],[Arrival Delay]]&gt;15,"Delayed","On time"))</f>
        <v>On time</v>
      </c>
      <c r="V2911" t="str">
        <f>IF(Flights[[#This Row],[Status]]&lt;&gt;"Delayed","",IF(Flights[[#This Row],[Arrival Delay]]&gt;120,"Severe",IF(Flights[[#This Row],[Arrival Delay]]&gt;60,"Major","Moderate")))</f>
        <v/>
      </c>
      <c r="X2911" t="str">
        <f>IF(OR(AND(Flights[[#This Row],[Status]]="Cancelled",Flights[[#This Row],[Cancellation Reason]]="Airline/Carrier"),Flights[[#This Row],[Delay Type]]="Severe"),"Yes","No")</f>
        <v>No</v>
      </c>
    </row>
    <row r="2912" spans="1:24" x14ac:dyDescent="0.25">
      <c r="A2912" s="3">
        <v>42219</v>
      </c>
      <c r="B2912">
        <f>WEEKNUM(Flights[[#This Row],[Date]],2)</f>
        <v>32</v>
      </c>
      <c r="C2912">
        <f>WEEKDAY(Flights[[#This Row],[Date]],2)</f>
        <v>1</v>
      </c>
      <c r="D2912" t="s">
        <v>620</v>
      </c>
      <c r="E2912" t="s">
        <v>1994</v>
      </c>
      <c r="F2912" t="s">
        <v>0</v>
      </c>
      <c r="G2912" t="s">
        <v>343</v>
      </c>
      <c r="H2912" t="str">
        <f>_xlfn.XLOOKUP(Flights[[#This Row],[Destination]],Airports!$A$1:$A$77,Airports!$D$1:$D$77,"Code not found")</f>
        <v>San Luis Obispo</v>
      </c>
      <c r="I2912" t="str" cm="1">
        <f t="array" ref="I2912">_xlfn.XLOOKUP(Flights[[#This Row],[Destination]],_xlfn._TRO_TRAILING(Airports!A:A),_xlfn._TRO_TRAILING(Airports!E:E),"Code not found")</f>
        <v>CA</v>
      </c>
      <c r="J2912" s="1">
        <v>0.79513888888888884</v>
      </c>
      <c r="K2912">
        <f>HOUR(Flights[[#This Row],[Scheduled Departure]])</f>
        <v>19</v>
      </c>
      <c r="L2912" s="1">
        <v>0.79097222222222219</v>
      </c>
      <c r="M2912">
        <v>-6</v>
      </c>
      <c r="N2912">
        <v>51</v>
      </c>
      <c r="O2912" s="14">
        <f>Flights[[#This Row],[Length (min)]]/60</f>
        <v>0.85</v>
      </c>
      <c r="P2912">
        <v>156</v>
      </c>
      <c r="Q2912" s="17">
        <f>IFERROR(Flights[[#This Row],[Distance]]/Flights[[#This Row],[Length (hr)]],"")</f>
        <v>183.52941176470588</v>
      </c>
      <c r="R2912" s="1">
        <v>0.83611111111111114</v>
      </c>
      <c r="S2912" s="1">
        <v>0.82638888888888884</v>
      </c>
      <c r="T2912">
        <v>-14</v>
      </c>
      <c r="U2912" t="str">
        <f>IF(Flights[[#This Row],[Arrival Delay]]="","Cancelled",IF(Flights[[#This Row],[Arrival Delay]]&gt;15,"Delayed","On time"))</f>
        <v>On time</v>
      </c>
      <c r="V2912" t="str">
        <f>IF(Flights[[#This Row],[Status]]&lt;&gt;"Delayed","",IF(Flights[[#This Row],[Arrival Delay]]&gt;120,"Severe",IF(Flights[[#This Row],[Arrival Delay]]&gt;60,"Major","Moderate")))</f>
        <v/>
      </c>
      <c r="X2912" t="str">
        <f>IF(OR(AND(Flights[[#This Row],[Status]]="Cancelled",Flights[[#This Row],[Cancellation Reason]]="Airline/Carrier"),Flights[[#This Row],[Delay Type]]="Severe"),"Yes","No")</f>
        <v>No</v>
      </c>
    </row>
    <row r="2913" spans="1:24" x14ac:dyDescent="0.25">
      <c r="A2913" s="3">
        <v>42219</v>
      </c>
      <c r="B2913">
        <f>WEEKNUM(Flights[[#This Row],[Date]],2)</f>
        <v>32</v>
      </c>
      <c r="C2913">
        <f>WEEKDAY(Flights[[#This Row],[Date]],2)</f>
        <v>1</v>
      </c>
      <c r="D2913" t="s">
        <v>1555</v>
      </c>
      <c r="E2913" t="s">
        <v>1995</v>
      </c>
      <c r="F2913" t="s">
        <v>0</v>
      </c>
      <c r="G2913" t="s">
        <v>347</v>
      </c>
      <c r="H2913" t="str">
        <f>_xlfn.XLOOKUP(Flights[[#This Row],[Destination]],Airports!$A$1:$A$77,Airports!$D$1:$D$77,"Code not found")</f>
        <v>San Jose</v>
      </c>
      <c r="I2913" t="str" cm="1">
        <f t="array" ref="I2913">_xlfn.XLOOKUP(Flights[[#This Row],[Destination]],_xlfn._TRO_TRAILING(Airports!A:A),_xlfn._TRO_TRAILING(Airports!E:E),"Code not found")</f>
        <v>CA</v>
      </c>
      <c r="J2913" s="1">
        <v>0.82291666666666663</v>
      </c>
      <c r="K2913">
        <f>HOUR(Flights[[#This Row],[Scheduled Departure]])</f>
        <v>19</v>
      </c>
      <c r="L2913" s="1">
        <v>0.82430555555555551</v>
      </c>
      <c r="M2913">
        <v>2</v>
      </c>
      <c r="N2913">
        <v>71</v>
      </c>
      <c r="O2913" s="14">
        <f>Flights[[#This Row],[Length (min)]]/60</f>
        <v>1.1833333333333333</v>
      </c>
      <c r="P2913">
        <v>308</v>
      </c>
      <c r="Q2913" s="17">
        <f>IFERROR(Flights[[#This Row],[Distance]]/Flights[[#This Row],[Length (hr)]],"")</f>
        <v>260.28169014084506</v>
      </c>
      <c r="R2913" s="1">
        <v>0.86805555555555558</v>
      </c>
      <c r="S2913" s="1">
        <v>0.87361111111111112</v>
      </c>
      <c r="T2913">
        <v>8</v>
      </c>
      <c r="U2913" t="str">
        <f>IF(Flights[[#This Row],[Arrival Delay]]="","Cancelled",IF(Flights[[#This Row],[Arrival Delay]]&gt;15,"Delayed","On time"))</f>
        <v>On time</v>
      </c>
      <c r="V2913" t="str">
        <f>IF(Flights[[#This Row],[Status]]&lt;&gt;"Delayed","",IF(Flights[[#This Row],[Arrival Delay]]&gt;120,"Severe",IF(Flights[[#This Row],[Arrival Delay]]&gt;60,"Major","Moderate")))</f>
        <v/>
      </c>
      <c r="X2913" t="str">
        <f>IF(OR(AND(Flights[[#This Row],[Status]]="Cancelled",Flights[[#This Row],[Cancellation Reason]]="Airline/Carrier"),Flights[[#This Row],[Delay Type]]="Severe"),"Yes","No")</f>
        <v>No</v>
      </c>
    </row>
    <row r="2914" spans="1:24" x14ac:dyDescent="0.25">
      <c r="A2914" s="3">
        <v>42219</v>
      </c>
      <c r="B2914">
        <f>WEEKNUM(Flights[[#This Row],[Date]],2)</f>
        <v>32</v>
      </c>
      <c r="C2914">
        <f>WEEKDAY(Flights[[#This Row],[Date]],2)</f>
        <v>1</v>
      </c>
      <c r="D2914" t="s">
        <v>1446</v>
      </c>
      <c r="E2914" t="s">
        <v>1995</v>
      </c>
      <c r="F2914" t="s">
        <v>0</v>
      </c>
      <c r="G2914" t="s">
        <v>347</v>
      </c>
      <c r="H2914" t="str">
        <f>_xlfn.XLOOKUP(Flights[[#This Row],[Destination]],Airports!$A$1:$A$77,Airports!$D$1:$D$77,"Code not found")</f>
        <v>San Jose</v>
      </c>
      <c r="I2914" t="str" cm="1">
        <f t="array" ref="I2914">_xlfn.XLOOKUP(Flights[[#This Row],[Destination]],_xlfn._TRO_TRAILING(Airports!A:A),_xlfn._TRO_TRAILING(Airports!E:E),"Code not found")</f>
        <v>CA</v>
      </c>
      <c r="J2914" s="1">
        <v>0.85763888888888884</v>
      </c>
      <c r="K2914">
        <f>HOUR(Flights[[#This Row],[Scheduled Departure]])</f>
        <v>20</v>
      </c>
      <c r="L2914" s="1">
        <v>0.8569444444444444</v>
      </c>
      <c r="M2914">
        <v>-1</v>
      </c>
      <c r="N2914">
        <v>55</v>
      </c>
      <c r="O2914" s="14">
        <f>Flights[[#This Row],[Length (min)]]/60</f>
        <v>0.91666666666666663</v>
      </c>
      <c r="P2914">
        <v>308</v>
      </c>
      <c r="Q2914" s="17">
        <f>IFERROR(Flights[[#This Row],[Distance]]/Flights[[#This Row],[Length (hr)]],"")</f>
        <v>336</v>
      </c>
      <c r="R2914" s="1">
        <v>0.90277777777777779</v>
      </c>
      <c r="S2914" s="1">
        <v>0.89513888888888893</v>
      </c>
      <c r="T2914">
        <v>-11</v>
      </c>
      <c r="U2914" t="str">
        <f>IF(Flights[[#This Row],[Arrival Delay]]="","Cancelled",IF(Flights[[#This Row],[Arrival Delay]]&gt;15,"Delayed","On time"))</f>
        <v>On time</v>
      </c>
      <c r="V2914" t="str">
        <f>IF(Flights[[#This Row],[Status]]&lt;&gt;"Delayed","",IF(Flights[[#This Row],[Arrival Delay]]&gt;120,"Severe",IF(Flights[[#This Row],[Arrival Delay]]&gt;60,"Major","Moderate")))</f>
        <v/>
      </c>
      <c r="X2914" t="str">
        <f>IF(OR(AND(Flights[[#This Row],[Status]]="Cancelled",Flights[[#This Row],[Cancellation Reason]]="Airline/Carrier"),Flights[[#This Row],[Delay Type]]="Severe"),"Yes","No")</f>
        <v>No</v>
      </c>
    </row>
    <row r="2915" spans="1:24" x14ac:dyDescent="0.25">
      <c r="A2915" s="3">
        <v>42219</v>
      </c>
      <c r="B2915">
        <f>WEEKNUM(Flights[[#This Row],[Date]],2)</f>
        <v>32</v>
      </c>
      <c r="C2915">
        <f>WEEKDAY(Flights[[#This Row],[Date]],2)</f>
        <v>1</v>
      </c>
      <c r="D2915" t="s">
        <v>206</v>
      </c>
      <c r="E2915" t="s">
        <v>1987</v>
      </c>
      <c r="F2915" t="s">
        <v>0</v>
      </c>
      <c r="G2915" t="s">
        <v>27</v>
      </c>
      <c r="H2915" t="str">
        <f>_xlfn.XLOOKUP(Flights[[#This Row],[Destination]],Airports!$A$1:$A$77,Airports!$D$1:$D$77,"Code not found")</f>
        <v>Charlotte</v>
      </c>
      <c r="I2915" t="str" cm="1">
        <f t="array" ref="I2915">_xlfn.XLOOKUP(Flights[[#This Row],[Destination]],_xlfn._TRO_TRAILING(Airports!A:A),_xlfn._TRO_TRAILING(Airports!E:E),"Code not found")</f>
        <v>NC</v>
      </c>
      <c r="J2915" s="1">
        <v>0.94444444444444442</v>
      </c>
      <c r="K2915">
        <f>HOUR(Flights[[#This Row],[Scheduled Departure]])</f>
        <v>22</v>
      </c>
      <c r="L2915" s="1">
        <v>0.97847222222222219</v>
      </c>
      <c r="M2915">
        <v>49</v>
      </c>
      <c r="N2915">
        <v>256</v>
      </c>
      <c r="O2915" s="14">
        <f>Flights[[#This Row],[Length (min)]]/60</f>
        <v>4.2666666666666666</v>
      </c>
      <c r="P2915">
        <v>2125</v>
      </c>
      <c r="Q2915" s="17">
        <f>IFERROR(Flights[[#This Row],[Distance]]/Flights[[#This Row],[Length (hr)]],"")</f>
        <v>498.046875</v>
      </c>
      <c r="R2915" s="1">
        <v>0.27361111111111114</v>
      </c>
      <c r="S2915" s="1">
        <v>0.28125</v>
      </c>
      <c r="T2915">
        <v>11</v>
      </c>
      <c r="U2915" t="str">
        <f>IF(Flights[[#This Row],[Arrival Delay]]="","Cancelled",IF(Flights[[#This Row],[Arrival Delay]]&gt;15,"Delayed","On time"))</f>
        <v>On time</v>
      </c>
      <c r="V2915" t="str">
        <f>IF(Flights[[#This Row],[Status]]&lt;&gt;"Delayed","",IF(Flights[[#This Row],[Arrival Delay]]&gt;120,"Severe",IF(Flights[[#This Row],[Arrival Delay]]&gt;60,"Major","Moderate")))</f>
        <v/>
      </c>
      <c r="X2915" t="str">
        <f>IF(OR(AND(Flights[[#This Row],[Status]]="Cancelled",Flights[[#This Row],[Cancellation Reason]]="Airline/Carrier"),Flights[[#This Row],[Delay Type]]="Severe"),"Yes","No")</f>
        <v>No</v>
      </c>
    </row>
    <row r="2916" spans="1:24" x14ac:dyDescent="0.25">
      <c r="A2916" s="3">
        <v>42219</v>
      </c>
      <c r="B2916">
        <f>WEEKNUM(Flights[[#This Row],[Date]],2)</f>
        <v>32</v>
      </c>
      <c r="C2916">
        <f>WEEKDAY(Flights[[#This Row],[Date]],2)</f>
        <v>1</v>
      </c>
      <c r="D2916" t="s">
        <v>668</v>
      </c>
      <c r="E2916" t="s">
        <v>1989</v>
      </c>
      <c r="F2916" t="s">
        <v>0</v>
      </c>
      <c r="G2916" t="s">
        <v>276</v>
      </c>
      <c r="H2916" t="str">
        <f>_xlfn.XLOOKUP(Flights[[#This Row],[Destination]],Airports!$A$1:$A$77,Airports!$D$1:$D$77,"Code not found")</f>
        <v>Detroit</v>
      </c>
      <c r="I2916" t="str" cm="1">
        <f t="array" ref="I2916">_xlfn.XLOOKUP(Flights[[#This Row],[Destination]],_xlfn._TRO_TRAILING(Airports!A:A),_xlfn._TRO_TRAILING(Airports!E:E),"Code not found")</f>
        <v>MI</v>
      </c>
      <c r="J2916" s="1">
        <v>0.96527777777777779</v>
      </c>
      <c r="K2916">
        <f>HOUR(Flights[[#This Row],[Scheduled Departure]])</f>
        <v>23</v>
      </c>
      <c r="L2916" s="1">
        <v>0.96597222222222223</v>
      </c>
      <c r="M2916">
        <v>1</v>
      </c>
      <c r="N2916">
        <v>262</v>
      </c>
      <c r="O2916" s="14">
        <f>Flights[[#This Row],[Length (min)]]/60</f>
        <v>4.3666666666666663</v>
      </c>
      <c r="P2916">
        <v>1979</v>
      </c>
      <c r="Q2916" s="17">
        <f>IFERROR(Flights[[#This Row],[Distance]]/Flights[[#This Row],[Length (hr)]],"")</f>
        <v>453.20610687022906</v>
      </c>
      <c r="R2916" s="1">
        <v>0.27430555555555558</v>
      </c>
      <c r="S2916" s="1">
        <v>0.27291666666666664</v>
      </c>
      <c r="T2916">
        <v>-2</v>
      </c>
      <c r="U2916" t="str">
        <f>IF(Flights[[#This Row],[Arrival Delay]]="","Cancelled",IF(Flights[[#This Row],[Arrival Delay]]&gt;15,"Delayed","On time"))</f>
        <v>On time</v>
      </c>
      <c r="V2916" t="str">
        <f>IF(Flights[[#This Row],[Status]]&lt;&gt;"Delayed","",IF(Flights[[#This Row],[Arrival Delay]]&gt;120,"Severe",IF(Flights[[#This Row],[Arrival Delay]]&gt;60,"Major","Moderate")))</f>
        <v/>
      </c>
      <c r="X2916" t="str">
        <f>IF(OR(AND(Flights[[#This Row],[Status]]="Cancelled",Flights[[#This Row],[Cancellation Reason]]="Airline/Carrier"),Flights[[#This Row],[Delay Type]]="Severe"),"Yes","No")</f>
        <v>No</v>
      </c>
    </row>
    <row r="2917" spans="1:24" x14ac:dyDescent="0.25">
      <c r="A2917" s="3">
        <v>42219</v>
      </c>
      <c r="B2917">
        <f>WEEKNUM(Flights[[#This Row],[Date]],2)</f>
        <v>32</v>
      </c>
      <c r="C2917">
        <f>WEEKDAY(Flights[[#This Row],[Date]],2)</f>
        <v>1</v>
      </c>
      <c r="D2917" t="s">
        <v>1375</v>
      </c>
      <c r="E2917" t="s">
        <v>1993</v>
      </c>
      <c r="F2917" t="s">
        <v>0</v>
      </c>
      <c r="G2917" t="s">
        <v>262</v>
      </c>
      <c r="H2917" t="str">
        <f>_xlfn.XLOOKUP(Flights[[#This Row],[Destination]],Airports!$A$1:$A$77,Airports!$D$1:$D$77,"Code not found")</f>
        <v>Cleveland</v>
      </c>
      <c r="I2917" t="str" cm="1">
        <f t="array" ref="I2917">_xlfn.XLOOKUP(Flights[[#This Row],[Destination]],_xlfn._TRO_TRAILING(Airports!A:A),_xlfn._TRO_TRAILING(Airports!E:E),"Code not found")</f>
        <v>OH</v>
      </c>
      <c r="J2917" s="1">
        <v>0.96875</v>
      </c>
      <c r="K2917">
        <f>HOUR(Flights[[#This Row],[Scheduled Departure]])</f>
        <v>23</v>
      </c>
      <c r="L2917" s="1">
        <v>0</v>
      </c>
      <c r="M2917">
        <v>45</v>
      </c>
      <c r="N2917">
        <v>270</v>
      </c>
      <c r="O2917" s="14">
        <f>Flights[[#This Row],[Length (min)]]/60</f>
        <v>4.5</v>
      </c>
      <c r="P2917">
        <v>2052</v>
      </c>
      <c r="Q2917" s="17">
        <f>IFERROR(Flights[[#This Row],[Distance]]/Flights[[#This Row],[Length (hr)]],"")</f>
        <v>456</v>
      </c>
      <c r="R2917" s="1">
        <v>0.28194444444444444</v>
      </c>
      <c r="S2917" s="1">
        <v>0.3125</v>
      </c>
      <c r="T2917">
        <v>44</v>
      </c>
      <c r="U2917" t="str">
        <f>IF(Flights[[#This Row],[Arrival Delay]]="","Cancelled",IF(Flights[[#This Row],[Arrival Delay]]&gt;15,"Delayed","On time"))</f>
        <v>Delayed</v>
      </c>
      <c r="V2917" t="str">
        <f>IF(Flights[[#This Row],[Status]]&lt;&gt;"Delayed","",IF(Flights[[#This Row],[Arrival Delay]]&gt;120,"Severe",IF(Flights[[#This Row],[Arrival Delay]]&gt;60,"Major","Moderate")))</f>
        <v>Moderate</v>
      </c>
      <c r="X2917" t="str">
        <f>IF(OR(AND(Flights[[#This Row],[Status]]="Cancelled",Flights[[#This Row],[Cancellation Reason]]="Airline/Carrier"),Flights[[#This Row],[Delay Type]]="Severe"),"Yes","No")</f>
        <v>No</v>
      </c>
    </row>
    <row r="2918" spans="1:24" x14ac:dyDescent="0.25">
      <c r="A2918" s="3">
        <v>42219</v>
      </c>
      <c r="B2918">
        <f>WEEKNUM(Flights[[#This Row],[Date]],2)</f>
        <v>32</v>
      </c>
      <c r="C2918">
        <f>WEEKDAY(Flights[[#This Row],[Date]],2)</f>
        <v>1</v>
      </c>
      <c r="D2918" t="s">
        <v>1042</v>
      </c>
      <c r="E2918" t="s">
        <v>1989</v>
      </c>
      <c r="F2918" t="s">
        <v>0</v>
      </c>
      <c r="G2918" t="s">
        <v>308</v>
      </c>
      <c r="H2918" t="str">
        <f>_xlfn.XLOOKUP(Flights[[#This Row],[Destination]],Airports!$A$1:$A$77,Airports!$D$1:$D$77,"Code not found")</f>
        <v>Memphis</v>
      </c>
      <c r="I2918" t="str" cm="1">
        <f t="array" ref="I2918">_xlfn.XLOOKUP(Flights[[#This Row],[Destination]],_xlfn._TRO_TRAILING(Airports!A:A),_xlfn._TRO_TRAILING(Airports!E:E),"Code not found")</f>
        <v>TN</v>
      </c>
      <c r="J2918" s="1">
        <v>0.98958333333333337</v>
      </c>
      <c r="K2918">
        <f>HOUR(Flights[[#This Row],[Scheduled Departure]])</f>
        <v>23</v>
      </c>
      <c r="L2918" s="1">
        <v>0.98819444444444449</v>
      </c>
      <c r="M2918">
        <v>-2</v>
      </c>
      <c r="N2918">
        <v>219</v>
      </c>
      <c r="O2918" s="14">
        <f>Flights[[#This Row],[Length (min)]]/60</f>
        <v>3.65</v>
      </c>
      <c r="P2918">
        <v>1619</v>
      </c>
      <c r="Q2918" s="17">
        <f>IFERROR(Flights[[#This Row],[Distance]]/Flights[[#This Row],[Length (hr)]],"")</f>
        <v>443.56164383561645</v>
      </c>
      <c r="R2918" s="1">
        <v>0.22777777777777777</v>
      </c>
      <c r="S2918" s="1">
        <v>0.22361111111111112</v>
      </c>
      <c r="T2918">
        <v>-6</v>
      </c>
      <c r="U2918" t="str">
        <f>IF(Flights[[#This Row],[Arrival Delay]]="","Cancelled",IF(Flights[[#This Row],[Arrival Delay]]&gt;15,"Delayed","On time"))</f>
        <v>On time</v>
      </c>
      <c r="V2918" t="str">
        <f>IF(Flights[[#This Row],[Status]]&lt;&gt;"Delayed","",IF(Flights[[#This Row],[Arrival Delay]]&gt;120,"Severe",IF(Flights[[#This Row],[Arrival Delay]]&gt;60,"Major","Moderate")))</f>
        <v/>
      </c>
      <c r="X2918" t="str">
        <f>IF(OR(AND(Flights[[#This Row],[Status]]="Cancelled",Flights[[#This Row],[Cancellation Reason]]="Airline/Carrier"),Flights[[#This Row],[Delay Type]]="Severe"),"Yes","No")</f>
        <v>No</v>
      </c>
    </row>
    <row r="2919" spans="1:24" x14ac:dyDescent="0.25">
      <c r="A2919" s="3">
        <v>42220</v>
      </c>
      <c r="B2919">
        <f>WEEKNUM(Flights[[#This Row],[Date]],2)</f>
        <v>32</v>
      </c>
      <c r="C2919">
        <f>WEEKDAY(Flights[[#This Row],[Date]],2)</f>
        <v>2</v>
      </c>
      <c r="D2919" t="s">
        <v>381</v>
      </c>
      <c r="E2919" t="s">
        <v>1989</v>
      </c>
      <c r="F2919" t="s">
        <v>0</v>
      </c>
      <c r="G2919" t="s">
        <v>26</v>
      </c>
      <c r="H2919" t="str">
        <f>_xlfn.XLOOKUP(Flights[[#This Row],[Destination]],Airports!$A$1:$A$77,Airports!$D$1:$D$77,"Code not found")</f>
        <v>Atlanta</v>
      </c>
      <c r="I2919" t="str" cm="1">
        <f t="array" ref="I2919">_xlfn.XLOOKUP(Flights[[#This Row],[Destination]],_xlfn._TRO_TRAILING(Airports!A:A),_xlfn._TRO_TRAILING(Airports!E:E),"Code not found")</f>
        <v>GA</v>
      </c>
      <c r="J2919" s="1">
        <v>0.27083333333333331</v>
      </c>
      <c r="K2919">
        <f>HOUR(Flights[[#This Row],[Scheduled Departure]])</f>
        <v>6</v>
      </c>
      <c r="L2919" s="1">
        <v>0.32361111111111113</v>
      </c>
      <c r="M2919">
        <v>76</v>
      </c>
      <c r="N2919">
        <v>249</v>
      </c>
      <c r="O2919" s="14">
        <f>Flights[[#This Row],[Length (min)]]/60</f>
        <v>4.1500000000000004</v>
      </c>
      <c r="P2919">
        <v>1947</v>
      </c>
      <c r="Q2919" s="17">
        <f>IFERROR(Flights[[#This Row],[Distance]]/Flights[[#This Row],[Length (hr)]],"")</f>
        <v>469.15662650602405</v>
      </c>
      <c r="R2919" s="1">
        <v>0.58333333333333337</v>
      </c>
      <c r="S2919" s="1">
        <v>0.62152777777777779</v>
      </c>
      <c r="T2919">
        <v>55</v>
      </c>
      <c r="U2919" t="str">
        <f>IF(Flights[[#This Row],[Arrival Delay]]="","Cancelled",IF(Flights[[#This Row],[Arrival Delay]]&gt;15,"Delayed","On time"))</f>
        <v>Delayed</v>
      </c>
      <c r="V2919" t="str">
        <f>IF(Flights[[#This Row],[Status]]&lt;&gt;"Delayed","",IF(Flights[[#This Row],[Arrival Delay]]&gt;120,"Severe",IF(Flights[[#This Row],[Arrival Delay]]&gt;60,"Major","Moderate")))</f>
        <v>Moderate</v>
      </c>
      <c r="X2919" t="str">
        <f>IF(OR(AND(Flights[[#This Row],[Status]]="Cancelled",Flights[[#This Row],[Cancellation Reason]]="Airline/Carrier"),Flights[[#This Row],[Delay Type]]="Severe"),"Yes","No")</f>
        <v>No</v>
      </c>
    </row>
    <row r="2920" spans="1:24" x14ac:dyDescent="0.25">
      <c r="A2920" s="3">
        <v>42220</v>
      </c>
      <c r="B2920">
        <f>WEEKNUM(Flights[[#This Row],[Date]],2)</f>
        <v>32</v>
      </c>
      <c r="C2920">
        <f>WEEKDAY(Flights[[#This Row],[Date]],2)</f>
        <v>2</v>
      </c>
      <c r="D2920" t="s">
        <v>1040</v>
      </c>
      <c r="E2920" t="s">
        <v>1990</v>
      </c>
      <c r="F2920" t="s">
        <v>0</v>
      </c>
      <c r="G2920" t="s">
        <v>20</v>
      </c>
      <c r="H2920" t="str">
        <f>_xlfn.XLOOKUP(Flights[[#This Row],[Destination]],Airports!$A$1:$A$77,Airports!$D$1:$D$77,"Code not found")</f>
        <v>Kahului</v>
      </c>
      <c r="I2920" t="str" cm="1">
        <f t="array" ref="I2920">_xlfn.XLOOKUP(Flights[[#This Row],[Destination]],_xlfn._TRO_TRAILING(Airports!A:A),_xlfn._TRO_TRAILING(Airports!E:E),"Code not found")</f>
        <v>HI</v>
      </c>
      <c r="J2920" s="1">
        <v>0.33333333333333331</v>
      </c>
      <c r="K2920">
        <f>HOUR(Flights[[#This Row],[Scheduled Departure]])</f>
        <v>8</v>
      </c>
      <c r="L2920" s="1">
        <v>0.41180555555555554</v>
      </c>
      <c r="M2920">
        <v>113</v>
      </c>
      <c r="N2920">
        <v>340</v>
      </c>
      <c r="O2920" s="14">
        <f>Flights[[#This Row],[Length (min)]]/60</f>
        <v>5.666666666666667</v>
      </c>
      <c r="P2920">
        <v>2486</v>
      </c>
      <c r="Q2920" s="17">
        <f>IFERROR(Flights[[#This Row],[Distance]]/Flights[[#This Row],[Length (hr)]],"")</f>
        <v>438.70588235294116</v>
      </c>
      <c r="R2920" s="1">
        <v>0.43819444444444444</v>
      </c>
      <c r="S2920" s="1">
        <v>0.5229166666666667</v>
      </c>
      <c r="T2920">
        <v>122</v>
      </c>
      <c r="U2920" t="str">
        <f>IF(Flights[[#This Row],[Arrival Delay]]="","Cancelled",IF(Flights[[#This Row],[Arrival Delay]]&gt;15,"Delayed","On time"))</f>
        <v>Delayed</v>
      </c>
      <c r="V2920" t="str">
        <f>IF(Flights[[#This Row],[Status]]&lt;&gt;"Delayed","",IF(Flights[[#This Row],[Arrival Delay]]&gt;120,"Severe",IF(Flights[[#This Row],[Arrival Delay]]&gt;60,"Major","Moderate")))</f>
        <v>Severe</v>
      </c>
      <c r="X2920" t="str">
        <f>IF(OR(AND(Flights[[#This Row],[Status]]="Cancelled",Flights[[#This Row],[Cancellation Reason]]="Airline/Carrier"),Flights[[#This Row],[Delay Type]]="Severe"),"Yes","No")</f>
        <v>Yes</v>
      </c>
    </row>
    <row r="2921" spans="1:24" x14ac:dyDescent="0.25">
      <c r="A2921" s="3">
        <v>42220</v>
      </c>
      <c r="B2921">
        <f>WEEKNUM(Flights[[#This Row],[Date]],2)</f>
        <v>32</v>
      </c>
      <c r="C2921">
        <f>WEEKDAY(Flights[[#This Row],[Date]],2)</f>
        <v>2</v>
      </c>
      <c r="D2921" t="s">
        <v>165</v>
      </c>
      <c r="E2921" t="s">
        <v>1987</v>
      </c>
      <c r="F2921" t="s">
        <v>0</v>
      </c>
      <c r="G2921" t="s">
        <v>2</v>
      </c>
      <c r="H2921" t="str">
        <f>_xlfn.XLOOKUP(Flights[[#This Row],[Destination]],Airports!$A$1:$A$77,Airports!$D$1:$D$77,"Code not found")</f>
        <v>Miami</v>
      </c>
      <c r="I2921" t="str" cm="1">
        <f t="array" ref="I2921">_xlfn.XLOOKUP(Flights[[#This Row],[Destination]],_xlfn._TRO_TRAILING(Airports!A:A),_xlfn._TRO_TRAILING(Airports!E:E),"Code not found")</f>
        <v>FL</v>
      </c>
      <c r="J2921" s="1">
        <v>0.375</v>
      </c>
      <c r="K2921">
        <f>HOUR(Flights[[#This Row],[Scheduled Departure]])</f>
        <v>9</v>
      </c>
      <c r="L2921" s="1">
        <v>0.37430555555555556</v>
      </c>
      <c r="M2921">
        <v>-1</v>
      </c>
      <c r="N2921">
        <v>307</v>
      </c>
      <c r="O2921" s="14">
        <f>Flights[[#This Row],[Length (min)]]/60</f>
        <v>5.1166666666666663</v>
      </c>
      <c r="P2921">
        <v>2342</v>
      </c>
      <c r="Q2921" s="17">
        <f>IFERROR(Flights[[#This Row],[Distance]]/Flights[[#This Row],[Length (hr)]],"")</f>
        <v>457.71986970684043</v>
      </c>
      <c r="R2921" s="1">
        <v>0.72222222222222221</v>
      </c>
      <c r="S2921" s="1">
        <v>0.71250000000000002</v>
      </c>
      <c r="T2921">
        <v>-14</v>
      </c>
      <c r="U2921" t="str">
        <f>IF(Flights[[#This Row],[Arrival Delay]]="","Cancelled",IF(Flights[[#This Row],[Arrival Delay]]&gt;15,"Delayed","On time"))</f>
        <v>On time</v>
      </c>
      <c r="V2921" t="str">
        <f>IF(Flights[[#This Row],[Status]]&lt;&gt;"Delayed","",IF(Flights[[#This Row],[Arrival Delay]]&gt;120,"Severe",IF(Flights[[#This Row],[Arrival Delay]]&gt;60,"Major","Moderate")))</f>
        <v/>
      </c>
      <c r="X2921" t="str">
        <f>IF(OR(AND(Flights[[#This Row],[Status]]="Cancelled",Flights[[#This Row],[Cancellation Reason]]="Airline/Carrier"),Flights[[#This Row],[Delay Type]]="Severe"),"Yes","No")</f>
        <v>No</v>
      </c>
    </row>
    <row r="2922" spans="1:24" x14ac:dyDescent="0.25">
      <c r="A2922" s="3">
        <v>42220</v>
      </c>
      <c r="B2922">
        <f>WEEKNUM(Flights[[#This Row],[Date]],2)</f>
        <v>32</v>
      </c>
      <c r="C2922">
        <f>WEEKDAY(Flights[[#This Row],[Date]],2)</f>
        <v>2</v>
      </c>
      <c r="D2922" t="s">
        <v>53</v>
      </c>
      <c r="E2922" t="s">
        <v>1987</v>
      </c>
      <c r="F2922" t="s">
        <v>0</v>
      </c>
      <c r="G2922" t="s">
        <v>20</v>
      </c>
      <c r="H2922" t="str">
        <f>_xlfn.XLOOKUP(Flights[[#This Row],[Destination]],Airports!$A$1:$A$77,Airports!$D$1:$D$77,"Code not found")</f>
        <v>Kahului</v>
      </c>
      <c r="I2922" t="str" cm="1">
        <f t="array" ref="I2922">_xlfn.XLOOKUP(Flights[[#This Row],[Destination]],_xlfn._TRO_TRAILING(Airports!A:A),_xlfn._TRO_TRAILING(Airports!E:E),"Code not found")</f>
        <v>HI</v>
      </c>
      <c r="J2922" s="1">
        <v>0.38194444444444442</v>
      </c>
      <c r="K2922">
        <f>HOUR(Flights[[#This Row],[Scheduled Departure]])</f>
        <v>9</v>
      </c>
      <c r="L2922" s="1">
        <v>0.37986111111111109</v>
      </c>
      <c r="M2922">
        <v>-3</v>
      </c>
      <c r="N2922">
        <v>355</v>
      </c>
      <c r="O2922" s="14">
        <f>Flights[[#This Row],[Length (min)]]/60</f>
        <v>5.916666666666667</v>
      </c>
      <c r="P2922">
        <v>2486</v>
      </c>
      <c r="Q2922" s="17">
        <f>IFERROR(Flights[[#This Row],[Distance]]/Flights[[#This Row],[Length (hr)]],"")</f>
        <v>420.16901408450701</v>
      </c>
      <c r="R2922" s="1">
        <v>0.50347222222222221</v>
      </c>
      <c r="S2922" s="1">
        <v>0.50138888888888888</v>
      </c>
      <c r="T2922">
        <v>-3</v>
      </c>
      <c r="U2922" t="str">
        <f>IF(Flights[[#This Row],[Arrival Delay]]="","Cancelled",IF(Flights[[#This Row],[Arrival Delay]]&gt;15,"Delayed","On time"))</f>
        <v>On time</v>
      </c>
      <c r="V2922" t="str">
        <f>IF(Flights[[#This Row],[Status]]&lt;&gt;"Delayed","",IF(Flights[[#This Row],[Arrival Delay]]&gt;120,"Severe",IF(Flights[[#This Row],[Arrival Delay]]&gt;60,"Major","Moderate")))</f>
        <v/>
      </c>
      <c r="X2922" t="str">
        <f>IF(OR(AND(Flights[[#This Row],[Status]]="Cancelled",Flights[[#This Row],[Cancellation Reason]]="Airline/Carrier"),Flights[[#This Row],[Delay Type]]="Severe"),"Yes","No")</f>
        <v>No</v>
      </c>
    </row>
    <row r="2923" spans="1:24" x14ac:dyDescent="0.25">
      <c r="A2923" s="3">
        <v>42220</v>
      </c>
      <c r="B2923">
        <f>WEEKNUM(Flights[[#This Row],[Date]],2)</f>
        <v>32</v>
      </c>
      <c r="C2923">
        <f>WEEKDAY(Flights[[#This Row],[Date]],2)</f>
        <v>2</v>
      </c>
      <c r="D2923" t="s">
        <v>1524</v>
      </c>
      <c r="E2923" t="s">
        <v>1995</v>
      </c>
      <c r="F2923" t="s">
        <v>0</v>
      </c>
      <c r="G2923" t="s">
        <v>347</v>
      </c>
      <c r="H2923" t="str">
        <f>_xlfn.XLOOKUP(Flights[[#This Row],[Destination]],Airports!$A$1:$A$77,Airports!$D$1:$D$77,"Code not found")</f>
        <v>San Jose</v>
      </c>
      <c r="I2923" t="str" cm="1">
        <f t="array" ref="I2923">_xlfn.XLOOKUP(Flights[[#This Row],[Destination]],_xlfn._TRO_TRAILING(Airports!A:A),_xlfn._TRO_TRAILING(Airports!E:E),"Code not found")</f>
        <v>CA</v>
      </c>
      <c r="J2923" s="1">
        <v>0.51041666666666663</v>
      </c>
      <c r="K2923">
        <f>HOUR(Flights[[#This Row],[Scheduled Departure]])</f>
        <v>12</v>
      </c>
      <c r="L2923" s="1">
        <v>0.52986111111111112</v>
      </c>
      <c r="M2923">
        <v>28</v>
      </c>
      <c r="N2923">
        <v>72</v>
      </c>
      <c r="O2923" s="14">
        <f>Flights[[#This Row],[Length (min)]]/60</f>
        <v>1.2</v>
      </c>
      <c r="P2923">
        <v>308</v>
      </c>
      <c r="Q2923" s="17">
        <f>IFERROR(Flights[[#This Row],[Distance]]/Flights[[#This Row],[Length (hr)]],"")</f>
        <v>256.66666666666669</v>
      </c>
      <c r="R2923" s="1">
        <v>0.55555555555555558</v>
      </c>
      <c r="S2923" s="1">
        <v>0.57986111111111116</v>
      </c>
      <c r="T2923">
        <v>35</v>
      </c>
      <c r="U2923" t="str">
        <f>IF(Flights[[#This Row],[Arrival Delay]]="","Cancelled",IF(Flights[[#This Row],[Arrival Delay]]&gt;15,"Delayed","On time"))</f>
        <v>Delayed</v>
      </c>
      <c r="V2923" t="str">
        <f>IF(Flights[[#This Row],[Status]]&lt;&gt;"Delayed","",IF(Flights[[#This Row],[Arrival Delay]]&gt;120,"Severe",IF(Flights[[#This Row],[Arrival Delay]]&gt;60,"Major","Moderate")))</f>
        <v>Moderate</v>
      </c>
      <c r="X2923" t="str">
        <f>IF(OR(AND(Flights[[#This Row],[Status]]="Cancelled",Flights[[#This Row],[Cancellation Reason]]="Airline/Carrier"),Flights[[#This Row],[Delay Type]]="Severe"),"Yes","No")</f>
        <v>No</v>
      </c>
    </row>
    <row r="2924" spans="1:24" x14ac:dyDescent="0.25">
      <c r="A2924" s="3">
        <v>42220</v>
      </c>
      <c r="B2924">
        <f>WEEKNUM(Flights[[#This Row],[Date]],2)</f>
        <v>32</v>
      </c>
      <c r="C2924">
        <f>WEEKDAY(Flights[[#This Row],[Date]],2)</f>
        <v>2</v>
      </c>
      <c r="D2924" t="s">
        <v>702</v>
      </c>
      <c r="E2924" t="s">
        <v>1994</v>
      </c>
      <c r="F2924" t="s">
        <v>0</v>
      </c>
      <c r="G2924" t="s">
        <v>318</v>
      </c>
      <c r="H2924" t="str">
        <f>_xlfn.XLOOKUP(Flights[[#This Row],[Destination]],Airports!$A$1:$A$77,Airports!$D$1:$D$77,"Code not found")</f>
        <v>Oakland</v>
      </c>
      <c r="I2924" t="str" cm="1">
        <f t="array" ref="I2924">_xlfn.XLOOKUP(Flights[[#This Row],[Destination]],_xlfn._TRO_TRAILING(Airports!A:A),_xlfn._TRO_TRAILING(Airports!E:E),"Code not found")</f>
        <v>CA</v>
      </c>
      <c r="J2924" s="1">
        <v>0.60763888888888884</v>
      </c>
      <c r="K2924">
        <f>HOUR(Flights[[#This Row],[Scheduled Departure]])</f>
        <v>14</v>
      </c>
      <c r="L2924" s="1">
        <v>0.63124999999999998</v>
      </c>
      <c r="M2924">
        <v>34</v>
      </c>
      <c r="N2924">
        <v>79</v>
      </c>
      <c r="O2924" s="14">
        <f>Flights[[#This Row],[Length (min)]]/60</f>
        <v>1.3166666666666667</v>
      </c>
      <c r="P2924">
        <v>337</v>
      </c>
      <c r="Q2924" s="17">
        <f>IFERROR(Flights[[#This Row],[Distance]]/Flights[[#This Row],[Length (hr)]],"")</f>
        <v>255.9493670886076</v>
      </c>
      <c r="R2924" s="1">
        <v>0.66527777777777775</v>
      </c>
      <c r="S2924" s="1">
        <v>0.68611111111111112</v>
      </c>
      <c r="T2924">
        <v>30</v>
      </c>
      <c r="U2924" t="str">
        <f>IF(Flights[[#This Row],[Arrival Delay]]="","Cancelled",IF(Flights[[#This Row],[Arrival Delay]]&gt;15,"Delayed","On time"))</f>
        <v>Delayed</v>
      </c>
      <c r="V2924" t="str">
        <f>IF(Flights[[#This Row],[Status]]&lt;&gt;"Delayed","",IF(Flights[[#This Row],[Arrival Delay]]&gt;120,"Severe",IF(Flights[[#This Row],[Arrival Delay]]&gt;60,"Major","Moderate")))</f>
        <v>Moderate</v>
      </c>
      <c r="X2924" t="str">
        <f>IF(OR(AND(Flights[[#This Row],[Status]]="Cancelled",Flights[[#This Row],[Cancellation Reason]]="Airline/Carrier"),Flights[[#This Row],[Delay Type]]="Severe"),"Yes","No")</f>
        <v>No</v>
      </c>
    </row>
    <row r="2925" spans="1:24" x14ac:dyDescent="0.25">
      <c r="A2925" s="3">
        <v>42220</v>
      </c>
      <c r="B2925">
        <f>WEEKNUM(Flights[[#This Row],[Date]],2)</f>
        <v>32</v>
      </c>
      <c r="C2925">
        <f>WEEKDAY(Flights[[#This Row],[Date]],2)</f>
        <v>2</v>
      </c>
      <c r="D2925" t="s">
        <v>1536</v>
      </c>
      <c r="E2925" t="s">
        <v>1995</v>
      </c>
      <c r="F2925" t="s">
        <v>0</v>
      </c>
      <c r="G2925" t="s">
        <v>15</v>
      </c>
      <c r="H2925" t="str">
        <f>_xlfn.XLOOKUP(Flights[[#This Row],[Destination]],Airports!$A$1:$A$77,Airports!$D$1:$D$77,"Code not found")</f>
        <v>Las Vegas</v>
      </c>
      <c r="I2925" t="str" cm="1">
        <f t="array" ref="I2925">_xlfn.XLOOKUP(Flights[[#This Row],[Destination]],_xlfn._TRO_TRAILING(Airports!A:A),_xlfn._TRO_TRAILING(Airports!E:E),"Code not found")</f>
        <v>NV</v>
      </c>
      <c r="J2925" s="1">
        <v>0.62152777777777779</v>
      </c>
      <c r="K2925">
        <f>HOUR(Flights[[#This Row],[Scheduled Departure]])</f>
        <v>14</v>
      </c>
      <c r="L2925" s="1">
        <v>0.62638888888888888</v>
      </c>
      <c r="M2925">
        <v>7</v>
      </c>
      <c r="N2925">
        <v>66</v>
      </c>
      <c r="O2925" s="14">
        <f>Flights[[#This Row],[Length (min)]]/60</f>
        <v>1.1000000000000001</v>
      </c>
      <c r="P2925">
        <v>236</v>
      </c>
      <c r="Q2925" s="17">
        <f>IFERROR(Flights[[#This Row],[Distance]]/Flights[[#This Row],[Length (hr)]],"")</f>
        <v>214.54545454545453</v>
      </c>
      <c r="R2925" s="1">
        <v>0.66666666666666663</v>
      </c>
      <c r="S2925" s="1">
        <v>0.67222222222222228</v>
      </c>
      <c r="T2925">
        <v>8</v>
      </c>
      <c r="U2925" t="str">
        <f>IF(Flights[[#This Row],[Arrival Delay]]="","Cancelled",IF(Flights[[#This Row],[Arrival Delay]]&gt;15,"Delayed","On time"))</f>
        <v>On time</v>
      </c>
      <c r="V2925" t="str">
        <f>IF(Flights[[#This Row],[Status]]&lt;&gt;"Delayed","",IF(Flights[[#This Row],[Arrival Delay]]&gt;120,"Severe",IF(Flights[[#This Row],[Arrival Delay]]&gt;60,"Major","Moderate")))</f>
        <v/>
      </c>
      <c r="X2925" t="str">
        <f>IF(OR(AND(Flights[[#This Row],[Status]]="Cancelled",Flights[[#This Row],[Cancellation Reason]]="Airline/Carrier"),Flights[[#This Row],[Delay Type]]="Severe"),"Yes","No")</f>
        <v>No</v>
      </c>
    </row>
    <row r="2926" spans="1:24" x14ac:dyDescent="0.25">
      <c r="A2926" s="3">
        <v>42220</v>
      </c>
      <c r="B2926">
        <f>WEEKNUM(Flights[[#This Row],[Date]],2)</f>
        <v>32</v>
      </c>
      <c r="C2926">
        <f>WEEKDAY(Flights[[#This Row],[Date]],2)</f>
        <v>2</v>
      </c>
      <c r="D2926" t="s">
        <v>1537</v>
      </c>
      <c r="E2926" t="s">
        <v>1995</v>
      </c>
      <c r="F2926" t="s">
        <v>0</v>
      </c>
      <c r="G2926" t="s">
        <v>270</v>
      </c>
      <c r="H2926" t="str">
        <f>_xlfn.XLOOKUP(Flights[[#This Row],[Destination]],Airports!$A$1:$A$77,Airports!$D$1:$D$77,"Code not found")</f>
        <v>Dallas</v>
      </c>
      <c r="I2926" t="str" cm="1">
        <f t="array" ref="I2926">_xlfn.XLOOKUP(Flights[[#This Row],[Destination]],_xlfn._TRO_TRAILING(Airports!A:A),_xlfn._TRO_TRAILING(Airports!E:E),"Code not found")</f>
        <v>TX</v>
      </c>
      <c r="J2926" s="1">
        <v>0.63194444444444442</v>
      </c>
      <c r="K2926">
        <f>HOUR(Flights[[#This Row],[Scheduled Departure]])</f>
        <v>15</v>
      </c>
      <c r="L2926" s="1">
        <v>0.66666666666666663</v>
      </c>
      <c r="M2926">
        <v>50</v>
      </c>
      <c r="N2926">
        <v>174</v>
      </c>
      <c r="O2926" s="14">
        <f>Flights[[#This Row],[Length (min)]]/60</f>
        <v>2.9</v>
      </c>
      <c r="P2926">
        <v>1246</v>
      </c>
      <c r="Q2926" s="17">
        <f>IFERROR(Flights[[#This Row],[Distance]]/Flights[[#This Row],[Length (hr)]],"")</f>
        <v>429.65517241379314</v>
      </c>
      <c r="R2926" s="1">
        <v>0.84027777777777779</v>
      </c>
      <c r="S2926" s="1">
        <v>0.87083333333333335</v>
      </c>
      <c r="T2926">
        <v>44</v>
      </c>
      <c r="U2926" t="str">
        <f>IF(Flights[[#This Row],[Arrival Delay]]="","Cancelled",IF(Flights[[#This Row],[Arrival Delay]]&gt;15,"Delayed","On time"))</f>
        <v>Delayed</v>
      </c>
      <c r="V2926" t="str">
        <f>IF(Flights[[#This Row],[Status]]&lt;&gt;"Delayed","",IF(Flights[[#This Row],[Arrival Delay]]&gt;120,"Severe",IF(Flights[[#This Row],[Arrival Delay]]&gt;60,"Major","Moderate")))</f>
        <v>Moderate</v>
      </c>
      <c r="X2926" t="str">
        <f>IF(OR(AND(Flights[[#This Row],[Status]]="Cancelled",Flights[[#This Row],[Cancellation Reason]]="Airline/Carrier"),Flights[[#This Row],[Delay Type]]="Severe"),"Yes","No")</f>
        <v>No</v>
      </c>
    </row>
    <row r="2927" spans="1:24" x14ac:dyDescent="0.25">
      <c r="A2927" s="3">
        <v>42220</v>
      </c>
      <c r="B2927">
        <f>WEEKNUM(Flights[[#This Row],[Date]],2)</f>
        <v>32</v>
      </c>
      <c r="C2927">
        <f>WEEKDAY(Flights[[#This Row],[Date]],2)</f>
        <v>2</v>
      </c>
      <c r="D2927" t="s">
        <v>1665</v>
      </c>
      <c r="E2927" t="s">
        <v>1990</v>
      </c>
      <c r="F2927" t="s">
        <v>0</v>
      </c>
      <c r="G2927" t="s">
        <v>293</v>
      </c>
      <c r="H2927" t="str">
        <f>_xlfn.XLOOKUP(Flights[[#This Row],[Destination]],Airports!$A$1:$A$77,Airports!$D$1:$D$77,"Code not found")</f>
        <v>Houston</v>
      </c>
      <c r="I2927" t="str" cm="1">
        <f t="array" ref="I2927">_xlfn.XLOOKUP(Flights[[#This Row],[Destination]],_xlfn._TRO_TRAILING(Airports!A:A),_xlfn._TRO_TRAILING(Airports!E:E),"Code not found")</f>
        <v>TX</v>
      </c>
      <c r="J2927" s="1">
        <v>0.64861111111111114</v>
      </c>
      <c r="K2927">
        <f>HOUR(Flights[[#This Row],[Scheduled Departure]])</f>
        <v>15</v>
      </c>
      <c r="L2927" s="1">
        <v>0.65416666666666667</v>
      </c>
      <c r="M2927">
        <v>8</v>
      </c>
      <c r="N2927">
        <v>180</v>
      </c>
      <c r="O2927" s="14">
        <f>Flights[[#This Row],[Length (min)]]/60</f>
        <v>3</v>
      </c>
      <c r="P2927">
        <v>1379</v>
      </c>
      <c r="Q2927" s="17">
        <f>IFERROR(Flights[[#This Row],[Distance]]/Flights[[#This Row],[Length (hr)]],"")</f>
        <v>459.66666666666669</v>
      </c>
      <c r="R2927" s="1">
        <v>0.88055555555555554</v>
      </c>
      <c r="S2927" s="1">
        <v>0.86250000000000004</v>
      </c>
      <c r="T2927">
        <v>-26</v>
      </c>
      <c r="U2927" t="str">
        <f>IF(Flights[[#This Row],[Arrival Delay]]="","Cancelled",IF(Flights[[#This Row],[Arrival Delay]]&gt;15,"Delayed","On time"))</f>
        <v>On time</v>
      </c>
      <c r="V2927" t="str">
        <f>IF(Flights[[#This Row],[Status]]&lt;&gt;"Delayed","",IF(Flights[[#This Row],[Arrival Delay]]&gt;120,"Severe",IF(Flights[[#This Row],[Arrival Delay]]&gt;60,"Major","Moderate")))</f>
        <v/>
      </c>
      <c r="X2927" t="str">
        <f>IF(OR(AND(Flights[[#This Row],[Status]]="Cancelled",Flights[[#This Row],[Cancellation Reason]]="Airline/Carrier"),Flights[[#This Row],[Delay Type]]="Severe"),"Yes","No")</f>
        <v>No</v>
      </c>
    </row>
    <row r="2928" spans="1:24" x14ac:dyDescent="0.25">
      <c r="A2928" s="3">
        <v>42220</v>
      </c>
      <c r="B2928">
        <f>WEEKNUM(Flights[[#This Row],[Date]],2)</f>
        <v>32</v>
      </c>
      <c r="C2928">
        <f>WEEKDAY(Flights[[#This Row],[Date]],2)</f>
        <v>2</v>
      </c>
      <c r="D2928" t="s">
        <v>86</v>
      </c>
      <c r="E2928" t="s">
        <v>1987</v>
      </c>
      <c r="F2928" t="s">
        <v>0</v>
      </c>
      <c r="G2928" t="s">
        <v>17</v>
      </c>
      <c r="H2928" t="str">
        <f>_xlfn.XLOOKUP(Flights[[#This Row],[Destination]],Airports!$A$1:$A$77,Airports!$D$1:$D$77,"Code not found")</f>
        <v>Honolulu</v>
      </c>
      <c r="I2928" t="str" cm="1">
        <f t="array" ref="I2928">_xlfn.XLOOKUP(Flights[[#This Row],[Destination]],_xlfn._TRO_TRAILING(Airports!A:A),_xlfn._TRO_TRAILING(Airports!E:E),"Code not found")</f>
        <v>HI</v>
      </c>
      <c r="J2928" s="1">
        <v>0.70138888888888884</v>
      </c>
      <c r="K2928">
        <f>HOUR(Flights[[#This Row],[Scheduled Departure]])</f>
        <v>16</v>
      </c>
      <c r="L2928" s="1">
        <v>0.7680555555555556</v>
      </c>
      <c r="M2928">
        <v>96</v>
      </c>
      <c r="N2928">
        <v>361</v>
      </c>
      <c r="O2928" s="14">
        <f>Flights[[#This Row],[Length (min)]]/60</f>
        <v>6.0166666666666666</v>
      </c>
      <c r="P2928">
        <v>2556</v>
      </c>
      <c r="Q2928" s="17">
        <f>IFERROR(Flights[[#This Row],[Distance]]/Flights[[#This Row],[Length (hr)]],"")</f>
        <v>424.81994459833794</v>
      </c>
      <c r="R2928" s="1">
        <v>0.82916666666666672</v>
      </c>
      <c r="S2928" s="1">
        <v>0.89375000000000004</v>
      </c>
      <c r="T2928">
        <v>93</v>
      </c>
      <c r="U2928" t="str">
        <f>IF(Flights[[#This Row],[Arrival Delay]]="","Cancelled",IF(Flights[[#This Row],[Arrival Delay]]&gt;15,"Delayed","On time"))</f>
        <v>Delayed</v>
      </c>
      <c r="V2928" t="str">
        <f>IF(Flights[[#This Row],[Status]]&lt;&gt;"Delayed","",IF(Flights[[#This Row],[Arrival Delay]]&gt;120,"Severe",IF(Flights[[#This Row],[Arrival Delay]]&gt;60,"Major","Moderate")))</f>
        <v>Major</v>
      </c>
      <c r="X2928" t="str">
        <f>IF(OR(AND(Flights[[#This Row],[Status]]="Cancelled",Flights[[#This Row],[Cancellation Reason]]="Airline/Carrier"),Flights[[#This Row],[Delay Type]]="Severe"),"Yes","No")</f>
        <v>No</v>
      </c>
    </row>
    <row r="2929" spans="1:24" x14ac:dyDescent="0.25">
      <c r="A2929" s="3">
        <v>42220</v>
      </c>
      <c r="B2929">
        <f>WEEKNUM(Flights[[#This Row],[Date]],2)</f>
        <v>32</v>
      </c>
      <c r="C2929">
        <f>WEEKDAY(Flights[[#This Row],[Date]],2)</f>
        <v>2</v>
      </c>
      <c r="D2929" t="s">
        <v>617</v>
      </c>
      <c r="E2929" t="s">
        <v>1990</v>
      </c>
      <c r="F2929" t="s">
        <v>0</v>
      </c>
      <c r="G2929" t="s">
        <v>20</v>
      </c>
      <c r="H2929" t="str">
        <f>_xlfn.XLOOKUP(Flights[[#This Row],[Destination]],Airports!$A$1:$A$77,Airports!$D$1:$D$77,"Code not found")</f>
        <v>Kahului</v>
      </c>
      <c r="I2929" t="str" cm="1">
        <f t="array" ref="I2929">_xlfn.XLOOKUP(Flights[[#This Row],[Destination]],_xlfn._TRO_TRAILING(Airports!A:A),_xlfn._TRO_TRAILING(Airports!E:E),"Code not found")</f>
        <v>HI</v>
      </c>
      <c r="J2929" s="1">
        <v>0.71527777777777779</v>
      </c>
      <c r="K2929">
        <f>HOUR(Flights[[#This Row],[Scheduled Departure]])</f>
        <v>17</v>
      </c>
      <c r="L2929" s="1">
        <v>0.71111111111111114</v>
      </c>
      <c r="M2929">
        <v>-6</v>
      </c>
      <c r="N2929">
        <v>351</v>
      </c>
      <c r="O2929" s="14">
        <f>Flights[[#This Row],[Length (min)]]/60</f>
        <v>5.85</v>
      </c>
      <c r="P2929">
        <v>2486</v>
      </c>
      <c r="Q2929" s="17">
        <f>IFERROR(Flights[[#This Row],[Distance]]/Flights[[#This Row],[Length (hr)]],"")</f>
        <v>424.95726495726501</v>
      </c>
      <c r="R2929" s="1">
        <v>0.82013888888888886</v>
      </c>
      <c r="S2929" s="1">
        <v>0.82986111111111116</v>
      </c>
      <c r="T2929">
        <v>14</v>
      </c>
      <c r="U2929" t="str">
        <f>IF(Flights[[#This Row],[Arrival Delay]]="","Cancelled",IF(Flights[[#This Row],[Arrival Delay]]&gt;15,"Delayed","On time"))</f>
        <v>On time</v>
      </c>
      <c r="V2929" t="str">
        <f>IF(Flights[[#This Row],[Status]]&lt;&gt;"Delayed","",IF(Flights[[#This Row],[Arrival Delay]]&gt;120,"Severe",IF(Flights[[#This Row],[Arrival Delay]]&gt;60,"Major","Moderate")))</f>
        <v/>
      </c>
      <c r="X2929" t="str">
        <f>IF(OR(AND(Flights[[#This Row],[Status]]="Cancelled",Flights[[#This Row],[Cancellation Reason]]="Airline/Carrier"),Flights[[#This Row],[Delay Type]]="Severe"),"Yes","No")</f>
        <v>No</v>
      </c>
    </row>
    <row r="2930" spans="1:24" x14ac:dyDescent="0.25">
      <c r="A2930" s="3">
        <v>42220</v>
      </c>
      <c r="B2930">
        <f>WEEKNUM(Flights[[#This Row],[Date]],2)</f>
        <v>32</v>
      </c>
      <c r="C2930">
        <f>WEEKDAY(Flights[[#This Row],[Date]],2)</f>
        <v>2</v>
      </c>
      <c r="D2930" t="s">
        <v>1487</v>
      </c>
      <c r="E2930" t="s">
        <v>1989</v>
      </c>
      <c r="F2930" t="s">
        <v>0</v>
      </c>
      <c r="G2930" t="s">
        <v>344</v>
      </c>
      <c r="H2930" t="str">
        <f>_xlfn.XLOOKUP(Flights[[#This Row],[Destination]],Airports!$A$1:$A$77,Airports!$D$1:$D$77,"Code not found")</f>
        <v>Seattle</v>
      </c>
      <c r="I2930" t="str" cm="1">
        <f t="array" ref="I2930">_xlfn.XLOOKUP(Flights[[#This Row],[Destination]],_xlfn._TRO_TRAILING(Airports!A:A),_xlfn._TRO_TRAILING(Airports!E:E),"Code not found")</f>
        <v>WA</v>
      </c>
      <c r="J2930" s="1">
        <v>0.77777777777777779</v>
      </c>
      <c r="K2930">
        <f>HOUR(Flights[[#This Row],[Scheduled Departure]])</f>
        <v>18</v>
      </c>
      <c r="L2930" s="1">
        <v>0.77222222222222225</v>
      </c>
      <c r="M2930">
        <v>-8</v>
      </c>
      <c r="N2930">
        <v>153</v>
      </c>
      <c r="O2930" s="14">
        <f>Flights[[#This Row],[Length (min)]]/60</f>
        <v>2.5499999999999998</v>
      </c>
      <c r="P2930">
        <v>954</v>
      </c>
      <c r="Q2930" s="17">
        <f>IFERROR(Flights[[#This Row],[Distance]]/Flights[[#This Row],[Length (hr)]],"")</f>
        <v>374.11764705882354</v>
      </c>
      <c r="R2930" s="1">
        <v>0.88680555555555551</v>
      </c>
      <c r="S2930" s="1">
        <v>0.87847222222222221</v>
      </c>
      <c r="T2930">
        <v>-12</v>
      </c>
      <c r="U2930" t="str">
        <f>IF(Flights[[#This Row],[Arrival Delay]]="","Cancelled",IF(Flights[[#This Row],[Arrival Delay]]&gt;15,"Delayed","On time"))</f>
        <v>On time</v>
      </c>
      <c r="V2930" t="str">
        <f>IF(Flights[[#This Row],[Status]]&lt;&gt;"Delayed","",IF(Flights[[#This Row],[Arrival Delay]]&gt;120,"Severe",IF(Flights[[#This Row],[Arrival Delay]]&gt;60,"Major","Moderate")))</f>
        <v/>
      </c>
      <c r="X2930" t="str">
        <f>IF(OR(AND(Flights[[#This Row],[Status]]="Cancelled",Flights[[#This Row],[Cancellation Reason]]="Airline/Carrier"),Flights[[#This Row],[Delay Type]]="Severe"),"Yes","No")</f>
        <v>No</v>
      </c>
    </row>
    <row r="2931" spans="1:24" x14ac:dyDescent="0.25">
      <c r="A2931" s="3">
        <v>42220</v>
      </c>
      <c r="B2931">
        <f>WEEKNUM(Flights[[#This Row],[Date]],2)</f>
        <v>32</v>
      </c>
      <c r="C2931">
        <f>WEEKDAY(Flights[[#This Row],[Date]],2)</f>
        <v>2</v>
      </c>
      <c r="D2931" t="s">
        <v>1553</v>
      </c>
      <c r="E2931" t="s">
        <v>1995</v>
      </c>
      <c r="F2931" t="s">
        <v>0</v>
      </c>
      <c r="G2931" t="s">
        <v>7</v>
      </c>
      <c r="H2931" t="str">
        <f>_xlfn.XLOOKUP(Flights[[#This Row],[Destination]],Airports!$A$1:$A$77,Airports!$D$1:$D$77,"Code not found")</f>
        <v>Austin</v>
      </c>
      <c r="I2931" t="str" cm="1">
        <f t="array" ref="I2931">_xlfn.XLOOKUP(Flights[[#This Row],[Destination]],_xlfn._TRO_TRAILING(Airports!A:A),_xlfn._TRO_TRAILING(Airports!E:E),"Code not found")</f>
        <v>TX</v>
      </c>
      <c r="J2931" s="1">
        <v>0.80555555555555558</v>
      </c>
      <c r="K2931">
        <f>HOUR(Flights[[#This Row],[Scheduled Departure]])</f>
        <v>19</v>
      </c>
      <c r="L2931" s="1">
        <v>0.96527777777777779</v>
      </c>
      <c r="M2931">
        <v>230</v>
      </c>
      <c r="N2931">
        <v>171</v>
      </c>
      <c r="O2931" s="14">
        <f>Flights[[#This Row],[Length (min)]]/60</f>
        <v>2.85</v>
      </c>
      <c r="P2931">
        <v>1242</v>
      </c>
      <c r="Q2931" s="17">
        <f>IFERROR(Flights[[#This Row],[Distance]]/Flights[[#This Row],[Length (hr)]],"")</f>
        <v>435.78947368421052</v>
      </c>
      <c r="R2931" s="1">
        <v>1.3888888888888888E-2</v>
      </c>
      <c r="S2931" s="1">
        <v>0.1673611111111111</v>
      </c>
      <c r="T2931">
        <v>221</v>
      </c>
      <c r="U2931" t="str">
        <f>IF(Flights[[#This Row],[Arrival Delay]]="","Cancelled",IF(Flights[[#This Row],[Arrival Delay]]&gt;15,"Delayed","On time"))</f>
        <v>Delayed</v>
      </c>
      <c r="V2931" t="str">
        <f>IF(Flights[[#This Row],[Status]]&lt;&gt;"Delayed","",IF(Flights[[#This Row],[Arrival Delay]]&gt;120,"Severe",IF(Flights[[#This Row],[Arrival Delay]]&gt;60,"Major","Moderate")))</f>
        <v>Severe</v>
      </c>
      <c r="X2931" t="str">
        <f>IF(OR(AND(Flights[[#This Row],[Status]]="Cancelled",Flights[[#This Row],[Cancellation Reason]]="Airline/Carrier"),Flights[[#This Row],[Delay Type]]="Severe"),"Yes","No")</f>
        <v>Yes</v>
      </c>
    </row>
    <row r="2932" spans="1:24" x14ac:dyDescent="0.25">
      <c r="A2932" s="3">
        <v>42220</v>
      </c>
      <c r="B2932">
        <f>WEEKNUM(Flights[[#This Row],[Date]],2)</f>
        <v>32</v>
      </c>
      <c r="C2932">
        <f>WEEKDAY(Flights[[#This Row],[Date]],2)</f>
        <v>2</v>
      </c>
      <c r="D2932" t="s">
        <v>1107</v>
      </c>
      <c r="E2932" t="s">
        <v>1995</v>
      </c>
      <c r="F2932" t="s">
        <v>0</v>
      </c>
      <c r="G2932" t="s">
        <v>351</v>
      </c>
      <c r="H2932" t="str">
        <f>_xlfn.XLOOKUP(Flights[[#This Row],[Destination]],Airports!$A$1:$A$77,Airports!$D$1:$D$77,"Code not found")</f>
        <v>Sacramento</v>
      </c>
      <c r="I2932" t="str" cm="1">
        <f t="array" ref="I2932">_xlfn.XLOOKUP(Flights[[#This Row],[Destination]],_xlfn._TRO_TRAILING(Airports!A:A),_xlfn._TRO_TRAILING(Airports!E:E),"Code not found")</f>
        <v>CA</v>
      </c>
      <c r="J2932" s="1">
        <v>0.84375</v>
      </c>
      <c r="K2932">
        <f>HOUR(Flights[[#This Row],[Scheduled Departure]])</f>
        <v>20</v>
      </c>
      <c r="L2932" s="1">
        <v>0.85138888888888886</v>
      </c>
      <c r="M2932">
        <v>11</v>
      </c>
      <c r="N2932">
        <v>76</v>
      </c>
      <c r="O2932" s="14">
        <f>Flights[[#This Row],[Length (min)]]/60</f>
        <v>1.2666666666666666</v>
      </c>
      <c r="P2932">
        <v>373</v>
      </c>
      <c r="Q2932" s="17">
        <f>IFERROR(Flights[[#This Row],[Distance]]/Flights[[#This Row],[Length (hr)]],"")</f>
        <v>294.47368421052636</v>
      </c>
      <c r="R2932" s="1">
        <v>0.89583333333333337</v>
      </c>
      <c r="S2932" s="1">
        <v>0.90416666666666667</v>
      </c>
      <c r="T2932">
        <v>12</v>
      </c>
      <c r="U2932" t="str">
        <f>IF(Flights[[#This Row],[Arrival Delay]]="","Cancelled",IF(Flights[[#This Row],[Arrival Delay]]&gt;15,"Delayed","On time"))</f>
        <v>On time</v>
      </c>
      <c r="V2932" t="str">
        <f>IF(Flights[[#This Row],[Status]]&lt;&gt;"Delayed","",IF(Flights[[#This Row],[Arrival Delay]]&gt;120,"Severe",IF(Flights[[#This Row],[Arrival Delay]]&gt;60,"Major","Moderate")))</f>
        <v/>
      </c>
      <c r="X2932" t="str">
        <f>IF(OR(AND(Flights[[#This Row],[Status]]="Cancelled",Flights[[#This Row],[Cancellation Reason]]="Airline/Carrier"),Flights[[#This Row],[Delay Type]]="Severe"),"Yes","No")</f>
        <v>No</v>
      </c>
    </row>
    <row r="2933" spans="1:24" x14ac:dyDescent="0.25">
      <c r="A2933" s="3">
        <v>42220</v>
      </c>
      <c r="B2933">
        <f>WEEKNUM(Flights[[#This Row],[Date]],2)</f>
        <v>32</v>
      </c>
      <c r="C2933">
        <f>WEEKDAY(Flights[[#This Row],[Date]],2)</f>
        <v>2</v>
      </c>
      <c r="D2933" t="s">
        <v>667</v>
      </c>
      <c r="E2933" t="s">
        <v>1990</v>
      </c>
      <c r="F2933" t="s">
        <v>0</v>
      </c>
      <c r="G2933" t="s">
        <v>273</v>
      </c>
      <c r="H2933" t="str">
        <f>_xlfn.XLOOKUP(Flights[[#This Row],[Destination]],Airports!$A$1:$A$77,Airports!$D$1:$D$77,"Code not found")</f>
        <v>Denver</v>
      </c>
      <c r="I2933" t="str" cm="1">
        <f t="array" ref="I2933">_xlfn.XLOOKUP(Flights[[#This Row],[Destination]],_xlfn._TRO_TRAILING(Airports!A:A),_xlfn._TRO_TRAILING(Airports!E:E),"Code not found")</f>
        <v>CO</v>
      </c>
      <c r="J2933" s="1">
        <v>0.84722222222222221</v>
      </c>
      <c r="K2933">
        <f>HOUR(Flights[[#This Row],[Scheduled Departure]])</f>
        <v>20</v>
      </c>
      <c r="L2933" s="1">
        <v>0.84930555555555554</v>
      </c>
      <c r="M2933">
        <v>3</v>
      </c>
      <c r="N2933">
        <v>127</v>
      </c>
      <c r="O2933" s="14">
        <f>Flights[[#This Row],[Length (min)]]/60</f>
        <v>2.1166666666666667</v>
      </c>
      <c r="P2933">
        <v>862</v>
      </c>
      <c r="Q2933" s="17">
        <f>IFERROR(Flights[[#This Row],[Distance]]/Flights[[#This Row],[Length (hr)]],"")</f>
        <v>407.24409448818898</v>
      </c>
      <c r="R2933" s="1">
        <v>0.98263888888888884</v>
      </c>
      <c r="S2933" s="1">
        <v>0.97916666666666663</v>
      </c>
      <c r="T2933">
        <v>-5</v>
      </c>
      <c r="U2933" t="str">
        <f>IF(Flights[[#This Row],[Arrival Delay]]="","Cancelled",IF(Flights[[#This Row],[Arrival Delay]]&gt;15,"Delayed","On time"))</f>
        <v>On time</v>
      </c>
      <c r="V2933" t="str">
        <f>IF(Flights[[#This Row],[Status]]&lt;&gt;"Delayed","",IF(Flights[[#This Row],[Arrival Delay]]&gt;120,"Severe",IF(Flights[[#This Row],[Arrival Delay]]&gt;60,"Major","Moderate")))</f>
        <v/>
      </c>
      <c r="X2933" t="str">
        <f>IF(OR(AND(Flights[[#This Row],[Status]]="Cancelled",Flights[[#This Row],[Cancellation Reason]]="Airline/Carrier"),Flights[[#This Row],[Delay Type]]="Severe"),"Yes","No")</f>
        <v>No</v>
      </c>
    </row>
    <row r="2934" spans="1:24" x14ac:dyDescent="0.25">
      <c r="A2934" s="3">
        <v>42220</v>
      </c>
      <c r="B2934">
        <f>WEEKNUM(Flights[[#This Row],[Date]],2)</f>
        <v>32</v>
      </c>
      <c r="C2934">
        <f>WEEKDAY(Flights[[#This Row],[Date]],2)</f>
        <v>2</v>
      </c>
      <c r="D2934" t="s">
        <v>1416</v>
      </c>
      <c r="E2934" t="s">
        <v>1990</v>
      </c>
      <c r="F2934" t="s">
        <v>0</v>
      </c>
      <c r="G2934" t="s">
        <v>262</v>
      </c>
      <c r="H2934" t="str">
        <f>_xlfn.XLOOKUP(Flights[[#This Row],[Destination]],Airports!$A$1:$A$77,Airports!$D$1:$D$77,"Code not found")</f>
        <v>Cleveland</v>
      </c>
      <c r="I2934" t="str" cm="1">
        <f t="array" ref="I2934">_xlfn.XLOOKUP(Flights[[#This Row],[Destination]],_xlfn._TRO_TRAILING(Airports!A:A),_xlfn._TRO_TRAILING(Airports!E:E),"Code not found")</f>
        <v>OH</v>
      </c>
      <c r="J2934" s="1">
        <v>0.95486111111111116</v>
      </c>
      <c r="K2934">
        <f>HOUR(Flights[[#This Row],[Scheduled Departure]])</f>
        <v>22</v>
      </c>
      <c r="L2934" s="1">
        <v>0.9555555555555556</v>
      </c>
      <c r="M2934">
        <v>1</v>
      </c>
      <c r="N2934">
        <v>260</v>
      </c>
      <c r="O2934" s="14">
        <f>Flights[[#This Row],[Length (min)]]/60</f>
        <v>4.333333333333333</v>
      </c>
      <c r="P2934">
        <v>2052</v>
      </c>
      <c r="Q2934" s="17">
        <f>IFERROR(Flights[[#This Row],[Distance]]/Flights[[#This Row],[Length (hr)]],"")</f>
        <v>473.53846153846155</v>
      </c>
      <c r="R2934" s="1">
        <v>0.27152777777777776</v>
      </c>
      <c r="S2934" s="1">
        <v>0.26111111111111113</v>
      </c>
      <c r="T2934">
        <v>-15</v>
      </c>
      <c r="U2934" t="str">
        <f>IF(Flights[[#This Row],[Arrival Delay]]="","Cancelled",IF(Flights[[#This Row],[Arrival Delay]]&gt;15,"Delayed","On time"))</f>
        <v>On time</v>
      </c>
      <c r="V2934" t="str">
        <f>IF(Flights[[#This Row],[Status]]&lt;&gt;"Delayed","",IF(Flights[[#This Row],[Arrival Delay]]&gt;120,"Severe",IF(Flights[[#This Row],[Arrival Delay]]&gt;60,"Major","Moderate")))</f>
        <v/>
      </c>
      <c r="X2934" t="str">
        <f>IF(OR(AND(Flights[[#This Row],[Status]]="Cancelled",Flights[[#This Row],[Cancellation Reason]]="Airline/Carrier"),Flights[[#This Row],[Delay Type]]="Severe"),"Yes","No")</f>
        <v>No</v>
      </c>
    </row>
    <row r="2935" spans="1:24" x14ac:dyDescent="0.25">
      <c r="A2935" s="3">
        <v>42221</v>
      </c>
      <c r="B2935">
        <f>WEEKNUM(Flights[[#This Row],[Date]],2)</f>
        <v>32</v>
      </c>
      <c r="C2935">
        <f>WEEKDAY(Flights[[#This Row],[Date]],2)</f>
        <v>3</v>
      </c>
      <c r="D2935" t="s">
        <v>1505</v>
      </c>
      <c r="E2935" t="s">
        <v>1995</v>
      </c>
      <c r="F2935" t="s">
        <v>0</v>
      </c>
      <c r="G2935" t="s">
        <v>273</v>
      </c>
      <c r="H2935" t="str">
        <f>_xlfn.XLOOKUP(Flights[[#This Row],[Destination]],Airports!$A$1:$A$77,Airports!$D$1:$D$77,"Code not found")</f>
        <v>Denver</v>
      </c>
      <c r="I2935" t="str" cm="1">
        <f t="array" ref="I2935">_xlfn.XLOOKUP(Flights[[#This Row],[Destination]],_xlfn._TRO_TRAILING(Airports!A:A),_xlfn._TRO_TRAILING(Airports!E:E),"Code not found")</f>
        <v>CO</v>
      </c>
      <c r="J2935" s="1">
        <v>0.2361111111111111</v>
      </c>
      <c r="K2935">
        <f>HOUR(Flights[[#This Row],[Scheduled Departure]])</f>
        <v>5</v>
      </c>
      <c r="L2935" s="1">
        <v>0.23541666666666666</v>
      </c>
      <c r="M2935">
        <v>-1</v>
      </c>
      <c r="N2935">
        <v>127</v>
      </c>
      <c r="O2935" s="14">
        <f>Flights[[#This Row],[Length (min)]]/60</f>
        <v>2.1166666666666667</v>
      </c>
      <c r="P2935">
        <v>862</v>
      </c>
      <c r="Q2935" s="17">
        <f>IFERROR(Flights[[#This Row],[Distance]]/Flights[[#This Row],[Length (hr)]],"")</f>
        <v>407.24409448818898</v>
      </c>
      <c r="R2935" s="1">
        <v>0.375</v>
      </c>
      <c r="S2935" s="1">
        <v>0.36527777777777776</v>
      </c>
      <c r="T2935">
        <v>-14</v>
      </c>
      <c r="U2935" t="str">
        <f>IF(Flights[[#This Row],[Arrival Delay]]="","Cancelled",IF(Flights[[#This Row],[Arrival Delay]]&gt;15,"Delayed","On time"))</f>
        <v>On time</v>
      </c>
      <c r="V2935" t="str">
        <f>IF(Flights[[#This Row],[Status]]&lt;&gt;"Delayed","",IF(Flights[[#This Row],[Arrival Delay]]&gt;120,"Severe",IF(Flights[[#This Row],[Arrival Delay]]&gt;60,"Major","Moderate")))</f>
        <v/>
      </c>
      <c r="X2935" t="str">
        <f>IF(OR(AND(Flights[[#This Row],[Status]]="Cancelled",Flights[[#This Row],[Cancellation Reason]]="Airline/Carrier"),Flights[[#This Row],[Delay Type]]="Severe"),"Yes","No")</f>
        <v>No</v>
      </c>
    </row>
    <row r="2936" spans="1:24" x14ac:dyDescent="0.25">
      <c r="A2936" s="3">
        <v>42221</v>
      </c>
      <c r="B2936">
        <f>WEEKNUM(Flights[[#This Row],[Date]],2)</f>
        <v>32</v>
      </c>
      <c r="C2936">
        <f>WEEKDAY(Flights[[#This Row],[Date]],2)</f>
        <v>3</v>
      </c>
      <c r="D2936" t="s">
        <v>211</v>
      </c>
      <c r="E2936" t="s">
        <v>1987</v>
      </c>
      <c r="F2936" t="s">
        <v>0</v>
      </c>
      <c r="G2936" t="s">
        <v>29</v>
      </c>
      <c r="H2936" t="str">
        <f>_xlfn.XLOOKUP(Flights[[#This Row],[Destination]],Airports!$A$1:$A$77,Airports!$D$1:$D$77,"Code not found")</f>
        <v>Phoenix</v>
      </c>
      <c r="I2936" t="str" cm="1">
        <f t="array" ref="I2936">_xlfn.XLOOKUP(Flights[[#This Row],[Destination]],_xlfn._TRO_TRAILING(Airports!A:A),_xlfn._TRO_TRAILING(Airports!E:E),"Code not found")</f>
        <v>AZ</v>
      </c>
      <c r="J2936" s="1">
        <v>0.30555555555555558</v>
      </c>
      <c r="K2936">
        <f>HOUR(Flights[[#This Row],[Scheduled Departure]])</f>
        <v>7</v>
      </c>
      <c r="L2936" s="1">
        <v>0.30416666666666664</v>
      </c>
      <c r="M2936">
        <v>-2</v>
      </c>
      <c r="N2936">
        <v>125</v>
      </c>
      <c r="O2936" s="14">
        <f>Flights[[#This Row],[Length (min)]]/60</f>
        <v>2.0833333333333335</v>
      </c>
      <c r="P2936">
        <v>370</v>
      </c>
      <c r="Q2936" s="17">
        <f>IFERROR(Flights[[#This Row],[Distance]]/Flights[[#This Row],[Length (hr)]],"")</f>
        <v>177.6</v>
      </c>
      <c r="R2936" s="1">
        <v>0.38055555555555554</v>
      </c>
      <c r="S2936" s="1">
        <v>0.39097222222222222</v>
      </c>
      <c r="T2936">
        <v>15</v>
      </c>
      <c r="U2936" t="str">
        <f>IF(Flights[[#This Row],[Arrival Delay]]="","Cancelled",IF(Flights[[#This Row],[Arrival Delay]]&gt;15,"Delayed","On time"))</f>
        <v>On time</v>
      </c>
      <c r="V2936" t="str">
        <f>IF(Flights[[#This Row],[Status]]&lt;&gt;"Delayed","",IF(Flights[[#This Row],[Arrival Delay]]&gt;120,"Severe",IF(Flights[[#This Row],[Arrival Delay]]&gt;60,"Major","Moderate")))</f>
        <v/>
      </c>
      <c r="X2936" t="str">
        <f>IF(OR(AND(Flights[[#This Row],[Status]]="Cancelled",Flights[[#This Row],[Cancellation Reason]]="Airline/Carrier"),Flights[[#This Row],[Delay Type]]="Severe"),"Yes","No")</f>
        <v>No</v>
      </c>
    </row>
    <row r="2937" spans="1:24" x14ac:dyDescent="0.25">
      <c r="A2937" s="3">
        <v>42221</v>
      </c>
      <c r="B2937">
        <f>WEEKNUM(Flights[[#This Row],[Date]],2)</f>
        <v>32</v>
      </c>
      <c r="C2937">
        <f>WEEKDAY(Flights[[#This Row],[Date]],2)</f>
        <v>3</v>
      </c>
      <c r="D2937" t="s">
        <v>589</v>
      </c>
      <c r="E2937" t="s">
        <v>1990</v>
      </c>
      <c r="F2937" t="s">
        <v>0</v>
      </c>
      <c r="G2937" t="s">
        <v>10</v>
      </c>
      <c r="H2937" t="str">
        <f>_xlfn.XLOOKUP(Flights[[#This Row],[Destination]],Airports!$A$1:$A$77,Airports!$D$1:$D$77,"Code not found")</f>
        <v>Boston</v>
      </c>
      <c r="I2937" t="str" cm="1">
        <f t="array" ref="I2937">_xlfn.XLOOKUP(Flights[[#This Row],[Destination]],_xlfn._TRO_TRAILING(Airports!A:A),_xlfn._TRO_TRAILING(Airports!E:E),"Code not found")</f>
        <v>MA</v>
      </c>
      <c r="J2937" s="1">
        <v>0.35416666666666669</v>
      </c>
      <c r="K2937">
        <f>HOUR(Flights[[#This Row],[Scheduled Departure]])</f>
        <v>8</v>
      </c>
      <c r="L2937" s="1">
        <v>0.35694444444444445</v>
      </c>
      <c r="M2937">
        <v>4</v>
      </c>
      <c r="N2937">
        <v>321</v>
      </c>
      <c r="O2937" s="14">
        <f>Flights[[#This Row],[Length (min)]]/60</f>
        <v>5.35</v>
      </c>
      <c r="P2937">
        <v>2611</v>
      </c>
      <c r="Q2937" s="17">
        <f>IFERROR(Flights[[#This Row],[Distance]]/Flights[[#This Row],[Length (hr)]],"")</f>
        <v>488.03738317757012</v>
      </c>
      <c r="R2937" s="1">
        <v>0.7104166666666667</v>
      </c>
      <c r="S2937" s="1">
        <v>0.70486111111111116</v>
      </c>
      <c r="T2937">
        <v>-8</v>
      </c>
      <c r="U2937" t="str">
        <f>IF(Flights[[#This Row],[Arrival Delay]]="","Cancelled",IF(Flights[[#This Row],[Arrival Delay]]&gt;15,"Delayed","On time"))</f>
        <v>On time</v>
      </c>
      <c r="V2937" t="str">
        <f>IF(Flights[[#This Row],[Status]]&lt;&gt;"Delayed","",IF(Flights[[#This Row],[Arrival Delay]]&gt;120,"Severe",IF(Flights[[#This Row],[Arrival Delay]]&gt;60,"Major","Moderate")))</f>
        <v/>
      </c>
      <c r="X2937" t="str">
        <f>IF(OR(AND(Flights[[#This Row],[Status]]="Cancelled",Flights[[#This Row],[Cancellation Reason]]="Airline/Carrier"),Flights[[#This Row],[Delay Type]]="Severe"),"Yes","No")</f>
        <v>No</v>
      </c>
    </row>
    <row r="2938" spans="1:24" x14ac:dyDescent="0.25">
      <c r="A2938" s="3">
        <v>42221</v>
      </c>
      <c r="B2938">
        <f>WEEKNUM(Flights[[#This Row],[Date]],2)</f>
        <v>32</v>
      </c>
      <c r="C2938">
        <f>WEEKDAY(Flights[[#This Row],[Date]],2)</f>
        <v>3</v>
      </c>
      <c r="D2938" t="s">
        <v>1369</v>
      </c>
      <c r="E2938" t="s">
        <v>1990</v>
      </c>
      <c r="F2938" t="s">
        <v>0</v>
      </c>
      <c r="G2938" t="s">
        <v>4</v>
      </c>
      <c r="H2938" t="str">
        <f>_xlfn.XLOOKUP(Flights[[#This Row],[Destination]],Airports!$A$1:$A$77,Airports!$D$1:$D$77,"Code not found")</f>
        <v>Chicago</v>
      </c>
      <c r="I2938" t="str" cm="1">
        <f t="array" ref="I2938">_xlfn.XLOOKUP(Flights[[#This Row],[Destination]],_xlfn._TRO_TRAILING(Airports!A:A),_xlfn._TRO_TRAILING(Airports!E:E),"Code not found")</f>
        <v>IL</v>
      </c>
      <c r="J2938" s="1">
        <v>0.38194444444444442</v>
      </c>
      <c r="K2938">
        <f>HOUR(Flights[[#This Row],[Scheduled Departure]])</f>
        <v>9</v>
      </c>
      <c r="L2938" s="1">
        <v>0.38194444444444442</v>
      </c>
      <c r="M2938">
        <v>0</v>
      </c>
      <c r="N2938">
        <v>236</v>
      </c>
      <c r="O2938" s="14">
        <f>Flights[[#This Row],[Length (min)]]/60</f>
        <v>3.9333333333333331</v>
      </c>
      <c r="P2938">
        <v>1744</v>
      </c>
      <c r="Q2938" s="17">
        <f>IFERROR(Flights[[#This Row],[Distance]]/Flights[[#This Row],[Length (hr)]],"")</f>
        <v>443.38983050847457</v>
      </c>
      <c r="R2938" s="1">
        <v>0.64027777777777772</v>
      </c>
      <c r="S2938" s="1">
        <v>0.62916666666666665</v>
      </c>
      <c r="T2938">
        <v>-16</v>
      </c>
      <c r="U2938" t="str">
        <f>IF(Flights[[#This Row],[Arrival Delay]]="","Cancelled",IF(Flights[[#This Row],[Arrival Delay]]&gt;15,"Delayed","On time"))</f>
        <v>On time</v>
      </c>
      <c r="V2938" t="str">
        <f>IF(Flights[[#This Row],[Status]]&lt;&gt;"Delayed","",IF(Flights[[#This Row],[Arrival Delay]]&gt;120,"Severe",IF(Flights[[#This Row],[Arrival Delay]]&gt;60,"Major","Moderate")))</f>
        <v/>
      </c>
      <c r="X2938" t="str">
        <f>IF(OR(AND(Flights[[#This Row],[Status]]="Cancelled",Flights[[#This Row],[Cancellation Reason]]="Airline/Carrier"),Flights[[#This Row],[Delay Type]]="Severe"),"Yes","No")</f>
        <v>No</v>
      </c>
    </row>
    <row r="2939" spans="1:24" x14ac:dyDescent="0.25">
      <c r="A2939" s="3">
        <v>42221</v>
      </c>
      <c r="B2939">
        <f>WEEKNUM(Flights[[#This Row],[Date]],2)</f>
        <v>32</v>
      </c>
      <c r="C2939">
        <f>WEEKDAY(Flights[[#This Row],[Date]],2)</f>
        <v>3</v>
      </c>
      <c r="D2939" t="s">
        <v>166</v>
      </c>
      <c r="E2939" t="s">
        <v>1987</v>
      </c>
      <c r="F2939" t="s">
        <v>0</v>
      </c>
      <c r="G2939" t="s">
        <v>15</v>
      </c>
      <c r="H2939" t="str">
        <f>_xlfn.XLOOKUP(Flights[[#This Row],[Destination]],Airports!$A$1:$A$77,Airports!$D$1:$D$77,"Code not found")</f>
        <v>Las Vegas</v>
      </c>
      <c r="I2939" t="str" cm="1">
        <f t="array" ref="I2939">_xlfn.XLOOKUP(Flights[[#This Row],[Destination]],_xlfn._TRO_TRAILING(Airports!A:A),_xlfn._TRO_TRAILING(Airports!E:E),"Code not found")</f>
        <v>NV</v>
      </c>
      <c r="J2939" s="1">
        <v>0.43402777777777779</v>
      </c>
      <c r="K2939">
        <f>HOUR(Flights[[#This Row],[Scheduled Departure]])</f>
        <v>10</v>
      </c>
      <c r="L2939" s="1">
        <v>0.43055555555555558</v>
      </c>
      <c r="M2939">
        <v>-5</v>
      </c>
      <c r="N2939">
        <v>66</v>
      </c>
      <c r="O2939" s="14">
        <f>Flights[[#This Row],[Length (min)]]/60</f>
        <v>1.1000000000000001</v>
      </c>
      <c r="P2939">
        <v>236</v>
      </c>
      <c r="Q2939" s="17">
        <f>IFERROR(Flights[[#This Row],[Distance]]/Flights[[#This Row],[Length (hr)]],"")</f>
        <v>214.54545454545453</v>
      </c>
      <c r="R2939" s="1">
        <v>0.49166666666666664</v>
      </c>
      <c r="S2939" s="1">
        <v>0.47638888888888886</v>
      </c>
      <c r="T2939">
        <v>-22</v>
      </c>
      <c r="U2939" t="str">
        <f>IF(Flights[[#This Row],[Arrival Delay]]="","Cancelled",IF(Flights[[#This Row],[Arrival Delay]]&gt;15,"Delayed","On time"))</f>
        <v>On time</v>
      </c>
      <c r="V2939" t="str">
        <f>IF(Flights[[#This Row],[Status]]&lt;&gt;"Delayed","",IF(Flights[[#This Row],[Arrival Delay]]&gt;120,"Severe",IF(Flights[[#This Row],[Arrival Delay]]&gt;60,"Major","Moderate")))</f>
        <v/>
      </c>
      <c r="X2939" t="str">
        <f>IF(OR(AND(Flights[[#This Row],[Status]]="Cancelled",Flights[[#This Row],[Cancellation Reason]]="Airline/Carrier"),Flights[[#This Row],[Delay Type]]="Severe"),"Yes","No")</f>
        <v>No</v>
      </c>
    </row>
    <row r="2940" spans="1:24" x14ac:dyDescent="0.25">
      <c r="A2940" s="3">
        <v>42221</v>
      </c>
      <c r="B2940">
        <f>WEEKNUM(Flights[[#This Row],[Date]],2)</f>
        <v>32</v>
      </c>
      <c r="C2940">
        <f>WEEKDAY(Flights[[#This Row],[Date]],2)</f>
        <v>3</v>
      </c>
      <c r="D2940" t="s">
        <v>197</v>
      </c>
      <c r="E2940" t="s">
        <v>1987</v>
      </c>
      <c r="F2940" t="s">
        <v>0</v>
      </c>
      <c r="G2940" t="s">
        <v>30</v>
      </c>
      <c r="H2940" t="str">
        <f>_xlfn.XLOOKUP(Flights[[#This Row],[Destination]],Airports!$A$1:$A$77,Airports!$D$1:$D$77,"Code not found")</f>
        <v>Pittsburgh</v>
      </c>
      <c r="I2940" t="str" cm="1">
        <f t="array" ref="I2940">_xlfn.XLOOKUP(Flights[[#This Row],[Destination]],_xlfn._TRO_TRAILING(Airports!A:A),_xlfn._TRO_TRAILING(Airports!E:E),"Code not found")</f>
        <v>PA</v>
      </c>
      <c r="J2940" s="1">
        <v>0.47569444444444442</v>
      </c>
      <c r="K2940">
        <f>HOUR(Flights[[#This Row],[Scheduled Departure]])</f>
        <v>11</v>
      </c>
      <c r="L2940" s="1">
        <v>0.47222222222222221</v>
      </c>
      <c r="M2940">
        <v>-5</v>
      </c>
      <c r="N2940">
        <v>278</v>
      </c>
      <c r="O2940" s="14">
        <f>Flights[[#This Row],[Length (min)]]/60</f>
        <v>4.6333333333333337</v>
      </c>
      <c r="P2940">
        <v>2136</v>
      </c>
      <c r="Q2940" s="17">
        <f>IFERROR(Flights[[#This Row],[Distance]]/Flights[[#This Row],[Length (hr)]],"")</f>
        <v>461.00719424460425</v>
      </c>
      <c r="R2940" s="1">
        <v>0.79374999999999996</v>
      </c>
      <c r="S2940" s="1">
        <v>0.79027777777777775</v>
      </c>
      <c r="T2940">
        <v>-5</v>
      </c>
      <c r="U2940" t="str">
        <f>IF(Flights[[#This Row],[Arrival Delay]]="","Cancelled",IF(Flights[[#This Row],[Arrival Delay]]&gt;15,"Delayed","On time"))</f>
        <v>On time</v>
      </c>
      <c r="V2940" t="str">
        <f>IF(Flights[[#This Row],[Status]]&lt;&gt;"Delayed","",IF(Flights[[#This Row],[Arrival Delay]]&gt;120,"Severe",IF(Flights[[#This Row],[Arrival Delay]]&gt;60,"Major","Moderate")))</f>
        <v/>
      </c>
      <c r="X2940" t="str">
        <f>IF(OR(AND(Flights[[#This Row],[Status]]="Cancelled",Flights[[#This Row],[Cancellation Reason]]="Airline/Carrier"),Flights[[#This Row],[Delay Type]]="Severe"),"Yes","No")</f>
        <v>No</v>
      </c>
    </row>
    <row r="2941" spans="1:24" x14ac:dyDescent="0.25">
      <c r="A2941" s="3">
        <v>42221</v>
      </c>
      <c r="B2941">
        <f>WEEKNUM(Flights[[#This Row],[Date]],2)</f>
        <v>32</v>
      </c>
      <c r="C2941">
        <f>WEEKDAY(Flights[[#This Row],[Date]],2)</f>
        <v>3</v>
      </c>
      <c r="D2941" t="s">
        <v>721</v>
      </c>
      <c r="E2941" t="s">
        <v>1995</v>
      </c>
      <c r="F2941" t="s">
        <v>0</v>
      </c>
      <c r="G2941" t="s">
        <v>26</v>
      </c>
      <c r="H2941" t="str">
        <f>_xlfn.XLOOKUP(Flights[[#This Row],[Destination]],Airports!$A$1:$A$77,Airports!$D$1:$D$77,"Code not found")</f>
        <v>Atlanta</v>
      </c>
      <c r="I2941" t="str" cm="1">
        <f t="array" ref="I2941">_xlfn.XLOOKUP(Flights[[#This Row],[Destination]],_xlfn._TRO_TRAILING(Airports!A:A),_xlfn._TRO_TRAILING(Airports!E:E),"Code not found")</f>
        <v>GA</v>
      </c>
      <c r="J2941" s="1">
        <v>0.57638888888888884</v>
      </c>
      <c r="K2941">
        <f>HOUR(Flights[[#This Row],[Scheduled Departure]])</f>
        <v>13</v>
      </c>
      <c r="L2941" s="1">
        <v>0.59722222222222221</v>
      </c>
      <c r="M2941">
        <v>30</v>
      </c>
      <c r="N2941">
        <v>265</v>
      </c>
      <c r="O2941" s="14">
        <f>Flights[[#This Row],[Length (min)]]/60</f>
        <v>4.416666666666667</v>
      </c>
      <c r="P2941">
        <v>1947</v>
      </c>
      <c r="Q2941" s="17">
        <f>IFERROR(Flights[[#This Row],[Distance]]/Flights[[#This Row],[Length (hr)]],"")</f>
        <v>440.83018867924523</v>
      </c>
      <c r="R2941" s="1">
        <v>0.89236111111111116</v>
      </c>
      <c r="S2941" s="1">
        <v>0.90625</v>
      </c>
      <c r="T2941">
        <v>20</v>
      </c>
      <c r="U2941" t="str">
        <f>IF(Flights[[#This Row],[Arrival Delay]]="","Cancelled",IF(Flights[[#This Row],[Arrival Delay]]&gt;15,"Delayed","On time"))</f>
        <v>Delayed</v>
      </c>
      <c r="V2941" t="str">
        <f>IF(Flights[[#This Row],[Status]]&lt;&gt;"Delayed","",IF(Flights[[#This Row],[Arrival Delay]]&gt;120,"Severe",IF(Flights[[#This Row],[Arrival Delay]]&gt;60,"Major","Moderate")))</f>
        <v>Moderate</v>
      </c>
      <c r="X2941" t="str">
        <f>IF(OR(AND(Flights[[#This Row],[Status]]="Cancelled",Flights[[#This Row],[Cancellation Reason]]="Airline/Carrier"),Flights[[#This Row],[Delay Type]]="Severe"),"Yes","No")</f>
        <v>No</v>
      </c>
    </row>
    <row r="2942" spans="1:24" x14ac:dyDescent="0.25">
      <c r="A2942" s="3">
        <v>42221</v>
      </c>
      <c r="B2942">
        <f>WEEKNUM(Flights[[#This Row],[Date]],2)</f>
        <v>32</v>
      </c>
      <c r="C2942">
        <f>WEEKDAY(Flights[[#This Row],[Date]],2)</f>
        <v>3</v>
      </c>
      <c r="D2942" t="s">
        <v>980</v>
      </c>
      <c r="E2942" t="s">
        <v>1989</v>
      </c>
      <c r="F2942" t="s">
        <v>0</v>
      </c>
      <c r="G2942" t="s">
        <v>344</v>
      </c>
      <c r="H2942" t="str">
        <f>_xlfn.XLOOKUP(Flights[[#This Row],[Destination]],Airports!$A$1:$A$77,Airports!$D$1:$D$77,"Code not found")</f>
        <v>Seattle</v>
      </c>
      <c r="I2942" t="str" cm="1">
        <f t="array" ref="I2942">_xlfn.XLOOKUP(Flights[[#This Row],[Destination]],_xlfn._TRO_TRAILING(Airports!A:A),_xlfn._TRO_TRAILING(Airports!E:E),"Code not found")</f>
        <v>WA</v>
      </c>
      <c r="J2942" s="1">
        <v>0.62152777777777779</v>
      </c>
      <c r="K2942">
        <f>HOUR(Flights[[#This Row],[Scheduled Departure]])</f>
        <v>14</v>
      </c>
      <c r="L2942" s="1">
        <v>0.62152777777777779</v>
      </c>
      <c r="M2942">
        <v>0</v>
      </c>
      <c r="N2942">
        <v>163</v>
      </c>
      <c r="O2942" s="14">
        <f>Flights[[#This Row],[Length (min)]]/60</f>
        <v>2.7166666666666668</v>
      </c>
      <c r="P2942">
        <v>954</v>
      </c>
      <c r="Q2942" s="17">
        <f>IFERROR(Flights[[#This Row],[Distance]]/Flights[[#This Row],[Length (hr)]],"")</f>
        <v>351.16564417177915</v>
      </c>
      <c r="R2942" s="1">
        <v>0.72916666666666663</v>
      </c>
      <c r="S2942" s="1">
        <v>0.73472222222222228</v>
      </c>
      <c r="T2942">
        <v>8</v>
      </c>
      <c r="U2942" t="str">
        <f>IF(Flights[[#This Row],[Arrival Delay]]="","Cancelled",IF(Flights[[#This Row],[Arrival Delay]]&gt;15,"Delayed","On time"))</f>
        <v>On time</v>
      </c>
      <c r="V2942" t="str">
        <f>IF(Flights[[#This Row],[Status]]&lt;&gt;"Delayed","",IF(Flights[[#This Row],[Arrival Delay]]&gt;120,"Severe",IF(Flights[[#This Row],[Arrival Delay]]&gt;60,"Major","Moderate")))</f>
        <v/>
      </c>
      <c r="X2942" t="str">
        <f>IF(OR(AND(Flights[[#This Row],[Status]]="Cancelled",Flights[[#This Row],[Cancellation Reason]]="Airline/Carrier"),Flights[[#This Row],[Delay Type]]="Severe"),"Yes","No")</f>
        <v>No</v>
      </c>
    </row>
    <row r="2943" spans="1:24" x14ac:dyDescent="0.25">
      <c r="A2943" s="3">
        <v>42221</v>
      </c>
      <c r="B2943">
        <f>WEEKNUM(Flights[[#This Row],[Date]],2)</f>
        <v>32</v>
      </c>
      <c r="C2943">
        <f>WEEKDAY(Flights[[#This Row],[Date]],2)</f>
        <v>3</v>
      </c>
      <c r="D2943" t="s">
        <v>1094</v>
      </c>
      <c r="E2943" t="s">
        <v>1994</v>
      </c>
      <c r="F2943" t="s">
        <v>0</v>
      </c>
      <c r="G2943" t="s">
        <v>313</v>
      </c>
      <c r="H2943" t="str">
        <f>_xlfn.XLOOKUP(Flights[[#This Row],[Destination]],Airports!$A$1:$A$77,Airports!$D$1:$D$77,"Code not found")</f>
        <v>Monterey</v>
      </c>
      <c r="I2943" t="str" cm="1">
        <f t="array" ref="I2943">_xlfn.XLOOKUP(Flights[[#This Row],[Destination]],_xlfn._TRO_TRAILING(Airports!A:A),_xlfn._TRO_TRAILING(Airports!E:E),"Code not found")</f>
        <v>CA</v>
      </c>
      <c r="J2943" s="1">
        <v>0.68055555555555558</v>
      </c>
      <c r="K2943">
        <f>HOUR(Flights[[#This Row],[Scheduled Departure]])</f>
        <v>16</v>
      </c>
      <c r="L2943" s="1">
        <v>0.67708333333333337</v>
      </c>
      <c r="M2943">
        <v>-5</v>
      </c>
      <c r="N2943">
        <v>66</v>
      </c>
      <c r="O2943" s="14">
        <f>Flights[[#This Row],[Length (min)]]/60</f>
        <v>1.1000000000000001</v>
      </c>
      <c r="P2943">
        <v>266</v>
      </c>
      <c r="Q2943" s="17">
        <f>IFERROR(Flights[[#This Row],[Distance]]/Flights[[#This Row],[Length (hr)]],"")</f>
        <v>241.81818181818178</v>
      </c>
      <c r="R2943" s="1">
        <v>0.73124999999999996</v>
      </c>
      <c r="S2943" s="1">
        <v>0.72291666666666665</v>
      </c>
      <c r="T2943">
        <v>-12</v>
      </c>
      <c r="U2943" t="str">
        <f>IF(Flights[[#This Row],[Arrival Delay]]="","Cancelled",IF(Flights[[#This Row],[Arrival Delay]]&gt;15,"Delayed","On time"))</f>
        <v>On time</v>
      </c>
      <c r="V2943" t="str">
        <f>IF(Flights[[#This Row],[Status]]&lt;&gt;"Delayed","",IF(Flights[[#This Row],[Arrival Delay]]&gt;120,"Severe",IF(Flights[[#This Row],[Arrival Delay]]&gt;60,"Major","Moderate")))</f>
        <v/>
      </c>
      <c r="X2943" t="str">
        <f>IF(OR(AND(Flights[[#This Row],[Status]]="Cancelled",Flights[[#This Row],[Cancellation Reason]]="Airline/Carrier"),Flights[[#This Row],[Delay Type]]="Severe"),"Yes","No")</f>
        <v>No</v>
      </c>
    </row>
    <row r="2944" spans="1:24" x14ac:dyDescent="0.25">
      <c r="A2944" s="3">
        <v>42221</v>
      </c>
      <c r="B2944">
        <f>WEEKNUM(Flights[[#This Row],[Date]],2)</f>
        <v>32</v>
      </c>
      <c r="C2944">
        <f>WEEKDAY(Flights[[#This Row],[Date]],2)</f>
        <v>3</v>
      </c>
      <c r="D2944" t="s">
        <v>600</v>
      </c>
      <c r="E2944" t="s">
        <v>1996</v>
      </c>
      <c r="F2944" t="s">
        <v>0</v>
      </c>
      <c r="G2944" t="s">
        <v>4</v>
      </c>
      <c r="H2944" t="str">
        <f>_xlfn.XLOOKUP(Flights[[#This Row],[Destination]],Airports!$A$1:$A$77,Airports!$D$1:$D$77,"Code not found")</f>
        <v>Chicago</v>
      </c>
      <c r="I2944" t="str" cm="1">
        <f t="array" ref="I2944">_xlfn.XLOOKUP(Flights[[#This Row],[Destination]],_xlfn._TRO_TRAILING(Airports!A:A),_xlfn._TRO_TRAILING(Airports!E:E),"Code not found")</f>
        <v>IL</v>
      </c>
      <c r="J2944" s="1">
        <v>0.71875</v>
      </c>
      <c r="K2944">
        <f>HOUR(Flights[[#This Row],[Scheduled Departure]])</f>
        <v>17</v>
      </c>
      <c r="L2944" s="1">
        <v>0.71527777777777779</v>
      </c>
      <c r="M2944">
        <v>-5</v>
      </c>
      <c r="N2944">
        <v>225</v>
      </c>
      <c r="O2944" s="14">
        <f>Flights[[#This Row],[Length (min)]]/60</f>
        <v>3.75</v>
      </c>
      <c r="P2944">
        <v>1744</v>
      </c>
      <c r="Q2944" s="17">
        <f>IFERROR(Flights[[#This Row],[Distance]]/Flights[[#This Row],[Length (hr)]],"")</f>
        <v>465.06666666666666</v>
      </c>
      <c r="R2944" s="1">
        <v>0.96527777777777779</v>
      </c>
      <c r="S2944" s="1">
        <v>0.95486111111111116</v>
      </c>
      <c r="T2944">
        <v>-15</v>
      </c>
      <c r="U2944" t="str">
        <f>IF(Flights[[#This Row],[Arrival Delay]]="","Cancelled",IF(Flights[[#This Row],[Arrival Delay]]&gt;15,"Delayed","On time"))</f>
        <v>On time</v>
      </c>
      <c r="V2944" t="str">
        <f>IF(Flights[[#This Row],[Status]]&lt;&gt;"Delayed","",IF(Flights[[#This Row],[Arrival Delay]]&gt;120,"Severe",IF(Flights[[#This Row],[Arrival Delay]]&gt;60,"Major","Moderate")))</f>
        <v/>
      </c>
      <c r="X2944" t="str">
        <f>IF(OR(AND(Flights[[#This Row],[Status]]="Cancelled",Flights[[#This Row],[Cancellation Reason]]="Airline/Carrier"),Flights[[#This Row],[Delay Type]]="Severe"),"Yes","No")</f>
        <v>No</v>
      </c>
    </row>
    <row r="2945" spans="1:24" x14ac:dyDescent="0.25">
      <c r="A2945" s="3">
        <v>42221</v>
      </c>
      <c r="B2945">
        <f>WEEKNUM(Flights[[#This Row],[Date]],2)</f>
        <v>32</v>
      </c>
      <c r="C2945">
        <f>WEEKDAY(Flights[[#This Row],[Date]],2)</f>
        <v>3</v>
      </c>
      <c r="D2945" t="s">
        <v>409</v>
      </c>
      <c r="E2945" t="s">
        <v>1990</v>
      </c>
      <c r="F2945" t="s">
        <v>0</v>
      </c>
      <c r="G2945" t="s">
        <v>17</v>
      </c>
      <c r="H2945" t="str">
        <f>_xlfn.XLOOKUP(Flights[[#This Row],[Destination]],Airports!$A$1:$A$77,Airports!$D$1:$D$77,"Code not found")</f>
        <v>Honolulu</v>
      </c>
      <c r="I2945" t="str" cm="1">
        <f t="array" ref="I2945">_xlfn.XLOOKUP(Flights[[#This Row],[Destination]],_xlfn._TRO_TRAILING(Airports!A:A),_xlfn._TRO_TRAILING(Airports!E:E),"Code not found")</f>
        <v>HI</v>
      </c>
      <c r="J2945" s="1">
        <v>0.73819444444444449</v>
      </c>
      <c r="K2945">
        <f>HOUR(Flights[[#This Row],[Scheduled Departure]])</f>
        <v>17</v>
      </c>
      <c r="L2945" s="1">
        <v>0.73402777777777772</v>
      </c>
      <c r="M2945">
        <v>-6</v>
      </c>
      <c r="N2945">
        <v>357</v>
      </c>
      <c r="O2945" s="14">
        <f>Flights[[#This Row],[Length (min)]]/60</f>
        <v>5.95</v>
      </c>
      <c r="P2945">
        <v>2556</v>
      </c>
      <c r="Q2945" s="17">
        <f>IFERROR(Flights[[#This Row],[Distance]]/Flights[[#This Row],[Length (hr)]],"")</f>
        <v>429.57983193277312</v>
      </c>
      <c r="R2945" s="1">
        <v>0.85555555555555551</v>
      </c>
      <c r="S2945" s="1">
        <v>0.8569444444444444</v>
      </c>
      <c r="T2945">
        <v>2</v>
      </c>
      <c r="U2945" t="str">
        <f>IF(Flights[[#This Row],[Arrival Delay]]="","Cancelled",IF(Flights[[#This Row],[Arrival Delay]]&gt;15,"Delayed","On time"))</f>
        <v>On time</v>
      </c>
      <c r="V2945" t="str">
        <f>IF(Flights[[#This Row],[Status]]&lt;&gt;"Delayed","",IF(Flights[[#This Row],[Arrival Delay]]&gt;120,"Severe",IF(Flights[[#This Row],[Arrival Delay]]&gt;60,"Major","Moderate")))</f>
        <v/>
      </c>
      <c r="X2945" t="str">
        <f>IF(OR(AND(Flights[[#This Row],[Status]]="Cancelled",Flights[[#This Row],[Cancellation Reason]]="Airline/Carrier"),Flights[[#This Row],[Delay Type]]="Severe"),"Yes","No")</f>
        <v>No</v>
      </c>
    </row>
    <row r="2946" spans="1:24" x14ac:dyDescent="0.25">
      <c r="A2946" s="3">
        <v>42221</v>
      </c>
      <c r="B2946">
        <f>WEEKNUM(Flights[[#This Row],[Date]],2)</f>
        <v>32</v>
      </c>
      <c r="C2946">
        <f>WEEKDAY(Flights[[#This Row],[Date]],2)</f>
        <v>3</v>
      </c>
      <c r="D2946" t="s">
        <v>586</v>
      </c>
      <c r="E2946" t="s">
        <v>1989</v>
      </c>
      <c r="F2946" t="s">
        <v>0</v>
      </c>
      <c r="G2946" t="s">
        <v>17</v>
      </c>
      <c r="H2946" t="str">
        <f>_xlfn.XLOOKUP(Flights[[#This Row],[Destination]],Airports!$A$1:$A$77,Airports!$D$1:$D$77,"Code not found")</f>
        <v>Honolulu</v>
      </c>
      <c r="I2946" t="str" cm="1">
        <f t="array" ref="I2946">_xlfn.XLOOKUP(Flights[[#This Row],[Destination]],_xlfn._TRO_TRAILING(Airports!A:A),_xlfn._TRO_TRAILING(Airports!E:E),"Code not found")</f>
        <v>HI</v>
      </c>
      <c r="J2946" s="1">
        <v>0.78819444444444442</v>
      </c>
      <c r="K2946">
        <f>HOUR(Flights[[#This Row],[Scheduled Departure]])</f>
        <v>18</v>
      </c>
      <c r="L2946" s="1">
        <v>0.78611111111111109</v>
      </c>
      <c r="M2946">
        <v>-3</v>
      </c>
      <c r="N2946">
        <v>359</v>
      </c>
      <c r="O2946" s="14">
        <f>Flights[[#This Row],[Length (min)]]/60</f>
        <v>5.9833333333333334</v>
      </c>
      <c r="P2946">
        <v>2556</v>
      </c>
      <c r="Q2946" s="17">
        <f>IFERROR(Flights[[#This Row],[Distance]]/Flights[[#This Row],[Length (hr)]],"")</f>
        <v>427.18662952646241</v>
      </c>
      <c r="R2946" s="1">
        <v>0.90069444444444446</v>
      </c>
      <c r="S2946" s="1">
        <v>0.91041666666666665</v>
      </c>
      <c r="T2946">
        <v>14</v>
      </c>
      <c r="U2946" t="str">
        <f>IF(Flights[[#This Row],[Arrival Delay]]="","Cancelled",IF(Flights[[#This Row],[Arrival Delay]]&gt;15,"Delayed","On time"))</f>
        <v>On time</v>
      </c>
      <c r="V2946" t="str">
        <f>IF(Flights[[#This Row],[Status]]&lt;&gt;"Delayed","",IF(Flights[[#This Row],[Arrival Delay]]&gt;120,"Severe",IF(Flights[[#This Row],[Arrival Delay]]&gt;60,"Major","Moderate")))</f>
        <v/>
      </c>
      <c r="X2946" t="str">
        <f>IF(OR(AND(Flights[[#This Row],[Status]]="Cancelled",Flights[[#This Row],[Cancellation Reason]]="Airline/Carrier"),Flights[[#This Row],[Delay Type]]="Severe"),"Yes","No")</f>
        <v>No</v>
      </c>
    </row>
    <row r="2947" spans="1:24" x14ac:dyDescent="0.25">
      <c r="A2947" s="3">
        <v>42222</v>
      </c>
      <c r="B2947">
        <f>WEEKNUM(Flights[[#This Row],[Date]],2)</f>
        <v>32</v>
      </c>
      <c r="C2947">
        <f>WEEKDAY(Flights[[#This Row],[Date]],2)</f>
        <v>4</v>
      </c>
      <c r="D2947" t="s">
        <v>1273</v>
      </c>
      <c r="E2947" t="s">
        <v>1994</v>
      </c>
      <c r="F2947" t="s">
        <v>0</v>
      </c>
      <c r="G2947" t="s">
        <v>318</v>
      </c>
      <c r="H2947" t="str">
        <f>_xlfn.XLOOKUP(Flights[[#This Row],[Destination]],Airports!$A$1:$A$77,Airports!$D$1:$D$77,"Code not found")</f>
        <v>Oakland</v>
      </c>
      <c r="I2947" t="str" cm="1">
        <f t="array" ref="I2947">_xlfn.XLOOKUP(Flights[[#This Row],[Destination]],_xlfn._TRO_TRAILING(Airports!A:A),_xlfn._TRO_TRAILING(Airports!E:E),"Code not found")</f>
        <v>CA</v>
      </c>
      <c r="J2947" s="1">
        <v>0.25416666666666665</v>
      </c>
      <c r="K2947">
        <f>HOUR(Flights[[#This Row],[Scheduled Departure]])</f>
        <v>6</v>
      </c>
      <c r="L2947" s="1">
        <v>0.3125</v>
      </c>
      <c r="M2947">
        <v>84</v>
      </c>
      <c r="N2947">
        <v>78</v>
      </c>
      <c r="O2947" s="14">
        <f>Flights[[#This Row],[Length (min)]]/60</f>
        <v>1.3</v>
      </c>
      <c r="P2947">
        <v>337</v>
      </c>
      <c r="Q2947" s="17">
        <f>IFERROR(Flights[[#This Row],[Distance]]/Flights[[#This Row],[Length (hr)]],"")</f>
        <v>259.23076923076923</v>
      </c>
      <c r="R2947" s="1">
        <v>0.31180555555555556</v>
      </c>
      <c r="S2947" s="1">
        <v>0.36666666666666664</v>
      </c>
      <c r="T2947">
        <v>79</v>
      </c>
      <c r="U2947" t="str">
        <f>IF(Flights[[#This Row],[Arrival Delay]]="","Cancelled",IF(Flights[[#This Row],[Arrival Delay]]&gt;15,"Delayed","On time"))</f>
        <v>Delayed</v>
      </c>
      <c r="V2947" t="str">
        <f>IF(Flights[[#This Row],[Status]]&lt;&gt;"Delayed","",IF(Flights[[#This Row],[Arrival Delay]]&gt;120,"Severe",IF(Flights[[#This Row],[Arrival Delay]]&gt;60,"Major","Moderate")))</f>
        <v>Major</v>
      </c>
      <c r="X2947" t="str">
        <f>IF(OR(AND(Flights[[#This Row],[Status]]="Cancelled",Flights[[#This Row],[Cancellation Reason]]="Airline/Carrier"),Flights[[#This Row],[Delay Type]]="Severe"),"Yes","No")</f>
        <v>No</v>
      </c>
    </row>
    <row r="2948" spans="1:24" x14ac:dyDescent="0.25">
      <c r="A2948" s="3">
        <v>42222</v>
      </c>
      <c r="B2948">
        <f>WEEKNUM(Flights[[#This Row],[Date]],2)</f>
        <v>32</v>
      </c>
      <c r="C2948">
        <f>WEEKDAY(Flights[[#This Row],[Date]],2)</f>
        <v>4</v>
      </c>
      <c r="D2948" t="s">
        <v>1431</v>
      </c>
      <c r="E2948" t="s">
        <v>1997</v>
      </c>
      <c r="F2948" t="s">
        <v>0</v>
      </c>
      <c r="G2948" t="s">
        <v>19</v>
      </c>
      <c r="H2948" t="str">
        <f>_xlfn.XLOOKUP(Flights[[#This Row],[Destination]],Airports!$A$1:$A$77,Airports!$D$1:$D$77,"Code not found")</f>
        <v>Kona</v>
      </c>
      <c r="I2948" t="str" cm="1">
        <f t="array" ref="I2948">_xlfn.XLOOKUP(Flights[[#This Row],[Destination]],_xlfn._TRO_TRAILING(Airports!A:A),_xlfn._TRO_TRAILING(Airports!E:E),"Code not found")</f>
        <v>HI</v>
      </c>
      <c r="J2948" s="1">
        <v>0.31944444444444442</v>
      </c>
      <c r="K2948">
        <f>HOUR(Flights[[#This Row],[Scheduled Departure]])</f>
        <v>7</v>
      </c>
      <c r="L2948" s="1">
        <v>0.32013888888888886</v>
      </c>
      <c r="M2948">
        <v>1</v>
      </c>
      <c r="N2948">
        <v>346</v>
      </c>
      <c r="O2948" s="14">
        <f>Flights[[#This Row],[Length (min)]]/60</f>
        <v>5.7666666666666666</v>
      </c>
      <c r="P2948">
        <v>2504</v>
      </c>
      <c r="Q2948" s="17">
        <f>IFERROR(Flights[[#This Row],[Distance]]/Flights[[#This Row],[Length (hr)]],"")</f>
        <v>434.21965317919074</v>
      </c>
      <c r="R2948" s="1">
        <v>0.44444444444444442</v>
      </c>
      <c r="S2948" s="1">
        <v>0.43541666666666667</v>
      </c>
      <c r="T2948">
        <v>-13</v>
      </c>
      <c r="U2948" t="str">
        <f>IF(Flights[[#This Row],[Arrival Delay]]="","Cancelled",IF(Flights[[#This Row],[Arrival Delay]]&gt;15,"Delayed","On time"))</f>
        <v>On time</v>
      </c>
      <c r="V2948" t="str">
        <f>IF(Flights[[#This Row],[Status]]&lt;&gt;"Delayed","",IF(Flights[[#This Row],[Arrival Delay]]&gt;120,"Severe",IF(Flights[[#This Row],[Arrival Delay]]&gt;60,"Major","Moderate")))</f>
        <v/>
      </c>
      <c r="X2948" t="str">
        <f>IF(OR(AND(Flights[[#This Row],[Status]]="Cancelled",Flights[[#This Row],[Cancellation Reason]]="Airline/Carrier"),Flights[[#This Row],[Delay Type]]="Severe"),"Yes","No")</f>
        <v>No</v>
      </c>
    </row>
    <row r="2949" spans="1:24" x14ac:dyDescent="0.25">
      <c r="A2949" s="3">
        <v>42222</v>
      </c>
      <c r="B2949">
        <f>WEEKNUM(Flights[[#This Row],[Date]],2)</f>
        <v>32</v>
      </c>
      <c r="C2949">
        <f>WEEKDAY(Flights[[#This Row],[Date]],2)</f>
        <v>4</v>
      </c>
      <c r="D2949" t="s">
        <v>1063</v>
      </c>
      <c r="E2949" t="s">
        <v>1994</v>
      </c>
      <c r="F2949" t="s">
        <v>0</v>
      </c>
      <c r="G2949" t="s">
        <v>351</v>
      </c>
      <c r="H2949" t="str">
        <f>_xlfn.XLOOKUP(Flights[[#This Row],[Destination]],Airports!$A$1:$A$77,Airports!$D$1:$D$77,"Code not found")</f>
        <v>Sacramento</v>
      </c>
      <c r="I2949" t="str" cm="1">
        <f t="array" ref="I2949">_xlfn.XLOOKUP(Flights[[#This Row],[Destination]],_xlfn._TRO_TRAILING(Airports!A:A),_xlfn._TRO_TRAILING(Airports!E:E),"Code not found")</f>
        <v>CA</v>
      </c>
      <c r="J2949" s="1">
        <v>0.33333333333333331</v>
      </c>
      <c r="K2949">
        <f>HOUR(Flights[[#This Row],[Scheduled Departure]])</f>
        <v>8</v>
      </c>
      <c r="L2949" s="1">
        <v>0.33333333333333331</v>
      </c>
      <c r="M2949">
        <v>0</v>
      </c>
      <c r="N2949">
        <v>85</v>
      </c>
      <c r="O2949" s="14">
        <f>Flights[[#This Row],[Length (min)]]/60</f>
        <v>1.4166666666666667</v>
      </c>
      <c r="P2949">
        <v>373</v>
      </c>
      <c r="Q2949" s="17">
        <f>IFERROR(Flights[[#This Row],[Distance]]/Flights[[#This Row],[Length (hr)]],"")</f>
        <v>263.29411764705878</v>
      </c>
      <c r="R2949" s="1">
        <v>0.39791666666666664</v>
      </c>
      <c r="S2949" s="1">
        <v>0.3923611111111111</v>
      </c>
      <c r="T2949">
        <v>-8</v>
      </c>
      <c r="U2949" t="str">
        <f>IF(Flights[[#This Row],[Arrival Delay]]="","Cancelled",IF(Flights[[#This Row],[Arrival Delay]]&gt;15,"Delayed","On time"))</f>
        <v>On time</v>
      </c>
      <c r="V2949" t="str">
        <f>IF(Flights[[#This Row],[Status]]&lt;&gt;"Delayed","",IF(Flights[[#This Row],[Arrival Delay]]&gt;120,"Severe",IF(Flights[[#This Row],[Arrival Delay]]&gt;60,"Major","Moderate")))</f>
        <v/>
      </c>
      <c r="X2949" t="str">
        <f>IF(OR(AND(Flights[[#This Row],[Status]]="Cancelled",Flights[[#This Row],[Cancellation Reason]]="Airline/Carrier"),Flights[[#This Row],[Delay Type]]="Severe"),"Yes","No")</f>
        <v>No</v>
      </c>
    </row>
    <row r="2950" spans="1:24" x14ac:dyDescent="0.25">
      <c r="A2950" s="3">
        <v>42222</v>
      </c>
      <c r="B2950">
        <f>WEEKNUM(Flights[[#This Row],[Date]],2)</f>
        <v>32</v>
      </c>
      <c r="C2950">
        <f>WEEKDAY(Flights[[#This Row],[Date]],2)</f>
        <v>4</v>
      </c>
      <c r="D2950" t="s">
        <v>410</v>
      </c>
      <c r="E2950" t="s">
        <v>1992</v>
      </c>
      <c r="F2950" t="s">
        <v>0</v>
      </c>
      <c r="G2950" t="s">
        <v>12</v>
      </c>
      <c r="H2950" t="str">
        <f>_xlfn.XLOOKUP(Flights[[#This Row],[Destination]],Airports!$A$1:$A$77,Airports!$D$1:$D$77,"Code not found")</f>
        <v>New York</v>
      </c>
      <c r="I2950" t="str" cm="1">
        <f t="array" ref="I2950">_xlfn.XLOOKUP(Flights[[#This Row],[Destination]],_xlfn._TRO_TRAILING(Airports!A:A),_xlfn._TRO_TRAILING(Airports!E:E),"Code not found")</f>
        <v>NY</v>
      </c>
      <c r="J2950" s="1">
        <v>0.35416666666666669</v>
      </c>
      <c r="K2950">
        <f>HOUR(Flights[[#This Row],[Scheduled Departure]])</f>
        <v>8</v>
      </c>
      <c r="L2950" s="1">
        <v>0.35347222222222224</v>
      </c>
      <c r="M2950">
        <v>-1</v>
      </c>
      <c r="N2950">
        <v>299</v>
      </c>
      <c r="O2950" s="14">
        <f>Flights[[#This Row],[Length (min)]]/60</f>
        <v>4.9833333333333334</v>
      </c>
      <c r="P2950">
        <v>2475</v>
      </c>
      <c r="Q2950" s="17">
        <f>IFERROR(Flights[[#This Row],[Distance]]/Flights[[#This Row],[Length (hr)]],"")</f>
        <v>496.65551839464882</v>
      </c>
      <c r="R2950" s="1">
        <v>0.7104166666666667</v>
      </c>
      <c r="S2950" s="1">
        <v>0.68611111111111112</v>
      </c>
      <c r="T2950">
        <v>-35</v>
      </c>
      <c r="U2950" t="str">
        <f>IF(Flights[[#This Row],[Arrival Delay]]="","Cancelled",IF(Flights[[#This Row],[Arrival Delay]]&gt;15,"Delayed","On time"))</f>
        <v>On time</v>
      </c>
      <c r="V2950" t="str">
        <f>IF(Flights[[#This Row],[Status]]&lt;&gt;"Delayed","",IF(Flights[[#This Row],[Arrival Delay]]&gt;120,"Severe",IF(Flights[[#This Row],[Arrival Delay]]&gt;60,"Major","Moderate")))</f>
        <v/>
      </c>
      <c r="X2950" t="str">
        <f>IF(OR(AND(Flights[[#This Row],[Status]]="Cancelled",Flights[[#This Row],[Cancellation Reason]]="Airline/Carrier"),Flights[[#This Row],[Delay Type]]="Severe"),"Yes","No")</f>
        <v>No</v>
      </c>
    </row>
    <row r="2951" spans="1:24" x14ac:dyDescent="0.25">
      <c r="A2951" s="3">
        <v>42222</v>
      </c>
      <c r="B2951">
        <f>WEEKNUM(Flights[[#This Row],[Date]],2)</f>
        <v>32</v>
      </c>
      <c r="C2951">
        <f>WEEKDAY(Flights[[#This Row],[Date]],2)</f>
        <v>4</v>
      </c>
      <c r="D2951" t="s">
        <v>1615</v>
      </c>
      <c r="E2951" t="s">
        <v>1990</v>
      </c>
      <c r="F2951" t="s">
        <v>0</v>
      </c>
      <c r="G2951" t="s">
        <v>16</v>
      </c>
      <c r="H2951" t="str">
        <f>_xlfn.XLOOKUP(Flights[[#This Row],[Destination]],Airports!$A$1:$A$77,Airports!$D$1:$D$77,"Code not found")</f>
        <v>Dulles</v>
      </c>
      <c r="I2951" t="str" cm="1">
        <f t="array" ref="I2951">_xlfn.XLOOKUP(Flights[[#This Row],[Destination]],_xlfn._TRO_TRAILING(Airports!A:A),_xlfn._TRO_TRAILING(Airports!E:E),"Code not found")</f>
        <v>VA</v>
      </c>
      <c r="J2951" s="1">
        <v>0.36458333333333331</v>
      </c>
      <c r="K2951">
        <f>HOUR(Flights[[#This Row],[Scheduled Departure]])</f>
        <v>8</v>
      </c>
      <c r="L2951" s="1">
        <v>0.36249999999999999</v>
      </c>
      <c r="M2951">
        <v>-3</v>
      </c>
      <c r="N2951">
        <v>291</v>
      </c>
      <c r="O2951" s="14">
        <f>Flights[[#This Row],[Length (min)]]/60</f>
        <v>4.8499999999999996</v>
      </c>
      <c r="P2951">
        <v>2288</v>
      </c>
      <c r="Q2951" s="17">
        <f>IFERROR(Flights[[#This Row],[Distance]]/Flights[[#This Row],[Length (hr)]],"")</f>
        <v>471.75257731958766</v>
      </c>
      <c r="R2951" s="1">
        <v>0.7006944444444444</v>
      </c>
      <c r="S2951" s="1">
        <v>0.68958333333333333</v>
      </c>
      <c r="T2951">
        <v>-16</v>
      </c>
      <c r="U2951" t="str">
        <f>IF(Flights[[#This Row],[Arrival Delay]]="","Cancelled",IF(Flights[[#This Row],[Arrival Delay]]&gt;15,"Delayed","On time"))</f>
        <v>On time</v>
      </c>
      <c r="V2951" t="str">
        <f>IF(Flights[[#This Row],[Status]]&lt;&gt;"Delayed","",IF(Flights[[#This Row],[Arrival Delay]]&gt;120,"Severe",IF(Flights[[#This Row],[Arrival Delay]]&gt;60,"Major","Moderate")))</f>
        <v/>
      </c>
      <c r="X2951" t="str">
        <f>IF(OR(AND(Flights[[#This Row],[Status]]="Cancelled",Flights[[#This Row],[Cancellation Reason]]="Airline/Carrier"),Flights[[#This Row],[Delay Type]]="Severe"),"Yes","No")</f>
        <v>No</v>
      </c>
    </row>
    <row r="2952" spans="1:24" x14ac:dyDescent="0.25">
      <c r="A2952" s="3">
        <v>42222</v>
      </c>
      <c r="B2952">
        <f>WEEKNUM(Flights[[#This Row],[Date]],2)</f>
        <v>32</v>
      </c>
      <c r="C2952">
        <f>WEEKDAY(Flights[[#This Row],[Date]],2)</f>
        <v>4</v>
      </c>
      <c r="D2952" t="s">
        <v>1597</v>
      </c>
      <c r="E2952" t="s">
        <v>1989</v>
      </c>
      <c r="F2952" t="s">
        <v>0</v>
      </c>
      <c r="G2952" t="s">
        <v>349</v>
      </c>
      <c r="H2952" t="str">
        <f>_xlfn.XLOOKUP(Flights[[#This Row],[Destination]],Airports!$A$1:$A$77,Airports!$D$1:$D$77,"Code not found")</f>
        <v>Salt Lake City</v>
      </c>
      <c r="I2952" t="str" cm="1">
        <f t="array" ref="I2952">_xlfn.XLOOKUP(Flights[[#This Row],[Destination]],_xlfn._TRO_TRAILING(Airports!A:A),_xlfn._TRO_TRAILING(Airports!E:E),"Code not found")</f>
        <v>UT</v>
      </c>
      <c r="J2952" s="1">
        <v>0.43055555555555558</v>
      </c>
      <c r="K2952">
        <f>HOUR(Flights[[#This Row],[Scheduled Departure]])</f>
        <v>10</v>
      </c>
      <c r="L2952" s="1">
        <v>0.43888888888888888</v>
      </c>
      <c r="M2952">
        <v>12</v>
      </c>
      <c r="N2952">
        <v>105</v>
      </c>
      <c r="O2952" s="14">
        <f>Flights[[#This Row],[Length (min)]]/60</f>
        <v>1.75</v>
      </c>
      <c r="P2952">
        <v>590</v>
      </c>
      <c r="Q2952" s="17">
        <f>IFERROR(Flights[[#This Row],[Distance]]/Flights[[#This Row],[Length (hr)]],"")</f>
        <v>337.14285714285717</v>
      </c>
      <c r="R2952" s="1">
        <v>0.54791666666666672</v>
      </c>
      <c r="S2952" s="1">
        <v>0.55347222222222225</v>
      </c>
      <c r="T2952">
        <v>8</v>
      </c>
      <c r="U2952" t="str">
        <f>IF(Flights[[#This Row],[Arrival Delay]]="","Cancelled",IF(Flights[[#This Row],[Arrival Delay]]&gt;15,"Delayed","On time"))</f>
        <v>On time</v>
      </c>
      <c r="V2952" t="str">
        <f>IF(Flights[[#This Row],[Status]]&lt;&gt;"Delayed","",IF(Flights[[#This Row],[Arrival Delay]]&gt;120,"Severe",IF(Flights[[#This Row],[Arrival Delay]]&gt;60,"Major","Moderate")))</f>
        <v/>
      </c>
      <c r="X2952" t="str">
        <f>IF(OR(AND(Flights[[#This Row],[Status]]="Cancelled",Flights[[#This Row],[Cancellation Reason]]="Airline/Carrier"),Flights[[#This Row],[Delay Type]]="Severe"),"Yes","No")</f>
        <v>No</v>
      </c>
    </row>
    <row r="2953" spans="1:24" x14ac:dyDescent="0.25">
      <c r="A2953" s="3">
        <v>42222</v>
      </c>
      <c r="B2953">
        <f>WEEKNUM(Flights[[#This Row],[Date]],2)</f>
        <v>32</v>
      </c>
      <c r="C2953">
        <f>WEEKDAY(Flights[[#This Row],[Date]],2)</f>
        <v>4</v>
      </c>
      <c r="D2953" t="s">
        <v>80</v>
      </c>
      <c r="E2953" t="s">
        <v>1987</v>
      </c>
      <c r="F2953" t="s">
        <v>0</v>
      </c>
      <c r="G2953" t="s">
        <v>2</v>
      </c>
      <c r="H2953" t="str">
        <f>_xlfn.XLOOKUP(Flights[[#This Row],[Destination]],Airports!$A$1:$A$77,Airports!$D$1:$D$77,"Code not found")</f>
        <v>Miami</v>
      </c>
      <c r="I2953" t="str" cm="1">
        <f t="array" ref="I2953">_xlfn.XLOOKUP(Flights[[#This Row],[Destination]],_xlfn._TRO_TRAILING(Airports!A:A),_xlfn._TRO_TRAILING(Airports!E:E),"Code not found")</f>
        <v>FL</v>
      </c>
      <c r="J2953" s="1">
        <v>0.51041666666666663</v>
      </c>
      <c r="K2953">
        <f>HOUR(Flights[[#This Row],[Scheduled Departure]])</f>
        <v>12</v>
      </c>
      <c r="L2953" s="1">
        <v>0</v>
      </c>
      <c r="O2953" s="14">
        <f>Flights[[#This Row],[Length (min)]]/60</f>
        <v>0</v>
      </c>
      <c r="P2953">
        <v>2342</v>
      </c>
      <c r="Q2953" s="17" t="str">
        <f>IFERROR(Flights[[#This Row],[Distance]]/Flights[[#This Row],[Length (hr)]],"")</f>
        <v/>
      </c>
      <c r="R2953" s="1">
        <v>0.85763888888888884</v>
      </c>
      <c r="S2953" s="1">
        <v>0</v>
      </c>
      <c r="U2953" t="str">
        <f>IF(Flights[[#This Row],[Arrival Delay]]="","Cancelled",IF(Flights[[#This Row],[Arrival Delay]]&gt;15,"Delayed","On time"))</f>
        <v>Cancelled</v>
      </c>
      <c r="V2953" t="str">
        <f>IF(Flights[[#This Row],[Status]]&lt;&gt;"Delayed","",IF(Flights[[#This Row],[Arrival Delay]]&gt;120,"Severe",IF(Flights[[#This Row],[Arrival Delay]]&gt;60,"Major","Moderate")))</f>
        <v/>
      </c>
      <c r="W2953" t="s">
        <v>8</v>
      </c>
      <c r="X2953" t="str">
        <f>IF(OR(AND(Flights[[#This Row],[Status]]="Cancelled",Flights[[#This Row],[Cancellation Reason]]="Airline/Carrier"),Flights[[#This Row],[Delay Type]]="Severe"),"Yes","No")</f>
        <v>Yes</v>
      </c>
    </row>
    <row r="2954" spans="1:24" x14ac:dyDescent="0.25">
      <c r="A2954" s="3">
        <v>42222</v>
      </c>
      <c r="B2954">
        <f>WEEKNUM(Flights[[#This Row],[Date]],2)</f>
        <v>32</v>
      </c>
      <c r="C2954">
        <f>WEEKDAY(Flights[[#This Row],[Date]],2)</f>
        <v>4</v>
      </c>
      <c r="D2954" t="s">
        <v>526</v>
      </c>
      <c r="E2954" t="s">
        <v>1996</v>
      </c>
      <c r="F2954" t="s">
        <v>0</v>
      </c>
      <c r="G2954" t="s">
        <v>9</v>
      </c>
      <c r="H2954" t="str">
        <f>_xlfn.XLOOKUP(Flights[[#This Row],[Destination]],Airports!$A$1:$A$77,Airports!$D$1:$D$77,"Code not found")</f>
        <v>San Francisco</v>
      </c>
      <c r="I2954" t="str" cm="1">
        <f t="array" ref="I2954">_xlfn.XLOOKUP(Flights[[#This Row],[Destination]],_xlfn._TRO_TRAILING(Airports!A:A),_xlfn._TRO_TRAILING(Airports!E:E),"Code not found")</f>
        <v>CA</v>
      </c>
      <c r="J2954" s="1">
        <v>0.58333333333333337</v>
      </c>
      <c r="K2954">
        <f>HOUR(Flights[[#This Row],[Scheduled Departure]])</f>
        <v>14</v>
      </c>
      <c r="L2954" s="1">
        <v>0.5805555555555556</v>
      </c>
      <c r="M2954">
        <v>-4</v>
      </c>
      <c r="N2954">
        <v>63</v>
      </c>
      <c r="O2954" s="14">
        <f>Flights[[#This Row],[Length (min)]]/60</f>
        <v>1.05</v>
      </c>
      <c r="P2954">
        <v>337</v>
      </c>
      <c r="Q2954" s="17">
        <f>IFERROR(Flights[[#This Row],[Distance]]/Flights[[#This Row],[Length (hr)]],"")</f>
        <v>320.95238095238096</v>
      </c>
      <c r="R2954" s="1">
        <v>0.63194444444444442</v>
      </c>
      <c r="S2954" s="1">
        <v>0.62430555555555556</v>
      </c>
      <c r="T2954">
        <v>-11</v>
      </c>
      <c r="U2954" t="str">
        <f>IF(Flights[[#This Row],[Arrival Delay]]="","Cancelled",IF(Flights[[#This Row],[Arrival Delay]]&gt;15,"Delayed","On time"))</f>
        <v>On time</v>
      </c>
      <c r="V2954" t="str">
        <f>IF(Flights[[#This Row],[Status]]&lt;&gt;"Delayed","",IF(Flights[[#This Row],[Arrival Delay]]&gt;120,"Severe",IF(Flights[[#This Row],[Arrival Delay]]&gt;60,"Major","Moderate")))</f>
        <v/>
      </c>
      <c r="X2954" t="str">
        <f>IF(OR(AND(Flights[[#This Row],[Status]]="Cancelled",Flights[[#This Row],[Cancellation Reason]]="Airline/Carrier"),Flights[[#This Row],[Delay Type]]="Severe"),"Yes","No")</f>
        <v>No</v>
      </c>
    </row>
    <row r="2955" spans="1:24" x14ac:dyDescent="0.25">
      <c r="A2955" s="3">
        <v>42222</v>
      </c>
      <c r="B2955">
        <f>WEEKNUM(Flights[[#This Row],[Date]],2)</f>
        <v>32</v>
      </c>
      <c r="C2955">
        <f>WEEKDAY(Flights[[#This Row],[Date]],2)</f>
        <v>4</v>
      </c>
      <c r="D2955" t="s">
        <v>1603</v>
      </c>
      <c r="E2955" t="s">
        <v>1994</v>
      </c>
      <c r="F2955" t="s">
        <v>0</v>
      </c>
      <c r="G2955" t="s">
        <v>347</v>
      </c>
      <c r="H2955" t="str">
        <f>_xlfn.XLOOKUP(Flights[[#This Row],[Destination]],Airports!$A$1:$A$77,Airports!$D$1:$D$77,"Code not found")</f>
        <v>San Jose</v>
      </c>
      <c r="I2955" t="str" cm="1">
        <f t="array" ref="I2955">_xlfn.XLOOKUP(Flights[[#This Row],[Destination]],_xlfn._TRO_TRAILING(Airports!A:A),_xlfn._TRO_TRAILING(Airports!E:E),"Code not found")</f>
        <v>CA</v>
      </c>
      <c r="J2955" s="1">
        <v>0.60763888888888884</v>
      </c>
      <c r="K2955">
        <f>HOUR(Flights[[#This Row],[Scheduled Departure]])</f>
        <v>14</v>
      </c>
      <c r="L2955" s="1">
        <v>0.60624999999999996</v>
      </c>
      <c r="M2955">
        <v>-2</v>
      </c>
      <c r="N2955">
        <v>71</v>
      </c>
      <c r="O2955" s="14">
        <f>Flights[[#This Row],[Length (min)]]/60</f>
        <v>1.1833333333333333</v>
      </c>
      <c r="P2955">
        <v>308</v>
      </c>
      <c r="Q2955" s="17">
        <f>IFERROR(Flights[[#This Row],[Distance]]/Flights[[#This Row],[Length (hr)]],"")</f>
        <v>260.28169014084506</v>
      </c>
      <c r="R2955" s="1">
        <v>0.66319444444444442</v>
      </c>
      <c r="S2955" s="1">
        <v>0.65555555555555556</v>
      </c>
      <c r="T2955">
        <v>-11</v>
      </c>
      <c r="U2955" t="str">
        <f>IF(Flights[[#This Row],[Arrival Delay]]="","Cancelled",IF(Flights[[#This Row],[Arrival Delay]]&gt;15,"Delayed","On time"))</f>
        <v>On time</v>
      </c>
      <c r="V2955" t="str">
        <f>IF(Flights[[#This Row],[Status]]&lt;&gt;"Delayed","",IF(Flights[[#This Row],[Arrival Delay]]&gt;120,"Severe",IF(Flights[[#This Row],[Arrival Delay]]&gt;60,"Major","Moderate")))</f>
        <v/>
      </c>
      <c r="X2955" t="str">
        <f>IF(OR(AND(Flights[[#This Row],[Status]]="Cancelled",Flights[[#This Row],[Cancellation Reason]]="Airline/Carrier"),Flights[[#This Row],[Delay Type]]="Severe"),"Yes","No")</f>
        <v>No</v>
      </c>
    </row>
    <row r="2956" spans="1:24" x14ac:dyDescent="0.25">
      <c r="A2956" s="3">
        <v>42222</v>
      </c>
      <c r="B2956">
        <f>WEEKNUM(Flights[[#This Row],[Date]],2)</f>
        <v>32</v>
      </c>
      <c r="C2956">
        <f>WEEKDAY(Flights[[#This Row],[Date]],2)</f>
        <v>4</v>
      </c>
      <c r="D2956" t="s">
        <v>1655</v>
      </c>
      <c r="E2956" t="s">
        <v>1990</v>
      </c>
      <c r="F2956" t="s">
        <v>0</v>
      </c>
      <c r="G2956" t="s">
        <v>9</v>
      </c>
      <c r="H2956" t="str">
        <f>_xlfn.XLOOKUP(Flights[[#This Row],[Destination]],Airports!$A$1:$A$77,Airports!$D$1:$D$77,"Code not found")</f>
        <v>San Francisco</v>
      </c>
      <c r="I2956" t="str" cm="1">
        <f t="array" ref="I2956">_xlfn.XLOOKUP(Flights[[#This Row],[Destination]],_xlfn._TRO_TRAILING(Airports!A:A),_xlfn._TRO_TRAILING(Airports!E:E),"Code not found")</f>
        <v>CA</v>
      </c>
      <c r="J2956" s="1">
        <v>0.70972222222222225</v>
      </c>
      <c r="K2956">
        <f>HOUR(Flights[[#This Row],[Scheduled Departure]])</f>
        <v>17</v>
      </c>
      <c r="L2956" s="1">
        <v>0.71458333333333335</v>
      </c>
      <c r="M2956">
        <v>7</v>
      </c>
      <c r="N2956">
        <v>71</v>
      </c>
      <c r="O2956" s="14">
        <f>Flights[[#This Row],[Length (min)]]/60</f>
        <v>1.1833333333333333</v>
      </c>
      <c r="P2956">
        <v>337</v>
      </c>
      <c r="Q2956" s="17">
        <f>IFERROR(Flights[[#This Row],[Distance]]/Flights[[#This Row],[Length (hr)]],"")</f>
        <v>284.78873239436621</v>
      </c>
      <c r="R2956" s="1">
        <v>0.77083333333333337</v>
      </c>
      <c r="S2956" s="1">
        <v>0.76388888888888884</v>
      </c>
      <c r="T2956">
        <v>-10</v>
      </c>
      <c r="U2956" t="str">
        <f>IF(Flights[[#This Row],[Arrival Delay]]="","Cancelled",IF(Flights[[#This Row],[Arrival Delay]]&gt;15,"Delayed","On time"))</f>
        <v>On time</v>
      </c>
      <c r="V2956" t="str">
        <f>IF(Flights[[#This Row],[Status]]&lt;&gt;"Delayed","",IF(Flights[[#This Row],[Arrival Delay]]&gt;120,"Severe",IF(Flights[[#This Row],[Arrival Delay]]&gt;60,"Major","Moderate")))</f>
        <v/>
      </c>
      <c r="X2956" t="str">
        <f>IF(OR(AND(Flights[[#This Row],[Status]]="Cancelled",Flights[[#This Row],[Cancellation Reason]]="Airline/Carrier"),Flights[[#This Row],[Delay Type]]="Severe"),"Yes","No")</f>
        <v>No</v>
      </c>
    </row>
    <row r="2957" spans="1:24" x14ac:dyDescent="0.25">
      <c r="A2957" s="3">
        <v>42222</v>
      </c>
      <c r="B2957">
        <f>WEEKNUM(Flights[[#This Row],[Date]],2)</f>
        <v>32</v>
      </c>
      <c r="C2957">
        <f>WEEKDAY(Flights[[#This Row],[Date]],2)</f>
        <v>4</v>
      </c>
      <c r="D2957" t="s">
        <v>617</v>
      </c>
      <c r="E2957" t="s">
        <v>1990</v>
      </c>
      <c r="F2957" t="s">
        <v>0</v>
      </c>
      <c r="G2957" t="s">
        <v>20</v>
      </c>
      <c r="H2957" t="str">
        <f>_xlfn.XLOOKUP(Flights[[#This Row],[Destination]],Airports!$A$1:$A$77,Airports!$D$1:$D$77,"Code not found")</f>
        <v>Kahului</v>
      </c>
      <c r="I2957" t="str" cm="1">
        <f t="array" ref="I2957">_xlfn.XLOOKUP(Flights[[#This Row],[Destination]],_xlfn._TRO_TRAILING(Airports!A:A),_xlfn._TRO_TRAILING(Airports!E:E),"Code not found")</f>
        <v>HI</v>
      </c>
      <c r="J2957" s="1">
        <v>0.71527777777777779</v>
      </c>
      <c r="K2957">
        <f>HOUR(Flights[[#This Row],[Scheduled Departure]])</f>
        <v>17</v>
      </c>
      <c r="L2957" s="1">
        <v>0.81736111111111109</v>
      </c>
      <c r="M2957">
        <v>147</v>
      </c>
      <c r="N2957">
        <v>317</v>
      </c>
      <c r="O2957" s="14">
        <f>Flights[[#This Row],[Length (min)]]/60</f>
        <v>5.2833333333333332</v>
      </c>
      <c r="P2957">
        <v>2486</v>
      </c>
      <c r="Q2957" s="17">
        <f>IFERROR(Flights[[#This Row],[Distance]]/Flights[[#This Row],[Length (hr)]],"")</f>
        <v>470.53627760252368</v>
      </c>
      <c r="R2957" s="1">
        <v>0.82013888888888886</v>
      </c>
      <c r="S2957" s="1">
        <v>0.91249999999999998</v>
      </c>
      <c r="T2957">
        <v>133</v>
      </c>
      <c r="U2957" t="str">
        <f>IF(Flights[[#This Row],[Arrival Delay]]="","Cancelled",IF(Flights[[#This Row],[Arrival Delay]]&gt;15,"Delayed","On time"))</f>
        <v>Delayed</v>
      </c>
      <c r="V2957" t="str">
        <f>IF(Flights[[#This Row],[Status]]&lt;&gt;"Delayed","",IF(Flights[[#This Row],[Arrival Delay]]&gt;120,"Severe",IF(Flights[[#This Row],[Arrival Delay]]&gt;60,"Major","Moderate")))</f>
        <v>Severe</v>
      </c>
      <c r="X2957" t="str">
        <f>IF(OR(AND(Flights[[#This Row],[Status]]="Cancelled",Flights[[#This Row],[Cancellation Reason]]="Airline/Carrier"),Flights[[#This Row],[Delay Type]]="Severe"),"Yes","No")</f>
        <v>Yes</v>
      </c>
    </row>
    <row r="2958" spans="1:24" x14ac:dyDescent="0.25">
      <c r="A2958" s="3">
        <v>42222</v>
      </c>
      <c r="B2958">
        <f>WEEKNUM(Flights[[#This Row],[Date]],2)</f>
        <v>32</v>
      </c>
      <c r="C2958">
        <f>WEEKDAY(Flights[[#This Row],[Date]],2)</f>
        <v>4</v>
      </c>
      <c r="D2958" t="s">
        <v>1374</v>
      </c>
      <c r="E2958" t="s">
        <v>1993</v>
      </c>
      <c r="F2958" t="s">
        <v>0</v>
      </c>
      <c r="G2958" t="s">
        <v>4</v>
      </c>
      <c r="H2958" t="str">
        <f>_xlfn.XLOOKUP(Flights[[#This Row],[Destination]],Airports!$A$1:$A$77,Airports!$D$1:$D$77,"Code not found")</f>
        <v>Chicago</v>
      </c>
      <c r="I2958" t="str" cm="1">
        <f t="array" ref="I2958">_xlfn.XLOOKUP(Flights[[#This Row],[Destination]],_xlfn._TRO_TRAILING(Airports!A:A),_xlfn._TRO_TRAILING(Airports!E:E),"Code not found")</f>
        <v>IL</v>
      </c>
      <c r="J2958" s="1">
        <v>0.74652777777777779</v>
      </c>
      <c r="K2958">
        <f>HOUR(Flights[[#This Row],[Scheduled Departure]])</f>
        <v>17</v>
      </c>
      <c r="L2958" s="1">
        <v>0.82777777777777772</v>
      </c>
      <c r="M2958">
        <v>117</v>
      </c>
      <c r="N2958">
        <v>226</v>
      </c>
      <c r="O2958" s="14">
        <f>Flights[[#This Row],[Length (min)]]/60</f>
        <v>3.7666666666666666</v>
      </c>
      <c r="P2958">
        <v>1744</v>
      </c>
      <c r="Q2958" s="17">
        <f>IFERROR(Flights[[#This Row],[Distance]]/Flights[[#This Row],[Length (hr)]],"")</f>
        <v>463.00884955752213</v>
      </c>
      <c r="R2958" s="1">
        <v>0.99861111111111112</v>
      </c>
      <c r="S2958" s="1">
        <v>6.805555555555555E-2</v>
      </c>
      <c r="T2958">
        <v>100</v>
      </c>
      <c r="U2958" t="str">
        <f>IF(Flights[[#This Row],[Arrival Delay]]="","Cancelled",IF(Flights[[#This Row],[Arrival Delay]]&gt;15,"Delayed","On time"))</f>
        <v>Delayed</v>
      </c>
      <c r="V2958" t="str">
        <f>IF(Flights[[#This Row],[Status]]&lt;&gt;"Delayed","",IF(Flights[[#This Row],[Arrival Delay]]&gt;120,"Severe",IF(Flights[[#This Row],[Arrival Delay]]&gt;60,"Major","Moderate")))</f>
        <v>Major</v>
      </c>
      <c r="X2958" t="str">
        <f>IF(OR(AND(Flights[[#This Row],[Status]]="Cancelled",Flights[[#This Row],[Cancellation Reason]]="Airline/Carrier"),Flights[[#This Row],[Delay Type]]="Severe"),"Yes","No")</f>
        <v>No</v>
      </c>
    </row>
    <row r="2959" spans="1:24" x14ac:dyDescent="0.25">
      <c r="A2959" s="3">
        <v>42222</v>
      </c>
      <c r="B2959">
        <f>WEEKNUM(Flights[[#This Row],[Date]],2)</f>
        <v>32</v>
      </c>
      <c r="C2959">
        <f>WEEKDAY(Flights[[#This Row],[Date]],2)</f>
        <v>4</v>
      </c>
      <c r="D2959" t="s">
        <v>635</v>
      </c>
      <c r="E2959" t="s">
        <v>1996</v>
      </c>
      <c r="F2959" t="s">
        <v>0</v>
      </c>
      <c r="G2959" t="s">
        <v>344</v>
      </c>
      <c r="H2959" t="str">
        <f>_xlfn.XLOOKUP(Flights[[#This Row],[Destination]],Airports!$A$1:$A$77,Airports!$D$1:$D$77,"Code not found")</f>
        <v>Seattle</v>
      </c>
      <c r="I2959" t="str" cm="1">
        <f t="array" ref="I2959">_xlfn.XLOOKUP(Flights[[#This Row],[Destination]],_xlfn._TRO_TRAILING(Airports!A:A),_xlfn._TRO_TRAILING(Airports!E:E),"Code not found")</f>
        <v>WA</v>
      </c>
      <c r="J2959" s="1">
        <v>0.77430555555555558</v>
      </c>
      <c r="K2959">
        <f>HOUR(Flights[[#This Row],[Scheduled Departure]])</f>
        <v>18</v>
      </c>
      <c r="L2959" s="1">
        <v>0.79027777777777775</v>
      </c>
      <c r="M2959">
        <v>23</v>
      </c>
      <c r="N2959">
        <v>143</v>
      </c>
      <c r="O2959" s="14">
        <f>Flights[[#This Row],[Length (min)]]/60</f>
        <v>2.3833333333333333</v>
      </c>
      <c r="P2959">
        <v>954</v>
      </c>
      <c r="Q2959" s="17">
        <f>IFERROR(Flights[[#This Row],[Distance]]/Flights[[#This Row],[Length (hr)]],"")</f>
        <v>400.27972027972027</v>
      </c>
      <c r="R2959" s="1">
        <v>0.87847222222222221</v>
      </c>
      <c r="S2959" s="1">
        <v>0.88958333333333328</v>
      </c>
      <c r="T2959">
        <v>16</v>
      </c>
      <c r="U2959" t="str">
        <f>IF(Flights[[#This Row],[Arrival Delay]]="","Cancelled",IF(Flights[[#This Row],[Arrival Delay]]&gt;15,"Delayed","On time"))</f>
        <v>Delayed</v>
      </c>
      <c r="V2959" t="str">
        <f>IF(Flights[[#This Row],[Status]]&lt;&gt;"Delayed","",IF(Flights[[#This Row],[Arrival Delay]]&gt;120,"Severe",IF(Flights[[#This Row],[Arrival Delay]]&gt;60,"Major","Moderate")))</f>
        <v>Moderate</v>
      </c>
      <c r="X2959" t="str">
        <f>IF(OR(AND(Flights[[#This Row],[Status]]="Cancelled",Flights[[#This Row],[Cancellation Reason]]="Airline/Carrier"),Flights[[#This Row],[Delay Type]]="Severe"),"Yes","No")</f>
        <v>No</v>
      </c>
    </row>
    <row r="2960" spans="1:24" x14ac:dyDescent="0.25">
      <c r="A2960" s="3">
        <v>42222</v>
      </c>
      <c r="B2960">
        <f>WEEKNUM(Flights[[#This Row],[Date]],2)</f>
        <v>32</v>
      </c>
      <c r="C2960">
        <f>WEEKDAY(Flights[[#This Row],[Date]],2)</f>
        <v>4</v>
      </c>
      <c r="D2960" t="s">
        <v>1110</v>
      </c>
      <c r="E2960" t="s">
        <v>1995</v>
      </c>
      <c r="F2960" t="s">
        <v>0</v>
      </c>
      <c r="G2960" t="s">
        <v>318</v>
      </c>
      <c r="H2960" t="str">
        <f>_xlfn.XLOOKUP(Flights[[#This Row],[Destination]],Airports!$A$1:$A$77,Airports!$D$1:$D$77,"Code not found")</f>
        <v>Oakland</v>
      </c>
      <c r="I2960" t="str" cm="1">
        <f t="array" ref="I2960">_xlfn.XLOOKUP(Flights[[#This Row],[Destination]],_xlfn._TRO_TRAILING(Airports!A:A),_xlfn._TRO_TRAILING(Airports!E:E),"Code not found")</f>
        <v>CA</v>
      </c>
      <c r="J2960" s="1">
        <v>0.96180555555555558</v>
      </c>
      <c r="K2960">
        <f>HOUR(Flights[[#This Row],[Scheduled Departure]])</f>
        <v>23</v>
      </c>
      <c r="L2960" s="1">
        <v>0.97986111111111107</v>
      </c>
      <c r="M2960">
        <v>26</v>
      </c>
      <c r="N2960">
        <v>74</v>
      </c>
      <c r="O2960" s="14">
        <f>Flights[[#This Row],[Length (min)]]/60</f>
        <v>1.2333333333333334</v>
      </c>
      <c r="P2960">
        <v>337</v>
      </c>
      <c r="Q2960" s="17">
        <f>IFERROR(Flights[[#This Row],[Distance]]/Flights[[#This Row],[Length (hr)]],"")</f>
        <v>273.24324324324323</v>
      </c>
      <c r="R2960" s="1">
        <v>1.0416666666666666E-2</v>
      </c>
      <c r="S2960" s="1">
        <v>3.125E-2</v>
      </c>
      <c r="T2960">
        <v>30</v>
      </c>
      <c r="U2960" t="str">
        <f>IF(Flights[[#This Row],[Arrival Delay]]="","Cancelled",IF(Flights[[#This Row],[Arrival Delay]]&gt;15,"Delayed","On time"))</f>
        <v>Delayed</v>
      </c>
      <c r="V2960" t="str">
        <f>IF(Flights[[#This Row],[Status]]&lt;&gt;"Delayed","",IF(Flights[[#This Row],[Arrival Delay]]&gt;120,"Severe",IF(Flights[[#This Row],[Arrival Delay]]&gt;60,"Major","Moderate")))</f>
        <v>Moderate</v>
      </c>
      <c r="X2960" t="str">
        <f>IF(OR(AND(Flights[[#This Row],[Status]]="Cancelled",Flights[[#This Row],[Cancellation Reason]]="Airline/Carrier"),Flights[[#This Row],[Delay Type]]="Severe"),"Yes","No")</f>
        <v>No</v>
      </c>
    </row>
    <row r="2961" spans="1:24" x14ac:dyDescent="0.25">
      <c r="A2961" s="3">
        <v>42223</v>
      </c>
      <c r="B2961">
        <f>WEEKNUM(Flights[[#This Row],[Date]],2)</f>
        <v>32</v>
      </c>
      <c r="C2961">
        <f>WEEKDAY(Flights[[#This Row],[Date]],2)</f>
        <v>5</v>
      </c>
      <c r="D2961" t="s">
        <v>129</v>
      </c>
      <c r="E2961" t="s">
        <v>1987</v>
      </c>
      <c r="F2961" t="s">
        <v>0</v>
      </c>
      <c r="G2961" t="s">
        <v>5</v>
      </c>
      <c r="H2961" t="str">
        <f>_xlfn.XLOOKUP(Flights[[#This Row],[Destination]],Airports!$A$1:$A$77,Airports!$D$1:$D$77,"Code not found")</f>
        <v>St. Louis</v>
      </c>
      <c r="I2961" t="str" cm="1">
        <f t="array" ref="I2961">_xlfn.XLOOKUP(Flights[[#This Row],[Destination]],_xlfn._TRO_TRAILING(Airports!A:A),_xlfn._TRO_TRAILING(Airports!E:E),"Code not found")</f>
        <v>MO</v>
      </c>
      <c r="J2961" s="1">
        <v>0.25</v>
      </c>
      <c r="K2961">
        <f>HOUR(Flights[[#This Row],[Scheduled Departure]])</f>
        <v>6</v>
      </c>
      <c r="L2961" s="1">
        <v>0.24861111111111112</v>
      </c>
      <c r="M2961">
        <v>-2</v>
      </c>
      <c r="N2961">
        <v>207</v>
      </c>
      <c r="O2961" s="14">
        <f>Flights[[#This Row],[Length (min)]]/60</f>
        <v>3.45</v>
      </c>
      <c r="P2961">
        <v>1592</v>
      </c>
      <c r="Q2961" s="17">
        <f>IFERROR(Flights[[#This Row],[Distance]]/Flights[[#This Row],[Length (hr)]],"")</f>
        <v>461.44927536231882</v>
      </c>
      <c r="R2961" s="1">
        <v>0.49027777777777776</v>
      </c>
      <c r="S2961" s="1">
        <v>0.47569444444444442</v>
      </c>
      <c r="T2961">
        <v>-21</v>
      </c>
      <c r="U2961" t="str">
        <f>IF(Flights[[#This Row],[Arrival Delay]]="","Cancelled",IF(Flights[[#This Row],[Arrival Delay]]&gt;15,"Delayed","On time"))</f>
        <v>On time</v>
      </c>
      <c r="V2961" t="str">
        <f>IF(Flights[[#This Row],[Status]]&lt;&gt;"Delayed","",IF(Flights[[#This Row],[Arrival Delay]]&gt;120,"Severe",IF(Flights[[#This Row],[Arrival Delay]]&gt;60,"Major","Moderate")))</f>
        <v/>
      </c>
      <c r="X2961" t="str">
        <f>IF(OR(AND(Flights[[#This Row],[Status]]="Cancelled",Flights[[#This Row],[Cancellation Reason]]="Airline/Carrier"),Flights[[#This Row],[Delay Type]]="Severe"),"Yes","No")</f>
        <v>No</v>
      </c>
    </row>
    <row r="2962" spans="1:24" x14ac:dyDescent="0.25">
      <c r="A2962" s="3">
        <v>42223</v>
      </c>
      <c r="B2962">
        <f>WEEKNUM(Flights[[#This Row],[Date]],2)</f>
        <v>32</v>
      </c>
      <c r="C2962">
        <f>WEEKDAY(Flights[[#This Row],[Date]],2)</f>
        <v>5</v>
      </c>
      <c r="D2962" t="s">
        <v>777</v>
      </c>
      <c r="E2962" t="s">
        <v>1990</v>
      </c>
      <c r="F2962" t="s">
        <v>0</v>
      </c>
      <c r="G2962" t="s">
        <v>281</v>
      </c>
      <c r="H2962" t="str">
        <f>_xlfn.XLOOKUP(Flights[[#This Row],[Destination]],Airports!$A$1:$A$77,Airports!$D$1:$D$77,"Code not found")</f>
        <v>Newark</v>
      </c>
      <c r="I2962" t="str" cm="1">
        <f t="array" ref="I2962">_xlfn.XLOOKUP(Flights[[#This Row],[Destination]],_xlfn._TRO_TRAILING(Airports!A:A),_xlfn._TRO_TRAILING(Airports!E:E),"Code not found")</f>
        <v>NJ</v>
      </c>
      <c r="J2962" s="1">
        <v>0.25</v>
      </c>
      <c r="K2962">
        <f>HOUR(Flights[[#This Row],[Scheduled Departure]])</f>
        <v>6</v>
      </c>
      <c r="L2962" s="1">
        <v>0.24930555555555556</v>
      </c>
      <c r="M2962">
        <v>-1</v>
      </c>
      <c r="N2962">
        <v>306</v>
      </c>
      <c r="O2962" s="14">
        <f>Flights[[#This Row],[Length (min)]]/60</f>
        <v>5.0999999999999996</v>
      </c>
      <c r="P2962">
        <v>2454</v>
      </c>
      <c r="Q2962" s="17">
        <f>IFERROR(Flights[[#This Row],[Distance]]/Flights[[#This Row],[Length (hr)]],"")</f>
        <v>481.1764705882353</v>
      </c>
      <c r="R2962" s="1">
        <v>0.6020833333333333</v>
      </c>
      <c r="S2962" s="1">
        <v>0.58680555555555558</v>
      </c>
      <c r="T2962">
        <v>-22</v>
      </c>
      <c r="U2962" t="str">
        <f>IF(Flights[[#This Row],[Arrival Delay]]="","Cancelled",IF(Flights[[#This Row],[Arrival Delay]]&gt;15,"Delayed","On time"))</f>
        <v>On time</v>
      </c>
      <c r="V2962" t="str">
        <f>IF(Flights[[#This Row],[Status]]&lt;&gt;"Delayed","",IF(Flights[[#This Row],[Arrival Delay]]&gt;120,"Severe",IF(Flights[[#This Row],[Arrival Delay]]&gt;60,"Major","Moderate")))</f>
        <v/>
      </c>
      <c r="X2962" t="str">
        <f>IF(OR(AND(Flights[[#This Row],[Status]]="Cancelled",Flights[[#This Row],[Cancellation Reason]]="Airline/Carrier"),Flights[[#This Row],[Delay Type]]="Severe"),"Yes","No")</f>
        <v>No</v>
      </c>
    </row>
    <row r="2963" spans="1:24" x14ac:dyDescent="0.25">
      <c r="A2963" s="3">
        <v>42223</v>
      </c>
      <c r="B2963">
        <f>WEEKNUM(Flights[[#This Row],[Date]],2)</f>
        <v>32</v>
      </c>
      <c r="C2963">
        <f>WEEKDAY(Flights[[#This Row],[Date]],2)</f>
        <v>5</v>
      </c>
      <c r="D2963" t="s">
        <v>1464</v>
      </c>
      <c r="E2963" t="s">
        <v>1990</v>
      </c>
      <c r="F2963" t="s">
        <v>0</v>
      </c>
      <c r="G2963" t="s">
        <v>16</v>
      </c>
      <c r="H2963" t="str">
        <f>_xlfn.XLOOKUP(Flights[[#This Row],[Destination]],Airports!$A$1:$A$77,Airports!$D$1:$D$77,"Code not found")</f>
        <v>Dulles</v>
      </c>
      <c r="I2963" t="str" cm="1">
        <f t="array" ref="I2963">_xlfn.XLOOKUP(Flights[[#This Row],[Destination]],_xlfn._TRO_TRAILING(Airports!A:A),_xlfn._TRO_TRAILING(Airports!E:E),"Code not found")</f>
        <v>VA</v>
      </c>
      <c r="J2963" s="1">
        <v>0.3125</v>
      </c>
      <c r="K2963">
        <f>HOUR(Flights[[#This Row],[Scheduled Departure]])</f>
        <v>7</v>
      </c>
      <c r="L2963" s="1">
        <v>0.30833333333333335</v>
      </c>
      <c r="M2963">
        <v>-6</v>
      </c>
      <c r="N2963">
        <v>290</v>
      </c>
      <c r="O2963" s="14">
        <f>Flights[[#This Row],[Length (min)]]/60</f>
        <v>4.833333333333333</v>
      </c>
      <c r="P2963">
        <v>2288</v>
      </c>
      <c r="Q2963" s="17">
        <f>IFERROR(Flights[[#This Row],[Distance]]/Flights[[#This Row],[Length (hr)]],"")</f>
        <v>473.37931034482762</v>
      </c>
      <c r="R2963" s="1">
        <v>0.65486111111111112</v>
      </c>
      <c r="S2963" s="1">
        <v>0.63472222222222219</v>
      </c>
      <c r="T2963">
        <v>-29</v>
      </c>
      <c r="U2963" t="str">
        <f>IF(Flights[[#This Row],[Arrival Delay]]="","Cancelled",IF(Flights[[#This Row],[Arrival Delay]]&gt;15,"Delayed","On time"))</f>
        <v>On time</v>
      </c>
      <c r="V2963" t="str">
        <f>IF(Flights[[#This Row],[Status]]&lt;&gt;"Delayed","",IF(Flights[[#This Row],[Arrival Delay]]&gt;120,"Severe",IF(Flights[[#This Row],[Arrival Delay]]&gt;60,"Major","Moderate")))</f>
        <v/>
      </c>
      <c r="X2963" t="str">
        <f>IF(OR(AND(Flights[[#This Row],[Status]]="Cancelled",Flights[[#This Row],[Cancellation Reason]]="Airline/Carrier"),Flights[[#This Row],[Delay Type]]="Severe"),"Yes","No")</f>
        <v>No</v>
      </c>
    </row>
    <row r="2964" spans="1:24" x14ac:dyDescent="0.25">
      <c r="A2964" s="3">
        <v>42223</v>
      </c>
      <c r="B2964">
        <f>WEEKNUM(Flights[[#This Row],[Date]],2)</f>
        <v>32</v>
      </c>
      <c r="C2964">
        <f>WEEKDAY(Flights[[#This Row],[Date]],2)</f>
        <v>5</v>
      </c>
      <c r="D2964" t="s">
        <v>1513</v>
      </c>
      <c r="E2964" t="s">
        <v>1995</v>
      </c>
      <c r="F2964" t="s">
        <v>0</v>
      </c>
      <c r="G2964" t="s">
        <v>9</v>
      </c>
      <c r="H2964" t="str">
        <f>_xlfn.XLOOKUP(Flights[[#This Row],[Destination]],Airports!$A$1:$A$77,Airports!$D$1:$D$77,"Code not found")</f>
        <v>San Francisco</v>
      </c>
      <c r="I2964" t="str" cm="1">
        <f t="array" ref="I2964">_xlfn.XLOOKUP(Flights[[#This Row],[Destination]],_xlfn._TRO_TRAILING(Airports!A:A),_xlfn._TRO_TRAILING(Airports!E:E),"Code not found")</f>
        <v>CA</v>
      </c>
      <c r="J2964" s="1">
        <v>0.37847222222222221</v>
      </c>
      <c r="K2964">
        <f>HOUR(Flights[[#This Row],[Scheduled Departure]])</f>
        <v>9</v>
      </c>
      <c r="L2964" s="1">
        <v>0.40972222222222221</v>
      </c>
      <c r="M2964">
        <v>45</v>
      </c>
      <c r="N2964">
        <v>67</v>
      </c>
      <c r="O2964" s="14">
        <f>Flights[[#This Row],[Length (min)]]/60</f>
        <v>1.1166666666666667</v>
      </c>
      <c r="P2964">
        <v>337</v>
      </c>
      <c r="Q2964" s="17">
        <f>IFERROR(Flights[[#This Row],[Distance]]/Flights[[#This Row],[Length (hr)]],"")</f>
        <v>301.79104477611941</v>
      </c>
      <c r="R2964" s="1">
        <v>0.43402777777777779</v>
      </c>
      <c r="S2964" s="1">
        <v>0.45624999999999999</v>
      </c>
      <c r="T2964">
        <v>32</v>
      </c>
      <c r="U2964" t="str">
        <f>IF(Flights[[#This Row],[Arrival Delay]]="","Cancelled",IF(Flights[[#This Row],[Arrival Delay]]&gt;15,"Delayed","On time"))</f>
        <v>Delayed</v>
      </c>
      <c r="V2964" t="str">
        <f>IF(Flights[[#This Row],[Status]]&lt;&gt;"Delayed","",IF(Flights[[#This Row],[Arrival Delay]]&gt;120,"Severe",IF(Flights[[#This Row],[Arrival Delay]]&gt;60,"Major","Moderate")))</f>
        <v>Moderate</v>
      </c>
      <c r="X2964" t="str">
        <f>IF(OR(AND(Flights[[#This Row],[Status]]="Cancelled",Flights[[#This Row],[Cancellation Reason]]="Airline/Carrier"),Flights[[#This Row],[Delay Type]]="Severe"),"Yes","No")</f>
        <v>No</v>
      </c>
    </row>
    <row r="2965" spans="1:24" x14ac:dyDescent="0.25">
      <c r="A2965" s="3">
        <v>42223</v>
      </c>
      <c r="B2965">
        <f>WEEKNUM(Flights[[#This Row],[Date]],2)</f>
        <v>32</v>
      </c>
      <c r="C2965">
        <f>WEEKDAY(Flights[[#This Row],[Date]],2)</f>
        <v>5</v>
      </c>
      <c r="D2965" t="s">
        <v>459</v>
      </c>
      <c r="E2965" t="s">
        <v>1991</v>
      </c>
      <c r="F2965" t="s">
        <v>0</v>
      </c>
      <c r="G2965" t="s">
        <v>344</v>
      </c>
      <c r="H2965" t="str">
        <f>_xlfn.XLOOKUP(Flights[[#This Row],[Destination]],Airports!$A$1:$A$77,Airports!$D$1:$D$77,"Code not found")</f>
        <v>Seattle</v>
      </c>
      <c r="I2965" t="str" cm="1">
        <f t="array" ref="I2965">_xlfn.XLOOKUP(Flights[[#This Row],[Destination]],_xlfn._TRO_TRAILING(Airports!A:A),_xlfn._TRO_TRAILING(Airports!E:E),"Code not found")</f>
        <v>WA</v>
      </c>
      <c r="J2965" s="1">
        <v>0.42708333333333331</v>
      </c>
      <c r="K2965">
        <f>HOUR(Flights[[#This Row],[Scheduled Departure]])</f>
        <v>10</v>
      </c>
      <c r="L2965" s="1">
        <v>0.44583333333333336</v>
      </c>
      <c r="M2965">
        <v>27</v>
      </c>
      <c r="N2965">
        <v>170</v>
      </c>
      <c r="O2965" s="14">
        <f>Flights[[#This Row],[Length (min)]]/60</f>
        <v>2.8333333333333335</v>
      </c>
      <c r="P2965">
        <v>954</v>
      </c>
      <c r="Q2965" s="17">
        <f>IFERROR(Flights[[#This Row],[Distance]]/Flights[[#This Row],[Length (hr)]],"")</f>
        <v>336.70588235294116</v>
      </c>
      <c r="R2965" s="1">
        <v>0.53472222222222221</v>
      </c>
      <c r="S2965" s="1">
        <v>0.56388888888888888</v>
      </c>
      <c r="T2965">
        <v>42</v>
      </c>
      <c r="U2965" t="str">
        <f>IF(Flights[[#This Row],[Arrival Delay]]="","Cancelled",IF(Flights[[#This Row],[Arrival Delay]]&gt;15,"Delayed","On time"))</f>
        <v>Delayed</v>
      </c>
      <c r="V2965" t="str">
        <f>IF(Flights[[#This Row],[Status]]&lt;&gt;"Delayed","",IF(Flights[[#This Row],[Arrival Delay]]&gt;120,"Severe",IF(Flights[[#This Row],[Arrival Delay]]&gt;60,"Major","Moderate")))</f>
        <v>Moderate</v>
      </c>
      <c r="X2965" t="str">
        <f>IF(OR(AND(Flights[[#This Row],[Status]]="Cancelled",Flights[[#This Row],[Cancellation Reason]]="Airline/Carrier"),Flights[[#This Row],[Delay Type]]="Severe"),"Yes","No")</f>
        <v>No</v>
      </c>
    </row>
    <row r="2966" spans="1:24" x14ac:dyDescent="0.25">
      <c r="A2966" s="3">
        <v>42223</v>
      </c>
      <c r="B2966">
        <f>WEEKNUM(Flights[[#This Row],[Date]],2)</f>
        <v>32</v>
      </c>
      <c r="C2966">
        <f>WEEKDAY(Flights[[#This Row],[Date]],2)</f>
        <v>5</v>
      </c>
      <c r="D2966" t="s">
        <v>510</v>
      </c>
      <c r="E2966" t="s">
        <v>1996</v>
      </c>
      <c r="F2966" t="s">
        <v>0</v>
      </c>
      <c r="G2966" t="s">
        <v>281</v>
      </c>
      <c r="H2966" t="str">
        <f>_xlfn.XLOOKUP(Flights[[#This Row],[Destination]],Airports!$A$1:$A$77,Airports!$D$1:$D$77,"Code not found")</f>
        <v>Newark</v>
      </c>
      <c r="I2966" t="str" cm="1">
        <f t="array" ref="I2966">_xlfn.XLOOKUP(Flights[[#This Row],[Destination]],_xlfn._TRO_TRAILING(Airports!A:A),_xlfn._TRO_TRAILING(Airports!E:E),"Code not found")</f>
        <v>NJ</v>
      </c>
      <c r="J2966" s="1">
        <v>0.52430555555555558</v>
      </c>
      <c r="K2966">
        <f>HOUR(Flights[[#This Row],[Scheduled Departure]])</f>
        <v>12</v>
      </c>
      <c r="L2966" s="1">
        <v>0.52500000000000002</v>
      </c>
      <c r="M2966">
        <v>1</v>
      </c>
      <c r="N2966">
        <v>299</v>
      </c>
      <c r="O2966" s="14">
        <f>Flights[[#This Row],[Length (min)]]/60</f>
        <v>4.9833333333333334</v>
      </c>
      <c r="P2966">
        <v>2454</v>
      </c>
      <c r="Q2966" s="17">
        <f>IFERROR(Flights[[#This Row],[Distance]]/Flights[[#This Row],[Length (hr)]],"")</f>
        <v>492.44147157190633</v>
      </c>
      <c r="R2966" s="1">
        <v>0.875</v>
      </c>
      <c r="S2966" s="1">
        <v>0.85763888888888884</v>
      </c>
      <c r="T2966">
        <v>-25</v>
      </c>
      <c r="U2966" t="str">
        <f>IF(Flights[[#This Row],[Arrival Delay]]="","Cancelled",IF(Flights[[#This Row],[Arrival Delay]]&gt;15,"Delayed","On time"))</f>
        <v>On time</v>
      </c>
      <c r="V2966" t="str">
        <f>IF(Flights[[#This Row],[Status]]&lt;&gt;"Delayed","",IF(Flights[[#This Row],[Arrival Delay]]&gt;120,"Severe",IF(Flights[[#This Row],[Arrival Delay]]&gt;60,"Major","Moderate")))</f>
        <v/>
      </c>
      <c r="X2966" t="str">
        <f>IF(OR(AND(Flights[[#This Row],[Status]]="Cancelled",Flights[[#This Row],[Cancellation Reason]]="Airline/Carrier"),Flights[[#This Row],[Delay Type]]="Severe"),"Yes","No")</f>
        <v>No</v>
      </c>
    </row>
    <row r="2967" spans="1:24" x14ac:dyDescent="0.25">
      <c r="A2967" s="3">
        <v>42223</v>
      </c>
      <c r="B2967">
        <f>WEEKNUM(Flights[[#This Row],[Date]],2)</f>
        <v>32</v>
      </c>
      <c r="C2967">
        <f>WEEKDAY(Flights[[#This Row],[Date]],2)</f>
        <v>5</v>
      </c>
      <c r="D2967" t="s">
        <v>146</v>
      </c>
      <c r="E2967" t="s">
        <v>1987</v>
      </c>
      <c r="F2967" t="s">
        <v>0</v>
      </c>
      <c r="G2967" t="s">
        <v>7</v>
      </c>
      <c r="H2967" t="str">
        <f>_xlfn.XLOOKUP(Flights[[#This Row],[Destination]],Airports!$A$1:$A$77,Airports!$D$1:$D$77,"Code not found")</f>
        <v>Austin</v>
      </c>
      <c r="I2967" t="str" cm="1">
        <f t="array" ref="I2967">_xlfn.XLOOKUP(Flights[[#This Row],[Destination]],_xlfn._TRO_TRAILING(Airports!A:A),_xlfn._TRO_TRAILING(Airports!E:E),"Code not found")</f>
        <v>TX</v>
      </c>
      <c r="J2967" s="1">
        <v>0.59722222222222221</v>
      </c>
      <c r="K2967">
        <f>HOUR(Flights[[#This Row],[Scheduled Departure]])</f>
        <v>14</v>
      </c>
      <c r="L2967" s="1">
        <v>0.59375</v>
      </c>
      <c r="M2967">
        <v>-5</v>
      </c>
      <c r="N2967">
        <v>195</v>
      </c>
      <c r="O2967" s="14">
        <f>Flights[[#This Row],[Length (min)]]/60</f>
        <v>3.25</v>
      </c>
      <c r="P2967">
        <v>1242</v>
      </c>
      <c r="Q2967" s="17">
        <f>IFERROR(Flights[[#This Row],[Distance]]/Flights[[#This Row],[Length (hr)]],"")</f>
        <v>382.15384615384613</v>
      </c>
      <c r="R2967" s="1">
        <v>0.81111111111111112</v>
      </c>
      <c r="S2967" s="1">
        <v>0.8125</v>
      </c>
      <c r="T2967">
        <v>2</v>
      </c>
      <c r="U2967" t="str">
        <f>IF(Flights[[#This Row],[Arrival Delay]]="","Cancelled",IF(Flights[[#This Row],[Arrival Delay]]&gt;15,"Delayed","On time"))</f>
        <v>On time</v>
      </c>
      <c r="V2967" t="str">
        <f>IF(Flights[[#This Row],[Status]]&lt;&gt;"Delayed","",IF(Flights[[#This Row],[Arrival Delay]]&gt;120,"Severe",IF(Flights[[#This Row],[Arrival Delay]]&gt;60,"Major","Moderate")))</f>
        <v/>
      </c>
      <c r="X2967" t="str">
        <f>IF(OR(AND(Flights[[#This Row],[Status]]="Cancelled",Flights[[#This Row],[Cancellation Reason]]="Airline/Carrier"),Flights[[#This Row],[Delay Type]]="Severe"),"Yes","No")</f>
        <v>No</v>
      </c>
    </row>
    <row r="2968" spans="1:24" x14ac:dyDescent="0.25">
      <c r="A2968" s="3">
        <v>42223</v>
      </c>
      <c r="B2968">
        <f>WEEKNUM(Flights[[#This Row],[Date]],2)</f>
        <v>32</v>
      </c>
      <c r="C2968">
        <f>WEEKDAY(Flights[[#This Row],[Date]],2)</f>
        <v>5</v>
      </c>
      <c r="D2968" t="s">
        <v>82</v>
      </c>
      <c r="E2968" t="s">
        <v>1987</v>
      </c>
      <c r="F2968" t="s">
        <v>0</v>
      </c>
      <c r="G2968" t="s">
        <v>12</v>
      </c>
      <c r="H2968" t="str">
        <f>_xlfn.XLOOKUP(Flights[[#This Row],[Destination]],Airports!$A$1:$A$77,Airports!$D$1:$D$77,"Code not found")</f>
        <v>New York</v>
      </c>
      <c r="I2968" t="str" cm="1">
        <f t="array" ref="I2968">_xlfn.XLOOKUP(Flights[[#This Row],[Destination]],_xlfn._TRO_TRAILING(Airports!A:A),_xlfn._TRO_TRAILING(Airports!E:E),"Code not found")</f>
        <v>NY</v>
      </c>
      <c r="J2968" s="1">
        <v>0.63541666666666663</v>
      </c>
      <c r="K2968">
        <f>HOUR(Flights[[#This Row],[Scheduled Departure]])</f>
        <v>15</v>
      </c>
      <c r="L2968" s="1">
        <v>0.62986111111111109</v>
      </c>
      <c r="M2968">
        <v>-8</v>
      </c>
      <c r="N2968">
        <v>312</v>
      </c>
      <c r="O2968" s="14">
        <f>Flights[[#This Row],[Length (min)]]/60</f>
        <v>5.2</v>
      </c>
      <c r="P2968">
        <v>2475</v>
      </c>
      <c r="Q2968" s="17">
        <f>IFERROR(Flights[[#This Row],[Distance]]/Flights[[#This Row],[Length (hr)]],"")</f>
        <v>475.96153846153845</v>
      </c>
      <c r="R2968" s="1">
        <v>0.99930555555555556</v>
      </c>
      <c r="S2968" s="1">
        <v>0.97152777777777777</v>
      </c>
      <c r="T2968">
        <v>-40</v>
      </c>
      <c r="U2968" t="str">
        <f>IF(Flights[[#This Row],[Arrival Delay]]="","Cancelled",IF(Flights[[#This Row],[Arrival Delay]]&gt;15,"Delayed","On time"))</f>
        <v>On time</v>
      </c>
      <c r="V2968" t="str">
        <f>IF(Flights[[#This Row],[Status]]&lt;&gt;"Delayed","",IF(Flights[[#This Row],[Arrival Delay]]&gt;120,"Severe",IF(Flights[[#This Row],[Arrival Delay]]&gt;60,"Major","Moderate")))</f>
        <v/>
      </c>
      <c r="X2968" t="str">
        <f>IF(OR(AND(Flights[[#This Row],[Status]]="Cancelled",Flights[[#This Row],[Cancellation Reason]]="Airline/Carrier"),Flights[[#This Row],[Delay Type]]="Severe"),"Yes","No")</f>
        <v>No</v>
      </c>
    </row>
    <row r="2969" spans="1:24" x14ac:dyDescent="0.25">
      <c r="A2969" s="3">
        <v>42223</v>
      </c>
      <c r="B2969">
        <f>WEEKNUM(Flights[[#This Row],[Date]],2)</f>
        <v>32</v>
      </c>
      <c r="C2969">
        <f>WEEKDAY(Flights[[#This Row],[Date]],2)</f>
        <v>5</v>
      </c>
      <c r="D2969" t="s">
        <v>133</v>
      </c>
      <c r="E2969" t="s">
        <v>1987</v>
      </c>
      <c r="F2969" t="s">
        <v>0</v>
      </c>
      <c r="G2969" t="s">
        <v>15</v>
      </c>
      <c r="H2969" t="str">
        <f>_xlfn.XLOOKUP(Flights[[#This Row],[Destination]],Airports!$A$1:$A$77,Airports!$D$1:$D$77,"Code not found")</f>
        <v>Las Vegas</v>
      </c>
      <c r="I2969" t="str" cm="1">
        <f t="array" ref="I2969">_xlfn.XLOOKUP(Flights[[#This Row],[Destination]],_xlfn._TRO_TRAILING(Airports!A:A),_xlfn._TRO_TRAILING(Airports!E:E),"Code not found")</f>
        <v>NV</v>
      </c>
      <c r="J2969" s="1">
        <v>0.66666666666666663</v>
      </c>
      <c r="K2969">
        <f>HOUR(Flights[[#This Row],[Scheduled Departure]])</f>
        <v>16</v>
      </c>
      <c r="L2969" s="1">
        <v>0.66319444444444442</v>
      </c>
      <c r="M2969">
        <v>-5</v>
      </c>
      <c r="N2969">
        <v>82</v>
      </c>
      <c r="O2969" s="14">
        <f>Flights[[#This Row],[Length (min)]]/60</f>
        <v>1.3666666666666667</v>
      </c>
      <c r="P2969">
        <v>236</v>
      </c>
      <c r="Q2969" s="17">
        <f>IFERROR(Flights[[#This Row],[Distance]]/Flights[[#This Row],[Length (hr)]],"")</f>
        <v>172.6829268292683</v>
      </c>
      <c r="R2969" s="1">
        <v>0.72222222222222221</v>
      </c>
      <c r="S2969" s="1">
        <v>0.72013888888888888</v>
      </c>
      <c r="T2969">
        <v>-3</v>
      </c>
      <c r="U2969" t="str">
        <f>IF(Flights[[#This Row],[Arrival Delay]]="","Cancelled",IF(Flights[[#This Row],[Arrival Delay]]&gt;15,"Delayed","On time"))</f>
        <v>On time</v>
      </c>
      <c r="V2969" t="str">
        <f>IF(Flights[[#This Row],[Status]]&lt;&gt;"Delayed","",IF(Flights[[#This Row],[Arrival Delay]]&gt;120,"Severe",IF(Flights[[#This Row],[Arrival Delay]]&gt;60,"Major","Moderate")))</f>
        <v/>
      </c>
      <c r="X2969" t="str">
        <f>IF(OR(AND(Flights[[#This Row],[Status]]="Cancelled",Flights[[#This Row],[Cancellation Reason]]="Airline/Carrier"),Flights[[#This Row],[Delay Type]]="Severe"),"Yes","No")</f>
        <v>No</v>
      </c>
    </row>
    <row r="2970" spans="1:24" x14ac:dyDescent="0.25">
      <c r="A2970" s="3">
        <v>42223</v>
      </c>
      <c r="B2970">
        <f>WEEKNUM(Flights[[#This Row],[Date]],2)</f>
        <v>32</v>
      </c>
      <c r="C2970">
        <f>WEEKDAY(Flights[[#This Row],[Date]],2)</f>
        <v>5</v>
      </c>
      <c r="D2970" t="s">
        <v>572</v>
      </c>
      <c r="E2970" t="s">
        <v>1989</v>
      </c>
      <c r="F2970" t="s">
        <v>0</v>
      </c>
      <c r="G2970" t="s">
        <v>19</v>
      </c>
      <c r="H2970" t="str">
        <f>_xlfn.XLOOKUP(Flights[[#This Row],[Destination]],Airports!$A$1:$A$77,Airports!$D$1:$D$77,"Code not found")</f>
        <v>Kona</v>
      </c>
      <c r="I2970" t="str" cm="1">
        <f t="array" ref="I2970">_xlfn.XLOOKUP(Flights[[#This Row],[Destination]],_xlfn._TRO_TRAILING(Airports!A:A),_xlfn._TRO_TRAILING(Airports!E:E),"Code not found")</f>
        <v>HI</v>
      </c>
      <c r="J2970" s="1">
        <v>0.71875</v>
      </c>
      <c r="K2970">
        <f>HOUR(Flights[[#This Row],[Scheduled Departure]])</f>
        <v>17</v>
      </c>
      <c r="L2970" s="1">
        <v>0.72361111111111109</v>
      </c>
      <c r="M2970">
        <v>7</v>
      </c>
      <c r="N2970">
        <v>333</v>
      </c>
      <c r="O2970" s="14">
        <f>Flights[[#This Row],[Length (min)]]/60</f>
        <v>5.55</v>
      </c>
      <c r="P2970">
        <v>2504</v>
      </c>
      <c r="Q2970" s="17">
        <f>IFERROR(Flights[[#This Row],[Distance]]/Flights[[#This Row],[Length (hr)]],"")</f>
        <v>451.17117117117118</v>
      </c>
      <c r="R2970" s="1">
        <v>0.83194444444444449</v>
      </c>
      <c r="S2970" s="1">
        <v>0.82986111111111116</v>
      </c>
      <c r="T2970">
        <v>-3</v>
      </c>
      <c r="U2970" t="str">
        <f>IF(Flights[[#This Row],[Arrival Delay]]="","Cancelled",IF(Flights[[#This Row],[Arrival Delay]]&gt;15,"Delayed","On time"))</f>
        <v>On time</v>
      </c>
      <c r="V2970" t="str">
        <f>IF(Flights[[#This Row],[Status]]&lt;&gt;"Delayed","",IF(Flights[[#This Row],[Arrival Delay]]&gt;120,"Severe",IF(Flights[[#This Row],[Arrival Delay]]&gt;60,"Major","Moderate")))</f>
        <v/>
      </c>
      <c r="X2970" t="str">
        <f>IF(OR(AND(Flights[[#This Row],[Status]]="Cancelled",Flights[[#This Row],[Cancellation Reason]]="Airline/Carrier"),Flights[[#This Row],[Delay Type]]="Severe"),"Yes","No")</f>
        <v>No</v>
      </c>
    </row>
    <row r="2971" spans="1:24" x14ac:dyDescent="0.25">
      <c r="A2971" s="3">
        <v>42223</v>
      </c>
      <c r="B2971">
        <f>WEEKNUM(Flights[[#This Row],[Date]],2)</f>
        <v>32</v>
      </c>
      <c r="C2971">
        <f>WEEKDAY(Flights[[#This Row],[Date]],2)</f>
        <v>5</v>
      </c>
      <c r="D2971" t="s">
        <v>1088</v>
      </c>
      <c r="E2971" t="s">
        <v>1994</v>
      </c>
      <c r="F2971" t="s">
        <v>0</v>
      </c>
      <c r="G2971" t="s">
        <v>349</v>
      </c>
      <c r="H2971" t="str">
        <f>_xlfn.XLOOKUP(Flights[[#This Row],[Destination]],Airports!$A$1:$A$77,Airports!$D$1:$D$77,"Code not found")</f>
        <v>Salt Lake City</v>
      </c>
      <c r="I2971" t="str" cm="1">
        <f t="array" ref="I2971">_xlfn.XLOOKUP(Flights[[#This Row],[Destination]],_xlfn._TRO_TRAILING(Airports!A:A),_xlfn._TRO_TRAILING(Airports!E:E),"Code not found")</f>
        <v>UT</v>
      </c>
      <c r="J2971" s="1">
        <v>0.78819444444444442</v>
      </c>
      <c r="K2971">
        <f>HOUR(Flights[[#This Row],[Scheduled Departure]])</f>
        <v>18</v>
      </c>
      <c r="L2971" s="1">
        <v>0.79513888888888884</v>
      </c>
      <c r="M2971">
        <v>10</v>
      </c>
      <c r="N2971">
        <v>102</v>
      </c>
      <c r="O2971" s="14">
        <f>Flights[[#This Row],[Length (min)]]/60</f>
        <v>1.7</v>
      </c>
      <c r="P2971">
        <v>590</v>
      </c>
      <c r="Q2971" s="17">
        <f>IFERROR(Flights[[#This Row],[Distance]]/Flights[[#This Row],[Length (hr)]],"")</f>
        <v>347.05882352941177</v>
      </c>
      <c r="R2971" s="1">
        <v>0.90763888888888888</v>
      </c>
      <c r="S2971" s="1">
        <v>0.90763888888888888</v>
      </c>
      <c r="T2971">
        <v>0</v>
      </c>
      <c r="U2971" t="str">
        <f>IF(Flights[[#This Row],[Arrival Delay]]="","Cancelled",IF(Flights[[#This Row],[Arrival Delay]]&gt;15,"Delayed","On time"))</f>
        <v>On time</v>
      </c>
      <c r="V2971" t="str">
        <f>IF(Flights[[#This Row],[Status]]&lt;&gt;"Delayed","",IF(Flights[[#This Row],[Arrival Delay]]&gt;120,"Severe",IF(Flights[[#This Row],[Arrival Delay]]&gt;60,"Major","Moderate")))</f>
        <v/>
      </c>
      <c r="X2971" t="str">
        <f>IF(OR(AND(Flights[[#This Row],[Status]]="Cancelled",Flights[[#This Row],[Cancellation Reason]]="Airline/Carrier"),Flights[[#This Row],[Delay Type]]="Severe"),"Yes","No")</f>
        <v>No</v>
      </c>
    </row>
    <row r="2972" spans="1:24" x14ac:dyDescent="0.25">
      <c r="A2972" s="3">
        <v>42223</v>
      </c>
      <c r="B2972">
        <f>WEEKNUM(Flights[[#This Row],[Date]],2)</f>
        <v>32</v>
      </c>
      <c r="C2972">
        <f>WEEKDAY(Flights[[#This Row],[Date]],2)</f>
        <v>5</v>
      </c>
      <c r="D2972" t="s">
        <v>1107</v>
      </c>
      <c r="E2972" t="s">
        <v>1995</v>
      </c>
      <c r="F2972" t="s">
        <v>0</v>
      </c>
      <c r="G2972" t="s">
        <v>351</v>
      </c>
      <c r="H2972" t="str">
        <f>_xlfn.XLOOKUP(Flights[[#This Row],[Destination]],Airports!$A$1:$A$77,Airports!$D$1:$D$77,"Code not found")</f>
        <v>Sacramento</v>
      </c>
      <c r="I2972" t="str" cm="1">
        <f t="array" ref="I2972">_xlfn.XLOOKUP(Flights[[#This Row],[Destination]],_xlfn._TRO_TRAILING(Airports!A:A),_xlfn._TRO_TRAILING(Airports!E:E),"Code not found")</f>
        <v>CA</v>
      </c>
      <c r="J2972" s="1">
        <v>0.84375</v>
      </c>
      <c r="K2972">
        <f>HOUR(Flights[[#This Row],[Scheduled Departure]])</f>
        <v>20</v>
      </c>
      <c r="L2972" s="1">
        <v>0.85277777777777775</v>
      </c>
      <c r="M2972">
        <v>13</v>
      </c>
      <c r="N2972">
        <v>72</v>
      </c>
      <c r="O2972" s="14">
        <f>Flights[[#This Row],[Length (min)]]/60</f>
        <v>1.2</v>
      </c>
      <c r="P2972">
        <v>373</v>
      </c>
      <c r="Q2972" s="17">
        <f>IFERROR(Flights[[#This Row],[Distance]]/Flights[[#This Row],[Length (hr)]],"")</f>
        <v>310.83333333333337</v>
      </c>
      <c r="R2972" s="1">
        <v>0.89583333333333337</v>
      </c>
      <c r="S2972" s="1">
        <v>0.90277777777777779</v>
      </c>
      <c r="T2972">
        <v>10</v>
      </c>
      <c r="U2972" t="str">
        <f>IF(Flights[[#This Row],[Arrival Delay]]="","Cancelled",IF(Flights[[#This Row],[Arrival Delay]]&gt;15,"Delayed","On time"))</f>
        <v>On time</v>
      </c>
      <c r="V2972" t="str">
        <f>IF(Flights[[#This Row],[Status]]&lt;&gt;"Delayed","",IF(Flights[[#This Row],[Arrival Delay]]&gt;120,"Severe",IF(Flights[[#This Row],[Arrival Delay]]&gt;60,"Major","Moderate")))</f>
        <v/>
      </c>
      <c r="X2972" t="str">
        <f>IF(OR(AND(Flights[[#This Row],[Status]]="Cancelled",Flights[[#This Row],[Cancellation Reason]]="Airline/Carrier"),Flights[[#This Row],[Delay Type]]="Severe"),"Yes","No")</f>
        <v>No</v>
      </c>
    </row>
    <row r="2973" spans="1:24" x14ac:dyDescent="0.25">
      <c r="A2973" s="3">
        <v>42223</v>
      </c>
      <c r="B2973">
        <f>WEEKNUM(Flights[[#This Row],[Date]],2)</f>
        <v>32</v>
      </c>
      <c r="C2973">
        <f>WEEKDAY(Flights[[#This Row],[Date]],2)</f>
        <v>5</v>
      </c>
      <c r="D2973" t="s">
        <v>677</v>
      </c>
      <c r="E2973" t="s">
        <v>1994</v>
      </c>
      <c r="F2973" t="s">
        <v>0</v>
      </c>
      <c r="G2973" t="s">
        <v>339</v>
      </c>
      <c r="H2973" t="str">
        <f>_xlfn.XLOOKUP(Flights[[#This Row],[Destination]],Airports!$A$1:$A$77,Airports!$D$1:$D$77,"Code not found")</f>
        <v>San Diego</v>
      </c>
      <c r="I2973" t="str" cm="1">
        <f t="array" ref="I2973">_xlfn.XLOOKUP(Flights[[#This Row],[Destination]],_xlfn._TRO_TRAILING(Airports!A:A),_xlfn._TRO_TRAILING(Airports!E:E),"Code not found")</f>
        <v>CA</v>
      </c>
      <c r="J2973" s="1">
        <v>0.95833333333333337</v>
      </c>
      <c r="K2973">
        <f>HOUR(Flights[[#This Row],[Scheduled Departure]])</f>
        <v>23</v>
      </c>
      <c r="L2973" s="1">
        <v>0.97152777777777777</v>
      </c>
      <c r="M2973">
        <v>19</v>
      </c>
      <c r="N2973">
        <v>66</v>
      </c>
      <c r="O2973" s="14">
        <f>Flights[[#This Row],[Length (min)]]/60</f>
        <v>1.1000000000000001</v>
      </c>
      <c r="P2973">
        <v>109</v>
      </c>
      <c r="Q2973" s="17">
        <f>IFERROR(Flights[[#This Row],[Distance]]/Flights[[#This Row],[Length (hr)]],"")</f>
        <v>99.090909090909079</v>
      </c>
      <c r="R2973" s="1">
        <v>0.99652777777777779</v>
      </c>
      <c r="S2973" s="1">
        <v>1.7361111111111112E-2</v>
      </c>
      <c r="T2973">
        <v>30</v>
      </c>
      <c r="U2973" t="str">
        <f>IF(Flights[[#This Row],[Arrival Delay]]="","Cancelled",IF(Flights[[#This Row],[Arrival Delay]]&gt;15,"Delayed","On time"))</f>
        <v>Delayed</v>
      </c>
      <c r="V2973" t="str">
        <f>IF(Flights[[#This Row],[Status]]&lt;&gt;"Delayed","",IF(Flights[[#This Row],[Arrival Delay]]&gt;120,"Severe",IF(Flights[[#This Row],[Arrival Delay]]&gt;60,"Major","Moderate")))</f>
        <v>Moderate</v>
      </c>
      <c r="X2973" t="str">
        <f>IF(OR(AND(Flights[[#This Row],[Status]]="Cancelled",Flights[[#This Row],[Cancellation Reason]]="Airline/Carrier"),Flights[[#This Row],[Delay Type]]="Severe"),"Yes","No")</f>
        <v>No</v>
      </c>
    </row>
    <row r="2974" spans="1:24" x14ac:dyDescent="0.25">
      <c r="A2974" s="3">
        <v>42224</v>
      </c>
      <c r="B2974">
        <f>WEEKNUM(Flights[[#This Row],[Date]],2)</f>
        <v>32</v>
      </c>
      <c r="C2974">
        <f>WEEKDAY(Flights[[#This Row],[Date]],2)</f>
        <v>6</v>
      </c>
      <c r="D2974" t="s">
        <v>1382</v>
      </c>
      <c r="E2974" t="s">
        <v>1998</v>
      </c>
      <c r="F2974" t="s">
        <v>0</v>
      </c>
      <c r="G2974" t="s">
        <v>4</v>
      </c>
      <c r="H2974" t="str">
        <f>_xlfn.XLOOKUP(Flights[[#This Row],[Destination]],Airports!$A$1:$A$77,Airports!$D$1:$D$77,"Code not found")</f>
        <v>Chicago</v>
      </c>
      <c r="I2974" t="str" cm="1">
        <f t="array" ref="I2974">_xlfn.XLOOKUP(Flights[[#This Row],[Destination]],_xlfn._TRO_TRAILING(Airports!A:A),_xlfn._TRO_TRAILING(Airports!E:E),"Code not found")</f>
        <v>IL</v>
      </c>
      <c r="J2974" s="1">
        <v>6.5972222222222224E-2</v>
      </c>
      <c r="K2974">
        <f>HOUR(Flights[[#This Row],[Scheduled Departure]])</f>
        <v>1</v>
      </c>
      <c r="L2974" s="1">
        <v>5.9722222222222225E-2</v>
      </c>
      <c r="M2974">
        <v>-9</v>
      </c>
      <c r="N2974">
        <v>242</v>
      </c>
      <c r="O2974" s="14">
        <f>Flights[[#This Row],[Length (min)]]/60</f>
        <v>4.0333333333333332</v>
      </c>
      <c r="P2974">
        <v>1744</v>
      </c>
      <c r="Q2974" s="17">
        <f>IFERROR(Flights[[#This Row],[Distance]]/Flights[[#This Row],[Length (hr)]],"")</f>
        <v>432.39669421487605</v>
      </c>
      <c r="R2974" s="1">
        <v>0.31597222222222221</v>
      </c>
      <c r="S2974" s="1">
        <v>0.31111111111111112</v>
      </c>
      <c r="T2974">
        <v>-7</v>
      </c>
      <c r="U2974" t="str">
        <f>IF(Flights[[#This Row],[Arrival Delay]]="","Cancelled",IF(Flights[[#This Row],[Arrival Delay]]&gt;15,"Delayed","On time"))</f>
        <v>On time</v>
      </c>
      <c r="V2974" t="str">
        <f>IF(Flights[[#This Row],[Status]]&lt;&gt;"Delayed","",IF(Flights[[#This Row],[Arrival Delay]]&gt;120,"Severe",IF(Flights[[#This Row],[Arrival Delay]]&gt;60,"Major","Moderate")))</f>
        <v/>
      </c>
      <c r="X2974" t="str">
        <f>IF(OR(AND(Flights[[#This Row],[Status]]="Cancelled",Flights[[#This Row],[Cancellation Reason]]="Airline/Carrier"),Flights[[#This Row],[Delay Type]]="Severe"),"Yes","No")</f>
        <v>No</v>
      </c>
    </row>
    <row r="2975" spans="1:24" x14ac:dyDescent="0.25">
      <c r="A2975" s="3">
        <v>42224</v>
      </c>
      <c r="B2975">
        <f>WEEKNUM(Flights[[#This Row],[Date]],2)</f>
        <v>32</v>
      </c>
      <c r="C2975">
        <f>WEEKDAY(Flights[[#This Row],[Date]],2)</f>
        <v>6</v>
      </c>
      <c r="D2975" t="s">
        <v>1591</v>
      </c>
      <c r="E2975" t="s">
        <v>1990</v>
      </c>
      <c r="F2975" t="s">
        <v>0</v>
      </c>
      <c r="G2975" t="s">
        <v>4</v>
      </c>
      <c r="H2975" t="str">
        <f>_xlfn.XLOOKUP(Flights[[#This Row],[Destination]],Airports!$A$1:$A$77,Airports!$D$1:$D$77,"Code not found")</f>
        <v>Chicago</v>
      </c>
      <c r="I2975" t="str" cm="1">
        <f t="array" ref="I2975">_xlfn.XLOOKUP(Flights[[#This Row],[Destination]],_xlfn._TRO_TRAILING(Airports!A:A),_xlfn._TRO_TRAILING(Airports!E:E),"Code not found")</f>
        <v>IL</v>
      </c>
      <c r="J2975" s="1">
        <v>0.25</v>
      </c>
      <c r="K2975">
        <f>HOUR(Flights[[#This Row],[Scheduled Departure]])</f>
        <v>6</v>
      </c>
      <c r="L2975" s="1">
        <v>0.24861111111111112</v>
      </c>
      <c r="M2975">
        <v>-2</v>
      </c>
      <c r="N2975">
        <v>226</v>
      </c>
      <c r="O2975" s="14">
        <f>Flights[[#This Row],[Length (min)]]/60</f>
        <v>3.7666666666666666</v>
      </c>
      <c r="P2975">
        <v>1744</v>
      </c>
      <c r="Q2975" s="17">
        <f>IFERROR(Flights[[#This Row],[Distance]]/Flights[[#This Row],[Length (hr)]],"")</f>
        <v>463.00884955752213</v>
      </c>
      <c r="R2975" s="1">
        <v>0.50763888888888886</v>
      </c>
      <c r="S2975" s="1">
        <v>0.48888888888888887</v>
      </c>
      <c r="T2975">
        <v>-27</v>
      </c>
      <c r="U2975" t="str">
        <f>IF(Flights[[#This Row],[Arrival Delay]]="","Cancelled",IF(Flights[[#This Row],[Arrival Delay]]&gt;15,"Delayed","On time"))</f>
        <v>On time</v>
      </c>
      <c r="V2975" t="str">
        <f>IF(Flights[[#This Row],[Status]]&lt;&gt;"Delayed","",IF(Flights[[#This Row],[Arrival Delay]]&gt;120,"Severe",IF(Flights[[#This Row],[Arrival Delay]]&gt;60,"Major","Moderate")))</f>
        <v/>
      </c>
      <c r="X2975" t="str">
        <f>IF(OR(AND(Flights[[#This Row],[Status]]="Cancelled",Flights[[#This Row],[Cancellation Reason]]="Airline/Carrier"),Flights[[#This Row],[Delay Type]]="Severe"),"Yes","No")</f>
        <v>No</v>
      </c>
    </row>
    <row r="2976" spans="1:24" x14ac:dyDescent="0.25">
      <c r="A2976" s="3">
        <v>42224</v>
      </c>
      <c r="B2976">
        <f>WEEKNUM(Flights[[#This Row],[Date]],2)</f>
        <v>32</v>
      </c>
      <c r="C2976">
        <f>WEEKDAY(Flights[[#This Row],[Date]],2)</f>
        <v>6</v>
      </c>
      <c r="D2976" t="s">
        <v>422</v>
      </c>
      <c r="E2976" t="s">
        <v>1991</v>
      </c>
      <c r="F2976" t="s">
        <v>0</v>
      </c>
      <c r="G2976" t="s">
        <v>344</v>
      </c>
      <c r="H2976" t="str">
        <f>_xlfn.XLOOKUP(Flights[[#This Row],[Destination]],Airports!$A$1:$A$77,Airports!$D$1:$D$77,"Code not found")</f>
        <v>Seattle</v>
      </c>
      <c r="I2976" t="str" cm="1">
        <f t="array" ref="I2976">_xlfn.XLOOKUP(Flights[[#This Row],[Destination]],_xlfn._TRO_TRAILING(Airports!A:A),_xlfn._TRO_TRAILING(Airports!E:E),"Code not found")</f>
        <v>WA</v>
      </c>
      <c r="J2976" s="1">
        <v>0.32291666666666669</v>
      </c>
      <c r="K2976">
        <f>HOUR(Flights[[#This Row],[Scheduled Departure]])</f>
        <v>7</v>
      </c>
      <c r="L2976" s="1">
        <v>0.31874999999999998</v>
      </c>
      <c r="M2976">
        <v>-6</v>
      </c>
      <c r="N2976">
        <v>171</v>
      </c>
      <c r="O2976" s="14">
        <f>Flights[[#This Row],[Length (min)]]/60</f>
        <v>2.85</v>
      </c>
      <c r="P2976">
        <v>954</v>
      </c>
      <c r="Q2976" s="17">
        <f>IFERROR(Flights[[#This Row],[Distance]]/Flights[[#This Row],[Length (hr)]],"")</f>
        <v>334.73684210526312</v>
      </c>
      <c r="R2976" s="1">
        <v>0.4375</v>
      </c>
      <c r="S2976" s="1">
        <v>0.4375</v>
      </c>
      <c r="T2976">
        <v>0</v>
      </c>
      <c r="U2976" t="str">
        <f>IF(Flights[[#This Row],[Arrival Delay]]="","Cancelled",IF(Flights[[#This Row],[Arrival Delay]]&gt;15,"Delayed","On time"))</f>
        <v>On time</v>
      </c>
      <c r="V2976" t="str">
        <f>IF(Flights[[#This Row],[Status]]&lt;&gt;"Delayed","",IF(Flights[[#This Row],[Arrival Delay]]&gt;120,"Severe",IF(Flights[[#This Row],[Arrival Delay]]&gt;60,"Major","Moderate")))</f>
        <v/>
      </c>
      <c r="X2976" t="str">
        <f>IF(OR(AND(Flights[[#This Row],[Status]]="Cancelled",Flights[[#This Row],[Cancellation Reason]]="Airline/Carrier"),Flights[[#This Row],[Delay Type]]="Severe"),"Yes","No")</f>
        <v>No</v>
      </c>
    </row>
    <row r="2977" spans="1:24" x14ac:dyDescent="0.25">
      <c r="A2977" s="3">
        <v>42224</v>
      </c>
      <c r="B2977">
        <f>WEEKNUM(Flights[[#This Row],[Date]],2)</f>
        <v>32</v>
      </c>
      <c r="C2977">
        <f>WEEKDAY(Flights[[#This Row],[Date]],2)</f>
        <v>6</v>
      </c>
      <c r="D2977" t="s">
        <v>1574</v>
      </c>
      <c r="E2977" t="s">
        <v>1995</v>
      </c>
      <c r="F2977" t="s">
        <v>0</v>
      </c>
      <c r="G2977" t="s">
        <v>257</v>
      </c>
      <c r="H2977" t="str">
        <f>_xlfn.XLOOKUP(Flights[[#This Row],[Destination]],Airports!$A$1:$A$77,Airports!$D$1:$D$77,"Code not found")</f>
        <v>Baltimore</v>
      </c>
      <c r="I2977" t="str" cm="1">
        <f t="array" ref="I2977">_xlfn.XLOOKUP(Flights[[#This Row],[Destination]],_xlfn._TRO_TRAILING(Airports!A:A),_xlfn._TRO_TRAILING(Airports!E:E),"Code not found")</f>
        <v>MD</v>
      </c>
      <c r="J2977" s="1">
        <v>0.3888888888888889</v>
      </c>
      <c r="K2977">
        <f>HOUR(Flights[[#This Row],[Scheduled Departure]])</f>
        <v>9</v>
      </c>
      <c r="L2977" s="1">
        <v>0.38750000000000001</v>
      </c>
      <c r="M2977">
        <v>-2</v>
      </c>
      <c r="N2977">
        <v>276</v>
      </c>
      <c r="O2977" s="14">
        <f>Flights[[#This Row],[Length (min)]]/60</f>
        <v>4.5999999999999996</v>
      </c>
      <c r="P2977">
        <v>2329</v>
      </c>
      <c r="Q2977" s="17">
        <f>IFERROR(Flights[[#This Row],[Distance]]/Flights[[#This Row],[Length (hr)]],"")</f>
        <v>506.304347826087</v>
      </c>
      <c r="R2977" s="1">
        <v>0.72222222222222221</v>
      </c>
      <c r="S2977" s="1">
        <v>0.70416666666666672</v>
      </c>
      <c r="T2977">
        <v>-26</v>
      </c>
      <c r="U2977" t="str">
        <f>IF(Flights[[#This Row],[Arrival Delay]]="","Cancelled",IF(Flights[[#This Row],[Arrival Delay]]&gt;15,"Delayed","On time"))</f>
        <v>On time</v>
      </c>
      <c r="V2977" t="str">
        <f>IF(Flights[[#This Row],[Status]]&lt;&gt;"Delayed","",IF(Flights[[#This Row],[Arrival Delay]]&gt;120,"Severe",IF(Flights[[#This Row],[Arrival Delay]]&gt;60,"Major","Moderate")))</f>
        <v/>
      </c>
      <c r="X2977" t="str">
        <f>IF(OR(AND(Flights[[#This Row],[Status]]="Cancelled",Flights[[#This Row],[Cancellation Reason]]="Airline/Carrier"),Flights[[#This Row],[Delay Type]]="Severe"),"Yes","No")</f>
        <v>No</v>
      </c>
    </row>
    <row r="2978" spans="1:24" x14ac:dyDescent="0.25">
      <c r="A2978" s="3">
        <v>42224</v>
      </c>
      <c r="B2978">
        <f>WEEKNUM(Flights[[#This Row],[Date]],2)</f>
        <v>32</v>
      </c>
      <c r="C2978">
        <f>WEEKDAY(Flights[[#This Row],[Date]],2)</f>
        <v>6</v>
      </c>
      <c r="D2978" t="s">
        <v>465</v>
      </c>
      <c r="E2978" t="s">
        <v>1989</v>
      </c>
      <c r="F2978" t="s">
        <v>0</v>
      </c>
      <c r="G2978" t="s">
        <v>17</v>
      </c>
      <c r="H2978" t="str">
        <f>_xlfn.XLOOKUP(Flights[[#This Row],[Destination]],Airports!$A$1:$A$77,Airports!$D$1:$D$77,"Code not found")</f>
        <v>Honolulu</v>
      </c>
      <c r="I2978" t="str" cm="1">
        <f t="array" ref="I2978">_xlfn.XLOOKUP(Flights[[#This Row],[Destination]],_xlfn._TRO_TRAILING(Airports!A:A),_xlfn._TRO_TRAILING(Airports!E:E),"Code not found")</f>
        <v>HI</v>
      </c>
      <c r="J2978" s="1">
        <v>0.44791666666666669</v>
      </c>
      <c r="K2978">
        <f>HOUR(Flights[[#This Row],[Scheduled Departure]])</f>
        <v>10</v>
      </c>
      <c r="L2978" s="1">
        <v>0.44236111111111109</v>
      </c>
      <c r="M2978">
        <v>-8</v>
      </c>
      <c r="N2978">
        <v>353</v>
      </c>
      <c r="O2978" s="14">
        <f>Flights[[#This Row],[Length (min)]]/60</f>
        <v>5.8833333333333337</v>
      </c>
      <c r="P2978">
        <v>2556</v>
      </c>
      <c r="Q2978" s="17">
        <f>IFERROR(Flights[[#This Row],[Distance]]/Flights[[#This Row],[Length (hr)]],"")</f>
        <v>434.44759206798864</v>
      </c>
      <c r="R2978" s="1">
        <v>0.55833333333333335</v>
      </c>
      <c r="S2978" s="1">
        <v>0.5625</v>
      </c>
      <c r="T2978">
        <v>6</v>
      </c>
      <c r="U2978" t="str">
        <f>IF(Flights[[#This Row],[Arrival Delay]]="","Cancelled",IF(Flights[[#This Row],[Arrival Delay]]&gt;15,"Delayed","On time"))</f>
        <v>On time</v>
      </c>
      <c r="V2978" t="str">
        <f>IF(Flights[[#This Row],[Status]]&lt;&gt;"Delayed","",IF(Flights[[#This Row],[Arrival Delay]]&gt;120,"Severe",IF(Flights[[#This Row],[Arrival Delay]]&gt;60,"Major","Moderate")))</f>
        <v/>
      </c>
      <c r="X2978" t="str">
        <f>IF(OR(AND(Flights[[#This Row],[Status]]="Cancelled",Flights[[#This Row],[Cancellation Reason]]="Airline/Carrier"),Flights[[#This Row],[Delay Type]]="Severe"),"Yes","No")</f>
        <v>No</v>
      </c>
    </row>
    <row r="2979" spans="1:24" x14ac:dyDescent="0.25">
      <c r="A2979" s="3">
        <v>42224</v>
      </c>
      <c r="B2979">
        <f>WEEKNUM(Flights[[#This Row],[Date]],2)</f>
        <v>32</v>
      </c>
      <c r="C2979">
        <f>WEEKDAY(Flights[[#This Row],[Date]],2)</f>
        <v>6</v>
      </c>
      <c r="D2979" t="s">
        <v>1147</v>
      </c>
      <c r="E2979" t="s">
        <v>1991</v>
      </c>
      <c r="F2979" t="s">
        <v>0</v>
      </c>
      <c r="G2979" t="s">
        <v>344</v>
      </c>
      <c r="H2979" t="str">
        <f>_xlfn.XLOOKUP(Flights[[#This Row],[Destination]],Airports!$A$1:$A$77,Airports!$D$1:$D$77,"Code not found")</f>
        <v>Seattle</v>
      </c>
      <c r="I2979" t="str" cm="1">
        <f t="array" ref="I2979">_xlfn.XLOOKUP(Flights[[#This Row],[Destination]],_xlfn._TRO_TRAILING(Airports!A:A),_xlfn._TRO_TRAILING(Airports!E:E),"Code not found")</f>
        <v>WA</v>
      </c>
      <c r="J2979" s="1">
        <v>0.51041666666666663</v>
      </c>
      <c r="K2979">
        <f>HOUR(Flights[[#This Row],[Scheduled Departure]])</f>
        <v>12</v>
      </c>
      <c r="L2979" s="1">
        <v>0.51041666666666663</v>
      </c>
      <c r="M2979">
        <v>0</v>
      </c>
      <c r="N2979">
        <v>158</v>
      </c>
      <c r="O2979" s="14">
        <f>Flights[[#This Row],[Length (min)]]/60</f>
        <v>2.6333333333333333</v>
      </c>
      <c r="P2979">
        <v>954</v>
      </c>
      <c r="Q2979" s="17">
        <f>IFERROR(Flights[[#This Row],[Distance]]/Flights[[#This Row],[Length (hr)]],"")</f>
        <v>362.27848101265823</v>
      </c>
      <c r="R2979" s="1">
        <v>0.62083333333333335</v>
      </c>
      <c r="S2979" s="1">
        <v>0.62013888888888891</v>
      </c>
      <c r="T2979">
        <v>-1</v>
      </c>
      <c r="U2979" t="str">
        <f>IF(Flights[[#This Row],[Arrival Delay]]="","Cancelled",IF(Flights[[#This Row],[Arrival Delay]]&gt;15,"Delayed","On time"))</f>
        <v>On time</v>
      </c>
      <c r="V2979" t="str">
        <f>IF(Flights[[#This Row],[Status]]&lt;&gt;"Delayed","",IF(Flights[[#This Row],[Arrival Delay]]&gt;120,"Severe",IF(Flights[[#This Row],[Arrival Delay]]&gt;60,"Major","Moderate")))</f>
        <v/>
      </c>
      <c r="X2979" t="str">
        <f>IF(OR(AND(Flights[[#This Row],[Status]]="Cancelled",Flights[[#This Row],[Cancellation Reason]]="Airline/Carrier"),Flights[[#This Row],[Delay Type]]="Severe"),"Yes","No")</f>
        <v>No</v>
      </c>
    </row>
    <row r="2980" spans="1:24" x14ac:dyDescent="0.25">
      <c r="A2980" s="3">
        <v>42224</v>
      </c>
      <c r="B2980">
        <f>WEEKNUM(Flights[[#This Row],[Date]],2)</f>
        <v>32</v>
      </c>
      <c r="C2980">
        <f>WEEKDAY(Flights[[#This Row],[Date]],2)</f>
        <v>6</v>
      </c>
      <c r="D2980" t="s">
        <v>547</v>
      </c>
      <c r="E2980" t="s">
        <v>1991</v>
      </c>
      <c r="F2980" t="s">
        <v>0</v>
      </c>
      <c r="G2980" t="s">
        <v>344</v>
      </c>
      <c r="H2980" t="str">
        <f>_xlfn.XLOOKUP(Flights[[#This Row],[Destination]],Airports!$A$1:$A$77,Airports!$D$1:$D$77,"Code not found")</f>
        <v>Seattle</v>
      </c>
      <c r="I2980" t="str" cm="1">
        <f t="array" ref="I2980">_xlfn.XLOOKUP(Flights[[#This Row],[Destination]],_xlfn._TRO_TRAILING(Airports!A:A),_xlfn._TRO_TRAILING(Airports!E:E),"Code not found")</f>
        <v>WA</v>
      </c>
      <c r="J2980" s="1">
        <v>0.67361111111111116</v>
      </c>
      <c r="K2980">
        <f>HOUR(Flights[[#This Row],[Scheduled Departure]])</f>
        <v>16</v>
      </c>
      <c r="L2980" s="1">
        <v>0.67083333333333328</v>
      </c>
      <c r="M2980">
        <v>-4</v>
      </c>
      <c r="N2980">
        <v>147</v>
      </c>
      <c r="O2980" s="14">
        <f>Flights[[#This Row],[Length (min)]]/60</f>
        <v>2.4500000000000002</v>
      </c>
      <c r="P2980">
        <v>954</v>
      </c>
      <c r="Q2980" s="17">
        <f>IFERROR(Flights[[#This Row],[Distance]]/Flights[[#This Row],[Length (hr)]],"")</f>
        <v>389.38775510204079</v>
      </c>
      <c r="R2980" s="1">
        <v>0.78194444444444444</v>
      </c>
      <c r="S2980" s="1">
        <v>0.7729166666666667</v>
      </c>
      <c r="T2980">
        <v>-13</v>
      </c>
      <c r="U2980" t="str">
        <f>IF(Flights[[#This Row],[Arrival Delay]]="","Cancelled",IF(Flights[[#This Row],[Arrival Delay]]&gt;15,"Delayed","On time"))</f>
        <v>On time</v>
      </c>
      <c r="V2980" t="str">
        <f>IF(Flights[[#This Row],[Status]]&lt;&gt;"Delayed","",IF(Flights[[#This Row],[Arrival Delay]]&gt;120,"Severe",IF(Flights[[#This Row],[Arrival Delay]]&gt;60,"Major","Moderate")))</f>
        <v/>
      </c>
      <c r="X2980" t="str">
        <f>IF(OR(AND(Flights[[#This Row],[Status]]="Cancelled",Flights[[#This Row],[Cancellation Reason]]="Airline/Carrier"),Flights[[#This Row],[Delay Type]]="Severe"),"Yes","No")</f>
        <v>No</v>
      </c>
    </row>
    <row r="2981" spans="1:24" x14ac:dyDescent="0.25">
      <c r="A2981" s="3">
        <v>42224</v>
      </c>
      <c r="B2981">
        <f>WEEKNUM(Flights[[#This Row],[Date]],2)</f>
        <v>32</v>
      </c>
      <c r="C2981">
        <f>WEEKDAY(Flights[[#This Row],[Date]],2)</f>
        <v>6</v>
      </c>
      <c r="D2981" t="s">
        <v>768</v>
      </c>
      <c r="E2981" t="s">
        <v>1990</v>
      </c>
      <c r="F2981" t="s">
        <v>0</v>
      </c>
      <c r="G2981" t="s">
        <v>273</v>
      </c>
      <c r="H2981" t="str">
        <f>_xlfn.XLOOKUP(Flights[[#This Row],[Destination]],Airports!$A$1:$A$77,Airports!$D$1:$D$77,"Code not found")</f>
        <v>Denver</v>
      </c>
      <c r="I2981" t="str" cm="1">
        <f t="array" ref="I2981">_xlfn.XLOOKUP(Flights[[#This Row],[Destination]],_xlfn._TRO_TRAILING(Airports!A:A),_xlfn._TRO_TRAILING(Airports!E:E),"Code not found")</f>
        <v>CO</v>
      </c>
      <c r="J2981" s="1">
        <v>0.74930555555555556</v>
      </c>
      <c r="K2981">
        <f>HOUR(Flights[[#This Row],[Scheduled Departure]])</f>
        <v>17</v>
      </c>
      <c r="L2981" s="1">
        <v>0.7416666666666667</v>
      </c>
      <c r="M2981">
        <v>-11</v>
      </c>
      <c r="N2981">
        <v>146</v>
      </c>
      <c r="O2981" s="14">
        <f>Flights[[#This Row],[Length (min)]]/60</f>
        <v>2.4333333333333331</v>
      </c>
      <c r="P2981">
        <v>862</v>
      </c>
      <c r="Q2981" s="17">
        <f>IFERROR(Flights[[#This Row],[Distance]]/Flights[[#This Row],[Length (hr)]],"")</f>
        <v>354.2465753424658</v>
      </c>
      <c r="R2981" s="1">
        <v>0.89027777777777772</v>
      </c>
      <c r="S2981" s="1">
        <v>0.88472222222222219</v>
      </c>
      <c r="T2981">
        <v>-8</v>
      </c>
      <c r="U2981" t="str">
        <f>IF(Flights[[#This Row],[Arrival Delay]]="","Cancelled",IF(Flights[[#This Row],[Arrival Delay]]&gt;15,"Delayed","On time"))</f>
        <v>On time</v>
      </c>
      <c r="V2981" t="str">
        <f>IF(Flights[[#This Row],[Status]]&lt;&gt;"Delayed","",IF(Flights[[#This Row],[Arrival Delay]]&gt;120,"Severe",IF(Flights[[#This Row],[Arrival Delay]]&gt;60,"Major","Moderate")))</f>
        <v/>
      </c>
      <c r="X2981" t="str">
        <f>IF(OR(AND(Flights[[#This Row],[Status]]="Cancelled",Flights[[#This Row],[Cancellation Reason]]="Airline/Carrier"),Flights[[#This Row],[Delay Type]]="Severe"),"Yes","No")</f>
        <v>No</v>
      </c>
    </row>
    <row r="2982" spans="1:24" x14ac:dyDescent="0.25">
      <c r="A2982" s="3">
        <v>42224</v>
      </c>
      <c r="B2982">
        <f>WEEKNUM(Flights[[#This Row],[Date]],2)</f>
        <v>32</v>
      </c>
      <c r="C2982">
        <f>WEEKDAY(Flights[[#This Row],[Date]],2)</f>
        <v>6</v>
      </c>
      <c r="D2982" t="s">
        <v>1587</v>
      </c>
      <c r="E2982" t="s">
        <v>1995</v>
      </c>
      <c r="F2982" t="s">
        <v>0</v>
      </c>
      <c r="G2982" t="s">
        <v>316</v>
      </c>
      <c r="H2982" t="str">
        <f>_xlfn.XLOOKUP(Flights[[#This Row],[Destination]],Airports!$A$1:$A$77,Airports!$D$1:$D$77,"Code not found")</f>
        <v>New Orleans</v>
      </c>
      <c r="I2982" t="str" cm="1">
        <f t="array" ref="I2982">_xlfn.XLOOKUP(Flights[[#This Row],[Destination]],_xlfn._TRO_TRAILING(Airports!A:A),_xlfn._TRO_TRAILING(Airports!E:E),"Code not found")</f>
        <v>LA</v>
      </c>
      <c r="J2982" s="1">
        <v>0.75347222222222221</v>
      </c>
      <c r="K2982">
        <f>HOUR(Flights[[#This Row],[Scheduled Departure]])</f>
        <v>18</v>
      </c>
      <c r="L2982" s="1">
        <v>0.75208333333333333</v>
      </c>
      <c r="M2982">
        <v>-2</v>
      </c>
      <c r="N2982">
        <v>221</v>
      </c>
      <c r="O2982" s="14">
        <f>Flights[[#This Row],[Length (min)]]/60</f>
        <v>3.6833333333333331</v>
      </c>
      <c r="P2982">
        <v>1670</v>
      </c>
      <c r="Q2982" s="17">
        <f>IFERROR(Flights[[#This Row],[Distance]]/Flights[[#This Row],[Length (hr)]],"")</f>
        <v>453.39366515837105</v>
      </c>
      <c r="R2982" s="1">
        <v>0.99305555555555558</v>
      </c>
      <c r="S2982" s="1">
        <v>0.98888888888888893</v>
      </c>
      <c r="T2982">
        <v>-6</v>
      </c>
      <c r="U2982" t="str">
        <f>IF(Flights[[#This Row],[Arrival Delay]]="","Cancelled",IF(Flights[[#This Row],[Arrival Delay]]&gt;15,"Delayed","On time"))</f>
        <v>On time</v>
      </c>
      <c r="V2982" t="str">
        <f>IF(Flights[[#This Row],[Status]]&lt;&gt;"Delayed","",IF(Flights[[#This Row],[Arrival Delay]]&gt;120,"Severe",IF(Flights[[#This Row],[Arrival Delay]]&gt;60,"Major","Moderate")))</f>
        <v/>
      </c>
      <c r="X2982" t="str">
        <f>IF(OR(AND(Flights[[#This Row],[Status]]="Cancelled",Flights[[#This Row],[Cancellation Reason]]="Airline/Carrier"),Flights[[#This Row],[Delay Type]]="Severe"),"Yes","No")</f>
        <v>No</v>
      </c>
    </row>
    <row r="2983" spans="1:24" x14ac:dyDescent="0.25">
      <c r="A2983" s="3">
        <v>42224</v>
      </c>
      <c r="B2983">
        <f>WEEKNUM(Flights[[#This Row],[Date]],2)</f>
        <v>32</v>
      </c>
      <c r="C2983">
        <f>WEEKDAY(Flights[[#This Row],[Date]],2)</f>
        <v>6</v>
      </c>
      <c r="D2983" t="s">
        <v>1621</v>
      </c>
      <c r="E2983" t="s">
        <v>1994</v>
      </c>
      <c r="F2983" t="s">
        <v>0</v>
      </c>
      <c r="G2983" t="s">
        <v>3</v>
      </c>
      <c r="H2983" t="str">
        <f>_xlfn.XLOOKUP(Flights[[#This Row],[Destination]],Airports!$A$1:$A$77,Airports!$D$1:$D$77,"Code not found")</f>
        <v>Dallas</v>
      </c>
      <c r="I2983" t="str" cm="1">
        <f t="array" ref="I2983">_xlfn.XLOOKUP(Flights[[#This Row],[Destination]],_xlfn._TRO_TRAILING(Airports!A:A),_xlfn._TRO_TRAILING(Airports!E:E),"Code not found")</f>
        <v>TX</v>
      </c>
      <c r="J2983" s="1">
        <v>0.77430555555555558</v>
      </c>
      <c r="K2983">
        <f>HOUR(Flights[[#This Row],[Scheduled Departure]])</f>
        <v>18</v>
      </c>
      <c r="L2983" s="1">
        <v>0.77638888888888891</v>
      </c>
      <c r="M2983">
        <v>3</v>
      </c>
      <c r="N2983">
        <v>194</v>
      </c>
      <c r="O2983" s="14">
        <f>Flights[[#This Row],[Length (min)]]/60</f>
        <v>3.2333333333333334</v>
      </c>
      <c r="P2983">
        <v>1235</v>
      </c>
      <c r="Q2983" s="17">
        <f>IFERROR(Flights[[#This Row],[Distance]]/Flights[[#This Row],[Length (hr)]],"")</f>
        <v>381.95876288659792</v>
      </c>
      <c r="R2983" s="1">
        <v>0.98611111111111116</v>
      </c>
      <c r="S2983" s="1">
        <v>0.99444444444444446</v>
      </c>
      <c r="T2983">
        <v>12</v>
      </c>
      <c r="U2983" t="str">
        <f>IF(Flights[[#This Row],[Arrival Delay]]="","Cancelled",IF(Flights[[#This Row],[Arrival Delay]]&gt;15,"Delayed","On time"))</f>
        <v>On time</v>
      </c>
      <c r="V2983" t="str">
        <f>IF(Flights[[#This Row],[Status]]&lt;&gt;"Delayed","",IF(Flights[[#This Row],[Arrival Delay]]&gt;120,"Severe",IF(Flights[[#This Row],[Arrival Delay]]&gt;60,"Major","Moderate")))</f>
        <v/>
      </c>
      <c r="X2983" t="str">
        <f>IF(OR(AND(Flights[[#This Row],[Status]]="Cancelled",Flights[[#This Row],[Cancellation Reason]]="Airline/Carrier"),Flights[[#This Row],[Delay Type]]="Severe"),"Yes","No")</f>
        <v>No</v>
      </c>
    </row>
    <row r="2984" spans="1:24" x14ac:dyDescent="0.25">
      <c r="A2984" s="3">
        <v>42224</v>
      </c>
      <c r="B2984">
        <f>WEEKNUM(Flights[[#This Row],[Date]],2)</f>
        <v>32</v>
      </c>
      <c r="C2984">
        <f>WEEKDAY(Flights[[#This Row],[Date]],2)</f>
        <v>6</v>
      </c>
      <c r="D2984" t="s">
        <v>586</v>
      </c>
      <c r="E2984" t="s">
        <v>1989</v>
      </c>
      <c r="F2984" t="s">
        <v>0</v>
      </c>
      <c r="G2984" t="s">
        <v>17</v>
      </c>
      <c r="H2984" t="str">
        <f>_xlfn.XLOOKUP(Flights[[#This Row],[Destination]],Airports!$A$1:$A$77,Airports!$D$1:$D$77,"Code not found")</f>
        <v>Honolulu</v>
      </c>
      <c r="I2984" t="str" cm="1">
        <f t="array" ref="I2984">_xlfn.XLOOKUP(Flights[[#This Row],[Destination]],_xlfn._TRO_TRAILING(Airports!A:A),_xlfn._TRO_TRAILING(Airports!E:E),"Code not found")</f>
        <v>HI</v>
      </c>
      <c r="J2984" s="1">
        <v>0.78819444444444442</v>
      </c>
      <c r="K2984">
        <f>HOUR(Flights[[#This Row],[Scheduled Departure]])</f>
        <v>18</v>
      </c>
      <c r="L2984" s="1">
        <v>0.78680555555555554</v>
      </c>
      <c r="M2984">
        <v>-2</v>
      </c>
      <c r="N2984">
        <v>339</v>
      </c>
      <c r="O2984" s="14">
        <f>Flights[[#This Row],[Length (min)]]/60</f>
        <v>5.65</v>
      </c>
      <c r="P2984">
        <v>2556</v>
      </c>
      <c r="Q2984" s="17">
        <f>IFERROR(Flights[[#This Row],[Distance]]/Flights[[#This Row],[Length (hr)]],"")</f>
        <v>452.38938053097343</v>
      </c>
      <c r="R2984" s="1">
        <v>0.89930555555555558</v>
      </c>
      <c r="S2984" s="1">
        <v>0.89722222222222225</v>
      </c>
      <c r="T2984">
        <v>-3</v>
      </c>
      <c r="U2984" t="str">
        <f>IF(Flights[[#This Row],[Arrival Delay]]="","Cancelled",IF(Flights[[#This Row],[Arrival Delay]]&gt;15,"Delayed","On time"))</f>
        <v>On time</v>
      </c>
      <c r="V2984" t="str">
        <f>IF(Flights[[#This Row],[Status]]&lt;&gt;"Delayed","",IF(Flights[[#This Row],[Arrival Delay]]&gt;120,"Severe",IF(Flights[[#This Row],[Arrival Delay]]&gt;60,"Major","Moderate")))</f>
        <v/>
      </c>
      <c r="X2984" t="str">
        <f>IF(OR(AND(Flights[[#This Row],[Status]]="Cancelled",Flights[[#This Row],[Cancellation Reason]]="Airline/Carrier"),Flights[[#This Row],[Delay Type]]="Severe"),"Yes","No")</f>
        <v>No</v>
      </c>
    </row>
    <row r="2985" spans="1:24" x14ac:dyDescent="0.25">
      <c r="A2985" s="3">
        <v>42224</v>
      </c>
      <c r="B2985">
        <f>WEEKNUM(Flights[[#This Row],[Date]],2)</f>
        <v>32</v>
      </c>
      <c r="C2985">
        <f>WEEKDAY(Flights[[#This Row],[Date]],2)</f>
        <v>6</v>
      </c>
      <c r="D2985" t="s">
        <v>710</v>
      </c>
      <c r="E2985" t="s">
        <v>1990</v>
      </c>
      <c r="F2985" t="s">
        <v>0</v>
      </c>
      <c r="G2985" t="s">
        <v>19</v>
      </c>
      <c r="H2985" t="str">
        <f>_xlfn.XLOOKUP(Flights[[#This Row],[Destination]],Airports!$A$1:$A$77,Airports!$D$1:$D$77,"Code not found")</f>
        <v>Kona</v>
      </c>
      <c r="I2985" t="str" cm="1">
        <f t="array" ref="I2985">_xlfn.XLOOKUP(Flights[[#This Row],[Destination]],_xlfn._TRO_TRAILING(Airports!A:A),_xlfn._TRO_TRAILING(Airports!E:E),"Code not found")</f>
        <v>HI</v>
      </c>
      <c r="J2985" s="1">
        <v>0.8</v>
      </c>
      <c r="K2985">
        <f>HOUR(Flights[[#This Row],[Scheduled Departure]])</f>
        <v>19</v>
      </c>
      <c r="L2985" s="1">
        <v>0.79374999999999996</v>
      </c>
      <c r="M2985">
        <v>-9</v>
      </c>
      <c r="N2985">
        <v>342</v>
      </c>
      <c r="O2985" s="14">
        <f>Flights[[#This Row],[Length (min)]]/60</f>
        <v>5.7</v>
      </c>
      <c r="P2985">
        <v>2504</v>
      </c>
      <c r="Q2985" s="17">
        <f>IFERROR(Flights[[#This Row],[Distance]]/Flights[[#This Row],[Length (hr)]],"")</f>
        <v>439.29824561403507</v>
      </c>
      <c r="R2985" s="1">
        <v>0.91527777777777775</v>
      </c>
      <c r="S2985" s="1">
        <v>0.90625</v>
      </c>
      <c r="T2985">
        <v>-13</v>
      </c>
      <c r="U2985" t="str">
        <f>IF(Flights[[#This Row],[Arrival Delay]]="","Cancelled",IF(Flights[[#This Row],[Arrival Delay]]&gt;15,"Delayed","On time"))</f>
        <v>On time</v>
      </c>
      <c r="V2985" t="str">
        <f>IF(Flights[[#This Row],[Status]]&lt;&gt;"Delayed","",IF(Flights[[#This Row],[Arrival Delay]]&gt;120,"Severe",IF(Flights[[#This Row],[Arrival Delay]]&gt;60,"Major","Moderate")))</f>
        <v/>
      </c>
      <c r="X2985" t="str">
        <f>IF(OR(AND(Flights[[#This Row],[Status]]="Cancelled",Flights[[#This Row],[Cancellation Reason]]="Airline/Carrier"),Flights[[#This Row],[Delay Type]]="Severe"),"Yes","No")</f>
        <v>No</v>
      </c>
    </row>
    <row r="2986" spans="1:24" x14ac:dyDescent="0.25">
      <c r="A2986" s="3">
        <v>42224</v>
      </c>
      <c r="B2986">
        <f>WEEKNUM(Flights[[#This Row],[Date]],2)</f>
        <v>32</v>
      </c>
      <c r="C2986">
        <f>WEEKDAY(Flights[[#This Row],[Date]],2)</f>
        <v>6</v>
      </c>
      <c r="D2986" t="s">
        <v>733</v>
      </c>
      <c r="E2986" t="s">
        <v>1990</v>
      </c>
      <c r="F2986" t="s">
        <v>0</v>
      </c>
      <c r="G2986" t="s">
        <v>16</v>
      </c>
      <c r="H2986" t="str">
        <f>_xlfn.XLOOKUP(Flights[[#This Row],[Destination]],Airports!$A$1:$A$77,Airports!$D$1:$D$77,"Code not found")</f>
        <v>Dulles</v>
      </c>
      <c r="I2986" t="str" cm="1">
        <f t="array" ref="I2986">_xlfn.XLOOKUP(Flights[[#This Row],[Destination]],_xlfn._TRO_TRAILING(Airports!A:A),_xlfn._TRO_TRAILING(Airports!E:E),"Code not found")</f>
        <v>VA</v>
      </c>
      <c r="J2986" s="1">
        <v>0.89583333333333337</v>
      </c>
      <c r="K2986">
        <f>HOUR(Flights[[#This Row],[Scheduled Departure]])</f>
        <v>21</v>
      </c>
      <c r="L2986" s="1">
        <v>0.90138888888888891</v>
      </c>
      <c r="M2986">
        <v>8</v>
      </c>
      <c r="N2986">
        <v>288</v>
      </c>
      <c r="O2986" s="14">
        <f>Flights[[#This Row],[Length (min)]]/60</f>
        <v>4.8</v>
      </c>
      <c r="P2986">
        <v>2288</v>
      </c>
      <c r="Q2986" s="17">
        <f>IFERROR(Flights[[#This Row],[Distance]]/Flights[[#This Row],[Length (hr)]],"")</f>
        <v>476.66666666666669</v>
      </c>
      <c r="R2986" s="1">
        <v>0.23194444444444445</v>
      </c>
      <c r="S2986" s="1">
        <v>0.22638888888888889</v>
      </c>
      <c r="T2986">
        <v>-8</v>
      </c>
      <c r="U2986" t="str">
        <f>IF(Flights[[#This Row],[Arrival Delay]]="","Cancelled",IF(Flights[[#This Row],[Arrival Delay]]&gt;15,"Delayed","On time"))</f>
        <v>On time</v>
      </c>
      <c r="V2986" t="str">
        <f>IF(Flights[[#This Row],[Status]]&lt;&gt;"Delayed","",IF(Flights[[#This Row],[Arrival Delay]]&gt;120,"Severe",IF(Flights[[#This Row],[Arrival Delay]]&gt;60,"Major","Moderate")))</f>
        <v/>
      </c>
      <c r="X2986" t="str">
        <f>IF(OR(AND(Flights[[#This Row],[Status]]="Cancelled",Flights[[#This Row],[Cancellation Reason]]="Airline/Carrier"),Flights[[#This Row],[Delay Type]]="Severe"),"Yes","No")</f>
        <v>No</v>
      </c>
    </row>
    <row r="2987" spans="1:24" x14ac:dyDescent="0.25">
      <c r="A2987" s="3">
        <v>42225</v>
      </c>
      <c r="B2987">
        <f>WEEKNUM(Flights[[#This Row],[Date]],2)</f>
        <v>32</v>
      </c>
      <c r="C2987">
        <f>WEEKDAY(Flights[[#This Row],[Date]],2)</f>
        <v>7</v>
      </c>
      <c r="D2987" t="s">
        <v>110</v>
      </c>
      <c r="E2987" t="s">
        <v>1987</v>
      </c>
      <c r="F2987" t="s">
        <v>0</v>
      </c>
      <c r="G2987" t="s">
        <v>3</v>
      </c>
      <c r="H2987" t="str">
        <f>_xlfn.XLOOKUP(Flights[[#This Row],[Destination]],Airports!$A$1:$A$77,Airports!$D$1:$D$77,"Code not found")</f>
        <v>Dallas</v>
      </c>
      <c r="I2987" t="str" cm="1">
        <f t="array" ref="I2987">_xlfn.XLOOKUP(Flights[[#This Row],[Destination]],_xlfn._TRO_TRAILING(Airports!A:A),_xlfn._TRO_TRAILING(Airports!E:E),"Code not found")</f>
        <v>TX</v>
      </c>
      <c r="J2987" s="1">
        <v>1.0416666666666666E-2</v>
      </c>
      <c r="K2987">
        <f>HOUR(Flights[[#This Row],[Scheduled Departure]])</f>
        <v>0</v>
      </c>
      <c r="L2987" s="1">
        <v>9.7222222222222224E-3</v>
      </c>
      <c r="M2987">
        <v>-1</v>
      </c>
      <c r="N2987">
        <v>178</v>
      </c>
      <c r="O2987" s="14">
        <f>Flights[[#This Row],[Length (min)]]/60</f>
        <v>2.9666666666666668</v>
      </c>
      <c r="P2987">
        <v>1235</v>
      </c>
      <c r="Q2987" s="17">
        <f>IFERROR(Flights[[#This Row],[Distance]]/Flights[[#This Row],[Length (hr)]],"")</f>
        <v>416.29213483146066</v>
      </c>
      <c r="R2987" s="1">
        <v>0.21944444444444444</v>
      </c>
      <c r="S2987" s="1">
        <v>0.21666666666666667</v>
      </c>
      <c r="T2987">
        <v>-4</v>
      </c>
      <c r="U2987" t="str">
        <f>IF(Flights[[#This Row],[Arrival Delay]]="","Cancelled",IF(Flights[[#This Row],[Arrival Delay]]&gt;15,"Delayed","On time"))</f>
        <v>On time</v>
      </c>
      <c r="V2987" t="str">
        <f>IF(Flights[[#This Row],[Status]]&lt;&gt;"Delayed","",IF(Flights[[#This Row],[Arrival Delay]]&gt;120,"Severe",IF(Flights[[#This Row],[Arrival Delay]]&gt;60,"Major","Moderate")))</f>
        <v/>
      </c>
      <c r="X2987" t="str">
        <f>IF(OR(AND(Flights[[#This Row],[Status]]="Cancelled",Flights[[#This Row],[Cancellation Reason]]="Airline/Carrier"),Flights[[#This Row],[Delay Type]]="Severe"),"Yes","No")</f>
        <v>No</v>
      </c>
    </row>
    <row r="2988" spans="1:24" x14ac:dyDescent="0.25">
      <c r="A2988" s="3">
        <v>42225</v>
      </c>
      <c r="B2988">
        <f>WEEKNUM(Flights[[#This Row],[Date]],2)</f>
        <v>32</v>
      </c>
      <c r="C2988">
        <f>WEEKDAY(Flights[[#This Row],[Date]],2)</f>
        <v>7</v>
      </c>
      <c r="D2988" t="s">
        <v>406</v>
      </c>
      <c r="E2988" t="s">
        <v>1996</v>
      </c>
      <c r="F2988" t="s">
        <v>0</v>
      </c>
      <c r="G2988" t="s">
        <v>281</v>
      </c>
      <c r="H2988" t="str">
        <f>_xlfn.XLOOKUP(Flights[[#This Row],[Destination]],Airports!$A$1:$A$77,Airports!$D$1:$D$77,"Code not found")</f>
        <v>Newark</v>
      </c>
      <c r="I2988" t="str" cm="1">
        <f t="array" ref="I2988">_xlfn.XLOOKUP(Flights[[#This Row],[Destination]],_xlfn._TRO_TRAILING(Airports!A:A),_xlfn._TRO_TRAILING(Airports!E:E),"Code not found")</f>
        <v>NJ</v>
      </c>
      <c r="J2988" s="1">
        <v>0.33333333333333331</v>
      </c>
      <c r="K2988">
        <f>HOUR(Flights[[#This Row],[Scheduled Departure]])</f>
        <v>8</v>
      </c>
      <c r="L2988" s="1">
        <v>0.3298611111111111</v>
      </c>
      <c r="M2988">
        <v>-5</v>
      </c>
      <c r="N2988">
        <v>295</v>
      </c>
      <c r="O2988" s="14">
        <f>Flights[[#This Row],[Length (min)]]/60</f>
        <v>4.916666666666667</v>
      </c>
      <c r="P2988">
        <v>2454</v>
      </c>
      <c r="Q2988" s="17">
        <f>IFERROR(Flights[[#This Row],[Distance]]/Flights[[#This Row],[Length (hr)]],"")</f>
        <v>499.11864406779659</v>
      </c>
      <c r="R2988" s="1">
        <v>0.6875</v>
      </c>
      <c r="S2988" s="1">
        <v>0.65972222222222221</v>
      </c>
      <c r="T2988">
        <v>-40</v>
      </c>
      <c r="U2988" t="str">
        <f>IF(Flights[[#This Row],[Arrival Delay]]="","Cancelled",IF(Flights[[#This Row],[Arrival Delay]]&gt;15,"Delayed","On time"))</f>
        <v>On time</v>
      </c>
      <c r="V2988" t="str">
        <f>IF(Flights[[#This Row],[Status]]&lt;&gt;"Delayed","",IF(Flights[[#This Row],[Arrival Delay]]&gt;120,"Severe",IF(Flights[[#This Row],[Arrival Delay]]&gt;60,"Major","Moderate")))</f>
        <v/>
      </c>
      <c r="X2988" t="str">
        <f>IF(OR(AND(Flights[[#This Row],[Status]]="Cancelled",Flights[[#This Row],[Cancellation Reason]]="Airline/Carrier"),Flights[[#This Row],[Delay Type]]="Severe"),"Yes","No")</f>
        <v>No</v>
      </c>
    </row>
    <row r="2989" spans="1:24" x14ac:dyDescent="0.25">
      <c r="A2989" s="3">
        <v>42225</v>
      </c>
      <c r="B2989">
        <f>WEEKNUM(Flights[[#This Row],[Date]],2)</f>
        <v>32</v>
      </c>
      <c r="C2989">
        <f>WEEKDAY(Flights[[#This Row],[Date]],2)</f>
        <v>7</v>
      </c>
      <c r="D2989" t="s">
        <v>217</v>
      </c>
      <c r="E2989" t="s">
        <v>1987</v>
      </c>
      <c r="F2989" t="s">
        <v>0</v>
      </c>
      <c r="G2989" t="s">
        <v>22</v>
      </c>
      <c r="H2989" t="str">
        <f>_xlfn.XLOOKUP(Flights[[#This Row],[Destination]],Airports!$A$1:$A$77,Airports!$D$1:$D$77,"Code not found")</f>
        <v>Columbus</v>
      </c>
      <c r="I2989" t="str" cm="1">
        <f t="array" ref="I2989">_xlfn.XLOOKUP(Flights[[#This Row],[Destination]],_xlfn._TRO_TRAILING(Airports!A:A),_xlfn._TRO_TRAILING(Airports!E:E),"Code not found")</f>
        <v>OH</v>
      </c>
      <c r="J2989" s="1">
        <v>0.39930555555555558</v>
      </c>
      <c r="K2989">
        <f>HOUR(Flights[[#This Row],[Scheduled Departure]])</f>
        <v>9</v>
      </c>
      <c r="L2989" s="1">
        <v>0.39444444444444443</v>
      </c>
      <c r="M2989">
        <v>-7</v>
      </c>
      <c r="N2989">
        <v>261</v>
      </c>
      <c r="O2989" s="14">
        <f>Flights[[#This Row],[Length (min)]]/60</f>
        <v>4.3499999999999996</v>
      </c>
      <c r="P2989">
        <v>1995</v>
      </c>
      <c r="Q2989" s="17">
        <f>IFERROR(Flights[[#This Row],[Distance]]/Flights[[#This Row],[Length (hr)]],"")</f>
        <v>458.62068965517244</v>
      </c>
      <c r="R2989" s="1">
        <v>0.71666666666666667</v>
      </c>
      <c r="S2989" s="1">
        <v>0.7006944444444444</v>
      </c>
      <c r="T2989">
        <v>-23</v>
      </c>
      <c r="U2989" t="str">
        <f>IF(Flights[[#This Row],[Arrival Delay]]="","Cancelled",IF(Flights[[#This Row],[Arrival Delay]]&gt;15,"Delayed","On time"))</f>
        <v>On time</v>
      </c>
      <c r="V2989" t="str">
        <f>IF(Flights[[#This Row],[Status]]&lt;&gt;"Delayed","",IF(Flights[[#This Row],[Arrival Delay]]&gt;120,"Severe",IF(Flights[[#This Row],[Arrival Delay]]&gt;60,"Major","Moderate")))</f>
        <v/>
      </c>
      <c r="X2989" t="str">
        <f>IF(OR(AND(Flights[[#This Row],[Status]]="Cancelled",Flights[[#This Row],[Cancellation Reason]]="Airline/Carrier"),Flights[[#This Row],[Delay Type]]="Severe"),"Yes","No")</f>
        <v>No</v>
      </c>
    </row>
    <row r="2990" spans="1:24" x14ac:dyDescent="0.25">
      <c r="A2990" s="3">
        <v>42225</v>
      </c>
      <c r="B2990">
        <f>WEEKNUM(Flights[[#This Row],[Date]],2)</f>
        <v>32</v>
      </c>
      <c r="C2990">
        <f>WEEKDAY(Flights[[#This Row],[Date]],2)</f>
        <v>7</v>
      </c>
      <c r="D2990" t="s">
        <v>1502</v>
      </c>
      <c r="E2990" t="s">
        <v>1994</v>
      </c>
      <c r="F2990" t="s">
        <v>0</v>
      </c>
      <c r="G2990" t="s">
        <v>259</v>
      </c>
      <c r="H2990" t="str">
        <f>_xlfn.XLOOKUP(Flights[[#This Row],[Destination]],Airports!$A$1:$A$77,Airports!$D$1:$D$77,"Code not found")</f>
        <v>Bozeman</v>
      </c>
      <c r="I2990" t="str" cm="1">
        <f t="array" ref="I2990">_xlfn.XLOOKUP(Flights[[#This Row],[Destination]],_xlfn._TRO_TRAILING(Airports!A:A),_xlfn._TRO_TRAILING(Airports!E:E),"Code not found")</f>
        <v>MT</v>
      </c>
      <c r="J2990" s="1">
        <v>0.40486111111111112</v>
      </c>
      <c r="K2990">
        <f>HOUR(Flights[[#This Row],[Scheduled Departure]])</f>
        <v>9</v>
      </c>
      <c r="L2990" s="1">
        <v>0.4909722222222222</v>
      </c>
      <c r="M2990">
        <v>124</v>
      </c>
      <c r="N2990">
        <v>136</v>
      </c>
      <c r="O2990" s="14">
        <f>Flights[[#This Row],[Length (min)]]/60</f>
        <v>2.2666666666666666</v>
      </c>
      <c r="P2990">
        <v>902</v>
      </c>
      <c r="Q2990" s="17">
        <f>IFERROR(Flights[[#This Row],[Distance]]/Flights[[#This Row],[Length (hr)]],"")</f>
        <v>397.94117647058823</v>
      </c>
      <c r="R2990" s="1">
        <v>0.55486111111111114</v>
      </c>
      <c r="S2990" s="1">
        <v>0.62708333333333333</v>
      </c>
      <c r="T2990">
        <v>104</v>
      </c>
      <c r="U2990" t="str">
        <f>IF(Flights[[#This Row],[Arrival Delay]]="","Cancelled",IF(Flights[[#This Row],[Arrival Delay]]&gt;15,"Delayed","On time"))</f>
        <v>Delayed</v>
      </c>
      <c r="V2990" t="str">
        <f>IF(Flights[[#This Row],[Status]]&lt;&gt;"Delayed","",IF(Flights[[#This Row],[Arrival Delay]]&gt;120,"Severe",IF(Flights[[#This Row],[Arrival Delay]]&gt;60,"Major","Moderate")))</f>
        <v>Major</v>
      </c>
      <c r="X2990" t="str">
        <f>IF(OR(AND(Flights[[#This Row],[Status]]="Cancelled",Flights[[#This Row],[Cancellation Reason]]="Airline/Carrier"),Flights[[#This Row],[Delay Type]]="Severe"),"Yes","No")</f>
        <v>No</v>
      </c>
    </row>
    <row r="2991" spans="1:24" x14ac:dyDescent="0.25">
      <c r="A2991" s="3">
        <v>42225</v>
      </c>
      <c r="B2991">
        <f>WEEKNUM(Flights[[#This Row],[Date]],2)</f>
        <v>32</v>
      </c>
      <c r="C2991">
        <f>WEEKDAY(Flights[[#This Row],[Date]],2)</f>
        <v>7</v>
      </c>
      <c r="D2991" t="s">
        <v>999</v>
      </c>
      <c r="E2991" t="s">
        <v>1994</v>
      </c>
      <c r="F2991" t="s">
        <v>0</v>
      </c>
      <c r="G2991" t="s">
        <v>9</v>
      </c>
      <c r="H2991" t="str">
        <f>_xlfn.XLOOKUP(Flights[[#This Row],[Destination]],Airports!$A$1:$A$77,Airports!$D$1:$D$77,"Code not found")</f>
        <v>San Francisco</v>
      </c>
      <c r="I2991" t="str" cm="1">
        <f t="array" ref="I2991">_xlfn.XLOOKUP(Flights[[#This Row],[Destination]],_xlfn._TRO_TRAILING(Airports!A:A),_xlfn._TRO_TRAILING(Airports!E:E),"Code not found")</f>
        <v>CA</v>
      </c>
      <c r="J2991" s="1">
        <v>0.50763888888888886</v>
      </c>
      <c r="K2991">
        <f>HOUR(Flights[[#This Row],[Scheduled Departure]])</f>
        <v>12</v>
      </c>
      <c r="L2991" s="1">
        <v>0.59861111111111109</v>
      </c>
      <c r="M2991">
        <v>131</v>
      </c>
      <c r="N2991">
        <v>73</v>
      </c>
      <c r="O2991" s="14">
        <f>Flights[[#This Row],[Length (min)]]/60</f>
        <v>1.2166666666666666</v>
      </c>
      <c r="P2991">
        <v>337</v>
      </c>
      <c r="Q2991" s="17">
        <f>IFERROR(Flights[[#This Row],[Distance]]/Flights[[#This Row],[Length (hr)]],"")</f>
        <v>276.98630136986304</v>
      </c>
      <c r="R2991" s="1">
        <v>0.5708333333333333</v>
      </c>
      <c r="S2991" s="1">
        <v>0.64930555555555558</v>
      </c>
      <c r="T2991">
        <v>113</v>
      </c>
      <c r="U2991" t="str">
        <f>IF(Flights[[#This Row],[Arrival Delay]]="","Cancelled",IF(Flights[[#This Row],[Arrival Delay]]&gt;15,"Delayed","On time"))</f>
        <v>Delayed</v>
      </c>
      <c r="V2991" t="str">
        <f>IF(Flights[[#This Row],[Status]]&lt;&gt;"Delayed","",IF(Flights[[#This Row],[Arrival Delay]]&gt;120,"Severe",IF(Flights[[#This Row],[Arrival Delay]]&gt;60,"Major","Moderate")))</f>
        <v>Major</v>
      </c>
      <c r="X2991" t="str">
        <f>IF(OR(AND(Flights[[#This Row],[Status]]="Cancelled",Flights[[#This Row],[Cancellation Reason]]="Airline/Carrier"),Flights[[#This Row],[Delay Type]]="Severe"),"Yes","No")</f>
        <v>No</v>
      </c>
    </row>
    <row r="2992" spans="1:24" x14ac:dyDescent="0.25">
      <c r="A2992" s="3">
        <v>42225</v>
      </c>
      <c r="B2992">
        <f>WEEKNUM(Flights[[#This Row],[Date]],2)</f>
        <v>32</v>
      </c>
      <c r="C2992">
        <f>WEEKDAY(Flights[[#This Row],[Date]],2)</f>
        <v>7</v>
      </c>
      <c r="D2992" t="s">
        <v>1147</v>
      </c>
      <c r="E2992" t="s">
        <v>1991</v>
      </c>
      <c r="F2992" t="s">
        <v>0</v>
      </c>
      <c r="G2992" t="s">
        <v>344</v>
      </c>
      <c r="H2992" t="str">
        <f>_xlfn.XLOOKUP(Flights[[#This Row],[Destination]],Airports!$A$1:$A$77,Airports!$D$1:$D$77,"Code not found")</f>
        <v>Seattle</v>
      </c>
      <c r="I2992" t="str" cm="1">
        <f t="array" ref="I2992">_xlfn.XLOOKUP(Flights[[#This Row],[Destination]],_xlfn._TRO_TRAILING(Airports!A:A),_xlfn._TRO_TRAILING(Airports!E:E),"Code not found")</f>
        <v>WA</v>
      </c>
      <c r="J2992" s="1">
        <v>0.51041666666666663</v>
      </c>
      <c r="K2992">
        <f>HOUR(Flights[[#This Row],[Scheduled Departure]])</f>
        <v>12</v>
      </c>
      <c r="L2992" s="1">
        <v>0.5083333333333333</v>
      </c>
      <c r="M2992">
        <v>-3</v>
      </c>
      <c r="N2992">
        <v>151</v>
      </c>
      <c r="O2992" s="14">
        <f>Flights[[#This Row],[Length (min)]]/60</f>
        <v>2.5166666666666666</v>
      </c>
      <c r="P2992">
        <v>954</v>
      </c>
      <c r="Q2992" s="17">
        <f>IFERROR(Flights[[#This Row],[Distance]]/Flights[[#This Row],[Length (hr)]],"")</f>
        <v>379.07284768211923</v>
      </c>
      <c r="R2992" s="1">
        <v>0.62083333333333335</v>
      </c>
      <c r="S2992" s="1">
        <v>0.61319444444444449</v>
      </c>
      <c r="T2992">
        <v>-11</v>
      </c>
      <c r="U2992" t="str">
        <f>IF(Flights[[#This Row],[Arrival Delay]]="","Cancelled",IF(Flights[[#This Row],[Arrival Delay]]&gt;15,"Delayed","On time"))</f>
        <v>On time</v>
      </c>
      <c r="V2992" t="str">
        <f>IF(Flights[[#This Row],[Status]]&lt;&gt;"Delayed","",IF(Flights[[#This Row],[Arrival Delay]]&gt;120,"Severe",IF(Flights[[#This Row],[Arrival Delay]]&gt;60,"Major","Moderate")))</f>
        <v/>
      </c>
      <c r="X2992" t="str">
        <f>IF(OR(AND(Flights[[#This Row],[Status]]="Cancelled",Flights[[#This Row],[Cancellation Reason]]="Airline/Carrier"),Flights[[#This Row],[Delay Type]]="Severe"),"Yes","No")</f>
        <v>No</v>
      </c>
    </row>
    <row r="2993" spans="1:24" x14ac:dyDescent="0.25">
      <c r="A2993" s="3">
        <v>42225</v>
      </c>
      <c r="B2993">
        <f>WEEKNUM(Flights[[#This Row],[Date]],2)</f>
        <v>32</v>
      </c>
      <c r="C2993">
        <f>WEEKDAY(Flights[[#This Row],[Date]],2)</f>
        <v>7</v>
      </c>
      <c r="D2993" t="s">
        <v>1618</v>
      </c>
      <c r="E2993" t="s">
        <v>1990</v>
      </c>
      <c r="F2993" t="s">
        <v>0</v>
      </c>
      <c r="G2993" t="s">
        <v>293</v>
      </c>
      <c r="H2993" t="str">
        <f>_xlfn.XLOOKUP(Flights[[#This Row],[Destination]],Airports!$A$1:$A$77,Airports!$D$1:$D$77,"Code not found")</f>
        <v>Houston</v>
      </c>
      <c r="I2993" t="str" cm="1">
        <f t="array" ref="I2993">_xlfn.XLOOKUP(Flights[[#This Row],[Destination]],_xlfn._TRO_TRAILING(Airports!A:A),_xlfn._TRO_TRAILING(Airports!E:E),"Code not found")</f>
        <v>TX</v>
      </c>
      <c r="J2993" s="1">
        <v>0.53055555555555556</v>
      </c>
      <c r="K2993">
        <f>HOUR(Flights[[#This Row],[Scheduled Departure]])</f>
        <v>12</v>
      </c>
      <c r="L2993" s="1">
        <v>0.5541666666666667</v>
      </c>
      <c r="M2993">
        <v>34</v>
      </c>
      <c r="N2993">
        <v>196</v>
      </c>
      <c r="O2993" s="14">
        <f>Flights[[#This Row],[Length (min)]]/60</f>
        <v>3.2666666666666666</v>
      </c>
      <c r="P2993">
        <v>1379</v>
      </c>
      <c r="Q2993" s="17">
        <f>IFERROR(Flights[[#This Row],[Distance]]/Flights[[#This Row],[Length (hr)]],"")</f>
        <v>422.14285714285717</v>
      </c>
      <c r="R2993" s="1">
        <v>0.75902777777777775</v>
      </c>
      <c r="S2993" s="1">
        <v>0.77361111111111114</v>
      </c>
      <c r="T2993">
        <v>21</v>
      </c>
      <c r="U2993" t="str">
        <f>IF(Flights[[#This Row],[Arrival Delay]]="","Cancelled",IF(Flights[[#This Row],[Arrival Delay]]&gt;15,"Delayed","On time"))</f>
        <v>Delayed</v>
      </c>
      <c r="V2993" t="str">
        <f>IF(Flights[[#This Row],[Status]]&lt;&gt;"Delayed","",IF(Flights[[#This Row],[Arrival Delay]]&gt;120,"Severe",IF(Flights[[#This Row],[Arrival Delay]]&gt;60,"Major","Moderate")))</f>
        <v>Moderate</v>
      </c>
      <c r="X2993" t="str">
        <f>IF(OR(AND(Flights[[#This Row],[Status]]="Cancelled",Flights[[#This Row],[Cancellation Reason]]="Airline/Carrier"),Flights[[#This Row],[Delay Type]]="Severe"),"Yes","No")</f>
        <v>No</v>
      </c>
    </row>
    <row r="2994" spans="1:24" x14ac:dyDescent="0.25">
      <c r="A2994" s="3">
        <v>42225</v>
      </c>
      <c r="B2994">
        <f>WEEKNUM(Flights[[#This Row],[Date]],2)</f>
        <v>32</v>
      </c>
      <c r="C2994">
        <f>WEEKDAY(Flights[[#This Row],[Date]],2)</f>
        <v>7</v>
      </c>
      <c r="D2994" t="s">
        <v>548</v>
      </c>
      <c r="E2994" t="s">
        <v>1992</v>
      </c>
      <c r="F2994" t="s">
        <v>0</v>
      </c>
      <c r="G2994" t="s">
        <v>285</v>
      </c>
      <c r="H2994" t="str">
        <f>_xlfn.XLOOKUP(Flights[[#This Row],[Destination]],Airports!$A$1:$A$77,Airports!$D$1:$D$77,"Code not found")</f>
        <v>Fort Lauderdale</v>
      </c>
      <c r="I2994" t="str" cm="1">
        <f t="array" ref="I2994">_xlfn.XLOOKUP(Flights[[#This Row],[Destination]],_xlfn._TRO_TRAILING(Airports!A:A),_xlfn._TRO_TRAILING(Airports!E:E),"Code not found")</f>
        <v>FL</v>
      </c>
      <c r="J2994" s="1">
        <v>0.63194444444444442</v>
      </c>
      <c r="K2994">
        <f>HOUR(Flights[[#This Row],[Scheduled Departure]])</f>
        <v>15</v>
      </c>
      <c r="L2994" s="1">
        <v>0.62777777777777777</v>
      </c>
      <c r="M2994">
        <v>-6</v>
      </c>
      <c r="N2994">
        <v>309</v>
      </c>
      <c r="O2994" s="14">
        <f>Flights[[#This Row],[Length (min)]]/60</f>
        <v>5.15</v>
      </c>
      <c r="P2994">
        <v>2343</v>
      </c>
      <c r="Q2994" s="17">
        <f>IFERROR(Flights[[#This Row],[Distance]]/Flights[[#This Row],[Length (hr)]],"")</f>
        <v>454.95145631067959</v>
      </c>
      <c r="R2994" s="1">
        <v>0.96875</v>
      </c>
      <c r="S2994" s="1">
        <v>0.96736111111111112</v>
      </c>
      <c r="T2994">
        <v>-2</v>
      </c>
      <c r="U2994" t="str">
        <f>IF(Flights[[#This Row],[Arrival Delay]]="","Cancelled",IF(Flights[[#This Row],[Arrival Delay]]&gt;15,"Delayed","On time"))</f>
        <v>On time</v>
      </c>
      <c r="V2994" t="str">
        <f>IF(Flights[[#This Row],[Status]]&lt;&gt;"Delayed","",IF(Flights[[#This Row],[Arrival Delay]]&gt;120,"Severe",IF(Flights[[#This Row],[Arrival Delay]]&gt;60,"Major","Moderate")))</f>
        <v/>
      </c>
      <c r="X2994" t="str">
        <f>IF(OR(AND(Flights[[#This Row],[Status]]="Cancelled",Flights[[#This Row],[Cancellation Reason]]="Airline/Carrier"),Flights[[#This Row],[Delay Type]]="Severe"),"Yes","No")</f>
        <v>No</v>
      </c>
    </row>
    <row r="2995" spans="1:24" x14ac:dyDescent="0.25">
      <c r="A2995" s="3">
        <v>42225</v>
      </c>
      <c r="B2995">
        <f>WEEKNUM(Flights[[#This Row],[Date]],2)</f>
        <v>32</v>
      </c>
      <c r="C2995">
        <f>WEEKDAY(Flights[[#This Row],[Date]],2)</f>
        <v>7</v>
      </c>
      <c r="D2995" t="s">
        <v>557</v>
      </c>
      <c r="E2995" t="s">
        <v>1992</v>
      </c>
      <c r="F2995" t="s">
        <v>0</v>
      </c>
      <c r="G2995" t="s">
        <v>12</v>
      </c>
      <c r="H2995" t="str">
        <f>_xlfn.XLOOKUP(Flights[[#This Row],[Destination]],Airports!$A$1:$A$77,Airports!$D$1:$D$77,"Code not found")</f>
        <v>New York</v>
      </c>
      <c r="I2995" t="str" cm="1">
        <f t="array" ref="I2995">_xlfn.XLOOKUP(Flights[[#This Row],[Destination]],_xlfn._TRO_TRAILING(Airports!A:A),_xlfn._TRO_TRAILING(Airports!E:E),"Code not found")</f>
        <v>NY</v>
      </c>
      <c r="J2995" s="1">
        <v>0.64236111111111116</v>
      </c>
      <c r="K2995">
        <f>HOUR(Flights[[#This Row],[Scheduled Departure]])</f>
        <v>15</v>
      </c>
      <c r="L2995" s="1">
        <v>0.6381944444444444</v>
      </c>
      <c r="M2995">
        <v>-6</v>
      </c>
      <c r="N2995">
        <v>285</v>
      </c>
      <c r="O2995" s="14">
        <f>Flights[[#This Row],[Length (min)]]/60</f>
        <v>4.75</v>
      </c>
      <c r="P2995">
        <v>2475</v>
      </c>
      <c r="Q2995" s="17">
        <f>IFERROR(Flights[[#This Row],[Distance]]/Flights[[#This Row],[Length (hr)]],"")</f>
        <v>521.0526315789474</v>
      </c>
      <c r="R2995" s="1">
        <v>0.99513888888888891</v>
      </c>
      <c r="S2995" s="1">
        <v>0.96111111111111114</v>
      </c>
      <c r="T2995">
        <v>-49</v>
      </c>
      <c r="U2995" t="str">
        <f>IF(Flights[[#This Row],[Arrival Delay]]="","Cancelled",IF(Flights[[#This Row],[Arrival Delay]]&gt;15,"Delayed","On time"))</f>
        <v>On time</v>
      </c>
      <c r="V2995" t="str">
        <f>IF(Flights[[#This Row],[Status]]&lt;&gt;"Delayed","",IF(Flights[[#This Row],[Arrival Delay]]&gt;120,"Severe",IF(Flights[[#This Row],[Arrival Delay]]&gt;60,"Major","Moderate")))</f>
        <v/>
      </c>
      <c r="X2995" t="str">
        <f>IF(OR(AND(Flights[[#This Row],[Status]]="Cancelled",Flights[[#This Row],[Cancellation Reason]]="Airline/Carrier"),Flights[[#This Row],[Delay Type]]="Severe"),"Yes","No")</f>
        <v>No</v>
      </c>
    </row>
    <row r="2996" spans="1:24" x14ac:dyDescent="0.25">
      <c r="A2996" s="3">
        <v>42225</v>
      </c>
      <c r="B2996">
        <f>WEEKNUM(Flights[[#This Row],[Date]],2)</f>
        <v>32</v>
      </c>
      <c r="C2996">
        <f>WEEKDAY(Flights[[#This Row],[Date]],2)</f>
        <v>7</v>
      </c>
      <c r="D2996" t="s">
        <v>1606</v>
      </c>
      <c r="E2996" t="s">
        <v>1994</v>
      </c>
      <c r="F2996" t="s">
        <v>0</v>
      </c>
      <c r="G2996" t="s">
        <v>32</v>
      </c>
      <c r="H2996" t="str">
        <f>_xlfn.XLOOKUP(Flights[[#This Row],[Destination]],Airports!$A$1:$A$77,Airports!$D$1:$D$77,"Code not found")</f>
        <v>Jackson</v>
      </c>
      <c r="I2996" t="str" cm="1">
        <f t="array" ref="I2996">_xlfn.XLOOKUP(Flights[[#This Row],[Destination]],_xlfn._TRO_TRAILING(Airports!A:A),_xlfn._TRO_TRAILING(Airports!E:E),"Code not found")</f>
        <v>WY</v>
      </c>
      <c r="J2996" s="1">
        <v>0.72916666666666663</v>
      </c>
      <c r="K2996">
        <f>HOUR(Flights[[#This Row],[Scheduled Departure]])</f>
        <v>17</v>
      </c>
      <c r="L2996" s="1">
        <v>0.75</v>
      </c>
      <c r="M2996">
        <v>30</v>
      </c>
      <c r="N2996">
        <v>119</v>
      </c>
      <c r="O2996" s="14">
        <f>Flights[[#This Row],[Length (min)]]/60</f>
        <v>1.9833333333333334</v>
      </c>
      <c r="P2996">
        <v>784</v>
      </c>
      <c r="Q2996" s="17">
        <f>IFERROR(Flights[[#This Row],[Distance]]/Flights[[#This Row],[Length (hr)]],"")</f>
        <v>395.29411764705878</v>
      </c>
      <c r="R2996" s="1">
        <v>0.86111111111111116</v>
      </c>
      <c r="S2996" s="1">
        <v>0.87430555555555556</v>
      </c>
      <c r="T2996">
        <v>19</v>
      </c>
      <c r="U2996" t="str">
        <f>IF(Flights[[#This Row],[Arrival Delay]]="","Cancelled",IF(Flights[[#This Row],[Arrival Delay]]&gt;15,"Delayed","On time"))</f>
        <v>Delayed</v>
      </c>
      <c r="V2996" t="str">
        <f>IF(Flights[[#This Row],[Status]]&lt;&gt;"Delayed","",IF(Flights[[#This Row],[Arrival Delay]]&gt;120,"Severe",IF(Flights[[#This Row],[Arrival Delay]]&gt;60,"Major","Moderate")))</f>
        <v>Moderate</v>
      </c>
      <c r="X2996" t="str">
        <f>IF(OR(AND(Flights[[#This Row],[Status]]="Cancelled",Flights[[#This Row],[Cancellation Reason]]="Airline/Carrier"),Flights[[#This Row],[Delay Type]]="Severe"),"Yes","No")</f>
        <v>No</v>
      </c>
    </row>
    <row r="2997" spans="1:24" x14ac:dyDescent="0.25">
      <c r="A2997" s="3">
        <v>42225</v>
      </c>
      <c r="B2997">
        <f>WEEKNUM(Flights[[#This Row],[Date]],2)</f>
        <v>32</v>
      </c>
      <c r="C2997">
        <f>WEEKDAY(Flights[[#This Row],[Date]],2)</f>
        <v>7</v>
      </c>
      <c r="D2997" t="s">
        <v>1236</v>
      </c>
      <c r="E2997" t="s">
        <v>1994</v>
      </c>
      <c r="F2997" t="s">
        <v>0</v>
      </c>
      <c r="G2997" t="s">
        <v>356</v>
      </c>
      <c r="H2997" t="str">
        <f>_xlfn.XLOOKUP(Flights[[#This Row],[Destination]],Airports!$A$1:$A$77,Airports!$D$1:$D$77,"Code not found")</f>
        <v>Tucson</v>
      </c>
      <c r="I2997" t="str" cm="1">
        <f t="array" ref="I2997">_xlfn.XLOOKUP(Flights[[#This Row],[Destination]],_xlfn._TRO_TRAILING(Airports!A:A),_xlfn._TRO_TRAILING(Airports!E:E),"Code not found")</f>
        <v>AZ</v>
      </c>
      <c r="J2997" s="1">
        <v>0.82430555555555551</v>
      </c>
      <c r="K2997">
        <f>HOUR(Flights[[#This Row],[Scheduled Departure]])</f>
        <v>19</v>
      </c>
      <c r="L2997" s="1">
        <v>0.85</v>
      </c>
      <c r="M2997">
        <v>37</v>
      </c>
      <c r="N2997">
        <v>115</v>
      </c>
      <c r="O2997" s="14">
        <f>Flights[[#This Row],[Length (min)]]/60</f>
        <v>1.9166666666666667</v>
      </c>
      <c r="P2997">
        <v>451</v>
      </c>
      <c r="Q2997" s="17">
        <f>IFERROR(Flights[[#This Row],[Distance]]/Flights[[#This Row],[Length (hr)]],"")</f>
        <v>235.30434782608694</v>
      </c>
      <c r="R2997" s="1">
        <v>0.8881944444444444</v>
      </c>
      <c r="S2997" s="1">
        <v>0.92986111111111114</v>
      </c>
      <c r="T2997">
        <v>60</v>
      </c>
      <c r="U2997" t="str">
        <f>IF(Flights[[#This Row],[Arrival Delay]]="","Cancelled",IF(Flights[[#This Row],[Arrival Delay]]&gt;15,"Delayed","On time"))</f>
        <v>Delayed</v>
      </c>
      <c r="V2997" t="str">
        <f>IF(Flights[[#This Row],[Status]]&lt;&gt;"Delayed","",IF(Flights[[#This Row],[Arrival Delay]]&gt;120,"Severe",IF(Flights[[#This Row],[Arrival Delay]]&gt;60,"Major","Moderate")))</f>
        <v>Moderate</v>
      </c>
      <c r="X2997" t="str">
        <f>IF(OR(AND(Flights[[#This Row],[Status]]="Cancelled",Flights[[#This Row],[Cancellation Reason]]="Airline/Carrier"),Flights[[#This Row],[Delay Type]]="Severe"),"Yes","No")</f>
        <v>No</v>
      </c>
    </row>
    <row r="2998" spans="1:24" x14ac:dyDescent="0.25">
      <c r="A2998" s="3">
        <v>42225</v>
      </c>
      <c r="B2998">
        <f>WEEKNUM(Flights[[#This Row],[Date]],2)</f>
        <v>32</v>
      </c>
      <c r="C2998">
        <f>WEEKDAY(Flights[[#This Row],[Date]],2)</f>
        <v>7</v>
      </c>
      <c r="D2998" t="s">
        <v>474</v>
      </c>
      <c r="E2998" t="s">
        <v>1990</v>
      </c>
      <c r="F2998" t="s">
        <v>0</v>
      </c>
      <c r="G2998" t="s">
        <v>281</v>
      </c>
      <c r="H2998" t="str">
        <f>_xlfn.XLOOKUP(Flights[[#This Row],[Destination]],Airports!$A$1:$A$77,Airports!$D$1:$D$77,"Code not found")</f>
        <v>Newark</v>
      </c>
      <c r="I2998" t="str" cm="1">
        <f t="array" ref="I2998">_xlfn.XLOOKUP(Flights[[#This Row],[Destination]],_xlfn._TRO_TRAILING(Airports!A:A),_xlfn._TRO_TRAILING(Airports!E:E),"Code not found")</f>
        <v>NJ</v>
      </c>
      <c r="J2998" s="1">
        <v>0.86527777777777781</v>
      </c>
      <c r="K2998">
        <f>HOUR(Flights[[#This Row],[Scheduled Departure]])</f>
        <v>20</v>
      </c>
      <c r="L2998" s="1">
        <v>0.86805555555555558</v>
      </c>
      <c r="M2998">
        <v>4</v>
      </c>
      <c r="N2998">
        <v>295</v>
      </c>
      <c r="O2998" s="14">
        <f>Flights[[#This Row],[Length (min)]]/60</f>
        <v>4.916666666666667</v>
      </c>
      <c r="P2998">
        <v>2454</v>
      </c>
      <c r="Q2998" s="17">
        <f>IFERROR(Flights[[#This Row],[Distance]]/Flights[[#This Row],[Length (hr)]],"")</f>
        <v>499.11864406779659</v>
      </c>
      <c r="R2998" s="1">
        <v>0.20972222222222223</v>
      </c>
      <c r="S2998" s="1">
        <v>0.19791666666666666</v>
      </c>
      <c r="T2998">
        <v>-17</v>
      </c>
      <c r="U2998" t="str">
        <f>IF(Flights[[#This Row],[Arrival Delay]]="","Cancelled",IF(Flights[[#This Row],[Arrival Delay]]&gt;15,"Delayed","On time"))</f>
        <v>On time</v>
      </c>
      <c r="V2998" t="str">
        <f>IF(Flights[[#This Row],[Status]]&lt;&gt;"Delayed","",IF(Flights[[#This Row],[Arrival Delay]]&gt;120,"Severe",IF(Flights[[#This Row],[Arrival Delay]]&gt;60,"Major","Moderate")))</f>
        <v/>
      </c>
      <c r="X2998" t="str">
        <f>IF(OR(AND(Flights[[#This Row],[Status]]="Cancelled",Flights[[#This Row],[Cancellation Reason]]="Airline/Carrier"),Flights[[#This Row],[Delay Type]]="Severe"),"Yes","No")</f>
        <v>No</v>
      </c>
    </row>
    <row r="2999" spans="1:24" x14ac:dyDescent="0.25">
      <c r="A2999" s="3">
        <v>42225</v>
      </c>
      <c r="B2999">
        <f>WEEKNUM(Flights[[#This Row],[Date]],2)</f>
        <v>32</v>
      </c>
      <c r="C2999">
        <f>WEEKDAY(Flights[[#This Row],[Date]],2)</f>
        <v>7</v>
      </c>
      <c r="D2999" t="s">
        <v>1651</v>
      </c>
      <c r="E2999" t="s">
        <v>1994</v>
      </c>
      <c r="F2999" t="s">
        <v>0</v>
      </c>
      <c r="G2999" t="s">
        <v>347</v>
      </c>
      <c r="H2999" t="str">
        <f>_xlfn.XLOOKUP(Flights[[#This Row],[Destination]],Airports!$A$1:$A$77,Airports!$D$1:$D$77,"Code not found")</f>
        <v>San Jose</v>
      </c>
      <c r="I2999" t="str" cm="1">
        <f t="array" ref="I2999">_xlfn.XLOOKUP(Flights[[#This Row],[Destination]],_xlfn._TRO_TRAILING(Airports!A:A),_xlfn._TRO_TRAILING(Airports!E:E),"Code not found")</f>
        <v>CA</v>
      </c>
      <c r="J2999" s="1">
        <v>0.91319444444444442</v>
      </c>
      <c r="K2999">
        <f>HOUR(Flights[[#This Row],[Scheduled Departure]])</f>
        <v>21</v>
      </c>
      <c r="L2999" s="1">
        <v>0.97152777777777777</v>
      </c>
      <c r="M2999">
        <v>84</v>
      </c>
      <c r="N2999">
        <v>72</v>
      </c>
      <c r="O2999" s="14">
        <f>Flights[[#This Row],[Length (min)]]/60</f>
        <v>1.2</v>
      </c>
      <c r="P2999">
        <v>308</v>
      </c>
      <c r="Q2999" s="17">
        <f>IFERROR(Flights[[#This Row],[Distance]]/Flights[[#This Row],[Length (hr)]],"")</f>
        <v>256.66666666666669</v>
      </c>
      <c r="R2999" s="1">
        <v>0.96666666666666667</v>
      </c>
      <c r="S2999" s="1">
        <v>2.1527777777777778E-2</v>
      </c>
      <c r="T2999">
        <v>79</v>
      </c>
      <c r="U2999" t="str">
        <f>IF(Flights[[#This Row],[Arrival Delay]]="","Cancelled",IF(Flights[[#This Row],[Arrival Delay]]&gt;15,"Delayed","On time"))</f>
        <v>Delayed</v>
      </c>
      <c r="V2999" t="str">
        <f>IF(Flights[[#This Row],[Status]]&lt;&gt;"Delayed","",IF(Flights[[#This Row],[Arrival Delay]]&gt;120,"Severe",IF(Flights[[#This Row],[Arrival Delay]]&gt;60,"Major","Moderate")))</f>
        <v>Major</v>
      </c>
      <c r="X2999" t="str">
        <f>IF(OR(AND(Flights[[#This Row],[Status]]="Cancelled",Flights[[#This Row],[Cancellation Reason]]="Airline/Carrier"),Flights[[#This Row],[Delay Type]]="Severe"),"Yes","No")</f>
        <v>No</v>
      </c>
    </row>
    <row r="3000" spans="1:24" x14ac:dyDescent="0.25">
      <c r="A3000" s="3">
        <v>42225</v>
      </c>
      <c r="B3000">
        <f>WEEKNUM(Flights[[#This Row],[Date]],2)</f>
        <v>32</v>
      </c>
      <c r="C3000">
        <f>WEEKDAY(Flights[[#This Row],[Date]],2)</f>
        <v>7</v>
      </c>
      <c r="D3000" t="s">
        <v>1497</v>
      </c>
      <c r="E3000" t="s">
        <v>1990</v>
      </c>
      <c r="F3000" t="s">
        <v>0</v>
      </c>
      <c r="G3000" t="s">
        <v>16</v>
      </c>
      <c r="H3000" t="str">
        <f>_xlfn.XLOOKUP(Flights[[#This Row],[Destination]],Airports!$A$1:$A$77,Airports!$D$1:$D$77,"Code not found")</f>
        <v>Dulles</v>
      </c>
      <c r="I3000" t="str" cm="1">
        <f t="array" ref="I3000">_xlfn.XLOOKUP(Flights[[#This Row],[Destination]],_xlfn._TRO_TRAILING(Airports!A:A),_xlfn._TRO_TRAILING(Airports!E:E),"Code not found")</f>
        <v>VA</v>
      </c>
      <c r="J3000" s="1">
        <v>0.9770833333333333</v>
      </c>
      <c r="K3000">
        <f>HOUR(Flights[[#This Row],[Scheduled Departure]])</f>
        <v>23</v>
      </c>
      <c r="L3000" s="1">
        <v>0.97847222222222219</v>
      </c>
      <c r="M3000">
        <v>2</v>
      </c>
      <c r="N3000">
        <v>285</v>
      </c>
      <c r="O3000" s="14">
        <f>Flights[[#This Row],[Length (min)]]/60</f>
        <v>4.75</v>
      </c>
      <c r="P3000">
        <v>2288</v>
      </c>
      <c r="Q3000" s="17">
        <f>IFERROR(Flights[[#This Row],[Distance]]/Flights[[#This Row],[Length (hr)]],"")</f>
        <v>481.68421052631578</v>
      </c>
      <c r="R3000" s="1">
        <v>0.30902777777777779</v>
      </c>
      <c r="S3000" s="1">
        <v>0.30138888888888887</v>
      </c>
      <c r="T3000">
        <v>-11</v>
      </c>
      <c r="U3000" t="str">
        <f>IF(Flights[[#This Row],[Arrival Delay]]="","Cancelled",IF(Flights[[#This Row],[Arrival Delay]]&gt;15,"Delayed","On time"))</f>
        <v>On time</v>
      </c>
      <c r="V3000" t="str">
        <f>IF(Flights[[#This Row],[Status]]&lt;&gt;"Delayed","",IF(Flights[[#This Row],[Arrival Delay]]&gt;120,"Severe",IF(Flights[[#This Row],[Arrival Delay]]&gt;60,"Major","Moderate")))</f>
        <v/>
      </c>
      <c r="X3000" t="str">
        <f>IF(OR(AND(Flights[[#This Row],[Status]]="Cancelled",Flights[[#This Row],[Cancellation Reason]]="Airline/Carrier"),Flights[[#This Row],[Delay Type]]="Severe"),"Yes","No")</f>
        <v>No</v>
      </c>
    </row>
    <row r="3001" spans="1:24" x14ac:dyDescent="0.25">
      <c r="A3001" s="3">
        <v>42226</v>
      </c>
      <c r="B3001">
        <f>WEEKNUM(Flights[[#This Row],[Date]],2)</f>
        <v>33</v>
      </c>
      <c r="C3001">
        <f>WEEKDAY(Flights[[#This Row],[Date]],2)</f>
        <v>1</v>
      </c>
      <c r="D3001" t="s">
        <v>1717</v>
      </c>
      <c r="E3001" t="s">
        <v>1995</v>
      </c>
      <c r="F3001" t="s">
        <v>0</v>
      </c>
      <c r="G3001" t="s">
        <v>347</v>
      </c>
      <c r="H3001" t="str">
        <f>_xlfn.XLOOKUP(Flights[[#This Row],[Destination]],Airports!$A$1:$A$77,Airports!$D$1:$D$77,"Code not found")</f>
        <v>San Jose</v>
      </c>
      <c r="I3001" t="str" cm="1">
        <f t="array" ref="I3001">_xlfn.XLOOKUP(Flights[[#This Row],[Destination]],_xlfn._TRO_TRAILING(Airports!A:A),_xlfn._TRO_TRAILING(Airports!E:E),"Code not found")</f>
        <v>CA</v>
      </c>
      <c r="J3001" s="1">
        <v>0.24652777777777779</v>
      </c>
      <c r="K3001">
        <f>HOUR(Flights[[#This Row],[Scheduled Departure]])</f>
        <v>5</v>
      </c>
      <c r="L3001" s="1">
        <v>0.24583333333333332</v>
      </c>
      <c r="M3001">
        <v>-1</v>
      </c>
      <c r="N3001">
        <v>59</v>
      </c>
      <c r="O3001" s="14">
        <f>Flights[[#This Row],[Length (min)]]/60</f>
        <v>0.98333333333333328</v>
      </c>
      <c r="P3001">
        <v>308</v>
      </c>
      <c r="Q3001" s="17">
        <f>IFERROR(Flights[[#This Row],[Distance]]/Flights[[#This Row],[Length (hr)]],"")</f>
        <v>313.22033898305085</v>
      </c>
      <c r="R3001" s="1">
        <v>0.2951388888888889</v>
      </c>
      <c r="S3001" s="1">
        <v>0.28680555555555554</v>
      </c>
      <c r="T3001">
        <v>-12</v>
      </c>
      <c r="U3001" t="str">
        <f>IF(Flights[[#This Row],[Arrival Delay]]="","Cancelled",IF(Flights[[#This Row],[Arrival Delay]]&gt;15,"Delayed","On time"))</f>
        <v>On time</v>
      </c>
      <c r="V3001" t="str">
        <f>IF(Flights[[#This Row],[Status]]&lt;&gt;"Delayed","",IF(Flights[[#This Row],[Arrival Delay]]&gt;120,"Severe",IF(Flights[[#This Row],[Arrival Delay]]&gt;60,"Major","Moderate")))</f>
        <v/>
      </c>
      <c r="X3001" t="str">
        <f>IF(OR(AND(Flights[[#This Row],[Status]]="Cancelled",Flights[[#This Row],[Cancellation Reason]]="Airline/Carrier"),Flights[[#This Row],[Delay Type]]="Severe"),"Yes","No")</f>
        <v>No</v>
      </c>
    </row>
    <row r="3002" spans="1:24" x14ac:dyDescent="0.25">
      <c r="A3002" s="3">
        <v>42226</v>
      </c>
      <c r="B3002">
        <f>WEEKNUM(Flights[[#This Row],[Date]],2)</f>
        <v>33</v>
      </c>
      <c r="C3002">
        <f>WEEKDAY(Flights[[#This Row],[Date]],2)</f>
        <v>1</v>
      </c>
      <c r="D3002" t="s">
        <v>445</v>
      </c>
      <c r="E3002" t="s">
        <v>1997</v>
      </c>
      <c r="F3002" t="s">
        <v>0</v>
      </c>
      <c r="G3002" t="s">
        <v>17</v>
      </c>
      <c r="H3002" t="str">
        <f>_xlfn.XLOOKUP(Flights[[#This Row],[Destination]],Airports!$A$1:$A$77,Airports!$D$1:$D$77,"Code not found")</f>
        <v>Honolulu</v>
      </c>
      <c r="I3002" t="str" cm="1">
        <f t="array" ref="I3002">_xlfn.XLOOKUP(Flights[[#This Row],[Destination]],_xlfn._TRO_TRAILING(Airports!A:A),_xlfn._TRO_TRAILING(Airports!E:E),"Code not found")</f>
        <v>HI</v>
      </c>
      <c r="J3002" s="1">
        <v>0.40277777777777779</v>
      </c>
      <c r="K3002">
        <f>HOUR(Flights[[#This Row],[Scheduled Departure]])</f>
        <v>9</v>
      </c>
      <c r="L3002" s="1">
        <v>0.39930555555555558</v>
      </c>
      <c r="M3002">
        <v>-5</v>
      </c>
      <c r="N3002">
        <v>390</v>
      </c>
      <c r="O3002" s="14">
        <f>Flights[[#This Row],[Length (min)]]/60</f>
        <v>6.5</v>
      </c>
      <c r="P3002">
        <v>2556</v>
      </c>
      <c r="Q3002" s="17">
        <f>IFERROR(Flights[[#This Row],[Distance]]/Flights[[#This Row],[Length (hr)]],"")</f>
        <v>393.23076923076923</v>
      </c>
      <c r="R3002" s="1">
        <v>0.53125</v>
      </c>
      <c r="S3002" s="1">
        <v>0.54513888888888884</v>
      </c>
      <c r="T3002">
        <v>20</v>
      </c>
      <c r="U3002" t="str">
        <f>IF(Flights[[#This Row],[Arrival Delay]]="","Cancelled",IF(Flights[[#This Row],[Arrival Delay]]&gt;15,"Delayed","On time"))</f>
        <v>Delayed</v>
      </c>
      <c r="V3002" t="str">
        <f>IF(Flights[[#This Row],[Status]]&lt;&gt;"Delayed","",IF(Flights[[#This Row],[Arrival Delay]]&gt;120,"Severe",IF(Flights[[#This Row],[Arrival Delay]]&gt;60,"Major","Moderate")))</f>
        <v>Moderate</v>
      </c>
      <c r="X3002" t="str">
        <f>IF(OR(AND(Flights[[#This Row],[Status]]="Cancelled",Flights[[#This Row],[Cancellation Reason]]="Airline/Carrier"),Flights[[#This Row],[Delay Type]]="Severe"),"Yes","No")</f>
        <v>No</v>
      </c>
    </row>
    <row r="3003" spans="1:24" x14ac:dyDescent="0.25">
      <c r="A3003" s="3">
        <v>42226</v>
      </c>
      <c r="B3003">
        <f>WEEKNUM(Flights[[#This Row],[Date]],2)</f>
        <v>33</v>
      </c>
      <c r="C3003">
        <f>WEEKDAY(Flights[[#This Row],[Date]],2)</f>
        <v>1</v>
      </c>
      <c r="D3003" t="s">
        <v>471</v>
      </c>
      <c r="E3003" t="s">
        <v>1990</v>
      </c>
      <c r="F3003" t="s">
        <v>0</v>
      </c>
      <c r="G3003" t="s">
        <v>273</v>
      </c>
      <c r="H3003" t="str">
        <f>_xlfn.XLOOKUP(Flights[[#This Row],[Destination]],Airports!$A$1:$A$77,Airports!$D$1:$D$77,"Code not found")</f>
        <v>Denver</v>
      </c>
      <c r="I3003" t="str" cm="1">
        <f t="array" ref="I3003">_xlfn.XLOOKUP(Flights[[#This Row],[Destination]],_xlfn._TRO_TRAILING(Airports!A:A),_xlfn._TRO_TRAILING(Airports!E:E),"Code not found")</f>
        <v>CO</v>
      </c>
      <c r="J3003" s="1">
        <v>0.4236111111111111</v>
      </c>
      <c r="K3003">
        <f>HOUR(Flights[[#This Row],[Scheduled Departure]])</f>
        <v>10</v>
      </c>
      <c r="L3003" s="1">
        <v>0.43194444444444446</v>
      </c>
      <c r="M3003">
        <v>12</v>
      </c>
      <c r="N3003">
        <v>129</v>
      </c>
      <c r="O3003" s="14">
        <f>Flights[[#This Row],[Length (min)]]/60</f>
        <v>2.15</v>
      </c>
      <c r="P3003">
        <v>862</v>
      </c>
      <c r="Q3003" s="17">
        <f>IFERROR(Flights[[#This Row],[Distance]]/Flights[[#This Row],[Length (hr)]],"")</f>
        <v>400.93023255813955</v>
      </c>
      <c r="R3003" s="1">
        <v>0.5625</v>
      </c>
      <c r="S3003" s="1">
        <v>0.56319444444444444</v>
      </c>
      <c r="T3003">
        <v>1</v>
      </c>
      <c r="U3003" t="str">
        <f>IF(Flights[[#This Row],[Arrival Delay]]="","Cancelled",IF(Flights[[#This Row],[Arrival Delay]]&gt;15,"Delayed","On time"))</f>
        <v>On time</v>
      </c>
      <c r="V3003" t="str">
        <f>IF(Flights[[#This Row],[Status]]&lt;&gt;"Delayed","",IF(Flights[[#This Row],[Arrival Delay]]&gt;120,"Severe",IF(Flights[[#This Row],[Arrival Delay]]&gt;60,"Major","Moderate")))</f>
        <v/>
      </c>
      <c r="X3003" t="str">
        <f>IF(OR(AND(Flights[[#This Row],[Status]]="Cancelled",Flights[[#This Row],[Cancellation Reason]]="Airline/Carrier"),Flights[[#This Row],[Delay Type]]="Severe"),"Yes","No")</f>
        <v>No</v>
      </c>
    </row>
    <row r="3004" spans="1:24" x14ac:dyDescent="0.25">
      <c r="A3004" s="3">
        <v>42226</v>
      </c>
      <c r="B3004">
        <f>WEEKNUM(Flights[[#This Row],[Date]],2)</f>
        <v>33</v>
      </c>
      <c r="C3004">
        <f>WEEKDAY(Flights[[#This Row],[Date]],2)</f>
        <v>1</v>
      </c>
      <c r="D3004" t="s">
        <v>68</v>
      </c>
      <c r="E3004" t="s">
        <v>1987</v>
      </c>
      <c r="F3004" t="s">
        <v>0</v>
      </c>
      <c r="G3004" t="s">
        <v>3</v>
      </c>
      <c r="H3004" t="str">
        <f>_xlfn.XLOOKUP(Flights[[#This Row],[Destination]],Airports!$A$1:$A$77,Airports!$D$1:$D$77,"Code not found")</f>
        <v>Dallas</v>
      </c>
      <c r="I3004" t="str" cm="1">
        <f t="array" ref="I3004">_xlfn.XLOOKUP(Flights[[#This Row],[Destination]],_xlfn._TRO_TRAILING(Airports!A:A),_xlfn._TRO_TRAILING(Airports!E:E),"Code not found")</f>
        <v>TX</v>
      </c>
      <c r="J3004" s="1">
        <v>0.46875</v>
      </c>
      <c r="K3004">
        <f>HOUR(Flights[[#This Row],[Scheduled Departure]])</f>
        <v>11</v>
      </c>
      <c r="L3004" s="1">
        <v>0.46736111111111112</v>
      </c>
      <c r="M3004">
        <v>-2</v>
      </c>
      <c r="N3004">
        <v>198</v>
      </c>
      <c r="O3004" s="14">
        <f>Flights[[#This Row],[Length (min)]]/60</f>
        <v>3.3</v>
      </c>
      <c r="P3004">
        <v>1235</v>
      </c>
      <c r="Q3004" s="17">
        <f>IFERROR(Flights[[#This Row],[Distance]]/Flights[[#This Row],[Length (hr)]],"")</f>
        <v>374.24242424242425</v>
      </c>
      <c r="R3004" s="1">
        <v>0.68888888888888888</v>
      </c>
      <c r="S3004" s="1">
        <v>0.68819444444444444</v>
      </c>
      <c r="T3004">
        <v>-1</v>
      </c>
      <c r="U3004" t="str">
        <f>IF(Flights[[#This Row],[Arrival Delay]]="","Cancelled",IF(Flights[[#This Row],[Arrival Delay]]&gt;15,"Delayed","On time"))</f>
        <v>On time</v>
      </c>
      <c r="V3004" t="str">
        <f>IF(Flights[[#This Row],[Status]]&lt;&gt;"Delayed","",IF(Flights[[#This Row],[Arrival Delay]]&gt;120,"Severe",IF(Flights[[#This Row],[Arrival Delay]]&gt;60,"Major","Moderate")))</f>
        <v/>
      </c>
      <c r="X3004" t="str">
        <f>IF(OR(AND(Flights[[#This Row],[Status]]="Cancelled",Flights[[#This Row],[Cancellation Reason]]="Airline/Carrier"),Flights[[#This Row],[Delay Type]]="Severe"),"Yes","No")</f>
        <v>No</v>
      </c>
    </row>
    <row r="3005" spans="1:24" x14ac:dyDescent="0.25">
      <c r="A3005" s="3">
        <v>42226</v>
      </c>
      <c r="B3005">
        <f>WEEKNUM(Flights[[#This Row],[Date]],2)</f>
        <v>33</v>
      </c>
      <c r="C3005">
        <f>WEEKDAY(Flights[[#This Row],[Date]],2)</f>
        <v>1</v>
      </c>
      <c r="D3005" t="s">
        <v>1475</v>
      </c>
      <c r="E3005" t="s">
        <v>1989</v>
      </c>
      <c r="F3005" t="s">
        <v>0</v>
      </c>
      <c r="G3005" t="s">
        <v>276</v>
      </c>
      <c r="H3005" t="str">
        <f>_xlfn.XLOOKUP(Flights[[#This Row],[Destination]],Airports!$A$1:$A$77,Airports!$D$1:$D$77,"Code not found")</f>
        <v>Detroit</v>
      </c>
      <c r="I3005" t="str" cm="1">
        <f t="array" ref="I3005">_xlfn.XLOOKUP(Flights[[#This Row],[Destination]],_xlfn._TRO_TRAILING(Airports!A:A),_xlfn._TRO_TRAILING(Airports!E:E),"Code not found")</f>
        <v>MI</v>
      </c>
      <c r="J3005" s="1">
        <v>0.47916666666666669</v>
      </c>
      <c r="K3005">
        <f>HOUR(Flights[[#This Row],[Scheduled Departure]])</f>
        <v>11</v>
      </c>
      <c r="L3005" s="1">
        <v>0.48055555555555557</v>
      </c>
      <c r="M3005">
        <v>2</v>
      </c>
      <c r="N3005">
        <v>249</v>
      </c>
      <c r="O3005" s="14">
        <f>Flights[[#This Row],[Length (min)]]/60</f>
        <v>4.1500000000000004</v>
      </c>
      <c r="P3005">
        <v>1979</v>
      </c>
      <c r="Q3005" s="17">
        <f>IFERROR(Flights[[#This Row],[Distance]]/Flights[[#This Row],[Length (hr)]],"")</f>
        <v>476.86746987951801</v>
      </c>
      <c r="R3005" s="1">
        <v>0.79513888888888884</v>
      </c>
      <c r="S3005" s="1">
        <v>0.77847222222222223</v>
      </c>
      <c r="T3005">
        <v>-24</v>
      </c>
      <c r="U3005" t="str">
        <f>IF(Flights[[#This Row],[Arrival Delay]]="","Cancelled",IF(Flights[[#This Row],[Arrival Delay]]&gt;15,"Delayed","On time"))</f>
        <v>On time</v>
      </c>
      <c r="V3005" t="str">
        <f>IF(Flights[[#This Row],[Status]]&lt;&gt;"Delayed","",IF(Flights[[#This Row],[Arrival Delay]]&gt;120,"Severe",IF(Flights[[#This Row],[Arrival Delay]]&gt;60,"Major","Moderate")))</f>
        <v/>
      </c>
      <c r="X3005" t="str">
        <f>IF(OR(AND(Flights[[#This Row],[Status]]="Cancelled",Flights[[#This Row],[Cancellation Reason]]="Airline/Carrier"),Flights[[#This Row],[Delay Type]]="Severe"),"Yes","No")</f>
        <v>No</v>
      </c>
    </row>
    <row r="3006" spans="1:24" x14ac:dyDescent="0.25">
      <c r="A3006" s="3">
        <v>42226</v>
      </c>
      <c r="B3006">
        <f>WEEKNUM(Flights[[#This Row],[Date]],2)</f>
        <v>33</v>
      </c>
      <c r="C3006">
        <f>WEEKDAY(Flights[[#This Row],[Date]],2)</f>
        <v>1</v>
      </c>
      <c r="D3006" t="s">
        <v>1429</v>
      </c>
      <c r="E3006" t="s">
        <v>1990</v>
      </c>
      <c r="F3006" t="s">
        <v>0</v>
      </c>
      <c r="G3006" t="s">
        <v>281</v>
      </c>
      <c r="H3006" t="str">
        <f>_xlfn.XLOOKUP(Flights[[#This Row],[Destination]],Airports!$A$1:$A$77,Airports!$D$1:$D$77,"Code not found")</f>
        <v>Newark</v>
      </c>
      <c r="I3006" t="str" cm="1">
        <f t="array" ref="I3006">_xlfn.XLOOKUP(Flights[[#This Row],[Destination]],_xlfn._TRO_TRAILING(Airports!A:A),_xlfn._TRO_TRAILING(Airports!E:E),"Code not found")</f>
        <v>NJ</v>
      </c>
      <c r="J3006" s="1">
        <v>0.51666666666666672</v>
      </c>
      <c r="K3006">
        <f>HOUR(Flights[[#This Row],[Scheduled Departure]])</f>
        <v>12</v>
      </c>
      <c r="L3006" s="1">
        <v>0.51527777777777772</v>
      </c>
      <c r="M3006">
        <v>-2</v>
      </c>
      <c r="N3006">
        <v>298</v>
      </c>
      <c r="O3006" s="14">
        <f>Flights[[#This Row],[Length (min)]]/60</f>
        <v>4.9666666666666668</v>
      </c>
      <c r="P3006">
        <v>2454</v>
      </c>
      <c r="Q3006" s="17">
        <f>IFERROR(Flights[[#This Row],[Distance]]/Flights[[#This Row],[Length (hr)]],"")</f>
        <v>494.09395973154363</v>
      </c>
      <c r="R3006" s="1">
        <v>0.87013888888888891</v>
      </c>
      <c r="S3006" s="1">
        <v>0.84722222222222221</v>
      </c>
      <c r="T3006">
        <v>-33</v>
      </c>
      <c r="U3006" t="str">
        <f>IF(Flights[[#This Row],[Arrival Delay]]="","Cancelled",IF(Flights[[#This Row],[Arrival Delay]]&gt;15,"Delayed","On time"))</f>
        <v>On time</v>
      </c>
      <c r="V3006" t="str">
        <f>IF(Flights[[#This Row],[Status]]&lt;&gt;"Delayed","",IF(Flights[[#This Row],[Arrival Delay]]&gt;120,"Severe",IF(Flights[[#This Row],[Arrival Delay]]&gt;60,"Major","Moderate")))</f>
        <v/>
      </c>
      <c r="X3006" t="str">
        <f>IF(OR(AND(Flights[[#This Row],[Status]]="Cancelled",Flights[[#This Row],[Cancellation Reason]]="Airline/Carrier"),Flights[[#This Row],[Delay Type]]="Severe"),"Yes","No")</f>
        <v>No</v>
      </c>
    </row>
    <row r="3007" spans="1:24" x14ac:dyDescent="0.25">
      <c r="A3007" s="3">
        <v>42226</v>
      </c>
      <c r="B3007">
        <f>WEEKNUM(Flights[[#This Row],[Date]],2)</f>
        <v>33</v>
      </c>
      <c r="C3007">
        <f>WEEKDAY(Flights[[#This Row],[Date]],2)</f>
        <v>1</v>
      </c>
      <c r="D3007" t="s">
        <v>1082</v>
      </c>
      <c r="E3007" t="s">
        <v>1994</v>
      </c>
      <c r="F3007" t="s">
        <v>0</v>
      </c>
      <c r="G3007" t="s">
        <v>339</v>
      </c>
      <c r="H3007" t="str">
        <f>_xlfn.XLOOKUP(Flights[[#This Row],[Destination]],Airports!$A$1:$A$77,Airports!$D$1:$D$77,"Code not found")</f>
        <v>San Diego</v>
      </c>
      <c r="I3007" t="str" cm="1">
        <f t="array" ref="I3007">_xlfn.XLOOKUP(Flights[[#This Row],[Destination]],_xlfn._TRO_TRAILING(Airports!A:A),_xlfn._TRO_TRAILING(Airports!E:E),"Code not found")</f>
        <v>CA</v>
      </c>
      <c r="J3007" s="1">
        <v>0.64236111111111116</v>
      </c>
      <c r="K3007">
        <f>HOUR(Flights[[#This Row],[Scheduled Departure]])</f>
        <v>15</v>
      </c>
      <c r="L3007" s="1">
        <v>0.63958333333333328</v>
      </c>
      <c r="M3007">
        <v>-4</v>
      </c>
      <c r="N3007">
        <v>46</v>
      </c>
      <c r="O3007" s="14">
        <f>Flights[[#This Row],[Length (min)]]/60</f>
        <v>0.76666666666666672</v>
      </c>
      <c r="P3007">
        <v>109</v>
      </c>
      <c r="Q3007" s="17">
        <f>IFERROR(Flights[[#This Row],[Distance]]/Flights[[#This Row],[Length (hr)]],"")</f>
        <v>142.17391304347825</v>
      </c>
      <c r="R3007" s="1">
        <v>0.67847222222222225</v>
      </c>
      <c r="S3007" s="1">
        <v>0.67152777777777772</v>
      </c>
      <c r="T3007">
        <v>-10</v>
      </c>
      <c r="U3007" t="str">
        <f>IF(Flights[[#This Row],[Arrival Delay]]="","Cancelled",IF(Flights[[#This Row],[Arrival Delay]]&gt;15,"Delayed","On time"))</f>
        <v>On time</v>
      </c>
      <c r="V3007" t="str">
        <f>IF(Flights[[#This Row],[Status]]&lt;&gt;"Delayed","",IF(Flights[[#This Row],[Arrival Delay]]&gt;120,"Severe",IF(Flights[[#This Row],[Arrival Delay]]&gt;60,"Major","Moderate")))</f>
        <v/>
      </c>
      <c r="X3007" t="str">
        <f>IF(OR(AND(Flights[[#This Row],[Status]]="Cancelled",Flights[[#This Row],[Cancellation Reason]]="Airline/Carrier"),Flights[[#This Row],[Delay Type]]="Severe"),"Yes","No")</f>
        <v>No</v>
      </c>
    </row>
    <row r="3008" spans="1:24" x14ac:dyDescent="0.25">
      <c r="A3008" s="3">
        <v>42226</v>
      </c>
      <c r="B3008">
        <f>WEEKNUM(Flights[[#This Row],[Date]],2)</f>
        <v>33</v>
      </c>
      <c r="C3008">
        <f>WEEKDAY(Flights[[#This Row],[Date]],2)</f>
        <v>1</v>
      </c>
      <c r="D3008" t="s">
        <v>1095</v>
      </c>
      <c r="E3008" t="s">
        <v>1994</v>
      </c>
      <c r="F3008" t="s">
        <v>0</v>
      </c>
      <c r="G3008" t="s">
        <v>339</v>
      </c>
      <c r="H3008" t="str">
        <f>_xlfn.XLOOKUP(Flights[[#This Row],[Destination]],Airports!$A$1:$A$77,Airports!$D$1:$D$77,"Code not found")</f>
        <v>San Diego</v>
      </c>
      <c r="I3008" t="str" cm="1">
        <f t="array" ref="I3008">_xlfn.XLOOKUP(Flights[[#This Row],[Destination]],_xlfn._TRO_TRAILING(Airports!A:A),_xlfn._TRO_TRAILING(Airports!E:E),"Code not found")</f>
        <v>CA</v>
      </c>
      <c r="J3008" s="1">
        <v>0.71527777777777779</v>
      </c>
      <c r="K3008">
        <f>HOUR(Flights[[#This Row],[Scheduled Departure]])</f>
        <v>17</v>
      </c>
      <c r="L3008" s="1">
        <v>0.72083333333333333</v>
      </c>
      <c r="M3008">
        <v>8</v>
      </c>
      <c r="N3008">
        <v>65</v>
      </c>
      <c r="O3008" s="14">
        <f>Flights[[#This Row],[Length (min)]]/60</f>
        <v>1.0833333333333333</v>
      </c>
      <c r="P3008">
        <v>109</v>
      </c>
      <c r="Q3008" s="17">
        <f>IFERROR(Flights[[#This Row],[Distance]]/Flights[[#This Row],[Length (hr)]],"")</f>
        <v>100.61538461538463</v>
      </c>
      <c r="R3008" s="1">
        <v>0.75208333333333333</v>
      </c>
      <c r="S3008" s="1">
        <v>0.76597222222222228</v>
      </c>
      <c r="T3008">
        <v>20</v>
      </c>
      <c r="U3008" t="str">
        <f>IF(Flights[[#This Row],[Arrival Delay]]="","Cancelled",IF(Flights[[#This Row],[Arrival Delay]]&gt;15,"Delayed","On time"))</f>
        <v>Delayed</v>
      </c>
      <c r="V3008" t="str">
        <f>IF(Flights[[#This Row],[Status]]&lt;&gt;"Delayed","",IF(Flights[[#This Row],[Arrival Delay]]&gt;120,"Severe",IF(Flights[[#This Row],[Arrival Delay]]&gt;60,"Major","Moderate")))</f>
        <v>Moderate</v>
      </c>
      <c r="X3008" t="str">
        <f>IF(OR(AND(Flights[[#This Row],[Status]]="Cancelled",Flights[[#This Row],[Cancellation Reason]]="Airline/Carrier"),Flights[[#This Row],[Delay Type]]="Severe"),"Yes","No")</f>
        <v>No</v>
      </c>
    </row>
    <row r="3009" spans="1:24" x14ac:dyDescent="0.25">
      <c r="A3009" s="3">
        <v>42226</v>
      </c>
      <c r="B3009">
        <f>WEEKNUM(Flights[[#This Row],[Date]],2)</f>
        <v>33</v>
      </c>
      <c r="C3009">
        <f>WEEKDAY(Flights[[#This Row],[Date]],2)</f>
        <v>1</v>
      </c>
      <c r="D3009" t="s">
        <v>555</v>
      </c>
      <c r="E3009" t="s">
        <v>1994</v>
      </c>
      <c r="F3009" t="s">
        <v>0</v>
      </c>
      <c r="G3009" t="s">
        <v>266</v>
      </c>
      <c r="H3009" t="str">
        <f>_xlfn.XLOOKUP(Flights[[#This Row],[Destination]],Airports!$A$1:$A$77,Airports!$D$1:$D$77,"Code not found")</f>
        <v>Colorado Springs</v>
      </c>
      <c r="I3009" t="str" cm="1">
        <f t="array" ref="I3009">_xlfn.XLOOKUP(Flights[[#This Row],[Destination]],_xlfn._TRO_TRAILING(Airports!A:A),_xlfn._TRO_TRAILING(Airports!E:E),"Code not found")</f>
        <v>CO</v>
      </c>
      <c r="J3009" s="1">
        <v>0.74652777777777779</v>
      </c>
      <c r="K3009">
        <f>HOUR(Flights[[#This Row],[Scheduled Departure]])</f>
        <v>17</v>
      </c>
      <c r="L3009" s="1">
        <v>0.76041666666666663</v>
      </c>
      <c r="M3009">
        <v>20</v>
      </c>
      <c r="N3009">
        <v>140</v>
      </c>
      <c r="O3009" s="14">
        <f>Flights[[#This Row],[Length (min)]]/60</f>
        <v>2.3333333333333335</v>
      </c>
      <c r="P3009">
        <v>833</v>
      </c>
      <c r="Q3009" s="17">
        <f>IFERROR(Flights[[#This Row],[Distance]]/Flights[[#This Row],[Length (hr)]],"")</f>
        <v>357</v>
      </c>
      <c r="R3009" s="1">
        <v>0.88749999999999996</v>
      </c>
      <c r="S3009" s="1">
        <v>0.89930555555555558</v>
      </c>
      <c r="T3009">
        <v>17</v>
      </c>
      <c r="U3009" t="str">
        <f>IF(Flights[[#This Row],[Arrival Delay]]="","Cancelled",IF(Flights[[#This Row],[Arrival Delay]]&gt;15,"Delayed","On time"))</f>
        <v>Delayed</v>
      </c>
      <c r="V3009" t="str">
        <f>IF(Flights[[#This Row],[Status]]&lt;&gt;"Delayed","",IF(Flights[[#This Row],[Arrival Delay]]&gt;120,"Severe",IF(Flights[[#This Row],[Arrival Delay]]&gt;60,"Major","Moderate")))</f>
        <v>Moderate</v>
      </c>
      <c r="X3009" t="str">
        <f>IF(OR(AND(Flights[[#This Row],[Status]]="Cancelled",Flights[[#This Row],[Cancellation Reason]]="Airline/Carrier"),Flights[[#This Row],[Delay Type]]="Severe"),"Yes","No")</f>
        <v>No</v>
      </c>
    </row>
    <row r="3010" spans="1:24" x14ac:dyDescent="0.25">
      <c r="A3010" s="3">
        <v>42226</v>
      </c>
      <c r="B3010">
        <f>WEEKNUM(Flights[[#This Row],[Date]],2)</f>
        <v>33</v>
      </c>
      <c r="C3010">
        <f>WEEKDAY(Flights[[#This Row],[Date]],2)</f>
        <v>1</v>
      </c>
      <c r="D3010" t="s">
        <v>1649</v>
      </c>
      <c r="E3010" t="s">
        <v>1994</v>
      </c>
      <c r="F3010" t="s">
        <v>0</v>
      </c>
      <c r="G3010" t="s">
        <v>347</v>
      </c>
      <c r="H3010" t="str">
        <f>_xlfn.XLOOKUP(Flights[[#This Row],[Destination]],Airports!$A$1:$A$77,Airports!$D$1:$D$77,"Code not found")</f>
        <v>San Jose</v>
      </c>
      <c r="I3010" t="str" cm="1">
        <f t="array" ref="I3010">_xlfn.XLOOKUP(Flights[[#This Row],[Destination]],_xlfn._TRO_TRAILING(Airports!A:A),_xlfn._TRO_TRAILING(Airports!E:E),"Code not found")</f>
        <v>CA</v>
      </c>
      <c r="J3010" s="1">
        <v>0.75347222222222221</v>
      </c>
      <c r="K3010">
        <f>HOUR(Flights[[#This Row],[Scheduled Departure]])</f>
        <v>18</v>
      </c>
      <c r="L3010" s="1">
        <v>0.77152777777777781</v>
      </c>
      <c r="M3010">
        <v>26</v>
      </c>
      <c r="N3010">
        <v>73</v>
      </c>
      <c r="O3010" s="14">
        <f>Flights[[#This Row],[Length (min)]]/60</f>
        <v>1.2166666666666666</v>
      </c>
      <c r="P3010">
        <v>308</v>
      </c>
      <c r="Q3010" s="17">
        <f>IFERROR(Flights[[#This Row],[Distance]]/Flights[[#This Row],[Length (hr)]],"")</f>
        <v>253.15068493150687</v>
      </c>
      <c r="R3010" s="1">
        <v>0.80555555555555558</v>
      </c>
      <c r="S3010" s="1">
        <v>0.82222222222222219</v>
      </c>
      <c r="T3010">
        <v>24</v>
      </c>
      <c r="U3010" t="str">
        <f>IF(Flights[[#This Row],[Arrival Delay]]="","Cancelled",IF(Flights[[#This Row],[Arrival Delay]]&gt;15,"Delayed","On time"))</f>
        <v>Delayed</v>
      </c>
      <c r="V3010" t="str">
        <f>IF(Flights[[#This Row],[Status]]&lt;&gt;"Delayed","",IF(Flights[[#This Row],[Arrival Delay]]&gt;120,"Severe",IF(Flights[[#This Row],[Arrival Delay]]&gt;60,"Major","Moderate")))</f>
        <v>Moderate</v>
      </c>
      <c r="X3010" t="str">
        <f>IF(OR(AND(Flights[[#This Row],[Status]]="Cancelled",Flights[[#This Row],[Cancellation Reason]]="Airline/Carrier"),Flights[[#This Row],[Delay Type]]="Severe"),"Yes","No")</f>
        <v>No</v>
      </c>
    </row>
    <row r="3011" spans="1:24" x14ac:dyDescent="0.25">
      <c r="A3011" s="3">
        <v>42226</v>
      </c>
      <c r="B3011">
        <f>WEEKNUM(Flights[[#This Row],[Date]],2)</f>
        <v>33</v>
      </c>
      <c r="C3011">
        <f>WEEKDAY(Flights[[#This Row],[Date]],2)</f>
        <v>1</v>
      </c>
      <c r="D3011" t="s">
        <v>1707</v>
      </c>
      <c r="E3011" t="s">
        <v>1995</v>
      </c>
      <c r="F3011" t="s">
        <v>0</v>
      </c>
      <c r="G3011" t="s">
        <v>303</v>
      </c>
      <c r="H3011" t="str">
        <f>_xlfn.XLOOKUP(Flights[[#This Row],[Destination]],Airports!$A$1:$A$77,Airports!$D$1:$D$77,"Code not found")</f>
        <v>Kansas City</v>
      </c>
      <c r="I3011" t="str" cm="1">
        <f t="array" ref="I3011">_xlfn.XLOOKUP(Flights[[#This Row],[Destination]],_xlfn._TRO_TRAILING(Airports!A:A),_xlfn._TRO_TRAILING(Airports!E:E),"Code not found")</f>
        <v>MO</v>
      </c>
      <c r="J3011" s="1">
        <v>0.78125</v>
      </c>
      <c r="K3011">
        <f>HOUR(Flights[[#This Row],[Scheduled Departure]])</f>
        <v>18</v>
      </c>
      <c r="L3011" s="1">
        <v>0.79166666666666663</v>
      </c>
      <c r="M3011">
        <v>15</v>
      </c>
      <c r="N3011">
        <v>176</v>
      </c>
      <c r="O3011" s="14">
        <f>Flights[[#This Row],[Length (min)]]/60</f>
        <v>2.9333333333333331</v>
      </c>
      <c r="P3011">
        <v>1363</v>
      </c>
      <c r="Q3011" s="17">
        <f>IFERROR(Flights[[#This Row],[Distance]]/Flights[[#This Row],[Length (hr)]],"")</f>
        <v>464.65909090909093</v>
      </c>
      <c r="R3011" s="1">
        <v>0.99652777777777779</v>
      </c>
      <c r="S3011" s="1">
        <v>0.99722222222222223</v>
      </c>
      <c r="T3011">
        <v>1</v>
      </c>
      <c r="U3011" t="str">
        <f>IF(Flights[[#This Row],[Arrival Delay]]="","Cancelled",IF(Flights[[#This Row],[Arrival Delay]]&gt;15,"Delayed","On time"))</f>
        <v>On time</v>
      </c>
      <c r="V3011" t="str">
        <f>IF(Flights[[#This Row],[Status]]&lt;&gt;"Delayed","",IF(Flights[[#This Row],[Arrival Delay]]&gt;120,"Severe",IF(Flights[[#This Row],[Arrival Delay]]&gt;60,"Major","Moderate")))</f>
        <v/>
      </c>
      <c r="X3011" t="str">
        <f>IF(OR(AND(Flights[[#This Row],[Status]]="Cancelled",Flights[[#This Row],[Cancellation Reason]]="Airline/Carrier"),Flights[[#This Row],[Delay Type]]="Severe"),"Yes","No")</f>
        <v>No</v>
      </c>
    </row>
    <row r="3012" spans="1:24" x14ac:dyDescent="0.25">
      <c r="A3012" s="3">
        <v>42226</v>
      </c>
      <c r="B3012">
        <f>WEEKNUM(Flights[[#This Row],[Date]],2)</f>
        <v>33</v>
      </c>
      <c r="C3012">
        <f>WEEKDAY(Flights[[#This Row],[Date]],2)</f>
        <v>1</v>
      </c>
      <c r="D3012" t="s">
        <v>1193</v>
      </c>
      <c r="E3012" t="s">
        <v>1990</v>
      </c>
      <c r="F3012" t="s">
        <v>0</v>
      </c>
      <c r="G3012" t="s">
        <v>9</v>
      </c>
      <c r="H3012" t="str">
        <f>_xlfn.XLOOKUP(Flights[[#This Row],[Destination]],Airports!$A$1:$A$77,Airports!$D$1:$D$77,"Code not found")</f>
        <v>San Francisco</v>
      </c>
      <c r="I3012" t="str" cm="1">
        <f t="array" ref="I3012">_xlfn.XLOOKUP(Flights[[#This Row],[Destination]],_xlfn._TRO_TRAILING(Airports!A:A),_xlfn._TRO_TRAILING(Airports!E:E),"Code not found")</f>
        <v>CA</v>
      </c>
      <c r="J3012" s="1">
        <v>0.94027777777777777</v>
      </c>
      <c r="K3012">
        <f>HOUR(Flights[[#This Row],[Scheduled Departure]])</f>
        <v>22</v>
      </c>
      <c r="L3012" s="1">
        <v>0.97847222222222219</v>
      </c>
      <c r="M3012">
        <v>55</v>
      </c>
      <c r="N3012">
        <v>77</v>
      </c>
      <c r="O3012" s="14">
        <f>Flights[[#This Row],[Length (min)]]/60</f>
        <v>1.2833333333333334</v>
      </c>
      <c r="P3012">
        <v>337</v>
      </c>
      <c r="Q3012" s="17">
        <f>IFERROR(Flights[[#This Row],[Distance]]/Flights[[#This Row],[Length (hr)]],"")</f>
        <v>262.59740259740255</v>
      </c>
      <c r="R3012" s="1">
        <v>0.99791666666666667</v>
      </c>
      <c r="S3012" s="1">
        <v>3.1944444444444442E-2</v>
      </c>
      <c r="T3012">
        <v>49</v>
      </c>
      <c r="U3012" t="str">
        <f>IF(Flights[[#This Row],[Arrival Delay]]="","Cancelled",IF(Flights[[#This Row],[Arrival Delay]]&gt;15,"Delayed","On time"))</f>
        <v>Delayed</v>
      </c>
      <c r="V3012" t="str">
        <f>IF(Flights[[#This Row],[Status]]&lt;&gt;"Delayed","",IF(Flights[[#This Row],[Arrival Delay]]&gt;120,"Severe",IF(Flights[[#This Row],[Arrival Delay]]&gt;60,"Major","Moderate")))</f>
        <v>Moderate</v>
      </c>
      <c r="X3012" t="str">
        <f>IF(OR(AND(Flights[[#This Row],[Status]]="Cancelled",Flights[[#This Row],[Cancellation Reason]]="Airline/Carrier"),Flights[[#This Row],[Delay Type]]="Severe"),"Yes","No")</f>
        <v>No</v>
      </c>
    </row>
    <row r="3013" spans="1:24" x14ac:dyDescent="0.25">
      <c r="A3013" s="3">
        <v>42227</v>
      </c>
      <c r="B3013">
        <f>WEEKNUM(Flights[[#This Row],[Date]],2)</f>
        <v>33</v>
      </c>
      <c r="C3013">
        <f>WEEKDAY(Flights[[#This Row],[Date]],2)</f>
        <v>2</v>
      </c>
      <c r="D3013" t="s">
        <v>1009</v>
      </c>
      <c r="E3013" t="s">
        <v>1989</v>
      </c>
      <c r="F3013" t="s">
        <v>0</v>
      </c>
      <c r="G3013" t="s">
        <v>26</v>
      </c>
      <c r="H3013" t="str">
        <f>_xlfn.XLOOKUP(Flights[[#This Row],[Destination]],Airports!$A$1:$A$77,Airports!$D$1:$D$77,"Code not found")</f>
        <v>Atlanta</v>
      </c>
      <c r="I3013" t="str" cm="1">
        <f t="array" ref="I3013">_xlfn.XLOOKUP(Flights[[#This Row],[Destination]],_xlfn._TRO_TRAILING(Airports!A:A),_xlfn._TRO_TRAILING(Airports!E:E),"Code not found")</f>
        <v>GA</v>
      </c>
      <c r="J3013" s="1">
        <v>0.22916666666666666</v>
      </c>
      <c r="K3013">
        <f>HOUR(Flights[[#This Row],[Scheduled Departure]])</f>
        <v>5</v>
      </c>
      <c r="L3013" s="1">
        <v>0.22847222222222222</v>
      </c>
      <c r="M3013">
        <v>-1</v>
      </c>
      <c r="N3013">
        <v>257</v>
      </c>
      <c r="O3013" s="14">
        <f>Flights[[#This Row],[Length (min)]]/60</f>
        <v>4.2833333333333332</v>
      </c>
      <c r="P3013">
        <v>1947</v>
      </c>
      <c r="Q3013" s="17">
        <f>IFERROR(Flights[[#This Row],[Distance]]/Flights[[#This Row],[Length (hr)]],"")</f>
        <v>454.55252918287937</v>
      </c>
      <c r="R3013" s="1">
        <v>0.53819444444444442</v>
      </c>
      <c r="S3013" s="1">
        <v>0.53194444444444444</v>
      </c>
      <c r="T3013">
        <v>-9</v>
      </c>
      <c r="U3013" t="str">
        <f>IF(Flights[[#This Row],[Arrival Delay]]="","Cancelled",IF(Flights[[#This Row],[Arrival Delay]]&gt;15,"Delayed","On time"))</f>
        <v>On time</v>
      </c>
      <c r="V3013" t="str">
        <f>IF(Flights[[#This Row],[Status]]&lt;&gt;"Delayed","",IF(Flights[[#This Row],[Arrival Delay]]&gt;120,"Severe",IF(Flights[[#This Row],[Arrival Delay]]&gt;60,"Major","Moderate")))</f>
        <v/>
      </c>
      <c r="X3013" t="str">
        <f>IF(OR(AND(Flights[[#This Row],[Status]]="Cancelled",Flights[[#This Row],[Cancellation Reason]]="Airline/Carrier"),Flights[[#This Row],[Delay Type]]="Severe"),"Yes","No")</f>
        <v>No</v>
      </c>
    </row>
    <row r="3014" spans="1:24" x14ac:dyDescent="0.25">
      <c r="A3014" s="3">
        <v>42227</v>
      </c>
      <c r="B3014">
        <f>WEEKNUM(Flights[[#This Row],[Date]],2)</f>
        <v>33</v>
      </c>
      <c r="C3014">
        <f>WEEKDAY(Flights[[#This Row],[Date]],2)</f>
        <v>2</v>
      </c>
      <c r="D3014" t="s">
        <v>1716</v>
      </c>
      <c r="E3014" t="s">
        <v>1995</v>
      </c>
      <c r="F3014" t="s">
        <v>0</v>
      </c>
      <c r="G3014" t="s">
        <v>351</v>
      </c>
      <c r="H3014" t="str">
        <f>_xlfn.XLOOKUP(Flights[[#This Row],[Destination]],Airports!$A$1:$A$77,Airports!$D$1:$D$77,"Code not found")</f>
        <v>Sacramento</v>
      </c>
      <c r="I3014" t="str" cm="1">
        <f t="array" ref="I3014">_xlfn.XLOOKUP(Flights[[#This Row],[Destination]],_xlfn._TRO_TRAILING(Airports!A:A),_xlfn._TRO_TRAILING(Airports!E:E),"Code not found")</f>
        <v>CA</v>
      </c>
      <c r="J3014" s="1">
        <v>0.23958333333333334</v>
      </c>
      <c r="K3014">
        <f>HOUR(Flights[[#This Row],[Scheduled Departure]])</f>
        <v>5</v>
      </c>
      <c r="L3014" s="1">
        <v>0.23541666666666666</v>
      </c>
      <c r="M3014">
        <v>-6</v>
      </c>
      <c r="N3014">
        <v>75</v>
      </c>
      <c r="O3014" s="14">
        <f>Flights[[#This Row],[Length (min)]]/60</f>
        <v>1.25</v>
      </c>
      <c r="P3014">
        <v>373</v>
      </c>
      <c r="Q3014" s="17">
        <f>IFERROR(Flights[[#This Row],[Distance]]/Flights[[#This Row],[Length (hr)]],"")</f>
        <v>298.39999999999998</v>
      </c>
      <c r="R3014" s="1">
        <v>0.29166666666666669</v>
      </c>
      <c r="S3014" s="1">
        <v>0.28749999999999998</v>
      </c>
      <c r="T3014">
        <v>-6</v>
      </c>
      <c r="U3014" t="str">
        <f>IF(Flights[[#This Row],[Arrival Delay]]="","Cancelled",IF(Flights[[#This Row],[Arrival Delay]]&gt;15,"Delayed","On time"))</f>
        <v>On time</v>
      </c>
      <c r="V3014" t="str">
        <f>IF(Flights[[#This Row],[Status]]&lt;&gt;"Delayed","",IF(Flights[[#This Row],[Arrival Delay]]&gt;120,"Severe",IF(Flights[[#This Row],[Arrival Delay]]&gt;60,"Major","Moderate")))</f>
        <v/>
      </c>
      <c r="X3014" t="str">
        <f>IF(OR(AND(Flights[[#This Row],[Status]]="Cancelled",Flights[[#This Row],[Cancellation Reason]]="Airline/Carrier"),Flights[[#This Row],[Delay Type]]="Severe"),"Yes","No")</f>
        <v>No</v>
      </c>
    </row>
    <row r="3015" spans="1:24" x14ac:dyDescent="0.25">
      <c r="A3015" s="3">
        <v>42227</v>
      </c>
      <c r="B3015">
        <f>WEEKNUM(Flights[[#This Row],[Date]],2)</f>
        <v>33</v>
      </c>
      <c r="C3015">
        <f>WEEKDAY(Flights[[#This Row],[Date]],2)</f>
        <v>2</v>
      </c>
      <c r="D3015" t="s">
        <v>1637</v>
      </c>
      <c r="E3015" t="s">
        <v>1994</v>
      </c>
      <c r="F3015" t="s">
        <v>0</v>
      </c>
      <c r="G3015" t="s">
        <v>9</v>
      </c>
      <c r="H3015" t="str">
        <f>_xlfn.XLOOKUP(Flights[[#This Row],[Destination]],Airports!$A$1:$A$77,Airports!$D$1:$D$77,"Code not found")</f>
        <v>San Francisco</v>
      </c>
      <c r="I3015" t="str" cm="1">
        <f t="array" ref="I3015">_xlfn.XLOOKUP(Flights[[#This Row],[Destination]],_xlfn._TRO_TRAILING(Airports!A:A),_xlfn._TRO_TRAILING(Airports!E:E),"Code not found")</f>
        <v>CA</v>
      </c>
      <c r="J3015" s="1">
        <v>0.2722222222222222</v>
      </c>
      <c r="K3015">
        <f>HOUR(Flights[[#This Row],[Scheduled Departure]])</f>
        <v>6</v>
      </c>
      <c r="L3015" s="1">
        <v>0.27083333333333331</v>
      </c>
      <c r="M3015">
        <v>-2</v>
      </c>
      <c r="N3015">
        <v>83</v>
      </c>
      <c r="O3015" s="14">
        <f>Flights[[#This Row],[Length (min)]]/60</f>
        <v>1.3833333333333333</v>
      </c>
      <c r="P3015">
        <v>337</v>
      </c>
      <c r="Q3015" s="17">
        <f>IFERROR(Flights[[#This Row],[Distance]]/Flights[[#This Row],[Length (hr)]],"")</f>
        <v>243.6144578313253</v>
      </c>
      <c r="R3015" s="1">
        <v>0.33333333333333331</v>
      </c>
      <c r="S3015" s="1">
        <v>0.32847222222222222</v>
      </c>
      <c r="T3015">
        <v>-7</v>
      </c>
      <c r="U3015" t="str">
        <f>IF(Flights[[#This Row],[Arrival Delay]]="","Cancelled",IF(Flights[[#This Row],[Arrival Delay]]&gt;15,"Delayed","On time"))</f>
        <v>On time</v>
      </c>
      <c r="V3015" t="str">
        <f>IF(Flights[[#This Row],[Status]]&lt;&gt;"Delayed","",IF(Flights[[#This Row],[Arrival Delay]]&gt;120,"Severe",IF(Flights[[#This Row],[Arrival Delay]]&gt;60,"Major","Moderate")))</f>
        <v/>
      </c>
      <c r="X3015" t="str">
        <f>IF(OR(AND(Flights[[#This Row],[Status]]="Cancelled",Flights[[#This Row],[Cancellation Reason]]="Airline/Carrier"),Flights[[#This Row],[Delay Type]]="Severe"),"Yes","No")</f>
        <v>No</v>
      </c>
    </row>
    <row r="3016" spans="1:24" x14ac:dyDescent="0.25">
      <c r="A3016" s="3">
        <v>42227</v>
      </c>
      <c r="B3016">
        <f>WEEKNUM(Flights[[#This Row],[Date]],2)</f>
        <v>33</v>
      </c>
      <c r="C3016">
        <f>WEEKDAY(Flights[[#This Row],[Date]],2)</f>
        <v>2</v>
      </c>
      <c r="D3016" t="s">
        <v>171</v>
      </c>
      <c r="E3016" t="s">
        <v>1987</v>
      </c>
      <c r="F3016" t="s">
        <v>0</v>
      </c>
      <c r="G3016" t="s">
        <v>9</v>
      </c>
      <c r="H3016" t="str">
        <f>_xlfn.XLOOKUP(Flights[[#This Row],[Destination]],Airports!$A$1:$A$77,Airports!$D$1:$D$77,"Code not found")</f>
        <v>San Francisco</v>
      </c>
      <c r="I3016" t="str" cm="1">
        <f t="array" ref="I3016">_xlfn.XLOOKUP(Flights[[#This Row],[Destination]],_xlfn._TRO_TRAILING(Airports!A:A),_xlfn._TRO_TRAILING(Airports!E:E),"Code not found")</f>
        <v>CA</v>
      </c>
      <c r="J3016" s="1">
        <v>0.28472222222222221</v>
      </c>
      <c r="K3016">
        <f>HOUR(Flights[[#This Row],[Scheduled Departure]])</f>
        <v>6</v>
      </c>
      <c r="L3016" s="1">
        <v>0.27986111111111112</v>
      </c>
      <c r="M3016">
        <v>-7</v>
      </c>
      <c r="N3016">
        <v>83</v>
      </c>
      <c r="O3016" s="14">
        <f>Flights[[#This Row],[Length (min)]]/60</f>
        <v>1.3833333333333333</v>
      </c>
      <c r="P3016">
        <v>337</v>
      </c>
      <c r="Q3016" s="17">
        <f>IFERROR(Flights[[#This Row],[Distance]]/Flights[[#This Row],[Length (hr)]],"")</f>
        <v>243.6144578313253</v>
      </c>
      <c r="R3016" s="1">
        <v>0.34583333333333333</v>
      </c>
      <c r="S3016" s="1">
        <v>0.33750000000000002</v>
      </c>
      <c r="T3016">
        <v>-12</v>
      </c>
      <c r="U3016" t="str">
        <f>IF(Flights[[#This Row],[Arrival Delay]]="","Cancelled",IF(Flights[[#This Row],[Arrival Delay]]&gt;15,"Delayed","On time"))</f>
        <v>On time</v>
      </c>
      <c r="V3016" t="str">
        <f>IF(Flights[[#This Row],[Status]]&lt;&gt;"Delayed","",IF(Flights[[#This Row],[Arrival Delay]]&gt;120,"Severe",IF(Flights[[#This Row],[Arrival Delay]]&gt;60,"Major","Moderate")))</f>
        <v/>
      </c>
      <c r="X3016" t="str">
        <f>IF(OR(AND(Flights[[#This Row],[Status]]="Cancelled",Flights[[#This Row],[Cancellation Reason]]="Airline/Carrier"),Flights[[#This Row],[Delay Type]]="Severe"),"Yes","No")</f>
        <v>No</v>
      </c>
    </row>
    <row r="3017" spans="1:24" x14ac:dyDescent="0.25">
      <c r="A3017" s="3">
        <v>42227</v>
      </c>
      <c r="B3017">
        <f>WEEKNUM(Flights[[#This Row],[Date]],2)</f>
        <v>33</v>
      </c>
      <c r="C3017">
        <f>WEEKDAY(Flights[[#This Row],[Date]],2)</f>
        <v>2</v>
      </c>
      <c r="D3017" t="s">
        <v>392</v>
      </c>
      <c r="E3017" t="s">
        <v>1989</v>
      </c>
      <c r="F3017" t="s">
        <v>0</v>
      </c>
      <c r="G3017" t="s">
        <v>276</v>
      </c>
      <c r="H3017" t="str">
        <f>_xlfn.XLOOKUP(Flights[[#This Row],[Destination]],Airports!$A$1:$A$77,Airports!$D$1:$D$77,"Code not found")</f>
        <v>Detroit</v>
      </c>
      <c r="I3017" t="str" cm="1">
        <f t="array" ref="I3017">_xlfn.XLOOKUP(Flights[[#This Row],[Destination]],_xlfn._TRO_TRAILING(Airports!A:A),_xlfn._TRO_TRAILING(Airports!E:E),"Code not found")</f>
        <v>MI</v>
      </c>
      <c r="J3017" s="1">
        <v>0.28819444444444442</v>
      </c>
      <c r="K3017">
        <f>HOUR(Flights[[#This Row],[Scheduled Departure]])</f>
        <v>6</v>
      </c>
      <c r="L3017" s="1">
        <v>0.28541666666666665</v>
      </c>
      <c r="M3017">
        <v>-4</v>
      </c>
      <c r="N3017">
        <v>247</v>
      </c>
      <c r="O3017" s="14">
        <f>Flights[[#This Row],[Length (min)]]/60</f>
        <v>4.1166666666666663</v>
      </c>
      <c r="P3017">
        <v>1979</v>
      </c>
      <c r="Q3017" s="17">
        <f>IFERROR(Flights[[#This Row],[Distance]]/Flights[[#This Row],[Length (hr)]],"")</f>
        <v>480.72874493927128</v>
      </c>
      <c r="R3017" s="1">
        <v>0.60069444444444442</v>
      </c>
      <c r="S3017" s="1">
        <v>0.58194444444444449</v>
      </c>
      <c r="T3017">
        <v>-27</v>
      </c>
      <c r="U3017" t="str">
        <f>IF(Flights[[#This Row],[Arrival Delay]]="","Cancelled",IF(Flights[[#This Row],[Arrival Delay]]&gt;15,"Delayed","On time"))</f>
        <v>On time</v>
      </c>
      <c r="V3017" t="str">
        <f>IF(Flights[[#This Row],[Status]]&lt;&gt;"Delayed","",IF(Flights[[#This Row],[Arrival Delay]]&gt;120,"Severe",IF(Flights[[#This Row],[Arrival Delay]]&gt;60,"Major","Moderate")))</f>
        <v/>
      </c>
      <c r="X3017" t="str">
        <f>IF(OR(AND(Flights[[#This Row],[Status]]="Cancelled",Flights[[#This Row],[Cancellation Reason]]="Airline/Carrier"),Flights[[#This Row],[Delay Type]]="Severe"),"Yes","No")</f>
        <v>No</v>
      </c>
    </row>
    <row r="3018" spans="1:24" x14ac:dyDescent="0.25">
      <c r="A3018" s="3">
        <v>42227</v>
      </c>
      <c r="B3018">
        <f>WEEKNUM(Flights[[#This Row],[Date]],2)</f>
        <v>33</v>
      </c>
      <c r="C3018">
        <f>WEEKDAY(Flights[[#This Row],[Date]],2)</f>
        <v>2</v>
      </c>
      <c r="D3018" t="s">
        <v>1662</v>
      </c>
      <c r="E3018" t="s">
        <v>1990</v>
      </c>
      <c r="F3018" t="s">
        <v>0</v>
      </c>
      <c r="G3018" t="s">
        <v>273</v>
      </c>
      <c r="H3018" t="str">
        <f>_xlfn.XLOOKUP(Flights[[#This Row],[Destination]],Airports!$A$1:$A$77,Airports!$D$1:$D$77,"Code not found")</f>
        <v>Denver</v>
      </c>
      <c r="I3018" t="str" cm="1">
        <f t="array" ref="I3018">_xlfn.XLOOKUP(Flights[[#This Row],[Destination]],_xlfn._TRO_TRAILING(Airports!A:A),_xlfn._TRO_TRAILING(Airports!E:E),"Code not found")</f>
        <v>CO</v>
      </c>
      <c r="J3018" s="1">
        <v>0.29097222222222224</v>
      </c>
      <c r="K3018">
        <f>HOUR(Flights[[#This Row],[Scheduled Departure]])</f>
        <v>6</v>
      </c>
      <c r="L3018" s="1">
        <v>0.28888888888888886</v>
      </c>
      <c r="M3018">
        <v>-3</v>
      </c>
      <c r="N3018">
        <v>140</v>
      </c>
      <c r="O3018" s="14">
        <f>Flights[[#This Row],[Length (min)]]/60</f>
        <v>2.3333333333333335</v>
      </c>
      <c r="P3018">
        <v>862</v>
      </c>
      <c r="Q3018" s="17">
        <f>IFERROR(Flights[[#This Row],[Distance]]/Flights[[#This Row],[Length (hr)]],"")</f>
        <v>369.42857142857139</v>
      </c>
      <c r="R3018" s="1">
        <v>0.4375</v>
      </c>
      <c r="S3018" s="1">
        <v>0.42777777777777776</v>
      </c>
      <c r="T3018">
        <v>-14</v>
      </c>
      <c r="U3018" t="str">
        <f>IF(Flights[[#This Row],[Arrival Delay]]="","Cancelled",IF(Flights[[#This Row],[Arrival Delay]]&gt;15,"Delayed","On time"))</f>
        <v>On time</v>
      </c>
      <c r="V3018" t="str">
        <f>IF(Flights[[#This Row],[Status]]&lt;&gt;"Delayed","",IF(Flights[[#This Row],[Arrival Delay]]&gt;120,"Severe",IF(Flights[[#This Row],[Arrival Delay]]&gt;60,"Major","Moderate")))</f>
        <v/>
      </c>
      <c r="X3018" t="str">
        <f>IF(OR(AND(Flights[[#This Row],[Status]]="Cancelled",Flights[[#This Row],[Cancellation Reason]]="Airline/Carrier"),Flights[[#This Row],[Delay Type]]="Severe"),"Yes","No")</f>
        <v>No</v>
      </c>
    </row>
    <row r="3019" spans="1:24" x14ac:dyDescent="0.25">
      <c r="A3019" s="3">
        <v>42227</v>
      </c>
      <c r="B3019">
        <f>WEEKNUM(Flights[[#This Row],[Date]],2)</f>
        <v>33</v>
      </c>
      <c r="C3019">
        <f>WEEKDAY(Flights[[#This Row],[Date]],2)</f>
        <v>2</v>
      </c>
      <c r="D3019" t="s">
        <v>131</v>
      </c>
      <c r="E3019" t="s">
        <v>1987</v>
      </c>
      <c r="F3019" t="s">
        <v>0</v>
      </c>
      <c r="G3019" t="s">
        <v>3</v>
      </c>
      <c r="H3019" t="str">
        <f>_xlfn.XLOOKUP(Flights[[#This Row],[Destination]],Airports!$A$1:$A$77,Airports!$D$1:$D$77,"Code not found")</f>
        <v>Dallas</v>
      </c>
      <c r="I3019" t="str" cm="1">
        <f t="array" ref="I3019">_xlfn.XLOOKUP(Flights[[#This Row],[Destination]],_xlfn._TRO_TRAILING(Airports!A:A),_xlfn._TRO_TRAILING(Airports!E:E),"Code not found")</f>
        <v>TX</v>
      </c>
      <c r="J3019" s="1">
        <v>0.2951388888888889</v>
      </c>
      <c r="K3019">
        <f>HOUR(Flights[[#This Row],[Scheduled Departure]])</f>
        <v>7</v>
      </c>
      <c r="L3019" s="1">
        <v>0.29097222222222224</v>
      </c>
      <c r="M3019">
        <v>-6</v>
      </c>
      <c r="N3019">
        <v>192</v>
      </c>
      <c r="O3019" s="14">
        <f>Flights[[#This Row],[Length (min)]]/60</f>
        <v>3.2</v>
      </c>
      <c r="P3019">
        <v>1235</v>
      </c>
      <c r="Q3019" s="17">
        <f>IFERROR(Flights[[#This Row],[Distance]]/Flights[[#This Row],[Length (hr)]],"")</f>
        <v>385.9375</v>
      </c>
      <c r="R3019" s="1">
        <v>0.5131944444444444</v>
      </c>
      <c r="S3019" s="1">
        <v>0.50763888888888886</v>
      </c>
      <c r="T3019">
        <v>-8</v>
      </c>
      <c r="U3019" t="str">
        <f>IF(Flights[[#This Row],[Arrival Delay]]="","Cancelled",IF(Flights[[#This Row],[Arrival Delay]]&gt;15,"Delayed","On time"))</f>
        <v>On time</v>
      </c>
      <c r="V3019" t="str">
        <f>IF(Flights[[#This Row],[Status]]&lt;&gt;"Delayed","",IF(Flights[[#This Row],[Arrival Delay]]&gt;120,"Severe",IF(Flights[[#This Row],[Arrival Delay]]&gt;60,"Major","Moderate")))</f>
        <v/>
      </c>
      <c r="X3019" t="str">
        <f>IF(OR(AND(Flights[[#This Row],[Status]]="Cancelled",Flights[[#This Row],[Cancellation Reason]]="Airline/Carrier"),Flights[[#This Row],[Delay Type]]="Severe"),"Yes","No")</f>
        <v>No</v>
      </c>
    </row>
    <row r="3020" spans="1:24" x14ac:dyDescent="0.25">
      <c r="A3020" s="3">
        <v>42227</v>
      </c>
      <c r="B3020">
        <f>WEEKNUM(Flights[[#This Row],[Date]],2)</f>
        <v>33</v>
      </c>
      <c r="C3020">
        <f>WEEKDAY(Flights[[#This Row],[Date]],2)</f>
        <v>2</v>
      </c>
      <c r="D3020" t="s">
        <v>1642</v>
      </c>
      <c r="E3020" t="s">
        <v>1990</v>
      </c>
      <c r="F3020" t="s">
        <v>0</v>
      </c>
      <c r="G3020" t="s">
        <v>281</v>
      </c>
      <c r="H3020" t="str">
        <f>_xlfn.XLOOKUP(Flights[[#This Row],[Destination]],Airports!$A$1:$A$77,Airports!$D$1:$D$77,"Code not found")</f>
        <v>Newark</v>
      </c>
      <c r="I3020" t="str" cm="1">
        <f t="array" ref="I3020">_xlfn.XLOOKUP(Flights[[#This Row],[Destination]],_xlfn._TRO_TRAILING(Airports!A:A),_xlfn._TRO_TRAILING(Airports!E:E),"Code not found")</f>
        <v>NJ</v>
      </c>
      <c r="J3020" s="1">
        <v>0.30208333333333331</v>
      </c>
      <c r="K3020">
        <f>HOUR(Flights[[#This Row],[Scheduled Departure]])</f>
        <v>7</v>
      </c>
      <c r="L3020" s="1">
        <v>0.34305555555555556</v>
      </c>
      <c r="M3020">
        <v>59</v>
      </c>
      <c r="N3020">
        <v>358</v>
      </c>
      <c r="O3020" s="14">
        <f>Flights[[#This Row],[Length (min)]]/60</f>
        <v>5.9666666666666668</v>
      </c>
      <c r="P3020">
        <v>2454</v>
      </c>
      <c r="Q3020" s="17">
        <f>IFERROR(Flights[[#This Row],[Distance]]/Flights[[#This Row],[Length (hr)]],"")</f>
        <v>411.28491620111731</v>
      </c>
      <c r="R3020" s="1">
        <v>0.65416666666666667</v>
      </c>
      <c r="S3020" s="1">
        <v>0.71666666666666667</v>
      </c>
      <c r="T3020">
        <v>90</v>
      </c>
      <c r="U3020" t="str">
        <f>IF(Flights[[#This Row],[Arrival Delay]]="","Cancelled",IF(Flights[[#This Row],[Arrival Delay]]&gt;15,"Delayed","On time"))</f>
        <v>Delayed</v>
      </c>
      <c r="V3020" t="str">
        <f>IF(Flights[[#This Row],[Status]]&lt;&gt;"Delayed","",IF(Flights[[#This Row],[Arrival Delay]]&gt;120,"Severe",IF(Flights[[#This Row],[Arrival Delay]]&gt;60,"Major","Moderate")))</f>
        <v>Major</v>
      </c>
      <c r="X3020" t="str">
        <f>IF(OR(AND(Flights[[#This Row],[Status]]="Cancelled",Flights[[#This Row],[Cancellation Reason]]="Airline/Carrier"),Flights[[#This Row],[Delay Type]]="Severe"),"Yes","No")</f>
        <v>No</v>
      </c>
    </row>
    <row r="3021" spans="1:24" x14ac:dyDescent="0.25">
      <c r="A3021" s="3">
        <v>42227</v>
      </c>
      <c r="B3021">
        <f>WEEKNUM(Flights[[#This Row],[Date]],2)</f>
        <v>33</v>
      </c>
      <c r="C3021">
        <f>WEEKDAY(Flights[[#This Row],[Date]],2)</f>
        <v>2</v>
      </c>
      <c r="D3021" t="s">
        <v>1432</v>
      </c>
      <c r="E3021" t="s">
        <v>1994</v>
      </c>
      <c r="F3021" t="s">
        <v>0</v>
      </c>
      <c r="G3021" t="s">
        <v>3</v>
      </c>
      <c r="H3021" t="str">
        <f>_xlfn.XLOOKUP(Flights[[#This Row],[Destination]],Airports!$A$1:$A$77,Airports!$D$1:$D$77,"Code not found")</f>
        <v>Dallas</v>
      </c>
      <c r="I3021" t="str" cm="1">
        <f t="array" ref="I3021">_xlfn.XLOOKUP(Flights[[#This Row],[Destination]],_xlfn._TRO_TRAILING(Airports!A:A),_xlfn._TRO_TRAILING(Airports!E:E),"Code not found")</f>
        <v>TX</v>
      </c>
      <c r="J3021" s="1">
        <v>0.39583333333333331</v>
      </c>
      <c r="K3021">
        <f>HOUR(Flights[[#This Row],[Scheduled Departure]])</f>
        <v>9</v>
      </c>
      <c r="L3021" s="1">
        <v>0.39027777777777778</v>
      </c>
      <c r="M3021">
        <v>-8</v>
      </c>
      <c r="N3021">
        <v>202</v>
      </c>
      <c r="O3021" s="14">
        <f>Flights[[#This Row],[Length (min)]]/60</f>
        <v>3.3666666666666667</v>
      </c>
      <c r="P3021">
        <v>1235</v>
      </c>
      <c r="Q3021" s="17">
        <f>IFERROR(Flights[[#This Row],[Distance]]/Flights[[#This Row],[Length (hr)]],"")</f>
        <v>366.83168316831683</v>
      </c>
      <c r="R3021" s="1">
        <v>0.61250000000000004</v>
      </c>
      <c r="S3021" s="1">
        <v>0.61388888888888893</v>
      </c>
      <c r="T3021">
        <v>2</v>
      </c>
      <c r="U3021" t="str">
        <f>IF(Flights[[#This Row],[Arrival Delay]]="","Cancelled",IF(Flights[[#This Row],[Arrival Delay]]&gt;15,"Delayed","On time"))</f>
        <v>On time</v>
      </c>
      <c r="V3021" t="str">
        <f>IF(Flights[[#This Row],[Status]]&lt;&gt;"Delayed","",IF(Flights[[#This Row],[Arrival Delay]]&gt;120,"Severe",IF(Flights[[#This Row],[Arrival Delay]]&gt;60,"Major","Moderate")))</f>
        <v/>
      </c>
      <c r="X3021" t="str">
        <f>IF(OR(AND(Flights[[#This Row],[Status]]="Cancelled",Flights[[#This Row],[Cancellation Reason]]="Airline/Carrier"),Flights[[#This Row],[Delay Type]]="Severe"),"Yes","No")</f>
        <v>No</v>
      </c>
    </row>
    <row r="3022" spans="1:24" x14ac:dyDescent="0.25">
      <c r="A3022" s="3">
        <v>42227</v>
      </c>
      <c r="B3022">
        <f>WEEKNUM(Flights[[#This Row],[Date]],2)</f>
        <v>33</v>
      </c>
      <c r="C3022">
        <f>WEEKDAY(Flights[[#This Row],[Date]],2)</f>
        <v>2</v>
      </c>
      <c r="D3022" t="s">
        <v>1100</v>
      </c>
      <c r="E3022" t="s">
        <v>1990</v>
      </c>
      <c r="F3022" t="s">
        <v>0</v>
      </c>
      <c r="G3022" t="s">
        <v>281</v>
      </c>
      <c r="H3022" t="str">
        <f>_xlfn.XLOOKUP(Flights[[#This Row],[Destination]],Airports!$A$1:$A$77,Airports!$D$1:$D$77,"Code not found")</f>
        <v>Newark</v>
      </c>
      <c r="I3022" t="str" cm="1">
        <f t="array" ref="I3022">_xlfn.XLOOKUP(Flights[[#This Row],[Destination]],_xlfn._TRO_TRAILING(Airports!A:A),_xlfn._TRO_TRAILING(Airports!E:E),"Code not found")</f>
        <v>NJ</v>
      </c>
      <c r="J3022" s="1">
        <v>0.4201388888888889</v>
      </c>
      <c r="K3022">
        <f>HOUR(Flights[[#This Row],[Scheduled Departure]])</f>
        <v>10</v>
      </c>
      <c r="L3022" s="1">
        <v>0.42083333333333334</v>
      </c>
      <c r="M3022">
        <v>1</v>
      </c>
      <c r="N3022">
        <v>310</v>
      </c>
      <c r="O3022" s="14">
        <f>Flights[[#This Row],[Length (min)]]/60</f>
        <v>5.166666666666667</v>
      </c>
      <c r="P3022">
        <v>2454</v>
      </c>
      <c r="Q3022" s="17">
        <f>IFERROR(Flights[[#This Row],[Distance]]/Flights[[#This Row],[Length (hr)]],"")</f>
        <v>474.96774193548384</v>
      </c>
      <c r="R3022" s="1">
        <v>0.77569444444444446</v>
      </c>
      <c r="S3022" s="1">
        <v>0.76111111111111107</v>
      </c>
      <c r="T3022">
        <v>-21</v>
      </c>
      <c r="U3022" t="str">
        <f>IF(Flights[[#This Row],[Arrival Delay]]="","Cancelled",IF(Flights[[#This Row],[Arrival Delay]]&gt;15,"Delayed","On time"))</f>
        <v>On time</v>
      </c>
      <c r="V3022" t="str">
        <f>IF(Flights[[#This Row],[Status]]&lt;&gt;"Delayed","",IF(Flights[[#This Row],[Arrival Delay]]&gt;120,"Severe",IF(Flights[[#This Row],[Arrival Delay]]&gt;60,"Major","Moderate")))</f>
        <v/>
      </c>
      <c r="X3022" t="str">
        <f>IF(OR(AND(Flights[[#This Row],[Status]]="Cancelled",Flights[[#This Row],[Cancellation Reason]]="Airline/Carrier"),Flights[[#This Row],[Delay Type]]="Severe"),"Yes","No")</f>
        <v>No</v>
      </c>
    </row>
    <row r="3023" spans="1:24" x14ac:dyDescent="0.25">
      <c r="A3023" s="3">
        <v>42227</v>
      </c>
      <c r="B3023">
        <f>WEEKNUM(Flights[[#This Row],[Date]],2)</f>
        <v>33</v>
      </c>
      <c r="C3023">
        <f>WEEKDAY(Flights[[#This Row],[Date]],2)</f>
        <v>2</v>
      </c>
      <c r="D3023" t="s">
        <v>473</v>
      </c>
      <c r="E3023" t="s">
        <v>1992</v>
      </c>
      <c r="F3023" t="s">
        <v>0</v>
      </c>
      <c r="G3023" t="s">
        <v>12</v>
      </c>
      <c r="H3023" t="str">
        <f>_xlfn.XLOOKUP(Flights[[#This Row],[Destination]],Airports!$A$1:$A$77,Airports!$D$1:$D$77,"Code not found")</f>
        <v>New York</v>
      </c>
      <c r="I3023" t="str" cm="1">
        <f t="array" ref="I3023">_xlfn.XLOOKUP(Flights[[#This Row],[Destination]],_xlfn._TRO_TRAILING(Airports!A:A),_xlfn._TRO_TRAILING(Airports!E:E),"Code not found")</f>
        <v>NY</v>
      </c>
      <c r="J3023" s="1">
        <v>0.44097222222222221</v>
      </c>
      <c r="K3023">
        <f>HOUR(Flights[[#This Row],[Scheduled Departure]])</f>
        <v>10</v>
      </c>
      <c r="L3023" s="1">
        <v>0.46597222222222223</v>
      </c>
      <c r="M3023">
        <v>36</v>
      </c>
      <c r="N3023">
        <v>340</v>
      </c>
      <c r="O3023" s="14">
        <f>Flights[[#This Row],[Length (min)]]/60</f>
        <v>5.666666666666667</v>
      </c>
      <c r="P3023">
        <v>2475</v>
      </c>
      <c r="Q3023" s="17">
        <f>IFERROR(Flights[[#This Row],[Distance]]/Flights[[#This Row],[Length (hr)]],"")</f>
        <v>436.76470588235293</v>
      </c>
      <c r="R3023" s="1">
        <v>0.8</v>
      </c>
      <c r="S3023" s="1">
        <v>0.82708333333333328</v>
      </c>
      <c r="T3023">
        <v>39</v>
      </c>
      <c r="U3023" t="str">
        <f>IF(Flights[[#This Row],[Arrival Delay]]="","Cancelled",IF(Flights[[#This Row],[Arrival Delay]]&gt;15,"Delayed","On time"))</f>
        <v>Delayed</v>
      </c>
      <c r="V3023" t="str">
        <f>IF(Flights[[#This Row],[Status]]&lt;&gt;"Delayed","",IF(Flights[[#This Row],[Arrival Delay]]&gt;120,"Severe",IF(Flights[[#This Row],[Arrival Delay]]&gt;60,"Major","Moderate")))</f>
        <v>Moderate</v>
      </c>
      <c r="X3023" t="str">
        <f>IF(OR(AND(Flights[[#This Row],[Status]]="Cancelled",Flights[[#This Row],[Cancellation Reason]]="Airline/Carrier"),Flights[[#This Row],[Delay Type]]="Severe"),"Yes","No")</f>
        <v>No</v>
      </c>
    </row>
    <row r="3024" spans="1:24" x14ac:dyDescent="0.25">
      <c r="A3024" s="3">
        <v>42227</v>
      </c>
      <c r="B3024">
        <f>WEEKNUM(Flights[[#This Row],[Date]],2)</f>
        <v>33</v>
      </c>
      <c r="C3024">
        <f>WEEKDAY(Flights[[#This Row],[Date]],2)</f>
        <v>2</v>
      </c>
      <c r="D3024" t="s">
        <v>462</v>
      </c>
      <c r="E3024" t="s">
        <v>1990</v>
      </c>
      <c r="F3024" t="s">
        <v>0</v>
      </c>
      <c r="G3024" t="s">
        <v>17</v>
      </c>
      <c r="H3024" t="str">
        <f>_xlfn.XLOOKUP(Flights[[#This Row],[Destination]],Airports!$A$1:$A$77,Airports!$D$1:$D$77,"Code not found")</f>
        <v>Honolulu</v>
      </c>
      <c r="I3024" t="str" cm="1">
        <f t="array" ref="I3024">_xlfn.XLOOKUP(Flights[[#This Row],[Destination]],_xlfn._TRO_TRAILING(Airports!A:A),_xlfn._TRO_TRAILING(Airports!E:E),"Code not found")</f>
        <v>HI</v>
      </c>
      <c r="J3024" s="1">
        <v>0.45833333333333331</v>
      </c>
      <c r="K3024">
        <f>HOUR(Flights[[#This Row],[Scheduled Departure]])</f>
        <v>11</v>
      </c>
      <c r="L3024" s="1">
        <v>0.48541666666666666</v>
      </c>
      <c r="M3024">
        <v>39</v>
      </c>
      <c r="N3024">
        <v>376</v>
      </c>
      <c r="O3024" s="14">
        <f>Flights[[#This Row],[Length (min)]]/60</f>
        <v>6.2666666666666666</v>
      </c>
      <c r="P3024">
        <v>2556</v>
      </c>
      <c r="Q3024" s="17">
        <f>IFERROR(Flights[[#This Row],[Distance]]/Flights[[#This Row],[Length (hr)]],"")</f>
        <v>407.87234042553195</v>
      </c>
      <c r="R3024" s="1">
        <v>0.57638888888888884</v>
      </c>
      <c r="S3024" s="1">
        <v>0.62152777777777779</v>
      </c>
      <c r="T3024">
        <v>65</v>
      </c>
      <c r="U3024" t="str">
        <f>IF(Flights[[#This Row],[Arrival Delay]]="","Cancelled",IF(Flights[[#This Row],[Arrival Delay]]&gt;15,"Delayed","On time"))</f>
        <v>Delayed</v>
      </c>
      <c r="V3024" t="str">
        <f>IF(Flights[[#This Row],[Status]]&lt;&gt;"Delayed","",IF(Flights[[#This Row],[Arrival Delay]]&gt;120,"Severe",IF(Flights[[#This Row],[Arrival Delay]]&gt;60,"Major","Moderate")))</f>
        <v>Major</v>
      </c>
      <c r="X3024" t="str">
        <f>IF(OR(AND(Flights[[#This Row],[Status]]="Cancelled",Flights[[#This Row],[Cancellation Reason]]="Airline/Carrier"),Flights[[#This Row],[Delay Type]]="Severe"),"Yes","No")</f>
        <v>No</v>
      </c>
    </row>
    <row r="3025" spans="1:24" x14ac:dyDescent="0.25">
      <c r="A3025" s="3">
        <v>42227</v>
      </c>
      <c r="B3025">
        <f>WEEKNUM(Flights[[#This Row],[Date]],2)</f>
        <v>33</v>
      </c>
      <c r="C3025">
        <f>WEEKDAY(Flights[[#This Row],[Date]],2)</f>
        <v>2</v>
      </c>
      <c r="D3025" t="s">
        <v>1682</v>
      </c>
      <c r="E3025" t="s">
        <v>1995</v>
      </c>
      <c r="F3025" t="s">
        <v>0</v>
      </c>
      <c r="G3025" t="s">
        <v>270</v>
      </c>
      <c r="H3025" t="str">
        <f>_xlfn.XLOOKUP(Flights[[#This Row],[Destination]],Airports!$A$1:$A$77,Airports!$D$1:$D$77,"Code not found")</f>
        <v>Dallas</v>
      </c>
      <c r="I3025" t="str" cm="1">
        <f t="array" ref="I3025">_xlfn.XLOOKUP(Flights[[#This Row],[Destination]],_xlfn._TRO_TRAILING(Airports!A:A),_xlfn._TRO_TRAILING(Airports!E:E),"Code not found")</f>
        <v>TX</v>
      </c>
      <c r="J3025" s="1">
        <v>0.5</v>
      </c>
      <c r="K3025">
        <f>HOUR(Flights[[#This Row],[Scheduled Departure]])</f>
        <v>12</v>
      </c>
      <c r="L3025" s="1">
        <v>0.52777777777777779</v>
      </c>
      <c r="M3025">
        <v>40</v>
      </c>
      <c r="N3025">
        <v>187</v>
      </c>
      <c r="O3025" s="14">
        <f>Flights[[#This Row],[Length (min)]]/60</f>
        <v>3.1166666666666667</v>
      </c>
      <c r="P3025">
        <v>1246</v>
      </c>
      <c r="Q3025" s="17">
        <f>IFERROR(Flights[[#This Row],[Distance]]/Flights[[#This Row],[Length (hr)]],"")</f>
        <v>399.78609625668452</v>
      </c>
      <c r="R3025" s="1">
        <v>0.71180555555555558</v>
      </c>
      <c r="S3025" s="1">
        <v>0.74097222222222225</v>
      </c>
      <c r="T3025">
        <v>42</v>
      </c>
      <c r="U3025" t="str">
        <f>IF(Flights[[#This Row],[Arrival Delay]]="","Cancelled",IF(Flights[[#This Row],[Arrival Delay]]&gt;15,"Delayed","On time"))</f>
        <v>Delayed</v>
      </c>
      <c r="V3025" t="str">
        <f>IF(Flights[[#This Row],[Status]]&lt;&gt;"Delayed","",IF(Flights[[#This Row],[Arrival Delay]]&gt;120,"Severe",IF(Flights[[#This Row],[Arrival Delay]]&gt;60,"Major","Moderate")))</f>
        <v>Moderate</v>
      </c>
      <c r="X3025" t="str">
        <f>IF(OR(AND(Flights[[#This Row],[Status]]="Cancelled",Flights[[#This Row],[Cancellation Reason]]="Airline/Carrier"),Flights[[#This Row],[Delay Type]]="Severe"),"Yes","No")</f>
        <v>No</v>
      </c>
    </row>
    <row r="3026" spans="1:24" x14ac:dyDescent="0.25">
      <c r="A3026" s="3">
        <v>42227</v>
      </c>
      <c r="B3026">
        <f>WEEKNUM(Flights[[#This Row],[Date]],2)</f>
        <v>33</v>
      </c>
      <c r="C3026">
        <f>WEEKDAY(Flights[[#This Row],[Date]],2)</f>
        <v>2</v>
      </c>
      <c r="D3026" t="s">
        <v>1633</v>
      </c>
      <c r="E3026" t="s">
        <v>1994</v>
      </c>
      <c r="F3026" t="s">
        <v>0</v>
      </c>
      <c r="G3026" t="s">
        <v>335</v>
      </c>
      <c r="H3026" t="str">
        <f>_xlfn.XLOOKUP(Flights[[#This Row],[Destination]],Airports!$A$1:$A$77,Airports!$D$1:$D$77,"Code not found")</f>
        <v>Reno</v>
      </c>
      <c r="I3026" t="str" cm="1">
        <f t="array" ref="I3026">_xlfn.XLOOKUP(Flights[[#This Row],[Destination]],_xlfn._TRO_TRAILING(Airports!A:A),_xlfn._TRO_TRAILING(Airports!E:E),"Code not found")</f>
        <v>NV</v>
      </c>
      <c r="J3026" s="1">
        <v>0.56944444444444442</v>
      </c>
      <c r="K3026">
        <f>HOUR(Flights[[#This Row],[Scheduled Departure]])</f>
        <v>13</v>
      </c>
      <c r="L3026" s="1">
        <v>0.56805555555555554</v>
      </c>
      <c r="M3026">
        <v>-2</v>
      </c>
      <c r="N3026">
        <v>86</v>
      </c>
      <c r="O3026" s="14">
        <f>Flights[[#This Row],[Length (min)]]/60</f>
        <v>1.4333333333333333</v>
      </c>
      <c r="P3026">
        <v>391</v>
      </c>
      <c r="Q3026" s="17">
        <f>IFERROR(Flights[[#This Row],[Distance]]/Flights[[#This Row],[Length (hr)]],"")</f>
        <v>272.7906976744186</v>
      </c>
      <c r="R3026" s="1">
        <v>0.63124999999999998</v>
      </c>
      <c r="S3026" s="1">
        <v>0.62777777777777777</v>
      </c>
      <c r="T3026">
        <v>-5</v>
      </c>
      <c r="U3026" t="str">
        <f>IF(Flights[[#This Row],[Arrival Delay]]="","Cancelled",IF(Flights[[#This Row],[Arrival Delay]]&gt;15,"Delayed","On time"))</f>
        <v>On time</v>
      </c>
      <c r="V3026" t="str">
        <f>IF(Flights[[#This Row],[Status]]&lt;&gt;"Delayed","",IF(Flights[[#This Row],[Arrival Delay]]&gt;120,"Severe",IF(Flights[[#This Row],[Arrival Delay]]&gt;60,"Major","Moderate")))</f>
        <v/>
      </c>
      <c r="X3026" t="str">
        <f>IF(OR(AND(Flights[[#This Row],[Status]]="Cancelled",Flights[[#This Row],[Cancellation Reason]]="Airline/Carrier"),Flights[[#This Row],[Delay Type]]="Severe"),"Yes","No")</f>
        <v>No</v>
      </c>
    </row>
    <row r="3027" spans="1:24" x14ac:dyDescent="0.25">
      <c r="A3027" s="3">
        <v>42227</v>
      </c>
      <c r="B3027">
        <f>WEEKNUM(Flights[[#This Row],[Date]],2)</f>
        <v>33</v>
      </c>
      <c r="C3027">
        <f>WEEKDAY(Flights[[#This Row],[Date]],2)</f>
        <v>2</v>
      </c>
      <c r="D3027" t="s">
        <v>1479</v>
      </c>
      <c r="E3027" t="s">
        <v>1990</v>
      </c>
      <c r="F3027" t="s">
        <v>0</v>
      </c>
      <c r="G3027" t="s">
        <v>293</v>
      </c>
      <c r="H3027" t="str">
        <f>_xlfn.XLOOKUP(Flights[[#This Row],[Destination]],Airports!$A$1:$A$77,Airports!$D$1:$D$77,"Code not found")</f>
        <v>Houston</v>
      </c>
      <c r="I3027" t="str" cm="1">
        <f t="array" ref="I3027">_xlfn.XLOOKUP(Flights[[#This Row],[Destination]],_xlfn._TRO_TRAILING(Airports!A:A),_xlfn._TRO_TRAILING(Airports!E:E),"Code not found")</f>
        <v>TX</v>
      </c>
      <c r="J3027" s="1">
        <v>0.59236111111111112</v>
      </c>
      <c r="K3027">
        <f>HOUR(Flights[[#This Row],[Scheduled Departure]])</f>
        <v>14</v>
      </c>
      <c r="L3027" s="1">
        <v>0.59513888888888888</v>
      </c>
      <c r="M3027">
        <v>4</v>
      </c>
      <c r="N3027">
        <v>227</v>
      </c>
      <c r="O3027" s="14">
        <f>Flights[[#This Row],[Length (min)]]/60</f>
        <v>3.7833333333333332</v>
      </c>
      <c r="P3027">
        <v>1379</v>
      </c>
      <c r="Q3027" s="17">
        <f>IFERROR(Flights[[#This Row],[Distance]]/Flights[[#This Row],[Length (hr)]],"")</f>
        <v>364.49339207048462</v>
      </c>
      <c r="R3027" s="1">
        <v>0.81874999999999998</v>
      </c>
      <c r="S3027" s="1">
        <v>0.83611111111111114</v>
      </c>
      <c r="T3027">
        <v>25</v>
      </c>
      <c r="U3027" t="str">
        <f>IF(Flights[[#This Row],[Arrival Delay]]="","Cancelled",IF(Flights[[#This Row],[Arrival Delay]]&gt;15,"Delayed","On time"))</f>
        <v>Delayed</v>
      </c>
      <c r="V3027" t="str">
        <f>IF(Flights[[#This Row],[Status]]&lt;&gt;"Delayed","",IF(Flights[[#This Row],[Arrival Delay]]&gt;120,"Severe",IF(Flights[[#This Row],[Arrival Delay]]&gt;60,"Major","Moderate")))</f>
        <v>Moderate</v>
      </c>
      <c r="X3027" t="str">
        <f>IF(OR(AND(Flights[[#This Row],[Status]]="Cancelled",Flights[[#This Row],[Cancellation Reason]]="Airline/Carrier"),Flights[[#This Row],[Delay Type]]="Severe"),"Yes","No")</f>
        <v>No</v>
      </c>
    </row>
    <row r="3028" spans="1:24" x14ac:dyDescent="0.25">
      <c r="A3028" s="3">
        <v>42227</v>
      </c>
      <c r="B3028">
        <f>WEEKNUM(Flights[[#This Row],[Date]],2)</f>
        <v>33</v>
      </c>
      <c r="C3028">
        <f>WEEKDAY(Flights[[#This Row],[Date]],2)</f>
        <v>2</v>
      </c>
      <c r="D3028" t="s">
        <v>1648</v>
      </c>
      <c r="E3028" t="s">
        <v>1989</v>
      </c>
      <c r="F3028" t="s">
        <v>0</v>
      </c>
      <c r="G3028" t="s">
        <v>344</v>
      </c>
      <c r="H3028" t="str">
        <f>_xlfn.XLOOKUP(Flights[[#This Row],[Destination]],Airports!$A$1:$A$77,Airports!$D$1:$D$77,"Code not found")</f>
        <v>Seattle</v>
      </c>
      <c r="I3028" t="str" cm="1">
        <f t="array" ref="I3028">_xlfn.XLOOKUP(Flights[[#This Row],[Destination]],_xlfn._TRO_TRAILING(Airports!A:A),_xlfn._TRO_TRAILING(Airports!E:E),"Code not found")</f>
        <v>WA</v>
      </c>
      <c r="J3028" s="1">
        <v>0.68402777777777779</v>
      </c>
      <c r="K3028">
        <f>HOUR(Flights[[#This Row],[Scheduled Departure]])</f>
        <v>16</v>
      </c>
      <c r="L3028" s="1">
        <v>0.68611111111111112</v>
      </c>
      <c r="M3028">
        <v>3</v>
      </c>
      <c r="N3028">
        <v>141</v>
      </c>
      <c r="O3028" s="14">
        <f>Flights[[#This Row],[Length (min)]]/60</f>
        <v>2.35</v>
      </c>
      <c r="P3028">
        <v>954</v>
      </c>
      <c r="Q3028" s="17">
        <f>IFERROR(Flights[[#This Row],[Distance]]/Flights[[#This Row],[Length (hr)]],"")</f>
        <v>405.95744680851061</v>
      </c>
      <c r="R3028" s="1">
        <v>0.79305555555555551</v>
      </c>
      <c r="S3028" s="1">
        <v>0.78402777777777777</v>
      </c>
      <c r="T3028">
        <v>-13</v>
      </c>
      <c r="U3028" t="str">
        <f>IF(Flights[[#This Row],[Arrival Delay]]="","Cancelled",IF(Flights[[#This Row],[Arrival Delay]]&gt;15,"Delayed","On time"))</f>
        <v>On time</v>
      </c>
      <c r="V3028" t="str">
        <f>IF(Flights[[#This Row],[Status]]&lt;&gt;"Delayed","",IF(Flights[[#This Row],[Arrival Delay]]&gt;120,"Severe",IF(Flights[[#This Row],[Arrival Delay]]&gt;60,"Major","Moderate")))</f>
        <v/>
      </c>
      <c r="X3028" t="str">
        <f>IF(OR(AND(Flights[[#This Row],[Status]]="Cancelled",Flights[[#This Row],[Cancellation Reason]]="Airline/Carrier"),Flights[[#This Row],[Delay Type]]="Severe"),"Yes","No")</f>
        <v>No</v>
      </c>
    </row>
    <row r="3029" spans="1:24" x14ac:dyDescent="0.25">
      <c r="A3029" s="3">
        <v>42227</v>
      </c>
      <c r="B3029">
        <f>WEEKNUM(Flights[[#This Row],[Date]],2)</f>
        <v>33</v>
      </c>
      <c r="C3029">
        <f>WEEKDAY(Flights[[#This Row],[Date]],2)</f>
        <v>2</v>
      </c>
      <c r="D3029" t="s">
        <v>796</v>
      </c>
      <c r="E3029" t="s">
        <v>1994</v>
      </c>
      <c r="F3029" t="s">
        <v>0</v>
      </c>
      <c r="G3029" t="s">
        <v>318</v>
      </c>
      <c r="H3029" t="str">
        <f>_xlfn.XLOOKUP(Flights[[#This Row],[Destination]],Airports!$A$1:$A$77,Airports!$D$1:$D$77,"Code not found")</f>
        <v>Oakland</v>
      </c>
      <c r="I3029" t="str" cm="1">
        <f t="array" ref="I3029">_xlfn.XLOOKUP(Flights[[#This Row],[Destination]],_xlfn._TRO_TRAILING(Airports!A:A),_xlfn._TRO_TRAILING(Airports!E:E),"Code not found")</f>
        <v>CA</v>
      </c>
      <c r="J3029" s="1">
        <v>0.70138888888888884</v>
      </c>
      <c r="K3029">
        <f>HOUR(Flights[[#This Row],[Scheduled Departure]])</f>
        <v>16</v>
      </c>
      <c r="L3029" s="1">
        <v>0.73472222222222228</v>
      </c>
      <c r="M3029">
        <v>48</v>
      </c>
      <c r="N3029">
        <v>93</v>
      </c>
      <c r="O3029" s="14">
        <f>Flights[[#This Row],[Length (min)]]/60</f>
        <v>1.55</v>
      </c>
      <c r="P3029">
        <v>337</v>
      </c>
      <c r="Q3029" s="17">
        <f>IFERROR(Flights[[#This Row],[Distance]]/Flights[[#This Row],[Length (hr)]],"")</f>
        <v>217.41935483870967</v>
      </c>
      <c r="R3029" s="1">
        <v>0.7583333333333333</v>
      </c>
      <c r="S3029" s="1">
        <v>0.7993055555555556</v>
      </c>
      <c r="T3029">
        <v>59</v>
      </c>
      <c r="U3029" t="str">
        <f>IF(Flights[[#This Row],[Arrival Delay]]="","Cancelled",IF(Flights[[#This Row],[Arrival Delay]]&gt;15,"Delayed","On time"))</f>
        <v>Delayed</v>
      </c>
      <c r="V3029" t="str">
        <f>IF(Flights[[#This Row],[Status]]&lt;&gt;"Delayed","",IF(Flights[[#This Row],[Arrival Delay]]&gt;120,"Severe",IF(Flights[[#This Row],[Arrival Delay]]&gt;60,"Major","Moderate")))</f>
        <v>Moderate</v>
      </c>
      <c r="X3029" t="str">
        <f>IF(OR(AND(Flights[[#This Row],[Status]]="Cancelled",Flights[[#This Row],[Cancellation Reason]]="Airline/Carrier"),Flights[[#This Row],[Delay Type]]="Severe"),"Yes","No")</f>
        <v>No</v>
      </c>
    </row>
    <row r="3030" spans="1:24" x14ac:dyDescent="0.25">
      <c r="A3030" s="3">
        <v>42227</v>
      </c>
      <c r="B3030">
        <f>WEEKNUM(Flights[[#This Row],[Date]],2)</f>
        <v>33</v>
      </c>
      <c r="C3030">
        <f>WEEKDAY(Flights[[#This Row],[Date]],2)</f>
        <v>2</v>
      </c>
      <c r="D3030" t="s">
        <v>1445</v>
      </c>
      <c r="E3030" t="s">
        <v>1995</v>
      </c>
      <c r="F3030" t="s">
        <v>0</v>
      </c>
      <c r="G3030" t="s">
        <v>306</v>
      </c>
      <c r="H3030" t="str">
        <f>_xlfn.XLOOKUP(Flights[[#This Row],[Destination]],Airports!$A$1:$A$77,Airports!$D$1:$D$77,"Code not found")</f>
        <v>Chicago</v>
      </c>
      <c r="I3030" t="str" cm="1">
        <f t="array" ref="I3030">_xlfn.XLOOKUP(Flights[[#This Row],[Destination]],_xlfn._TRO_TRAILING(Airports!A:A),_xlfn._TRO_TRAILING(Airports!E:E),"Code not found")</f>
        <v>IL</v>
      </c>
      <c r="J3030" s="1">
        <v>0.74652777777777779</v>
      </c>
      <c r="K3030">
        <f>HOUR(Flights[[#This Row],[Scheduled Departure]])</f>
        <v>17</v>
      </c>
      <c r="L3030" s="1">
        <v>0.74305555555555558</v>
      </c>
      <c r="M3030">
        <v>-5</v>
      </c>
      <c r="N3030">
        <v>221</v>
      </c>
      <c r="O3030" s="14">
        <f>Flights[[#This Row],[Length (min)]]/60</f>
        <v>3.6833333333333331</v>
      </c>
      <c r="P3030">
        <v>1750</v>
      </c>
      <c r="Q3030" s="17">
        <f>IFERROR(Flights[[#This Row],[Distance]]/Flights[[#This Row],[Length (hr)]],"")</f>
        <v>475.11312217194575</v>
      </c>
      <c r="R3030" s="1">
        <v>0.98611111111111116</v>
      </c>
      <c r="S3030" s="1">
        <v>0.97986111111111107</v>
      </c>
      <c r="T3030">
        <v>-9</v>
      </c>
      <c r="U3030" t="str">
        <f>IF(Flights[[#This Row],[Arrival Delay]]="","Cancelled",IF(Flights[[#This Row],[Arrival Delay]]&gt;15,"Delayed","On time"))</f>
        <v>On time</v>
      </c>
      <c r="V3030" t="str">
        <f>IF(Flights[[#This Row],[Status]]&lt;&gt;"Delayed","",IF(Flights[[#This Row],[Arrival Delay]]&gt;120,"Severe",IF(Flights[[#This Row],[Arrival Delay]]&gt;60,"Major","Moderate")))</f>
        <v/>
      </c>
      <c r="X3030" t="str">
        <f>IF(OR(AND(Flights[[#This Row],[Status]]="Cancelled",Flights[[#This Row],[Cancellation Reason]]="Airline/Carrier"),Flights[[#This Row],[Delay Type]]="Severe"),"Yes","No")</f>
        <v>No</v>
      </c>
    </row>
    <row r="3031" spans="1:24" x14ac:dyDescent="0.25">
      <c r="A3031" s="3">
        <v>42227</v>
      </c>
      <c r="B3031">
        <f>WEEKNUM(Flights[[#This Row],[Date]],2)</f>
        <v>33</v>
      </c>
      <c r="C3031">
        <f>WEEKDAY(Flights[[#This Row],[Date]],2)</f>
        <v>2</v>
      </c>
      <c r="D3031" t="s">
        <v>1649</v>
      </c>
      <c r="E3031" t="s">
        <v>1994</v>
      </c>
      <c r="F3031" t="s">
        <v>0</v>
      </c>
      <c r="G3031" t="s">
        <v>347</v>
      </c>
      <c r="H3031" t="str">
        <f>_xlfn.XLOOKUP(Flights[[#This Row],[Destination]],Airports!$A$1:$A$77,Airports!$D$1:$D$77,"Code not found")</f>
        <v>San Jose</v>
      </c>
      <c r="I3031" t="str" cm="1">
        <f t="array" ref="I3031">_xlfn.XLOOKUP(Flights[[#This Row],[Destination]],_xlfn._TRO_TRAILING(Airports!A:A),_xlfn._TRO_TRAILING(Airports!E:E),"Code not found")</f>
        <v>CA</v>
      </c>
      <c r="J3031" s="1">
        <v>0.75347222222222221</v>
      </c>
      <c r="K3031">
        <f>HOUR(Flights[[#This Row],[Scheduled Departure]])</f>
        <v>18</v>
      </c>
      <c r="L3031" s="1">
        <v>0.79652777777777772</v>
      </c>
      <c r="M3031">
        <v>62</v>
      </c>
      <c r="N3031">
        <v>66</v>
      </c>
      <c r="O3031" s="14">
        <f>Flights[[#This Row],[Length (min)]]/60</f>
        <v>1.1000000000000001</v>
      </c>
      <c r="P3031">
        <v>308</v>
      </c>
      <c r="Q3031" s="17">
        <f>IFERROR(Flights[[#This Row],[Distance]]/Flights[[#This Row],[Length (hr)]],"")</f>
        <v>280</v>
      </c>
      <c r="R3031" s="1">
        <v>0.80555555555555558</v>
      </c>
      <c r="S3031" s="1">
        <v>0.84236111111111112</v>
      </c>
      <c r="T3031">
        <v>53</v>
      </c>
      <c r="U3031" t="str">
        <f>IF(Flights[[#This Row],[Arrival Delay]]="","Cancelled",IF(Flights[[#This Row],[Arrival Delay]]&gt;15,"Delayed","On time"))</f>
        <v>Delayed</v>
      </c>
      <c r="V3031" t="str">
        <f>IF(Flights[[#This Row],[Status]]&lt;&gt;"Delayed","",IF(Flights[[#This Row],[Arrival Delay]]&gt;120,"Severe",IF(Flights[[#This Row],[Arrival Delay]]&gt;60,"Major","Moderate")))</f>
        <v>Moderate</v>
      </c>
      <c r="X3031" t="str">
        <f>IF(OR(AND(Flights[[#This Row],[Status]]="Cancelled",Flights[[#This Row],[Cancellation Reason]]="Airline/Carrier"),Flights[[#This Row],[Delay Type]]="Severe"),"Yes","No")</f>
        <v>No</v>
      </c>
    </row>
    <row r="3032" spans="1:24" x14ac:dyDescent="0.25">
      <c r="A3032" s="3">
        <v>42227</v>
      </c>
      <c r="B3032">
        <f>WEEKNUM(Flights[[#This Row],[Date]],2)</f>
        <v>33</v>
      </c>
      <c r="C3032">
        <f>WEEKDAY(Flights[[#This Row],[Date]],2)</f>
        <v>2</v>
      </c>
      <c r="D3032" t="s">
        <v>586</v>
      </c>
      <c r="E3032" t="s">
        <v>1989</v>
      </c>
      <c r="F3032" t="s">
        <v>0</v>
      </c>
      <c r="G3032" t="s">
        <v>17</v>
      </c>
      <c r="H3032" t="str">
        <f>_xlfn.XLOOKUP(Flights[[#This Row],[Destination]],Airports!$A$1:$A$77,Airports!$D$1:$D$77,"Code not found")</f>
        <v>Honolulu</v>
      </c>
      <c r="I3032" t="str" cm="1">
        <f t="array" ref="I3032">_xlfn.XLOOKUP(Flights[[#This Row],[Destination]],_xlfn._TRO_TRAILING(Airports!A:A),_xlfn._TRO_TRAILING(Airports!E:E),"Code not found")</f>
        <v>HI</v>
      </c>
      <c r="J3032" s="1">
        <v>0.78819444444444442</v>
      </c>
      <c r="K3032">
        <f>HOUR(Flights[[#This Row],[Scheduled Departure]])</f>
        <v>18</v>
      </c>
      <c r="L3032" s="1">
        <v>0.78749999999999998</v>
      </c>
      <c r="M3032">
        <v>-1</v>
      </c>
      <c r="N3032">
        <v>342</v>
      </c>
      <c r="O3032" s="14">
        <f>Flights[[#This Row],[Length (min)]]/60</f>
        <v>5.7</v>
      </c>
      <c r="P3032">
        <v>2556</v>
      </c>
      <c r="Q3032" s="17">
        <f>IFERROR(Flights[[#This Row],[Distance]]/Flights[[#This Row],[Length (hr)]],"")</f>
        <v>448.42105263157896</v>
      </c>
      <c r="R3032" s="1">
        <v>0.90069444444444446</v>
      </c>
      <c r="S3032" s="1">
        <v>0.9</v>
      </c>
      <c r="T3032">
        <v>-1</v>
      </c>
      <c r="U3032" t="str">
        <f>IF(Flights[[#This Row],[Arrival Delay]]="","Cancelled",IF(Flights[[#This Row],[Arrival Delay]]&gt;15,"Delayed","On time"))</f>
        <v>On time</v>
      </c>
      <c r="V3032" t="str">
        <f>IF(Flights[[#This Row],[Status]]&lt;&gt;"Delayed","",IF(Flights[[#This Row],[Arrival Delay]]&gt;120,"Severe",IF(Flights[[#This Row],[Arrival Delay]]&gt;60,"Major","Moderate")))</f>
        <v/>
      </c>
      <c r="X3032" t="str">
        <f>IF(OR(AND(Flights[[#This Row],[Status]]="Cancelled",Flights[[#This Row],[Cancellation Reason]]="Airline/Carrier"),Flights[[#This Row],[Delay Type]]="Severe"),"Yes","No")</f>
        <v>No</v>
      </c>
    </row>
    <row r="3033" spans="1:24" x14ac:dyDescent="0.25">
      <c r="A3033" s="3">
        <v>42227</v>
      </c>
      <c r="B3033">
        <f>WEEKNUM(Flights[[#This Row],[Date]],2)</f>
        <v>33</v>
      </c>
      <c r="C3033">
        <f>WEEKDAY(Flights[[#This Row],[Date]],2)</f>
        <v>2</v>
      </c>
      <c r="D3033" t="s">
        <v>618</v>
      </c>
      <c r="E3033" t="s">
        <v>1991</v>
      </c>
      <c r="F3033" t="s">
        <v>0</v>
      </c>
      <c r="G3033" t="s">
        <v>344</v>
      </c>
      <c r="H3033" t="str">
        <f>_xlfn.XLOOKUP(Flights[[#This Row],[Destination]],Airports!$A$1:$A$77,Airports!$D$1:$D$77,"Code not found")</f>
        <v>Seattle</v>
      </c>
      <c r="I3033" t="str" cm="1">
        <f t="array" ref="I3033">_xlfn.XLOOKUP(Flights[[#This Row],[Destination]],_xlfn._TRO_TRAILING(Airports!A:A),_xlfn._TRO_TRAILING(Airports!E:E),"Code not found")</f>
        <v>WA</v>
      </c>
      <c r="J3033" s="1">
        <v>0.79861111111111116</v>
      </c>
      <c r="K3033">
        <f>HOUR(Flights[[#This Row],[Scheduled Departure]])</f>
        <v>19</v>
      </c>
      <c r="L3033" s="1">
        <v>0.79513888888888884</v>
      </c>
      <c r="M3033">
        <v>-5</v>
      </c>
      <c r="N3033">
        <v>148</v>
      </c>
      <c r="O3033" s="14">
        <f>Flights[[#This Row],[Length (min)]]/60</f>
        <v>2.4666666666666668</v>
      </c>
      <c r="P3033">
        <v>954</v>
      </c>
      <c r="Q3033" s="17">
        <f>IFERROR(Flights[[#This Row],[Distance]]/Flights[[#This Row],[Length (hr)]],"")</f>
        <v>386.75675675675672</v>
      </c>
      <c r="R3033" s="1">
        <v>0.90416666666666667</v>
      </c>
      <c r="S3033" s="1">
        <v>0.8979166666666667</v>
      </c>
      <c r="T3033">
        <v>-9</v>
      </c>
      <c r="U3033" t="str">
        <f>IF(Flights[[#This Row],[Arrival Delay]]="","Cancelled",IF(Flights[[#This Row],[Arrival Delay]]&gt;15,"Delayed","On time"))</f>
        <v>On time</v>
      </c>
      <c r="V3033" t="str">
        <f>IF(Flights[[#This Row],[Status]]&lt;&gt;"Delayed","",IF(Flights[[#This Row],[Arrival Delay]]&gt;120,"Severe",IF(Flights[[#This Row],[Arrival Delay]]&gt;60,"Major","Moderate")))</f>
        <v/>
      </c>
      <c r="X3033" t="str">
        <f>IF(OR(AND(Flights[[#This Row],[Status]]="Cancelled",Flights[[#This Row],[Cancellation Reason]]="Airline/Carrier"),Flights[[#This Row],[Delay Type]]="Severe"),"Yes","No")</f>
        <v>No</v>
      </c>
    </row>
    <row r="3034" spans="1:24" x14ac:dyDescent="0.25">
      <c r="A3034" s="3">
        <v>42227</v>
      </c>
      <c r="B3034">
        <f>WEEKNUM(Flights[[#This Row],[Date]],2)</f>
        <v>33</v>
      </c>
      <c r="C3034">
        <f>WEEKDAY(Flights[[#This Row],[Date]],2)</f>
        <v>2</v>
      </c>
      <c r="D3034" t="s">
        <v>1414</v>
      </c>
      <c r="E3034" t="s">
        <v>1990</v>
      </c>
      <c r="F3034" t="s">
        <v>0</v>
      </c>
      <c r="G3034" t="s">
        <v>4</v>
      </c>
      <c r="H3034" t="str">
        <f>_xlfn.XLOOKUP(Flights[[#This Row],[Destination]],Airports!$A$1:$A$77,Airports!$D$1:$D$77,"Code not found")</f>
        <v>Chicago</v>
      </c>
      <c r="I3034" t="str" cm="1">
        <f t="array" ref="I3034">_xlfn.XLOOKUP(Flights[[#This Row],[Destination]],_xlfn._TRO_TRAILING(Airports!A:A),_xlfn._TRO_TRAILING(Airports!E:E),"Code not found")</f>
        <v>IL</v>
      </c>
      <c r="J3034" s="1">
        <v>0.82708333333333328</v>
      </c>
      <c r="K3034">
        <f>HOUR(Flights[[#This Row],[Scheduled Departure]])</f>
        <v>19</v>
      </c>
      <c r="L3034" s="1">
        <v>0.82847222222222228</v>
      </c>
      <c r="M3034">
        <v>2</v>
      </c>
      <c r="N3034">
        <v>230</v>
      </c>
      <c r="O3034" s="14">
        <f>Flights[[#This Row],[Length (min)]]/60</f>
        <v>3.8333333333333335</v>
      </c>
      <c r="P3034">
        <v>1744</v>
      </c>
      <c r="Q3034" s="17">
        <f>IFERROR(Flights[[#This Row],[Distance]]/Flights[[#This Row],[Length (hr)]],"")</f>
        <v>454.95652173913044</v>
      </c>
      <c r="R3034" s="1">
        <v>7.8472222222222221E-2</v>
      </c>
      <c r="S3034" s="1">
        <v>7.1527777777777773E-2</v>
      </c>
      <c r="T3034">
        <v>-10</v>
      </c>
      <c r="U3034" t="str">
        <f>IF(Flights[[#This Row],[Arrival Delay]]="","Cancelled",IF(Flights[[#This Row],[Arrival Delay]]&gt;15,"Delayed","On time"))</f>
        <v>On time</v>
      </c>
      <c r="V3034" t="str">
        <f>IF(Flights[[#This Row],[Status]]&lt;&gt;"Delayed","",IF(Flights[[#This Row],[Arrival Delay]]&gt;120,"Severe",IF(Flights[[#This Row],[Arrival Delay]]&gt;60,"Major","Moderate")))</f>
        <v/>
      </c>
      <c r="X3034" t="str">
        <f>IF(OR(AND(Flights[[#This Row],[Status]]="Cancelled",Flights[[#This Row],[Cancellation Reason]]="Airline/Carrier"),Flights[[#This Row],[Delay Type]]="Severe"),"Yes","No")</f>
        <v>No</v>
      </c>
    </row>
    <row r="3035" spans="1:24" x14ac:dyDescent="0.25">
      <c r="A3035" s="3">
        <v>42227</v>
      </c>
      <c r="B3035">
        <f>WEEKNUM(Flights[[#This Row],[Date]],2)</f>
        <v>33</v>
      </c>
      <c r="C3035">
        <f>WEEKDAY(Flights[[#This Row],[Date]],2)</f>
        <v>2</v>
      </c>
      <c r="D3035" t="s">
        <v>1042</v>
      </c>
      <c r="E3035" t="s">
        <v>1989</v>
      </c>
      <c r="F3035" t="s">
        <v>0</v>
      </c>
      <c r="G3035" t="s">
        <v>308</v>
      </c>
      <c r="H3035" t="str">
        <f>_xlfn.XLOOKUP(Flights[[#This Row],[Destination]],Airports!$A$1:$A$77,Airports!$D$1:$D$77,"Code not found")</f>
        <v>Memphis</v>
      </c>
      <c r="I3035" t="str" cm="1">
        <f t="array" ref="I3035">_xlfn.XLOOKUP(Flights[[#This Row],[Destination]],_xlfn._TRO_TRAILING(Airports!A:A),_xlfn._TRO_TRAILING(Airports!E:E),"Code not found")</f>
        <v>TN</v>
      </c>
      <c r="J3035" s="1">
        <v>0.98958333333333337</v>
      </c>
      <c r="K3035">
        <f>HOUR(Flights[[#This Row],[Scheduled Departure]])</f>
        <v>23</v>
      </c>
      <c r="L3035" s="1">
        <v>0.98541666666666672</v>
      </c>
      <c r="M3035">
        <v>-6</v>
      </c>
      <c r="N3035">
        <v>212</v>
      </c>
      <c r="O3035" s="14">
        <f>Flights[[#This Row],[Length (min)]]/60</f>
        <v>3.5333333333333332</v>
      </c>
      <c r="P3035">
        <v>1619</v>
      </c>
      <c r="Q3035" s="17">
        <f>IFERROR(Flights[[#This Row],[Distance]]/Flights[[#This Row],[Length (hr)]],"")</f>
        <v>458.20754716981133</v>
      </c>
      <c r="R3035" s="1">
        <v>0.22777777777777777</v>
      </c>
      <c r="S3035" s="1">
        <v>0.21597222222222223</v>
      </c>
      <c r="T3035">
        <v>-17</v>
      </c>
      <c r="U3035" t="str">
        <f>IF(Flights[[#This Row],[Arrival Delay]]="","Cancelled",IF(Flights[[#This Row],[Arrival Delay]]&gt;15,"Delayed","On time"))</f>
        <v>On time</v>
      </c>
      <c r="V3035" t="str">
        <f>IF(Flights[[#This Row],[Status]]&lt;&gt;"Delayed","",IF(Flights[[#This Row],[Arrival Delay]]&gt;120,"Severe",IF(Flights[[#This Row],[Arrival Delay]]&gt;60,"Major","Moderate")))</f>
        <v/>
      </c>
      <c r="X3035" t="str">
        <f>IF(OR(AND(Flights[[#This Row],[Status]]="Cancelled",Flights[[#This Row],[Cancellation Reason]]="Airline/Carrier"),Flights[[#This Row],[Delay Type]]="Severe"),"Yes","No")</f>
        <v>No</v>
      </c>
    </row>
    <row r="3036" spans="1:24" x14ac:dyDescent="0.25">
      <c r="A3036" s="3">
        <v>42228</v>
      </c>
      <c r="B3036">
        <f>WEEKNUM(Flights[[#This Row],[Date]],2)</f>
        <v>33</v>
      </c>
      <c r="C3036">
        <f>WEEKDAY(Flights[[#This Row],[Date]],2)</f>
        <v>3</v>
      </c>
      <c r="D3036" t="s">
        <v>1128</v>
      </c>
      <c r="E3036" t="s">
        <v>1995</v>
      </c>
      <c r="F3036" t="s">
        <v>0</v>
      </c>
      <c r="G3036" t="s">
        <v>273</v>
      </c>
      <c r="H3036" t="str">
        <f>_xlfn.XLOOKUP(Flights[[#This Row],[Destination]],Airports!$A$1:$A$77,Airports!$D$1:$D$77,"Code not found")</f>
        <v>Denver</v>
      </c>
      <c r="I3036" t="str" cm="1">
        <f t="array" ref="I3036">_xlfn.XLOOKUP(Flights[[#This Row],[Destination]],_xlfn._TRO_TRAILING(Airports!A:A),_xlfn._TRO_TRAILING(Airports!E:E),"Code not found")</f>
        <v>CO</v>
      </c>
      <c r="J3036" s="1">
        <v>0.22916666666666666</v>
      </c>
      <c r="K3036">
        <f>HOUR(Flights[[#This Row],[Scheduled Departure]])</f>
        <v>5</v>
      </c>
      <c r="L3036" s="1">
        <v>0.22708333333333333</v>
      </c>
      <c r="M3036">
        <v>-3</v>
      </c>
      <c r="N3036">
        <v>138</v>
      </c>
      <c r="O3036" s="14">
        <f>Flights[[#This Row],[Length (min)]]/60</f>
        <v>2.2999999999999998</v>
      </c>
      <c r="P3036">
        <v>862</v>
      </c>
      <c r="Q3036" s="17">
        <f>IFERROR(Flights[[#This Row],[Distance]]/Flights[[#This Row],[Length (hr)]],"")</f>
        <v>374.78260869565219</v>
      </c>
      <c r="R3036" s="1">
        <v>0.36805555555555558</v>
      </c>
      <c r="S3036" s="1">
        <v>0.36458333333333331</v>
      </c>
      <c r="T3036">
        <v>-5</v>
      </c>
      <c r="U3036" t="str">
        <f>IF(Flights[[#This Row],[Arrival Delay]]="","Cancelled",IF(Flights[[#This Row],[Arrival Delay]]&gt;15,"Delayed","On time"))</f>
        <v>On time</v>
      </c>
      <c r="V3036" t="str">
        <f>IF(Flights[[#This Row],[Status]]&lt;&gt;"Delayed","",IF(Flights[[#This Row],[Arrival Delay]]&gt;120,"Severe",IF(Flights[[#This Row],[Arrival Delay]]&gt;60,"Major","Moderate")))</f>
        <v/>
      </c>
      <c r="X3036" t="str">
        <f>IF(OR(AND(Flights[[#This Row],[Status]]="Cancelled",Flights[[#This Row],[Cancellation Reason]]="Airline/Carrier"),Flights[[#This Row],[Delay Type]]="Severe"),"Yes","No")</f>
        <v>No</v>
      </c>
    </row>
    <row r="3037" spans="1:24" x14ac:dyDescent="0.25">
      <c r="A3037" s="3">
        <v>42228</v>
      </c>
      <c r="B3037">
        <f>WEEKNUM(Flights[[#This Row],[Date]],2)</f>
        <v>33</v>
      </c>
      <c r="C3037">
        <f>WEEKDAY(Flights[[#This Row],[Date]],2)</f>
        <v>3</v>
      </c>
      <c r="D3037" t="s">
        <v>131</v>
      </c>
      <c r="E3037" t="s">
        <v>1987</v>
      </c>
      <c r="F3037" t="s">
        <v>0</v>
      </c>
      <c r="G3037" t="s">
        <v>3</v>
      </c>
      <c r="H3037" t="str">
        <f>_xlfn.XLOOKUP(Flights[[#This Row],[Destination]],Airports!$A$1:$A$77,Airports!$D$1:$D$77,"Code not found")</f>
        <v>Dallas</v>
      </c>
      <c r="I3037" t="str" cm="1">
        <f t="array" ref="I3037">_xlfn.XLOOKUP(Flights[[#This Row],[Destination]],_xlfn._TRO_TRAILING(Airports!A:A),_xlfn._TRO_TRAILING(Airports!E:E),"Code not found")</f>
        <v>TX</v>
      </c>
      <c r="J3037" s="1">
        <v>0.2951388888888889</v>
      </c>
      <c r="K3037">
        <f>HOUR(Flights[[#This Row],[Scheduled Departure]])</f>
        <v>7</v>
      </c>
      <c r="L3037" s="1">
        <v>0.2902777777777778</v>
      </c>
      <c r="M3037">
        <v>-7</v>
      </c>
      <c r="N3037">
        <v>192</v>
      </c>
      <c r="O3037" s="14">
        <f>Flights[[#This Row],[Length (min)]]/60</f>
        <v>3.2</v>
      </c>
      <c r="P3037">
        <v>1235</v>
      </c>
      <c r="Q3037" s="17">
        <f>IFERROR(Flights[[#This Row],[Distance]]/Flights[[#This Row],[Length (hr)]],"")</f>
        <v>385.9375</v>
      </c>
      <c r="R3037" s="1">
        <v>0.5131944444444444</v>
      </c>
      <c r="S3037" s="1">
        <v>0.50694444444444442</v>
      </c>
      <c r="T3037">
        <v>-9</v>
      </c>
      <c r="U3037" t="str">
        <f>IF(Flights[[#This Row],[Arrival Delay]]="","Cancelled",IF(Flights[[#This Row],[Arrival Delay]]&gt;15,"Delayed","On time"))</f>
        <v>On time</v>
      </c>
      <c r="V3037" t="str">
        <f>IF(Flights[[#This Row],[Status]]&lt;&gt;"Delayed","",IF(Flights[[#This Row],[Arrival Delay]]&gt;120,"Severe",IF(Flights[[#This Row],[Arrival Delay]]&gt;60,"Major","Moderate")))</f>
        <v/>
      </c>
      <c r="X3037" t="str">
        <f>IF(OR(AND(Flights[[#This Row],[Status]]="Cancelled",Flights[[#This Row],[Cancellation Reason]]="Airline/Carrier"),Flights[[#This Row],[Delay Type]]="Severe"),"Yes","No")</f>
        <v>No</v>
      </c>
    </row>
    <row r="3038" spans="1:24" x14ac:dyDescent="0.25">
      <c r="A3038" s="3">
        <v>42228</v>
      </c>
      <c r="B3038">
        <f>WEEKNUM(Flights[[#This Row],[Date]],2)</f>
        <v>33</v>
      </c>
      <c r="C3038">
        <f>WEEKDAY(Flights[[#This Row],[Date]],2)</f>
        <v>3</v>
      </c>
      <c r="D3038" t="s">
        <v>783</v>
      </c>
      <c r="E3038" t="s">
        <v>1990</v>
      </c>
      <c r="F3038" t="s">
        <v>0</v>
      </c>
      <c r="G3038" t="s">
        <v>293</v>
      </c>
      <c r="H3038" t="str">
        <f>_xlfn.XLOOKUP(Flights[[#This Row],[Destination]],Airports!$A$1:$A$77,Airports!$D$1:$D$77,"Code not found")</f>
        <v>Houston</v>
      </c>
      <c r="I3038" t="str" cm="1">
        <f t="array" ref="I3038">_xlfn.XLOOKUP(Flights[[#This Row],[Destination]],_xlfn._TRO_TRAILING(Airports!A:A),_xlfn._TRO_TRAILING(Airports!E:E),"Code not found")</f>
        <v>TX</v>
      </c>
      <c r="J3038" s="1">
        <v>0.30208333333333331</v>
      </c>
      <c r="K3038">
        <f>HOUR(Flights[[#This Row],[Scheduled Departure]])</f>
        <v>7</v>
      </c>
      <c r="L3038" s="1">
        <v>0.30069444444444443</v>
      </c>
      <c r="M3038">
        <v>-2</v>
      </c>
      <c r="N3038">
        <v>190</v>
      </c>
      <c r="O3038" s="14">
        <f>Flights[[#This Row],[Length (min)]]/60</f>
        <v>3.1666666666666665</v>
      </c>
      <c r="P3038">
        <v>1379</v>
      </c>
      <c r="Q3038" s="17">
        <f>IFERROR(Flights[[#This Row],[Distance]]/Flights[[#This Row],[Length (hr)]],"")</f>
        <v>435.47368421052636</v>
      </c>
      <c r="R3038" s="1">
        <v>0.52500000000000002</v>
      </c>
      <c r="S3038" s="1">
        <v>0.51597222222222228</v>
      </c>
      <c r="T3038">
        <v>-13</v>
      </c>
      <c r="U3038" t="str">
        <f>IF(Flights[[#This Row],[Arrival Delay]]="","Cancelled",IF(Flights[[#This Row],[Arrival Delay]]&gt;15,"Delayed","On time"))</f>
        <v>On time</v>
      </c>
      <c r="V3038" t="str">
        <f>IF(Flights[[#This Row],[Status]]&lt;&gt;"Delayed","",IF(Flights[[#This Row],[Arrival Delay]]&gt;120,"Severe",IF(Flights[[#This Row],[Arrival Delay]]&gt;60,"Major","Moderate")))</f>
        <v/>
      </c>
      <c r="X3038" t="str">
        <f>IF(OR(AND(Flights[[#This Row],[Status]]="Cancelled",Flights[[#This Row],[Cancellation Reason]]="Airline/Carrier"),Flights[[#This Row],[Delay Type]]="Severe"),"Yes","No")</f>
        <v>No</v>
      </c>
    </row>
    <row r="3039" spans="1:24" x14ac:dyDescent="0.25">
      <c r="A3039" s="3">
        <v>42228</v>
      </c>
      <c r="B3039">
        <f>WEEKNUM(Flights[[#This Row],[Date]],2)</f>
        <v>33</v>
      </c>
      <c r="C3039">
        <f>WEEKDAY(Flights[[#This Row],[Date]],2)</f>
        <v>3</v>
      </c>
      <c r="D3039" t="s">
        <v>700</v>
      </c>
      <c r="E3039" t="s">
        <v>1996</v>
      </c>
      <c r="F3039" t="s">
        <v>0</v>
      </c>
      <c r="G3039" t="s">
        <v>344</v>
      </c>
      <c r="H3039" t="str">
        <f>_xlfn.XLOOKUP(Flights[[#This Row],[Destination]],Airports!$A$1:$A$77,Airports!$D$1:$D$77,"Code not found")</f>
        <v>Seattle</v>
      </c>
      <c r="I3039" t="str" cm="1">
        <f t="array" ref="I3039">_xlfn.XLOOKUP(Flights[[#This Row],[Destination]],_xlfn._TRO_TRAILING(Airports!A:A),_xlfn._TRO_TRAILING(Airports!E:E),"Code not found")</f>
        <v>WA</v>
      </c>
      <c r="J3039" s="1">
        <v>0.32291666666666669</v>
      </c>
      <c r="K3039">
        <f>HOUR(Flights[[#This Row],[Scheduled Departure]])</f>
        <v>7</v>
      </c>
      <c r="L3039" s="1">
        <v>0.32361111111111113</v>
      </c>
      <c r="M3039">
        <v>1</v>
      </c>
      <c r="N3039">
        <v>140</v>
      </c>
      <c r="O3039" s="14">
        <f>Flights[[#This Row],[Length (min)]]/60</f>
        <v>2.3333333333333335</v>
      </c>
      <c r="P3039">
        <v>954</v>
      </c>
      <c r="Q3039" s="17">
        <f>IFERROR(Flights[[#This Row],[Distance]]/Flights[[#This Row],[Length (hr)]],"")</f>
        <v>408.85714285714283</v>
      </c>
      <c r="R3039" s="1">
        <v>0.42708333333333331</v>
      </c>
      <c r="S3039" s="1">
        <v>0.42083333333333334</v>
      </c>
      <c r="T3039">
        <v>-9</v>
      </c>
      <c r="U3039" t="str">
        <f>IF(Flights[[#This Row],[Arrival Delay]]="","Cancelled",IF(Flights[[#This Row],[Arrival Delay]]&gt;15,"Delayed","On time"))</f>
        <v>On time</v>
      </c>
      <c r="V3039" t="str">
        <f>IF(Flights[[#This Row],[Status]]&lt;&gt;"Delayed","",IF(Flights[[#This Row],[Arrival Delay]]&gt;120,"Severe",IF(Flights[[#This Row],[Arrival Delay]]&gt;60,"Major","Moderate")))</f>
        <v/>
      </c>
      <c r="X3039" t="str">
        <f>IF(OR(AND(Flights[[#This Row],[Status]]="Cancelled",Flights[[#This Row],[Cancellation Reason]]="Airline/Carrier"),Flights[[#This Row],[Delay Type]]="Severe"),"Yes","No")</f>
        <v>No</v>
      </c>
    </row>
    <row r="3040" spans="1:24" x14ac:dyDescent="0.25">
      <c r="A3040" s="3">
        <v>42228</v>
      </c>
      <c r="B3040">
        <f>WEEKNUM(Flights[[#This Row],[Date]],2)</f>
        <v>33</v>
      </c>
      <c r="C3040">
        <f>WEEKDAY(Flights[[#This Row],[Date]],2)</f>
        <v>3</v>
      </c>
      <c r="D3040" t="s">
        <v>113</v>
      </c>
      <c r="E3040" t="s">
        <v>1987</v>
      </c>
      <c r="F3040" t="s">
        <v>0</v>
      </c>
      <c r="G3040" t="s">
        <v>12</v>
      </c>
      <c r="H3040" t="str">
        <f>_xlfn.XLOOKUP(Flights[[#This Row],[Destination]],Airports!$A$1:$A$77,Airports!$D$1:$D$77,"Code not found")</f>
        <v>New York</v>
      </c>
      <c r="I3040" t="str" cm="1">
        <f t="array" ref="I3040">_xlfn.XLOOKUP(Flights[[#This Row],[Destination]],_xlfn._TRO_TRAILING(Airports!A:A),_xlfn._TRO_TRAILING(Airports!E:E),"Code not found")</f>
        <v>NY</v>
      </c>
      <c r="J3040" s="1">
        <v>0.33333333333333331</v>
      </c>
      <c r="K3040">
        <f>HOUR(Flights[[#This Row],[Scheduled Departure]])</f>
        <v>8</v>
      </c>
      <c r="L3040" s="1">
        <v>0.32916666666666666</v>
      </c>
      <c r="M3040">
        <v>-6</v>
      </c>
      <c r="N3040">
        <v>316</v>
      </c>
      <c r="O3040" s="14">
        <f>Flights[[#This Row],[Length (min)]]/60</f>
        <v>5.2666666666666666</v>
      </c>
      <c r="P3040">
        <v>2475</v>
      </c>
      <c r="Q3040" s="17">
        <f>IFERROR(Flights[[#This Row],[Distance]]/Flights[[#This Row],[Length (hr)]],"")</f>
        <v>469.9367088607595</v>
      </c>
      <c r="R3040" s="1">
        <v>0.70208333333333328</v>
      </c>
      <c r="S3040" s="1">
        <v>0.67361111111111116</v>
      </c>
      <c r="T3040">
        <v>-41</v>
      </c>
      <c r="U3040" t="str">
        <f>IF(Flights[[#This Row],[Arrival Delay]]="","Cancelled",IF(Flights[[#This Row],[Arrival Delay]]&gt;15,"Delayed","On time"))</f>
        <v>On time</v>
      </c>
      <c r="V3040" t="str">
        <f>IF(Flights[[#This Row],[Status]]&lt;&gt;"Delayed","",IF(Flights[[#This Row],[Arrival Delay]]&gt;120,"Severe",IF(Flights[[#This Row],[Arrival Delay]]&gt;60,"Major","Moderate")))</f>
        <v/>
      </c>
      <c r="X3040" t="str">
        <f>IF(OR(AND(Flights[[#This Row],[Status]]="Cancelled",Flights[[#This Row],[Cancellation Reason]]="Airline/Carrier"),Flights[[#This Row],[Delay Type]]="Severe"),"Yes","No")</f>
        <v>No</v>
      </c>
    </row>
    <row r="3041" spans="1:24" x14ac:dyDescent="0.25">
      <c r="A3041" s="3">
        <v>42228</v>
      </c>
      <c r="B3041">
        <f>WEEKNUM(Flights[[#This Row],[Date]],2)</f>
        <v>33</v>
      </c>
      <c r="C3041">
        <f>WEEKDAY(Flights[[#This Row],[Date]],2)</f>
        <v>3</v>
      </c>
      <c r="D3041" t="s">
        <v>1423</v>
      </c>
      <c r="E3041" t="s">
        <v>1994</v>
      </c>
      <c r="F3041" t="s">
        <v>0</v>
      </c>
      <c r="G3041" t="s">
        <v>7</v>
      </c>
      <c r="H3041" t="str">
        <f>_xlfn.XLOOKUP(Flights[[#This Row],[Destination]],Airports!$A$1:$A$77,Airports!$D$1:$D$77,"Code not found")</f>
        <v>Austin</v>
      </c>
      <c r="I3041" t="str" cm="1">
        <f t="array" ref="I3041">_xlfn.XLOOKUP(Flights[[#This Row],[Destination]],_xlfn._TRO_TRAILING(Airports!A:A),_xlfn._TRO_TRAILING(Airports!E:E),"Code not found")</f>
        <v>TX</v>
      </c>
      <c r="J3041" s="1">
        <v>0.33333333333333331</v>
      </c>
      <c r="K3041">
        <f>HOUR(Flights[[#This Row],[Scheduled Departure]])</f>
        <v>8</v>
      </c>
      <c r="L3041" s="1">
        <v>0.3298611111111111</v>
      </c>
      <c r="M3041">
        <v>-5</v>
      </c>
      <c r="N3041">
        <v>193</v>
      </c>
      <c r="O3041" s="14">
        <f>Flights[[#This Row],[Length (min)]]/60</f>
        <v>3.2166666666666668</v>
      </c>
      <c r="P3041">
        <v>1242</v>
      </c>
      <c r="Q3041" s="17">
        <f>IFERROR(Flights[[#This Row],[Distance]]/Flights[[#This Row],[Length (hr)]],"")</f>
        <v>386.11398963730568</v>
      </c>
      <c r="R3041" s="1">
        <v>0.54722222222222228</v>
      </c>
      <c r="S3041" s="1">
        <v>0.54722222222222228</v>
      </c>
      <c r="T3041">
        <v>0</v>
      </c>
      <c r="U3041" t="str">
        <f>IF(Flights[[#This Row],[Arrival Delay]]="","Cancelled",IF(Flights[[#This Row],[Arrival Delay]]&gt;15,"Delayed","On time"))</f>
        <v>On time</v>
      </c>
      <c r="V3041" t="str">
        <f>IF(Flights[[#This Row],[Status]]&lt;&gt;"Delayed","",IF(Flights[[#This Row],[Arrival Delay]]&gt;120,"Severe",IF(Flights[[#This Row],[Arrival Delay]]&gt;60,"Major","Moderate")))</f>
        <v/>
      </c>
      <c r="X3041" t="str">
        <f>IF(OR(AND(Flights[[#This Row],[Status]]="Cancelled",Flights[[#This Row],[Cancellation Reason]]="Airline/Carrier"),Flights[[#This Row],[Delay Type]]="Severe"),"Yes","No")</f>
        <v>No</v>
      </c>
    </row>
    <row r="3042" spans="1:24" x14ac:dyDescent="0.25">
      <c r="A3042" s="3">
        <v>42228</v>
      </c>
      <c r="B3042">
        <f>WEEKNUM(Flights[[#This Row],[Date]],2)</f>
        <v>33</v>
      </c>
      <c r="C3042">
        <f>WEEKDAY(Flights[[#This Row],[Date]],2)</f>
        <v>3</v>
      </c>
      <c r="D3042" t="s">
        <v>790</v>
      </c>
      <c r="E3042" t="s">
        <v>1994</v>
      </c>
      <c r="F3042" t="s">
        <v>0</v>
      </c>
      <c r="G3042" t="s">
        <v>351</v>
      </c>
      <c r="H3042" t="str">
        <f>_xlfn.XLOOKUP(Flights[[#This Row],[Destination]],Airports!$A$1:$A$77,Airports!$D$1:$D$77,"Code not found")</f>
        <v>Sacramento</v>
      </c>
      <c r="I3042" t="str" cm="1">
        <f t="array" ref="I3042">_xlfn.XLOOKUP(Flights[[#This Row],[Destination]],_xlfn._TRO_TRAILING(Airports!A:A),_xlfn._TRO_TRAILING(Airports!E:E),"Code not found")</f>
        <v>CA</v>
      </c>
      <c r="J3042" s="1">
        <v>0.34513888888888888</v>
      </c>
      <c r="K3042">
        <f>HOUR(Flights[[#This Row],[Scheduled Departure]])</f>
        <v>8</v>
      </c>
      <c r="L3042" s="1">
        <v>0.34236111111111112</v>
      </c>
      <c r="M3042">
        <v>-4</v>
      </c>
      <c r="N3042">
        <v>87</v>
      </c>
      <c r="O3042" s="14">
        <f>Flights[[#This Row],[Length (min)]]/60</f>
        <v>1.45</v>
      </c>
      <c r="P3042">
        <v>373</v>
      </c>
      <c r="Q3042" s="17">
        <f>IFERROR(Flights[[#This Row],[Distance]]/Flights[[#This Row],[Length (hr)]],"")</f>
        <v>257.24137931034483</v>
      </c>
      <c r="R3042" s="1">
        <v>0.40694444444444444</v>
      </c>
      <c r="S3042" s="1">
        <v>0.40277777777777779</v>
      </c>
      <c r="T3042">
        <v>-6</v>
      </c>
      <c r="U3042" t="str">
        <f>IF(Flights[[#This Row],[Arrival Delay]]="","Cancelled",IF(Flights[[#This Row],[Arrival Delay]]&gt;15,"Delayed","On time"))</f>
        <v>On time</v>
      </c>
      <c r="V3042" t="str">
        <f>IF(Flights[[#This Row],[Status]]&lt;&gt;"Delayed","",IF(Flights[[#This Row],[Arrival Delay]]&gt;120,"Severe",IF(Flights[[#This Row],[Arrival Delay]]&gt;60,"Major","Moderate")))</f>
        <v/>
      </c>
      <c r="X3042" t="str">
        <f>IF(OR(AND(Flights[[#This Row],[Status]]="Cancelled",Flights[[#This Row],[Cancellation Reason]]="Airline/Carrier"),Flights[[#This Row],[Delay Type]]="Severe"),"Yes","No")</f>
        <v>No</v>
      </c>
    </row>
    <row r="3043" spans="1:24" x14ac:dyDescent="0.25">
      <c r="A3043" s="3">
        <v>42228</v>
      </c>
      <c r="B3043">
        <f>WEEKNUM(Flights[[#This Row],[Date]],2)</f>
        <v>33</v>
      </c>
      <c r="C3043">
        <f>WEEKDAY(Flights[[#This Row],[Date]],2)</f>
        <v>3</v>
      </c>
      <c r="D3043" t="s">
        <v>706</v>
      </c>
      <c r="E3043" t="s">
        <v>1989</v>
      </c>
      <c r="F3043" t="s">
        <v>0</v>
      </c>
      <c r="G3043" t="s">
        <v>316</v>
      </c>
      <c r="H3043" t="str">
        <f>_xlfn.XLOOKUP(Flights[[#This Row],[Destination]],Airports!$A$1:$A$77,Airports!$D$1:$D$77,"Code not found")</f>
        <v>New Orleans</v>
      </c>
      <c r="I3043" t="str" cm="1">
        <f t="array" ref="I3043">_xlfn.XLOOKUP(Flights[[#This Row],[Destination]],_xlfn._TRO_TRAILING(Airports!A:A),_xlfn._TRO_TRAILING(Airports!E:E),"Code not found")</f>
        <v>LA</v>
      </c>
      <c r="J3043" s="1">
        <v>0.3888888888888889</v>
      </c>
      <c r="K3043">
        <f>HOUR(Flights[[#This Row],[Scheduled Departure]])</f>
        <v>9</v>
      </c>
      <c r="L3043" s="1">
        <v>0.38194444444444442</v>
      </c>
      <c r="M3043">
        <v>-10</v>
      </c>
      <c r="N3043">
        <v>230</v>
      </c>
      <c r="O3043" s="14">
        <f>Flights[[#This Row],[Length (min)]]/60</f>
        <v>3.8333333333333335</v>
      </c>
      <c r="P3043">
        <v>1670</v>
      </c>
      <c r="Q3043" s="17">
        <f>IFERROR(Flights[[#This Row],[Distance]]/Flights[[#This Row],[Length (hr)]],"")</f>
        <v>435.65217391304344</v>
      </c>
      <c r="R3043" s="1">
        <v>0.63680555555555551</v>
      </c>
      <c r="S3043" s="1">
        <v>0.625</v>
      </c>
      <c r="T3043">
        <v>-17</v>
      </c>
      <c r="U3043" t="str">
        <f>IF(Flights[[#This Row],[Arrival Delay]]="","Cancelled",IF(Flights[[#This Row],[Arrival Delay]]&gt;15,"Delayed","On time"))</f>
        <v>On time</v>
      </c>
      <c r="V3043" t="str">
        <f>IF(Flights[[#This Row],[Status]]&lt;&gt;"Delayed","",IF(Flights[[#This Row],[Arrival Delay]]&gt;120,"Severe",IF(Flights[[#This Row],[Arrival Delay]]&gt;60,"Major","Moderate")))</f>
        <v/>
      </c>
      <c r="X3043" t="str">
        <f>IF(OR(AND(Flights[[#This Row],[Status]]="Cancelled",Flights[[#This Row],[Cancellation Reason]]="Airline/Carrier"),Flights[[#This Row],[Delay Type]]="Severe"),"Yes","No")</f>
        <v>No</v>
      </c>
    </row>
    <row r="3044" spans="1:24" x14ac:dyDescent="0.25">
      <c r="A3044" s="3">
        <v>42228</v>
      </c>
      <c r="B3044">
        <f>WEEKNUM(Flights[[#This Row],[Date]],2)</f>
        <v>33</v>
      </c>
      <c r="C3044">
        <f>WEEKDAY(Flights[[#This Row],[Date]],2)</f>
        <v>3</v>
      </c>
      <c r="D3044" t="s">
        <v>491</v>
      </c>
      <c r="E3044" t="s">
        <v>1994</v>
      </c>
      <c r="F3044" t="s">
        <v>0</v>
      </c>
      <c r="G3044" t="s">
        <v>29</v>
      </c>
      <c r="H3044" t="str">
        <f>_xlfn.XLOOKUP(Flights[[#This Row],[Destination]],Airports!$A$1:$A$77,Airports!$D$1:$D$77,"Code not found")</f>
        <v>Phoenix</v>
      </c>
      <c r="I3044" t="str" cm="1">
        <f t="array" ref="I3044">_xlfn.XLOOKUP(Flights[[#This Row],[Destination]],_xlfn._TRO_TRAILING(Airports!A:A),_xlfn._TRO_TRAILING(Airports!E:E),"Code not found")</f>
        <v>AZ</v>
      </c>
      <c r="J3044" s="1">
        <v>0.5</v>
      </c>
      <c r="K3044">
        <f>HOUR(Flights[[#This Row],[Scheduled Departure]])</f>
        <v>12</v>
      </c>
      <c r="L3044" s="1">
        <v>0.49722222222222223</v>
      </c>
      <c r="M3044">
        <v>-4</v>
      </c>
      <c r="N3044">
        <v>81</v>
      </c>
      <c r="O3044" s="14">
        <f>Flights[[#This Row],[Length (min)]]/60</f>
        <v>1.35</v>
      </c>
      <c r="P3044">
        <v>370</v>
      </c>
      <c r="Q3044" s="17">
        <f>IFERROR(Flights[[#This Row],[Distance]]/Flights[[#This Row],[Length (hr)]],"")</f>
        <v>274.07407407407408</v>
      </c>
      <c r="R3044" s="1">
        <v>0.5625</v>
      </c>
      <c r="S3044" s="1">
        <v>0.55347222222222225</v>
      </c>
      <c r="T3044">
        <v>-13</v>
      </c>
      <c r="U3044" t="str">
        <f>IF(Flights[[#This Row],[Arrival Delay]]="","Cancelled",IF(Flights[[#This Row],[Arrival Delay]]&gt;15,"Delayed","On time"))</f>
        <v>On time</v>
      </c>
      <c r="V3044" t="str">
        <f>IF(Flights[[#This Row],[Status]]&lt;&gt;"Delayed","",IF(Flights[[#This Row],[Arrival Delay]]&gt;120,"Severe",IF(Flights[[#This Row],[Arrival Delay]]&gt;60,"Major","Moderate")))</f>
        <v/>
      </c>
      <c r="X3044" t="str">
        <f>IF(OR(AND(Flights[[#This Row],[Status]]="Cancelled",Flights[[#This Row],[Cancellation Reason]]="Airline/Carrier"),Flights[[#This Row],[Delay Type]]="Severe"),"Yes","No")</f>
        <v>No</v>
      </c>
    </row>
    <row r="3045" spans="1:24" x14ac:dyDescent="0.25">
      <c r="A3045" s="3">
        <v>42228</v>
      </c>
      <c r="B3045">
        <f>WEEKNUM(Flights[[#This Row],[Date]],2)</f>
        <v>33</v>
      </c>
      <c r="C3045">
        <f>WEEKDAY(Flights[[#This Row],[Date]],2)</f>
        <v>3</v>
      </c>
      <c r="D3045" t="s">
        <v>1147</v>
      </c>
      <c r="E3045" t="s">
        <v>1991</v>
      </c>
      <c r="F3045" t="s">
        <v>0</v>
      </c>
      <c r="G3045" t="s">
        <v>344</v>
      </c>
      <c r="H3045" t="str">
        <f>_xlfn.XLOOKUP(Flights[[#This Row],[Destination]],Airports!$A$1:$A$77,Airports!$D$1:$D$77,"Code not found")</f>
        <v>Seattle</v>
      </c>
      <c r="I3045" t="str" cm="1">
        <f t="array" ref="I3045">_xlfn.XLOOKUP(Flights[[#This Row],[Destination]],_xlfn._TRO_TRAILING(Airports!A:A),_xlfn._TRO_TRAILING(Airports!E:E),"Code not found")</f>
        <v>WA</v>
      </c>
      <c r="J3045" s="1">
        <v>0.51041666666666663</v>
      </c>
      <c r="K3045">
        <f>HOUR(Flights[[#This Row],[Scheduled Departure]])</f>
        <v>12</v>
      </c>
      <c r="L3045" s="1">
        <v>0.50694444444444442</v>
      </c>
      <c r="M3045">
        <v>-5</v>
      </c>
      <c r="N3045">
        <v>146</v>
      </c>
      <c r="O3045" s="14">
        <f>Flights[[#This Row],[Length (min)]]/60</f>
        <v>2.4333333333333331</v>
      </c>
      <c r="P3045">
        <v>954</v>
      </c>
      <c r="Q3045" s="17">
        <f>IFERROR(Flights[[#This Row],[Distance]]/Flights[[#This Row],[Length (hr)]],"")</f>
        <v>392.054794520548</v>
      </c>
      <c r="R3045" s="1">
        <v>0.62083333333333335</v>
      </c>
      <c r="S3045" s="1">
        <v>0.60833333333333328</v>
      </c>
      <c r="T3045">
        <v>-18</v>
      </c>
      <c r="U3045" t="str">
        <f>IF(Flights[[#This Row],[Arrival Delay]]="","Cancelled",IF(Flights[[#This Row],[Arrival Delay]]&gt;15,"Delayed","On time"))</f>
        <v>On time</v>
      </c>
      <c r="V3045" t="str">
        <f>IF(Flights[[#This Row],[Status]]&lt;&gt;"Delayed","",IF(Flights[[#This Row],[Arrival Delay]]&gt;120,"Severe",IF(Flights[[#This Row],[Arrival Delay]]&gt;60,"Major","Moderate")))</f>
        <v/>
      </c>
      <c r="X3045" t="str">
        <f>IF(OR(AND(Flights[[#This Row],[Status]]="Cancelled",Flights[[#This Row],[Cancellation Reason]]="Airline/Carrier"),Flights[[#This Row],[Delay Type]]="Severe"),"Yes","No")</f>
        <v>No</v>
      </c>
    </row>
    <row r="3046" spans="1:24" x14ac:dyDescent="0.25">
      <c r="A3046" s="3">
        <v>42228</v>
      </c>
      <c r="B3046">
        <f>WEEKNUM(Flights[[#This Row],[Date]],2)</f>
        <v>33</v>
      </c>
      <c r="C3046">
        <f>WEEKDAY(Flights[[#This Row],[Date]],2)</f>
        <v>3</v>
      </c>
      <c r="D3046" t="s">
        <v>1090</v>
      </c>
      <c r="E3046" t="s">
        <v>1994</v>
      </c>
      <c r="F3046" t="s">
        <v>0</v>
      </c>
      <c r="G3046" t="s">
        <v>347</v>
      </c>
      <c r="H3046" t="str">
        <f>_xlfn.XLOOKUP(Flights[[#This Row],[Destination]],Airports!$A$1:$A$77,Airports!$D$1:$D$77,"Code not found")</f>
        <v>San Jose</v>
      </c>
      <c r="I3046" t="str" cm="1">
        <f t="array" ref="I3046">_xlfn.XLOOKUP(Flights[[#This Row],[Destination]],_xlfn._TRO_TRAILING(Airports!A:A),_xlfn._TRO_TRAILING(Airports!E:E),"Code not found")</f>
        <v>CA</v>
      </c>
      <c r="J3046" s="1">
        <v>0.55208333333333337</v>
      </c>
      <c r="K3046">
        <f>HOUR(Flights[[#This Row],[Scheduled Departure]])</f>
        <v>13</v>
      </c>
      <c r="L3046" s="1">
        <v>0.5493055555555556</v>
      </c>
      <c r="M3046">
        <v>-4</v>
      </c>
      <c r="N3046">
        <v>78</v>
      </c>
      <c r="O3046" s="14">
        <f>Flights[[#This Row],[Length (min)]]/60</f>
        <v>1.3</v>
      </c>
      <c r="P3046">
        <v>308</v>
      </c>
      <c r="Q3046" s="17">
        <f>IFERROR(Flights[[#This Row],[Distance]]/Flights[[#This Row],[Length (hr)]],"")</f>
        <v>236.92307692307691</v>
      </c>
      <c r="R3046" s="1">
        <v>0.60624999999999996</v>
      </c>
      <c r="S3046" s="1">
        <v>0.60347222222222219</v>
      </c>
      <c r="T3046">
        <v>-4</v>
      </c>
      <c r="U3046" t="str">
        <f>IF(Flights[[#This Row],[Arrival Delay]]="","Cancelled",IF(Flights[[#This Row],[Arrival Delay]]&gt;15,"Delayed","On time"))</f>
        <v>On time</v>
      </c>
      <c r="V3046" t="str">
        <f>IF(Flights[[#This Row],[Status]]&lt;&gt;"Delayed","",IF(Flights[[#This Row],[Arrival Delay]]&gt;120,"Severe",IF(Flights[[#This Row],[Arrival Delay]]&gt;60,"Major","Moderate")))</f>
        <v/>
      </c>
      <c r="X3046" t="str">
        <f>IF(OR(AND(Flights[[#This Row],[Status]]="Cancelled",Flights[[#This Row],[Cancellation Reason]]="Airline/Carrier"),Flights[[#This Row],[Delay Type]]="Severe"),"Yes","No")</f>
        <v>No</v>
      </c>
    </row>
    <row r="3047" spans="1:24" x14ac:dyDescent="0.25">
      <c r="A3047" s="3">
        <v>42228</v>
      </c>
      <c r="B3047">
        <f>WEEKNUM(Flights[[#This Row],[Date]],2)</f>
        <v>33</v>
      </c>
      <c r="C3047">
        <f>WEEKDAY(Flights[[#This Row],[Date]],2)</f>
        <v>3</v>
      </c>
      <c r="D3047" t="s">
        <v>1633</v>
      </c>
      <c r="E3047" t="s">
        <v>1994</v>
      </c>
      <c r="F3047" t="s">
        <v>0</v>
      </c>
      <c r="G3047" t="s">
        <v>335</v>
      </c>
      <c r="H3047" t="str">
        <f>_xlfn.XLOOKUP(Flights[[#This Row],[Destination]],Airports!$A$1:$A$77,Airports!$D$1:$D$77,"Code not found")</f>
        <v>Reno</v>
      </c>
      <c r="I3047" t="str" cm="1">
        <f t="array" ref="I3047">_xlfn.XLOOKUP(Flights[[#This Row],[Destination]],_xlfn._TRO_TRAILING(Airports!A:A),_xlfn._TRO_TRAILING(Airports!E:E),"Code not found")</f>
        <v>NV</v>
      </c>
      <c r="J3047" s="1">
        <v>0.56944444444444442</v>
      </c>
      <c r="K3047">
        <f>HOUR(Flights[[#This Row],[Scheduled Departure]])</f>
        <v>13</v>
      </c>
      <c r="L3047" s="1">
        <v>0.61319444444444449</v>
      </c>
      <c r="M3047">
        <v>63</v>
      </c>
      <c r="N3047">
        <v>75</v>
      </c>
      <c r="O3047" s="14">
        <f>Flights[[#This Row],[Length (min)]]/60</f>
        <v>1.25</v>
      </c>
      <c r="P3047">
        <v>391</v>
      </c>
      <c r="Q3047" s="17">
        <f>IFERROR(Flights[[#This Row],[Distance]]/Flights[[#This Row],[Length (hr)]],"")</f>
        <v>312.8</v>
      </c>
      <c r="R3047" s="1">
        <v>0.63124999999999998</v>
      </c>
      <c r="S3047" s="1">
        <v>0.66527777777777775</v>
      </c>
      <c r="T3047">
        <v>49</v>
      </c>
      <c r="U3047" t="str">
        <f>IF(Flights[[#This Row],[Arrival Delay]]="","Cancelled",IF(Flights[[#This Row],[Arrival Delay]]&gt;15,"Delayed","On time"))</f>
        <v>Delayed</v>
      </c>
      <c r="V3047" t="str">
        <f>IF(Flights[[#This Row],[Status]]&lt;&gt;"Delayed","",IF(Flights[[#This Row],[Arrival Delay]]&gt;120,"Severe",IF(Flights[[#This Row],[Arrival Delay]]&gt;60,"Major","Moderate")))</f>
        <v>Moderate</v>
      </c>
      <c r="X3047" t="str">
        <f>IF(OR(AND(Flights[[#This Row],[Status]]="Cancelled",Flights[[#This Row],[Cancellation Reason]]="Airline/Carrier"),Flights[[#This Row],[Delay Type]]="Severe"),"Yes","No")</f>
        <v>No</v>
      </c>
    </row>
    <row r="3048" spans="1:24" x14ac:dyDescent="0.25">
      <c r="A3048" s="3">
        <v>42228</v>
      </c>
      <c r="B3048">
        <f>WEEKNUM(Flights[[#This Row],[Date]],2)</f>
        <v>33</v>
      </c>
      <c r="C3048">
        <f>WEEKDAY(Flights[[#This Row],[Date]],2)</f>
        <v>3</v>
      </c>
      <c r="D3048" t="s">
        <v>546</v>
      </c>
      <c r="E3048" t="s">
        <v>1989</v>
      </c>
      <c r="F3048" t="s">
        <v>0</v>
      </c>
      <c r="G3048" t="s">
        <v>26</v>
      </c>
      <c r="H3048" t="str">
        <f>_xlfn.XLOOKUP(Flights[[#This Row],[Destination]],Airports!$A$1:$A$77,Airports!$D$1:$D$77,"Code not found")</f>
        <v>Atlanta</v>
      </c>
      <c r="I3048" t="str" cm="1">
        <f t="array" ref="I3048">_xlfn.XLOOKUP(Flights[[#This Row],[Destination]],_xlfn._TRO_TRAILING(Airports!A:A),_xlfn._TRO_TRAILING(Airports!E:E),"Code not found")</f>
        <v>GA</v>
      </c>
      <c r="J3048" s="1">
        <v>0.61805555555555558</v>
      </c>
      <c r="K3048">
        <f>HOUR(Flights[[#This Row],[Scheduled Departure]])</f>
        <v>14</v>
      </c>
      <c r="L3048" s="1">
        <v>0.61805555555555558</v>
      </c>
      <c r="M3048">
        <v>0</v>
      </c>
      <c r="N3048">
        <v>246</v>
      </c>
      <c r="O3048" s="14">
        <f>Flights[[#This Row],[Length (min)]]/60</f>
        <v>4.0999999999999996</v>
      </c>
      <c r="P3048">
        <v>1947</v>
      </c>
      <c r="Q3048" s="17">
        <f>IFERROR(Flights[[#This Row],[Distance]]/Flights[[#This Row],[Length (hr)]],"")</f>
        <v>474.87804878048786</v>
      </c>
      <c r="R3048" s="1">
        <v>0.92708333333333337</v>
      </c>
      <c r="S3048" s="1">
        <v>0.91388888888888886</v>
      </c>
      <c r="T3048">
        <v>-19</v>
      </c>
      <c r="U3048" t="str">
        <f>IF(Flights[[#This Row],[Arrival Delay]]="","Cancelled",IF(Flights[[#This Row],[Arrival Delay]]&gt;15,"Delayed","On time"))</f>
        <v>On time</v>
      </c>
      <c r="V3048" t="str">
        <f>IF(Flights[[#This Row],[Status]]&lt;&gt;"Delayed","",IF(Flights[[#This Row],[Arrival Delay]]&gt;120,"Severe",IF(Flights[[#This Row],[Arrival Delay]]&gt;60,"Major","Moderate")))</f>
        <v/>
      </c>
      <c r="X3048" t="str">
        <f>IF(OR(AND(Flights[[#This Row],[Status]]="Cancelled",Flights[[#This Row],[Cancellation Reason]]="Airline/Carrier"),Flights[[#This Row],[Delay Type]]="Severe"),"Yes","No")</f>
        <v>No</v>
      </c>
    </row>
    <row r="3049" spans="1:24" x14ac:dyDescent="0.25">
      <c r="A3049" s="3">
        <v>42228</v>
      </c>
      <c r="B3049">
        <f>WEEKNUM(Flights[[#This Row],[Date]],2)</f>
        <v>33</v>
      </c>
      <c r="C3049">
        <f>WEEKDAY(Flights[[#This Row],[Date]],2)</f>
        <v>3</v>
      </c>
      <c r="D3049" t="s">
        <v>1604</v>
      </c>
      <c r="E3049" t="s">
        <v>1989</v>
      </c>
      <c r="F3049" t="s">
        <v>0</v>
      </c>
      <c r="G3049" t="s">
        <v>9</v>
      </c>
      <c r="H3049" t="str">
        <f>_xlfn.XLOOKUP(Flights[[#This Row],[Destination]],Airports!$A$1:$A$77,Airports!$D$1:$D$77,"Code not found")</f>
        <v>San Francisco</v>
      </c>
      <c r="I3049" t="str" cm="1">
        <f t="array" ref="I3049">_xlfn.XLOOKUP(Flights[[#This Row],[Destination]],_xlfn._TRO_TRAILING(Airports!A:A),_xlfn._TRO_TRAILING(Airports!E:E),"Code not found")</f>
        <v>CA</v>
      </c>
      <c r="J3049" s="1">
        <v>0.62847222222222221</v>
      </c>
      <c r="K3049">
        <f>HOUR(Flights[[#This Row],[Scheduled Departure]])</f>
        <v>15</v>
      </c>
      <c r="L3049" s="1">
        <v>0.62708333333333333</v>
      </c>
      <c r="M3049">
        <v>-2</v>
      </c>
      <c r="N3049">
        <v>76</v>
      </c>
      <c r="O3049" s="14">
        <f>Flights[[#This Row],[Length (min)]]/60</f>
        <v>1.2666666666666666</v>
      </c>
      <c r="P3049">
        <v>337</v>
      </c>
      <c r="Q3049" s="17">
        <f>IFERROR(Flights[[#This Row],[Distance]]/Flights[[#This Row],[Length (hr)]],"")</f>
        <v>266.0526315789474</v>
      </c>
      <c r="R3049" s="1">
        <v>0.68402777777777779</v>
      </c>
      <c r="S3049" s="1">
        <v>0.67986111111111114</v>
      </c>
      <c r="T3049">
        <v>-6</v>
      </c>
      <c r="U3049" t="str">
        <f>IF(Flights[[#This Row],[Arrival Delay]]="","Cancelled",IF(Flights[[#This Row],[Arrival Delay]]&gt;15,"Delayed","On time"))</f>
        <v>On time</v>
      </c>
      <c r="V3049" t="str">
        <f>IF(Flights[[#This Row],[Status]]&lt;&gt;"Delayed","",IF(Flights[[#This Row],[Arrival Delay]]&gt;120,"Severe",IF(Flights[[#This Row],[Arrival Delay]]&gt;60,"Major","Moderate")))</f>
        <v/>
      </c>
      <c r="X3049" t="str">
        <f>IF(OR(AND(Flights[[#This Row],[Status]]="Cancelled",Flights[[#This Row],[Cancellation Reason]]="Airline/Carrier"),Flights[[#This Row],[Delay Type]]="Severe"),"Yes","No")</f>
        <v>No</v>
      </c>
    </row>
    <row r="3050" spans="1:24" x14ac:dyDescent="0.25">
      <c r="A3050" s="3">
        <v>42228</v>
      </c>
      <c r="B3050">
        <f>WEEKNUM(Flights[[#This Row],[Date]],2)</f>
        <v>33</v>
      </c>
      <c r="C3050">
        <f>WEEKDAY(Flights[[#This Row],[Date]],2)</f>
        <v>3</v>
      </c>
      <c r="D3050" t="s">
        <v>1007</v>
      </c>
      <c r="E3050" t="s">
        <v>1990</v>
      </c>
      <c r="F3050" t="s">
        <v>0</v>
      </c>
      <c r="G3050" t="s">
        <v>316</v>
      </c>
      <c r="H3050" t="str">
        <f>_xlfn.XLOOKUP(Flights[[#This Row],[Destination]],Airports!$A$1:$A$77,Airports!$D$1:$D$77,"Code not found")</f>
        <v>New Orleans</v>
      </c>
      <c r="I3050" t="str" cm="1">
        <f t="array" ref="I3050">_xlfn.XLOOKUP(Flights[[#This Row],[Destination]],_xlfn._TRO_TRAILING(Airports!A:A),_xlfn._TRO_TRAILING(Airports!E:E),"Code not found")</f>
        <v>LA</v>
      </c>
      <c r="J3050" s="1">
        <v>0.65277777777777779</v>
      </c>
      <c r="K3050">
        <f>HOUR(Flights[[#This Row],[Scheduled Departure]])</f>
        <v>15</v>
      </c>
      <c r="L3050" s="1">
        <v>0.66388888888888886</v>
      </c>
      <c r="M3050">
        <v>16</v>
      </c>
      <c r="N3050">
        <v>208</v>
      </c>
      <c r="O3050" s="14">
        <f>Flights[[#This Row],[Length (min)]]/60</f>
        <v>3.4666666666666668</v>
      </c>
      <c r="P3050">
        <v>1670</v>
      </c>
      <c r="Q3050" s="17">
        <f>IFERROR(Flights[[#This Row],[Distance]]/Flights[[#This Row],[Length (hr)]],"")</f>
        <v>481.73076923076923</v>
      </c>
      <c r="R3050" s="1">
        <v>0.9</v>
      </c>
      <c r="S3050" s="1">
        <v>0.89166666666666672</v>
      </c>
      <c r="T3050">
        <v>-12</v>
      </c>
      <c r="U3050" t="str">
        <f>IF(Flights[[#This Row],[Arrival Delay]]="","Cancelled",IF(Flights[[#This Row],[Arrival Delay]]&gt;15,"Delayed","On time"))</f>
        <v>On time</v>
      </c>
      <c r="V3050" t="str">
        <f>IF(Flights[[#This Row],[Status]]&lt;&gt;"Delayed","",IF(Flights[[#This Row],[Arrival Delay]]&gt;120,"Severe",IF(Flights[[#This Row],[Arrival Delay]]&gt;60,"Major","Moderate")))</f>
        <v/>
      </c>
      <c r="X3050" t="str">
        <f>IF(OR(AND(Flights[[#This Row],[Status]]="Cancelled",Flights[[#This Row],[Cancellation Reason]]="Airline/Carrier"),Flights[[#This Row],[Delay Type]]="Severe"),"Yes","No")</f>
        <v>No</v>
      </c>
    </row>
    <row r="3051" spans="1:24" x14ac:dyDescent="0.25">
      <c r="A3051" s="3">
        <v>42228</v>
      </c>
      <c r="B3051">
        <f>WEEKNUM(Flights[[#This Row],[Date]],2)</f>
        <v>33</v>
      </c>
      <c r="C3051">
        <f>WEEKDAY(Flights[[#This Row],[Date]],2)</f>
        <v>3</v>
      </c>
      <c r="D3051" t="s">
        <v>204</v>
      </c>
      <c r="E3051" t="s">
        <v>1987</v>
      </c>
      <c r="F3051" t="s">
        <v>0</v>
      </c>
      <c r="G3051" t="s">
        <v>31</v>
      </c>
      <c r="H3051" t="str">
        <f>_xlfn.XLOOKUP(Flights[[#This Row],[Destination]],Airports!$A$1:$A$77,Airports!$D$1:$D$77,"Code not found")</f>
        <v>Raleigh</v>
      </c>
      <c r="I3051" t="str" cm="1">
        <f t="array" ref="I3051">_xlfn.XLOOKUP(Flights[[#This Row],[Destination]],_xlfn._TRO_TRAILING(Airports!A:A),_xlfn._TRO_TRAILING(Airports!E:E),"Code not found")</f>
        <v>NC</v>
      </c>
      <c r="J3051" s="1">
        <v>0.89583333333333337</v>
      </c>
      <c r="K3051">
        <f>HOUR(Flights[[#This Row],[Scheduled Departure]])</f>
        <v>21</v>
      </c>
      <c r="L3051" s="1">
        <v>0.91249999999999998</v>
      </c>
      <c r="M3051">
        <v>24</v>
      </c>
      <c r="N3051">
        <v>299</v>
      </c>
      <c r="O3051" s="14">
        <f>Flights[[#This Row],[Length (min)]]/60</f>
        <v>4.9833333333333334</v>
      </c>
      <c r="P3051">
        <v>2239</v>
      </c>
      <c r="Q3051" s="17">
        <f>IFERROR(Flights[[#This Row],[Distance]]/Flights[[#This Row],[Length (hr)]],"")</f>
        <v>449.29765886287623</v>
      </c>
      <c r="R3051" s="1">
        <v>0.23194444444444445</v>
      </c>
      <c r="S3051" s="1">
        <v>0.24513888888888888</v>
      </c>
      <c r="T3051">
        <v>19</v>
      </c>
      <c r="U3051" t="str">
        <f>IF(Flights[[#This Row],[Arrival Delay]]="","Cancelled",IF(Flights[[#This Row],[Arrival Delay]]&gt;15,"Delayed","On time"))</f>
        <v>Delayed</v>
      </c>
      <c r="V3051" t="str">
        <f>IF(Flights[[#This Row],[Status]]&lt;&gt;"Delayed","",IF(Flights[[#This Row],[Arrival Delay]]&gt;120,"Severe",IF(Flights[[#This Row],[Arrival Delay]]&gt;60,"Major","Moderate")))</f>
        <v>Moderate</v>
      </c>
      <c r="X3051" t="str">
        <f>IF(OR(AND(Flights[[#This Row],[Status]]="Cancelled",Flights[[#This Row],[Cancellation Reason]]="Airline/Carrier"),Flights[[#This Row],[Delay Type]]="Severe"),"Yes","No")</f>
        <v>No</v>
      </c>
    </row>
    <row r="3052" spans="1:24" x14ac:dyDescent="0.25">
      <c r="A3052" s="3">
        <v>42228</v>
      </c>
      <c r="B3052">
        <f>WEEKNUM(Flights[[#This Row],[Date]],2)</f>
        <v>33</v>
      </c>
      <c r="C3052">
        <f>WEEKDAY(Flights[[#This Row],[Date]],2)</f>
        <v>3</v>
      </c>
      <c r="D3052" t="s">
        <v>1612</v>
      </c>
      <c r="E3052" t="s">
        <v>1989</v>
      </c>
      <c r="F3052" t="s">
        <v>0</v>
      </c>
      <c r="G3052" t="s">
        <v>13</v>
      </c>
      <c r="H3052" t="str">
        <f>_xlfn.XLOOKUP(Flights[[#This Row],[Destination]],Airports!$A$1:$A$77,Airports!$D$1:$D$77,"Code not found")</f>
        <v>Orlando</v>
      </c>
      <c r="I3052" t="str" cm="1">
        <f t="array" ref="I3052">_xlfn.XLOOKUP(Flights[[#This Row],[Destination]],_xlfn._TRO_TRAILING(Airports!A:A),_xlfn._TRO_TRAILING(Airports!E:E),"Code not found")</f>
        <v>FL</v>
      </c>
      <c r="J3052" s="1">
        <v>0.91666666666666663</v>
      </c>
      <c r="K3052">
        <f>HOUR(Flights[[#This Row],[Scheduled Departure]])</f>
        <v>22</v>
      </c>
      <c r="L3052" s="1">
        <v>0.91666666666666663</v>
      </c>
      <c r="M3052">
        <v>0</v>
      </c>
      <c r="N3052">
        <v>273</v>
      </c>
      <c r="O3052" s="14">
        <f>Flights[[#This Row],[Length (min)]]/60</f>
        <v>4.55</v>
      </c>
      <c r="P3052">
        <v>2218</v>
      </c>
      <c r="Q3052" s="17">
        <f>IFERROR(Flights[[#This Row],[Distance]]/Flights[[#This Row],[Length (hr)]],"")</f>
        <v>487.47252747252747</v>
      </c>
      <c r="R3052" s="1">
        <v>0.24374999999999999</v>
      </c>
      <c r="S3052" s="1">
        <v>0.23125000000000001</v>
      </c>
      <c r="T3052">
        <v>-18</v>
      </c>
      <c r="U3052" t="str">
        <f>IF(Flights[[#This Row],[Arrival Delay]]="","Cancelled",IF(Flights[[#This Row],[Arrival Delay]]&gt;15,"Delayed","On time"))</f>
        <v>On time</v>
      </c>
      <c r="V3052" t="str">
        <f>IF(Flights[[#This Row],[Status]]&lt;&gt;"Delayed","",IF(Flights[[#This Row],[Arrival Delay]]&gt;120,"Severe",IF(Flights[[#This Row],[Arrival Delay]]&gt;60,"Major","Moderate")))</f>
        <v/>
      </c>
      <c r="X3052" t="str">
        <f>IF(OR(AND(Flights[[#This Row],[Status]]="Cancelled",Flights[[#This Row],[Cancellation Reason]]="Airline/Carrier"),Flights[[#This Row],[Delay Type]]="Severe"),"Yes","No")</f>
        <v>No</v>
      </c>
    </row>
    <row r="3053" spans="1:24" x14ac:dyDescent="0.25">
      <c r="A3053" s="3">
        <v>42228</v>
      </c>
      <c r="B3053">
        <f>WEEKNUM(Flights[[#This Row],[Date]],2)</f>
        <v>33</v>
      </c>
      <c r="C3053">
        <f>WEEKDAY(Flights[[#This Row],[Date]],2)</f>
        <v>3</v>
      </c>
      <c r="D3053" t="s">
        <v>1218</v>
      </c>
      <c r="E3053" t="s">
        <v>1990</v>
      </c>
      <c r="F3053" t="s">
        <v>0</v>
      </c>
      <c r="G3053" t="s">
        <v>281</v>
      </c>
      <c r="H3053" t="str">
        <f>_xlfn.XLOOKUP(Flights[[#This Row],[Destination]],Airports!$A$1:$A$77,Airports!$D$1:$D$77,"Code not found")</f>
        <v>Newark</v>
      </c>
      <c r="I3053" t="str" cm="1">
        <f t="array" ref="I3053">_xlfn.XLOOKUP(Flights[[#This Row],[Destination]],_xlfn._TRO_TRAILING(Airports!A:A),_xlfn._TRO_TRAILING(Airports!E:E),"Code not found")</f>
        <v>NJ</v>
      </c>
      <c r="J3053" s="1">
        <v>0.9868055555555556</v>
      </c>
      <c r="K3053">
        <f>HOUR(Flights[[#This Row],[Scheduled Departure]])</f>
        <v>23</v>
      </c>
      <c r="L3053" s="1">
        <v>0.9868055555555556</v>
      </c>
      <c r="M3053">
        <v>0</v>
      </c>
      <c r="N3053">
        <v>324</v>
      </c>
      <c r="O3053" s="14">
        <f>Flights[[#This Row],[Length (min)]]/60</f>
        <v>5.4</v>
      </c>
      <c r="P3053">
        <v>2454</v>
      </c>
      <c r="Q3053" s="17">
        <f>IFERROR(Flights[[#This Row],[Distance]]/Flights[[#This Row],[Length (hr)]],"")</f>
        <v>454.4444444444444</v>
      </c>
      <c r="R3053" s="1">
        <v>0.34236111111111112</v>
      </c>
      <c r="S3053" s="1">
        <v>0.33680555555555558</v>
      </c>
      <c r="T3053">
        <v>-8</v>
      </c>
      <c r="U3053" t="str">
        <f>IF(Flights[[#This Row],[Arrival Delay]]="","Cancelled",IF(Flights[[#This Row],[Arrival Delay]]&gt;15,"Delayed","On time"))</f>
        <v>On time</v>
      </c>
      <c r="V3053" t="str">
        <f>IF(Flights[[#This Row],[Status]]&lt;&gt;"Delayed","",IF(Flights[[#This Row],[Arrival Delay]]&gt;120,"Severe",IF(Flights[[#This Row],[Arrival Delay]]&gt;60,"Major","Moderate")))</f>
        <v/>
      </c>
      <c r="X3053" t="str">
        <f>IF(OR(AND(Flights[[#This Row],[Status]]="Cancelled",Flights[[#This Row],[Cancellation Reason]]="Airline/Carrier"),Flights[[#This Row],[Delay Type]]="Severe"),"Yes","No")</f>
        <v>No</v>
      </c>
    </row>
    <row r="3054" spans="1:24" x14ac:dyDescent="0.25">
      <c r="A3054" s="3">
        <v>42229</v>
      </c>
      <c r="B3054">
        <f>WEEKNUM(Flights[[#This Row],[Date]],2)</f>
        <v>33</v>
      </c>
      <c r="C3054">
        <f>WEEKDAY(Flights[[#This Row],[Date]],2)</f>
        <v>4</v>
      </c>
      <c r="D3054" t="s">
        <v>1501</v>
      </c>
      <c r="E3054" t="s">
        <v>1990</v>
      </c>
      <c r="F3054" t="s">
        <v>0</v>
      </c>
      <c r="G3054" t="s">
        <v>4</v>
      </c>
      <c r="H3054" t="str">
        <f>_xlfn.XLOOKUP(Flights[[#This Row],[Destination]],Airports!$A$1:$A$77,Airports!$D$1:$D$77,"Code not found")</f>
        <v>Chicago</v>
      </c>
      <c r="I3054" t="str" cm="1">
        <f t="array" ref="I3054">_xlfn.XLOOKUP(Flights[[#This Row],[Destination]],_xlfn._TRO_TRAILING(Airports!A:A),_xlfn._TRO_TRAILING(Airports!E:E),"Code not found")</f>
        <v>IL</v>
      </c>
      <c r="J3054" s="1">
        <v>2.7083333333333334E-2</v>
      </c>
      <c r="K3054">
        <f>HOUR(Flights[[#This Row],[Scheduled Departure]])</f>
        <v>0</v>
      </c>
      <c r="L3054" s="1">
        <v>4.7222222222222221E-2</v>
      </c>
      <c r="M3054">
        <v>29</v>
      </c>
      <c r="N3054">
        <v>242</v>
      </c>
      <c r="O3054" s="14">
        <f>Flights[[#This Row],[Length (min)]]/60</f>
        <v>4.0333333333333332</v>
      </c>
      <c r="P3054">
        <v>1744</v>
      </c>
      <c r="Q3054" s="17">
        <f>IFERROR(Flights[[#This Row],[Distance]]/Flights[[#This Row],[Length (hr)]],"")</f>
        <v>432.39669421487605</v>
      </c>
      <c r="R3054" s="1">
        <v>0.28472222222222221</v>
      </c>
      <c r="S3054" s="1">
        <v>0.2986111111111111</v>
      </c>
      <c r="T3054">
        <v>20</v>
      </c>
      <c r="U3054" t="str">
        <f>IF(Flights[[#This Row],[Arrival Delay]]="","Cancelled",IF(Flights[[#This Row],[Arrival Delay]]&gt;15,"Delayed","On time"))</f>
        <v>Delayed</v>
      </c>
      <c r="V3054" t="str">
        <f>IF(Flights[[#This Row],[Status]]&lt;&gt;"Delayed","",IF(Flights[[#This Row],[Arrival Delay]]&gt;120,"Severe",IF(Flights[[#This Row],[Arrival Delay]]&gt;60,"Major","Moderate")))</f>
        <v>Moderate</v>
      </c>
      <c r="X3054" t="str">
        <f>IF(OR(AND(Flights[[#This Row],[Status]]="Cancelled",Flights[[#This Row],[Cancellation Reason]]="Airline/Carrier"),Flights[[#This Row],[Delay Type]]="Severe"),"Yes","No")</f>
        <v>No</v>
      </c>
    </row>
    <row r="3055" spans="1:24" x14ac:dyDescent="0.25">
      <c r="A3055" s="3">
        <v>42229</v>
      </c>
      <c r="B3055">
        <f>WEEKNUM(Flights[[#This Row],[Date]],2)</f>
        <v>33</v>
      </c>
      <c r="C3055">
        <f>WEEKDAY(Flights[[#This Row],[Date]],2)</f>
        <v>4</v>
      </c>
      <c r="D3055" t="s">
        <v>127</v>
      </c>
      <c r="E3055" t="s">
        <v>1987</v>
      </c>
      <c r="F3055" t="s">
        <v>0</v>
      </c>
      <c r="G3055" t="s">
        <v>4</v>
      </c>
      <c r="H3055" t="str">
        <f>_xlfn.XLOOKUP(Flights[[#This Row],[Destination]],Airports!$A$1:$A$77,Airports!$D$1:$D$77,"Code not found")</f>
        <v>Chicago</v>
      </c>
      <c r="I3055" t="str" cm="1">
        <f t="array" ref="I3055">_xlfn.XLOOKUP(Flights[[#This Row],[Destination]],_xlfn._TRO_TRAILING(Airports!A:A),_xlfn._TRO_TRAILING(Airports!E:E),"Code not found")</f>
        <v>IL</v>
      </c>
      <c r="J3055" s="1">
        <v>0.20833333333333334</v>
      </c>
      <c r="K3055">
        <f>HOUR(Flights[[#This Row],[Scheduled Departure]])</f>
        <v>5</v>
      </c>
      <c r="L3055" s="1">
        <v>0.21041666666666667</v>
      </c>
      <c r="M3055">
        <v>3</v>
      </c>
      <c r="N3055">
        <v>253</v>
      </c>
      <c r="O3055" s="14">
        <f>Flights[[#This Row],[Length (min)]]/60</f>
        <v>4.2166666666666668</v>
      </c>
      <c r="P3055">
        <v>1744</v>
      </c>
      <c r="Q3055" s="17">
        <f>IFERROR(Flights[[#This Row],[Distance]]/Flights[[#This Row],[Length (hr)]],"")</f>
        <v>413.596837944664</v>
      </c>
      <c r="R3055" s="1">
        <v>0.46944444444444444</v>
      </c>
      <c r="S3055" s="1">
        <v>0.46944444444444444</v>
      </c>
      <c r="T3055">
        <v>0</v>
      </c>
      <c r="U3055" t="str">
        <f>IF(Flights[[#This Row],[Arrival Delay]]="","Cancelled",IF(Flights[[#This Row],[Arrival Delay]]&gt;15,"Delayed","On time"))</f>
        <v>On time</v>
      </c>
      <c r="V3055" t="str">
        <f>IF(Flights[[#This Row],[Status]]&lt;&gt;"Delayed","",IF(Flights[[#This Row],[Arrival Delay]]&gt;120,"Severe",IF(Flights[[#This Row],[Arrival Delay]]&gt;60,"Major","Moderate")))</f>
        <v/>
      </c>
      <c r="X3055" t="str">
        <f>IF(OR(AND(Flights[[#This Row],[Status]]="Cancelled",Flights[[#This Row],[Cancellation Reason]]="Airline/Carrier"),Flights[[#This Row],[Delay Type]]="Severe"),"Yes","No")</f>
        <v>No</v>
      </c>
    </row>
    <row r="3056" spans="1:24" x14ac:dyDescent="0.25">
      <c r="A3056" s="3">
        <v>42229</v>
      </c>
      <c r="B3056">
        <f>WEEKNUM(Flights[[#This Row],[Date]],2)</f>
        <v>33</v>
      </c>
      <c r="C3056">
        <f>WEEKDAY(Flights[[#This Row],[Date]],2)</f>
        <v>4</v>
      </c>
      <c r="D3056" t="s">
        <v>478</v>
      </c>
      <c r="E3056" t="s">
        <v>1997</v>
      </c>
      <c r="F3056" t="s">
        <v>0</v>
      </c>
      <c r="G3056" t="s">
        <v>20</v>
      </c>
      <c r="H3056" t="str">
        <f>_xlfn.XLOOKUP(Flights[[#This Row],[Destination]],Airports!$A$1:$A$77,Airports!$D$1:$D$77,"Code not found")</f>
        <v>Kahului</v>
      </c>
      <c r="I3056" t="str" cm="1">
        <f t="array" ref="I3056">_xlfn.XLOOKUP(Flights[[#This Row],[Destination]],_xlfn._TRO_TRAILING(Airports!A:A),_xlfn._TRO_TRAILING(Airports!E:E),"Code not found")</f>
        <v>HI</v>
      </c>
      <c r="J3056" s="1">
        <v>0.4548611111111111</v>
      </c>
      <c r="K3056">
        <f>HOUR(Flights[[#This Row],[Scheduled Departure]])</f>
        <v>10</v>
      </c>
      <c r="L3056" s="1">
        <v>0.46041666666666664</v>
      </c>
      <c r="M3056">
        <v>8</v>
      </c>
      <c r="N3056">
        <v>386</v>
      </c>
      <c r="O3056" s="14">
        <f>Flights[[#This Row],[Length (min)]]/60</f>
        <v>6.4333333333333336</v>
      </c>
      <c r="P3056">
        <v>2486</v>
      </c>
      <c r="Q3056" s="17">
        <f>IFERROR(Flights[[#This Row],[Distance]]/Flights[[#This Row],[Length (hr)]],"")</f>
        <v>386.42487046632124</v>
      </c>
      <c r="R3056" s="1">
        <v>0.57291666666666663</v>
      </c>
      <c r="S3056" s="1">
        <v>0.60347222222222219</v>
      </c>
      <c r="T3056">
        <v>44</v>
      </c>
      <c r="U3056" t="str">
        <f>IF(Flights[[#This Row],[Arrival Delay]]="","Cancelled",IF(Flights[[#This Row],[Arrival Delay]]&gt;15,"Delayed","On time"))</f>
        <v>Delayed</v>
      </c>
      <c r="V3056" t="str">
        <f>IF(Flights[[#This Row],[Status]]&lt;&gt;"Delayed","",IF(Flights[[#This Row],[Arrival Delay]]&gt;120,"Severe",IF(Flights[[#This Row],[Arrival Delay]]&gt;60,"Major","Moderate")))</f>
        <v>Moderate</v>
      </c>
      <c r="X3056" t="str">
        <f>IF(OR(AND(Flights[[#This Row],[Status]]="Cancelled",Flights[[#This Row],[Cancellation Reason]]="Airline/Carrier"),Flights[[#This Row],[Delay Type]]="Severe"),"Yes","No")</f>
        <v>No</v>
      </c>
    </row>
    <row r="3057" spans="1:24" x14ac:dyDescent="0.25">
      <c r="A3057" s="3">
        <v>42229</v>
      </c>
      <c r="B3057">
        <f>WEEKNUM(Flights[[#This Row],[Date]],2)</f>
        <v>33</v>
      </c>
      <c r="C3057">
        <f>WEEKDAY(Flights[[#This Row],[Date]],2)</f>
        <v>4</v>
      </c>
      <c r="D3057" t="s">
        <v>175</v>
      </c>
      <c r="E3057" t="s">
        <v>1987</v>
      </c>
      <c r="F3057" t="s">
        <v>0</v>
      </c>
      <c r="G3057" t="s">
        <v>4</v>
      </c>
      <c r="H3057" t="str">
        <f>_xlfn.XLOOKUP(Flights[[#This Row],[Destination]],Airports!$A$1:$A$77,Airports!$D$1:$D$77,"Code not found")</f>
        <v>Chicago</v>
      </c>
      <c r="I3057" t="str" cm="1">
        <f t="array" ref="I3057">_xlfn.XLOOKUP(Flights[[#This Row],[Destination]],_xlfn._TRO_TRAILING(Airports!A:A),_xlfn._TRO_TRAILING(Airports!E:E),"Code not found")</f>
        <v>IL</v>
      </c>
      <c r="J3057" s="1">
        <v>0.46875</v>
      </c>
      <c r="K3057">
        <f>HOUR(Flights[[#This Row],[Scheduled Departure]])</f>
        <v>11</v>
      </c>
      <c r="L3057" s="1">
        <v>0.46527777777777779</v>
      </c>
      <c r="M3057">
        <v>-5</v>
      </c>
      <c r="N3057">
        <v>246</v>
      </c>
      <c r="O3057" s="14">
        <f>Flights[[#This Row],[Length (min)]]/60</f>
        <v>4.0999999999999996</v>
      </c>
      <c r="P3057">
        <v>1744</v>
      </c>
      <c r="Q3057" s="17">
        <f>IFERROR(Flights[[#This Row],[Distance]]/Flights[[#This Row],[Length (hr)]],"")</f>
        <v>425.36585365853665</v>
      </c>
      <c r="R3057" s="1">
        <v>0.7319444444444444</v>
      </c>
      <c r="S3057" s="1">
        <v>0.71944444444444444</v>
      </c>
      <c r="T3057">
        <v>-18</v>
      </c>
      <c r="U3057" t="str">
        <f>IF(Flights[[#This Row],[Arrival Delay]]="","Cancelled",IF(Flights[[#This Row],[Arrival Delay]]&gt;15,"Delayed","On time"))</f>
        <v>On time</v>
      </c>
      <c r="V3057" t="str">
        <f>IF(Flights[[#This Row],[Status]]&lt;&gt;"Delayed","",IF(Flights[[#This Row],[Arrival Delay]]&gt;120,"Severe",IF(Flights[[#This Row],[Arrival Delay]]&gt;60,"Major","Moderate")))</f>
        <v/>
      </c>
      <c r="X3057" t="str">
        <f>IF(OR(AND(Flights[[#This Row],[Status]]="Cancelled",Flights[[#This Row],[Cancellation Reason]]="Airline/Carrier"),Flights[[#This Row],[Delay Type]]="Severe"),"Yes","No")</f>
        <v>No</v>
      </c>
    </row>
    <row r="3058" spans="1:24" x14ac:dyDescent="0.25">
      <c r="A3058" s="3">
        <v>42229</v>
      </c>
      <c r="B3058">
        <f>WEEKNUM(Flights[[#This Row],[Date]],2)</f>
        <v>33</v>
      </c>
      <c r="C3058">
        <f>WEEKDAY(Flights[[#This Row],[Date]],2)</f>
        <v>4</v>
      </c>
      <c r="D3058" t="s">
        <v>1681</v>
      </c>
      <c r="E3058" t="s">
        <v>1995</v>
      </c>
      <c r="F3058" t="s">
        <v>0</v>
      </c>
      <c r="G3058" t="s">
        <v>351</v>
      </c>
      <c r="H3058" t="str">
        <f>_xlfn.XLOOKUP(Flights[[#This Row],[Destination]],Airports!$A$1:$A$77,Airports!$D$1:$D$77,"Code not found")</f>
        <v>Sacramento</v>
      </c>
      <c r="I3058" t="str" cm="1">
        <f t="array" ref="I3058">_xlfn.XLOOKUP(Flights[[#This Row],[Destination]],_xlfn._TRO_TRAILING(Airports!A:A),_xlfn._TRO_TRAILING(Airports!E:E),"Code not found")</f>
        <v>CA</v>
      </c>
      <c r="J3058" s="1">
        <v>0.4861111111111111</v>
      </c>
      <c r="K3058">
        <f>HOUR(Flights[[#This Row],[Scheduled Departure]])</f>
        <v>11</v>
      </c>
      <c r="L3058" s="1">
        <v>0.50277777777777777</v>
      </c>
      <c r="M3058">
        <v>24</v>
      </c>
      <c r="N3058">
        <v>80</v>
      </c>
      <c r="O3058" s="14">
        <f>Flights[[#This Row],[Length (min)]]/60</f>
        <v>1.3333333333333333</v>
      </c>
      <c r="P3058">
        <v>373</v>
      </c>
      <c r="Q3058" s="17">
        <f>IFERROR(Flights[[#This Row],[Distance]]/Flights[[#This Row],[Length (hr)]],"")</f>
        <v>279.75</v>
      </c>
      <c r="R3058" s="1">
        <v>0.53819444444444442</v>
      </c>
      <c r="S3058" s="1">
        <v>0.55833333333333335</v>
      </c>
      <c r="T3058">
        <v>29</v>
      </c>
      <c r="U3058" t="str">
        <f>IF(Flights[[#This Row],[Arrival Delay]]="","Cancelled",IF(Flights[[#This Row],[Arrival Delay]]&gt;15,"Delayed","On time"))</f>
        <v>Delayed</v>
      </c>
      <c r="V3058" t="str">
        <f>IF(Flights[[#This Row],[Status]]&lt;&gt;"Delayed","",IF(Flights[[#This Row],[Arrival Delay]]&gt;120,"Severe",IF(Flights[[#This Row],[Arrival Delay]]&gt;60,"Major","Moderate")))</f>
        <v>Moderate</v>
      </c>
      <c r="X3058" t="str">
        <f>IF(OR(AND(Flights[[#This Row],[Status]]="Cancelled",Flights[[#This Row],[Cancellation Reason]]="Airline/Carrier"),Flights[[#This Row],[Delay Type]]="Severe"),"Yes","No")</f>
        <v>No</v>
      </c>
    </row>
    <row r="3059" spans="1:24" x14ac:dyDescent="0.25">
      <c r="A3059" s="3">
        <v>42229</v>
      </c>
      <c r="B3059">
        <f>WEEKNUM(Flights[[#This Row],[Date]],2)</f>
        <v>33</v>
      </c>
      <c r="C3059">
        <f>WEEKDAY(Flights[[#This Row],[Date]],2)</f>
        <v>4</v>
      </c>
      <c r="D3059" t="s">
        <v>1458</v>
      </c>
      <c r="E3059" t="s">
        <v>1994</v>
      </c>
      <c r="F3059" t="s">
        <v>0</v>
      </c>
      <c r="G3059" t="s">
        <v>342</v>
      </c>
      <c r="H3059" t="str">
        <f>_xlfn.XLOOKUP(Flights[[#This Row],[Destination]],Airports!$A$1:$A$77,Airports!$D$1:$D$77,"Code not found")</f>
        <v>Santa Barbara</v>
      </c>
      <c r="I3059" t="str" cm="1">
        <f t="array" ref="I3059">_xlfn.XLOOKUP(Flights[[#This Row],[Destination]],_xlfn._TRO_TRAILING(Airports!A:A),_xlfn._TRO_TRAILING(Airports!E:E),"Code not found")</f>
        <v>CA</v>
      </c>
      <c r="J3059" s="1">
        <v>0.6166666666666667</v>
      </c>
      <c r="K3059">
        <f>HOUR(Flights[[#This Row],[Scheduled Departure]])</f>
        <v>14</v>
      </c>
      <c r="L3059" s="1">
        <v>0.62291666666666667</v>
      </c>
      <c r="M3059">
        <v>9</v>
      </c>
      <c r="N3059">
        <v>42</v>
      </c>
      <c r="O3059" s="14">
        <f>Flights[[#This Row],[Length (min)]]/60</f>
        <v>0.7</v>
      </c>
      <c r="P3059">
        <v>89</v>
      </c>
      <c r="Q3059" s="17">
        <f>IFERROR(Flights[[#This Row],[Distance]]/Flights[[#This Row],[Length (hr)]],"")</f>
        <v>127.14285714285715</v>
      </c>
      <c r="R3059" s="1">
        <v>0.65138888888888891</v>
      </c>
      <c r="S3059" s="1">
        <v>0.65208333333333335</v>
      </c>
      <c r="T3059">
        <v>1</v>
      </c>
      <c r="U3059" t="str">
        <f>IF(Flights[[#This Row],[Arrival Delay]]="","Cancelled",IF(Flights[[#This Row],[Arrival Delay]]&gt;15,"Delayed","On time"))</f>
        <v>On time</v>
      </c>
      <c r="V3059" t="str">
        <f>IF(Flights[[#This Row],[Status]]&lt;&gt;"Delayed","",IF(Flights[[#This Row],[Arrival Delay]]&gt;120,"Severe",IF(Flights[[#This Row],[Arrival Delay]]&gt;60,"Major","Moderate")))</f>
        <v/>
      </c>
      <c r="X3059" t="str">
        <f>IF(OR(AND(Flights[[#This Row],[Status]]="Cancelled",Flights[[#This Row],[Cancellation Reason]]="Airline/Carrier"),Flights[[#This Row],[Delay Type]]="Severe"),"Yes","No")</f>
        <v>No</v>
      </c>
    </row>
    <row r="3060" spans="1:24" x14ac:dyDescent="0.25">
      <c r="A3060" s="3">
        <v>42229</v>
      </c>
      <c r="B3060">
        <f>WEEKNUM(Flights[[#This Row],[Date]],2)</f>
        <v>33</v>
      </c>
      <c r="C3060">
        <f>WEEKDAY(Flights[[#This Row],[Date]],2)</f>
        <v>4</v>
      </c>
      <c r="D3060" t="s">
        <v>1604</v>
      </c>
      <c r="E3060" t="s">
        <v>1989</v>
      </c>
      <c r="F3060" t="s">
        <v>0</v>
      </c>
      <c r="G3060" t="s">
        <v>9</v>
      </c>
      <c r="H3060" t="str">
        <f>_xlfn.XLOOKUP(Flights[[#This Row],[Destination]],Airports!$A$1:$A$77,Airports!$D$1:$D$77,"Code not found")</f>
        <v>San Francisco</v>
      </c>
      <c r="I3060" t="str" cm="1">
        <f t="array" ref="I3060">_xlfn.XLOOKUP(Flights[[#This Row],[Destination]],_xlfn._TRO_TRAILING(Airports!A:A),_xlfn._TRO_TRAILING(Airports!E:E),"Code not found")</f>
        <v>CA</v>
      </c>
      <c r="J3060" s="1">
        <v>0.62847222222222221</v>
      </c>
      <c r="K3060">
        <f>HOUR(Flights[[#This Row],[Scheduled Departure]])</f>
        <v>15</v>
      </c>
      <c r="L3060" s="1">
        <v>0.62986111111111109</v>
      </c>
      <c r="M3060">
        <v>2</v>
      </c>
      <c r="N3060">
        <v>87</v>
      </c>
      <c r="O3060" s="14">
        <f>Flights[[#This Row],[Length (min)]]/60</f>
        <v>1.45</v>
      </c>
      <c r="P3060">
        <v>337</v>
      </c>
      <c r="Q3060" s="17">
        <f>IFERROR(Flights[[#This Row],[Distance]]/Flights[[#This Row],[Length (hr)]],"")</f>
        <v>232.41379310344828</v>
      </c>
      <c r="R3060" s="1">
        <v>0.68402777777777779</v>
      </c>
      <c r="S3060" s="1">
        <v>0.69027777777777777</v>
      </c>
      <c r="T3060">
        <v>9</v>
      </c>
      <c r="U3060" t="str">
        <f>IF(Flights[[#This Row],[Arrival Delay]]="","Cancelled",IF(Flights[[#This Row],[Arrival Delay]]&gt;15,"Delayed","On time"))</f>
        <v>On time</v>
      </c>
      <c r="V3060" t="str">
        <f>IF(Flights[[#This Row],[Status]]&lt;&gt;"Delayed","",IF(Flights[[#This Row],[Arrival Delay]]&gt;120,"Severe",IF(Flights[[#This Row],[Arrival Delay]]&gt;60,"Major","Moderate")))</f>
        <v/>
      </c>
      <c r="X3060" t="str">
        <f>IF(OR(AND(Flights[[#This Row],[Status]]="Cancelled",Flights[[#This Row],[Cancellation Reason]]="Airline/Carrier"),Flights[[#This Row],[Delay Type]]="Severe"),"Yes","No")</f>
        <v>No</v>
      </c>
    </row>
    <row r="3061" spans="1:24" x14ac:dyDescent="0.25">
      <c r="A3061" s="3">
        <v>42229</v>
      </c>
      <c r="B3061">
        <f>WEEKNUM(Flights[[#This Row],[Date]],2)</f>
        <v>33</v>
      </c>
      <c r="C3061">
        <f>WEEKDAY(Flights[[#This Row],[Date]],2)</f>
        <v>4</v>
      </c>
      <c r="D3061" t="s">
        <v>147</v>
      </c>
      <c r="E3061" t="s">
        <v>1987</v>
      </c>
      <c r="F3061" t="s">
        <v>0</v>
      </c>
      <c r="G3061" t="s">
        <v>4</v>
      </c>
      <c r="H3061" t="str">
        <f>_xlfn.XLOOKUP(Flights[[#This Row],[Destination]],Airports!$A$1:$A$77,Airports!$D$1:$D$77,"Code not found")</f>
        <v>Chicago</v>
      </c>
      <c r="I3061" t="str" cm="1">
        <f t="array" ref="I3061">_xlfn.XLOOKUP(Flights[[#This Row],[Destination]],_xlfn._TRO_TRAILING(Airports!A:A),_xlfn._TRO_TRAILING(Airports!E:E),"Code not found")</f>
        <v>IL</v>
      </c>
      <c r="J3061" s="1">
        <v>0.69097222222222221</v>
      </c>
      <c r="K3061">
        <f>HOUR(Flights[[#This Row],[Scheduled Departure]])</f>
        <v>16</v>
      </c>
      <c r="L3061" s="1">
        <v>0.68888888888888888</v>
      </c>
      <c r="M3061">
        <v>-3</v>
      </c>
      <c r="N3061">
        <v>239</v>
      </c>
      <c r="O3061" s="14">
        <f>Flights[[#This Row],[Length (min)]]/60</f>
        <v>3.9833333333333334</v>
      </c>
      <c r="P3061">
        <v>1744</v>
      </c>
      <c r="Q3061" s="17">
        <f>IFERROR(Flights[[#This Row],[Distance]]/Flights[[#This Row],[Length (hr)]],"")</f>
        <v>437.82426778242677</v>
      </c>
      <c r="R3061" s="1">
        <v>0.94791666666666663</v>
      </c>
      <c r="S3061" s="1">
        <v>0.93819444444444444</v>
      </c>
      <c r="T3061">
        <v>-14</v>
      </c>
      <c r="U3061" t="str">
        <f>IF(Flights[[#This Row],[Arrival Delay]]="","Cancelled",IF(Flights[[#This Row],[Arrival Delay]]&gt;15,"Delayed","On time"))</f>
        <v>On time</v>
      </c>
      <c r="V3061" t="str">
        <f>IF(Flights[[#This Row],[Status]]&lt;&gt;"Delayed","",IF(Flights[[#This Row],[Arrival Delay]]&gt;120,"Severe",IF(Flights[[#This Row],[Arrival Delay]]&gt;60,"Major","Moderate")))</f>
        <v/>
      </c>
      <c r="X3061" t="str">
        <f>IF(OR(AND(Flights[[#This Row],[Status]]="Cancelled",Flights[[#This Row],[Cancellation Reason]]="Airline/Carrier"),Flights[[#This Row],[Delay Type]]="Severe"),"Yes","No")</f>
        <v>No</v>
      </c>
    </row>
    <row r="3062" spans="1:24" x14ac:dyDescent="0.25">
      <c r="A3062" s="3">
        <v>42229</v>
      </c>
      <c r="B3062">
        <f>WEEKNUM(Flights[[#This Row],[Date]],2)</f>
        <v>33</v>
      </c>
      <c r="C3062">
        <f>WEEKDAY(Flights[[#This Row],[Date]],2)</f>
        <v>4</v>
      </c>
      <c r="D3062" t="s">
        <v>90</v>
      </c>
      <c r="E3062" t="s">
        <v>1987</v>
      </c>
      <c r="F3062" t="s">
        <v>0</v>
      </c>
      <c r="G3062" t="s">
        <v>19</v>
      </c>
      <c r="H3062" t="str">
        <f>_xlfn.XLOOKUP(Flights[[#This Row],[Destination]],Airports!$A$1:$A$77,Airports!$D$1:$D$77,"Code not found")</f>
        <v>Kona</v>
      </c>
      <c r="I3062" t="str" cm="1">
        <f t="array" ref="I3062">_xlfn.XLOOKUP(Flights[[#This Row],[Destination]],_xlfn._TRO_TRAILING(Airports!A:A),_xlfn._TRO_TRAILING(Airports!E:E),"Code not found")</f>
        <v>HI</v>
      </c>
      <c r="J3062" s="1">
        <v>0.70833333333333337</v>
      </c>
      <c r="K3062">
        <f>HOUR(Flights[[#This Row],[Scheduled Departure]])</f>
        <v>17</v>
      </c>
      <c r="L3062" s="1">
        <v>0.70347222222222228</v>
      </c>
      <c r="M3062">
        <v>-7</v>
      </c>
      <c r="N3062">
        <v>349</v>
      </c>
      <c r="O3062" s="14">
        <f>Flights[[#This Row],[Length (min)]]/60</f>
        <v>5.8166666666666664</v>
      </c>
      <c r="P3062">
        <v>2504</v>
      </c>
      <c r="Q3062" s="17">
        <f>IFERROR(Flights[[#This Row],[Distance]]/Flights[[#This Row],[Length (hr)]],"")</f>
        <v>430.48710601719199</v>
      </c>
      <c r="R3062" s="1">
        <v>0.82499999999999996</v>
      </c>
      <c r="S3062" s="1">
        <v>0.8208333333333333</v>
      </c>
      <c r="T3062">
        <v>-6</v>
      </c>
      <c r="U3062" t="str">
        <f>IF(Flights[[#This Row],[Arrival Delay]]="","Cancelled",IF(Flights[[#This Row],[Arrival Delay]]&gt;15,"Delayed","On time"))</f>
        <v>On time</v>
      </c>
      <c r="V3062" t="str">
        <f>IF(Flights[[#This Row],[Status]]&lt;&gt;"Delayed","",IF(Flights[[#This Row],[Arrival Delay]]&gt;120,"Severe",IF(Flights[[#This Row],[Arrival Delay]]&gt;60,"Major","Moderate")))</f>
        <v/>
      </c>
      <c r="X3062" t="str">
        <f>IF(OR(AND(Flights[[#This Row],[Status]]="Cancelled",Flights[[#This Row],[Cancellation Reason]]="Airline/Carrier"),Flights[[#This Row],[Delay Type]]="Severe"),"Yes","No")</f>
        <v>No</v>
      </c>
    </row>
    <row r="3063" spans="1:24" x14ac:dyDescent="0.25">
      <c r="A3063" s="3">
        <v>42229</v>
      </c>
      <c r="B3063">
        <f>WEEKNUM(Flights[[#This Row],[Date]],2)</f>
        <v>33</v>
      </c>
      <c r="C3063">
        <f>WEEKDAY(Flights[[#This Row],[Date]],2)</f>
        <v>4</v>
      </c>
      <c r="D3063" t="s">
        <v>1379</v>
      </c>
      <c r="E3063" t="s">
        <v>1996</v>
      </c>
      <c r="F3063" t="s">
        <v>0</v>
      </c>
      <c r="G3063" t="s">
        <v>15</v>
      </c>
      <c r="H3063" t="str">
        <f>_xlfn.XLOOKUP(Flights[[#This Row],[Destination]],Airports!$A$1:$A$77,Airports!$D$1:$D$77,"Code not found")</f>
        <v>Las Vegas</v>
      </c>
      <c r="I3063" t="str" cm="1">
        <f t="array" ref="I3063">_xlfn.XLOOKUP(Flights[[#This Row],[Destination]],_xlfn._TRO_TRAILING(Airports!A:A),_xlfn._TRO_TRAILING(Airports!E:E),"Code not found")</f>
        <v>NV</v>
      </c>
      <c r="J3063" s="1">
        <v>0.70833333333333337</v>
      </c>
      <c r="K3063">
        <f>HOUR(Flights[[#This Row],[Scheduled Departure]])</f>
        <v>17</v>
      </c>
      <c r="L3063" s="1">
        <v>0.84097222222222223</v>
      </c>
      <c r="M3063">
        <v>191</v>
      </c>
      <c r="N3063">
        <v>66</v>
      </c>
      <c r="O3063" s="14">
        <f>Flights[[#This Row],[Length (min)]]/60</f>
        <v>1.1000000000000001</v>
      </c>
      <c r="P3063">
        <v>236</v>
      </c>
      <c r="Q3063" s="17">
        <f>IFERROR(Flights[[#This Row],[Distance]]/Flights[[#This Row],[Length (hr)]],"")</f>
        <v>214.54545454545453</v>
      </c>
      <c r="R3063" s="1">
        <v>0.75347222222222221</v>
      </c>
      <c r="S3063" s="1">
        <v>0.88680555555555551</v>
      </c>
      <c r="T3063">
        <v>192</v>
      </c>
      <c r="U3063" t="str">
        <f>IF(Flights[[#This Row],[Arrival Delay]]="","Cancelled",IF(Flights[[#This Row],[Arrival Delay]]&gt;15,"Delayed","On time"))</f>
        <v>Delayed</v>
      </c>
      <c r="V3063" t="str">
        <f>IF(Flights[[#This Row],[Status]]&lt;&gt;"Delayed","",IF(Flights[[#This Row],[Arrival Delay]]&gt;120,"Severe",IF(Flights[[#This Row],[Arrival Delay]]&gt;60,"Major","Moderate")))</f>
        <v>Severe</v>
      </c>
      <c r="X3063" t="str">
        <f>IF(OR(AND(Flights[[#This Row],[Status]]="Cancelled",Flights[[#This Row],[Cancellation Reason]]="Airline/Carrier"),Flights[[#This Row],[Delay Type]]="Severe"),"Yes","No")</f>
        <v>Yes</v>
      </c>
    </row>
    <row r="3064" spans="1:24" x14ac:dyDescent="0.25">
      <c r="A3064" s="3">
        <v>42229</v>
      </c>
      <c r="B3064">
        <f>WEEKNUM(Flights[[#This Row],[Date]],2)</f>
        <v>33</v>
      </c>
      <c r="C3064">
        <f>WEEKDAY(Flights[[#This Row],[Date]],2)</f>
        <v>4</v>
      </c>
      <c r="D3064" t="s">
        <v>1074</v>
      </c>
      <c r="E3064" t="s">
        <v>1994</v>
      </c>
      <c r="F3064" t="s">
        <v>0</v>
      </c>
      <c r="G3064" t="s">
        <v>283</v>
      </c>
      <c r="H3064" t="str">
        <f>_xlfn.XLOOKUP(Flights[[#This Row],[Destination]],Airports!$A$1:$A$77,Airports!$D$1:$D$77,"Code not found")</f>
        <v>Fresno</v>
      </c>
      <c r="I3064" t="str" cm="1">
        <f t="array" ref="I3064">_xlfn.XLOOKUP(Flights[[#This Row],[Destination]],_xlfn._TRO_TRAILING(Airports!A:A),_xlfn._TRO_TRAILING(Airports!E:E),"Code not found")</f>
        <v>CA</v>
      </c>
      <c r="J3064" s="1">
        <v>0.73958333333333337</v>
      </c>
      <c r="K3064">
        <f>HOUR(Flights[[#This Row],[Scheduled Departure]])</f>
        <v>17</v>
      </c>
      <c r="L3064" s="1">
        <v>0.74583333333333335</v>
      </c>
      <c r="M3064">
        <v>9</v>
      </c>
      <c r="N3064">
        <v>72</v>
      </c>
      <c r="O3064" s="14">
        <f>Flights[[#This Row],[Length (min)]]/60</f>
        <v>1.2</v>
      </c>
      <c r="P3064">
        <v>209</v>
      </c>
      <c r="Q3064" s="17">
        <f>IFERROR(Flights[[#This Row],[Distance]]/Flights[[#This Row],[Length (hr)]],"")</f>
        <v>174.16666666666669</v>
      </c>
      <c r="R3064" s="1">
        <v>0.78472222222222221</v>
      </c>
      <c r="S3064" s="1">
        <v>0.79583333333333328</v>
      </c>
      <c r="T3064">
        <v>16</v>
      </c>
      <c r="U3064" t="str">
        <f>IF(Flights[[#This Row],[Arrival Delay]]="","Cancelled",IF(Flights[[#This Row],[Arrival Delay]]&gt;15,"Delayed","On time"))</f>
        <v>Delayed</v>
      </c>
      <c r="V3064" t="str">
        <f>IF(Flights[[#This Row],[Status]]&lt;&gt;"Delayed","",IF(Flights[[#This Row],[Arrival Delay]]&gt;120,"Severe",IF(Flights[[#This Row],[Arrival Delay]]&gt;60,"Major","Moderate")))</f>
        <v>Moderate</v>
      </c>
      <c r="X3064" t="str">
        <f>IF(OR(AND(Flights[[#This Row],[Status]]="Cancelled",Flights[[#This Row],[Cancellation Reason]]="Airline/Carrier"),Flights[[#This Row],[Delay Type]]="Severe"),"Yes","No")</f>
        <v>No</v>
      </c>
    </row>
    <row r="3065" spans="1:24" x14ac:dyDescent="0.25">
      <c r="A3065" s="3">
        <v>42229</v>
      </c>
      <c r="B3065">
        <f>WEEKNUM(Flights[[#This Row],[Date]],2)</f>
        <v>33</v>
      </c>
      <c r="C3065">
        <f>WEEKDAY(Flights[[#This Row],[Date]],2)</f>
        <v>4</v>
      </c>
      <c r="D3065" t="s">
        <v>595</v>
      </c>
      <c r="E3065" t="s">
        <v>1991</v>
      </c>
      <c r="F3065" t="s">
        <v>0</v>
      </c>
      <c r="G3065" t="s">
        <v>344</v>
      </c>
      <c r="H3065" t="str">
        <f>_xlfn.XLOOKUP(Flights[[#This Row],[Destination]],Airports!$A$1:$A$77,Airports!$D$1:$D$77,"Code not found")</f>
        <v>Seattle</v>
      </c>
      <c r="I3065" t="str" cm="1">
        <f t="array" ref="I3065">_xlfn.XLOOKUP(Flights[[#This Row],[Destination]],_xlfn._TRO_TRAILING(Airports!A:A),_xlfn._TRO_TRAILING(Airports!E:E),"Code not found")</f>
        <v>WA</v>
      </c>
      <c r="J3065" s="1">
        <v>0.77777777777777779</v>
      </c>
      <c r="K3065">
        <f>HOUR(Flights[[#This Row],[Scheduled Departure]])</f>
        <v>18</v>
      </c>
      <c r="L3065" s="1">
        <v>0.78402777777777777</v>
      </c>
      <c r="M3065">
        <v>9</v>
      </c>
      <c r="N3065">
        <v>143</v>
      </c>
      <c r="O3065" s="14">
        <f>Flights[[#This Row],[Length (min)]]/60</f>
        <v>2.3833333333333333</v>
      </c>
      <c r="P3065">
        <v>954</v>
      </c>
      <c r="Q3065" s="17">
        <f>IFERROR(Flights[[#This Row],[Distance]]/Flights[[#This Row],[Length (hr)]],"")</f>
        <v>400.27972027972027</v>
      </c>
      <c r="R3065" s="1">
        <v>0.88194444444444442</v>
      </c>
      <c r="S3065" s="1">
        <v>0.8833333333333333</v>
      </c>
      <c r="T3065">
        <v>2</v>
      </c>
      <c r="U3065" t="str">
        <f>IF(Flights[[#This Row],[Arrival Delay]]="","Cancelled",IF(Flights[[#This Row],[Arrival Delay]]&gt;15,"Delayed","On time"))</f>
        <v>On time</v>
      </c>
      <c r="V3065" t="str">
        <f>IF(Flights[[#This Row],[Status]]&lt;&gt;"Delayed","",IF(Flights[[#This Row],[Arrival Delay]]&gt;120,"Severe",IF(Flights[[#This Row],[Arrival Delay]]&gt;60,"Major","Moderate")))</f>
        <v/>
      </c>
      <c r="X3065" t="str">
        <f>IF(OR(AND(Flights[[#This Row],[Status]]="Cancelled",Flights[[#This Row],[Cancellation Reason]]="Airline/Carrier"),Flights[[#This Row],[Delay Type]]="Severe"),"Yes","No")</f>
        <v>No</v>
      </c>
    </row>
    <row r="3066" spans="1:24" x14ac:dyDescent="0.25">
      <c r="A3066" s="3">
        <v>42229</v>
      </c>
      <c r="B3066">
        <f>WEEKNUM(Flights[[#This Row],[Date]],2)</f>
        <v>33</v>
      </c>
      <c r="C3066">
        <f>WEEKDAY(Flights[[#This Row],[Date]],2)</f>
        <v>4</v>
      </c>
      <c r="D3066" t="s">
        <v>1609</v>
      </c>
      <c r="E3066" t="s">
        <v>1989</v>
      </c>
      <c r="F3066" t="s">
        <v>0</v>
      </c>
      <c r="G3066" t="s">
        <v>9</v>
      </c>
      <c r="H3066" t="str">
        <f>_xlfn.XLOOKUP(Flights[[#This Row],[Destination]],Airports!$A$1:$A$77,Airports!$D$1:$D$77,"Code not found")</f>
        <v>San Francisco</v>
      </c>
      <c r="I3066" t="str" cm="1">
        <f t="array" ref="I3066">_xlfn.XLOOKUP(Flights[[#This Row],[Destination]],_xlfn._TRO_TRAILING(Airports!A:A),_xlfn._TRO_TRAILING(Airports!E:E),"Code not found")</f>
        <v>CA</v>
      </c>
      <c r="J3066" s="1">
        <v>0.83333333333333337</v>
      </c>
      <c r="K3066">
        <f>HOUR(Flights[[#This Row],[Scheduled Departure]])</f>
        <v>20</v>
      </c>
      <c r="L3066" s="1">
        <v>0.8520833333333333</v>
      </c>
      <c r="M3066">
        <v>27</v>
      </c>
      <c r="N3066">
        <v>70</v>
      </c>
      <c r="O3066" s="14">
        <f>Flights[[#This Row],[Length (min)]]/60</f>
        <v>1.1666666666666667</v>
      </c>
      <c r="P3066">
        <v>337</v>
      </c>
      <c r="Q3066" s="17">
        <f>IFERROR(Flights[[#This Row],[Distance]]/Flights[[#This Row],[Length (hr)]],"")</f>
        <v>288.85714285714283</v>
      </c>
      <c r="R3066" s="1">
        <v>0.89236111111111116</v>
      </c>
      <c r="S3066" s="1">
        <v>0.90069444444444446</v>
      </c>
      <c r="T3066">
        <v>12</v>
      </c>
      <c r="U3066" t="str">
        <f>IF(Flights[[#This Row],[Arrival Delay]]="","Cancelled",IF(Flights[[#This Row],[Arrival Delay]]&gt;15,"Delayed","On time"))</f>
        <v>On time</v>
      </c>
      <c r="V3066" t="str">
        <f>IF(Flights[[#This Row],[Status]]&lt;&gt;"Delayed","",IF(Flights[[#This Row],[Arrival Delay]]&gt;120,"Severe",IF(Flights[[#This Row],[Arrival Delay]]&gt;60,"Major","Moderate")))</f>
        <v/>
      </c>
      <c r="X3066" t="str">
        <f>IF(OR(AND(Flights[[#This Row],[Status]]="Cancelled",Flights[[#This Row],[Cancellation Reason]]="Airline/Carrier"),Flights[[#This Row],[Delay Type]]="Severe"),"Yes","No")</f>
        <v>No</v>
      </c>
    </row>
    <row r="3067" spans="1:24" x14ac:dyDescent="0.25">
      <c r="A3067" s="3">
        <v>42230</v>
      </c>
      <c r="B3067">
        <f>WEEKNUM(Flights[[#This Row],[Date]],2)</f>
        <v>33</v>
      </c>
      <c r="C3067">
        <f>WEEKDAY(Flights[[#This Row],[Date]],2)</f>
        <v>5</v>
      </c>
      <c r="D3067" t="s">
        <v>186</v>
      </c>
      <c r="E3067" t="s">
        <v>1987</v>
      </c>
      <c r="F3067" t="s">
        <v>0</v>
      </c>
      <c r="G3067" t="s">
        <v>27</v>
      </c>
      <c r="H3067" t="str">
        <f>_xlfn.XLOOKUP(Flights[[#This Row],[Destination]],Airports!$A$1:$A$77,Airports!$D$1:$D$77,"Code not found")</f>
        <v>Charlotte</v>
      </c>
      <c r="I3067" t="str" cm="1">
        <f t="array" ref="I3067">_xlfn.XLOOKUP(Flights[[#This Row],[Destination]],_xlfn._TRO_TRAILING(Airports!A:A),_xlfn._TRO_TRAILING(Airports!E:E),"Code not found")</f>
        <v>NC</v>
      </c>
      <c r="J3067" s="1">
        <v>2.0833333333333332E-2</v>
      </c>
      <c r="K3067">
        <f>HOUR(Flights[[#This Row],[Scheduled Departure]])</f>
        <v>0</v>
      </c>
      <c r="L3067" s="1">
        <v>3.4027777777777775E-2</v>
      </c>
      <c r="M3067">
        <v>19</v>
      </c>
      <c r="N3067">
        <v>288</v>
      </c>
      <c r="O3067" s="14">
        <f>Flights[[#This Row],[Length (min)]]/60</f>
        <v>4.8</v>
      </c>
      <c r="P3067">
        <v>2125</v>
      </c>
      <c r="Q3067" s="17">
        <f>IFERROR(Flights[[#This Row],[Distance]]/Flights[[#This Row],[Length (hr)]],"")</f>
        <v>442.70833333333337</v>
      </c>
      <c r="R3067" s="1">
        <v>0.35069444444444442</v>
      </c>
      <c r="S3067" s="1">
        <v>0.35902777777777778</v>
      </c>
      <c r="T3067">
        <v>12</v>
      </c>
      <c r="U3067" t="str">
        <f>IF(Flights[[#This Row],[Arrival Delay]]="","Cancelled",IF(Flights[[#This Row],[Arrival Delay]]&gt;15,"Delayed","On time"))</f>
        <v>On time</v>
      </c>
      <c r="V3067" t="str">
        <f>IF(Flights[[#This Row],[Status]]&lt;&gt;"Delayed","",IF(Flights[[#This Row],[Arrival Delay]]&gt;120,"Severe",IF(Flights[[#This Row],[Arrival Delay]]&gt;60,"Major","Moderate")))</f>
        <v/>
      </c>
      <c r="X3067" t="str">
        <f>IF(OR(AND(Flights[[#This Row],[Status]]="Cancelled",Flights[[#This Row],[Cancellation Reason]]="Airline/Carrier"),Flights[[#This Row],[Delay Type]]="Severe"),"Yes","No")</f>
        <v>No</v>
      </c>
    </row>
    <row r="3068" spans="1:24" x14ac:dyDescent="0.25">
      <c r="A3068" s="3">
        <v>42230</v>
      </c>
      <c r="B3068">
        <f>WEEKNUM(Flights[[#This Row],[Date]],2)</f>
        <v>33</v>
      </c>
      <c r="C3068">
        <f>WEEKDAY(Flights[[#This Row],[Date]],2)</f>
        <v>5</v>
      </c>
      <c r="D3068" t="s">
        <v>126</v>
      </c>
      <c r="E3068" t="s">
        <v>1987</v>
      </c>
      <c r="F3068" t="s">
        <v>0</v>
      </c>
      <c r="G3068" t="s">
        <v>4</v>
      </c>
      <c r="H3068" t="str">
        <f>_xlfn.XLOOKUP(Flights[[#This Row],[Destination]],Airports!$A$1:$A$77,Airports!$D$1:$D$77,"Code not found")</f>
        <v>Chicago</v>
      </c>
      <c r="I3068" t="str" cm="1">
        <f t="array" ref="I3068">_xlfn.XLOOKUP(Flights[[#This Row],[Destination]],_xlfn._TRO_TRAILING(Airports!A:A),_xlfn._TRO_TRAILING(Airports!E:E),"Code not found")</f>
        <v>IL</v>
      </c>
      <c r="J3068" s="1">
        <v>4.3055555555555555E-2</v>
      </c>
      <c r="K3068">
        <f>HOUR(Flights[[#This Row],[Scheduled Departure]])</f>
        <v>1</v>
      </c>
      <c r="L3068" s="1">
        <v>4.1666666666666664E-2</v>
      </c>
      <c r="M3068">
        <v>-2</v>
      </c>
      <c r="N3068">
        <v>246</v>
      </c>
      <c r="O3068" s="14">
        <f>Flights[[#This Row],[Length (min)]]/60</f>
        <v>4.0999999999999996</v>
      </c>
      <c r="P3068">
        <v>1744</v>
      </c>
      <c r="Q3068" s="17">
        <f>IFERROR(Flights[[#This Row],[Distance]]/Flights[[#This Row],[Length (hr)]],"")</f>
        <v>425.36585365853665</v>
      </c>
      <c r="R3068" s="1">
        <v>0.29791666666666666</v>
      </c>
      <c r="S3068" s="1">
        <v>0.29583333333333334</v>
      </c>
      <c r="T3068">
        <v>-3</v>
      </c>
      <c r="U3068" t="str">
        <f>IF(Flights[[#This Row],[Arrival Delay]]="","Cancelled",IF(Flights[[#This Row],[Arrival Delay]]&gt;15,"Delayed","On time"))</f>
        <v>On time</v>
      </c>
      <c r="V3068" t="str">
        <f>IF(Flights[[#This Row],[Status]]&lt;&gt;"Delayed","",IF(Flights[[#This Row],[Arrival Delay]]&gt;120,"Severe",IF(Flights[[#This Row],[Arrival Delay]]&gt;60,"Major","Moderate")))</f>
        <v/>
      </c>
      <c r="X3068" t="str">
        <f>IF(OR(AND(Flights[[#This Row],[Status]]="Cancelled",Flights[[#This Row],[Cancellation Reason]]="Airline/Carrier"),Flights[[#This Row],[Delay Type]]="Severe"),"Yes","No")</f>
        <v>No</v>
      </c>
    </row>
    <row r="3069" spans="1:24" x14ac:dyDescent="0.25">
      <c r="A3069" s="3">
        <v>42230</v>
      </c>
      <c r="B3069">
        <f>WEEKNUM(Flights[[#This Row],[Date]],2)</f>
        <v>33</v>
      </c>
      <c r="C3069">
        <f>WEEKDAY(Flights[[#This Row],[Date]],2)</f>
        <v>5</v>
      </c>
      <c r="D3069" t="s">
        <v>130</v>
      </c>
      <c r="E3069" t="s">
        <v>1987</v>
      </c>
      <c r="F3069" t="s">
        <v>0</v>
      </c>
      <c r="G3069" t="s">
        <v>4</v>
      </c>
      <c r="H3069" t="str">
        <f>_xlfn.XLOOKUP(Flights[[#This Row],[Destination]],Airports!$A$1:$A$77,Airports!$D$1:$D$77,"Code not found")</f>
        <v>Chicago</v>
      </c>
      <c r="I3069" t="str" cm="1">
        <f t="array" ref="I3069">_xlfn.XLOOKUP(Flights[[#This Row],[Destination]],_xlfn._TRO_TRAILING(Airports!A:A),_xlfn._TRO_TRAILING(Airports!E:E),"Code not found")</f>
        <v>IL</v>
      </c>
      <c r="J3069" s="1">
        <v>0.3298611111111111</v>
      </c>
      <c r="K3069">
        <f>HOUR(Flights[[#This Row],[Scheduled Departure]])</f>
        <v>7</v>
      </c>
      <c r="L3069" s="1">
        <v>0.40069444444444446</v>
      </c>
      <c r="M3069">
        <v>102</v>
      </c>
      <c r="N3069">
        <v>234</v>
      </c>
      <c r="O3069" s="14">
        <f>Flights[[#This Row],[Length (min)]]/60</f>
        <v>3.9</v>
      </c>
      <c r="P3069">
        <v>1744</v>
      </c>
      <c r="Q3069" s="17">
        <f>IFERROR(Flights[[#This Row],[Distance]]/Flights[[#This Row],[Length (hr)]],"")</f>
        <v>447.17948717948718</v>
      </c>
      <c r="R3069" s="1">
        <v>0.58958333333333335</v>
      </c>
      <c r="S3069" s="1">
        <v>0.64652777777777781</v>
      </c>
      <c r="T3069">
        <v>82</v>
      </c>
      <c r="U3069" t="str">
        <f>IF(Flights[[#This Row],[Arrival Delay]]="","Cancelled",IF(Flights[[#This Row],[Arrival Delay]]&gt;15,"Delayed","On time"))</f>
        <v>Delayed</v>
      </c>
      <c r="V3069" t="str">
        <f>IF(Flights[[#This Row],[Status]]&lt;&gt;"Delayed","",IF(Flights[[#This Row],[Arrival Delay]]&gt;120,"Severe",IF(Flights[[#This Row],[Arrival Delay]]&gt;60,"Major","Moderate")))</f>
        <v>Major</v>
      </c>
      <c r="X3069" t="str">
        <f>IF(OR(AND(Flights[[#This Row],[Status]]="Cancelled",Flights[[#This Row],[Cancellation Reason]]="Airline/Carrier"),Flights[[#This Row],[Delay Type]]="Severe"),"Yes","No")</f>
        <v>No</v>
      </c>
    </row>
    <row r="3070" spans="1:24" x14ac:dyDescent="0.25">
      <c r="A3070" s="3">
        <v>42230</v>
      </c>
      <c r="B3070">
        <f>WEEKNUM(Flights[[#This Row],[Date]],2)</f>
        <v>33</v>
      </c>
      <c r="C3070">
        <f>WEEKDAY(Flights[[#This Row],[Date]],2)</f>
        <v>5</v>
      </c>
      <c r="D3070" t="s">
        <v>579</v>
      </c>
      <c r="E3070" t="s">
        <v>1993</v>
      </c>
      <c r="F3070" t="s">
        <v>0</v>
      </c>
      <c r="G3070" t="s">
        <v>293</v>
      </c>
      <c r="H3070" t="str">
        <f>_xlfn.XLOOKUP(Flights[[#This Row],[Destination]],Airports!$A$1:$A$77,Airports!$D$1:$D$77,"Code not found")</f>
        <v>Houston</v>
      </c>
      <c r="I3070" t="str" cm="1">
        <f t="array" ref="I3070">_xlfn.XLOOKUP(Flights[[#This Row],[Destination]],_xlfn._TRO_TRAILING(Airports!A:A),_xlfn._TRO_TRAILING(Airports!E:E),"Code not found")</f>
        <v>TX</v>
      </c>
      <c r="J3070" s="1">
        <v>0.34375</v>
      </c>
      <c r="K3070">
        <f>HOUR(Flights[[#This Row],[Scheduled Departure]])</f>
        <v>8</v>
      </c>
      <c r="L3070" s="1">
        <v>0.3659722222222222</v>
      </c>
      <c r="M3070">
        <v>32</v>
      </c>
      <c r="N3070">
        <v>237</v>
      </c>
      <c r="O3070" s="14">
        <f>Flights[[#This Row],[Length (min)]]/60</f>
        <v>3.95</v>
      </c>
      <c r="P3070">
        <v>1379</v>
      </c>
      <c r="Q3070" s="17">
        <f>IFERROR(Flights[[#This Row],[Distance]]/Flights[[#This Row],[Length (hr)]],"")</f>
        <v>349.11392405063287</v>
      </c>
      <c r="R3070" s="1">
        <v>0.56527777777777777</v>
      </c>
      <c r="S3070" s="1">
        <v>0.61388888888888893</v>
      </c>
      <c r="T3070">
        <v>70</v>
      </c>
      <c r="U3070" t="str">
        <f>IF(Flights[[#This Row],[Arrival Delay]]="","Cancelled",IF(Flights[[#This Row],[Arrival Delay]]&gt;15,"Delayed","On time"))</f>
        <v>Delayed</v>
      </c>
      <c r="V3070" t="str">
        <f>IF(Flights[[#This Row],[Status]]&lt;&gt;"Delayed","",IF(Flights[[#This Row],[Arrival Delay]]&gt;120,"Severe",IF(Flights[[#This Row],[Arrival Delay]]&gt;60,"Major","Moderate")))</f>
        <v>Major</v>
      </c>
      <c r="X3070" t="str">
        <f>IF(OR(AND(Flights[[#This Row],[Status]]="Cancelled",Flights[[#This Row],[Cancellation Reason]]="Airline/Carrier"),Flights[[#This Row],[Delay Type]]="Severe"),"Yes","No")</f>
        <v>No</v>
      </c>
    </row>
    <row r="3071" spans="1:24" x14ac:dyDescent="0.25">
      <c r="A3071" s="3">
        <v>42230</v>
      </c>
      <c r="B3071">
        <f>WEEKNUM(Flights[[#This Row],[Date]],2)</f>
        <v>33</v>
      </c>
      <c r="C3071">
        <f>WEEKDAY(Flights[[#This Row],[Date]],2)</f>
        <v>5</v>
      </c>
      <c r="D3071" t="s">
        <v>1512</v>
      </c>
      <c r="E3071" t="s">
        <v>1991</v>
      </c>
      <c r="F3071" t="s">
        <v>0</v>
      </c>
      <c r="G3071" t="s">
        <v>248</v>
      </c>
      <c r="H3071" t="str">
        <f>_xlfn.XLOOKUP(Flights[[#This Row],[Destination]],Airports!$A$1:$A$77,Airports!$D$1:$D$77,"Code not found")</f>
        <v>Anchorage</v>
      </c>
      <c r="I3071" t="str" cm="1">
        <f t="array" ref="I3071">_xlfn.XLOOKUP(Flights[[#This Row],[Destination]],_xlfn._TRO_TRAILING(Airports!A:A),_xlfn._TRO_TRAILING(Airports!E:E),"Code not found")</f>
        <v>AK</v>
      </c>
      <c r="J3071" s="1">
        <v>0.375</v>
      </c>
      <c r="K3071">
        <f>HOUR(Flights[[#This Row],[Scheduled Departure]])</f>
        <v>9</v>
      </c>
      <c r="L3071" s="1">
        <v>0.36805555555555558</v>
      </c>
      <c r="M3071">
        <v>-10</v>
      </c>
      <c r="N3071">
        <v>323</v>
      </c>
      <c r="O3071" s="14">
        <f>Flights[[#This Row],[Length (min)]]/60</f>
        <v>5.3833333333333337</v>
      </c>
      <c r="P3071">
        <v>2345</v>
      </c>
      <c r="Q3071" s="17">
        <f>IFERROR(Flights[[#This Row],[Distance]]/Flights[[#This Row],[Length (hr)]],"")</f>
        <v>435.60371517027858</v>
      </c>
      <c r="R3071" s="1">
        <v>0.55902777777777779</v>
      </c>
      <c r="S3071" s="1">
        <v>0.55069444444444449</v>
      </c>
      <c r="T3071">
        <v>-12</v>
      </c>
      <c r="U3071" t="str">
        <f>IF(Flights[[#This Row],[Arrival Delay]]="","Cancelled",IF(Flights[[#This Row],[Arrival Delay]]&gt;15,"Delayed","On time"))</f>
        <v>On time</v>
      </c>
      <c r="V3071" t="str">
        <f>IF(Flights[[#This Row],[Status]]&lt;&gt;"Delayed","",IF(Flights[[#This Row],[Arrival Delay]]&gt;120,"Severe",IF(Flights[[#This Row],[Arrival Delay]]&gt;60,"Major","Moderate")))</f>
        <v/>
      </c>
      <c r="X3071" t="str">
        <f>IF(OR(AND(Flights[[#This Row],[Status]]="Cancelled",Flights[[#This Row],[Cancellation Reason]]="Airline/Carrier"),Flights[[#This Row],[Delay Type]]="Severe"),"Yes","No")</f>
        <v>No</v>
      </c>
    </row>
    <row r="3072" spans="1:24" x14ac:dyDescent="0.25">
      <c r="A3072" s="3">
        <v>42230</v>
      </c>
      <c r="B3072">
        <f>WEEKNUM(Flights[[#This Row],[Date]],2)</f>
        <v>33</v>
      </c>
      <c r="C3072">
        <f>WEEKDAY(Flights[[#This Row],[Date]],2)</f>
        <v>5</v>
      </c>
      <c r="D3072" t="s">
        <v>461</v>
      </c>
      <c r="E3072" t="s">
        <v>1996</v>
      </c>
      <c r="F3072" t="s">
        <v>0</v>
      </c>
      <c r="G3072" t="s">
        <v>12</v>
      </c>
      <c r="H3072" t="str">
        <f>_xlfn.XLOOKUP(Flights[[#This Row],[Destination]],Airports!$A$1:$A$77,Airports!$D$1:$D$77,"Code not found")</f>
        <v>New York</v>
      </c>
      <c r="I3072" t="str" cm="1">
        <f t="array" ref="I3072">_xlfn.XLOOKUP(Flights[[#This Row],[Destination]],_xlfn._TRO_TRAILING(Airports!A:A),_xlfn._TRO_TRAILING(Airports!E:E),"Code not found")</f>
        <v>NY</v>
      </c>
      <c r="J3072" s="1">
        <v>0.44444444444444442</v>
      </c>
      <c r="K3072">
        <f>HOUR(Flights[[#This Row],[Scheduled Departure]])</f>
        <v>10</v>
      </c>
      <c r="L3072" s="1">
        <v>0.44444444444444442</v>
      </c>
      <c r="M3072">
        <v>0</v>
      </c>
      <c r="N3072">
        <v>331</v>
      </c>
      <c r="O3072" s="14">
        <f>Flights[[#This Row],[Length (min)]]/60</f>
        <v>5.5166666666666666</v>
      </c>
      <c r="P3072">
        <v>2475</v>
      </c>
      <c r="Q3072" s="17">
        <f>IFERROR(Flights[[#This Row],[Distance]]/Flights[[#This Row],[Length (hr)]],"")</f>
        <v>448.64048338368582</v>
      </c>
      <c r="R3072" s="1">
        <v>0.80208333333333337</v>
      </c>
      <c r="S3072" s="1">
        <v>0.7993055555555556</v>
      </c>
      <c r="T3072">
        <v>-4</v>
      </c>
      <c r="U3072" t="str">
        <f>IF(Flights[[#This Row],[Arrival Delay]]="","Cancelled",IF(Flights[[#This Row],[Arrival Delay]]&gt;15,"Delayed","On time"))</f>
        <v>On time</v>
      </c>
      <c r="V3072" t="str">
        <f>IF(Flights[[#This Row],[Status]]&lt;&gt;"Delayed","",IF(Flights[[#This Row],[Arrival Delay]]&gt;120,"Severe",IF(Flights[[#This Row],[Arrival Delay]]&gt;60,"Major","Moderate")))</f>
        <v/>
      </c>
      <c r="X3072" t="str">
        <f>IF(OR(AND(Flights[[#This Row],[Status]]="Cancelled",Flights[[#This Row],[Cancellation Reason]]="Airline/Carrier"),Flights[[#This Row],[Delay Type]]="Severe"),"Yes","No")</f>
        <v>No</v>
      </c>
    </row>
    <row r="3073" spans="1:24" x14ac:dyDescent="0.25">
      <c r="A3073" s="3">
        <v>42230</v>
      </c>
      <c r="B3073">
        <f>WEEKNUM(Flights[[#This Row],[Date]],2)</f>
        <v>33</v>
      </c>
      <c r="C3073">
        <f>WEEKDAY(Flights[[#This Row],[Date]],2)</f>
        <v>5</v>
      </c>
      <c r="D3073" t="s">
        <v>68</v>
      </c>
      <c r="E3073" t="s">
        <v>1987</v>
      </c>
      <c r="F3073" t="s">
        <v>0</v>
      </c>
      <c r="G3073" t="s">
        <v>3</v>
      </c>
      <c r="H3073" t="str">
        <f>_xlfn.XLOOKUP(Flights[[#This Row],[Destination]],Airports!$A$1:$A$77,Airports!$D$1:$D$77,"Code not found")</f>
        <v>Dallas</v>
      </c>
      <c r="I3073" t="str" cm="1">
        <f t="array" ref="I3073">_xlfn.XLOOKUP(Flights[[#This Row],[Destination]],_xlfn._TRO_TRAILING(Airports!A:A),_xlfn._TRO_TRAILING(Airports!E:E),"Code not found")</f>
        <v>TX</v>
      </c>
      <c r="J3073" s="1">
        <v>0.46875</v>
      </c>
      <c r="K3073">
        <f>HOUR(Flights[[#This Row],[Scheduled Departure]])</f>
        <v>11</v>
      </c>
      <c r="L3073" s="1">
        <v>0.46875</v>
      </c>
      <c r="M3073">
        <v>0</v>
      </c>
      <c r="N3073">
        <v>187</v>
      </c>
      <c r="O3073" s="14">
        <f>Flights[[#This Row],[Length (min)]]/60</f>
        <v>3.1166666666666667</v>
      </c>
      <c r="P3073">
        <v>1235</v>
      </c>
      <c r="Q3073" s="17">
        <f>IFERROR(Flights[[#This Row],[Distance]]/Flights[[#This Row],[Length (hr)]],"")</f>
        <v>396.2566844919786</v>
      </c>
      <c r="R3073" s="1">
        <v>0.68888888888888888</v>
      </c>
      <c r="S3073" s="1">
        <v>0.68194444444444446</v>
      </c>
      <c r="T3073">
        <v>-10</v>
      </c>
      <c r="U3073" t="str">
        <f>IF(Flights[[#This Row],[Arrival Delay]]="","Cancelled",IF(Flights[[#This Row],[Arrival Delay]]&gt;15,"Delayed","On time"))</f>
        <v>On time</v>
      </c>
      <c r="V3073" t="str">
        <f>IF(Flights[[#This Row],[Status]]&lt;&gt;"Delayed","",IF(Flights[[#This Row],[Arrival Delay]]&gt;120,"Severe",IF(Flights[[#This Row],[Arrival Delay]]&gt;60,"Major","Moderate")))</f>
        <v/>
      </c>
      <c r="X3073" t="str">
        <f>IF(OR(AND(Flights[[#This Row],[Status]]="Cancelled",Flights[[#This Row],[Cancellation Reason]]="Airline/Carrier"),Flights[[#This Row],[Delay Type]]="Severe"),"Yes","No")</f>
        <v>No</v>
      </c>
    </row>
    <row r="3074" spans="1:24" x14ac:dyDescent="0.25">
      <c r="A3074" s="3">
        <v>42230</v>
      </c>
      <c r="B3074">
        <f>WEEKNUM(Flights[[#This Row],[Date]],2)</f>
        <v>33</v>
      </c>
      <c r="C3074">
        <f>WEEKDAY(Flights[[#This Row],[Date]],2)</f>
        <v>5</v>
      </c>
      <c r="D3074" t="s">
        <v>1653</v>
      </c>
      <c r="E3074" t="s">
        <v>1993</v>
      </c>
      <c r="F3074" t="s">
        <v>0</v>
      </c>
      <c r="G3074" t="s">
        <v>303</v>
      </c>
      <c r="H3074" t="str">
        <f>_xlfn.XLOOKUP(Flights[[#This Row],[Destination]],Airports!$A$1:$A$77,Airports!$D$1:$D$77,"Code not found")</f>
        <v>Kansas City</v>
      </c>
      <c r="I3074" t="str" cm="1">
        <f t="array" ref="I3074">_xlfn.XLOOKUP(Flights[[#This Row],[Destination]],_xlfn._TRO_TRAILING(Airports!A:A),_xlfn._TRO_TRAILING(Airports!E:E),"Code not found")</f>
        <v>MO</v>
      </c>
      <c r="J3074" s="1">
        <v>0.53819444444444442</v>
      </c>
      <c r="K3074">
        <f>HOUR(Flights[[#This Row],[Scheduled Departure]])</f>
        <v>12</v>
      </c>
      <c r="L3074" s="1">
        <v>0.55902777777777779</v>
      </c>
      <c r="M3074">
        <v>30</v>
      </c>
      <c r="N3074">
        <v>203</v>
      </c>
      <c r="O3074" s="14">
        <f>Flights[[#This Row],[Length (min)]]/60</f>
        <v>3.3833333333333333</v>
      </c>
      <c r="P3074">
        <v>1363</v>
      </c>
      <c r="Q3074" s="17">
        <f>IFERROR(Flights[[#This Row],[Distance]]/Flights[[#This Row],[Length (hr)]],"")</f>
        <v>402.85714285714283</v>
      </c>
      <c r="R3074" s="1">
        <v>0.75069444444444444</v>
      </c>
      <c r="S3074" s="1">
        <v>0.78333333333333333</v>
      </c>
      <c r="T3074">
        <v>47</v>
      </c>
      <c r="U3074" t="str">
        <f>IF(Flights[[#This Row],[Arrival Delay]]="","Cancelled",IF(Flights[[#This Row],[Arrival Delay]]&gt;15,"Delayed","On time"))</f>
        <v>Delayed</v>
      </c>
      <c r="V3074" t="str">
        <f>IF(Flights[[#This Row],[Status]]&lt;&gt;"Delayed","",IF(Flights[[#This Row],[Arrival Delay]]&gt;120,"Severe",IF(Flights[[#This Row],[Arrival Delay]]&gt;60,"Major","Moderate")))</f>
        <v>Moderate</v>
      </c>
      <c r="X3074" t="str">
        <f>IF(OR(AND(Flights[[#This Row],[Status]]="Cancelled",Flights[[#This Row],[Cancellation Reason]]="Airline/Carrier"),Flights[[#This Row],[Delay Type]]="Severe"),"Yes","No")</f>
        <v>No</v>
      </c>
    </row>
    <row r="3075" spans="1:24" x14ac:dyDescent="0.25">
      <c r="A3075" s="3">
        <v>42230</v>
      </c>
      <c r="B3075">
        <f>WEEKNUM(Flights[[#This Row],[Date]],2)</f>
        <v>33</v>
      </c>
      <c r="C3075">
        <f>WEEKDAY(Flights[[#This Row],[Date]],2)</f>
        <v>5</v>
      </c>
      <c r="D3075" t="s">
        <v>727</v>
      </c>
      <c r="E3075" t="s">
        <v>1997</v>
      </c>
      <c r="F3075" t="s">
        <v>0</v>
      </c>
      <c r="G3075" t="s">
        <v>20</v>
      </c>
      <c r="H3075" t="str">
        <f>_xlfn.XLOOKUP(Flights[[#This Row],[Destination]],Airports!$A$1:$A$77,Airports!$D$1:$D$77,"Code not found")</f>
        <v>Kahului</v>
      </c>
      <c r="I3075" t="str" cm="1">
        <f t="array" ref="I3075">_xlfn.XLOOKUP(Flights[[#This Row],[Destination]],_xlfn._TRO_TRAILING(Airports!A:A),_xlfn._TRO_TRAILING(Airports!E:E),"Code not found")</f>
        <v>HI</v>
      </c>
      <c r="J3075" s="1">
        <v>0.54861111111111116</v>
      </c>
      <c r="K3075">
        <f>HOUR(Flights[[#This Row],[Scheduled Departure]])</f>
        <v>13</v>
      </c>
      <c r="L3075" s="1">
        <v>0.5444444444444444</v>
      </c>
      <c r="M3075">
        <v>-6</v>
      </c>
      <c r="N3075">
        <v>354</v>
      </c>
      <c r="O3075" s="14">
        <f>Flights[[#This Row],[Length (min)]]/60</f>
        <v>5.9</v>
      </c>
      <c r="P3075">
        <v>2486</v>
      </c>
      <c r="Q3075" s="17">
        <f>IFERROR(Flights[[#This Row],[Distance]]/Flights[[#This Row],[Length (hr)]],"")</f>
        <v>421.35593220338978</v>
      </c>
      <c r="R3075" s="1">
        <v>0.66666666666666663</v>
      </c>
      <c r="S3075" s="1">
        <v>0.66527777777777775</v>
      </c>
      <c r="T3075">
        <v>-2</v>
      </c>
      <c r="U3075" t="str">
        <f>IF(Flights[[#This Row],[Arrival Delay]]="","Cancelled",IF(Flights[[#This Row],[Arrival Delay]]&gt;15,"Delayed","On time"))</f>
        <v>On time</v>
      </c>
      <c r="V3075" t="str">
        <f>IF(Flights[[#This Row],[Status]]&lt;&gt;"Delayed","",IF(Flights[[#This Row],[Arrival Delay]]&gt;120,"Severe",IF(Flights[[#This Row],[Arrival Delay]]&gt;60,"Major","Moderate")))</f>
        <v/>
      </c>
      <c r="X3075" t="str">
        <f>IF(OR(AND(Flights[[#This Row],[Status]]="Cancelled",Flights[[#This Row],[Cancellation Reason]]="Airline/Carrier"),Flights[[#This Row],[Delay Type]]="Severe"),"Yes","No")</f>
        <v>No</v>
      </c>
    </row>
    <row r="3076" spans="1:24" x14ac:dyDescent="0.25">
      <c r="A3076" s="3">
        <v>42230</v>
      </c>
      <c r="B3076">
        <f>WEEKNUM(Flights[[#This Row],[Date]],2)</f>
        <v>33</v>
      </c>
      <c r="C3076">
        <f>WEEKDAY(Flights[[#This Row],[Date]],2)</f>
        <v>5</v>
      </c>
      <c r="D3076" t="s">
        <v>1605</v>
      </c>
      <c r="E3076" t="s">
        <v>1989</v>
      </c>
      <c r="F3076" t="s">
        <v>0</v>
      </c>
      <c r="G3076" t="s">
        <v>351</v>
      </c>
      <c r="H3076" t="str">
        <f>_xlfn.XLOOKUP(Flights[[#This Row],[Destination]],Airports!$A$1:$A$77,Airports!$D$1:$D$77,"Code not found")</f>
        <v>Sacramento</v>
      </c>
      <c r="I3076" t="str" cm="1">
        <f t="array" ref="I3076">_xlfn.XLOOKUP(Flights[[#This Row],[Destination]],_xlfn._TRO_TRAILING(Airports!A:A),_xlfn._TRO_TRAILING(Airports!E:E),"Code not found")</f>
        <v>CA</v>
      </c>
      <c r="J3076" s="1">
        <v>0.63194444444444442</v>
      </c>
      <c r="K3076">
        <f>HOUR(Flights[[#This Row],[Scheduled Departure]])</f>
        <v>15</v>
      </c>
      <c r="L3076" s="1">
        <v>0.68472222222222223</v>
      </c>
      <c r="M3076">
        <v>76</v>
      </c>
      <c r="N3076">
        <v>83</v>
      </c>
      <c r="O3076" s="14">
        <f>Flights[[#This Row],[Length (min)]]/60</f>
        <v>1.3833333333333333</v>
      </c>
      <c r="P3076">
        <v>373</v>
      </c>
      <c r="Q3076" s="17">
        <f>IFERROR(Flights[[#This Row],[Distance]]/Flights[[#This Row],[Length (hr)]],"")</f>
        <v>269.63855421686748</v>
      </c>
      <c r="R3076" s="1">
        <v>0.68819444444444444</v>
      </c>
      <c r="S3076" s="1">
        <v>0.74236111111111114</v>
      </c>
      <c r="T3076">
        <v>78</v>
      </c>
      <c r="U3076" t="str">
        <f>IF(Flights[[#This Row],[Arrival Delay]]="","Cancelled",IF(Flights[[#This Row],[Arrival Delay]]&gt;15,"Delayed","On time"))</f>
        <v>Delayed</v>
      </c>
      <c r="V3076" t="str">
        <f>IF(Flights[[#This Row],[Status]]&lt;&gt;"Delayed","",IF(Flights[[#This Row],[Arrival Delay]]&gt;120,"Severe",IF(Flights[[#This Row],[Arrival Delay]]&gt;60,"Major","Moderate")))</f>
        <v>Major</v>
      </c>
      <c r="X3076" t="str">
        <f>IF(OR(AND(Flights[[#This Row],[Status]]="Cancelled",Flights[[#This Row],[Cancellation Reason]]="Airline/Carrier"),Flights[[#This Row],[Delay Type]]="Severe"),"Yes","No")</f>
        <v>No</v>
      </c>
    </row>
    <row r="3077" spans="1:24" x14ac:dyDescent="0.25">
      <c r="A3077" s="3">
        <v>42230</v>
      </c>
      <c r="B3077">
        <f>WEEKNUM(Flights[[#This Row],[Date]],2)</f>
        <v>33</v>
      </c>
      <c r="C3077">
        <f>WEEKDAY(Flights[[#This Row],[Date]],2)</f>
        <v>5</v>
      </c>
      <c r="D3077" t="s">
        <v>79</v>
      </c>
      <c r="E3077" t="s">
        <v>1987</v>
      </c>
      <c r="F3077" t="s">
        <v>0</v>
      </c>
      <c r="G3077" t="s">
        <v>3</v>
      </c>
      <c r="H3077" t="str">
        <f>_xlfn.XLOOKUP(Flights[[#This Row],[Destination]],Airports!$A$1:$A$77,Airports!$D$1:$D$77,"Code not found")</f>
        <v>Dallas</v>
      </c>
      <c r="I3077" t="str" cm="1">
        <f t="array" ref="I3077">_xlfn.XLOOKUP(Flights[[#This Row],[Destination]],_xlfn._TRO_TRAILING(Airports!A:A),_xlfn._TRO_TRAILING(Airports!E:E),"Code not found")</f>
        <v>TX</v>
      </c>
      <c r="J3077" s="1">
        <v>0.64861111111111114</v>
      </c>
      <c r="K3077">
        <f>HOUR(Flights[[#This Row],[Scheduled Departure]])</f>
        <v>15</v>
      </c>
      <c r="L3077" s="1">
        <v>0.6479166666666667</v>
      </c>
      <c r="M3077">
        <v>-1</v>
      </c>
      <c r="N3077">
        <v>193</v>
      </c>
      <c r="O3077" s="14">
        <f>Flights[[#This Row],[Length (min)]]/60</f>
        <v>3.2166666666666668</v>
      </c>
      <c r="P3077">
        <v>1235</v>
      </c>
      <c r="Q3077" s="17">
        <f>IFERROR(Flights[[#This Row],[Distance]]/Flights[[#This Row],[Length (hr)]],"")</f>
        <v>383.93782383419688</v>
      </c>
      <c r="R3077" s="1">
        <v>0.87083333333333335</v>
      </c>
      <c r="S3077" s="1">
        <v>0.86527777777777781</v>
      </c>
      <c r="T3077">
        <v>-8</v>
      </c>
      <c r="U3077" t="str">
        <f>IF(Flights[[#This Row],[Arrival Delay]]="","Cancelled",IF(Flights[[#This Row],[Arrival Delay]]&gt;15,"Delayed","On time"))</f>
        <v>On time</v>
      </c>
      <c r="V3077" t="str">
        <f>IF(Flights[[#This Row],[Status]]&lt;&gt;"Delayed","",IF(Flights[[#This Row],[Arrival Delay]]&gt;120,"Severe",IF(Flights[[#This Row],[Arrival Delay]]&gt;60,"Major","Moderate")))</f>
        <v/>
      </c>
      <c r="X3077" t="str">
        <f>IF(OR(AND(Flights[[#This Row],[Status]]="Cancelled",Flights[[#This Row],[Cancellation Reason]]="Airline/Carrier"),Flights[[#This Row],[Delay Type]]="Severe"),"Yes","No")</f>
        <v>No</v>
      </c>
    </row>
    <row r="3078" spans="1:24" x14ac:dyDescent="0.25">
      <c r="A3078" s="3">
        <v>42230</v>
      </c>
      <c r="B3078">
        <f>WEEKNUM(Flights[[#This Row],[Date]],2)</f>
        <v>33</v>
      </c>
      <c r="C3078">
        <f>WEEKDAY(Flights[[#This Row],[Date]],2)</f>
        <v>5</v>
      </c>
      <c r="D3078" t="s">
        <v>1697</v>
      </c>
      <c r="E3078" t="s">
        <v>1995</v>
      </c>
      <c r="F3078" t="s">
        <v>0</v>
      </c>
      <c r="G3078" t="s">
        <v>349</v>
      </c>
      <c r="H3078" t="str">
        <f>_xlfn.XLOOKUP(Flights[[#This Row],[Destination]],Airports!$A$1:$A$77,Airports!$D$1:$D$77,"Code not found")</f>
        <v>Salt Lake City</v>
      </c>
      <c r="I3078" t="str" cm="1">
        <f t="array" ref="I3078">_xlfn.XLOOKUP(Flights[[#This Row],[Destination]],_xlfn._TRO_TRAILING(Airports!A:A),_xlfn._TRO_TRAILING(Airports!E:E),"Code not found")</f>
        <v>UT</v>
      </c>
      <c r="J3078" s="1">
        <v>0.65625</v>
      </c>
      <c r="K3078">
        <f>HOUR(Flights[[#This Row],[Scheduled Departure]])</f>
        <v>15</v>
      </c>
      <c r="L3078" s="1">
        <v>0.65625</v>
      </c>
      <c r="M3078">
        <v>0</v>
      </c>
      <c r="N3078">
        <v>92</v>
      </c>
      <c r="O3078" s="14">
        <f>Flights[[#This Row],[Length (min)]]/60</f>
        <v>1.5333333333333334</v>
      </c>
      <c r="P3078">
        <v>590</v>
      </c>
      <c r="Q3078" s="17">
        <f>IFERROR(Flights[[#This Row],[Distance]]/Flights[[#This Row],[Length (hr)]],"")</f>
        <v>384.78260869565213</v>
      </c>
      <c r="R3078" s="1">
        <v>0.76736111111111116</v>
      </c>
      <c r="S3078" s="1">
        <v>0.76180555555555551</v>
      </c>
      <c r="T3078">
        <v>-8</v>
      </c>
      <c r="U3078" t="str">
        <f>IF(Flights[[#This Row],[Arrival Delay]]="","Cancelled",IF(Flights[[#This Row],[Arrival Delay]]&gt;15,"Delayed","On time"))</f>
        <v>On time</v>
      </c>
      <c r="V3078" t="str">
        <f>IF(Flights[[#This Row],[Status]]&lt;&gt;"Delayed","",IF(Flights[[#This Row],[Arrival Delay]]&gt;120,"Severe",IF(Flights[[#This Row],[Arrival Delay]]&gt;60,"Major","Moderate")))</f>
        <v/>
      </c>
      <c r="X3078" t="str">
        <f>IF(OR(AND(Flights[[#This Row],[Status]]="Cancelled",Flights[[#This Row],[Cancellation Reason]]="Airline/Carrier"),Flights[[#This Row],[Delay Type]]="Severe"),"Yes","No")</f>
        <v>No</v>
      </c>
    </row>
    <row r="3079" spans="1:24" x14ac:dyDescent="0.25">
      <c r="A3079" s="3">
        <v>42230</v>
      </c>
      <c r="B3079">
        <f>WEEKNUM(Flights[[#This Row],[Date]],2)</f>
        <v>33</v>
      </c>
      <c r="C3079">
        <f>WEEKDAY(Flights[[#This Row],[Date]],2)</f>
        <v>5</v>
      </c>
      <c r="D3079" t="s">
        <v>562</v>
      </c>
      <c r="E3079" t="s">
        <v>1989</v>
      </c>
      <c r="F3079" t="s">
        <v>0</v>
      </c>
      <c r="G3079" t="s">
        <v>12</v>
      </c>
      <c r="H3079" t="str">
        <f>_xlfn.XLOOKUP(Flights[[#This Row],[Destination]],Airports!$A$1:$A$77,Airports!$D$1:$D$77,"Code not found")</f>
        <v>New York</v>
      </c>
      <c r="I3079" t="str" cm="1">
        <f t="array" ref="I3079">_xlfn.XLOOKUP(Flights[[#This Row],[Destination]],_xlfn._TRO_TRAILING(Airports!A:A),_xlfn._TRO_TRAILING(Airports!E:E),"Code not found")</f>
        <v>NY</v>
      </c>
      <c r="J3079" s="1">
        <v>0.67708333333333337</v>
      </c>
      <c r="K3079">
        <f>HOUR(Flights[[#This Row],[Scheduled Departure]])</f>
        <v>16</v>
      </c>
      <c r="L3079" s="1">
        <v>0.68055555555555558</v>
      </c>
      <c r="M3079">
        <v>5</v>
      </c>
      <c r="N3079">
        <v>321</v>
      </c>
      <c r="O3079" s="14">
        <f>Flights[[#This Row],[Length (min)]]/60</f>
        <v>5.35</v>
      </c>
      <c r="P3079">
        <v>2475</v>
      </c>
      <c r="Q3079" s="17">
        <f>IFERROR(Flights[[#This Row],[Distance]]/Flights[[#This Row],[Length (hr)]],"")</f>
        <v>462.61682242990656</v>
      </c>
      <c r="R3079" s="1">
        <v>3.2638888888888891E-2</v>
      </c>
      <c r="S3079" s="1">
        <v>2.8472222222222222E-2</v>
      </c>
      <c r="T3079">
        <v>-6</v>
      </c>
      <c r="U3079" t="str">
        <f>IF(Flights[[#This Row],[Arrival Delay]]="","Cancelled",IF(Flights[[#This Row],[Arrival Delay]]&gt;15,"Delayed","On time"))</f>
        <v>On time</v>
      </c>
      <c r="V3079" t="str">
        <f>IF(Flights[[#This Row],[Status]]&lt;&gt;"Delayed","",IF(Flights[[#This Row],[Arrival Delay]]&gt;120,"Severe",IF(Flights[[#This Row],[Arrival Delay]]&gt;60,"Major","Moderate")))</f>
        <v/>
      </c>
      <c r="X3079" t="str">
        <f>IF(OR(AND(Flights[[#This Row],[Status]]="Cancelled",Flights[[#This Row],[Cancellation Reason]]="Airline/Carrier"),Flights[[#This Row],[Delay Type]]="Severe"),"Yes","No")</f>
        <v>No</v>
      </c>
    </row>
    <row r="3080" spans="1:24" x14ac:dyDescent="0.25">
      <c r="A3080" s="3">
        <v>42230</v>
      </c>
      <c r="B3080">
        <f>WEEKNUM(Flights[[#This Row],[Date]],2)</f>
        <v>33</v>
      </c>
      <c r="C3080">
        <f>WEEKDAY(Flights[[#This Row],[Date]],2)</f>
        <v>5</v>
      </c>
      <c r="D3080" t="s">
        <v>591</v>
      </c>
      <c r="E3080" t="s">
        <v>1990</v>
      </c>
      <c r="F3080" t="s">
        <v>0</v>
      </c>
      <c r="G3080" t="s">
        <v>297</v>
      </c>
      <c r="H3080" t="str">
        <f>_xlfn.XLOOKUP(Flights[[#This Row],[Destination]],Airports!$A$1:$A$77,Airports!$D$1:$D$77,"Code not found")</f>
        <v>Hilo</v>
      </c>
      <c r="I3080" t="str" cm="1">
        <f t="array" ref="I3080">_xlfn.XLOOKUP(Flights[[#This Row],[Destination]],_xlfn._TRO_TRAILING(Airports!A:A),_xlfn._TRO_TRAILING(Airports!E:E),"Code not found")</f>
        <v>HI</v>
      </c>
      <c r="J3080" s="1">
        <v>0.71250000000000002</v>
      </c>
      <c r="K3080">
        <f>HOUR(Flights[[#This Row],[Scheduled Departure]])</f>
        <v>17</v>
      </c>
      <c r="L3080" s="1">
        <v>0.71319444444444446</v>
      </c>
      <c r="M3080">
        <v>1</v>
      </c>
      <c r="N3080">
        <v>326</v>
      </c>
      <c r="O3080" s="14">
        <f>Flights[[#This Row],[Length (min)]]/60</f>
        <v>5.4333333333333336</v>
      </c>
      <c r="P3080">
        <v>2449</v>
      </c>
      <c r="Q3080" s="17">
        <f>IFERROR(Flights[[#This Row],[Distance]]/Flights[[#This Row],[Length (hr)]],"")</f>
        <v>450.7361963190184</v>
      </c>
      <c r="R3080" s="1">
        <v>0.82152777777777775</v>
      </c>
      <c r="S3080" s="1">
        <v>0.81458333333333333</v>
      </c>
      <c r="T3080">
        <v>-10</v>
      </c>
      <c r="U3080" t="str">
        <f>IF(Flights[[#This Row],[Arrival Delay]]="","Cancelled",IF(Flights[[#This Row],[Arrival Delay]]&gt;15,"Delayed","On time"))</f>
        <v>On time</v>
      </c>
      <c r="V3080" t="str">
        <f>IF(Flights[[#This Row],[Status]]&lt;&gt;"Delayed","",IF(Flights[[#This Row],[Arrival Delay]]&gt;120,"Severe",IF(Flights[[#This Row],[Arrival Delay]]&gt;60,"Major","Moderate")))</f>
        <v/>
      </c>
      <c r="X3080" t="str">
        <f>IF(OR(AND(Flights[[#This Row],[Status]]="Cancelled",Flights[[#This Row],[Cancellation Reason]]="Airline/Carrier"),Flights[[#This Row],[Delay Type]]="Severe"),"Yes","No")</f>
        <v>No</v>
      </c>
    </row>
    <row r="3081" spans="1:24" x14ac:dyDescent="0.25">
      <c r="A3081" s="3">
        <v>42230</v>
      </c>
      <c r="B3081">
        <f>WEEKNUM(Flights[[#This Row],[Date]],2)</f>
        <v>33</v>
      </c>
      <c r="C3081">
        <f>WEEKDAY(Flights[[#This Row],[Date]],2)</f>
        <v>5</v>
      </c>
      <c r="D3081" t="s">
        <v>92</v>
      </c>
      <c r="E3081" t="s">
        <v>1987</v>
      </c>
      <c r="F3081" t="s">
        <v>0</v>
      </c>
      <c r="G3081" t="s">
        <v>20</v>
      </c>
      <c r="H3081" t="str">
        <f>_xlfn.XLOOKUP(Flights[[#This Row],[Destination]],Airports!$A$1:$A$77,Airports!$D$1:$D$77,"Code not found")</f>
        <v>Kahului</v>
      </c>
      <c r="I3081" t="str" cm="1">
        <f t="array" ref="I3081">_xlfn.XLOOKUP(Flights[[#This Row],[Destination]],_xlfn._TRO_TRAILING(Airports!A:A),_xlfn._TRO_TRAILING(Airports!E:E),"Code not found")</f>
        <v>HI</v>
      </c>
      <c r="J3081" s="1">
        <v>0.72569444444444442</v>
      </c>
      <c r="K3081">
        <f>HOUR(Flights[[#This Row],[Scheduled Departure]])</f>
        <v>17</v>
      </c>
      <c r="L3081" s="1">
        <v>0.72291666666666665</v>
      </c>
      <c r="M3081">
        <v>-4</v>
      </c>
      <c r="N3081">
        <v>340</v>
      </c>
      <c r="O3081" s="14">
        <f>Flights[[#This Row],[Length (min)]]/60</f>
        <v>5.666666666666667</v>
      </c>
      <c r="P3081">
        <v>2486</v>
      </c>
      <c r="Q3081" s="17">
        <f>IFERROR(Flights[[#This Row],[Distance]]/Flights[[#This Row],[Length (hr)]],"")</f>
        <v>438.70588235294116</v>
      </c>
      <c r="R3081" s="1">
        <v>0.84513888888888888</v>
      </c>
      <c r="S3081" s="1">
        <v>0.83402777777777781</v>
      </c>
      <c r="T3081">
        <v>-16</v>
      </c>
      <c r="U3081" t="str">
        <f>IF(Flights[[#This Row],[Arrival Delay]]="","Cancelled",IF(Flights[[#This Row],[Arrival Delay]]&gt;15,"Delayed","On time"))</f>
        <v>On time</v>
      </c>
      <c r="V3081" t="str">
        <f>IF(Flights[[#This Row],[Status]]&lt;&gt;"Delayed","",IF(Flights[[#This Row],[Arrival Delay]]&gt;120,"Severe",IF(Flights[[#This Row],[Arrival Delay]]&gt;60,"Major","Moderate")))</f>
        <v/>
      </c>
      <c r="X3081" t="str">
        <f>IF(OR(AND(Flights[[#This Row],[Status]]="Cancelled",Flights[[#This Row],[Cancellation Reason]]="Airline/Carrier"),Flights[[#This Row],[Delay Type]]="Severe"),"Yes","No")</f>
        <v>No</v>
      </c>
    </row>
    <row r="3082" spans="1:24" x14ac:dyDescent="0.25">
      <c r="A3082" s="3">
        <v>42230</v>
      </c>
      <c r="B3082">
        <f>WEEKNUM(Flights[[#This Row],[Date]],2)</f>
        <v>33</v>
      </c>
      <c r="C3082">
        <f>WEEKDAY(Flights[[#This Row],[Date]],2)</f>
        <v>5</v>
      </c>
      <c r="D3082" t="s">
        <v>1345</v>
      </c>
      <c r="E3082" t="s">
        <v>1990</v>
      </c>
      <c r="F3082" t="s">
        <v>0</v>
      </c>
      <c r="G3082" t="s">
        <v>16</v>
      </c>
      <c r="H3082" t="str">
        <f>_xlfn.XLOOKUP(Flights[[#This Row],[Destination]],Airports!$A$1:$A$77,Airports!$D$1:$D$77,"Code not found")</f>
        <v>Dulles</v>
      </c>
      <c r="I3082" t="str" cm="1">
        <f t="array" ref="I3082">_xlfn.XLOOKUP(Flights[[#This Row],[Destination]],_xlfn._TRO_TRAILING(Airports!A:A),_xlfn._TRO_TRAILING(Airports!E:E),"Code not found")</f>
        <v>VA</v>
      </c>
      <c r="J3082" s="1">
        <v>0.75347222222222221</v>
      </c>
      <c r="K3082">
        <f>HOUR(Flights[[#This Row],[Scheduled Departure]])</f>
        <v>18</v>
      </c>
      <c r="L3082" s="1">
        <v>0.76041666666666663</v>
      </c>
      <c r="M3082">
        <v>10</v>
      </c>
      <c r="N3082">
        <v>296</v>
      </c>
      <c r="O3082" s="14">
        <f>Flights[[#This Row],[Length (min)]]/60</f>
        <v>4.9333333333333336</v>
      </c>
      <c r="P3082">
        <v>2288</v>
      </c>
      <c r="Q3082" s="17">
        <f>IFERROR(Flights[[#This Row],[Distance]]/Flights[[#This Row],[Length (hr)]],"")</f>
        <v>463.78378378378375</v>
      </c>
      <c r="R3082" s="1">
        <v>8.6805555555555552E-2</v>
      </c>
      <c r="S3082" s="1">
        <v>9.0972222222222218E-2</v>
      </c>
      <c r="T3082">
        <v>6</v>
      </c>
      <c r="U3082" t="str">
        <f>IF(Flights[[#This Row],[Arrival Delay]]="","Cancelled",IF(Flights[[#This Row],[Arrival Delay]]&gt;15,"Delayed","On time"))</f>
        <v>On time</v>
      </c>
      <c r="V3082" t="str">
        <f>IF(Flights[[#This Row],[Status]]&lt;&gt;"Delayed","",IF(Flights[[#This Row],[Arrival Delay]]&gt;120,"Severe",IF(Flights[[#This Row],[Arrival Delay]]&gt;60,"Major","Moderate")))</f>
        <v/>
      </c>
      <c r="X3082" t="str">
        <f>IF(OR(AND(Flights[[#This Row],[Status]]="Cancelled",Flights[[#This Row],[Cancellation Reason]]="Airline/Carrier"),Flights[[#This Row],[Delay Type]]="Severe"),"Yes","No")</f>
        <v>No</v>
      </c>
    </row>
    <row r="3083" spans="1:24" x14ac:dyDescent="0.25">
      <c r="A3083" s="3">
        <v>42230</v>
      </c>
      <c r="B3083">
        <f>WEEKNUM(Flights[[#This Row],[Date]],2)</f>
        <v>33</v>
      </c>
      <c r="C3083">
        <f>WEEKDAY(Flights[[#This Row],[Date]],2)</f>
        <v>5</v>
      </c>
      <c r="D3083" t="s">
        <v>490</v>
      </c>
      <c r="E3083" t="s">
        <v>1990</v>
      </c>
      <c r="F3083" t="s">
        <v>0</v>
      </c>
      <c r="G3083" t="s">
        <v>281</v>
      </c>
      <c r="H3083" t="str">
        <f>_xlfn.XLOOKUP(Flights[[#This Row],[Destination]],Airports!$A$1:$A$77,Airports!$D$1:$D$77,"Code not found")</f>
        <v>Newark</v>
      </c>
      <c r="I3083" t="str" cm="1">
        <f t="array" ref="I3083">_xlfn.XLOOKUP(Flights[[#This Row],[Destination]],_xlfn._TRO_TRAILING(Airports!A:A),_xlfn._TRO_TRAILING(Airports!E:E),"Code not found")</f>
        <v>NJ</v>
      </c>
      <c r="J3083" s="1">
        <v>0.86527777777777781</v>
      </c>
      <c r="K3083">
        <f>HOUR(Flights[[#This Row],[Scheduled Departure]])</f>
        <v>20</v>
      </c>
      <c r="L3083" s="1">
        <v>0.93819444444444444</v>
      </c>
      <c r="M3083">
        <v>105</v>
      </c>
      <c r="N3083">
        <v>308</v>
      </c>
      <c r="O3083" s="14">
        <f>Flights[[#This Row],[Length (min)]]/60</f>
        <v>5.1333333333333337</v>
      </c>
      <c r="P3083">
        <v>2454</v>
      </c>
      <c r="Q3083" s="17">
        <f>IFERROR(Flights[[#This Row],[Distance]]/Flights[[#This Row],[Length (hr)]],"")</f>
        <v>478.05194805194799</v>
      </c>
      <c r="R3083" s="1">
        <v>0.21111111111111111</v>
      </c>
      <c r="S3083" s="1">
        <v>0.27708333333333335</v>
      </c>
      <c r="T3083">
        <v>95</v>
      </c>
      <c r="U3083" t="str">
        <f>IF(Flights[[#This Row],[Arrival Delay]]="","Cancelled",IF(Flights[[#This Row],[Arrival Delay]]&gt;15,"Delayed","On time"))</f>
        <v>Delayed</v>
      </c>
      <c r="V3083" t="str">
        <f>IF(Flights[[#This Row],[Status]]&lt;&gt;"Delayed","",IF(Flights[[#This Row],[Arrival Delay]]&gt;120,"Severe",IF(Flights[[#This Row],[Arrival Delay]]&gt;60,"Major","Moderate")))</f>
        <v>Major</v>
      </c>
      <c r="X3083" t="str">
        <f>IF(OR(AND(Flights[[#This Row],[Status]]="Cancelled",Flights[[#This Row],[Cancellation Reason]]="Airline/Carrier"),Flights[[#This Row],[Delay Type]]="Severe"),"Yes","No")</f>
        <v>No</v>
      </c>
    </row>
    <row r="3084" spans="1:24" x14ac:dyDescent="0.25">
      <c r="A3084" s="3">
        <v>42230</v>
      </c>
      <c r="B3084">
        <f>WEEKNUM(Flights[[#This Row],[Date]],2)</f>
        <v>33</v>
      </c>
      <c r="C3084">
        <f>WEEKDAY(Flights[[#This Row],[Date]],2)</f>
        <v>5</v>
      </c>
      <c r="D3084" t="s">
        <v>781</v>
      </c>
      <c r="E3084" t="s">
        <v>1990</v>
      </c>
      <c r="F3084" t="s">
        <v>0</v>
      </c>
      <c r="G3084" t="s">
        <v>293</v>
      </c>
      <c r="H3084" t="str">
        <f>_xlfn.XLOOKUP(Flights[[#This Row],[Destination]],Airports!$A$1:$A$77,Airports!$D$1:$D$77,"Code not found")</f>
        <v>Houston</v>
      </c>
      <c r="I3084" t="str" cm="1">
        <f t="array" ref="I3084">_xlfn.XLOOKUP(Flights[[#This Row],[Destination]],_xlfn._TRO_TRAILING(Airports!A:A),_xlfn._TRO_TRAILING(Airports!E:E),"Code not found")</f>
        <v>TX</v>
      </c>
      <c r="J3084" s="1">
        <v>0.99791666666666667</v>
      </c>
      <c r="K3084">
        <f>HOUR(Flights[[#This Row],[Scheduled Departure]])</f>
        <v>23</v>
      </c>
      <c r="L3084" s="1">
        <v>1.6666666666666666E-2</v>
      </c>
      <c r="M3084">
        <v>27</v>
      </c>
      <c r="N3084">
        <v>190</v>
      </c>
      <c r="O3084" s="14">
        <f>Flights[[#This Row],[Length (min)]]/60</f>
        <v>3.1666666666666665</v>
      </c>
      <c r="P3084">
        <v>1379</v>
      </c>
      <c r="Q3084" s="17">
        <f>IFERROR(Flights[[#This Row],[Distance]]/Flights[[#This Row],[Length (hr)]],"")</f>
        <v>435.47368421052636</v>
      </c>
      <c r="R3084" s="1">
        <v>0.22013888888888888</v>
      </c>
      <c r="S3084" s="1">
        <v>0.23194444444444445</v>
      </c>
      <c r="T3084">
        <v>17</v>
      </c>
      <c r="U3084" t="str">
        <f>IF(Flights[[#This Row],[Arrival Delay]]="","Cancelled",IF(Flights[[#This Row],[Arrival Delay]]&gt;15,"Delayed","On time"))</f>
        <v>Delayed</v>
      </c>
      <c r="V3084" t="str">
        <f>IF(Flights[[#This Row],[Status]]&lt;&gt;"Delayed","",IF(Flights[[#This Row],[Arrival Delay]]&gt;120,"Severe",IF(Flights[[#This Row],[Arrival Delay]]&gt;60,"Major","Moderate")))</f>
        <v>Moderate</v>
      </c>
      <c r="X3084" t="str">
        <f>IF(OR(AND(Flights[[#This Row],[Status]]="Cancelled",Flights[[#This Row],[Cancellation Reason]]="Airline/Carrier"),Flights[[#This Row],[Delay Type]]="Severe"),"Yes","No")</f>
        <v>No</v>
      </c>
    </row>
    <row r="3085" spans="1:24" x14ac:dyDescent="0.25">
      <c r="A3085" s="3">
        <v>42231</v>
      </c>
      <c r="B3085">
        <f>WEEKNUM(Flights[[#This Row],[Date]],2)</f>
        <v>33</v>
      </c>
      <c r="C3085">
        <f>WEEKDAY(Flights[[#This Row],[Date]],2)</f>
        <v>6</v>
      </c>
      <c r="D3085" t="s">
        <v>1225</v>
      </c>
      <c r="E3085" t="s">
        <v>1990</v>
      </c>
      <c r="F3085" t="s">
        <v>0</v>
      </c>
      <c r="G3085" t="s">
        <v>9</v>
      </c>
      <c r="H3085" t="str">
        <f>_xlfn.XLOOKUP(Flights[[#This Row],[Destination]],Airports!$A$1:$A$77,Airports!$D$1:$D$77,"Code not found")</f>
        <v>San Francisco</v>
      </c>
      <c r="I3085" t="str" cm="1">
        <f t="array" ref="I3085">_xlfn.XLOOKUP(Flights[[#This Row],[Destination]],_xlfn._TRO_TRAILING(Airports!A:A),_xlfn._TRO_TRAILING(Airports!E:E),"Code not found")</f>
        <v>CA</v>
      </c>
      <c r="J3085" s="1">
        <v>0.22916666666666666</v>
      </c>
      <c r="K3085">
        <f>HOUR(Flights[[#This Row],[Scheduled Departure]])</f>
        <v>5</v>
      </c>
      <c r="L3085" s="1">
        <v>0.22430555555555556</v>
      </c>
      <c r="M3085">
        <v>-7</v>
      </c>
      <c r="N3085">
        <v>68</v>
      </c>
      <c r="O3085" s="14">
        <f>Flights[[#This Row],[Length (min)]]/60</f>
        <v>1.1333333333333333</v>
      </c>
      <c r="P3085">
        <v>337</v>
      </c>
      <c r="Q3085" s="17">
        <f>IFERROR(Flights[[#This Row],[Distance]]/Flights[[#This Row],[Length (hr)]],"")</f>
        <v>297.35294117647061</v>
      </c>
      <c r="R3085" s="1">
        <v>0.2902777777777778</v>
      </c>
      <c r="S3085" s="1">
        <v>0.27152777777777776</v>
      </c>
      <c r="T3085">
        <v>-27</v>
      </c>
      <c r="U3085" t="str">
        <f>IF(Flights[[#This Row],[Arrival Delay]]="","Cancelled",IF(Flights[[#This Row],[Arrival Delay]]&gt;15,"Delayed","On time"))</f>
        <v>On time</v>
      </c>
      <c r="V3085" t="str">
        <f>IF(Flights[[#This Row],[Status]]&lt;&gt;"Delayed","",IF(Flights[[#This Row],[Arrival Delay]]&gt;120,"Severe",IF(Flights[[#This Row],[Arrival Delay]]&gt;60,"Major","Moderate")))</f>
        <v/>
      </c>
      <c r="X3085" t="str">
        <f>IF(OR(AND(Flights[[#This Row],[Status]]="Cancelled",Flights[[#This Row],[Cancellation Reason]]="Airline/Carrier"),Flights[[#This Row],[Delay Type]]="Severe"),"Yes","No")</f>
        <v>No</v>
      </c>
    </row>
    <row r="3086" spans="1:24" x14ac:dyDescent="0.25">
      <c r="A3086" s="3">
        <v>42231</v>
      </c>
      <c r="B3086">
        <f>WEEKNUM(Flights[[#This Row],[Date]],2)</f>
        <v>33</v>
      </c>
      <c r="C3086">
        <f>WEEKDAY(Flights[[#This Row],[Date]],2)</f>
        <v>6</v>
      </c>
      <c r="D3086" t="s">
        <v>1053</v>
      </c>
      <c r="E3086" t="s">
        <v>1990</v>
      </c>
      <c r="F3086" t="s">
        <v>0</v>
      </c>
      <c r="G3086" t="s">
        <v>15</v>
      </c>
      <c r="H3086" t="str">
        <f>_xlfn.XLOOKUP(Flights[[#This Row],[Destination]],Airports!$A$1:$A$77,Airports!$D$1:$D$77,"Code not found")</f>
        <v>Las Vegas</v>
      </c>
      <c r="I3086" t="str" cm="1">
        <f t="array" ref="I3086">_xlfn.XLOOKUP(Flights[[#This Row],[Destination]],_xlfn._TRO_TRAILING(Airports!A:A),_xlfn._TRO_TRAILING(Airports!E:E),"Code not found")</f>
        <v>NV</v>
      </c>
      <c r="J3086" s="1">
        <v>0.25</v>
      </c>
      <c r="K3086">
        <f>HOUR(Flights[[#This Row],[Scheduled Departure]])</f>
        <v>6</v>
      </c>
      <c r="L3086" s="1">
        <v>0.26041666666666669</v>
      </c>
      <c r="M3086">
        <v>15</v>
      </c>
      <c r="N3086">
        <v>62</v>
      </c>
      <c r="O3086" s="14">
        <f>Flights[[#This Row],[Length (min)]]/60</f>
        <v>1.0333333333333334</v>
      </c>
      <c r="P3086">
        <v>236</v>
      </c>
      <c r="Q3086" s="17">
        <f>IFERROR(Flights[[#This Row],[Distance]]/Flights[[#This Row],[Length (hr)]],"")</f>
        <v>228.38709677419354</v>
      </c>
      <c r="R3086" s="1">
        <v>0.30555555555555558</v>
      </c>
      <c r="S3086" s="1">
        <v>0.3034722222222222</v>
      </c>
      <c r="T3086">
        <v>-3</v>
      </c>
      <c r="U3086" t="str">
        <f>IF(Flights[[#This Row],[Arrival Delay]]="","Cancelled",IF(Flights[[#This Row],[Arrival Delay]]&gt;15,"Delayed","On time"))</f>
        <v>On time</v>
      </c>
      <c r="V3086" t="str">
        <f>IF(Flights[[#This Row],[Status]]&lt;&gt;"Delayed","",IF(Flights[[#This Row],[Arrival Delay]]&gt;120,"Severe",IF(Flights[[#This Row],[Arrival Delay]]&gt;60,"Major","Moderate")))</f>
        <v/>
      </c>
      <c r="X3086" t="str">
        <f>IF(OR(AND(Flights[[#This Row],[Status]]="Cancelled",Flights[[#This Row],[Cancellation Reason]]="Airline/Carrier"),Flights[[#This Row],[Delay Type]]="Severe"),"Yes","No")</f>
        <v>No</v>
      </c>
    </row>
    <row r="3087" spans="1:24" x14ac:dyDescent="0.25">
      <c r="A3087" s="3">
        <v>42231</v>
      </c>
      <c r="B3087">
        <f>WEEKNUM(Flights[[#This Row],[Date]],2)</f>
        <v>33</v>
      </c>
      <c r="C3087">
        <f>WEEKDAY(Flights[[#This Row],[Date]],2)</f>
        <v>6</v>
      </c>
      <c r="D3087" t="s">
        <v>444</v>
      </c>
      <c r="E3087" t="s">
        <v>1994</v>
      </c>
      <c r="F3087" t="s">
        <v>0</v>
      </c>
      <c r="G3087" t="s">
        <v>344</v>
      </c>
      <c r="H3087" t="str">
        <f>_xlfn.XLOOKUP(Flights[[#This Row],[Destination]],Airports!$A$1:$A$77,Airports!$D$1:$D$77,"Code not found")</f>
        <v>Seattle</v>
      </c>
      <c r="I3087" t="str" cm="1">
        <f t="array" ref="I3087">_xlfn.XLOOKUP(Flights[[#This Row],[Destination]],_xlfn._TRO_TRAILING(Airports!A:A),_xlfn._TRO_TRAILING(Airports!E:E),"Code not found")</f>
        <v>WA</v>
      </c>
      <c r="J3087" s="1">
        <v>0.41666666666666669</v>
      </c>
      <c r="K3087">
        <f>HOUR(Flights[[#This Row],[Scheduled Departure]])</f>
        <v>10</v>
      </c>
      <c r="L3087" s="1">
        <v>0.43125000000000002</v>
      </c>
      <c r="M3087">
        <v>21</v>
      </c>
      <c r="N3087">
        <v>154</v>
      </c>
      <c r="O3087" s="14">
        <f>Flights[[#This Row],[Length (min)]]/60</f>
        <v>2.5666666666666669</v>
      </c>
      <c r="P3087">
        <v>954</v>
      </c>
      <c r="Q3087" s="17">
        <f>IFERROR(Flights[[#This Row],[Distance]]/Flights[[#This Row],[Length (hr)]],"")</f>
        <v>371.68831168831167</v>
      </c>
      <c r="R3087" s="1">
        <v>0.53263888888888888</v>
      </c>
      <c r="S3087" s="1">
        <v>0.53819444444444442</v>
      </c>
      <c r="T3087">
        <v>8</v>
      </c>
      <c r="U3087" t="str">
        <f>IF(Flights[[#This Row],[Arrival Delay]]="","Cancelled",IF(Flights[[#This Row],[Arrival Delay]]&gt;15,"Delayed","On time"))</f>
        <v>On time</v>
      </c>
      <c r="V3087" t="str">
        <f>IF(Flights[[#This Row],[Status]]&lt;&gt;"Delayed","",IF(Flights[[#This Row],[Arrival Delay]]&gt;120,"Severe",IF(Flights[[#This Row],[Arrival Delay]]&gt;60,"Major","Moderate")))</f>
        <v/>
      </c>
      <c r="X3087" t="str">
        <f>IF(OR(AND(Flights[[#This Row],[Status]]="Cancelled",Flights[[#This Row],[Cancellation Reason]]="Airline/Carrier"),Flights[[#This Row],[Delay Type]]="Severe"),"Yes","No")</f>
        <v>No</v>
      </c>
    </row>
    <row r="3088" spans="1:24" x14ac:dyDescent="0.25">
      <c r="A3088" s="3">
        <v>42231</v>
      </c>
      <c r="B3088">
        <f>WEEKNUM(Flights[[#This Row],[Date]],2)</f>
        <v>33</v>
      </c>
      <c r="C3088">
        <f>WEEKDAY(Flights[[#This Row],[Date]],2)</f>
        <v>6</v>
      </c>
      <c r="D3088" t="s">
        <v>482</v>
      </c>
      <c r="E3088" t="s">
        <v>1989</v>
      </c>
      <c r="F3088" t="s">
        <v>0</v>
      </c>
      <c r="G3088" t="s">
        <v>26</v>
      </c>
      <c r="H3088" t="str">
        <f>_xlfn.XLOOKUP(Flights[[#This Row],[Destination]],Airports!$A$1:$A$77,Airports!$D$1:$D$77,"Code not found")</f>
        <v>Atlanta</v>
      </c>
      <c r="I3088" t="str" cm="1">
        <f t="array" ref="I3088">_xlfn.XLOOKUP(Flights[[#This Row],[Destination]],_xlfn._TRO_TRAILING(Airports!A:A),_xlfn._TRO_TRAILING(Airports!E:E),"Code not found")</f>
        <v>GA</v>
      </c>
      <c r="J3088" s="1">
        <v>0.44444444444444442</v>
      </c>
      <c r="K3088">
        <f>HOUR(Flights[[#This Row],[Scheduled Departure]])</f>
        <v>10</v>
      </c>
      <c r="L3088" s="1">
        <v>0.44374999999999998</v>
      </c>
      <c r="M3088">
        <v>-1</v>
      </c>
      <c r="N3088">
        <v>272</v>
      </c>
      <c r="O3088" s="14">
        <f>Flights[[#This Row],[Length (min)]]/60</f>
        <v>4.5333333333333332</v>
      </c>
      <c r="P3088">
        <v>1947</v>
      </c>
      <c r="Q3088" s="17">
        <f>IFERROR(Flights[[#This Row],[Distance]]/Flights[[#This Row],[Length (hr)]],"")</f>
        <v>429.48529411764707</v>
      </c>
      <c r="R3088" s="1">
        <v>0.75972222222222219</v>
      </c>
      <c r="S3088" s="1">
        <v>0.75763888888888886</v>
      </c>
      <c r="T3088">
        <v>-3</v>
      </c>
      <c r="U3088" t="str">
        <f>IF(Flights[[#This Row],[Arrival Delay]]="","Cancelled",IF(Flights[[#This Row],[Arrival Delay]]&gt;15,"Delayed","On time"))</f>
        <v>On time</v>
      </c>
      <c r="V3088" t="str">
        <f>IF(Flights[[#This Row],[Status]]&lt;&gt;"Delayed","",IF(Flights[[#This Row],[Arrival Delay]]&gt;120,"Severe",IF(Flights[[#This Row],[Arrival Delay]]&gt;60,"Major","Moderate")))</f>
        <v/>
      </c>
      <c r="X3088" t="str">
        <f>IF(OR(AND(Flights[[#This Row],[Status]]="Cancelled",Flights[[#This Row],[Cancellation Reason]]="Airline/Carrier"),Flights[[#This Row],[Delay Type]]="Severe"),"Yes","No")</f>
        <v>No</v>
      </c>
    </row>
    <row r="3089" spans="1:24" x14ac:dyDescent="0.25">
      <c r="A3089" s="3">
        <v>42231</v>
      </c>
      <c r="B3089">
        <f>WEEKNUM(Flights[[#This Row],[Date]],2)</f>
        <v>33</v>
      </c>
      <c r="C3089">
        <f>WEEKDAY(Flights[[#This Row],[Date]],2)</f>
        <v>6</v>
      </c>
      <c r="D3089" t="s">
        <v>510</v>
      </c>
      <c r="E3089" t="s">
        <v>1996</v>
      </c>
      <c r="F3089" t="s">
        <v>0</v>
      </c>
      <c r="G3089" t="s">
        <v>281</v>
      </c>
      <c r="H3089" t="str">
        <f>_xlfn.XLOOKUP(Flights[[#This Row],[Destination]],Airports!$A$1:$A$77,Airports!$D$1:$D$77,"Code not found")</f>
        <v>Newark</v>
      </c>
      <c r="I3089" t="str" cm="1">
        <f t="array" ref="I3089">_xlfn.XLOOKUP(Flights[[#This Row],[Destination]],_xlfn._TRO_TRAILING(Airports!A:A),_xlfn._TRO_TRAILING(Airports!E:E),"Code not found")</f>
        <v>NJ</v>
      </c>
      <c r="J3089" s="1">
        <v>0.52430555555555558</v>
      </c>
      <c r="K3089">
        <f>HOUR(Flights[[#This Row],[Scheduled Departure]])</f>
        <v>12</v>
      </c>
      <c r="L3089" s="1">
        <v>0.52152777777777781</v>
      </c>
      <c r="M3089">
        <v>-4</v>
      </c>
      <c r="N3089">
        <v>328</v>
      </c>
      <c r="O3089" s="14">
        <f>Flights[[#This Row],[Length (min)]]/60</f>
        <v>5.4666666666666668</v>
      </c>
      <c r="P3089">
        <v>2454</v>
      </c>
      <c r="Q3089" s="17">
        <f>IFERROR(Flights[[#This Row],[Distance]]/Flights[[#This Row],[Length (hr)]],"")</f>
        <v>448.90243902439022</v>
      </c>
      <c r="R3089" s="1">
        <v>0.875</v>
      </c>
      <c r="S3089" s="1">
        <v>0.87430555555555556</v>
      </c>
      <c r="T3089">
        <v>-1</v>
      </c>
      <c r="U3089" t="str">
        <f>IF(Flights[[#This Row],[Arrival Delay]]="","Cancelled",IF(Flights[[#This Row],[Arrival Delay]]&gt;15,"Delayed","On time"))</f>
        <v>On time</v>
      </c>
      <c r="V3089" t="str">
        <f>IF(Flights[[#This Row],[Status]]&lt;&gt;"Delayed","",IF(Flights[[#This Row],[Arrival Delay]]&gt;120,"Severe",IF(Flights[[#This Row],[Arrival Delay]]&gt;60,"Major","Moderate")))</f>
        <v/>
      </c>
      <c r="X3089" t="str">
        <f>IF(OR(AND(Flights[[#This Row],[Status]]="Cancelled",Flights[[#This Row],[Cancellation Reason]]="Airline/Carrier"),Flights[[#This Row],[Delay Type]]="Severe"),"Yes","No")</f>
        <v>No</v>
      </c>
    </row>
    <row r="3090" spans="1:24" x14ac:dyDescent="0.25">
      <c r="A3090" s="3">
        <v>42231</v>
      </c>
      <c r="B3090">
        <f>WEEKNUM(Flights[[#This Row],[Date]],2)</f>
        <v>33</v>
      </c>
      <c r="C3090">
        <f>WEEKDAY(Flights[[#This Row],[Date]],2)</f>
        <v>6</v>
      </c>
      <c r="D3090" t="s">
        <v>1661</v>
      </c>
      <c r="E3090" t="s">
        <v>1990</v>
      </c>
      <c r="F3090" t="s">
        <v>0</v>
      </c>
      <c r="G3090" t="s">
        <v>273</v>
      </c>
      <c r="H3090" t="str">
        <f>_xlfn.XLOOKUP(Flights[[#This Row],[Destination]],Airports!$A$1:$A$77,Airports!$D$1:$D$77,"Code not found")</f>
        <v>Denver</v>
      </c>
      <c r="I3090" t="str" cm="1">
        <f t="array" ref="I3090">_xlfn.XLOOKUP(Flights[[#This Row],[Destination]],_xlfn._TRO_TRAILING(Airports!A:A),_xlfn._TRO_TRAILING(Airports!E:E),"Code not found")</f>
        <v>CO</v>
      </c>
      <c r="J3090" s="1">
        <v>0.52708333333333335</v>
      </c>
      <c r="K3090">
        <f>HOUR(Flights[[#This Row],[Scheduled Departure]])</f>
        <v>12</v>
      </c>
      <c r="L3090" s="1">
        <v>0.5805555555555556</v>
      </c>
      <c r="M3090">
        <v>77</v>
      </c>
      <c r="N3090">
        <v>128</v>
      </c>
      <c r="O3090" s="14">
        <f>Flights[[#This Row],[Length (min)]]/60</f>
        <v>2.1333333333333333</v>
      </c>
      <c r="P3090">
        <v>862</v>
      </c>
      <c r="Q3090" s="17">
        <f>IFERROR(Flights[[#This Row],[Distance]]/Flights[[#This Row],[Length (hr)]],"")</f>
        <v>404.0625</v>
      </c>
      <c r="R3090" s="1">
        <v>0.67083333333333328</v>
      </c>
      <c r="S3090" s="1">
        <v>0.71111111111111114</v>
      </c>
      <c r="T3090">
        <v>58</v>
      </c>
      <c r="U3090" t="str">
        <f>IF(Flights[[#This Row],[Arrival Delay]]="","Cancelled",IF(Flights[[#This Row],[Arrival Delay]]&gt;15,"Delayed","On time"))</f>
        <v>Delayed</v>
      </c>
      <c r="V3090" t="str">
        <f>IF(Flights[[#This Row],[Status]]&lt;&gt;"Delayed","",IF(Flights[[#This Row],[Arrival Delay]]&gt;120,"Severe",IF(Flights[[#This Row],[Arrival Delay]]&gt;60,"Major","Moderate")))</f>
        <v>Moderate</v>
      </c>
      <c r="X3090" t="str">
        <f>IF(OR(AND(Flights[[#This Row],[Status]]="Cancelled",Flights[[#This Row],[Cancellation Reason]]="Airline/Carrier"),Flights[[#This Row],[Delay Type]]="Severe"),"Yes","No")</f>
        <v>No</v>
      </c>
    </row>
    <row r="3091" spans="1:24" x14ac:dyDescent="0.25">
      <c r="A3091" s="3">
        <v>42231</v>
      </c>
      <c r="B3091">
        <f>WEEKNUM(Flights[[#This Row],[Date]],2)</f>
        <v>33</v>
      </c>
      <c r="C3091">
        <f>WEEKDAY(Flights[[#This Row],[Date]],2)</f>
        <v>6</v>
      </c>
      <c r="D3091" t="s">
        <v>526</v>
      </c>
      <c r="E3091" t="s">
        <v>1996</v>
      </c>
      <c r="F3091" t="s">
        <v>0</v>
      </c>
      <c r="G3091" t="s">
        <v>9</v>
      </c>
      <c r="H3091" t="str">
        <f>_xlfn.XLOOKUP(Flights[[#This Row],[Destination]],Airports!$A$1:$A$77,Airports!$D$1:$D$77,"Code not found")</f>
        <v>San Francisco</v>
      </c>
      <c r="I3091" t="str" cm="1">
        <f t="array" ref="I3091">_xlfn.XLOOKUP(Flights[[#This Row],[Destination]],_xlfn._TRO_TRAILING(Airports!A:A),_xlfn._TRO_TRAILING(Airports!E:E),"Code not found")</f>
        <v>CA</v>
      </c>
      <c r="J3091" s="1">
        <v>0.58333333333333337</v>
      </c>
      <c r="K3091">
        <f>HOUR(Flights[[#This Row],[Scheduled Departure]])</f>
        <v>14</v>
      </c>
      <c r="L3091" s="1">
        <v>0.61944444444444446</v>
      </c>
      <c r="M3091">
        <v>52</v>
      </c>
      <c r="N3091">
        <v>66</v>
      </c>
      <c r="O3091" s="14">
        <f>Flights[[#This Row],[Length (min)]]/60</f>
        <v>1.1000000000000001</v>
      </c>
      <c r="P3091">
        <v>337</v>
      </c>
      <c r="Q3091" s="17">
        <f>IFERROR(Flights[[#This Row],[Distance]]/Flights[[#This Row],[Length (hr)]],"")</f>
        <v>306.36363636363632</v>
      </c>
      <c r="R3091" s="1">
        <v>0.63194444444444442</v>
      </c>
      <c r="S3091" s="1">
        <v>0.66527777777777775</v>
      </c>
      <c r="T3091">
        <v>48</v>
      </c>
      <c r="U3091" t="str">
        <f>IF(Flights[[#This Row],[Arrival Delay]]="","Cancelled",IF(Flights[[#This Row],[Arrival Delay]]&gt;15,"Delayed","On time"))</f>
        <v>Delayed</v>
      </c>
      <c r="V3091" t="str">
        <f>IF(Flights[[#This Row],[Status]]&lt;&gt;"Delayed","",IF(Flights[[#This Row],[Arrival Delay]]&gt;120,"Severe",IF(Flights[[#This Row],[Arrival Delay]]&gt;60,"Major","Moderate")))</f>
        <v>Moderate</v>
      </c>
      <c r="X3091" t="str">
        <f>IF(OR(AND(Flights[[#This Row],[Status]]="Cancelled",Flights[[#This Row],[Cancellation Reason]]="Airline/Carrier"),Flights[[#This Row],[Delay Type]]="Severe"),"Yes","No")</f>
        <v>No</v>
      </c>
    </row>
    <row r="3092" spans="1:24" x14ac:dyDescent="0.25">
      <c r="A3092" s="3">
        <v>42231</v>
      </c>
      <c r="B3092">
        <f>WEEKNUM(Flights[[#This Row],[Date]],2)</f>
        <v>33</v>
      </c>
      <c r="C3092">
        <f>WEEKDAY(Flights[[#This Row],[Date]],2)</f>
        <v>6</v>
      </c>
      <c r="D3092" t="s">
        <v>1743</v>
      </c>
      <c r="E3092" t="s">
        <v>1995</v>
      </c>
      <c r="F3092" t="s">
        <v>0</v>
      </c>
      <c r="G3092" t="s">
        <v>306</v>
      </c>
      <c r="H3092" t="str">
        <f>_xlfn.XLOOKUP(Flights[[#This Row],[Destination]],Airports!$A$1:$A$77,Airports!$D$1:$D$77,"Code not found")</f>
        <v>Chicago</v>
      </c>
      <c r="I3092" t="str" cm="1">
        <f t="array" ref="I3092">_xlfn.XLOOKUP(Flights[[#This Row],[Destination]],_xlfn._TRO_TRAILING(Airports!A:A),_xlfn._TRO_TRAILING(Airports!E:E),"Code not found")</f>
        <v>IL</v>
      </c>
      <c r="J3092" s="1">
        <v>0.64236111111111116</v>
      </c>
      <c r="K3092">
        <f>HOUR(Flights[[#This Row],[Scheduled Departure]])</f>
        <v>15</v>
      </c>
      <c r="L3092" s="1">
        <v>0.64513888888888893</v>
      </c>
      <c r="M3092">
        <v>4</v>
      </c>
      <c r="N3092">
        <v>240</v>
      </c>
      <c r="O3092" s="14">
        <f>Flights[[#This Row],[Length (min)]]/60</f>
        <v>4</v>
      </c>
      <c r="P3092">
        <v>1750</v>
      </c>
      <c r="Q3092" s="17">
        <f>IFERROR(Flights[[#This Row],[Distance]]/Flights[[#This Row],[Length (hr)]],"")</f>
        <v>437.5</v>
      </c>
      <c r="R3092" s="1">
        <v>0.88888888888888884</v>
      </c>
      <c r="S3092" s="1">
        <v>0.89513888888888893</v>
      </c>
      <c r="T3092">
        <v>9</v>
      </c>
      <c r="U3092" t="str">
        <f>IF(Flights[[#This Row],[Arrival Delay]]="","Cancelled",IF(Flights[[#This Row],[Arrival Delay]]&gt;15,"Delayed","On time"))</f>
        <v>On time</v>
      </c>
      <c r="V3092" t="str">
        <f>IF(Flights[[#This Row],[Status]]&lt;&gt;"Delayed","",IF(Flights[[#This Row],[Arrival Delay]]&gt;120,"Severe",IF(Flights[[#This Row],[Arrival Delay]]&gt;60,"Major","Moderate")))</f>
        <v/>
      </c>
      <c r="X3092" t="str">
        <f>IF(OR(AND(Flights[[#This Row],[Status]]="Cancelled",Flights[[#This Row],[Cancellation Reason]]="Airline/Carrier"),Flights[[#This Row],[Delay Type]]="Severe"),"Yes","No")</f>
        <v>No</v>
      </c>
    </row>
    <row r="3093" spans="1:24" x14ac:dyDescent="0.25">
      <c r="A3093" s="3">
        <v>42231</v>
      </c>
      <c r="B3093">
        <f>WEEKNUM(Flights[[#This Row],[Date]],2)</f>
        <v>33</v>
      </c>
      <c r="C3093">
        <f>WEEKDAY(Flights[[#This Row],[Date]],2)</f>
        <v>6</v>
      </c>
      <c r="D3093" t="s">
        <v>1634</v>
      </c>
      <c r="E3093" t="s">
        <v>1994</v>
      </c>
      <c r="F3093" t="s">
        <v>0</v>
      </c>
      <c r="G3093" t="s">
        <v>349</v>
      </c>
      <c r="H3093" t="str">
        <f>_xlfn.XLOOKUP(Flights[[#This Row],[Destination]],Airports!$A$1:$A$77,Airports!$D$1:$D$77,"Code not found")</f>
        <v>Salt Lake City</v>
      </c>
      <c r="I3093" t="str" cm="1">
        <f t="array" ref="I3093">_xlfn.XLOOKUP(Flights[[#This Row],[Destination]],_xlfn._TRO_TRAILING(Airports!A:A),_xlfn._TRO_TRAILING(Airports!E:E),"Code not found")</f>
        <v>UT</v>
      </c>
      <c r="J3093" s="1">
        <v>0.64930555555555558</v>
      </c>
      <c r="K3093">
        <f>HOUR(Flights[[#This Row],[Scheduled Departure]])</f>
        <v>15</v>
      </c>
      <c r="L3093" s="1">
        <v>0.64513888888888893</v>
      </c>
      <c r="M3093">
        <v>-6</v>
      </c>
      <c r="N3093">
        <v>105</v>
      </c>
      <c r="O3093" s="14">
        <f>Flights[[#This Row],[Length (min)]]/60</f>
        <v>1.75</v>
      </c>
      <c r="P3093">
        <v>590</v>
      </c>
      <c r="Q3093" s="17">
        <f>IFERROR(Flights[[#This Row],[Distance]]/Flights[[#This Row],[Length (hr)]],"")</f>
        <v>337.14285714285717</v>
      </c>
      <c r="R3093" s="1">
        <v>0.7680555555555556</v>
      </c>
      <c r="S3093" s="1">
        <v>0.75972222222222219</v>
      </c>
      <c r="T3093">
        <v>-12</v>
      </c>
      <c r="U3093" t="str">
        <f>IF(Flights[[#This Row],[Arrival Delay]]="","Cancelled",IF(Flights[[#This Row],[Arrival Delay]]&gt;15,"Delayed","On time"))</f>
        <v>On time</v>
      </c>
      <c r="V3093" t="str">
        <f>IF(Flights[[#This Row],[Status]]&lt;&gt;"Delayed","",IF(Flights[[#This Row],[Arrival Delay]]&gt;120,"Severe",IF(Flights[[#This Row],[Arrival Delay]]&gt;60,"Major","Moderate")))</f>
        <v/>
      </c>
      <c r="X3093" t="str">
        <f>IF(OR(AND(Flights[[#This Row],[Status]]="Cancelled",Flights[[#This Row],[Cancellation Reason]]="Airline/Carrier"),Flights[[#This Row],[Delay Type]]="Severe"),"Yes","No")</f>
        <v>No</v>
      </c>
    </row>
    <row r="3094" spans="1:24" x14ac:dyDescent="0.25">
      <c r="A3094" s="3">
        <v>42231</v>
      </c>
      <c r="B3094">
        <f>WEEKNUM(Flights[[#This Row],[Date]],2)</f>
        <v>33</v>
      </c>
      <c r="C3094">
        <f>WEEKDAY(Flights[[#This Row],[Date]],2)</f>
        <v>6</v>
      </c>
      <c r="D3094" t="s">
        <v>1745</v>
      </c>
      <c r="E3094" t="s">
        <v>1995</v>
      </c>
      <c r="F3094" t="s">
        <v>0</v>
      </c>
      <c r="G3094" t="s">
        <v>335</v>
      </c>
      <c r="H3094" t="str">
        <f>_xlfn.XLOOKUP(Flights[[#This Row],[Destination]],Airports!$A$1:$A$77,Airports!$D$1:$D$77,"Code not found")</f>
        <v>Reno</v>
      </c>
      <c r="I3094" t="str" cm="1">
        <f t="array" ref="I3094">_xlfn.XLOOKUP(Flights[[#This Row],[Destination]],_xlfn._TRO_TRAILING(Airports!A:A),_xlfn._TRO_TRAILING(Airports!E:E),"Code not found")</f>
        <v>NV</v>
      </c>
      <c r="J3094" s="1">
        <v>0.70833333333333337</v>
      </c>
      <c r="K3094">
        <f>HOUR(Flights[[#This Row],[Scheduled Departure]])</f>
        <v>17</v>
      </c>
      <c r="L3094" s="1">
        <v>0.71250000000000002</v>
      </c>
      <c r="M3094">
        <v>6</v>
      </c>
      <c r="N3094">
        <v>62</v>
      </c>
      <c r="O3094" s="14">
        <f>Flights[[#This Row],[Length (min)]]/60</f>
        <v>1.0333333333333334</v>
      </c>
      <c r="P3094">
        <v>391</v>
      </c>
      <c r="Q3094" s="17">
        <f>IFERROR(Flights[[#This Row],[Distance]]/Flights[[#This Row],[Length (hr)]],"")</f>
        <v>378.38709677419354</v>
      </c>
      <c r="R3094" s="1">
        <v>0.76041666666666663</v>
      </c>
      <c r="S3094" s="1">
        <v>0.75555555555555554</v>
      </c>
      <c r="T3094">
        <v>-7</v>
      </c>
      <c r="U3094" t="str">
        <f>IF(Flights[[#This Row],[Arrival Delay]]="","Cancelled",IF(Flights[[#This Row],[Arrival Delay]]&gt;15,"Delayed","On time"))</f>
        <v>On time</v>
      </c>
      <c r="V3094" t="str">
        <f>IF(Flights[[#This Row],[Status]]&lt;&gt;"Delayed","",IF(Flights[[#This Row],[Arrival Delay]]&gt;120,"Severe",IF(Flights[[#This Row],[Arrival Delay]]&gt;60,"Major","Moderate")))</f>
        <v/>
      </c>
      <c r="X3094" t="str">
        <f>IF(OR(AND(Flights[[#This Row],[Status]]="Cancelled",Flights[[#This Row],[Cancellation Reason]]="Airline/Carrier"),Flights[[#This Row],[Delay Type]]="Severe"),"Yes","No")</f>
        <v>No</v>
      </c>
    </row>
    <row r="3095" spans="1:24" x14ac:dyDescent="0.25">
      <c r="A3095" s="3">
        <v>42231</v>
      </c>
      <c r="B3095">
        <f>WEEKNUM(Flights[[#This Row],[Date]],2)</f>
        <v>33</v>
      </c>
      <c r="C3095">
        <f>WEEKDAY(Flights[[#This Row],[Date]],2)</f>
        <v>6</v>
      </c>
      <c r="D3095" t="s">
        <v>1746</v>
      </c>
      <c r="E3095" t="s">
        <v>1995</v>
      </c>
      <c r="F3095" t="s">
        <v>0</v>
      </c>
      <c r="G3095" t="s">
        <v>9</v>
      </c>
      <c r="H3095" t="str">
        <f>_xlfn.XLOOKUP(Flights[[#This Row],[Destination]],Airports!$A$1:$A$77,Airports!$D$1:$D$77,"Code not found")</f>
        <v>San Francisco</v>
      </c>
      <c r="I3095" t="str" cm="1">
        <f t="array" ref="I3095">_xlfn.XLOOKUP(Flights[[#This Row],[Destination]],_xlfn._TRO_TRAILING(Airports!A:A),_xlfn._TRO_TRAILING(Airports!E:E),"Code not found")</f>
        <v>CA</v>
      </c>
      <c r="J3095" s="1">
        <v>0.81944444444444442</v>
      </c>
      <c r="K3095">
        <f>HOUR(Flights[[#This Row],[Scheduled Departure]])</f>
        <v>19</v>
      </c>
      <c r="L3095" s="1">
        <v>0.81805555555555554</v>
      </c>
      <c r="M3095">
        <v>-2</v>
      </c>
      <c r="N3095">
        <v>62</v>
      </c>
      <c r="O3095" s="14">
        <f>Flights[[#This Row],[Length (min)]]/60</f>
        <v>1.0333333333333334</v>
      </c>
      <c r="P3095">
        <v>337</v>
      </c>
      <c r="Q3095" s="17">
        <f>IFERROR(Flights[[#This Row],[Distance]]/Flights[[#This Row],[Length (hr)]],"")</f>
        <v>326.12903225806446</v>
      </c>
      <c r="R3095" s="1">
        <v>0.87152777777777779</v>
      </c>
      <c r="S3095" s="1">
        <v>0.86111111111111116</v>
      </c>
      <c r="T3095">
        <v>-15</v>
      </c>
      <c r="U3095" t="str">
        <f>IF(Flights[[#This Row],[Arrival Delay]]="","Cancelled",IF(Flights[[#This Row],[Arrival Delay]]&gt;15,"Delayed","On time"))</f>
        <v>On time</v>
      </c>
      <c r="V3095" t="str">
        <f>IF(Flights[[#This Row],[Status]]&lt;&gt;"Delayed","",IF(Flights[[#This Row],[Arrival Delay]]&gt;120,"Severe",IF(Flights[[#This Row],[Arrival Delay]]&gt;60,"Major","Moderate")))</f>
        <v/>
      </c>
      <c r="X3095" t="str">
        <f>IF(OR(AND(Flights[[#This Row],[Status]]="Cancelled",Flights[[#This Row],[Cancellation Reason]]="Airline/Carrier"),Flights[[#This Row],[Delay Type]]="Severe"),"Yes","No")</f>
        <v>No</v>
      </c>
    </row>
    <row r="3096" spans="1:24" x14ac:dyDescent="0.25">
      <c r="A3096" s="3">
        <v>42231</v>
      </c>
      <c r="B3096">
        <f>WEEKNUM(Flights[[#This Row],[Date]],2)</f>
        <v>33</v>
      </c>
      <c r="C3096">
        <f>WEEKDAY(Flights[[#This Row],[Date]],2)</f>
        <v>6</v>
      </c>
      <c r="D3096" t="s">
        <v>630</v>
      </c>
      <c r="E3096" t="s">
        <v>1991</v>
      </c>
      <c r="F3096" t="s">
        <v>0</v>
      </c>
      <c r="G3096" t="s">
        <v>248</v>
      </c>
      <c r="H3096" t="str">
        <f>_xlfn.XLOOKUP(Flights[[#This Row],[Destination]],Airports!$A$1:$A$77,Airports!$D$1:$D$77,"Code not found")</f>
        <v>Anchorage</v>
      </c>
      <c r="I3096" t="str" cm="1">
        <f t="array" ref="I3096">_xlfn.XLOOKUP(Flights[[#This Row],[Destination]],_xlfn._TRO_TRAILING(Airports!A:A),_xlfn._TRO_TRAILING(Airports!E:E),"Code not found")</f>
        <v>AK</v>
      </c>
      <c r="J3096" s="1">
        <v>0.82986111111111116</v>
      </c>
      <c r="K3096">
        <f>HOUR(Flights[[#This Row],[Scheduled Departure]])</f>
        <v>19</v>
      </c>
      <c r="L3096" s="1">
        <v>0.82499999999999996</v>
      </c>
      <c r="M3096">
        <v>-7</v>
      </c>
      <c r="N3096">
        <v>331</v>
      </c>
      <c r="O3096" s="14">
        <f>Flights[[#This Row],[Length (min)]]/60</f>
        <v>5.5166666666666666</v>
      </c>
      <c r="P3096">
        <v>2345</v>
      </c>
      <c r="Q3096" s="17">
        <f>IFERROR(Flights[[#This Row],[Distance]]/Flights[[#This Row],[Length (hr)]],"")</f>
        <v>425.07552870090637</v>
      </c>
      <c r="R3096" s="1">
        <v>1.0416666666666666E-2</v>
      </c>
      <c r="S3096" s="1">
        <v>1.3194444444444444E-2</v>
      </c>
      <c r="T3096">
        <v>4</v>
      </c>
      <c r="U3096" t="str">
        <f>IF(Flights[[#This Row],[Arrival Delay]]="","Cancelled",IF(Flights[[#This Row],[Arrival Delay]]&gt;15,"Delayed","On time"))</f>
        <v>On time</v>
      </c>
      <c r="V3096" t="str">
        <f>IF(Flights[[#This Row],[Status]]&lt;&gt;"Delayed","",IF(Flights[[#This Row],[Arrival Delay]]&gt;120,"Severe",IF(Flights[[#This Row],[Arrival Delay]]&gt;60,"Major","Moderate")))</f>
        <v/>
      </c>
      <c r="X3096" t="str">
        <f>IF(OR(AND(Flights[[#This Row],[Status]]="Cancelled",Flights[[#This Row],[Cancellation Reason]]="Airline/Carrier"),Flights[[#This Row],[Delay Type]]="Severe"),"Yes","No")</f>
        <v>No</v>
      </c>
    </row>
    <row r="3097" spans="1:24" x14ac:dyDescent="0.25">
      <c r="A3097" s="3">
        <v>42231</v>
      </c>
      <c r="B3097">
        <f>WEEKNUM(Flights[[#This Row],[Date]],2)</f>
        <v>33</v>
      </c>
      <c r="C3097">
        <f>WEEKDAY(Flights[[#This Row],[Date]],2)</f>
        <v>6</v>
      </c>
      <c r="D3097" t="s">
        <v>1078</v>
      </c>
      <c r="E3097" t="s">
        <v>1994</v>
      </c>
      <c r="F3097" t="s">
        <v>0</v>
      </c>
      <c r="G3097" t="s">
        <v>280</v>
      </c>
      <c r="H3097" t="str">
        <f>_xlfn.XLOOKUP(Flights[[#This Row],[Destination]],Airports!$A$1:$A$77,Airports!$D$1:$D$77,"Code not found")</f>
        <v>Eugene</v>
      </c>
      <c r="I3097" t="str" cm="1">
        <f t="array" ref="I3097">_xlfn.XLOOKUP(Flights[[#This Row],[Destination]],_xlfn._TRO_TRAILING(Airports!A:A),_xlfn._TRO_TRAILING(Airports!E:E),"Code not found")</f>
        <v>OR</v>
      </c>
      <c r="J3097" s="1">
        <v>0.82986111111111116</v>
      </c>
      <c r="K3097">
        <f>HOUR(Flights[[#This Row],[Scheduled Departure]])</f>
        <v>19</v>
      </c>
      <c r="L3097" s="1">
        <v>0.82430555555555551</v>
      </c>
      <c r="M3097">
        <v>-8</v>
      </c>
      <c r="N3097">
        <v>116</v>
      </c>
      <c r="O3097" s="14">
        <f>Flights[[#This Row],[Length (min)]]/60</f>
        <v>1.9333333333333333</v>
      </c>
      <c r="P3097">
        <v>748</v>
      </c>
      <c r="Q3097" s="17">
        <f>IFERROR(Flights[[#This Row],[Distance]]/Flights[[#This Row],[Length (hr)]],"")</f>
        <v>386.89655172413791</v>
      </c>
      <c r="R3097" s="1">
        <v>0.91874999999999996</v>
      </c>
      <c r="S3097" s="1">
        <v>0.90486111111111112</v>
      </c>
      <c r="T3097">
        <v>-20</v>
      </c>
      <c r="U3097" t="str">
        <f>IF(Flights[[#This Row],[Arrival Delay]]="","Cancelled",IF(Flights[[#This Row],[Arrival Delay]]&gt;15,"Delayed","On time"))</f>
        <v>On time</v>
      </c>
      <c r="V3097" t="str">
        <f>IF(Flights[[#This Row],[Status]]&lt;&gt;"Delayed","",IF(Flights[[#This Row],[Arrival Delay]]&gt;120,"Severe",IF(Flights[[#This Row],[Arrival Delay]]&gt;60,"Major","Moderate")))</f>
        <v/>
      </c>
      <c r="X3097" t="str">
        <f>IF(OR(AND(Flights[[#This Row],[Status]]="Cancelled",Flights[[#This Row],[Cancellation Reason]]="Airline/Carrier"),Flights[[#This Row],[Delay Type]]="Severe"),"Yes","No")</f>
        <v>No</v>
      </c>
    </row>
    <row r="3098" spans="1:24" x14ac:dyDescent="0.25">
      <c r="A3098" s="3">
        <v>42231</v>
      </c>
      <c r="B3098">
        <f>WEEKNUM(Flights[[#This Row],[Date]],2)</f>
        <v>33</v>
      </c>
      <c r="C3098">
        <f>WEEKDAY(Flights[[#This Row],[Date]],2)</f>
        <v>6</v>
      </c>
      <c r="D3098" t="s">
        <v>760</v>
      </c>
      <c r="E3098" t="s">
        <v>1990</v>
      </c>
      <c r="F3098" t="s">
        <v>0</v>
      </c>
      <c r="G3098" t="s">
        <v>9</v>
      </c>
      <c r="H3098" t="str">
        <f>_xlfn.XLOOKUP(Flights[[#This Row],[Destination]],Airports!$A$1:$A$77,Airports!$D$1:$D$77,"Code not found")</f>
        <v>San Francisco</v>
      </c>
      <c r="I3098" t="str" cm="1">
        <f t="array" ref="I3098">_xlfn.XLOOKUP(Flights[[#This Row],[Destination]],_xlfn._TRO_TRAILING(Airports!A:A),_xlfn._TRO_TRAILING(Airports!E:E),"Code not found")</f>
        <v>CA</v>
      </c>
      <c r="J3098" s="1">
        <v>0.84375</v>
      </c>
      <c r="K3098">
        <f>HOUR(Flights[[#This Row],[Scheduled Departure]])</f>
        <v>20</v>
      </c>
      <c r="L3098" s="1">
        <v>0.83958333333333335</v>
      </c>
      <c r="M3098">
        <v>-6</v>
      </c>
      <c r="N3098">
        <v>75</v>
      </c>
      <c r="O3098" s="14">
        <f>Flights[[#This Row],[Length (min)]]/60</f>
        <v>1.25</v>
      </c>
      <c r="P3098">
        <v>337</v>
      </c>
      <c r="Q3098" s="17">
        <f>IFERROR(Flights[[#This Row],[Distance]]/Flights[[#This Row],[Length (hr)]],"")</f>
        <v>269.60000000000002</v>
      </c>
      <c r="R3098" s="1">
        <v>0.90486111111111112</v>
      </c>
      <c r="S3098" s="1">
        <v>0.89166666666666672</v>
      </c>
      <c r="T3098">
        <v>-19</v>
      </c>
      <c r="U3098" t="str">
        <f>IF(Flights[[#This Row],[Arrival Delay]]="","Cancelled",IF(Flights[[#This Row],[Arrival Delay]]&gt;15,"Delayed","On time"))</f>
        <v>On time</v>
      </c>
      <c r="V3098" t="str">
        <f>IF(Flights[[#This Row],[Status]]&lt;&gt;"Delayed","",IF(Flights[[#This Row],[Arrival Delay]]&gt;120,"Severe",IF(Flights[[#This Row],[Arrival Delay]]&gt;60,"Major","Moderate")))</f>
        <v/>
      </c>
      <c r="X3098" t="str">
        <f>IF(OR(AND(Flights[[#This Row],[Status]]="Cancelled",Flights[[#This Row],[Cancellation Reason]]="Airline/Carrier"),Flights[[#This Row],[Delay Type]]="Severe"),"Yes","No")</f>
        <v>No</v>
      </c>
    </row>
    <row r="3099" spans="1:24" x14ac:dyDescent="0.25">
      <c r="A3099" s="3">
        <v>42231</v>
      </c>
      <c r="B3099">
        <f>WEEKNUM(Flights[[#This Row],[Date]],2)</f>
        <v>33</v>
      </c>
      <c r="C3099">
        <f>WEEKDAY(Flights[[#This Row],[Date]],2)</f>
        <v>6</v>
      </c>
      <c r="D3099" t="s">
        <v>1654</v>
      </c>
      <c r="E3099" t="s">
        <v>1993</v>
      </c>
      <c r="F3099" t="s">
        <v>0</v>
      </c>
      <c r="G3099" t="s">
        <v>257</v>
      </c>
      <c r="H3099" t="str">
        <f>_xlfn.XLOOKUP(Flights[[#This Row],[Destination]],Airports!$A$1:$A$77,Airports!$D$1:$D$77,"Code not found")</f>
        <v>Baltimore</v>
      </c>
      <c r="I3099" t="str" cm="1">
        <f t="array" ref="I3099">_xlfn.XLOOKUP(Flights[[#This Row],[Destination]],_xlfn._TRO_TRAILING(Airports!A:A),_xlfn._TRO_TRAILING(Airports!E:E),"Code not found")</f>
        <v>MD</v>
      </c>
      <c r="J3099" s="1">
        <v>0.98958333333333337</v>
      </c>
      <c r="K3099">
        <f>HOUR(Flights[[#This Row],[Scheduled Departure]])</f>
        <v>23</v>
      </c>
      <c r="L3099" s="1">
        <v>0.98472222222222228</v>
      </c>
      <c r="M3099">
        <v>-7</v>
      </c>
      <c r="N3099">
        <v>320</v>
      </c>
      <c r="O3099" s="14">
        <f>Flights[[#This Row],[Length (min)]]/60</f>
        <v>5.333333333333333</v>
      </c>
      <c r="P3099">
        <v>2329</v>
      </c>
      <c r="Q3099" s="17">
        <f>IFERROR(Flights[[#This Row],[Distance]]/Flights[[#This Row],[Length (hr)]],"")</f>
        <v>436.6875</v>
      </c>
      <c r="R3099" s="1">
        <v>0.32430555555555557</v>
      </c>
      <c r="S3099" s="1">
        <v>0.33194444444444443</v>
      </c>
      <c r="T3099">
        <v>11</v>
      </c>
      <c r="U3099" t="str">
        <f>IF(Flights[[#This Row],[Arrival Delay]]="","Cancelled",IF(Flights[[#This Row],[Arrival Delay]]&gt;15,"Delayed","On time"))</f>
        <v>On time</v>
      </c>
      <c r="V3099" t="str">
        <f>IF(Flights[[#This Row],[Status]]&lt;&gt;"Delayed","",IF(Flights[[#This Row],[Arrival Delay]]&gt;120,"Severe",IF(Flights[[#This Row],[Arrival Delay]]&gt;60,"Major","Moderate")))</f>
        <v/>
      </c>
      <c r="X3099" t="str">
        <f>IF(OR(AND(Flights[[#This Row],[Status]]="Cancelled",Flights[[#This Row],[Cancellation Reason]]="Airline/Carrier"),Flights[[#This Row],[Delay Type]]="Severe"),"Yes","No")</f>
        <v>No</v>
      </c>
    </row>
    <row r="3100" spans="1:24" x14ac:dyDescent="0.25">
      <c r="A3100" s="3">
        <v>42231</v>
      </c>
      <c r="B3100">
        <f>WEEKNUM(Flights[[#This Row],[Date]],2)</f>
        <v>33</v>
      </c>
      <c r="C3100">
        <f>WEEKDAY(Flights[[#This Row],[Date]],2)</f>
        <v>6</v>
      </c>
      <c r="D3100" t="s">
        <v>982</v>
      </c>
      <c r="E3100" t="s">
        <v>1990</v>
      </c>
      <c r="F3100" t="s">
        <v>0</v>
      </c>
      <c r="G3100" t="s">
        <v>281</v>
      </c>
      <c r="H3100" t="str">
        <f>_xlfn.XLOOKUP(Flights[[#This Row],[Destination]],Airports!$A$1:$A$77,Airports!$D$1:$D$77,"Code not found")</f>
        <v>Newark</v>
      </c>
      <c r="I3100" t="str" cm="1">
        <f t="array" ref="I3100">_xlfn.XLOOKUP(Flights[[#This Row],[Destination]],_xlfn._TRO_TRAILING(Airports!A:A),_xlfn._TRO_TRAILING(Airports!E:E),"Code not found")</f>
        <v>NJ</v>
      </c>
      <c r="J3100" s="1">
        <v>0.99930555555555556</v>
      </c>
      <c r="K3100">
        <f>HOUR(Flights[[#This Row],[Scheduled Departure]])</f>
        <v>23</v>
      </c>
      <c r="L3100" s="1">
        <v>2.0833333333333332E-2</v>
      </c>
      <c r="M3100">
        <v>31</v>
      </c>
      <c r="N3100">
        <v>330</v>
      </c>
      <c r="O3100" s="14">
        <f>Flights[[#This Row],[Length (min)]]/60</f>
        <v>5.5</v>
      </c>
      <c r="P3100">
        <v>2454</v>
      </c>
      <c r="Q3100" s="17">
        <f>IFERROR(Flights[[#This Row],[Distance]]/Flights[[#This Row],[Length (hr)]],"")</f>
        <v>446.18181818181819</v>
      </c>
      <c r="R3100" s="1">
        <v>0.34513888888888888</v>
      </c>
      <c r="S3100" s="1">
        <v>0.375</v>
      </c>
      <c r="T3100">
        <v>43</v>
      </c>
      <c r="U3100" t="str">
        <f>IF(Flights[[#This Row],[Arrival Delay]]="","Cancelled",IF(Flights[[#This Row],[Arrival Delay]]&gt;15,"Delayed","On time"))</f>
        <v>Delayed</v>
      </c>
      <c r="V3100" t="str">
        <f>IF(Flights[[#This Row],[Status]]&lt;&gt;"Delayed","",IF(Flights[[#This Row],[Arrival Delay]]&gt;120,"Severe",IF(Flights[[#This Row],[Arrival Delay]]&gt;60,"Major","Moderate")))</f>
        <v>Moderate</v>
      </c>
      <c r="X3100" t="str">
        <f>IF(OR(AND(Flights[[#This Row],[Status]]="Cancelled",Flights[[#This Row],[Cancellation Reason]]="Airline/Carrier"),Flights[[#This Row],[Delay Type]]="Severe"),"Yes","No")</f>
        <v>No</v>
      </c>
    </row>
    <row r="3101" spans="1:24" x14ac:dyDescent="0.25">
      <c r="A3101" s="3">
        <v>42232</v>
      </c>
      <c r="B3101">
        <f>WEEKNUM(Flights[[#This Row],[Date]],2)</f>
        <v>33</v>
      </c>
      <c r="C3101">
        <f>WEEKDAY(Flights[[#This Row],[Date]],2)</f>
        <v>7</v>
      </c>
      <c r="D3101" t="s">
        <v>686</v>
      </c>
      <c r="E3101" t="s">
        <v>1989</v>
      </c>
      <c r="F3101" t="s">
        <v>0</v>
      </c>
      <c r="G3101" t="s">
        <v>26</v>
      </c>
      <c r="H3101" t="str">
        <f>_xlfn.XLOOKUP(Flights[[#This Row],[Destination]],Airports!$A$1:$A$77,Airports!$D$1:$D$77,"Code not found")</f>
        <v>Atlanta</v>
      </c>
      <c r="I3101" t="str" cm="1">
        <f t="array" ref="I3101">_xlfn.XLOOKUP(Flights[[#This Row],[Destination]],_xlfn._TRO_TRAILING(Airports!A:A),_xlfn._TRO_TRAILING(Airports!E:E),"Code not found")</f>
        <v>GA</v>
      </c>
      <c r="J3101" s="1">
        <v>3.7499999999999999E-2</v>
      </c>
      <c r="K3101">
        <f>HOUR(Flights[[#This Row],[Scheduled Departure]])</f>
        <v>0</v>
      </c>
      <c r="L3101" s="1">
        <v>3.5416666666666666E-2</v>
      </c>
      <c r="M3101">
        <v>-3</v>
      </c>
      <c r="N3101">
        <v>263</v>
      </c>
      <c r="O3101" s="14">
        <f>Flights[[#This Row],[Length (min)]]/60</f>
        <v>4.3833333333333337</v>
      </c>
      <c r="P3101">
        <v>1947</v>
      </c>
      <c r="Q3101" s="17">
        <f>IFERROR(Flights[[#This Row],[Distance]]/Flights[[#This Row],[Length (hr)]],"")</f>
        <v>444.18250950570336</v>
      </c>
      <c r="R3101" s="1">
        <v>0.34375</v>
      </c>
      <c r="S3101" s="1">
        <v>0.34305555555555556</v>
      </c>
      <c r="T3101">
        <v>-1</v>
      </c>
      <c r="U3101" t="str">
        <f>IF(Flights[[#This Row],[Arrival Delay]]="","Cancelled",IF(Flights[[#This Row],[Arrival Delay]]&gt;15,"Delayed","On time"))</f>
        <v>On time</v>
      </c>
      <c r="V3101" t="str">
        <f>IF(Flights[[#This Row],[Status]]&lt;&gt;"Delayed","",IF(Flights[[#This Row],[Arrival Delay]]&gt;120,"Severe",IF(Flights[[#This Row],[Arrival Delay]]&gt;60,"Major","Moderate")))</f>
        <v/>
      </c>
      <c r="X3101" t="str">
        <f>IF(OR(AND(Flights[[#This Row],[Status]]="Cancelled",Flights[[#This Row],[Cancellation Reason]]="Airline/Carrier"),Flights[[#This Row],[Delay Type]]="Severe"),"Yes","No")</f>
        <v>No</v>
      </c>
    </row>
    <row r="3102" spans="1:24" x14ac:dyDescent="0.25">
      <c r="A3102" s="3">
        <v>42232</v>
      </c>
      <c r="B3102">
        <f>WEEKNUM(Flights[[#This Row],[Date]],2)</f>
        <v>33</v>
      </c>
      <c r="C3102">
        <f>WEEKDAY(Flights[[#This Row],[Date]],2)</f>
        <v>7</v>
      </c>
      <c r="D3102" t="s">
        <v>1646</v>
      </c>
      <c r="E3102" t="s">
        <v>1990</v>
      </c>
      <c r="F3102" t="s">
        <v>0</v>
      </c>
      <c r="G3102" t="s">
        <v>4</v>
      </c>
      <c r="H3102" t="str">
        <f>_xlfn.XLOOKUP(Flights[[#This Row],[Destination]],Airports!$A$1:$A$77,Airports!$D$1:$D$77,"Code not found")</f>
        <v>Chicago</v>
      </c>
      <c r="I3102" t="str" cm="1">
        <f t="array" ref="I3102">_xlfn.XLOOKUP(Flights[[#This Row],[Destination]],_xlfn._TRO_TRAILING(Airports!A:A),_xlfn._TRO_TRAILING(Airports!E:E),"Code not found")</f>
        <v>IL</v>
      </c>
      <c r="J3102" s="1">
        <v>0.27291666666666664</v>
      </c>
      <c r="K3102">
        <f>HOUR(Flights[[#This Row],[Scheduled Departure]])</f>
        <v>6</v>
      </c>
      <c r="L3102" s="1">
        <v>0.29375000000000001</v>
      </c>
      <c r="M3102">
        <v>30</v>
      </c>
      <c r="N3102">
        <v>251</v>
      </c>
      <c r="O3102" s="14">
        <f>Flights[[#This Row],[Length (min)]]/60</f>
        <v>4.1833333333333336</v>
      </c>
      <c r="P3102">
        <v>1744</v>
      </c>
      <c r="Q3102" s="17">
        <f>IFERROR(Flights[[#This Row],[Distance]]/Flights[[#This Row],[Length (hr)]],"")</f>
        <v>416.89243027888443</v>
      </c>
      <c r="R3102" s="1">
        <v>0.53333333333333333</v>
      </c>
      <c r="S3102" s="1">
        <v>0.55138888888888893</v>
      </c>
      <c r="T3102">
        <v>26</v>
      </c>
      <c r="U3102" t="str">
        <f>IF(Flights[[#This Row],[Arrival Delay]]="","Cancelled",IF(Flights[[#This Row],[Arrival Delay]]&gt;15,"Delayed","On time"))</f>
        <v>Delayed</v>
      </c>
      <c r="V3102" t="str">
        <f>IF(Flights[[#This Row],[Status]]&lt;&gt;"Delayed","",IF(Flights[[#This Row],[Arrival Delay]]&gt;120,"Severe",IF(Flights[[#This Row],[Arrival Delay]]&gt;60,"Major","Moderate")))</f>
        <v>Moderate</v>
      </c>
      <c r="X3102" t="str">
        <f>IF(OR(AND(Flights[[#This Row],[Status]]="Cancelled",Flights[[#This Row],[Cancellation Reason]]="Airline/Carrier"),Flights[[#This Row],[Delay Type]]="Severe"),"Yes","No")</f>
        <v>No</v>
      </c>
    </row>
    <row r="3103" spans="1:24" x14ac:dyDescent="0.25">
      <c r="A3103" s="3">
        <v>42232</v>
      </c>
      <c r="B3103">
        <f>WEEKNUM(Flights[[#This Row],[Date]],2)</f>
        <v>33</v>
      </c>
      <c r="C3103">
        <f>WEEKDAY(Flights[[#This Row],[Date]],2)</f>
        <v>7</v>
      </c>
      <c r="D3103" t="s">
        <v>1592</v>
      </c>
      <c r="E3103" t="s">
        <v>1989</v>
      </c>
      <c r="F3103" t="s">
        <v>0</v>
      </c>
      <c r="G3103" t="s">
        <v>344</v>
      </c>
      <c r="H3103" t="str">
        <f>_xlfn.XLOOKUP(Flights[[#This Row],[Destination]],Airports!$A$1:$A$77,Airports!$D$1:$D$77,"Code not found")</f>
        <v>Seattle</v>
      </c>
      <c r="I3103" t="str" cm="1">
        <f t="array" ref="I3103">_xlfn.XLOOKUP(Flights[[#This Row],[Destination]],_xlfn._TRO_TRAILING(Airports!A:A),_xlfn._TRO_TRAILING(Airports!E:E),"Code not found")</f>
        <v>WA</v>
      </c>
      <c r="J3103" s="1">
        <v>0.28472222222222221</v>
      </c>
      <c r="K3103">
        <f>HOUR(Flights[[#This Row],[Scheduled Departure]])</f>
        <v>6</v>
      </c>
      <c r="L3103" s="1">
        <v>0.28263888888888888</v>
      </c>
      <c r="M3103">
        <v>-3</v>
      </c>
      <c r="N3103">
        <v>152</v>
      </c>
      <c r="O3103" s="14">
        <f>Flights[[#This Row],[Length (min)]]/60</f>
        <v>2.5333333333333332</v>
      </c>
      <c r="P3103">
        <v>954</v>
      </c>
      <c r="Q3103" s="17">
        <f>IFERROR(Flights[[#This Row],[Distance]]/Flights[[#This Row],[Length (hr)]],"")</f>
        <v>376.5789473684211</v>
      </c>
      <c r="R3103" s="1">
        <v>0.39791666666666664</v>
      </c>
      <c r="S3103" s="1">
        <v>0.38819444444444445</v>
      </c>
      <c r="T3103">
        <v>-14</v>
      </c>
      <c r="U3103" t="str">
        <f>IF(Flights[[#This Row],[Arrival Delay]]="","Cancelled",IF(Flights[[#This Row],[Arrival Delay]]&gt;15,"Delayed","On time"))</f>
        <v>On time</v>
      </c>
      <c r="V3103" t="str">
        <f>IF(Flights[[#This Row],[Status]]&lt;&gt;"Delayed","",IF(Flights[[#This Row],[Arrival Delay]]&gt;120,"Severe",IF(Flights[[#This Row],[Arrival Delay]]&gt;60,"Major","Moderate")))</f>
        <v/>
      </c>
      <c r="X3103" t="str">
        <f>IF(OR(AND(Flights[[#This Row],[Status]]="Cancelled",Flights[[#This Row],[Cancellation Reason]]="Airline/Carrier"),Flights[[#This Row],[Delay Type]]="Severe"),"Yes","No")</f>
        <v>No</v>
      </c>
    </row>
    <row r="3104" spans="1:24" x14ac:dyDescent="0.25">
      <c r="A3104" s="3">
        <v>42232</v>
      </c>
      <c r="B3104">
        <f>WEEKNUM(Flights[[#This Row],[Date]],2)</f>
        <v>33</v>
      </c>
      <c r="C3104">
        <f>WEEKDAY(Flights[[#This Row],[Date]],2)</f>
        <v>7</v>
      </c>
      <c r="D3104" t="s">
        <v>421</v>
      </c>
      <c r="E3104" t="s">
        <v>1996</v>
      </c>
      <c r="F3104" t="s">
        <v>0</v>
      </c>
      <c r="G3104" t="s">
        <v>13</v>
      </c>
      <c r="H3104" t="str">
        <f>_xlfn.XLOOKUP(Flights[[#This Row],[Destination]],Airports!$A$1:$A$77,Airports!$D$1:$D$77,"Code not found")</f>
        <v>Orlando</v>
      </c>
      <c r="I3104" t="str" cm="1">
        <f t="array" ref="I3104">_xlfn.XLOOKUP(Flights[[#This Row],[Destination]],_xlfn._TRO_TRAILING(Airports!A:A),_xlfn._TRO_TRAILING(Airports!E:E),"Code not found")</f>
        <v>FL</v>
      </c>
      <c r="J3104" s="1">
        <v>0.3576388888888889</v>
      </c>
      <c r="K3104">
        <f>HOUR(Flights[[#This Row],[Scheduled Departure]])</f>
        <v>8</v>
      </c>
      <c r="L3104" s="1">
        <v>0.35625000000000001</v>
      </c>
      <c r="M3104">
        <v>-2</v>
      </c>
      <c r="N3104">
        <v>309</v>
      </c>
      <c r="O3104" s="14">
        <f>Flights[[#This Row],[Length (min)]]/60</f>
        <v>5.15</v>
      </c>
      <c r="P3104">
        <v>2218</v>
      </c>
      <c r="Q3104" s="17">
        <f>IFERROR(Flights[[#This Row],[Distance]]/Flights[[#This Row],[Length (hr)]],"")</f>
        <v>430.67961165048541</v>
      </c>
      <c r="R3104" s="1">
        <v>0.69444444444444442</v>
      </c>
      <c r="S3104" s="1">
        <v>0.6958333333333333</v>
      </c>
      <c r="T3104">
        <v>2</v>
      </c>
      <c r="U3104" t="str">
        <f>IF(Flights[[#This Row],[Arrival Delay]]="","Cancelled",IF(Flights[[#This Row],[Arrival Delay]]&gt;15,"Delayed","On time"))</f>
        <v>On time</v>
      </c>
      <c r="V3104" t="str">
        <f>IF(Flights[[#This Row],[Status]]&lt;&gt;"Delayed","",IF(Flights[[#This Row],[Arrival Delay]]&gt;120,"Severe",IF(Flights[[#This Row],[Arrival Delay]]&gt;60,"Major","Moderate")))</f>
        <v/>
      </c>
      <c r="X3104" t="str">
        <f>IF(OR(AND(Flights[[#This Row],[Status]]="Cancelled",Flights[[#This Row],[Cancellation Reason]]="Airline/Carrier"),Flights[[#This Row],[Delay Type]]="Severe"),"Yes","No")</f>
        <v>No</v>
      </c>
    </row>
    <row r="3105" spans="1:24" x14ac:dyDescent="0.25">
      <c r="A3105" s="3">
        <v>42232</v>
      </c>
      <c r="B3105">
        <f>WEEKNUM(Flights[[#This Row],[Date]],2)</f>
        <v>33</v>
      </c>
      <c r="C3105">
        <f>WEEKDAY(Flights[[#This Row],[Date]],2)</f>
        <v>7</v>
      </c>
      <c r="D3105" t="s">
        <v>1674</v>
      </c>
      <c r="E3105" t="s">
        <v>1995</v>
      </c>
      <c r="F3105" t="s">
        <v>0</v>
      </c>
      <c r="G3105" t="s">
        <v>351</v>
      </c>
      <c r="H3105" t="str">
        <f>_xlfn.XLOOKUP(Flights[[#This Row],[Destination]],Airports!$A$1:$A$77,Airports!$D$1:$D$77,"Code not found")</f>
        <v>Sacramento</v>
      </c>
      <c r="I3105" t="str" cm="1">
        <f t="array" ref="I3105">_xlfn.XLOOKUP(Flights[[#This Row],[Destination]],_xlfn._TRO_TRAILING(Airports!A:A),_xlfn._TRO_TRAILING(Airports!E:E),"Code not found")</f>
        <v>CA</v>
      </c>
      <c r="J3105" s="1">
        <v>0.40277777777777779</v>
      </c>
      <c r="K3105">
        <f>HOUR(Flights[[#This Row],[Scheduled Departure]])</f>
        <v>9</v>
      </c>
      <c r="L3105" s="1">
        <v>0.40902777777777777</v>
      </c>
      <c r="M3105">
        <v>9</v>
      </c>
      <c r="N3105">
        <v>72</v>
      </c>
      <c r="O3105" s="14">
        <f>Flights[[#This Row],[Length (min)]]/60</f>
        <v>1.2</v>
      </c>
      <c r="P3105">
        <v>373</v>
      </c>
      <c r="Q3105" s="17">
        <f>IFERROR(Flights[[#This Row],[Distance]]/Flights[[#This Row],[Length (hr)]],"")</f>
        <v>310.83333333333337</v>
      </c>
      <c r="R3105" s="1">
        <v>0.4548611111111111</v>
      </c>
      <c r="S3105" s="1">
        <v>0.45902777777777776</v>
      </c>
      <c r="T3105">
        <v>6</v>
      </c>
      <c r="U3105" t="str">
        <f>IF(Flights[[#This Row],[Arrival Delay]]="","Cancelled",IF(Flights[[#This Row],[Arrival Delay]]&gt;15,"Delayed","On time"))</f>
        <v>On time</v>
      </c>
      <c r="V3105" t="str">
        <f>IF(Flights[[#This Row],[Status]]&lt;&gt;"Delayed","",IF(Flights[[#This Row],[Arrival Delay]]&gt;120,"Severe",IF(Flights[[#This Row],[Arrival Delay]]&gt;60,"Major","Moderate")))</f>
        <v/>
      </c>
      <c r="X3105" t="str">
        <f>IF(OR(AND(Flights[[#This Row],[Status]]="Cancelled",Flights[[#This Row],[Cancellation Reason]]="Airline/Carrier"),Flights[[#This Row],[Delay Type]]="Severe"),"Yes","No")</f>
        <v>No</v>
      </c>
    </row>
    <row r="3106" spans="1:24" x14ac:dyDescent="0.25">
      <c r="A3106" s="3">
        <v>42232</v>
      </c>
      <c r="B3106">
        <f>WEEKNUM(Flights[[#This Row],[Date]],2)</f>
        <v>33</v>
      </c>
      <c r="C3106">
        <f>WEEKDAY(Flights[[#This Row],[Date]],2)</f>
        <v>7</v>
      </c>
      <c r="D3106" t="s">
        <v>1347</v>
      </c>
      <c r="E3106" t="s">
        <v>1995</v>
      </c>
      <c r="F3106" t="s">
        <v>0</v>
      </c>
      <c r="G3106" t="s">
        <v>246</v>
      </c>
      <c r="H3106" t="str">
        <f>_xlfn.XLOOKUP(Flights[[#This Row],[Destination]],Airports!$A$1:$A$77,Airports!$D$1:$D$77,"Code not found")</f>
        <v>Albuquerque</v>
      </c>
      <c r="I3106" t="str" cm="1">
        <f t="array" ref="I3106">_xlfn.XLOOKUP(Flights[[#This Row],[Destination]],_xlfn._TRO_TRAILING(Airports!A:A),_xlfn._TRO_TRAILING(Airports!E:E),"Code not found")</f>
        <v>NM</v>
      </c>
      <c r="J3106" s="1">
        <v>0.41319444444444442</v>
      </c>
      <c r="K3106">
        <f>HOUR(Flights[[#This Row],[Scheduled Departure]])</f>
        <v>9</v>
      </c>
      <c r="L3106" s="1">
        <v>0.43055555555555558</v>
      </c>
      <c r="M3106">
        <v>25</v>
      </c>
      <c r="N3106">
        <v>104</v>
      </c>
      <c r="O3106" s="14">
        <f>Flights[[#This Row],[Length (min)]]/60</f>
        <v>1.7333333333333334</v>
      </c>
      <c r="P3106">
        <v>677</v>
      </c>
      <c r="Q3106" s="17">
        <f>IFERROR(Flights[[#This Row],[Distance]]/Flights[[#This Row],[Length (hr)]],"")</f>
        <v>390.57692307692304</v>
      </c>
      <c r="R3106" s="1">
        <v>0.52777777777777779</v>
      </c>
      <c r="S3106" s="1">
        <v>0.5444444444444444</v>
      </c>
      <c r="T3106">
        <v>24</v>
      </c>
      <c r="U3106" t="str">
        <f>IF(Flights[[#This Row],[Arrival Delay]]="","Cancelled",IF(Flights[[#This Row],[Arrival Delay]]&gt;15,"Delayed","On time"))</f>
        <v>Delayed</v>
      </c>
      <c r="V3106" t="str">
        <f>IF(Flights[[#This Row],[Status]]&lt;&gt;"Delayed","",IF(Flights[[#This Row],[Arrival Delay]]&gt;120,"Severe",IF(Flights[[#This Row],[Arrival Delay]]&gt;60,"Major","Moderate")))</f>
        <v>Moderate</v>
      </c>
      <c r="X3106" t="str">
        <f>IF(OR(AND(Flights[[#This Row],[Status]]="Cancelled",Flights[[#This Row],[Cancellation Reason]]="Airline/Carrier"),Flights[[#This Row],[Delay Type]]="Severe"),"Yes","No")</f>
        <v>No</v>
      </c>
    </row>
    <row r="3107" spans="1:24" x14ac:dyDescent="0.25">
      <c r="A3107" s="3">
        <v>42232</v>
      </c>
      <c r="B3107">
        <f>WEEKNUM(Flights[[#This Row],[Date]],2)</f>
        <v>33</v>
      </c>
      <c r="C3107">
        <f>WEEKDAY(Flights[[#This Row],[Date]],2)</f>
        <v>7</v>
      </c>
      <c r="D3107" t="s">
        <v>1598</v>
      </c>
      <c r="E3107" t="s">
        <v>1989</v>
      </c>
      <c r="F3107" t="s">
        <v>0</v>
      </c>
      <c r="G3107" t="s">
        <v>14</v>
      </c>
      <c r="H3107" t="str">
        <f>_xlfn.XLOOKUP(Flights[[#This Row],[Destination]],Airports!$A$1:$A$77,Airports!$D$1:$D$77,"Code not found")</f>
        <v>Tampa</v>
      </c>
      <c r="I3107" t="str" cm="1">
        <f t="array" ref="I3107">_xlfn.XLOOKUP(Flights[[#This Row],[Destination]],_xlfn._TRO_TRAILING(Airports!A:A),_xlfn._TRO_TRAILING(Airports!E:E),"Code not found")</f>
        <v>FL</v>
      </c>
      <c r="J3107" s="1">
        <v>0.42708333333333331</v>
      </c>
      <c r="K3107">
        <f>HOUR(Flights[[#This Row],[Scheduled Departure]])</f>
        <v>10</v>
      </c>
      <c r="L3107" s="1">
        <v>0.43611111111111112</v>
      </c>
      <c r="M3107">
        <v>13</v>
      </c>
      <c r="N3107">
        <v>284</v>
      </c>
      <c r="O3107" s="14">
        <f>Flights[[#This Row],[Length (min)]]/60</f>
        <v>4.7333333333333334</v>
      </c>
      <c r="P3107">
        <v>2158</v>
      </c>
      <c r="Q3107" s="17">
        <f>IFERROR(Flights[[#This Row],[Distance]]/Flights[[#This Row],[Length (hr)]],"")</f>
        <v>455.91549295774649</v>
      </c>
      <c r="R3107" s="1">
        <v>0.75277777777777777</v>
      </c>
      <c r="S3107" s="1">
        <v>0.7583333333333333</v>
      </c>
      <c r="T3107">
        <v>8</v>
      </c>
      <c r="U3107" t="str">
        <f>IF(Flights[[#This Row],[Arrival Delay]]="","Cancelled",IF(Flights[[#This Row],[Arrival Delay]]&gt;15,"Delayed","On time"))</f>
        <v>On time</v>
      </c>
      <c r="V3107" t="str">
        <f>IF(Flights[[#This Row],[Status]]&lt;&gt;"Delayed","",IF(Flights[[#This Row],[Arrival Delay]]&gt;120,"Severe",IF(Flights[[#This Row],[Arrival Delay]]&gt;60,"Major","Moderate")))</f>
        <v/>
      </c>
      <c r="X3107" t="str">
        <f>IF(OR(AND(Flights[[#This Row],[Status]]="Cancelled",Flights[[#This Row],[Cancellation Reason]]="Airline/Carrier"),Flights[[#This Row],[Delay Type]]="Severe"),"Yes","No")</f>
        <v>No</v>
      </c>
    </row>
    <row r="3108" spans="1:24" x14ac:dyDescent="0.25">
      <c r="A3108" s="3">
        <v>42232</v>
      </c>
      <c r="B3108">
        <f>WEEKNUM(Flights[[#This Row],[Date]],2)</f>
        <v>33</v>
      </c>
      <c r="C3108">
        <f>WEEKDAY(Flights[[#This Row],[Date]],2)</f>
        <v>7</v>
      </c>
      <c r="D3108" t="s">
        <v>57</v>
      </c>
      <c r="E3108" t="s">
        <v>1987</v>
      </c>
      <c r="F3108" t="s">
        <v>0</v>
      </c>
      <c r="G3108" t="s">
        <v>3</v>
      </c>
      <c r="H3108" t="str">
        <f>_xlfn.XLOOKUP(Flights[[#This Row],[Destination]],Airports!$A$1:$A$77,Airports!$D$1:$D$77,"Code not found")</f>
        <v>Dallas</v>
      </c>
      <c r="I3108" t="str" cm="1">
        <f t="array" ref="I3108">_xlfn.XLOOKUP(Flights[[#This Row],[Destination]],_xlfn._TRO_TRAILING(Airports!A:A),_xlfn._TRO_TRAILING(Airports!E:E),"Code not found")</f>
        <v>TX</v>
      </c>
      <c r="J3108" s="1">
        <v>0.44791666666666669</v>
      </c>
      <c r="K3108">
        <f>HOUR(Flights[[#This Row],[Scheduled Departure]])</f>
        <v>10</v>
      </c>
      <c r="L3108" s="1">
        <v>0.44791666666666669</v>
      </c>
      <c r="M3108">
        <v>0</v>
      </c>
      <c r="N3108">
        <v>186</v>
      </c>
      <c r="O3108" s="14">
        <f>Flights[[#This Row],[Length (min)]]/60</f>
        <v>3.1</v>
      </c>
      <c r="P3108">
        <v>1235</v>
      </c>
      <c r="Q3108" s="17">
        <f>IFERROR(Flights[[#This Row],[Distance]]/Flights[[#This Row],[Length (hr)]],"")</f>
        <v>398.38709677419354</v>
      </c>
      <c r="R3108" s="1">
        <v>0.67013888888888884</v>
      </c>
      <c r="S3108" s="1">
        <v>0.66041666666666665</v>
      </c>
      <c r="T3108">
        <v>-14</v>
      </c>
      <c r="U3108" t="str">
        <f>IF(Flights[[#This Row],[Arrival Delay]]="","Cancelled",IF(Flights[[#This Row],[Arrival Delay]]&gt;15,"Delayed","On time"))</f>
        <v>On time</v>
      </c>
      <c r="V3108" t="str">
        <f>IF(Flights[[#This Row],[Status]]&lt;&gt;"Delayed","",IF(Flights[[#This Row],[Arrival Delay]]&gt;120,"Severe",IF(Flights[[#This Row],[Arrival Delay]]&gt;60,"Major","Moderate")))</f>
        <v/>
      </c>
      <c r="X3108" t="str">
        <f>IF(OR(AND(Flights[[#This Row],[Status]]="Cancelled",Flights[[#This Row],[Cancellation Reason]]="Airline/Carrier"),Flights[[#This Row],[Delay Type]]="Severe"),"Yes","No")</f>
        <v>No</v>
      </c>
    </row>
    <row r="3109" spans="1:24" x14ac:dyDescent="0.25">
      <c r="A3109" s="3">
        <v>42232</v>
      </c>
      <c r="B3109">
        <f>WEEKNUM(Flights[[#This Row],[Date]],2)</f>
        <v>33</v>
      </c>
      <c r="C3109">
        <f>WEEKDAY(Flights[[#This Row],[Date]],2)</f>
        <v>7</v>
      </c>
      <c r="D3109" t="s">
        <v>1604</v>
      </c>
      <c r="E3109" t="s">
        <v>1989</v>
      </c>
      <c r="F3109" t="s">
        <v>0</v>
      </c>
      <c r="G3109" t="s">
        <v>9</v>
      </c>
      <c r="H3109" t="str">
        <f>_xlfn.XLOOKUP(Flights[[#This Row],[Destination]],Airports!$A$1:$A$77,Airports!$D$1:$D$77,"Code not found")</f>
        <v>San Francisco</v>
      </c>
      <c r="I3109" t="str" cm="1">
        <f t="array" ref="I3109">_xlfn.XLOOKUP(Flights[[#This Row],[Destination]],_xlfn._TRO_TRAILING(Airports!A:A),_xlfn._TRO_TRAILING(Airports!E:E),"Code not found")</f>
        <v>CA</v>
      </c>
      <c r="J3109" s="1">
        <v>0.62847222222222221</v>
      </c>
      <c r="K3109">
        <f>HOUR(Flights[[#This Row],[Scheduled Departure]])</f>
        <v>15</v>
      </c>
      <c r="L3109" s="1">
        <v>0.62986111111111109</v>
      </c>
      <c r="M3109">
        <v>2</v>
      </c>
      <c r="N3109">
        <v>80</v>
      </c>
      <c r="O3109" s="14">
        <f>Flights[[#This Row],[Length (min)]]/60</f>
        <v>1.3333333333333333</v>
      </c>
      <c r="P3109">
        <v>337</v>
      </c>
      <c r="Q3109" s="17">
        <f>IFERROR(Flights[[#This Row],[Distance]]/Flights[[#This Row],[Length (hr)]],"")</f>
        <v>252.75</v>
      </c>
      <c r="R3109" s="1">
        <v>0.68402777777777779</v>
      </c>
      <c r="S3109" s="1">
        <v>0.68541666666666667</v>
      </c>
      <c r="T3109">
        <v>2</v>
      </c>
      <c r="U3109" t="str">
        <f>IF(Flights[[#This Row],[Arrival Delay]]="","Cancelled",IF(Flights[[#This Row],[Arrival Delay]]&gt;15,"Delayed","On time"))</f>
        <v>On time</v>
      </c>
      <c r="V3109" t="str">
        <f>IF(Flights[[#This Row],[Status]]&lt;&gt;"Delayed","",IF(Flights[[#This Row],[Arrival Delay]]&gt;120,"Severe",IF(Flights[[#This Row],[Arrival Delay]]&gt;60,"Major","Moderate")))</f>
        <v/>
      </c>
      <c r="X3109" t="str">
        <f>IF(OR(AND(Flights[[#This Row],[Status]]="Cancelled",Flights[[#This Row],[Cancellation Reason]]="Airline/Carrier"),Flights[[#This Row],[Delay Type]]="Severe"),"Yes","No")</f>
        <v>No</v>
      </c>
    </row>
    <row r="3110" spans="1:24" x14ac:dyDescent="0.25">
      <c r="A3110" s="3">
        <v>42232</v>
      </c>
      <c r="B3110">
        <f>WEEKNUM(Flights[[#This Row],[Date]],2)</f>
        <v>33</v>
      </c>
      <c r="C3110">
        <f>WEEKDAY(Flights[[#This Row],[Date]],2)</f>
        <v>7</v>
      </c>
      <c r="D3110" t="s">
        <v>557</v>
      </c>
      <c r="E3110" t="s">
        <v>1992</v>
      </c>
      <c r="F3110" t="s">
        <v>0</v>
      </c>
      <c r="G3110" t="s">
        <v>12</v>
      </c>
      <c r="H3110" t="str">
        <f>_xlfn.XLOOKUP(Flights[[#This Row],[Destination]],Airports!$A$1:$A$77,Airports!$D$1:$D$77,"Code not found")</f>
        <v>New York</v>
      </c>
      <c r="I3110" t="str" cm="1">
        <f t="array" ref="I3110">_xlfn.XLOOKUP(Flights[[#This Row],[Destination]],_xlfn._TRO_TRAILING(Airports!A:A),_xlfn._TRO_TRAILING(Airports!E:E),"Code not found")</f>
        <v>NY</v>
      </c>
      <c r="J3110" s="1">
        <v>0.64236111111111116</v>
      </c>
      <c r="K3110">
        <f>HOUR(Flights[[#This Row],[Scheduled Departure]])</f>
        <v>15</v>
      </c>
      <c r="L3110" s="1">
        <v>0.63749999999999996</v>
      </c>
      <c r="M3110">
        <v>-7</v>
      </c>
      <c r="N3110">
        <v>327</v>
      </c>
      <c r="O3110" s="14">
        <f>Flights[[#This Row],[Length (min)]]/60</f>
        <v>5.45</v>
      </c>
      <c r="P3110">
        <v>2475</v>
      </c>
      <c r="Q3110" s="17">
        <f>IFERROR(Flights[[#This Row],[Distance]]/Flights[[#This Row],[Length (hr)]],"")</f>
        <v>454.12844036697248</v>
      </c>
      <c r="R3110" s="1">
        <v>0.99513888888888891</v>
      </c>
      <c r="S3110" s="1">
        <v>0.98958333333333337</v>
      </c>
      <c r="T3110">
        <v>-8</v>
      </c>
      <c r="U3110" t="str">
        <f>IF(Flights[[#This Row],[Arrival Delay]]="","Cancelled",IF(Flights[[#This Row],[Arrival Delay]]&gt;15,"Delayed","On time"))</f>
        <v>On time</v>
      </c>
      <c r="V3110" t="str">
        <f>IF(Flights[[#This Row],[Status]]&lt;&gt;"Delayed","",IF(Flights[[#This Row],[Arrival Delay]]&gt;120,"Severe",IF(Flights[[#This Row],[Arrival Delay]]&gt;60,"Major","Moderate")))</f>
        <v/>
      </c>
      <c r="X3110" t="str">
        <f>IF(OR(AND(Flights[[#This Row],[Status]]="Cancelled",Flights[[#This Row],[Cancellation Reason]]="Airline/Carrier"),Flights[[#This Row],[Delay Type]]="Severe"),"Yes","No")</f>
        <v>No</v>
      </c>
    </row>
    <row r="3111" spans="1:24" x14ac:dyDescent="0.25">
      <c r="A3111" s="3">
        <v>42232</v>
      </c>
      <c r="B3111">
        <f>WEEKNUM(Flights[[#This Row],[Date]],2)</f>
        <v>33</v>
      </c>
      <c r="C3111">
        <f>WEEKDAY(Flights[[#This Row],[Date]],2)</f>
        <v>7</v>
      </c>
      <c r="D3111" t="s">
        <v>1540</v>
      </c>
      <c r="E3111" t="s">
        <v>1991</v>
      </c>
      <c r="F3111" t="s">
        <v>0</v>
      </c>
      <c r="G3111" t="s">
        <v>344</v>
      </c>
      <c r="H3111" t="str">
        <f>_xlfn.XLOOKUP(Flights[[#This Row],[Destination]],Airports!$A$1:$A$77,Airports!$D$1:$D$77,"Code not found")</f>
        <v>Seattle</v>
      </c>
      <c r="I3111" t="str" cm="1">
        <f t="array" ref="I3111">_xlfn.XLOOKUP(Flights[[#This Row],[Destination]],_xlfn._TRO_TRAILING(Airports!A:A),_xlfn._TRO_TRAILING(Airports!E:E),"Code not found")</f>
        <v>WA</v>
      </c>
      <c r="J3111" s="1">
        <v>0.65277777777777779</v>
      </c>
      <c r="K3111">
        <f>HOUR(Flights[[#This Row],[Scheduled Departure]])</f>
        <v>15</v>
      </c>
      <c r="L3111" s="1">
        <v>0.64722222222222225</v>
      </c>
      <c r="M3111">
        <v>-8</v>
      </c>
      <c r="N3111">
        <v>152</v>
      </c>
      <c r="O3111" s="14">
        <f>Flights[[#This Row],[Length (min)]]/60</f>
        <v>2.5333333333333332</v>
      </c>
      <c r="P3111">
        <v>954</v>
      </c>
      <c r="Q3111" s="17">
        <f>IFERROR(Flights[[#This Row],[Distance]]/Flights[[#This Row],[Length (hr)]],"")</f>
        <v>376.5789473684211</v>
      </c>
      <c r="R3111" s="1">
        <v>0.75763888888888886</v>
      </c>
      <c r="S3111" s="1">
        <v>0.75277777777777777</v>
      </c>
      <c r="T3111">
        <v>-7</v>
      </c>
      <c r="U3111" t="str">
        <f>IF(Flights[[#This Row],[Arrival Delay]]="","Cancelled",IF(Flights[[#This Row],[Arrival Delay]]&gt;15,"Delayed","On time"))</f>
        <v>On time</v>
      </c>
      <c r="V3111" t="str">
        <f>IF(Flights[[#This Row],[Status]]&lt;&gt;"Delayed","",IF(Flights[[#This Row],[Arrival Delay]]&gt;120,"Severe",IF(Flights[[#This Row],[Arrival Delay]]&gt;60,"Major","Moderate")))</f>
        <v/>
      </c>
      <c r="X3111" t="str">
        <f>IF(OR(AND(Flights[[#This Row],[Status]]="Cancelled",Flights[[#This Row],[Cancellation Reason]]="Airline/Carrier"),Flights[[#This Row],[Delay Type]]="Severe"),"Yes","No")</f>
        <v>No</v>
      </c>
    </row>
    <row r="3112" spans="1:24" x14ac:dyDescent="0.25">
      <c r="A3112" s="3">
        <v>42232</v>
      </c>
      <c r="B3112">
        <f>WEEKNUM(Flights[[#This Row],[Date]],2)</f>
        <v>33</v>
      </c>
      <c r="C3112">
        <f>WEEKDAY(Flights[[#This Row],[Date]],2)</f>
        <v>7</v>
      </c>
      <c r="D3112" t="s">
        <v>599</v>
      </c>
      <c r="E3112" t="s">
        <v>1989</v>
      </c>
      <c r="F3112" t="s">
        <v>0</v>
      </c>
      <c r="G3112" t="s">
        <v>21</v>
      </c>
      <c r="H3112" t="str">
        <f>_xlfn.XLOOKUP(Flights[[#This Row],[Destination]],Airports!$A$1:$A$77,Airports!$D$1:$D$77,"Code not found")</f>
        <v>Lihue</v>
      </c>
      <c r="I3112" t="str" cm="1">
        <f t="array" ref="I3112">_xlfn.XLOOKUP(Flights[[#This Row],[Destination]],_xlfn._TRO_TRAILING(Airports!A:A),_xlfn._TRO_TRAILING(Airports!E:E),"Code not found")</f>
        <v>HI</v>
      </c>
      <c r="J3112" s="1">
        <v>0.70486111111111116</v>
      </c>
      <c r="K3112">
        <f>HOUR(Flights[[#This Row],[Scheduled Departure]])</f>
        <v>16</v>
      </c>
      <c r="L3112" s="1">
        <v>0.70347222222222228</v>
      </c>
      <c r="M3112">
        <v>-2</v>
      </c>
      <c r="N3112">
        <v>348</v>
      </c>
      <c r="O3112" s="14">
        <f>Flights[[#This Row],[Length (min)]]/60</f>
        <v>5.8</v>
      </c>
      <c r="P3112">
        <v>2615</v>
      </c>
      <c r="Q3112" s="17">
        <f>IFERROR(Flights[[#This Row],[Distance]]/Flights[[#This Row],[Length (hr)]],"")</f>
        <v>450.86206896551727</v>
      </c>
      <c r="R3112" s="1">
        <v>0.82708333333333328</v>
      </c>
      <c r="S3112" s="1">
        <v>0.82013888888888886</v>
      </c>
      <c r="T3112">
        <v>-10</v>
      </c>
      <c r="U3112" t="str">
        <f>IF(Flights[[#This Row],[Arrival Delay]]="","Cancelled",IF(Flights[[#This Row],[Arrival Delay]]&gt;15,"Delayed","On time"))</f>
        <v>On time</v>
      </c>
      <c r="V3112" t="str">
        <f>IF(Flights[[#This Row],[Status]]&lt;&gt;"Delayed","",IF(Flights[[#This Row],[Arrival Delay]]&gt;120,"Severe",IF(Flights[[#This Row],[Arrival Delay]]&gt;60,"Major","Moderate")))</f>
        <v/>
      </c>
      <c r="X3112" t="str">
        <f>IF(OR(AND(Flights[[#This Row],[Status]]="Cancelled",Flights[[#This Row],[Cancellation Reason]]="Airline/Carrier"),Flights[[#This Row],[Delay Type]]="Severe"),"Yes","No")</f>
        <v>No</v>
      </c>
    </row>
    <row r="3113" spans="1:24" x14ac:dyDescent="0.25">
      <c r="A3113" s="3">
        <v>42232</v>
      </c>
      <c r="B3113">
        <f>WEEKNUM(Flights[[#This Row],[Date]],2)</f>
        <v>33</v>
      </c>
      <c r="C3113">
        <f>WEEKDAY(Flights[[#This Row],[Date]],2)</f>
        <v>7</v>
      </c>
      <c r="D3113" t="s">
        <v>155</v>
      </c>
      <c r="E3113" t="s">
        <v>1987</v>
      </c>
      <c r="F3113" t="s">
        <v>0</v>
      </c>
      <c r="G3113" t="s">
        <v>2</v>
      </c>
      <c r="H3113" t="str">
        <f>_xlfn.XLOOKUP(Flights[[#This Row],[Destination]],Airports!$A$1:$A$77,Airports!$D$1:$D$77,"Code not found")</f>
        <v>Miami</v>
      </c>
      <c r="I3113" t="str" cm="1">
        <f t="array" ref="I3113">_xlfn.XLOOKUP(Flights[[#This Row],[Destination]],_xlfn._TRO_TRAILING(Airports!A:A),_xlfn._TRO_TRAILING(Airports!E:E),"Code not found")</f>
        <v>FL</v>
      </c>
      <c r="J3113" s="1">
        <v>0.90625</v>
      </c>
      <c r="K3113">
        <f>HOUR(Flights[[#This Row],[Scheduled Departure]])</f>
        <v>21</v>
      </c>
      <c r="L3113" s="1">
        <v>0.93263888888888891</v>
      </c>
      <c r="M3113">
        <v>38</v>
      </c>
      <c r="N3113">
        <v>304</v>
      </c>
      <c r="O3113" s="14">
        <f>Flights[[#This Row],[Length (min)]]/60</f>
        <v>5.0666666666666664</v>
      </c>
      <c r="P3113">
        <v>2342</v>
      </c>
      <c r="Q3113" s="17">
        <f>IFERROR(Flights[[#This Row],[Distance]]/Flights[[#This Row],[Length (hr)]],"")</f>
        <v>462.23684210526318</v>
      </c>
      <c r="R3113" s="1">
        <v>0.25</v>
      </c>
      <c r="S3113" s="1">
        <v>0.26874999999999999</v>
      </c>
      <c r="T3113">
        <v>27</v>
      </c>
      <c r="U3113" t="str">
        <f>IF(Flights[[#This Row],[Arrival Delay]]="","Cancelled",IF(Flights[[#This Row],[Arrival Delay]]&gt;15,"Delayed","On time"))</f>
        <v>Delayed</v>
      </c>
      <c r="V3113" t="str">
        <f>IF(Flights[[#This Row],[Status]]&lt;&gt;"Delayed","",IF(Flights[[#This Row],[Arrival Delay]]&gt;120,"Severe",IF(Flights[[#This Row],[Arrival Delay]]&gt;60,"Major","Moderate")))</f>
        <v>Moderate</v>
      </c>
      <c r="X3113" t="str">
        <f>IF(OR(AND(Flights[[#This Row],[Status]]="Cancelled",Flights[[#This Row],[Cancellation Reason]]="Airline/Carrier"),Flights[[#This Row],[Delay Type]]="Severe"),"Yes","No")</f>
        <v>No</v>
      </c>
    </row>
    <row r="3114" spans="1:24" x14ac:dyDescent="0.25">
      <c r="A3114" s="3">
        <v>42232</v>
      </c>
      <c r="B3114">
        <f>WEEKNUM(Flights[[#This Row],[Date]],2)</f>
        <v>33</v>
      </c>
      <c r="C3114">
        <f>WEEKDAY(Flights[[#This Row],[Date]],2)</f>
        <v>7</v>
      </c>
      <c r="D3114" t="s">
        <v>1623</v>
      </c>
      <c r="E3114" t="s">
        <v>1989</v>
      </c>
      <c r="F3114" t="s">
        <v>0</v>
      </c>
      <c r="G3114" t="s">
        <v>31</v>
      </c>
      <c r="H3114" t="str">
        <f>_xlfn.XLOOKUP(Flights[[#This Row],[Destination]],Airports!$A$1:$A$77,Airports!$D$1:$D$77,"Code not found")</f>
        <v>Raleigh</v>
      </c>
      <c r="I3114" t="str" cm="1">
        <f t="array" ref="I3114">_xlfn.XLOOKUP(Flights[[#This Row],[Destination]],_xlfn._TRO_TRAILING(Airports!A:A),_xlfn._TRO_TRAILING(Airports!E:E),"Code not found")</f>
        <v>NC</v>
      </c>
      <c r="J3114" s="1">
        <v>0.92708333333333337</v>
      </c>
      <c r="K3114">
        <f>HOUR(Flights[[#This Row],[Scheduled Departure]])</f>
        <v>22</v>
      </c>
      <c r="L3114" s="1">
        <v>0.92569444444444449</v>
      </c>
      <c r="M3114">
        <v>-2</v>
      </c>
      <c r="N3114">
        <v>288</v>
      </c>
      <c r="O3114" s="14">
        <f>Flights[[#This Row],[Length (min)]]/60</f>
        <v>4.8</v>
      </c>
      <c r="P3114">
        <v>2239</v>
      </c>
      <c r="Q3114" s="17">
        <f>IFERROR(Flights[[#This Row],[Distance]]/Flights[[#This Row],[Length (hr)]],"")</f>
        <v>466.45833333333337</v>
      </c>
      <c r="R3114" s="1">
        <v>0.25763888888888886</v>
      </c>
      <c r="S3114" s="1">
        <v>0.25069444444444444</v>
      </c>
      <c r="T3114">
        <v>-10</v>
      </c>
      <c r="U3114" t="str">
        <f>IF(Flights[[#This Row],[Arrival Delay]]="","Cancelled",IF(Flights[[#This Row],[Arrival Delay]]&gt;15,"Delayed","On time"))</f>
        <v>On time</v>
      </c>
      <c r="V3114" t="str">
        <f>IF(Flights[[#This Row],[Status]]&lt;&gt;"Delayed","",IF(Flights[[#This Row],[Arrival Delay]]&gt;120,"Severe",IF(Flights[[#This Row],[Arrival Delay]]&gt;60,"Major","Moderate")))</f>
        <v/>
      </c>
      <c r="X3114" t="str">
        <f>IF(OR(AND(Flights[[#This Row],[Status]]="Cancelled",Flights[[#This Row],[Cancellation Reason]]="Airline/Carrier"),Flights[[#This Row],[Delay Type]]="Severe"),"Yes","No")</f>
        <v>No</v>
      </c>
    </row>
    <row r="3115" spans="1:24" x14ac:dyDescent="0.25">
      <c r="A3115" s="3">
        <v>42233</v>
      </c>
      <c r="B3115">
        <f>WEEKNUM(Flights[[#This Row],[Date]],2)</f>
        <v>34</v>
      </c>
      <c r="C3115">
        <f>WEEKDAY(Flights[[#This Row],[Date]],2)</f>
        <v>1</v>
      </c>
      <c r="D3115" t="s">
        <v>131</v>
      </c>
      <c r="E3115" t="s">
        <v>1987</v>
      </c>
      <c r="F3115" t="s">
        <v>0</v>
      </c>
      <c r="G3115" t="s">
        <v>3</v>
      </c>
      <c r="H3115" t="str">
        <f>_xlfn.XLOOKUP(Flights[[#This Row],[Destination]],Airports!$A$1:$A$77,Airports!$D$1:$D$77,"Code not found")</f>
        <v>Dallas</v>
      </c>
      <c r="I3115" t="str" cm="1">
        <f t="array" ref="I3115">_xlfn.XLOOKUP(Flights[[#This Row],[Destination]],_xlfn._TRO_TRAILING(Airports!A:A),_xlfn._TRO_TRAILING(Airports!E:E),"Code not found")</f>
        <v>TX</v>
      </c>
      <c r="J3115" s="1">
        <v>0.2951388888888889</v>
      </c>
      <c r="K3115">
        <f>HOUR(Flights[[#This Row],[Scheduled Departure]])</f>
        <v>7</v>
      </c>
      <c r="L3115" s="1">
        <v>0.29791666666666666</v>
      </c>
      <c r="M3115">
        <v>4</v>
      </c>
      <c r="N3115">
        <v>179</v>
      </c>
      <c r="O3115" s="14">
        <f>Flights[[#This Row],[Length (min)]]/60</f>
        <v>2.9833333333333334</v>
      </c>
      <c r="P3115">
        <v>1235</v>
      </c>
      <c r="Q3115" s="17">
        <f>IFERROR(Flights[[#This Row],[Distance]]/Flights[[#This Row],[Length (hr)]],"")</f>
        <v>413.96648044692739</v>
      </c>
      <c r="R3115" s="1">
        <v>0.5131944444444444</v>
      </c>
      <c r="S3115" s="1">
        <v>0.50555555555555554</v>
      </c>
      <c r="T3115">
        <v>-11</v>
      </c>
      <c r="U3115" t="str">
        <f>IF(Flights[[#This Row],[Arrival Delay]]="","Cancelled",IF(Flights[[#This Row],[Arrival Delay]]&gt;15,"Delayed","On time"))</f>
        <v>On time</v>
      </c>
      <c r="V3115" t="str">
        <f>IF(Flights[[#This Row],[Status]]&lt;&gt;"Delayed","",IF(Flights[[#This Row],[Arrival Delay]]&gt;120,"Severe",IF(Flights[[#This Row],[Arrival Delay]]&gt;60,"Major","Moderate")))</f>
        <v/>
      </c>
      <c r="X3115" t="str">
        <f>IF(OR(AND(Flights[[#This Row],[Status]]="Cancelled",Flights[[#This Row],[Cancellation Reason]]="Airline/Carrier"),Flights[[#This Row],[Delay Type]]="Severe"),"Yes","No")</f>
        <v>No</v>
      </c>
    </row>
    <row r="3116" spans="1:24" x14ac:dyDescent="0.25">
      <c r="A3116" s="3">
        <v>42233</v>
      </c>
      <c r="B3116">
        <f>WEEKNUM(Flights[[#This Row],[Date]],2)</f>
        <v>34</v>
      </c>
      <c r="C3116">
        <f>WEEKDAY(Flights[[#This Row],[Date]],2)</f>
        <v>1</v>
      </c>
      <c r="D3116" t="s">
        <v>55</v>
      </c>
      <c r="E3116" t="s">
        <v>1987</v>
      </c>
      <c r="F3116" t="s">
        <v>0</v>
      </c>
      <c r="G3116" t="s">
        <v>21</v>
      </c>
      <c r="H3116" t="str">
        <f>_xlfn.XLOOKUP(Flights[[#This Row],[Destination]],Airports!$A$1:$A$77,Airports!$D$1:$D$77,"Code not found")</f>
        <v>Lihue</v>
      </c>
      <c r="I3116" t="str" cm="1">
        <f t="array" ref="I3116">_xlfn.XLOOKUP(Flights[[#This Row],[Destination]],_xlfn._TRO_TRAILING(Airports!A:A),_xlfn._TRO_TRAILING(Airports!E:E),"Code not found")</f>
        <v>HI</v>
      </c>
      <c r="J3116" s="1">
        <v>0.38541666666666669</v>
      </c>
      <c r="K3116">
        <f>HOUR(Flights[[#This Row],[Scheduled Departure]])</f>
        <v>9</v>
      </c>
      <c r="L3116" s="1">
        <v>0.38194444444444442</v>
      </c>
      <c r="M3116">
        <v>-5</v>
      </c>
      <c r="N3116">
        <v>343</v>
      </c>
      <c r="O3116" s="14">
        <f>Flights[[#This Row],[Length (min)]]/60</f>
        <v>5.7166666666666668</v>
      </c>
      <c r="P3116">
        <v>2615</v>
      </c>
      <c r="Q3116" s="17">
        <f>IFERROR(Flights[[#This Row],[Distance]]/Flights[[#This Row],[Length (hr)]],"")</f>
        <v>457.43440233236151</v>
      </c>
      <c r="R3116" s="1">
        <v>0.51944444444444449</v>
      </c>
      <c r="S3116" s="1">
        <v>0.49513888888888891</v>
      </c>
      <c r="T3116">
        <v>-35</v>
      </c>
      <c r="U3116" t="str">
        <f>IF(Flights[[#This Row],[Arrival Delay]]="","Cancelled",IF(Flights[[#This Row],[Arrival Delay]]&gt;15,"Delayed","On time"))</f>
        <v>On time</v>
      </c>
      <c r="V3116" t="str">
        <f>IF(Flights[[#This Row],[Status]]&lt;&gt;"Delayed","",IF(Flights[[#This Row],[Arrival Delay]]&gt;120,"Severe",IF(Flights[[#This Row],[Arrival Delay]]&gt;60,"Major","Moderate")))</f>
        <v/>
      </c>
      <c r="X3116" t="str">
        <f>IF(OR(AND(Flights[[#This Row],[Status]]="Cancelled",Flights[[#This Row],[Cancellation Reason]]="Airline/Carrier"),Flights[[#This Row],[Delay Type]]="Severe"),"Yes","No")</f>
        <v>No</v>
      </c>
    </row>
    <row r="3117" spans="1:24" x14ac:dyDescent="0.25">
      <c r="A3117" s="3">
        <v>42233</v>
      </c>
      <c r="B3117">
        <f>WEEKNUM(Flights[[#This Row],[Date]],2)</f>
        <v>34</v>
      </c>
      <c r="C3117">
        <f>WEEKDAY(Flights[[#This Row],[Date]],2)</f>
        <v>1</v>
      </c>
      <c r="D3117" t="s">
        <v>393</v>
      </c>
      <c r="E3117" t="s">
        <v>1994</v>
      </c>
      <c r="F3117" t="s">
        <v>0</v>
      </c>
      <c r="G3117" t="s">
        <v>349</v>
      </c>
      <c r="H3117" t="str">
        <f>_xlfn.XLOOKUP(Flights[[#This Row],[Destination]],Airports!$A$1:$A$77,Airports!$D$1:$D$77,"Code not found")</f>
        <v>Salt Lake City</v>
      </c>
      <c r="I3117" t="str" cm="1">
        <f t="array" ref="I3117">_xlfn.XLOOKUP(Flights[[#This Row],[Destination]],_xlfn._TRO_TRAILING(Airports!A:A),_xlfn._TRO_TRAILING(Airports!E:E),"Code not found")</f>
        <v>UT</v>
      </c>
      <c r="J3117" s="1">
        <v>0.39930555555555558</v>
      </c>
      <c r="K3117">
        <f>HOUR(Flights[[#This Row],[Scheduled Departure]])</f>
        <v>9</v>
      </c>
      <c r="L3117" s="1">
        <v>0.44444444444444442</v>
      </c>
      <c r="M3117">
        <v>65</v>
      </c>
      <c r="N3117">
        <v>100</v>
      </c>
      <c r="O3117" s="14">
        <f>Flights[[#This Row],[Length (min)]]/60</f>
        <v>1.6666666666666667</v>
      </c>
      <c r="P3117">
        <v>590</v>
      </c>
      <c r="Q3117" s="17">
        <f>IFERROR(Flights[[#This Row],[Distance]]/Flights[[#This Row],[Length (hr)]],"")</f>
        <v>354</v>
      </c>
      <c r="R3117" s="1">
        <v>0.5180555555555556</v>
      </c>
      <c r="S3117" s="1">
        <v>0.55555555555555558</v>
      </c>
      <c r="T3117">
        <v>54</v>
      </c>
      <c r="U3117" t="str">
        <f>IF(Flights[[#This Row],[Arrival Delay]]="","Cancelled",IF(Flights[[#This Row],[Arrival Delay]]&gt;15,"Delayed","On time"))</f>
        <v>Delayed</v>
      </c>
      <c r="V3117" t="str">
        <f>IF(Flights[[#This Row],[Status]]&lt;&gt;"Delayed","",IF(Flights[[#This Row],[Arrival Delay]]&gt;120,"Severe",IF(Flights[[#This Row],[Arrival Delay]]&gt;60,"Major","Moderate")))</f>
        <v>Moderate</v>
      </c>
      <c r="X3117" t="str">
        <f>IF(OR(AND(Flights[[#This Row],[Status]]="Cancelled",Flights[[#This Row],[Cancellation Reason]]="Airline/Carrier"),Flights[[#This Row],[Delay Type]]="Severe"),"Yes","No")</f>
        <v>No</v>
      </c>
    </row>
    <row r="3118" spans="1:24" x14ac:dyDescent="0.25">
      <c r="A3118" s="3">
        <v>42233</v>
      </c>
      <c r="B3118">
        <f>WEEKNUM(Flights[[#This Row],[Date]],2)</f>
        <v>34</v>
      </c>
      <c r="C3118">
        <f>WEEKDAY(Flights[[#This Row],[Date]],2)</f>
        <v>1</v>
      </c>
      <c r="D3118" t="s">
        <v>1674</v>
      </c>
      <c r="E3118" t="s">
        <v>1995</v>
      </c>
      <c r="F3118" t="s">
        <v>0</v>
      </c>
      <c r="G3118" t="s">
        <v>351</v>
      </c>
      <c r="H3118" t="str">
        <f>_xlfn.XLOOKUP(Flights[[#This Row],[Destination]],Airports!$A$1:$A$77,Airports!$D$1:$D$77,"Code not found")</f>
        <v>Sacramento</v>
      </c>
      <c r="I3118" t="str" cm="1">
        <f t="array" ref="I3118">_xlfn.XLOOKUP(Flights[[#This Row],[Destination]],_xlfn._TRO_TRAILING(Airports!A:A),_xlfn._TRO_TRAILING(Airports!E:E),"Code not found")</f>
        <v>CA</v>
      </c>
      <c r="J3118" s="1">
        <v>0.40277777777777779</v>
      </c>
      <c r="K3118">
        <f>HOUR(Flights[[#This Row],[Scheduled Departure]])</f>
        <v>9</v>
      </c>
      <c r="L3118" s="1">
        <v>0.40347222222222223</v>
      </c>
      <c r="M3118">
        <v>1</v>
      </c>
      <c r="N3118">
        <v>69</v>
      </c>
      <c r="O3118" s="14">
        <f>Flights[[#This Row],[Length (min)]]/60</f>
        <v>1.1499999999999999</v>
      </c>
      <c r="P3118">
        <v>373</v>
      </c>
      <c r="Q3118" s="17">
        <f>IFERROR(Flights[[#This Row],[Distance]]/Flights[[#This Row],[Length (hr)]],"")</f>
        <v>324.34782608695656</v>
      </c>
      <c r="R3118" s="1">
        <v>0.4548611111111111</v>
      </c>
      <c r="S3118" s="1">
        <v>0.4513888888888889</v>
      </c>
      <c r="T3118">
        <v>-5</v>
      </c>
      <c r="U3118" t="str">
        <f>IF(Flights[[#This Row],[Arrival Delay]]="","Cancelled",IF(Flights[[#This Row],[Arrival Delay]]&gt;15,"Delayed","On time"))</f>
        <v>On time</v>
      </c>
      <c r="V3118" t="str">
        <f>IF(Flights[[#This Row],[Status]]&lt;&gt;"Delayed","",IF(Flights[[#This Row],[Arrival Delay]]&gt;120,"Severe",IF(Flights[[#This Row],[Arrival Delay]]&gt;60,"Major","Moderate")))</f>
        <v/>
      </c>
      <c r="X3118" t="str">
        <f>IF(OR(AND(Flights[[#This Row],[Status]]="Cancelled",Flights[[#This Row],[Cancellation Reason]]="Airline/Carrier"),Flights[[#This Row],[Delay Type]]="Severe"),"Yes","No")</f>
        <v>No</v>
      </c>
    </row>
    <row r="3119" spans="1:24" x14ac:dyDescent="0.25">
      <c r="A3119" s="3">
        <v>42233</v>
      </c>
      <c r="B3119">
        <f>WEEKNUM(Flights[[#This Row],[Date]],2)</f>
        <v>34</v>
      </c>
      <c r="C3119">
        <f>WEEKDAY(Flights[[#This Row],[Date]],2)</f>
        <v>1</v>
      </c>
      <c r="D3119" t="s">
        <v>1597</v>
      </c>
      <c r="E3119" t="s">
        <v>1989</v>
      </c>
      <c r="F3119" t="s">
        <v>0</v>
      </c>
      <c r="G3119" t="s">
        <v>349</v>
      </c>
      <c r="H3119" t="str">
        <f>_xlfn.XLOOKUP(Flights[[#This Row],[Destination]],Airports!$A$1:$A$77,Airports!$D$1:$D$77,"Code not found")</f>
        <v>Salt Lake City</v>
      </c>
      <c r="I3119" t="str" cm="1">
        <f t="array" ref="I3119">_xlfn.XLOOKUP(Flights[[#This Row],[Destination]],_xlfn._TRO_TRAILING(Airports!A:A),_xlfn._TRO_TRAILING(Airports!E:E),"Code not found")</f>
        <v>UT</v>
      </c>
      <c r="J3119" s="1">
        <v>0.43055555555555558</v>
      </c>
      <c r="K3119">
        <f>HOUR(Flights[[#This Row],[Scheduled Departure]])</f>
        <v>10</v>
      </c>
      <c r="L3119" s="1">
        <v>0.42986111111111114</v>
      </c>
      <c r="M3119">
        <v>-1</v>
      </c>
      <c r="N3119">
        <v>113</v>
      </c>
      <c r="O3119" s="14">
        <f>Flights[[#This Row],[Length (min)]]/60</f>
        <v>1.8833333333333333</v>
      </c>
      <c r="P3119">
        <v>590</v>
      </c>
      <c r="Q3119" s="17">
        <f>IFERROR(Flights[[#This Row],[Distance]]/Flights[[#This Row],[Length (hr)]],"")</f>
        <v>313.27433628318585</v>
      </c>
      <c r="R3119" s="1">
        <v>0.54791666666666672</v>
      </c>
      <c r="S3119" s="1">
        <v>0.55000000000000004</v>
      </c>
      <c r="T3119">
        <v>3</v>
      </c>
      <c r="U3119" t="str">
        <f>IF(Flights[[#This Row],[Arrival Delay]]="","Cancelled",IF(Flights[[#This Row],[Arrival Delay]]&gt;15,"Delayed","On time"))</f>
        <v>On time</v>
      </c>
      <c r="V3119" t="str">
        <f>IF(Flights[[#This Row],[Status]]&lt;&gt;"Delayed","",IF(Flights[[#This Row],[Arrival Delay]]&gt;120,"Severe",IF(Flights[[#This Row],[Arrival Delay]]&gt;60,"Major","Moderate")))</f>
        <v/>
      </c>
      <c r="X3119" t="str">
        <f>IF(OR(AND(Flights[[#This Row],[Status]]="Cancelled",Flights[[#This Row],[Cancellation Reason]]="Airline/Carrier"),Flights[[#This Row],[Delay Type]]="Severe"),"Yes","No")</f>
        <v>No</v>
      </c>
    </row>
    <row r="3120" spans="1:24" x14ac:dyDescent="0.25">
      <c r="A3120" s="3">
        <v>42233</v>
      </c>
      <c r="B3120">
        <f>WEEKNUM(Flights[[#This Row],[Date]],2)</f>
        <v>34</v>
      </c>
      <c r="C3120">
        <f>WEEKDAY(Flights[[#This Row],[Date]],2)</f>
        <v>1</v>
      </c>
      <c r="D3120" t="s">
        <v>174</v>
      </c>
      <c r="E3120" t="s">
        <v>1987</v>
      </c>
      <c r="F3120" t="s">
        <v>0</v>
      </c>
      <c r="G3120" t="s">
        <v>2</v>
      </c>
      <c r="H3120" t="str">
        <f>_xlfn.XLOOKUP(Flights[[#This Row],[Destination]],Airports!$A$1:$A$77,Airports!$D$1:$D$77,"Code not found")</f>
        <v>Miami</v>
      </c>
      <c r="I3120" t="str" cm="1">
        <f t="array" ref="I3120">_xlfn.XLOOKUP(Flights[[#This Row],[Destination]],_xlfn._TRO_TRAILING(Airports!A:A),_xlfn._TRO_TRAILING(Airports!E:E),"Code not found")</f>
        <v>FL</v>
      </c>
      <c r="J3120" s="1">
        <v>0.44791666666666669</v>
      </c>
      <c r="K3120">
        <f>HOUR(Flights[[#This Row],[Scheduled Departure]])</f>
        <v>10</v>
      </c>
      <c r="L3120" s="1">
        <v>0.44722222222222224</v>
      </c>
      <c r="M3120">
        <v>-1</v>
      </c>
      <c r="N3120">
        <v>309</v>
      </c>
      <c r="O3120" s="14">
        <f>Flights[[#This Row],[Length (min)]]/60</f>
        <v>5.15</v>
      </c>
      <c r="P3120">
        <v>2342</v>
      </c>
      <c r="Q3120" s="17">
        <f>IFERROR(Flights[[#This Row],[Distance]]/Flights[[#This Row],[Length (hr)]],"")</f>
        <v>454.757281553398</v>
      </c>
      <c r="R3120" s="1">
        <v>0.79861111111111116</v>
      </c>
      <c r="S3120" s="1">
        <v>0.78680555555555554</v>
      </c>
      <c r="T3120">
        <v>-17</v>
      </c>
      <c r="U3120" t="str">
        <f>IF(Flights[[#This Row],[Arrival Delay]]="","Cancelled",IF(Flights[[#This Row],[Arrival Delay]]&gt;15,"Delayed","On time"))</f>
        <v>On time</v>
      </c>
      <c r="V3120" t="str">
        <f>IF(Flights[[#This Row],[Status]]&lt;&gt;"Delayed","",IF(Flights[[#This Row],[Arrival Delay]]&gt;120,"Severe",IF(Flights[[#This Row],[Arrival Delay]]&gt;60,"Major","Moderate")))</f>
        <v/>
      </c>
      <c r="X3120" t="str">
        <f>IF(OR(AND(Flights[[#This Row],[Status]]="Cancelled",Flights[[#This Row],[Cancellation Reason]]="Airline/Carrier"),Flights[[#This Row],[Delay Type]]="Severe"),"Yes","No")</f>
        <v>No</v>
      </c>
    </row>
    <row r="3121" spans="1:24" x14ac:dyDescent="0.25">
      <c r="A3121" s="3">
        <v>42233</v>
      </c>
      <c r="B3121">
        <f>WEEKNUM(Flights[[#This Row],[Date]],2)</f>
        <v>34</v>
      </c>
      <c r="C3121">
        <f>WEEKDAY(Flights[[#This Row],[Date]],2)</f>
        <v>1</v>
      </c>
      <c r="D3121" t="s">
        <v>1677</v>
      </c>
      <c r="E3121" t="s">
        <v>1995</v>
      </c>
      <c r="F3121" t="s">
        <v>0</v>
      </c>
      <c r="G3121" t="s">
        <v>347</v>
      </c>
      <c r="H3121" t="str">
        <f>_xlfn.XLOOKUP(Flights[[#This Row],[Destination]],Airports!$A$1:$A$77,Airports!$D$1:$D$77,"Code not found")</f>
        <v>San Jose</v>
      </c>
      <c r="I3121" t="str" cm="1">
        <f t="array" ref="I3121">_xlfn.XLOOKUP(Flights[[#This Row],[Destination]],_xlfn._TRO_TRAILING(Airports!A:A),_xlfn._TRO_TRAILING(Airports!E:E),"Code not found")</f>
        <v>CA</v>
      </c>
      <c r="J3121" s="1">
        <v>0.4548611111111111</v>
      </c>
      <c r="K3121">
        <f>HOUR(Flights[[#This Row],[Scheduled Departure]])</f>
        <v>10</v>
      </c>
      <c r="L3121" s="1">
        <v>0.4597222222222222</v>
      </c>
      <c r="M3121">
        <v>7</v>
      </c>
      <c r="N3121">
        <v>69</v>
      </c>
      <c r="O3121" s="14">
        <f>Flights[[#This Row],[Length (min)]]/60</f>
        <v>1.1499999999999999</v>
      </c>
      <c r="P3121">
        <v>308</v>
      </c>
      <c r="Q3121" s="17">
        <f>IFERROR(Flights[[#This Row],[Distance]]/Flights[[#This Row],[Length (hr)]],"")</f>
        <v>267.82608695652175</v>
      </c>
      <c r="R3121" s="1">
        <v>0.5</v>
      </c>
      <c r="S3121" s="1">
        <v>0.50763888888888886</v>
      </c>
      <c r="T3121">
        <v>11</v>
      </c>
      <c r="U3121" t="str">
        <f>IF(Flights[[#This Row],[Arrival Delay]]="","Cancelled",IF(Flights[[#This Row],[Arrival Delay]]&gt;15,"Delayed","On time"))</f>
        <v>On time</v>
      </c>
      <c r="V3121" t="str">
        <f>IF(Flights[[#This Row],[Status]]&lt;&gt;"Delayed","",IF(Flights[[#This Row],[Arrival Delay]]&gt;120,"Severe",IF(Flights[[#This Row],[Arrival Delay]]&gt;60,"Major","Moderate")))</f>
        <v/>
      </c>
      <c r="X3121" t="str">
        <f>IF(OR(AND(Flights[[#This Row],[Status]]="Cancelled",Flights[[#This Row],[Cancellation Reason]]="Airline/Carrier"),Flights[[#This Row],[Delay Type]]="Severe"),"Yes","No")</f>
        <v>No</v>
      </c>
    </row>
    <row r="3122" spans="1:24" x14ac:dyDescent="0.25">
      <c r="A3122" s="3">
        <v>42233</v>
      </c>
      <c r="B3122">
        <f>WEEKNUM(Flights[[#This Row],[Date]],2)</f>
        <v>34</v>
      </c>
      <c r="C3122">
        <f>WEEKDAY(Flights[[#This Row],[Date]],2)</f>
        <v>1</v>
      </c>
      <c r="D3122" t="s">
        <v>1475</v>
      </c>
      <c r="E3122" t="s">
        <v>1989</v>
      </c>
      <c r="F3122" t="s">
        <v>0</v>
      </c>
      <c r="G3122" t="s">
        <v>276</v>
      </c>
      <c r="H3122" t="str">
        <f>_xlfn.XLOOKUP(Flights[[#This Row],[Destination]],Airports!$A$1:$A$77,Airports!$D$1:$D$77,"Code not found")</f>
        <v>Detroit</v>
      </c>
      <c r="I3122" t="str" cm="1">
        <f t="array" ref="I3122">_xlfn.XLOOKUP(Flights[[#This Row],[Destination]],_xlfn._TRO_TRAILING(Airports!A:A),_xlfn._TRO_TRAILING(Airports!E:E),"Code not found")</f>
        <v>MI</v>
      </c>
      <c r="J3122" s="1">
        <v>0.47916666666666669</v>
      </c>
      <c r="K3122">
        <f>HOUR(Flights[[#This Row],[Scheduled Departure]])</f>
        <v>11</v>
      </c>
      <c r="L3122" s="1">
        <v>0.47847222222222224</v>
      </c>
      <c r="M3122">
        <v>-1</v>
      </c>
      <c r="N3122">
        <v>257</v>
      </c>
      <c r="O3122" s="14">
        <f>Flights[[#This Row],[Length (min)]]/60</f>
        <v>4.2833333333333332</v>
      </c>
      <c r="P3122">
        <v>1979</v>
      </c>
      <c r="Q3122" s="17">
        <f>IFERROR(Flights[[#This Row],[Distance]]/Flights[[#This Row],[Length (hr)]],"")</f>
        <v>462.02334630350197</v>
      </c>
      <c r="R3122" s="1">
        <v>0.79513888888888884</v>
      </c>
      <c r="S3122" s="1">
        <v>0.78194444444444444</v>
      </c>
      <c r="T3122">
        <v>-19</v>
      </c>
      <c r="U3122" t="str">
        <f>IF(Flights[[#This Row],[Arrival Delay]]="","Cancelled",IF(Flights[[#This Row],[Arrival Delay]]&gt;15,"Delayed","On time"))</f>
        <v>On time</v>
      </c>
      <c r="V3122" t="str">
        <f>IF(Flights[[#This Row],[Status]]&lt;&gt;"Delayed","",IF(Flights[[#This Row],[Arrival Delay]]&gt;120,"Severe",IF(Flights[[#This Row],[Arrival Delay]]&gt;60,"Major","Moderate")))</f>
        <v/>
      </c>
      <c r="X3122" t="str">
        <f>IF(OR(AND(Flights[[#This Row],[Status]]="Cancelled",Flights[[#This Row],[Cancellation Reason]]="Airline/Carrier"),Flights[[#This Row],[Delay Type]]="Severe"),"Yes","No")</f>
        <v>No</v>
      </c>
    </row>
    <row r="3123" spans="1:24" x14ac:dyDescent="0.25">
      <c r="A3123" s="3">
        <v>42233</v>
      </c>
      <c r="B3123">
        <f>WEEKNUM(Flights[[#This Row],[Date]],2)</f>
        <v>34</v>
      </c>
      <c r="C3123">
        <f>WEEKDAY(Flights[[#This Row],[Date]],2)</f>
        <v>1</v>
      </c>
      <c r="D3123" t="s">
        <v>1090</v>
      </c>
      <c r="E3123" t="s">
        <v>1994</v>
      </c>
      <c r="F3123" t="s">
        <v>0</v>
      </c>
      <c r="G3123" t="s">
        <v>347</v>
      </c>
      <c r="H3123" t="str">
        <f>_xlfn.XLOOKUP(Flights[[#This Row],[Destination]],Airports!$A$1:$A$77,Airports!$D$1:$D$77,"Code not found")</f>
        <v>San Jose</v>
      </c>
      <c r="I3123" t="str" cm="1">
        <f t="array" ref="I3123">_xlfn.XLOOKUP(Flights[[#This Row],[Destination]],_xlfn._TRO_TRAILING(Airports!A:A),_xlfn._TRO_TRAILING(Airports!E:E),"Code not found")</f>
        <v>CA</v>
      </c>
      <c r="J3123" s="1">
        <v>0.55208333333333337</v>
      </c>
      <c r="K3123">
        <f>HOUR(Flights[[#This Row],[Scheduled Departure]])</f>
        <v>13</v>
      </c>
      <c r="L3123" s="1">
        <v>0.55486111111111114</v>
      </c>
      <c r="M3123">
        <v>4</v>
      </c>
      <c r="N3123">
        <v>86</v>
      </c>
      <c r="O3123" s="14">
        <f>Flights[[#This Row],[Length (min)]]/60</f>
        <v>1.4333333333333333</v>
      </c>
      <c r="P3123">
        <v>308</v>
      </c>
      <c r="Q3123" s="17">
        <f>IFERROR(Flights[[#This Row],[Distance]]/Flights[[#This Row],[Length (hr)]],"")</f>
        <v>214.88372093023256</v>
      </c>
      <c r="R3123" s="1">
        <v>0.60624999999999996</v>
      </c>
      <c r="S3123" s="1">
        <v>0.61458333333333337</v>
      </c>
      <c r="T3123">
        <v>12</v>
      </c>
      <c r="U3123" t="str">
        <f>IF(Flights[[#This Row],[Arrival Delay]]="","Cancelled",IF(Flights[[#This Row],[Arrival Delay]]&gt;15,"Delayed","On time"))</f>
        <v>On time</v>
      </c>
      <c r="V3123" t="str">
        <f>IF(Flights[[#This Row],[Status]]&lt;&gt;"Delayed","",IF(Flights[[#This Row],[Arrival Delay]]&gt;120,"Severe",IF(Flights[[#This Row],[Arrival Delay]]&gt;60,"Major","Moderate")))</f>
        <v/>
      </c>
      <c r="X3123" t="str">
        <f>IF(OR(AND(Flights[[#This Row],[Status]]="Cancelled",Flights[[#This Row],[Cancellation Reason]]="Airline/Carrier"),Flights[[#This Row],[Delay Type]]="Severe"),"Yes","No")</f>
        <v>No</v>
      </c>
    </row>
    <row r="3124" spans="1:24" x14ac:dyDescent="0.25">
      <c r="A3124" s="3">
        <v>42233</v>
      </c>
      <c r="B3124">
        <f>WEEKNUM(Flights[[#This Row],[Date]],2)</f>
        <v>34</v>
      </c>
      <c r="C3124">
        <f>WEEKDAY(Flights[[#This Row],[Date]],2)</f>
        <v>1</v>
      </c>
      <c r="D3124" t="s">
        <v>1540</v>
      </c>
      <c r="E3124" t="s">
        <v>1991</v>
      </c>
      <c r="F3124" t="s">
        <v>0</v>
      </c>
      <c r="G3124" t="s">
        <v>344</v>
      </c>
      <c r="H3124" t="str">
        <f>_xlfn.XLOOKUP(Flights[[#This Row],[Destination]],Airports!$A$1:$A$77,Airports!$D$1:$D$77,"Code not found")</f>
        <v>Seattle</v>
      </c>
      <c r="I3124" t="str" cm="1">
        <f t="array" ref="I3124">_xlfn.XLOOKUP(Flights[[#This Row],[Destination]],_xlfn._TRO_TRAILING(Airports!A:A),_xlfn._TRO_TRAILING(Airports!E:E),"Code not found")</f>
        <v>WA</v>
      </c>
      <c r="J3124" s="1">
        <v>0.65277777777777779</v>
      </c>
      <c r="K3124">
        <f>HOUR(Flights[[#This Row],[Scheduled Departure]])</f>
        <v>15</v>
      </c>
      <c r="L3124" s="1">
        <v>0.6479166666666667</v>
      </c>
      <c r="M3124">
        <v>-7</v>
      </c>
      <c r="N3124">
        <v>157</v>
      </c>
      <c r="O3124" s="14">
        <f>Flights[[#This Row],[Length (min)]]/60</f>
        <v>2.6166666666666667</v>
      </c>
      <c r="P3124">
        <v>954</v>
      </c>
      <c r="Q3124" s="17">
        <f>IFERROR(Flights[[#This Row],[Distance]]/Flights[[#This Row],[Length (hr)]],"")</f>
        <v>364.5859872611465</v>
      </c>
      <c r="R3124" s="1">
        <v>0.75763888888888886</v>
      </c>
      <c r="S3124" s="1">
        <v>0.75694444444444442</v>
      </c>
      <c r="T3124">
        <v>-1</v>
      </c>
      <c r="U3124" t="str">
        <f>IF(Flights[[#This Row],[Arrival Delay]]="","Cancelled",IF(Flights[[#This Row],[Arrival Delay]]&gt;15,"Delayed","On time"))</f>
        <v>On time</v>
      </c>
      <c r="V3124" t="str">
        <f>IF(Flights[[#This Row],[Status]]&lt;&gt;"Delayed","",IF(Flights[[#This Row],[Arrival Delay]]&gt;120,"Severe",IF(Flights[[#This Row],[Arrival Delay]]&gt;60,"Major","Moderate")))</f>
        <v/>
      </c>
      <c r="X3124" t="str">
        <f>IF(OR(AND(Flights[[#This Row],[Status]]="Cancelled",Flights[[#This Row],[Cancellation Reason]]="Airline/Carrier"),Flights[[#This Row],[Delay Type]]="Severe"),"Yes","No")</f>
        <v>No</v>
      </c>
    </row>
    <row r="3125" spans="1:24" x14ac:dyDescent="0.25">
      <c r="A3125" s="3">
        <v>42233</v>
      </c>
      <c r="B3125">
        <f>WEEKNUM(Flights[[#This Row],[Date]],2)</f>
        <v>34</v>
      </c>
      <c r="C3125">
        <f>WEEKDAY(Flights[[#This Row],[Date]],2)</f>
        <v>1</v>
      </c>
      <c r="D3125" t="s">
        <v>556</v>
      </c>
      <c r="E3125" t="s">
        <v>1994</v>
      </c>
      <c r="F3125" t="s">
        <v>0</v>
      </c>
      <c r="G3125" t="s">
        <v>342</v>
      </c>
      <c r="H3125" t="str">
        <f>_xlfn.XLOOKUP(Flights[[#This Row],[Destination]],Airports!$A$1:$A$77,Airports!$D$1:$D$77,"Code not found")</f>
        <v>Santa Barbara</v>
      </c>
      <c r="I3125" t="str" cm="1">
        <f t="array" ref="I3125">_xlfn.XLOOKUP(Flights[[#This Row],[Destination]],_xlfn._TRO_TRAILING(Airports!A:A),_xlfn._TRO_TRAILING(Airports!E:E),"Code not found")</f>
        <v>CA</v>
      </c>
      <c r="J3125" s="1">
        <v>0.67569444444444449</v>
      </c>
      <c r="K3125">
        <f>HOUR(Flights[[#This Row],[Scheduled Departure]])</f>
        <v>16</v>
      </c>
      <c r="L3125" s="1">
        <v>0.67708333333333337</v>
      </c>
      <c r="M3125">
        <v>2</v>
      </c>
      <c r="N3125">
        <v>40</v>
      </c>
      <c r="O3125" s="14">
        <f>Flights[[#This Row],[Length (min)]]/60</f>
        <v>0.66666666666666663</v>
      </c>
      <c r="P3125">
        <v>89</v>
      </c>
      <c r="Q3125" s="17">
        <f>IFERROR(Flights[[#This Row],[Distance]]/Flights[[#This Row],[Length (hr)]],"")</f>
        <v>133.5</v>
      </c>
      <c r="R3125" s="1">
        <v>0.7104166666666667</v>
      </c>
      <c r="S3125" s="1">
        <v>0.70486111111111116</v>
      </c>
      <c r="T3125">
        <v>-8</v>
      </c>
      <c r="U3125" t="str">
        <f>IF(Flights[[#This Row],[Arrival Delay]]="","Cancelled",IF(Flights[[#This Row],[Arrival Delay]]&gt;15,"Delayed","On time"))</f>
        <v>On time</v>
      </c>
      <c r="V3125" t="str">
        <f>IF(Flights[[#This Row],[Status]]&lt;&gt;"Delayed","",IF(Flights[[#This Row],[Arrival Delay]]&gt;120,"Severe",IF(Flights[[#This Row],[Arrival Delay]]&gt;60,"Major","Moderate")))</f>
        <v/>
      </c>
      <c r="X3125" t="str">
        <f>IF(OR(AND(Flights[[#This Row],[Status]]="Cancelled",Flights[[#This Row],[Cancellation Reason]]="Airline/Carrier"),Flights[[#This Row],[Delay Type]]="Severe"),"Yes","No")</f>
        <v>No</v>
      </c>
    </row>
    <row r="3126" spans="1:24" x14ac:dyDescent="0.25">
      <c r="A3126" s="3">
        <v>42233</v>
      </c>
      <c r="B3126">
        <f>WEEKNUM(Flights[[#This Row],[Date]],2)</f>
        <v>34</v>
      </c>
      <c r="C3126">
        <f>WEEKDAY(Flights[[#This Row],[Date]],2)</f>
        <v>1</v>
      </c>
      <c r="D3126" t="s">
        <v>576</v>
      </c>
      <c r="E3126" t="s">
        <v>1989</v>
      </c>
      <c r="F3126" t="s">
        <v>0</v>
      </c>
      <c r="G3126" t="s">
        <v>349</v>
      </c>
      <c r="H3126" t="str">
        <f>_xlfn.XLOOKUP(Flights[[#This Row],[Destination]],Airports!$A$1:$A$77,Airports!$D$1:$D$77,"Code not found")</f>
        <v>Salt Lake City</v>
      </c>
      <c r="I3126" t="str" cm="1">
        <f t="array" ref="I3126">_xlfn.XLOOKUP(Flights[[#This Row],[Destination]],_xlfn._TRO_TRAILING(Airports!A:A),_xlfn._TRO_TRAILING(Airports!E:E),"Code not found")</f>
        <v>UT</v>
      </c>
      <c r="J3126" s="1">
        <v>0.69444444444444442</v>
      </c>
      <c r="K3126">
        <f>HOUR(Flights[[#This Row],[Scheduled Departure]])</f>
        <v>16</v>
      </c>
      <c r="L3126" s="1">
        <v>0.69374999999999998</v>
      </c>
      <c r="M3126">
        <v>-1</v>
      </c>
      <c r="N3126">
        <v>101</v>
      </c>
      <c r="O3126" s="14">
        <f>Flights[[#This Row],[Length (min)]]/60</f>
        <v>1.6833333333333333</v>
      </c>
      <c r="P3126">
        <v>590</v>
      </c>
      <c r="Q3126" s="17">
        <f>IFERROR(Flights[[#This Row],[Distance]]/Flights[[#This Row],[Length (hr)]],"")</f>
        <v>350.49504950495049</v>
      </c>
      <c r="R3126" s="1">
        <v>0.81388888888888888</v>
      </c>
      <c r="S3126" s="1">
        <v>0.80555555555555558</v>
      </c>
      <c r="T3126">
        <v>-12</v>
      </c>
      <c r="U3126" t="str">
        <f>IF(Flights[[#This Row],[Arrival Delay]]="","Cancelled",IF(Flights[[#This Row],[Arrival Delay]]&gt;15,"Delayed","On time"))</f>
        <v>On time</v>
      </c>
      <c r="V3126" t="str">
        <f>IF(Flights[[#This Row],[Status]]&lt;&gt;"Delayed","",IF(Flights[[#This Row],[Arrival Delay]]&gt;120,"Severe",IF(Flights[[#This Row],[Arrival Delay]]&gt;60,"Major","Moderate")))</f>
        <v/>
      </c>
      <c r="X3126" t="str">
        <f>IF(OR(AND(Flights[[#This Row],[Status]]="Cancelled",Flights[[#This Row],[Cancellation Reason]]="Airline/Carrier"),Flights[[#This Row],[Delay Type]]="Severe"),"Yes","No")</f>
        <v>No</v>
      </c>
    </row>
    <row r="3127" spans="1:24" x14ac:dyDescent="0.25">
      <c r="A3127" s="3">
        <v>42233</v>
      </c>
      <c r="B3127">
        <f>WEEKNUM(Flights[[#This Row],[Date]],2)</f>
        <v>34</v>
      </c>
      <c r="C3127">
        <f>WEEKDAY(Flights[[#This Row],[Date]],2)</f>
        <v>1</v>
      </c>
      <c r="D3127" t="s">
        <v>590</v>
      </c>
      <c r="E3127" t="s">
        <v>1996</v>
      </c>
      <c r="F3127" t="s">
        <v>0</v>
      </c>
      <c r="G3127" t="s">
        <v>9</v>
      </c>
      <c r="H3127" t="str">
        <f>_xlfn.XLOOKUP(Flights[[#This Row],[Destination]],Airports!$A$1:$A$77,Airports!$D$1:$D$77,"Code not found")</f>
        <v>San Francisco</v>
      </c>
      <c r="I3127" t="str" cm="1">
        <f t="array" ref="I3127">_xlfn.XLOOKUP(Flights[[#This Row],[Destination]],_xlfn._TRO_TRAILING(Airports!A:A),_xlfn._TRO_TRAILING(Airports!E:E),"Code not found")</f>
        <v>CA</v>
      </c>
      <c r="J3127" s="1">
        <v>0.82638888888888884</v>
      </c>
      <c r="K3127">
        <f>HOUR(Flights[[#This Row],[Scheduled Departure]])</f>
        <v>19</v>
      </c>
      <c r="L3127" s="1">
        <v>0.82777777777777772</v>
      </c>
      <c r="M3127">
        <v>2</v>
      </c>
      <c r="N3127">
        <v>68</v>
      </c>
      <c r="O3127" s="14">
        <f>Flights[[#This Row],[Length (min)]]/60</f>
        <v>1.1333333333333333</v>
      </c>
      <c r="P3127">
        <v>337</v>
      </c>
      <c r="Q3127" s="17">
        <f>IFERROR(Flights[[#This Row],[Distance]]/Flights[[#This Row],[Length (hr)]],"")</f>
        <v>297.35294117647061</v>
      </c>
      <c r="R3127" s="1">
        <v>0.87847222222222221</v>
      </c>
      <c r="S3127" s="1">
        <v>0.875</v>
      </c>
      <c r="T3127">
        <v>-5</v>
      </c>
      <c r="U3127" t="str">
        <f>IF(Flights[[#This Row],[Arrival Delay]]="","Cancelled",IF(Flights[[#This Row],[Arrival Delay]]&gt;15,"Delayed","On time"))</f>
        <v>On time</v>
      </c>
      <c r="V3127" t="str">
        <f>IF(Flights[[#This Row],[Status]]&lt;&gt;"Delayed","",IF(Flights[[#This Row],[Arrival Delay]]&gt;120,"Severe",IF(Flights[[#This Row],[Arrival Delay]]&gt;60,"Major","Moderate")))</f>
        <v/>
      </c>
      <c r="X3127" t="str">
        <f>IF(OR(AND(Flights[[#This Row],[Status]]="Cancelled",Flights[[#This Row],[Cancellation Reason]]="Airline/Carrier"),Flights[[#This Row],[Delay Type]]="Severe"),"Yes","No")</f>
        <v>No</v>
      </c>
    </row>
    <row r="3128" spans="1:24" x14ac:dyDescent="0.25">
      <c r="A3128" s="3">
        <v>42233</v>
      </c>
      <c r="B3128">
        <f>WEEKNUM(Flights[[#This Row],[Date]],2)</f>
        <v>34</v>
      </c>
      <c r="C3128">
        <f>WEEKDAY(Flights[[#This Row],[Date]],2)</f>
        <v>1</v>
      </c>
      <c r="D3128" t="s">
        <v>1062</v>
      </c>
      <c r="E3128" t="s">
        <v>1994</v>
      </c>
      <c r="F3128" t="s">
        <v>0</v>
      </c>
      <c r="G3128" t="s">
        <v>283</v>
      </c>
      <c r="H3128" t="str">
        <f>_xlfn.XLOOKUP(Flights[[#This Row],[Destination]],Airports!$A$1:$A$77,Airports!$D$1:$D$77,"Code not found")</f>
        <v>Fresno</v>
      </c>
      <c r="I3128" t="str" cm="1">
        <f t="array" ref="I3128">_xlfn.XLOOKUP(Flights[[#This Row],[Destination]],_xlfn._TRO_TRAILING(Airports!A:A),_xlfn._TRO_TRAILING(Airports!E:E),"Code not found")</f>
        <v>CA</v>
      </c>
      <c r="J3128" s="1">
        <v>0.83333333333333337</v>
      </c>
      <c r="K3128">
        <f>HOUR(Flights[[#This Row],[Scheduled Departure]])</f>
        <v>20</v>
      </c>
      <c r="L3128" s="1">
        <v>0.82777777777777772</v>
      </c>
      <c r="M3128">
        <v>-8</v>
      </c>
      <c r="N3128">
        <v>54</v>
      </c>
      <c r="O3128" s="14">
        <f>Flights[[#This Row],[Length (min)]]/60</f>
        <v>0.9</v>
      </c>
      <c r="P3128">
        <v>209</v>
      </c>
      <c r="Q3128" s="17">
        <f>IFERROR(Flights[[#This Row],[Distance]]/Flights[[#This Row],[Length (hr)]],"")</f>
        <v>232.22222222222223</v>
      </c>
      <c r="R3128" s="1">
        <v>0.87708333333333333</v>
      </c>
      <c r="S3128" s="1">
        <v>0.86527777777777781</v>
      </c>
      <c r="T3128">
        <v>-17</v>
      </c>
      <c r="U3128" t="str">
        <f>IF(Flights[[#This Row],[Arrival Delay]]="","Cancelled",IF(Flights[[#This Row],[Arrival Delay]]&gt;15,"Delayed","On time"))</f>
        <v>On time</v>
      </c>
      <c r="V3128" t="str">
        <f>IF(Flights[[#This Row],[Status]]&lt;&gt;"Delayed","",IF(Flights[[#This Row],[Arrival Delay]]&gt;120,"Severe",IF(Flights[[#This Row],[Arrival Delay]]&gt;60,"Major","Moderate")))</f>
        <v/>
      </c>
      <c r="X3128" t="str">
        <f>IF(OR(AND(Flights[[#This Row],[Status]]="Cancelled",Flights[[#This Row],[Cancellation Reason]]="Airline/Carrier"),Flights[[#This Row],[Delay Type]]="Severe"),"Yes","No")</f>
        <v>No</v>
      </c>
    </row>
    <row r="3129" spans="1:24" x14ac:dyDescent="0.25">
      <c r="A3129" s="3">
        <v>42233</v>
      </c>
      <c r="B3129">
        <f>WEEKNUM(Flights[[#This Row],[Date]],2)</f>
        <v>34</v>
      </c>
      <c r="C3129">
        <f>WEEKDAY(Flights[[#This Row],[Date]],2)</f>
        <v>1</v>
      </c>
      <c r="D3129" t="s">
        <v>1710</v>
      </c>
      <c r="E3129" t="s">
        <v>1995</v>
      </c>
      <c r="F3129" t="s">
        <v>0</v>
      </c>
      <c r="G3129" t="s">
        <v>278</v>
      </c>
      <c r="H3129" t="str">
        <f>_xlfn.XLOOKUP(Flights[[#This Row],[Destination]],Airports!$A$1:$A$77,Airports!$D$1:$D$77,"Code not found")</f>
        <v>El Paso</v>
      </c>
      <c r="I3129" t="str" cm="1">
        <f t="array" ref="I3129">_xlfn.XLOOKUP(Flights[[#This Row],[Destination]],_xlfn._TRO_TRAILING(Airports!A:A),_xlfn._TRO_TRAILING(Airports!E:E),"Code not found")</f>
        <v>TX</v>
      </c>
      <c r="J3129" s="1">
        <v>0.83680555555555558</v>
      </c>
      <c r="K3129">
        <f>HOUR(Flights[[#This Row],[Scheduled Departure]])</f>
        <v>20</v>
      </c>
      <c r="L3129" s="1">
        <v>0.84027777777777779</v>
      </c>
      <c r="M3129">
        <v>5</v>
      </c>
      <c r="N3129">
        <v>104</v>
      </c>
      <c r="O3129" s="14">
        <f>Flights[[#This Row],[Length (min)]]/60</f>
        <v>1.7333333333333334</v>
      </c>
      <c r="P3129">
        <v>715</v>
      </c>
      <c r="Q3129" s="17">
        <f>IFERROR(Flights[[#This Row],[Distance]]/Flights[[#This Row],[Length (hr)]],"")</f>
        <v>412.5</v>
      </c>
      <c r="R3129" s="1">
        <v>0.95486111111111116</v>
      </c>
      <c r="S3129" s="1">
        <v>0.95416666666666672</v>
      </c>
      <c r="T3129">
        <v>-1</v>
      </c>
      <c r="U3129" t="str">
        <f>IF(Flights[[#This Row],[Arrival Delay]]="","Cancelled",IF(Flights[[#This Row],[Arrival Delay]]&gt;15,"Delayed","On time"))</f>
        <v>On time</v>
      </c>
      <c r="V3129" t="str">
        <f>IF(Flights[[#This Row],[Status]]&lt;&gt;"Delayed","",IF(Flights[[#This Row],[Arrival Delay]]&gt;120,"Severe",IF(Flights[[#This Row],[Arrival Delay]]&gt;60,"Major","Moderate")))</f>
        <v/>
      </c>
      <c r="X3129" t="str">
        <f>IF(OR(AND(Flights[[#This Row],[Status]]="Cancelled",Flights[[#This Row],[Cancellation Reason]]="Airline/Carrier"),Flights[[#This Row],[Delay Type]]="Severe"),"Yes","No")</f>
        <v>No</v>
      </c>
    </row>
    <row r="3130" spans="1:24" x14ac:dyDescent="0.25">
      <c r="A3130" s="3">
        <v>42233</v>
      </c>
      <c r="B3130">
        <f>WEEKNUM(Flights[[#This Row],[Date]],2)</f>
        <v>34</v>
      </c>
      <c r="C3130">
        <f>WEEKDAY(Flights[[#This Row],[Date]],2)</f>
        <v>1</v>
      </c>
      <c r="D3130" t="s">
        <v>180</v>
      </c>
      <c r="E3130" t="s">
        <v>1987</v>
      </c>
      <c r="F3130" t="s">
        <v>0</v>
      </c>
      <c r="G3130" t="s">
        <v>9</v>
      </c>
      <c r="H3130" t="str">
        <f>_xlfn.XLOOKUP(Flights[[#This Row],[Destination]],Airports!$A$1:$A$77,Airports!$D$1:$D$77,"Code not found")</f>
        <v>San Francisco</v>
      </c>
      <c r="I3130" t="str" cm="1">
        <f t="array" ref="I3130">_xlfn.XLOOKUP(Flights[[#This Row],[Destination]],_xlfn._TRO_TRAILING(Airports!A:A),_xlfn._TRO_TRAILING(Airports!E:E),"Code not found")</f>
        <v>CA</v>
      </c>
      <c r="J3130" s="1">
        <v>0.84722222222222221</v>
      </c>
      <c r="K3130">
        <f>HOUR(Flights[[#This Row],[Scheduled Departure]])</f>
        <v>20</v>
      </c>
      <c r="L3130" s="1">
        <v>0.85069444444444442</v>
      </c>
      <c r="M3130">
        <v>5</v>
      </c>
      <c r="N3130">
        <v>78</v>
      </c>
      <c r="O3130" s="14">
        <f>Flights[[#This Row],[Length (min)]]/60</f>
        <v>1.3</v>
      </c>
      <c r="P3130">
        <v>337</v>
      </c>
      <c r="Q3130" s="17">
        <f>IFERROR(Flights[[#This Row],[Distance]]/Flights[[#This Row],[Length (hr)]],"")</f>
        <v>259.23076923076923</v>
      </c>
      <c r="R3130" s="1">
        <v>0.90972222222222221</v>
      </c>
      <c r="S3130" s="1">
        <v>0.90486111111111112</v>
      </c>
      <c r="T3130">
        <v>-7</v>
      </c>
      <c r="U3130" t="str">
        <f>IF(Flights[[#This Row],[Arrival Delay]]="","Cancelled",IF(Flights[[#This Row],[Arrival Delay]]&gt;15,"Delayed","On time"))</f>
        <v>On time</v>
      </c>
      <c r="V3130" t="str">
        <f>IF(Flights[[#This Row],[Status]]&lt;&gt;"Delayed","",IF(Flights[[#This Row],[Arrival Delay]]&gt;120,"Severe",IF(Flights[[#This Row],[Arrival Delay]]&gt;60,"Major","Moderate")))</f>
        <v/>
      </c>
      <c r="X3130" t="str">
        <f>IF(OR(AND(Flights[[#This Row],[Status]]="Cancelled",Flights[[#This Row],[Cancellation Reason]]="Airline/Carrier"),Flights[[#This Row],[Delay Type]]="Severe"),"Yes","No")</f>
        <v>No</v>
      </c>
    </row>
    <row r="3131" spans="1:24" x14ac:dyDescent="0.25">
      <c r="A3131" s="3">
        <v>42234</v>
      </c>
      <c r="B3131">
        <f>WEEKNUM(Flights[[#This Row],[Date]],2)</f>
        <v>34</v>
      </c>
      <c r="C3131">
        <f>WEEKDAY(Flights[[#This Row],[Date]],2)</f>
        <v>2</v>
      </c>
      <c r="D3131" t="s">
        <v>1748</v>
      </c>
      <c r="E3131" t="s">
        <v>1989</v>
      </c>
      <c r="F3131" t="s">
        <v>0</v>
      </c>
      <c r="G3131" t="s">
        <v>308</v>
      </c>
      <c r="H3131" t="str">
        <f>_xlfn.XLOOKUP(Flights[[#This Row],[Destination]],Airports!$A$1:$A$77,Airports!$D$1:$D$77,"Code not found")</f>
        <v>Memphis</v>
      </c>
      <c r="I3131" t="str" cm="1">
        <f t="array" ref="I3131">_xlfn.XLOOKUP(Flights[[#This Row],[Destination]],_xlfn._TRO_TRAILING(Airports!A:A),_xlfn._TRO_TRAILING(Airports!E:E),"Code not found")</f>
        <v>TN</v>
      </c>
      <c r="J3131" s="1">
        <v>3.472222222222222E-3</v>
      </c>
      <c r="K3131">
        <f>HOUR(Flights[[#This Row],[Scheduled Departure]])</f>
        <v>0</v>
      </c>
      <c r="L3131" s="1">
        <v>0</v>
      </c>
      <c r="M3131">
        <v>-5</v>
      </c>
      <c r="N3131">
        <v>203</v>
      </c>
      <c r="O3131" s="14">
        <f>Flights[[#This Row],[Length (min)]]/60</f>
        <v>3.3833333333333333</v>
      </c>
      <c r="P3131">
        <v>1619</v>
      </c>
      <c r="Q3131" s="17">
        <f>IFERROR(Flights[[#This Row],[Distance]]/Flights[[#This Row],[Length (hr)]],"")</f>
        <v>478.52216748768473</v>
      </c>
      <c r="R3131" s="1">
        <v>0.23958333333333334</v>
      </c>
      <c r="S3131" s="1">
        <v>0.22430555555555556</v>
      </c>
      <c r="T3131">
        <v>-22</v>
      </c>
      <c r="U3131" t="str">
        <f>IF(Flights[[#This Row],[Arrival Delay]]="","Cancelled",IF(Flights[[#This Row],[Arrival Delay]]&gt;15,"Delayed","On time"))</f>
        <v>On time</v>
      </c>
      <c r="V3131" t="str">
        <f>IF(Flights[[#This Row],[Status]]&lt;&gt;"Delayed","",IF(Flights[[#This Row],[Arrival Delay]]&gt;120,"Severe",IF(Flights[[#This Row],[Arrival Delay]]&gt;60,"Major","Moderate")))</f>
        <v/>
      </c>
      <c r="X3131" t="str">
        <f>IF(OR(AND(Flights[[#This Row],[Status]]="Cancelled",Flights[[#This Row],[Cancellation Reason]]="Airline/Carrier"),Flights[[#This Row],[Delay Type]]="Severe"),"Yes","No")</f>
        <v>No</v>
      </c>
    </row>
    <row r="3132" spans="1:24" x14ac:dyDescent="0.25">
      <c r="A3132" s="3">
        <v>42234</v>
      </c>
      <c r="B3132">
        <f>WEEKNUM(Flights[[#This Row],[Date]],2)</f>
        <v>34</v>
      </c>
      <c r="C3132">
        <f>WEEKDAY(Flights[[#This Row],[Date]],2)</f>
        <v>2</v>
      </c>
      <c r="D3132" t="s">
        <v>929</v>
      </c>
      <c r="E3132" t="s">
        <v>1995</v>
      </c>
      <c r="F3132" t="s">
        <v>0</v>
      </c>
      <c r="G3132" t="s">
        <v>306</v>
      </c>
      <c r="H3132" t="str">
        <f>_xlfn.XLOOKUP(Flights[[#This Row],[Destination]],Airports!$A$1:$A$77,Airports!$D$1:$D$77,"Code not found")</f>
        <v>Chicago</v>
      </c>
      <c r="I3132" t="str" cm="1">
        <f t="array" ref="I3132">_xlfn.XLOOKUP(Flights[[#This Row],[Destination]],_xlfn._TRO_TRAILING(Airports!A:A),_xlfn._TRO_TRAILING(Airports!E:E),"Code not found")</f>
        <v>IL</v>
      </c>
      <c r="J3132" s="1">
        <v>0.26041666666666669</v>
      </c>
      <c r="K3132">
        <f>HOUR(Flights[[#This Row],[Scheduled Departure]])</f>
        <v>6</v>
      </c>
      <c r="L3132" s="1">
        <v>0.26041666666666669</v>
      </c>
      <c r="M3132">
        <v>0</v>
      </c>
      <c r="N3132">
        <v>247</v>
      </c>
      <c r="O3132" s="14">
        <f>Flights[[#This Row],[Length (min)]]/60</f>
        <v>4.1166666666666663</v>
      </c>
      <c r="P3132">
        <v>1750</v>
      </c>
      <c r="Q3132" s="17">
        <f>IFERROR(Flights[[#This Row],[Distance]]/Flights[[#This Row],[Length (hr)]],"")</f>
        <v>425.10121457489885</v>
      </c>
      <c r="R3132" s="1">
        <v>0.51041666666666663</v>
      </c>
      <c r="S3132" s="1">
        <v>0.51527777777777772</v>
      </c>
      <c r="T3132">
        <v>7</v>
      </c>
      <c r="U3132" t="str">
        <f>IF(Flights[[#This Row],[Arrival Delay]]="","Cancelled",IF(Flights[[#This Row],[Arrival Delay]]&gt;15,"Delayed","On time"))</f>
        <v>On time</v>
      </c>
      <c r="V3132" t="str">
        <f>IF(Flights[[#This Row],[Status]]&lt;&gt;"Delayed","",IF(Flights[[#This Row],[Arrival Delay]]&gt;120,"Severe",IF(Flights[[#This Row],[Arrival Delay]]&gt;60,"Major","Moderate")))</f>
        <v/>
      </c>
      <c r="X3132" t="str">
        <f>IF(OR(AND(Flights[[#This Row],[Status]]="Cancelled",Flights[[#This Row],[Cancellation Reason]]="Airline/Carrier"),Flights[[#This Row],[Delay Type]]="Severe"),"Yes","No")</f>
        <v>No</v>
      </c>
    </row>
    <row r="3133" spans="1:24" x14ac:dyDescent="0.25">
      <c r="A3133" s="3">
        <v>42234</v>
      </c>
      <c r="B3133">
        <f>WEEKNUM(Flights[[#This Row],[Date]],2)</f>
        <v>34</v>
      </c>
      <c r="C3133">
        <f>WEEKDAY(Flights[[#This Row],[Date]],2)</f>
        <v>2</v>
      </c>
      <c r="D3133" t="s">
        <v>696</v>
      </c>
      <c r="E3133" t="s">
        <v>1996</v>
      </c>
      <c r="F3133" t="s">
        <v>0</v>
      </c>
      <c r="G3133" t="s">
        <v>9</v>
      </c>
      <c r="H3133" t="str">
        <f>_xlfn.XLOOKUP(Flights[[#This Row],[Destination]],Airports!$A$1:$A$77,Airports!$D$1:$D$77,"Code not found")</f>
        <v>San Francisco</v>
      </c>
      <c r="I3133" t="str" cm="1">
        <f t="array" ref="I3133">_xlfn.XLOOKUP(Flights[[#This Row],[Destination]],_xlfn._TRO_TRAILING(Airports!A:A),_xlfn._TRO_TRAILING(Airports!E:E),"Code not found")</f>
        <v>CA</v>
      </c>
      <c r="J3133" s="1">
        <v>0.29166666666666669</v>
      </c>
      <c r="K3133">
        <f>HOUR(Flights[[#This Row],[Scheduled Departure]])</f>
        <v>7</v>
      </c>
      <c r="L3133" s="1">
        <v>0.28888888888888886</v>
      </c>
      <c r="M3133">
        <v>-4</v>
      </c>
      <c r="N3133">
        <v>97</v>
      </c>
      <c r="O3133" s="14">
        <f>Flights[[#This Row],[Length (min)]]/60</f>
        <v>1.6166666666666667</v>
      </c>
      <c r="P3133">
        <v>337</v>
      </c>
      <c r="Q3133" s="17">
        <f>IFERROR(Flights[[#This Row],[Distance]]/Flights[[#This Row],[Length (hr)]],"")</f>
        <v>208.45360824742266</v>
      </c>
      <c r="R3133" s="1">
        <v>0.34375</v>
      </c>
      <c r="S3133" s="1">
        <v>0.35625000000000001</v>
      </c>
      <c r="T3133">
        <v>18</v>
      </c>
      <c r="U3133" t="str">
        <f>IF(Flights[[#This Row],[Arrival Delay]]="","Cancelled",IF(Flights[[#This Row],[Arrival Delay]]&gt;15,"Delayed","On time"))</f>
        <v>Delayed</v>
      </c>
      <c r="V3133" t="str">
        <f>IF(Flights[[#This Row],[Status]]&lt;&gt;"Delayed","",IF(Flights[[#This Row],[Arrival Delay]]&gt;120,"Severe",IF(Flights[[#This Row],[Arrival Delay]]&gt;60,"Major","Moderate")))</f>
        <v>Moderate</v>
      </c>
      <c r="X3133" t="str">
        <f>IF(OR(AND(Flights[[#This Row],[Status]]="Cancelled",Flights[[#This Row],[Cancellation Reason]]="Airline/Carrier"),Flights[[#This Row],[Delay Type]]="Severe"),"Yes","No")</f>
        <v>No</v>
      </c>
    </row>
    <row r="3134" spans="1:24" x14ac:dyDescent="0.25">
      <c r="A3134" s="3">
        <v>42234</v>
      </c>
      <c r="B3134">
        <f>WEEKNUM(Flights[[#This Row],[Date]],2)</f>
        <v>34</v>
      </c>
      <c r="C3134">
        <f>WEEKDAY(Flights[[#This Row],[Date]],2)</f>
        <v>2</v>
      </c>
      <c r="D3134" t="s">
        <v>1721</v>
      </c>
      <c r="E3134" t="s">
        <v>1989</v>
      </c>
      <c r="F3134" t="s">
        <v>0</v>
      </c>
      <c r="G3134" t="s">
        <v>12</v>
      </c>
      <c r="H3134" t="str">
        <f>_xlfn.XLOOKUP(Flights[[#This Row],[Destination]],Airports!$A$1:$A$77,Airports!$D$1:$D$77,"Code not found")</f>
        <v>New York</v>
      </c>
      <c r="I3134" t="str" cm="1">
        <f t="array" ref="I3134">_xlfn.XLOOKUP(Flights[[#This Row],[Destination]],_xlfn._TRO_TRAILING(Airports!A:A),_xlfn._TRO_TRAILING(Airports!E:E),"Code not found")</f>
        <v>NY</v>
      </c>
      <c r="J3134" s="1">
        <v>0.3125</v>
      </c>
      <c r="K3134">
        <f>HOUR(Flights[[#This Row],[Scheduled Departure]])</f>
        <v>7</v>
      </c>
      <c r="L3134" s="1">
        <v>0.31111111111111112</v>
      </c>
      <c r="M3134">
        <v>-2</v>
      </c>
      <c r="N3134">
        <v>316</v>
      </c>
      <c r="O3134" s="14">
        <f>Flights[[#This Row],[Length (min)]]/60</f>
        <v>5.2666666666666666</v>
      </c>
      <c r="P3134">
        <v>2475</v>
      </c>
      <c r="Q3134" s="17">
        <f>IFERROR(Flights[[#This Row],[Distance]]/Flights[[#This Row],[Length (hr)]],"")</f>
        <v>469.9367088607595</v>
      </c>
      <c r="R3134" s="1">
        <v>0.67013888888888884</v>
      </c>
      <c r="S3134" s="1">
        <v>0.65555555555555556</v>
      </c>
      <c r="T3134">
        <v>-21</v>
      </c>
      <c r="U3134" t="str">
        <f>IF(Flights[[#This Row],[Arrival Delay]]="","Cancelled",IF(Flights[[#This Row],[Arrival Delay]]&gt;15,"Delayed","On time"))</f>
        <v>On time</v>
      </c>
      <c r="V3134" t="str">
        <f>IF(Flights[[#This Row],[Status]]&lt;&gt;"Delayed","",IF(Flights[[#This Row],[Arrival Delay]]&gt;120,"Severe",IF(Flights[[#This Row],[Arrival Delay]]&gt;60,"Major","Moderate")))</f>
        <v/>
      </c>
      <c r="X3134" t="str">
        <f>IF(OR(AND(Flights[[#This Row],[Status]]="Cancelled",Flights[[#This Row],[Cancellation Reason]]="Airline/Carrier"),Flights[[#This Row],[Delay Type]]="Severe"),"Yes","No")</f>
        <v>No</v>
      </c>
    </row>
    <row r="3135" spans="1:24" x14ac:dyDescent="0.25">
      <c r="A3135" s="3">
        <v>42234</v>
      </c>
      <c r="B3135">
        <f>WEEKNUM(Flights[[#This Row],[Date]],2)</f>
        <v>34</v>
      </c>
      <c r="C3135">
        <f>WEEKDAY(Flights[[#This Row],[Date]],2)</f>
        <v>2</v>
      </c>
      <c r="D3135" t="s">
        <v>1671</v>
      </c>
      <c r="E3135" t="s">
        <v>1995</v>
      </c>
      <c r="F3135" t="s">
        <v>0</v>
      </c>
      <c r="G3135" t="s">
        <v>7</v>
      </c>
      <c r="H3135" t="str">
        <f>_xlfn.XLOOKUP(Flights[[#This Row],[Destination]],Airports!$A$1:$A$77,Airports!$D$1:$D$77,"Code not found")</f>
        <v>Austin</v>
      </c>
      <c r="I3135" t="str" cm="1">
        <f t="array" ref="I3135">_xlfn.XLOOKUP(Flights[[#This Row],[Destination]],_xlfn._TRO_TRAILING(Airports!A:A),_xlfn._TRO_TRAILING(Airports!E:E),"Code not found")</f>
        <v>TX</v>
      </c>
      <c r="J3135" s="1">
        <v>0.3576388888888889</v>
      </c>
      <c r="K3135">
        <f>HOUR(Flights[[#This Row],[Scheduled Departure]])</f>
        <v>8</v>
      </c>
      <c r="L3135" s="1">
        <v>0.35486111111111113</v>
      </c>
      <c r="M3135">
        <v>-4</v>
      </c>
      <c r="N3135">
        <v>176</v>
      </c>
      <c r="O3135" s="14">
        <f>Flights[[#This Row],[Length (min)]]/60</f>
        <v>2.9333333333333331</v>
      </c>
      <c r="P3135">
        <v>1242</v>
      </c>
      <c r="Q3135" s="17">
        <f>IFERROR(Flights[[#This Row],[Distance]]/Flights[[#This Row],[Length (hr)]],"")</f>
        <v>423.40909090909093</v>
      </c>
      <c r="R3135" s="1">
        <v>0.5625</v>
      </c>
      <c r="S3135" s="1">
        <v>0.56041666666666667</v>
      </c>
      <c r="T3135">
        <v>-3</v>
      </c>
      <c r="U3135" t="str">
        <f>IF(Flights[[#This Row],[Arrival Delay]]="","Cancelled",IF(Flights[[#This Row],[Arrival Delay]]&gt;15,"Delayed","On time"))</f>
        <v>On time</v>
      </c>
      <c r="V3135" t="str">
        <f>IF(Flights[[#This Row],[Status]]&lt;&gt;"Delayed","",IF(Flights[[#This Row],[Arrival Delay]]&gt;120,"Severe",IF(Flights[[#This Row],[Arrival Delay]]&gt;60,"Major","Moderate")))</f>
        <v/>
      </c>
      <c r="X3135" t="str">
        <f>IF(OR(AND(Flights[[#This Row],[Status]]="Cancelled",Flights[[#This Row],[Cancellation Reason]]="Airline/Carrier"),Flights[[#This Row],[Delay Type]]="Severe"),"Yes","No")</f>
        <v>No</v>
      </c>
    </row>
    <row r="3136" spans="1:24" x14ac:dyDescent="0.25">
      <c r="A3136" s="3">
        <v>42234</v>
      </c>
      <c r="B3136">
        <f>WEEKNUM(Flights[[#This Row],[Date]],2)</f>
        <v>34</v>
      </c>
      <c r="C3136">
        <f>WEEKDAY(Flights[[#This Row],[Date]],2)</f>
        <v>2</v>
      </c>
      <c r="D3136" t="s">
        <v>1248</v>
      </c>
      <c r="E3136" t="s">
        <v>1996</v>
      </c>
      <c r="F3136" t="s">
        <v>0</v>
      </c>
      <c r="G3136" t="s">
        <v>9</v>
      </c>
      <c r="H3136" t="str">
        <f>_xlfn.XLOOKUP(Flights[[#This Row],[Destination]],Airports!$A$1:$A$77,Airports!$D$1:$D$77,"Code not found")</f>
        <v>San Francisco</v>
      </c>
      <c r="I3136" t="str" cm="1">
        <f t="array" ref="I3136">_xlfn.XLOOKUP(Flights[[#This Row],[Destination]],_xlfn._TRO_TRAILING(Airports!A:A),_xlfn._TRO_TRAILING(Airports!E:E),"Code not found")</f>
        <v>CA</v>
      </c>
      <c r="J3136" s="1">
        <v>0.36805555555555558</v>
      </c>
      <c r="K3136">
        <f>HOUR(Flights[[#This Row],[Scheduled Departure]])</f>
        <v>8</v>
      </c>
      <c r="L3136" s="1">
        <v>0.36736111111111114</v>
      </c>
      <c r="M3136">
        <v>-1</v>
      </c>
      <c r="N3136">
        <v>94</v>
      </c>
      <c r="O3136" s="14">
        <f>Flights[[#This Row],[Length (min)]]/60</f>
        <v>1.5666666666666667</v>
      </c>
      <c r="P3136">
        <v>337</v>
      </c>
      <c r="Q3136" s="17">
        <f>IFERROR(Flights[[#This Row],[Distance]]/Flights[[#This Row],[Length (hr)]],"")</f>
        <v>215.10638297872342</v>
      </c>
      <c r="R3136" s="1">
        <v>0.4236111111111111</v>
      </c>
      <c r="S3136" s="1">
        <v>0.43263888888888891</v>
      </c>
      <c r="T3136">
        <v>13</v>
      </c>
      <c r="U3136" t="str">
        <f>IF(Flights[[#This Row],[Arrival Delay]]="","Cancelled",IF(Flights[[#This Row],[Arrival Delay]]&gt;15,"Delayed","On time"))</f>
        <v>On time</v>
      </c>
      <c r="V3136" t="str">
        <f>IF(Flights[[#This Row],[Status]]&lt;&gt;"Delayed","",IF(Flights[[#This Row],[Arrival Delay]]&gt;120,"Severe",IF(Flights[[#This Row],[Arrival Delay]]&gt;60,"Major","Moderate")))</f>
        <v/>
      </c>
      <c r="X3136" t="str">
        <f>IF(OR(AND(Flights[[#This Row],[Status]]="Cancelled",Flights[[#This Row],[Cancellation Reason]]="Airline/Carrier"),Flights[[#This Row],[Delay Type]]="Severe"),"Yes","No")</f>
        <v>No</v>
      </c>
    </row>
    <row r="3137" spans="1:24" x14ac:dyDescent="0.25">
      <c r="A3137" s="3">
        <v>42234</v>
      </c>
      <c r="B3137">
        <f>WEEKNUM(Flights[[#This Row],[Date]],2)</f>
        <v>34</v>
      </c>
      <c r="C3137">
        <f>WEEKDAY(Flights[[#This Row],[Date]],2)</f>
        <v>2</v>
      </c>
      <c r="D3137" t="s">
        <v>168</v>
      </c>
      <c r="E3137" t="s">
        <v>1987</v>
      </c>
      <c r="F3137" t="s">
        <v>0</v>
      </c>
      <c r="G3137" t="s">
        <v>4</v>
      </c>
      <c r="H3137" t="str">
        <f>_xlfn.XLOOKUP(Flights[[#This Row],[Destination]],Airports!$A$1:$A$77,Airports!$D$1:$D$77,"Code not found")</f>
        <v>Chicago</v>
      </c>
      <c r="I3137" t="str" cm="1">
        <f t="array" ref="I3137">_xlfn.XLOOKUP(Flights[[#This Row],[Destination]],_xlfn._TRO_TRAILING(Airports!A:A),_xlfn._TRO_TRAILING(Airports!E:E),"Code not found")</f>
        <v>IL</v>
      </c>
      <c r="J3137" s="1">
        <v>0.39583333333333331</v>
      </c>
      <c r="K3137">
        <f>HOUR(Flights[[#This Row],[Scheduled Departure]])</f>
        <v>9</v>
      </c>
      <c r="L3137" s="1">
        <v>0.4</v>
      </c>
      <c r="M3137">
        <v>6</v>
      </c>
      <c r="N3137">
        <v>243</v>
      </c>
      <c r="O3137" s="14">
        <f>Flights[[#This Row],[Length (min)]]/60</f>
        <v>4.05</v>
      </c>
      <c r="P3137">
        <v>1744</v>
      </c>
      <c r="Q3137" s="17">
        <f>IFERROR(Flights[[#This Row],[Distance]]/Flights[[#This Row],[Length (hr)]],"")</f>
        <v>430.61728395061732</v>
      </c>
      <c r="R3137" s="1">
        <v>0.65902777777777777</v>
      </c>
      <c r="S3137" s="1">
        <v>0.65208333333333335</v>
      </c>
      <c r="T3137">
        <v>-10</v>
      </c>
      <c r="U3137" t="str">
        <f>IF(Flights[[#This Row],[Arrival Delay]]="","Cancelled",IF(Flights[[#This Row],[Arrival Delay]]&gt;15,"Delayed","On time"))</f>
        <v>On time</v>
      </c>
      <c r="V3137" t="str">
        <f>IF(Flights[[#This Row],[Status]]&lt;&gt;"Delayed","",IF(Flights[[#This Row],[Arrival Delay]]&gt;120,"Severe",IF(Flights[[#This Row],[Arrival Delay]]&gt;60,"Major","Moderate")))</f>
        <v/>
      </c>
      <c r="X3137" t="str">
        <f>IF(OR(AND(Flights[[#This Row],[Status]]="Cancelled",Flights[[#This Row],[Cancellation Reason]]="Airline/Carrier"),Flights[[#This Row],[Delay Type]]="Severe"),"Yes","No")</f>
        <v>No</v>
      </c>
    </row>
    <row r="3138" spans="1:24" x14ac:dyDescent="0.25">
      <c r="A3138" s="3">
        <v>42234</v>
      </c>
      <c r="B3138">
        <f>WEEKNUM(Flights[[#This Row],[Date]],2)</f>
        <v>34</v>
      </c>
      <c r="C3138">
        <f>WEEKDAY(Flights[[#This Row],[Date]],2)</f>
        <v>2</v>
      </c>
      <c r="D3138" t="s">
        <v>196</v>
      </c>
      <c r="E3138" t="s">
        <v>1987</v>
      </c>
      <c r="F3138" t="s">
        <v>0</v>
      </c>
      <c r="G3138" t="s">
        <v>27</v>
      </c>
      <c r="H3138" t="str">
        <f>_xlfn.XLOOKUP(Flights[[#This Row],[Destination]],Airports!$A$1:$A$77,Airports!$D$1:$D$77,"Code not found")</f>
        <v>Charlotte</v>
      </c>
      <c r="I3138" t="str" cm="1">
        <f t="array" ref="I3138">_xlfn.XLOOKUP(Flights[[#This Row],[Destination]],_xlfn._TRO_TRAILING(Airports!A:A),_xlfn._TRO_TRAILING(Airports!E:E),"Code not found")</f>
        <v>NC</v>
      </c>
      <c r="J3138" s="1">
        <v>0.47222222222222221</v>
      </c>
      <c r="K3138">
        <f>HOUR(Flights[[#This Row],[Scheduled Departure]])</f>
        <v>11</v>
      </c>
      <c r="L3138" s="1">
        <v>0.5756944444444444</v>
      </c>
      <c r="M3138">
        <v>149</v>
      </c>
      <c r="N3138">
        <v>279</v>
      </c>
      <c r="O3138" s="14">
        <f>Flights[[#This Row],[Length (min)]]/60</f>
        <v>4.6500000000000004</v>
      </c>
      <c r="P3138">
        <v>2125</v>
      </c>
      <c r="Q3138" s="17">
        <f>IFERROR(Flights[[#This Row],[Distance]]/Flights[[#This Row],[Length (hr)]],"")</f>
        <v>456.98924731182791</v>
      </c>
      <c r="R3138" s="1">
        <v>0.80694444444444446</v>
      </c>
      <c r="S3138" s="1">
        <v>0.89444444444444449</v>
      </c>
      <c r="T3138">
        <v>126</v>
      </c>
      <c r="U3138" t="str">
        <f>IF(Flights[[#This Row],[Arrival Delay]]="","Cancelled",IF(Flights[[#This Row],[Arrival Delay]]&gt;15,"Delayed","On time"))</f>
        <v>Delayed</v>
      </c>
      <c r="V3138" t="str">
        <f>IF(Flights[[#This Row],[Status]]&lt;&gt;"Delayed","",IF(Flights[[#This Row],[Arrival Delay]]&gt;120,"Severe",IF(Flights[[#This Row],[Arrival Delay]]&gt;60,"Major","Moderate")))</f>
        <v>Severe</v>
      </c>
      <c r="X3138" t="str">
        <f>IF(OR(AND(Flights[[#This Row],[Status]]="Cancelled",Flights[[#This Row],[Cancellation Reason]]="Airline/Carrier"),Flights[[#This Row],[Delay Type]]="Severe"),"Yes","No")</f>
        <v>Yes</v>
      </c>
    </row>
    <row r="3139" spans="1:24" x14ac:dyDescent="0.25">
      <c r="A3139" s="3">
        <v>42234</v>
      </c>
      <c r="B3139">
        <f>WEEKNUM(Flights[[#This Row],[Date]],2)</f>
        <v>34</v>
      </c>
      <c r="C3139">
        <f>WEEKDAY(Flights[[#This Row],[Date]],2)</f>
        <v>2</v>
      </c>
      <c r="D3139" t="s">
        <v>1684</v>
      </c>
      <c r="E3139" t="s">
        <v>1995</v>
      </c>
      <c r="F3139" t="s">
        <v>0</v>
      </c>
      <c r="G3139" t="s">
        <v>303</v>
      </c>
      <c r="H3139" t="str">
        <f>_xlfn.XLOOKUP(Flights[[#This Row],[Destination]],Airports!$A$1:$A$77,Airports!$D$1:$D$77,"Code not found")</f>
        <v>Kansas City</v>
      </c>
      <c r="I3139" t="str" cm="1">
        <f t="array" ref="I3139">_xlfn.XLOOKUP(Flights[[#This Row],[Destination]],_xlfn._TRO_TRAILING(Airports!A:A),_xlfn._TRO_TRAILING(Airports!E:E),"Code not found")</f>
        <v>MO</v>
      </c>
      <c r="J3139" s="1">
        <v>0.52430555555555558</v>
      </c>
      <c r="K3139">
        <f>HOUR(Flights[[#This Row],[Scheduled Departure]])</f>
        <v>12</v>
      </c>
      <c r="L3139" s="1">
        <v>0.52152777777777781</v>
      </c>
      <c r="M3139">
        <v>-4</v>
      </c>
      <c r="N3139">
        <v>184</v>
      </c>
      <c r="O3139" s="14">
        <f>Flights[[#This Row],[Length (min)]]/60</f>
        <v>3.0666666666666669</v>
      </c>
      <c r="P3139">
        <v>1363</v>
      </c>
      <c r="Q3139" s="17">
        <f>IFERROR(Flights[[#This Row],[Distance]]/Flights[[#This Row],[Length (hr)]],"")</f>
        <v>444.45652173913038</v>
      </c>
      <c r="R3139" s="1">
        <v>0.73958333333333337</v>
      </c>
      <c r="S3139" s="1">
        <v>0.73263888888888884</v>
      </c>
      <c r="T3139">
        <v>-10</v>
      </c>
      <c r="U3139" t="str">
        <f>IF(Flights[[#This Row],[Arrival Delay]]="","Cancelled",IF(Flights[[#This Row],[Arrival Delay]]&gt;15,"Delayed","On time"))</f>
        <v>On time</v>
      </c>
      <c r="V3139" t="str">
        <f>IF(Flights[[#This Row],[Status]]&lt;&gt;"Delayed","",IF(Flights[[#This Row],[Arrival Delay]]&gt;120,"Severe",IF(Flights[[#This Row],[Arrival Delay]]&gt;60,"Major","Moderate")))</f>
        <v/>
      </c>
      <c r="X3139" t="str">
        <f>IF(OR(AND(Flights[[#This Row],[Status]]="Cancelled",Flights[[#This Row],[Cancellation Reason]]="Airline/Carrier"),Flights[[#This Row],[Delay Type]]="Severe"),"Yes","No")</f>
        <v>No</v>
      </c>
    </row>
    <row r="3140" spans="1:24" x14ac:dyDescent="0.25">
      <c r="A3140" s="3">
        <v>42234</v>
      </c>
      <c r="B3140">
        <f>WEEKNUM(Flights[[#This Row],[Date]],2)</f>
        <v>34</v>
      </c>
      <c r="C3140">
        <f>WEEKDAY(Flights[[#This Row],[Date]],2)</f>
        <v>2</v>
      </c>
      <c r="D3140" t="s">
        <v>144</v>
      </c>
      <c r="E3140" t="s">
        <v>1987</v>
      </c>
      <c r="F3140" t="s">
        <v>0</v>
      </c>
      <c r="G3140" t="s">
        <v>2</v>
      </c>
      <c r="H3140" t="str">
        <f>_xlfn.XLOOKUP(Flights[[#This Row],[Destination]],Airports!$A$1:$A$77,Airports!$D$1:$D$77,"Code not found")</f>
        <v>Miami</v>
      </c>
      <c r="I3140" t="str" cm="1">
        <f t="array" ref="I3140">_xlfn.XLOOKUP(Flights[[#This Row],[Destination]],_xlfn._TRO_TRAILING(Airports!A:A),_xlfn._TRO_TRAILING(Airports!E:E),"Code not found")</f>
        <v>FL</v>
      </c>
      <c r="J3140" s="1">
        <v>0.58333333333333337</v>
      </c>
      <c r="K3140">
        <f>HOUR(Flights[[#This Row],[Scheduled Departure]])</f>
        <v>14</v>
      </c>
      <c r="L3140" s="1">
        <v>0.58194444444444449</v>
      </c>
      <c r="M3140">
        <v>-2</v>
      </c>
      <c r="N3140">
        <v>286</v>
      </c>
      <c r="O3140" s="14">
        <f>Flights[[#This Row],[Length (min)]]/60</f>
        <v>4.7666666666666666</v>
      </c>
      <c r="P3140">
        <v>2342</v>
      </c>
      <c r="Q3140" s="17">
        <f>IFERROR(Flights[[#This Row],[Distance]]/Flights[[#This Row],[Length (hr)]],"")</f>
        <v>491.32867132867136</v>
      </c>
      <c r="R3140" s="1">
        <v>0.92152777777777772</v>
      </c>
      <c r="S3140" s="1">
        <v>0.90555555555555556</v>
      </c>
      <c r="T3140">
        <v>-23</v>
      </c>
      <c r="U3140" t="str">
        <f>IF(Flights[[#This Row],[Arrival Delay]]="","Cancelled",IF(Flights[[#This Row],[Arrival Delay]]&gt;15,"Delayed","On time"))</f>
        <v>On time</v>
      </c>
      <c r="V3140" t="str">
        <f>IF(Flights[[#This Row],[Status]]&lt;&gt;"Delayed","",IF(Flights[[#This Row],[Arrival Delay]]&gt;120,"Severe",IF(Flights[[#This Row],[Arrival Delay]]&gt;60,"Major","Moderate")))</f>
        <v/>
      </c>
      <c r="X3140" t="str">
        <f>IF(OR(AND(Flights[[#This Row],[Status]]="Cancelled",Flights[[#This Row],[Cancellation Reason]]="Airline/Carrier"),Flights[[#This Row],[Delay Type]]="Severe"),"Yes","No")</f>
        <v>No</v>
      </c>
    </row>
    <row r="3141" spans="1:24" x14ac:dyDescent="0.25">
      <c r="A3141" s="3">
        <v>42234</v>
      </c>
      <c r="B3141">
        <f>WEEKNUM(Flights[[#This Row],[Date]],2)</f>
        <v>34</v>
      </c>
      <c r="C3141">
        <f>WEEKDAY(Flights[[#This Row],[Date]],2)</f>
        <v>2</v>
      </c>
      <c r="D3141" t="s">
        <v>1368</v>
      </c>
      <c r="E3141" t="s">
        <v>1995</v>
      </c>
      <c r="F3141" t="s">
        <v>0</v>
      </c>
      <c r="G3141" t="s">
        <v>5</v>
      </c>
      <c r="H3141" t="str">
        <f>_xlfn.XLOOKUP(Flights[[#This Row],[Destination]],Airports!$A$1:$A$77,Airports!$D$1:$D$77,"Code not found")</f>
        <v>St. Louis</v>
      </c>
      <c r="I3141" t="str" cm="1">
        <f t="array" ref="I3141">_xlfn.XLOOKUP(Flights[[#This Row],[Destination]],_xlfn._TRO_TRAILING(Airports!A:A),_xlfn._TRO_TRAILING(Airports!E:E),"Code not found")</f>
        <v>MO</v>
      </c>
      <c r="J3141" s="1">
        <v>0.64930555555555558</v>
      </c>
      <c r="K3141">
        <f>HOUR(Flights[[#This Row],[Scheduled Departure]])</f>
        <v>15</v>
      </c>
      <c r="L3141" s="1">
        <v>0.66249999999999998</v>
      </c>
      <c r="M3141">
        <v>19</v>
      </c>
      <c r="N3141">
        <v>216</v>
      </c>
      <c r="O3141" s="14">
        <f>Flights[[#This Row],[Length (min)]]/60</f>
        <v>3.6</v>
      </c>
      <c r="P3141">
        <v>1592</v>
      </c>
      <c r="Q3141" s="17">
        <f>IFERROR(Flights[[#This Row],[Distance]]/Flights[[#This Row],[Length (hr)]],"")</f>
        <v>442.22222222222223</v>
      </c>
      <c r="R3141" s="1">
        <v>0.88541666666666663</v>
      </c>
      <c r="S3141" s="1">
        <v>0.89583333333333337</v>
      </c>
      <c r="T3141">
        <v>15</v>
      </c>
      <c r="U3141" t="str">
        <f>IF(Flights[[#This Row],[Arrival Delay]]="","Cancelled",IF(Flights[[#This Row],[Arrival Delay]]&gt;15,"Delayed","On time"))</f>
        <v>On time</v>
      </c>
      <c r="V3141" t="str">
        <f>IF(Flights[[#This Row],[Status]]&lt;&gt;"Delayed","",IF(Flights[[#This Row],[Arrival Delay]]&gt;120,"Severe",IF(Flights[[#This Row],[Arrival Delay]]&gt;60,"Major","Moderate")))</f>
        <v/>
      </c>
      <c r="X3141" t="str">
        <f>IF(OR(AND(Flights[[#This Row],[Status]]="Cancelled",Flights[[#This Row],[Cancellation Reason]]="Airline/Carrier"),Flights[[#This Row],[Delay Type]]="Severe"),"Yes","No")</f>
        <v>No</v>
      </c>
    </row>
    <row r="3142" spans="1:24" x14ac:dyDescent="0.25">
      <c r="A3142" s="3">
        <v>42234</v>
      </c>
      <c r="B3142">
        <f>WEEKNUM(Flights[[#This Row],[Date]],2)</f>
        <v>34</v>
      </c>
      <c r="C3142">
        <f>WEEKDAY(Flights[[#This Row],[Date]],2)</f>
        <v>2</v>
      </c>
      <c r="D3142" t="s">
        <v>1702</v>
      </c>
      <c r="E3142" t="s">
        <v>1995</v>
      </c>
      <c r="F3142" t="s">
        <v>0</v>
      </c>
      <c r="G3142" t="s">
        <v>9</v>
      </c>
      <c r="H3142" t="str">
        <f>_xlfn.XLOOKUP(Flights[[#This Row],[Destination]],Airports!$A$1:$A$77,Airports!$D$1:$D$77,"Code not found")</f>
        <v>San Francisco</v>
      </c>
      <c r="I3142" t="str" cm="1">
        <f t="array" ref="I3142">_xlfn.XLOOKUP(Flights[[#This Row],[Destination]],_xlfn._TRO_TRAILING(Airports!A:A),_xlfn._TRO_TRAILING(Airports!E:E),"Code not found")</f>
        <v>CA</v>
      </c>
      <c r="J3142" s="1">
        <v>0.71180555555555558</v>
      </c>
      <c r="K3142">
        <f>HOUR(Flights[[#This Row],[Scheduled Departure]])</f>
        <v>17</v>
      </c>
      <c r="L3142" s="1">
        <v>0.75694444444444442</v>
      </c>
      <c r="M3142">
        <v>65</v>
      </c>
      <c r="N3142">
        <v>70</v>
      </c>
      <c r="O3142" s="14">
        <f>Flights[[#This Row],[Length (min)]]/60</f>
        <v>1.1666666666666667</v>
      </c>
      <c r="P3142">
        <v>337</v>
      </c>
      <c r="Q3142" s="17">
        <f>IFERROR(Flights[[#This Row],[Distance]]/Flights[[#This Row],[Length (hr)]],"")</f>
        <v>288.85714285714283</v>
      </c>
      <c r="R3142" s="1">
        <v>0.76388888888888884</v>
      </c>
      <c r="S3142" s="1">
        <v>0.80555555555555558</v>
      </c>
      <c r="T3142">
        <v>60</v>
      </c>
      <c r="U3142" t="str">
        <f>IF(Flights[[#This Row],[Arrival Delay]]="","Cancelled",IF(Flights[[#This Row],[Arrival Delay]]&gt;15,"Delayed","On time"))</f>
        <v>Delayed</v>
      </c>
      <c r="V3142" t="str">
        <f>IF(Flights[[#This Row],[Status]]&lt;&gt;"Delayed","",IF(Flights[[#This Row],[Arrival Delay]]&gt;120,"Severe",IF(Flights[[#This Row],[Arrival Delay]]&gt;60,"Major","Moderate")))</f>
        <v>Moderate</v>
      </c>
      <c r="X3142" t="str">
        <f>IF(OR(AND(Flights[[#This Row],[Status]]="Cancelled",Flights[[#This Row],[Cancellation Reason]]="Airline/Carrier"),Flights[[#This Row],[Delay Type]]="Severe"),"Yes","No")</f>
        <v>No</v>
      </c>
    </row>
    <row r="3143" spans="1:24" x14ac:dyDescent="0.25">
      <c r="A3143" s="3">
        <v>42234</v>
      </c>
      <c r="B3143">
        <f>WEEKNUM(Flights[[#This Row],[Date]],2)</f>
        <v>34</v>
      </c>
      <c r="C3143">
        <f>WEEKDAY(Flights[[#This Row],[Date]],2)</f>
        <v>2</v>
      </c>
      <c r="D3143" t="s">
        <v>622</v>
      </c>
      <c r="E3143" t="s">
        <v>1994</v>
      </c>
      <c r="F3143" t="s">
        <v>0</v>
      </c>
      <c r="G3143" t="s">
        <v>314</v>
      </c>
      <c r="H3143" t="str">
        <f>_xlfn.XLOOKUP(Flights[[#This Row],[Destination]],Airports!$A$1:$A$77,Airports!$D$1:$D$77,"Code not found")</f>
        <v>Minneapolis</v>
      </c>
      <c r="I3143" t="str" cm="1">
        <f t="array" ref="I3143">_xlfn.XLOOKUP(Flights[[#This Row],[Destination]],_xlfn._TRO_TRAILING(Airports!A:A),_xlfn._TRO_TRAILING(Airports!E:E),"Code not found")</f>
        <v>MN</v>
      </c>
      <c r="J3143" s="1">
        <v>0.72916666666666663</v>
      </c>
      <c r="K3143">
        <f>HOUR(Flights[[#This Row],[Scheduled Departure]])</f>
        <v>17</v>
      </c>
      <c r="L3143" s="1">
        <v>0.72777777777777775</v>
      </c>
      <c r="M3143">
        <v>-2</v>
      </c>
      <c r="N3143">
        <v>213</v>
      </c>
      <c r="O3143" s="14">
        <f>Flights[[#This Row],[Length (min)]]/60</f>
        <v>3.55</v>
      </c>
      <c r="P3143">
        <v>1535</v>
      </c>
      <c r="Q3143" s="17">
        <f>IFERROR(Flights[[#This Row],[Distance]]/Flights[[#This Row],[Length (hr)]],"")</f>
        <v>432.3943661971831</v>
      </c>
      <c r="R3143" s="1">
        <v>0.96111111111111114</v>
      </c>
      <c r="S3143" s="1">
        <v>0.95902777777777781</v>
      </c>
      <c r="T3143">
        <v>-3</v>
      </c>
      <c r="U3143" t="str">
        <f>IF(Flights[[#This Row],[Arrival Delay]]="","Cancelled",IF(Flights[[#This Row],[Arrival Delay]]&gt;15,"Delayed","On time"))</f>
        <v>On time</v>
      </c>
      <c r="V3143" t="str">
        <f>IF(Flights[[#This Row],[Status]]&lt;&gt;"Delayed","",IF(Flights[[#This Row],[Arrival Delay]]&gt;120,"Severe",IF(Flights[[#This Row],[Arrival Delay]]&gt;60,"Major","Moderate")))</f>
        <v/>
      </c>
      <c r="X3143" t="str">
        <f>IF(OR(AND(Flights[[#This Row],[Status]]="Cancelled",Flights[[#This Row],[Cancellation Reason]]="Airline/Carrier"),Flights[[#This Row],[Delay Type]]="Severe"),"Yes","No")</f>
        <v>No</v>
      </c>
    </row>
    <row r="3144" spans="1:24" x14ac:dyDescent="0.25">
      <c r="A3144" s="3">
        <v>42234</v>
      </c>
      <c r="B3144">
        <f>WEEKNUM(Flights[[#This Row],[Date]],2)</f>
        <v>34</v>
      </c>
      <c r="C3144">
        <f>WEEKDAY(Flights[[#This Row],[Date]],2)</f>
        <v>2</v>
      </c>
      <c r="D3144" t="s">
        <v>580</v>
      </c>
      <c r="E3144" t="s">
        <v>1991</v>
      </c>
      <c r="F3144" t="s">
        <v>0</v>
      </c>
      <c r="G3144" t="s">
        <v>344</v>
      </c>
      <c r="H3144" t="str">
        <f>_xlfn.XLOOKUP(Flights[[#This Row],[Destination]],Airports!$A$1:$A$77,Airports!$D$1:$D$77,"Code not found")</f>
        <v>Seattle</v>
      </c>
      <c r="I3144" t="str" cm="1">
        <f t="array" ref="I3144">_xlfn.XLOOKUP(Flights[[#This Row],[Destination]],_xlfn._TRO_TRAILING(Airports!A:A),_xlfn._TRO_TRAILING(Airports!E:E),"Code not found")</f>
        <v>WA</v>
      </c>
      <c r="J3144" s="1">
        <v>0.73611111111111116</v>
      </c>
      <c r="K3144">
        <f>HOUR(Flights[[#This Row],[Scheduled Departure]])</f>
        <v>17</v>
      </c>
      <c r="L3144" s="1">
        <v>0.73055555555555551</v>
      </c>
      <c r="M3144">
        <v>-8</v>
      </c>
      <c r="N3144">
        <v>171</v>
      </c>
      <c r="O3144" s="14">
        <f>Flights[[#This Row],[Length (min)]]/60</f>
        <v>2.85</v>
      </c>
      <c r="P3144">
        <v>954</v>
      </c>
      <c r="Q3144" s="17">
        <f>IFERROR(Flights[[#This Row],[Distance]]/Flights[[#This Row],[Length (hr)]],"")</f>
        <v>334.73684210526312</v>
      </c>
      <c r="R3144" s="1">
        <v>0.84375</v>
      </c>
      <c r="S3144" s="1">
        <v>0.84930555555555554</v>
      </c>
      <c r="T3144">
        <v>8</v>
      </c>
      <c r="U3144" t="str">
        <f>IF(Flights[[#This Row],[Arrival Delay]]="","Cancelled",IF(Flights[[#This Row],[Arrival Delay]]&gt;15,"Delayed","On time"))</f>
        <v>On time</v>
      </c>
      <c r="V3144" t="str">
        <f>IF(Flights[[#This Row],[Status]]&lt;&gt;"Delayed","",IF(Flights[[#This Row],[Arrival Delay]]&gt;120,"Severe",IF(Flights[[#This Row],[Arrival Delay]]&gt;60,"Major","Moderate")))</f>
        <v/>
      </c>
      <c r="X3144" t="str">
        <f>IF(OR(AND(Flights[[#This Row],[Status]]="Cancelled",Flights[[#This Row],[Cancellation Reason]]="Airline/Carrier"),Flights[[#This Row],[Delay Type]]="Severe"),"Yes","No")</f>
        <v>No</v>
      </c>
    </row>
    <row r="3145" spans="1:24" x14ac:dyDescent="0.25">
      <c r="A3145" s="3">
        <v>42234</v>
      </c>
      <c r="B3145">
        <f>WEEKNUM(Flights[[#This Row],[Date]],2)</f>
        <v>34</v>
      </c>
      <c r="C3145">
        <f>WEEKDAY(Flights[[#This Row],[Date]],2)</f>
        <v>2</v>
      </c>
      <c r="D3145" t="s">
        <v>88</v>
      </c>
      <c r="E3145" t="s">
        <v>1987</v>
      </c>
      <c r="F3145" t="s">
        <v>0</v>
      </c>
      <c r="G3145" t="s">
        <v>15</v>
      </c>
      <c r="H3145" t="str">
        <f>_xlfn.XLOOKUP(Flights[[#This Row],[Destination]],Airports!$A$1:$A$77,Airports!$D$1:$D$77,"Code not found")</f>
        <v>Las Vegas</v>
      </c>
      <c r="I3145" t="str" cm="1">
        <f t="array" ref="I3145">_xlfn.XLOOKUP(Flights[[#This Row],[Destination]],_xlfn._TRO_TRAILING(Airports!A:A),_xlfn._TRO_TRAILING(Airports!E:E),"Code not found")</f>
        <v>NV</v>
      </c>
      <c r="J3145" s="1">
        <v>0.75694444444444442</v>
      </c>
      <c r="K3145">
        <f>HOUR(Flights[[#This Row],[Scheduled Departure]])</f>
        <v>18</v>
      </c>
      <c r="L3145" s="1">
        <v>0.75138888888888888</v>
      </c>
      <c r="M3145">
        <v>-8</v>
      </c>
      <c r="N3145">
        <v>69</v>
      </c>
      <c r="O3145" s="14">
        <f>Flights[[#This Row],[Length (min)]]/60</f>
        <v>1.1499999999999999</v>
      </c>
      <c r="P3145">
        <v>236</v>
      </c>
      <c r="Q3145" s="17">
        <f>IFERROR(Flights[[#This Row],[Distance]]/Flights[[#This Row],[Length (hr)]],"")</f>
        <v>205.21739130434784</v>
      </c>
      <c r="R3145" s="1">
        <v>0.81111111111111112</v>
      </c>
      <c r="S3145" s="1">
        <v>0.7993055555555556</v>
      </c>
      <c r="T3145">
        <v>-17</v>
      </c>
      <c r="U3145" t="str">
        <f>IF(Flights[[#This Row],[Arrival Delay]]="","Cancelled",IF(Flights[[#This Row],[Arrival Delay]]&gt;15,"Delayed","On time"))</f>
        <v>On time</v>
      </c>
      <c r="V3145" t="str">
        <f>IF(Flights[[#This Row],[Status]]&lt;&gt;"Delayed","",IF(Flights[[#This Row],[Arrival Delay]]&gt;120,"Severe",IF(Flights[[#This Row],[Arrival Delay]]&gt;60,"Major","Moderate")))</f>
        <v/>
      </c>
      <c r="X3145" t="str">
        <f>IF(OR(AND(Flights[[#This Row],[Status]]="Cancelled",Flights[[#This Row],[Cancellation Reason]]="Airline/Carrier"),Flights[[#This Row],[Delay Type]]="Severe"),"Yes","No")</f>
        <v>No</v>
      </c>
    </row>
    <row r="3146" spans="1:24" x14ac:dyDescent="0.25">
      <c r="A3146" s="3">
        <v>42234</v>
      </c>
      <c r="B3146">
        <f>WEEKNUM(Flights[[#This Row],[Date]],2)</f>
        <v>34</v>
      </c>
      <c r="C3146">
        <f>WEEKDAY(Flights[[#This Row],[Date]],2)</f>
        <v>2</v>
      </c>
      <c r="D3146" t="s">
        <v>1237</v>
      </c>
      <c r="E3146" t="s">
        <v>1994</v>
      </c>
      <c r="F3146" t="s">
        <v>0</v>
      </c>
      <c r="G3146" t="s">
        <v>351</v>
      </c>
      <c r="H3146" t="str">
        <f>_xlfn.XLOOKUP(Flights[[#This Row],[Destination]],Airports!$A$1:$A$77,Airports!$D$1:$D$77,"Code not found")</f>
        <v>Sacramento</v>
      </c>
      <c r="I3146" t="str" cm="1">
        <f t="array" ref="I3146">_xlfn.XLOOKUP(Flights[[#This Row],[Destination]],_xlfn._TRO_TRAILING(Airports!A:A),_xlfn._TRO_TRAILING(Airports!E:E),"Code not found")</f>
        <v>CA</v>
      </c>
      <c r="J3146" s="1">
        <v>0.88541666666666663</v>
      </c>
      <c r="K3146">
        <f>HOUR(Flights[[#This Row],[Scheduled Departure]])</f>
        <v>21</v>
      </c>
      <c r="L3146" s="1">
        <v>0.9555555555555556</v>
      </c>
      <c r="M3146">
        <v>101</v>
      </c>
      <c r="N3146">
        <v>90</v>
      </c>
      <c r="O3146" s="14">
        <f>Flights[[#This Row],[Length (min)]]/60</f>
        <v>1.5</v>
      </c>
      <c r="P3146">
        <v>373</v>
      </c>
      <c r="Q3146" s="17">
        <f>IFERROR(Flights[[#This Row],[Distance]]/Flights[[#This Row],[Length (hr)]],"")</f>
        <v>248.66666666666666</v>
      </c>
      <c r="R3146" s="1">
        <v>0.94791666666666663</v>
      </c>
      <c r="S3146" s="1">
        <v>1.8055555555555554E-2</v>
      </c>
      <c r="T3146">
        <v>101</v>
      </c>
      <c r="U3146" t="str">
        <f>IF(Flights[[#This Row],[Arrival Delay]]="","Cancelled",IF(Flights[[#This Row],[Arrival Delay]]&gt;15,"Delayed","On time"))</f>
        <v>Delayed</v>
      </c>
      <c r="V3146" t="str">
        <f>IF(Flights[[#This Row],[Status]]&lt;&gt;"Delayed","",IF(Flights[[#This Row],[Arrival Delay]]&gt;120,"Severe",IF(Flights[[#This Row],[Arrival Delay]]&gt;60,"Major","Moderate")))</f>
        <v>Major</v>
      </c>
      <c r="X3146" t="str">
        <f>IF(OR(AND(Flights[[#This Row],[Status]]="Cancelled",Flights[[#This Row],[Cancellation Reason]]="Airline/Carrier"),Flights[[#This Row],[Delay Type]]="Severe"),"Yes","No")</f>
        <v>No</v>
      </c>
    </row>
    <row r="3147" spans="1:24" x14ac:dyDescent="0.25">
      <c r="A3147" s="3">
        <v>42234</v>
      </c>
      <c r="B3147">
        <f>WEEKNUM(Flights[[#This Row],[Date]],2)</f>
        <v>34</v>
      </c>
      <c r="C3147">
        <f>WEEKDAY(Flights[[#This Row],[Date]],2)</f>
        <v>2</v>
      </c>
      <c r="D3147" t="s">
        <v>1416</v>
      </c>
      <c r="E3147" t="s">
        <v>1990</v>
      </c>
      <c r="F3147" t="s">
        <v>0</v>
      </c>
      <c r="G3147" t="s">
        <v>262</v>
      </c>
      <c r="H3147" t="str">
        <f>_xlfn.XLOOKUP(Flights[[#This Row],[Destination]],Airports!$A$1:$A$77,Airports!$D$1:$D$77,"Code not found")</f>
        <v>Cleveland</v>
      </c>
      <c r="I3147" t="str" cm="1">
        <f t="array" ref="I3147">_xlfn.XLOOKUP(Flights[[#This Row],[Destination]],_xlfn._TRO_TRAILING(Airports!A:A),_xlfn._TRO_TRAILING(Airports!E:E),"Code not found")</f>
        <v>OH</v>
      </c>
      <c r="J3147" s="1">
        <v>0.92291666666666672</v>
      </c>
      <c r="K3147">
        <f>HOUR(Flights[[#This Row],[Scheduled Departure]])</f>
        <v>22</v>
      </c>
      <c r="L3147" s="1">
        <v>0.92638888888888893</v>
      </c>
      <c r="M3147">
        <v>5</v>
      </c>
      <c r="N3147">
        <v>267</v>
      </c>
      <c r="O3147" s="14">
        <f>Flights[[#This Row],[Length (min)]]/60</f>
        <v>4.45</v>
      </c>
      <c r="P3147">
        <v>2052</v>
      </c>
      <c r="Q3147" s="17">
        <f>IFERROR(Flights[[#This Row],[Distance]]/Flights[[#This Row],[Length (hr)]],"")</f>
        <v>461.12359550561797</v>
      </c>
      <c r="R3147" s="1">
        <v>0.23125000000000001</v>
      </c>
      <c r="S3147" s="1">
        <v>0.23680555555555555</v>
      </c>
      <c r="T3147">
        <v>8</v>
      </c>
      <c r="U3147" t="str">
        <f>IF(Flights[[#This Row],[Arrival Delay]]="","Cancelled",IF(Flights[[#This Row],[Arrival Delay]]&gt;15,"Delayed","On time"))</f>
        <v>On time</v>
      </c>
      <c r="V3147" t="str">
        <f>IF(Flights[[#This Row],[Status]]&lt;&gt;"Delayed","",IF(Flights[[#This Row],[Arrival Delay]]&gt;120,"Severe",IF(Flights[[#This Row],[Arrival Delay]]&gt;60,"Major","Moderate")))</f>
        <v/>
      </c>
      <c r="X3147" t="str">
        <f>IF(OR(AND(Flights[[#This Row],[Status]]="Cancelled",Flights[[#This Row],[Cancellation Reason]]="Airline/Carrier"),Flights[[#This Row],[Delay Type]]="Severe"),"Yes","No")</f>
        <v>No</v>
      </c>
    </row>
    <row r="3148" spans="1:24" x14ac:dyDescent="0.25">
      <c r="A3148" s="3">
        <v>42234</v>
      </c>
      <c r="B3148">
        <f>WEEKNUM(Flights[[#This Row],[Date]],2)</f>
        <v>34</v>
      </c>
      <c r="C3148">
        <f>WEEKDAY(Flights[[#This Row],[Date]],2)</f>
        <v>2</v>
      </c>
      <c r="D3148" t="s">
        <v>1381</v>
      </c>
      <c r="E3148" t="s">
        <v>1998</v>
      </c>
      <c r="F3148" t="s">
        <v>0</v>
      </c>
      <c r="G3148" t="s">
        <v>26</v>
      </c>
      <c r="H3148" t="str">
        <f>_xlfn.XLOOKUP(Flights[[#This Row],[Destination]],Airports!$A$1:$A$77,Airports!$D$1:$D$77,"Code not found")</f>
        <v>Atlanta</v>
      </c>
      <c r="I3148" t="str" cm="1">
        <f t="array" ref="I3148">_xlfn.XLOOKUP(Flights[[#This Row],[Destination]],_xlfn._TRO_TRAILING(Airports!A:A),_xlfn._TRO_TRAILING(Airports!E:E),"Code not found")</f>
        <v>GA</v>
      </c>
      <c r="J3148" s="1">
        <v>0.95833333333333337</v>
      </c>
      <c r="K3148">
        <f>HOUR(Flights[[#This Row],[Scheduled Departure]])</f>
        <v>23</v>
      </c>
      <c r="L3148" s="1">
        <v>0.95763888888888893</v>
      </c>
      <c r="M3148">
        <v>-1</v>
      </c>
      <c r="N3148">
        <v>261</v>
      </c>
      <c r="O3148" s="14">
        <f>Flights[[#This Row],[Length (min)]]/60</f>
        <v>4.3499999999999996</v>
      </c>
      <c r="P3148">
        <v>1947</v>
      </c>
      <c r="Q3148" s="17">
        <f>IFERROR(Flights[[#This Row],[Distance]]/Flights[[#This Row],[Length (hr)]],"")</f>
        <v>447.58620689655174</v>
      </c>
      <c r="R3148" s="1">
        <v>0.27083333333333331</v>
      </c>
      <c r="S3148" s="1">
        <v>0.2638888888888889</v>
      </c>
      <c r="T3148">
        <v>-10</v>
      </c>
      <c r="U3148" t="str">
        <f>IF(Flights[[#This Row],[Arrival Delay]]="","Cancelled",IF(Flights[[#This Row],[Arrival Delay]]&gt;15,"Delayed","On time"))</f>
        <v>On time</v>
      </c>
      <c r="V3148" t="str">
        <f>IF(Flights[[#This Row],[Status]]&lt;&gt;"Delayed","",IF(Flights[[#This Row],[Arrival Delay]]&gt;120,"Severe",IF(Flights[[#This Row],[Arrival Delay]]&gt;60,"Major","Moderate")))</f>
        <v/>
      </c>
      <c r="X3148" t="str">
        <f>IF(OR(AND(Flights[[#This Row],[Status]]="Cancelled",Flights[[#This Row],[Cancellation Reason]]="Airline/Carrier"),Flights[[#This Row],[Delay Type]]="Severe"),"Yes","No")</f>
        <v>No</v>
      </c>
    </row>
    <row r="3149" spans="1:24" x14ac:dyDescent="0.25">
      <c r="A3149" s="3">
        <v>42235</v>
      </c>
      <c r="B3149">
        <f>WEEKNUM(Flights[[#This Row],[Date]],2)</f>
        <v>34</v>
      </c>
      <c r="C3149">
        <f>WEEKDAY(Flights[[#This Row],[Date]],2)</f>
        <v>3</v>
      </c>
      <c r="D3149" t="s">
        <v>869</v>
      </c>
      <c r="E3149" t="s">
        <v>1995</v>
      </c>
      <c r="F3149" t="s">
        <v>0</v>
      </c>
      <c r="G3149" t="s">
        <v>270</v>
      </c>
      <c r="H3149" t="str">
        <f>_xlfn.XLOOKUP(Flights[[#This Row],[Destination]],Airports!$A$1:$A$77,Airports!$D$1:$D$77,"Code not found")</f>
        <v>Dallas</v>
      </c>
      <c r="I3149" t="str" cm="1">
        <f t="array" ref="I3149">_xlfn.XLOOKUP(Flights[[#This Row],[Destination]],_xlfn._TRO_TRAILING(Airports!A:A),_xlfn._TRO_TRAILING(Airports!E:E),"Code not found")</f>
        <v>TX</v>
      </c>
      <c r="J3149" s="1">
        <v>0.2673611111111111</v>
      </c>
      <c r="K3149">
        <f>HOUR(Flights[[#This Row],[Scheduled Departure]])</f>
        <v>6</v>
      </c>
      <c r="L3149" s="1">
        <v>0.26874999999999999</v>
      </c>
      <c r="M3149">
        <v>2</v>
      </c>
      <c r="N3149">
        <v>194</v>
      </c>
      <c r="O3149" s="14">
        <f>Flights[[#This Row],[Length (min)]]/60</f>
        <v>3.2333333333333334</v>
      </c>
      <c r="P3149">
        <v>1246</v>
      </c>
      <c r="Q3149" s="17">
        <f>IFERROR(Flights[[#This Row],[Distance]]/Flights[[#This Row],[Length (hr)]],"")</f>
        <v>385.36082474226805</v>
      </c>
      <c r="R3149" s="1">
        <v>0.47916666666666669</v>
      </c>
      <c r="S3149" s="1">
        <v>0.48680555555555555</v>
      </c>
      <c r="T3149">
        <v>11</v>
      </c>
      <c r="U3149" t="str">
        <f>IF(Flights[[#This Row],[Arrival Delay]]="","Cancelled",IF(Flights[[#This Row],[Arrival Delay]]&gt;15,"Delayed","On time"))</f>
        <v>On time</v>
      </c>
      <c r="V3149" t="str">
        <f>IF(Flights[[#This Row],[Status]]&lt;&gt;"Delayed","",IF(Flights[[#This Row],[Arrival Delay]]&gt;120,"Severe",IF(Flights[[#This Row],[Arrival Delay]]&gt;60,"Major","Moderate")))</f>
        <v/>
      </c>
      <c r="X3149" t="str">
        <f>IF(OR(AND(Flights[[#This Row],[Status]]="Cancelled",Flights[[#This Row],[Cancellation Reason]]="Airline/Carrier"),Flights[[#This Row],[Delay Type]]="Severe"),"Yes","No")</f>
        <v>No</v>
      </c>
    </row>
    <row r="3150" spans="1:24" x14ac:dyDescent="0.25">
      <c r="A3150" s="3">
        <v>42235</v>
      </c>
      <c r="B3150">
        <f>WEEKNUM(Flights[[#This Row],[Date]],2)</f>
        <v>34</v>
      </c>
      <c r="C3150">
        <f>WEEKDAY(Flights[[#This Row],[Date]],2)</f>
        <v>3</v>
      </c>
      <c r="D3150" t="s">
        <v>1463</v>
      </c>
      <c r="E3150" t="s">
        <v>1989</v>
      </c>
      <c r="F3150" t="s">
        <v>0</v>
      </c>
      <c r="G3150" t="s">
        <v>15</v>
      </c>
      <c r="H3150" t="str">
        <f>_xlfn.XLOOKUP(Flights[[#This Row],[Destination]],Airports!$A$1:$A$77,Airports!$D$1:$D$77,"Code not found")</f>
        <v>Las Vegas</v>
      </c>
      <c r="I3150" t="str" cm="1">
        <f t="array" ref="I3150">_xlfn.XLOOKUP(Flights[[#This Row],[Destination]],_xlfn._TRO_TRAILING(Airports!A:A),_xlfn._TRO_TRAILING(Airports!E:E),"Code not found")</f>
        <v>NV</v>
      </c>
      <c r="J3150" s="1">
        <v>0.30555555555555558</v>
      </c>
      <c r="K3150">
        <f>HOUR(Flights[[#This Row],[Scheduled Departure]])</f>
        <v>7</v>
      </c>
      <c r="L3150" s="1">
        <v>0.30277777777777776</v>
      </c>
      <c r="M3150">
        <v>-4</v>
      </c>
      <c r="N3150">
        <v>68</v>
      </c>
      <c r="O3150" s="14">
        <f>Flights[[#This Row],[Length (min)]]/60</f>
        <v>1.1333333333333333</v>
      </c>
      <c r="P3150">
        <v>236</v>
      </c>
      <c r="Q3150" s="17">
        <f>IFERROR(Flights[[#This Row],[Distance]]/Flights[[#This Row],[Length (hr)]],"")</f>
        <v>208.23529411764707</v>
      </c>
      <c r="R3150" s="1">
        <v>0.35416666666666669</v>
      </c>
      <c r="S3150" s="1">
        <v>0.35</v>
      </c>
      <c r="T3150">
        <v>-6</v>
      </c>
      <c r="U3150" t="str">
        <f>IF(Flights[[#This Row],[Arrival Delay]]="","Cancelled",IF(Flights[[#This Row],[Arrival Delay]]&gt;15,"Delayed","On time"))</f>
        <v>On time</v>
      </c>
      <c r="V3150" t="str">
        <f>IF(Flights[[#This Row],[Status]]&lt;&gt;"Delayed","",IF(Flights[[#This Row],[Arrival Delay]]&gt;120,"Severe",IF(Flights[[#This Row],[Arrival Delay]]&gt;60,"Major","Moderate")))</f>
        <v/>
      </c>
      <c r="X3150" t="str">
        <f>IF(OR(AND(Flights[[#This Row],[Status]]="Cancelled",Flights[[#This Row],[Cancellation Reason]]="Airline/Carrier"),Flights[[#This Row],[Delay Type]]="Severe"),"Yes","No")</f>
        <v>No</v>
      </c>
    </row>
    <row r="3151" spans="1:24" x14ac:dyDescent="0.25">
      <c r="A3151" s="3">
        <v>42235</v>
      </c>
      <c r="B3151">
        <f>WEEKNUM(Flights[[#This Row],[Date]],2)</f>
        <v>34</v>
      </c>
      <c r="C3151">
        <f>WEEKDAY(Flights[[#This Row],[Date]],2)</f>
        <v>3</v>
      </c>
      <c r="D3151" t="s">
        <v>1369</v>
      </c>
      <c r="E3151" t="s">
        <v>1990</v>
      </c>
      <c r="F3151" t="s">
        <v>0</v>
      </c>
      <c r="G3151" t="s">
        <v>4</v>
      </c>
      <c r="H3151" t="str">
        <f>_xlfn.XLOOKUP(Flights[[#This Row],[Destination]],Airports!$A$1:$A$77,Airports!$D$1:$D$77,"Code not found")</f>
        <v>Chicago</v>
      </c>
      <c r="I3151" t="str" cm="1">
        <f t="array" ref="I3151">_xlfn.XLOOKUP(Flights[[#This Row],[Destination]],_xlfn._TRO_TRAILING(Airports!A:A),_xlfn._TRO_TRAILING(Airports!E:E),"Code not found")</f>
        <v>IL</v>
      </c>
      <c r="J3151" s="1">
        <v>0.38541666666666669</v>
      </c>
      <c r="K3151">
        <f>HOUR(Flights[[#This Row],[Scheduled Departure]])</f>
        <v>9</v>
      </c>
      <c r="L3151" s="1">
        <v>0.38958333333333334</v>
      </c>
      <c r="M3151">
        <v>6</v>
      </c>
      <c r="N3151">
        <v>232</v>
      </c>
      <c r="O3151" s="14">
        <f>Flights[[#This Row],[Length (min)]]/60</f>
        <v>3.8666666666666667</v>
      </c>
      <c r="P3151">
        <v>1744</v>
      </c>
      <c r="Q3151" s="17">
        <f>IFERROR(Flights[[#This Row],[Distance]]/Flights[[#This Row],[Length (hr)]],"")</f>
        <v>451.0344827586207</v>
      </c>
      <c r="R3151" s="1">
        <v>0.64444444444444449</v>
      </c>
      <c r="S3151" s="1">
        <v>0.63402777777777775</v>
      </c>
      <c r="T3151">
        <v>-15</v>
      </c>
      <c r="U3151" t="str">
        <f>IF(Flights[[#This Row],[Arrival Delay]]="","Cancelled",IF(Flights[[#This Row],[Arrival Delay]]&gt;15,"Delayed","On time"))</f>
        <v>On time</v>
      </c>
      <c r="V3151" t="str">
        <f>IF(Flights[[#This Row],[Status]]&lt;&gt;"Delayed","",IF(Flights[[#This Row],[Arrival Delay]]&gt;120,"Severe",IF(Flights[[#This Row],[Arrival Delay]]&gt;60,"Major","Moderate")))</f>
        <v/>
      </c>
      <c r="X3151" t="str">
        <f>IF(OR(AND(Flights[[#This Row],[Status]]="Cancelled",Flights[[#This Row],[Cancellation Reason]]="Airline/Carrier"),Flights[[#This Row],[Delay Type]]="Severe"),"Yes","No")</f>
        <v>No</v>
      </c>
    </row>
    <row r="3152" spans="1:24" x14ac:dyDescent="0.25">
      <c r="A3152" s="3">
        <v>42235</v>
      </c>
      <c r="B3152">
        <f>WEEKNUM(Flights[[#This Row],[Date]],2)</f>
        <v>34</v>
      </c>
      <c r="C3152">
        <f>WEEKDAY(Flights[[#This Row],[Date]],2)</f>
        <v>3</v>
      </c>
      <c r="D3152" t="s">
        <v>35</v>
      </c>
      <c r="E3152" t="s">
        <v>1987</v>
      </c>
      <c r="F3152" t="s">
        <v>0</v>
      </c>
      <c r="G3152" t="s">
        <v>3</v>
      </c>
      <c r="H3152" t="str">
        <f>_xlfn.XLOOKUP(Flights[[#This Row],[Destination]],Airports!$A$1:$A$77,Airports!$D$1:$D$77,"Code not found")</f>
        <v>Dallas</v>
      </c>
      <c r="I3152" t="str" cm="1">
        <f t="array" ref="I3152">_xlfn.XLOOKUP(Flights[[#This Row],[Destination]],_xlfn._TRO_TRAILING(Airports!A:A),_xlfn._TRO_TRAILING(Airports!E:E),"Code not found")</f>
        <v>TX</v>
      </c>
      <c r="J3152" s="1">
        <v>0.47569444444444442</v>
      </c>
      <c r="K3152">
        <f>HOUR(Flights[[#This Row],[Scheduled Departure]])</f>
        <v>11</v>
      </c>
      <c r="L3152" s="1">
        <v>0.47430555555555554</v>
      </c>
      <c r="M3152">
        <v>-2</v>
      </c>
      <c r="N3152">
        <v>187</v>
      </c>
      <c r="O3152" s="14">
        <f>Flights[[#This Row],[Length (min)]]/60</f>
        <v>3.1166666666666667</v>
      </c>
      <c r="P3152">
        <v>1235</v>
      </c>
      <c r="Q3152" s="17">
        <f>IFERROR(Flights[[#This Row],[Distance]]/Flights[[#This Row],[Length (hr)]],"")</f>
        <v>396.2566844919786</v>
      </c>
      <c r="R3152" s="1">
        <v>0.6958333333333333</v>
      </c>
      <c r="S3152" s="1">
        <v>0.6875</v>
      </c>
      <c r="T3152">
        <v>-12</v>
      </c>
      <c r="U3152" t="str">
        <f>IF(Flights[[#This Row],[Arrival Delay]]="","Cancelled",IF(Flights[[#This Row],[Arrival Delay]]&gt;15,"Delayed","On time"))</f>
        <v>On time</v>
      </c>
      <c r="V3152" t="str">
        <f>IF(Flights[[#This Row],[Status]]&lt;&gt;"Delayed","",IF(Flights[[#This Row],[Arrival Delay]]&gt;120,"Severe",IF(Flights[[#This Row],[Arrival Delay]]&gt;60,"Major","Moderate")))</f>
        <v/>
      </c>
      <c r="X3152" t="str">
        <f>IF(OR(AND(Flights[[#This Row],[Status]]="Cancelled",Flights[[#This Row],[Cancellation Reason]]="Airline/Carrier"),Flights[[#This Row],[Delay Type]]="Severe"),"Yes","No")</f>
        <v>No</v>
      </c>
    </row>
    <row r="3153" spans="1:24" x14ac:dyDescent="0.25">
      <c r="A3153" s="3">
        <v>42235</v>
      </c>
      <c r="B3153">
        <f>WEEKNUM(Flights[[#This Row],[Date]],2)</f>
        <v>34</v>
      </c>
      <c r="C3153">
        <f>WEEKDAY(Flights[[#This Row],[Date]],2)</f>
        <v>3</v>
      </c>
      <c r="D3153" t="s">
        <v>1039</v>
      </c>
      <c r="E3153" t="s">
        <v>1990</v>
      </c>
      <c r="F3153" t="s">
        <v>0</v>
      </c>
      <c r="G3153" t="s">
        <v>4</v>
      </c>
      <c r="H3153" t="str">
        <f>_xlfn.XLOOKUP(Flights[[#This Row],[Destination]],Airports!$A$1:$A$77,Airports!$D$1:$D$77,"Code not found")</f>
        <v>Chicago</v>
      </c>
      <c r="I3153" t="str" cm="1">
        <f t="array" ref="I3153">_xlfn.XLOOKUP(Flights[[#This Row],[Destination]],_xlfn._TRO_TRAILING(Airports!A:A),_xlfn._TRO_TRAILING(Airports!E:E),"Code not found")</f>
        <v>IL</v>
      </c>
      <c r="J3153" s="1">
        <v>0.49861111111111112</v>
      </c>
      <c r="K3153">
        <f>HOUR(Flights[[#This Row],[Scheduled Departure]])</f>
        <v>11</v>
      </c>
      <c r="L3153" s="1">
        <v>0.50208333333333333</v>
      </c>
      <c r="M3153">
        <v>5</v>
      </c>
      <c r="N3153">
        <v>243</v>
      </c>
      <c r="O3153" s="14">
        <f>Flights[[#This Row],[Length (min)]]/60</f>
        <v>4.05</v>
      </c>
      <c r="P3153">
        <v>1744</v>
      </c>
      <c r="Q3153" s="17">
        <f>IFERROR(Flights[[#This Row],[Distance]]/Flights[[#This Row],[Length (hr)]],"")</f>
        <v>430.61728395061732</v>
      </c>
      <c r="R3153" s="1">
        <v>0.75763888888888886</v>
      </c>
      <c r="S3153" s="1">
        <v>0.75416666666666665</v>
      </c>
      <c r="T3153">
        <v>-5</v>
      </c>
      <c r="U3153" t="str">
        <f>IF(Flights[[#This Row],[Arrival Delay]]="","Cancelled",IF(Flights[[#This Row],[Arrival Delay]]&gt;15,"Delayed","On time"))</f>
        <v>On time</v>
      </c>
      <c r="V3153" t="str">
        <f>IF(Flights[[#This Row],[Status]]&lt;&gt;"Delayed","",IF(Flights[[#This Row],[Arrival Delay]]&gt;120,"Severe",IF(Flights[[#This Row],[Arrival Delay]]&gt;60,"Major","Moderate")))</f>
        <v/>
      </c>
      <c r="X3153" t="str">
        <f>IF(OR(AND(Flights[[#This Row],[Status]]="Cancelled",Flights[[#This Row],[Cancellation Reason]]="Airline/Carrier"),Flights[[#This Row],[Delay Type]]="Severe"),"Yes","No")</f>
        <v>No</v>
      </c>
    </row>
    <row r="3154" spans="1:24" x14ac:dyDescent="0.25">
      <c r="A3154" s="3">
        <v>42235</v>
      </c>
      <c r="B3154">
        <f>WEEKNUM(Flights[[#This Row],[Date]],2)</f>
        <v>34</v>
      </c>
      <c r="C3154">
        <f>WEEKDAY(Flights[[#This Row],[Date]],2)</f>
        <v>3</v>
      </c>
      <c r="D3154" t="s">
        <v>494</v>
      </c>
      <c r="E3154" t="s">
        <v>1996</v>
      </c>
      <c r="F3154" t="s">
        <v>0</v>
      </c>
      <c r="G3154" t="s">
        <v>270</v>
      </c>
      <c r="H3154" t="str">
        <f>_xlfn.XLOOKUP(Flights[[#This Row],[Destination]],Airports!$A$1:$A$77,Airports!$D$1:$D$77,"Code not found")</f>
        <v>Dallas</v>
      </c>
      <c r="I3154" t="str" cm="1">
        <f t="array" ref="I3154">_xlfn.XLOOKUP(Flights[[#This Row],[Destination]],_xlfn._TRO_TRAILING(Airports!A:A),_xlfn._TRO_TRAILING(Airports!E:E),"Code not found")</f>
        <v>TX</v>
      </c>
      <c r="J3154" s="1">
        <v>0.51736111111111116</v>
      </c>
      <c r="K3154">
        <f>HOUR(Flights[[#This Row],[Scheduled Departure]])</f>
        <v>12</v>
      </c>
      <c r="L3154" s="1">
        <v>0.53194444444444444</v>
      </c>
      <c r="M3154">
        <v>21</v>
      </c>
      <c r="N3154">
        <v>170</v>
      </c>
      <c r="O3154" s="14">
        <f>Flights[[#This Row],[Length (min)]]/60</f>
        <v>2.8333333333333335</v>
      </c>
      <c r="P3154">
        <v>1246</v>
      </c>
      <c r="Q3154" s="17">
        <f>IFERROR(Flights[[#This Row],[Distance]]/Flights[[#This Row],[Length (hr)]],"")</f>
        <v>439.76470588235293</v>
      </c>
      <c r="R3154" s="1">
        <v>0.72916666666666663</v>
      </c>
      <c r="S3154" s="1">
        <v>0.73333333333333328</v>
      </c>
      <c r="T3154">
        <v>6</v>
      </c>
      <c r="U3154" t="str">
        <f>IF(Flights[[#This Row],[Arrival Delay]]="","Cancelled",IF(Flights[[#This Row],[Arrival Delay]]&gt;15,"Delayed","On time"))</f>
        <v>On time</v>
      </c>
      <c r="V3154" t="str">
        <f>IF(Flights[[#This Row],[Status]]&lt;&gt;"Delayed","",IF(Flights[[#This Row],[Arrival Delay]]&gt;120,"Severe",IF(Flights[[#This Row],[Arrival Delay]]&gt;60,"Major","Moderate")))</f>
        <v/>
      </c>
      <c r="X3154" t="str">
        <f>IF(OR(AND(Flights[[#This Row],[Status]]="Cancelled",Flights[[#This Row],[Cancellation Reason]]="Airline/Carrier"),Flights[[#This Row],[Delay Type]]="Severe"),"Yes","No")</f>
        <v>No</v>
      </c>
    </row>
    <row r="3155" spans="1:24" x14ac:dyDescent="0.25">
      <c r="A3155" s="3">
        <v>42235</v>
      </c>
      <c r="B3155">
        <f>WEEKNUM(Flights[[#This Row],[Date]],2)</f>
        <v>34</v>
      </c>
      <c r="C3155">
        <f>WEEKDAY(Flights[[#This Row],[Date]],2)</f>
        <v>3</v>
      </c>
      <c r="D3155" t="s">
        <v>1653</v>
      </c>
      <c r="E3155" t="s">
        <v>1993</v>
      </c>
      <c r="F3155" t="s">
        <v>0</v>
      </c>
      <c r="G3155" t="s">
        <v>303</v>
      </c>
      <c r="H3155" t="str">
        <f>_xlfn.XLOOKUP(Flights[[#This Row],[Destination]],Airports!$A$1:$A$77,Airports!$D$1:$D$77,"Code not found")</f>
        <v>Kansas City</v>
      </c>
      <c r="I3155" t="str" cm="1">
        <f t="array" ref="I3155">_xlfn.XLOOKUP(Flights[[#This Row],[Destination]],_xlfn._TRO_TRAILING(Airports!A:A),_xlfn._TRO_TRAILING(Airports!E:E),"Code not found")</f>
        <v>MO</v>
      </c>
      <c r="J3155" s="1">
        <v>0.53819444444444442</v>
      </c>
      <c r="K3155">
        <f>HOUR(Flights[[#This Row],[Scheduled Departure]])</f>
        <v>12</v>
      </c>
      <c r="L3155" s="1">
        <v>0.53749999999999998</v>
      </c>
      <c r="M3155">
        <v>-1</v>
      </c>
      <c r="N3155">
        <v>191</v>
      </c>
      <c r="O3155" s="14">
        <f>Flights[[#This Row],[Length (min)]]/60</f>
        <v>3.1833333333333331</v>
      </c>
      <c r="P3155">
        <v>1363</v>
      </c>
      <c r="Q3155" s="17">
        <f>IFERROR(Flights[[#This Row],[Distance]]/Flights[[#This Row],[Length (hr)]],"")</f>
        <v>428.16753926701574</v>
      </c>
      <c r="R3155" s="1">
        <v>0.75069444444444444</v>
      </c>
      <c r="S3155" s="1">
        <v>0.75347222222222221</v>
      </c>
      <c r="T3155">
        <v>4</v>
      </c>
      <c r="U3155" t="str">
        <f>IF(Flights[[#This Row],[Arrival Delay]]="","Cancelled",IF(Flights[[#This Row],[Arrival Delay]]&gt;15,"Delayed","On time"))</f>
        <v>On time</v>
      </c>
      <c r="V3155" t="str">
        <f>IF(Flights[[#This Row],[Status]]&lt;&gt;"Delayed","",IF(Flights[[#This Row],[Arrival Delay]]&gt;120,"Severe",IF(Flights[[#This Row],[Arrival Delay]]&gt;60,"Major","Moderate")))</f>
        <v/>
      </c>
      <c r="X3155" t="str">
        <f>IF(OR(AND(Flights[[#This Row],[Status]]="Cancelled",Flights[[#This Row],[Cancellation Reason]]="Airline/Carrier"),Flights[[#This Row],[Delay Type]]="Severe"),"Yes","No")</f>
        <v>No</v>
      </c>
    </row>
    <row r="3156" spans="1:24" x14ac:dyDescent="0.25">
      <c r="A3156" s="3">
        <v>42235</v>
      </c>
      <c r="B3156">
        <f>WEEKNUM(Flights[[#This Row],[Date]],2)</f>
        <v>34</v>
      </c>
      <c r="C3156">
        <f>WEEKDAY(Flights[[#This Row],[Date]],2)</f>
        <v>3</v>
      </c>
      <c r="D3156" t="s">
        <v>1757</v>
      </c>
      <c r="E3156" t="s">
        <v>1990</v>
      </c>
      <c r="F3156" t="s">
        <v>0</v>
      </c>
      <c r="G3156" t="s">
        <v>15</v>
      </c>
      <c r="H3156" t="str">
        <f>_xlfn.XLOOKUP(Flights[[#This Row],[Destination]],Airports!$A$1:$A$77,Airports!$D$1:$D$77,"Code not found")</f>
        <v>Las Vegas</v>
      </c>
      <c r="I3156" t="str" cm="1">
        <f t="array" ref="I3156">_xlfn.XLOOKUP(Flights[[#This Row],[Destination]],_xlfn._TRO_TRAILING(Airports!A:A),_xlfn._TRO_TRAILING(Airports!E:E),"Code not found")</f>
        <v>NV</v>
      </c>
      <c r="J3156" s="1">
        <v>0.54652777777777772</v>
      </c>
      <c r="K3156">
        <f>HOUR(Flights[[#This Row],[Scheduled Departure]])</f>
        <v>13</v>
      </c>
      <c r="L3156" s="1">
        <v>0.54374999999999996</v>
      </c>
      <c r="M3156">
        <v>-4</v>
      </c>
      <c r="N3156">
        <v>65</v>
      </c>
      <c r="O3156" s="14">
        <f>Flights[[#This Row],[Length (min)]]/60</f>
        <v>1.0833333333333333</v>
      </c>
      <c r="P3156">
        <v>236</v>
      </c>
      <c r="Q3156" s="17">
        <f>IFERROR(Flights[[#This Row],[Distance]]/Flights[[#This Row],[Length (hr)]],"")</f>
        <v>217.84615384615387</v>
      </c>
      <c r="R3156" s="1">
        <v>0.60069444444444442</v>
      </c>
      <c r="S3156" s="1">
        <v>0.58888888888888891</v>
      </c>
      <c r="T3156">
        <v>-17</v>
      </c>
      <c r="U3156" t="str">
        <f>IF(Flights[[#This Row],[Arrival Delay]]="","Cancelled",IF(Flights[[#This Row],[Arrival Delay]]&gt;15,"Delayed","On time"))</f>
        <v>On time</v>
      </c>
      <c r="V3156" t="str">
        <f>IF(Flights[[#This Row],[Status]]&lt;&gt;"Delayed","",IF(Flights[[#This Row],[Arrival Delay]]&gt;120,"Severe",IF(Flights[[#This Row],[Arrival Delay]]&gt;60,"Major","Moderate")))</f>
        <v/>
      </c>
      <c r="X3156" t="str">
        <f>IF(OR(AND(Flights[[#This Row],[Status]]="Cancelled",Flights[[#This Row],[Cancellation Reason]]="Airline/Carrier"),Flights[[#This Row],[Delay Type]]="Severe"),"Yes","No")</f>
        <v>No</v>
      </c>
    </row>
    <row r="3157" spans="1:24" x14ac:dyDescent="0.25">
      <c r="A3157" s="3">
        <v>42235</v>
      </c>
      <c r="B3157">
        <f>WEEKNUM(Flights[[#This Row],[Date]],2)</f>
        <v>34</v>
      </c>
      <c r="C3157">
        <f>WEEKDAY(Flights[[#This Row],[Date]],2)</f>
        <v>3</v>
      </c>
      <c r="D3157" t="s">
        <v>1090</v>
      </c>
      <c r="E3157" t="s">
        <v>1994</v>
      </c>
      <c r="F3157" t="s">
        <v>0</v>
      </c>
      <c r="G3157" t="s">
        <v>347</v>
      </c>
      <c r="H3157" t="str">
        <f>_xlfn.XLOOKUP(Flights[[#This Row],[Destination]],Airports!$A$1:$A$77,Airports!$D$1:$D$77,"Code not found")</f>
        <v>San Jose</v>
      </c>
      <c r="I3157" t="str" cm="1">
        <f t="array" ref="I3157">_xlfn.XLOOKUP(Flights[[#This Row],[Destination]],_xlfn._TRO_TRAILING(Airports!A:A),_xlfn._TRO_TRAILING(Airports!E:E),"Code not found")</f>
        <v>CA</v>
      </c>
      <c r="J3157" s="1">
        <v>0.55208333333333337</v>
      </c>
      <c r="K3157">
        <f>HOUR(Flights[[#This Row],[Scheduled Departure]])</f>
        <v>13</v>
      </c>
      <c r="L3157" s="1">
        <v>0.54861111111111116</v>
      </c>
      <c r="M3157">
        <v>-5</v>
      </c>
      <c r="N3157">
        <v>89</v>
      </c>
      <c r="O3157" s="14">
        <f>Flights[[#This Row],[Length (min)]]/60</f>
        <v>1.4833333333333334</v>
      </c>
      <c r="P3157">
        <v>308</v>
      </c>
      <c r="Q3157" s="17">
        <f>IFERROR(Flights[[#This Row],[Distance]]/Flights[[#This Row],[Length (hr)]],"")</f>
        <v>207.64044943820224</v>
      </c>
      <c r="R3157" s="1">
        <v>0.60624999999999996</v>
      </c>
      <c r="S3157" s="1">
        <v>0.61041666666666672</v>
      </c>
      <c r="T3157">
        <v>6</v>
      </c>
      <c r="U3157" t="str">
        <f>IF(Flights[[#This Row],[Arrival Delay]]="","Cancelled",IF(Flights[[#This Row],[Arrival Delay]]&gt;15,"Delayed","On time"))</f>
        <v>On time</v>
      </c>
      <c r="V3157" t="str">
        <f>IF(Flights[[#This Row],[Status]]&lt;&gt;"Delayed","",IF(Flights[[#This Row],[Arrival Delay]]&gt;120,"Severe",IF(Flights[[#This Row],[Arrival Delay]]&gt;60,"Major","Moderate")))</f>
        <v/>
      </c>
      <c r="X3157" t="str">
        <f>IF(OR(AND(Flights[[#This Row],[Status]]="Cancelled",Flights[[#This Row],[Cancellation Reason]]="Airline/Carrier"),Flights[[#This Row],[Delay Type]]="Severe"),"Yes","No")</f>
        <v>No</v>
      </c>
    </row>
    <row r="3158" spans="1:24" x14ac:dyDescent="0.25">
      <c r="A3158" s="3">
        <v>42235</v>
      </c>
      <c r="B3158">
        <f>WEEKNUM(Flights[[#This Row],[Date]],2)</f>
        <v>34</v>
      </c>
      <c r="C3158">
        <f>WEEKDAY(Flights[[#This Row],[Date]],2)</f>
        <v>3</v>
      </c>
      <c r="D3158" t="s">
        <v>548</v>
      </c>
      <c r="E3158" t="s">
        <v>1992</v>
      </c>
      <c r="F3158" t="s">
        <v>0</v>
      </c>
      <c r="G3158" t="s">
        <v>285</v>
      </c>
      <c r="H3158" t="str">
        <f>_xlfn.XLOOKUP(Flights[[#This Row],[Destination]],Airports!$A$1:$A$77,Airports!$D$1:$D$77,"Code not found")</f>
        <v>Fort Lauderdale</v>
      </c>
      <c r="I3158" t="str" cm="1">
        <f t="array" ref="I3158">_xlfn.XLOOKUP(Flights[[#This Row],[Destination]],_xlfn._TRO_TRAILING(Airports!A:A),_xlfn._TRO_TRAILING(Airports!E:E),"Code not found")</f>
        <v>FL</v>
      </c>
      <c r="J3158" s="1">
        <v>0.63194444444444442</v>
      </c>
      <c r="K3158">
        <f>HOUR(Flights[[#This Row],[Scheduled Departure]])</f>
        <v>15</v>
      </c>
      <c r="L3158" s="1">
        <v>0.71736111111111112</v>
      </c>
      <c r="M3158">
        <v>123</v>
      </c>
      <c r="N3158">
        <v>300</v>
      </c>
      <c r="O3158" s="14">
        <f>Flights[[#This Row],[Length (min)]]/60</f>
        <v>5</v>
      </c>
      <c r="P3158">
        <v>2343</v>
      </c>
      <c r="Q3158" s="17">
        <f>IFERROR(Flights[[#This Row],[Distance]]/Flights[[#This Row],[Length (hr)]],"")</f>
        <v>468.6</v>
      </c>
      <c r="R3158" s="1">
        <v>0.96875</v>
      </c>
      <c r="S3158" s="1">
        <v>5.0694444444444445E-2</v>
      </c>
      <c r="T3158">
        <v>118</v>
      </c>
      <c r="U3158" t="str">
        <f>IF(Flights[[#This Row],[Arrival Delay]]="","Cancelled",IF(Flights[[#This Row],[Arrival Delay]]&gt;15,"Delayed","On time"))</f>
        <v>Delayed</v>
      </c>
      <c r="V3158" t="str">
        <f>IF(Flights[[#This Row],[Status]]&lt;&gt;"Delayed","",IF(Flights[[#This Row],[Arrival Delay]]&gt;120,"Severe",IF(Flights[[#This Row],[Arrival Delay]]&gt;60,"Major","Moderate")))</f>
        <v>Major</v>
      </c>
      <c r="X3158" t="str">
        <f>IF(OR(AND(Flights[[#This Row],[Status]]="Cancelled",Flights[[#This Row],[Cancellation Reason]]="Airline/Carrier"),Flights[[#This Row],[Delay Type]]="Severe"),"Yes","No")</f>
        <v>No</v>
      </c>
    </row>
    <row r="3159" spans="1:24" x14ac:dyDescent="0.25">
      <c r="A3159" s="3">
        <v>42235</v>
      </c>
      <c r="B3159">
        <f>WEEKNUM(Flights[[#This Row],[Date]],2)</f>
        <v>34</v>
      </c>
      <c r="C3159">
        <f>WEEKDAY(Flights[[#This Row],[Date]],2)</f>
        <v>3</v>
      </c>
      <c r="D3159" t="s">
        <v>1698</v>
      </c>
      <c r="E3159" t="s">
        <v>1995</v>
      </c>
      <c r="F3159" t="s">
        <v>0</v>
      </c>
      <c r="G3159" t="s">
        <v>318</v>
      </c>
      <c r="H3159" t="str">
        <f>_xlfn.XLOOKUP(Flights[[#This Row],[Destination]],Airports!$A$1:$A$77,Airports!$D$1:$D$77,"Code not found")</f>
        <v>Oakland</v>
      </c>
      <c r="I3159" t="str" cm="1">
        <f t="array" ref="I3159">_xlfn.XLOOKUP(Flights[[#This Row],[Destination]],_xlfn._TRO_TRAILING(Airports!A:A),_xlfn._TRO_TRAILING(Airports!E:E),"Code not found")</f>
        <v>CA</v>
      </c>
      <c r="J3159" s="1">
        <v>0.66319444444444442</v>
      </c>
      <c r="K3159">
        <f>HOUR(Flights[[#This Row],[Scheduled Departure]])</f>
        <v>15</v>
      </c>
      <c r="L3159" s="1">
        <v>0.67777777777777781</v>
      </c>
      <c r="M3159">
        <v>21</v>
      </c>
      <c r="N3159">
        <v>65</v>
      </c>
      <c r="O3159" s="14">
        <f>Flights[[#This Row],[Length (min)]]/60</f>
        <v>1.0833333333333333</v>
      </c>
      <c r="P3159">
        <v>337</v>
      </c>
      <c r="Q3159" s="17">
        <f>IFERROR(Flights[[#This Row],[Distance]]/Flights[[#This Row],[Length (hr)]],"")</f>
        <v>311.07692307692309</v>
      </c>
      <c r="R3159" s="1">
        <v>0.71180555555555558</v>
      </c>
      <c r="S3159" s="1">
        <v>0.72291666666666665</v>
      </c>
      <c r="T3159">
        <v>16</v>
      </c>
      <c r="U3159" t="str">
        <f>IF(Flights[[#This Row],[Arrival Delay]]="","Cancelled",IF(Flights[[#This Row],[Arrival Delay]]&gt;15,"Delayed","On time"))</f>
        <v>Delayed</v>
      </c>
      <c r="V3159" t="str">
        <f>IF(Flights[[#This Row],[Status]]&lt;&gt;"Delayed","",IF(Flights[[#This Row],[Arrival Delay]]&gt;120,"Severe",IF(Flights[[#This Row],[Arrival Delay]]&gt;60,"Major","Moderate")))</f>
        <v>Moderate</v>
      </c>
      <c r="X3159" t="str">
        <f>IF(OR(AND(Flights[[#This Row],[Status]]="Cancelled",Flights[[#This Row],[Cancellation Reason]]="Airline/Carrier"),Flights[[#This Row],[Delay Type]]="Severe"),"Yes","No")</f>
        <v>No</v>
      </c>
    </row>
    <row r="3160" spans="1:24" x14ac:dyDescent="0.25">
      <c r="A3160" s="3">
        <v>42235</v>
      </c>
      <c r="B3160">
        <f>WEEKNUM(Flights[[#This Row],[Date]],2)</f>
        <v>34</v>
      </c>
      <c r="C3160">
        <f>WEEKDAY(Flights[[#This Row],[Date]],2)</f>
        <v>3</v>
      </c>
      <c r="D3160" t="s">
        <v>1019</v>
      </c>
      <c r="E3160" t="s">
        <v>1990</v>
      </c>
      <c r="F3160" t="s">
        <v>0</v>
      </c>
      <c r="G3160" t="s">
        <v>273</v>
      </c>
      <c r="H3160" t="str">
        <f>_xlfn.XLOOKUP(Flights[[#This Row],[Destination]],Airports!$A$1:$A$77,Airports!$D$1:$D$77,"Code not found")</f>
        <v>Denver</v>
      </c>
      <c r="I3160" t="str" cm="1">
        <f t="array" ref="I3160">_xlfn.XLOOKUP(Flights[[#This Row],[Destination]],_xlfn._TRO_TRAILING(Airports!A:A),_xlfn._TRO_TRAILING(Airports!E:E),"Code not found")</f>
        <v>CO</v>
      </c>
      <c r="J3160" s="1">
        <v>0.74652777777777779</v>
      </c>
      <c r="K3160">
        <f>HOUR(Flights[[#This Row],[Scheduled Departure]])</f>
        <v>17</v>
      </c>
      <c r="L3160" s="1">
        <v>0.74722222222222223</v>
      </c>
      <c r="M3160">
        <v>1</v>
      </c>
      <c r="N3160">
        <v>132</v>
      </c>
      <c r="O3160" s="14">
        <f>Flights[[#This Row],[Length (min)]]/60</f>
        <v>2.2000000000000002</v>
      </c>
      <c r="P3160">
        <v>862</v>
      </c>
      <c r="Q3160" s="17">
        <f>IFERROR(Flights[[#This Row],[Distance]]/Flights[[#This Row],[Length (hr)]],"")</f>
        <v>391.81818181818181</v>
      </c>
      <c r="R3160" s="1">
        <v>0.88680555555555551</v>
      </c>
      <c r="S3160" s="1">
        <v>0.88055555555555554</v>
      </c>
      <c r="T3160">
        <v>-9</v>
      </c>
      <c r="U3160" t="str">
        <f>IF(Flights[[#This Row],[Arrival Delay]]="","Cancelled",IF(Flights[[#This Row],[Arrival Delay]]&gt;15,"Delayed","On time"))</f>
        <v>On time</v>
      </c>
      <c r="V3160" t="str">
        <f>IF(Flights[[#This Row],[Status]]&lt;&gt;"Delayed","",IF(Flights[[#This Row],[Arrival Delay]]&gt;120,"Severe",IF(Flights[[#This Row],[Arrival Delay]]&gt;60,"Major","Moderate")))</f>
        <v/>
      </c>
      <c r="X3160" t="str">
        <f>IF(OR(AND(Flights[[#This Row],[Status]]="Cancelled",Flights[[#This Row],[Cancellation Reason]]="Airline/Carrier"),Flights[[#This Row],[Delay Type]]="Severe"),"Yes","No")</f>
        <v>No</v>
      </c>
    </row>
    <row r="3161" spans="1:24" x14ac:dyDescent="0.25">
      <c r="A3161" s="3">
        <v>42235</v>
      </c>
      <c r="B3161">
        <f>WEEKNUM(Flights[[#This Row],[Date]],2)</f>
        <v>34</v>
      </c>
      <c r="C3161">
        <f>WEEKDAY(Flights[[#This Row],[Date]],2)</f>
        <v>3</v>
      </c>
      <c r="D3161" t="s">
        <v>1708</v>
      </c>
      <c r="E3161" t="s">
        <v>1995</v>
      </c>
      <c r="F3161" t="s">
        <v>0</v>
      </c>
      <c r="G3161" t="s">
        <v>273</v>
      </c>
      <c r="H3161" t="str">
        <f>_xlfn.XLOOKUP(Flights[[#This Row],[Destination]],Airports!$A$1:$A$77,Airports!$D$1:$D$77,"Code not found")</f>
        <v>Denver</v>
      </c>
      <c r="I3161" t="str" cm="1">
        <f t="array" ref="I3161">_xlfn.XLOOKUP(Flights[[#This Row],[Destination]],_xlfn._TRO_TRAILING(Airports!A:A),_xlfn._TRO_TRAILING(Airports!E:E),"Code not found")</f>
        <v>CO</v>
      </c>
      <c r="J3161" s="1">
        <v>0.78472222222222221</v>
      </c>
      <c r="K3161">
        <f>HOUR(Flights[[#This Row],[Scheduled Departure]])</f>
        <v>18</v>
      </c>
      <c r="L3161" s="1">
        <v>0.78263888888888888</v>
      </c>
      <c r="M3161">
        <v>-3</v>
      </c>
      <c r="N3161">
        <v>153</v>
      </c>
      <c r="O3161" s="14">
        <f>Flights[[#This Row],[Length (min)]]/60</f>
        <v>2.5499999999999998</v>
      </c>
      <c r="P3161">
        <v>862</v>
      </c>
      <c r="Q3161" s="17">
        <f>IFERROR(Flights[[#This Row],[Distance]]/Flights[[#This Row],[Length (hr)]],"")</f>
        <v>338.03921568627453</v>
      </c>
      <c r="R3161" s="1">
        <v>0.91666666666666663</v>
      </c>
      <c r="S3161" s="1">
        <v>0.93055555555555558</v>
      </c>
      <c r="T3161">
        <v>20</v>
      </c>
      <c r="U3161" t="str">
        <f>IF(Flights[[#This Row],[Arrival Delay]]="","Cancelled",IF(Flights[[#This Row],[Arrival Delay]]&gt;15,"Delayed","On time"))</f>
        <v>Delayed</v>
      </c>
      <c r="V3161" t="str">
        <f>IF(Flights[[#This Row],[Status]]&lt;&gt;"Delayed","",IF(Flights[[#This Row],[Arrival Delay]]&gt;120,"Severe",IF(Flights[[#This Row],[Arrival Delay]]&gt;60,"Major","Moderate")))</f>
        <v>Moderate</v>
      </c>
      <c r="X3161" t="str">
        <f>IF(OR(AND(Flights[[#This Row],[Status]]="Cancelled",Flights[[#This Row],[Cancellation Reason]]="Airline/Carrier"),Flights[[#This Row],[Delay Type]]="Severe"),"Yes","No")</f>
        <v>No</v>
      </c>
    </row>
    <row r="3162" spans="1:24" x14ac:dyDescent="0.25">
      <c r="A3162" s="3">
        <v>42236</v>
      </c>
      <c r="B3162">
        <f>WEEKNUM(Flights[[#This Row],[Date]],2)</f>
        <v>34</v>
      </c>
      <c r="C3162">
        <f>WEEKDAY(Flights[[#This Row],[Date]],2)</f>
        <v>4</v>
      </c>
      <c r="D3162" t="s">
        <v>412</v>
      </c>
      <c r="E3162" t="s">
        <v>1996</v>
      </c>
      <c r="F3162" t="s">
        <v>0</v>
      </c>
      <c r="G3162" t="s">
        <v>16</v>
      </c>
      <c r="H3162" t="str">
        <f>_xlfn.XLOOKUP(Flights[[#This Row],[Destination]],Airports!$A$1:$A$77,Airports!$D$1:$D$77,"Code not found")</f>
        <v>Dulles</v>
      </c>
      <c r="I3162" t="str" cm="1">
        <f t="array" ref="I3162">_xlfn.XLOOKUP(Flights[[#This Row],[Destination]],_xlfn._TRO_TRAILING(Airports!A:A),_xlfn._TRO_TRAILING(Airports!E:E),"Code not found")</f>
        <v>VA</v>
      </c>
      <c r="J3162" s="1">
        <v>0.35069444444444442</v>
      </c>
      <c r="K3162">
        <f>HOUR(Flights[[#This Row],[Scheduled Departure]])</f>
        <v>8</v>
      </c>
      <c r="L3162" s="1">
        <v>0.34930555555555554</v>
      </c>
      <c r="M3162">
        <v>-2</v>
      </c>
      <c r="N3162">
        <v>282</v>
      </c>
      <c r="O3162" s="14">
        <f>Flights[[#This Row],[Length (min)]]/60</f>
        <v>4.7</v>
      </c>
      <c r="P3162">
        <v>2288</v>
      </c>
      <c r="Q3162" s="17">
        <f>IFERROR(Flights[[#This Row],[Distance]]/Flights[[#This Row],[Length (hr)]],"")</f>
        <v>486.80851063829783</v>
      </c>
      <c r="R3162" s="1">
        <v>0.68402777777777779</v>
      </c>
      <c r="S3162" s="1">
        <v>0.67013888888888884</v>
      </c>
      <c r="T3162">
        <v>-20</v>
      </c>
      <c r="U3162" t="str">
        <f>IF(Flights[[#This Row],[Arrival Delay]]="","Cancelled",IF(Flights[[#This Row],[Arrival Delay]]&gt;15,"Delayed","On time"))</f>
        <v>On time</v>
      </c>
      <c r="V3162" t="str">
        <f>IF(Flights[[#This Row],[Status]]&lt;&gt;"Delayed","",IF(Flights[[#This Row],[Arrival Delay]]&gt;120,"Severe",IF(Flights[[#This Row],[Arrival Delay]]&gt;60,"Major","Moderate")))</f>
        <v/>
      </c>
      <c r="X3162" t="str">
        <f>IF(OR(AND(Flights[[#This Row],[Status]]="Cancelled",Flights[[#This Row],[Cancellation Reason]]="Airline/Carrier"),Flights[[#This Row],[Delay Type]]="Severe"),"Yes","No")</f>
        <v>No</v>
      </c>
    </row>
    <row r="3163" spans="1:24" x14ac:dyDescent="0.25">
      <c r="A3163" s="3">
        <v>42236</v>
      </c>
      <c r="B3163">
        <f>WEEKNUM(Flights[[#This Row],[Date]],2)</f>
        <v>34</v>
      </c>
      <c r="C3163">
        <f>WEEKDAY(Flights[[#This Row],[Date]],2)</f>
        <v>4</v>
      </c>
      <c r="D3163" t="s">
        <v>1725</v>
      </c>
      <c r="E3163" t="s">
        <v>1995</v>
      </c>
      <c r="F3163" t="s">
        <v>0</v>
      </c>
      <c r="G3163" t="s">
        <v>9</v>
      </c>
      <c r="H3163" t="str">
        <f>_xlfn.XLOOKUP(Flights[[#This Row],[Destination]],Airports!$A$1:$A$77,Airports!$D$1:$D$77,"Code not found")</f>
        <v>San Francisco</v>
      </c>
      <c r="I3163" t="str" cm="1">
        <f t="array" ref="I3163">_xlfn.XLOOKUP(Flights[[#This Row],[Destination]],_xlfn._TRO_TRAILING(Airports!A:A),_xlfn._TRO_TRAILING(Airports!E:E),"Code not found")</f>
        <v>CA</v>
      </c>
      <c r="J3163" s="1">
        <v>0.3576388888888889</v>
      </c>
      <c r="K3163">
        <f>HOUR(Flights[[#This Row],[Scheduled Departure]])</f>
        <v>8</v>
      </c>
      <c r="L3163" s="1">
        <v>0</v>
      </c>
      <c r="O3163" s="14">
        <f>Flights[[#This Row],[Length (min)]]/60</f>
        <v>0</v>
      </c>
      <c r="P3163">
        <v>337</v>
      </c>
      <c r="Q3163" s="17" t="str">
        <f>IFERROR(Flights[[#This Row],[Distance]]/Flights[[#This Row],[Length (hr)]],"")</f>
        <v/>
      </c>
      <c r="R3163" s="1">
        <v>0.41319444444444442</v>
      </c>
      <c r="S3163" s="1">
        <v>0</v>
      </c>
      <c r="U3163" t="str">
        <f>IF(Flights[[#This Row],[Arrival Delay]]="","Cancelled",IF(Flights[[#This Row],[Arrival Delay]]&gt;15,"Delayed","On time"))</f>
        <v>Cancelled</v>
      </c>
      <c r="V3163" t="str">
        <f>IF(Flights[[#This Row],[Status]]&lt;&gt;"Delayed","",IF(Flights[[#This Row],[Arrival Delay]]&gt;120,"Severe",IF(Flights[[#This Row],[Arrival Delay]]&gt;60,"Major","Moderate")))</f>
        <v/>
      </c>
      <c r="W3163" t="s">
        <v>25</v>
      </c>
      <c r="X3163" t="str">
        <f>IF(OR(AND(Flights[[#This Row],[Status]]="Cancelled",Flights[[#This Row],[Cancellation Reason]]="Airline/Carrier"),Flights[[#This Row],[Delay Type]]="Severe"),"Yes","No")</f>
        <v>No</v>
      </c>
    </row>
    <row r="3164" spans="1:24" x14ac:dyDescent="0.25">
      <c r="A3164" s="3">
        <v>42236</v>
      </c>
      <c r="B3164">
        <f>WEEKNUM(Flights[[#This Row],[Date]],2)</f>
        <v>34</v>
      </c>
      <c r="C3164">
        <f>WEEKDAY(Flights[[#This Row],[Date]],2)</f>
        <v>4</v>
      </c>
      <c r="D3164" t="s">
        <v>1136</v>
      </c>
      <c r="E3164" t="s">
        <v>1991</v>
      </c>
      <c r="F3164" t="s">
        <v>0</v>
      </c>
      <c r="G3164" t="s">
        <v>24</v>
      </c>
      <c r="H3164" t="str">
        <f>_xlfn.XLOOKUP(Flights[[#This Row],[Destination]],Airports!$A$1:$A$77,Airports!$D$1:$D$77,"Code not found")</f>
        <v>Portland</v>
      </c>
      <c r="I3164" t="str" cm="1">
        <f t="array" ref="I3164">_xlfn.XLOOKUP(Flights[[#This Row],[Destination]],_xlfn._TRO_TRAILING(Airports!A:A),_xlfn._TRO_TRAILING(Airports!E:E),"Code not found")</f>
        <v>OR</v>
      </c>
      <c r="J3164" s="1">
        <v>0.4548611111111111</v>
      </c>
      <c r="K3164">
        <f>HOUR(Flights[[#This Row],[Scheduled Departure]])</f>
        <v>10</v>
      </c>
      <c r="L3164" s="1">
        <v>0.45208333333333334</v>
      </c>
      <c r="M3164">
        <v>-4</v>
      </c>
      <c r="N3164">
        <v>137</v>
      </c>
      <c r="O3164" s="14">
        <f>Flights[[#This Row],[Length (min)]]/60</f>
        <v>2.2833333333333332</v>
      </c>
      <c r="P3164">
        <v>834</v>
      </c>
      <c r="Q3164" s="17">
        <f>IFERROR(Flights[[#This Row],[Distance]]/Flights[[#This Row],[Length (hr)]],"")</f>
        <v>365.25547445255478</v>
      </c>
      <c r="R3164" s="1">
        <v>0.55555555555555558</v>
      </c>
      <c r="S3164" s="1">
        <v>0.54722222222222228</v>
      </c>
      <c r="T3164">
        <v>-12</v>
      </c>
      <c r="U3164" t="str">
        <f>IF(Flights[[#This Row],[Arrival Delay]]="","Cancelled",IF(Flights[[#This Row],[Arrival Delay]]&gt;15,"Delayed","On time"))</f>
        <v>On time</v>
      </c>
      <c r="V3164" t="str">
        <f>IF(Flights[[#This Row],[Status]]&lt;&gt;"Delayed","",IF(Flights[[#This Row],[Arrival Delay]]&gt;120,"Severe",IF(Flights[[#This Row],[Arrival Delay]]&gt;60,"Major","Moderate")))</f>
        <v/>
      </c>
      <c r="X3164" t="str">
        <f>IF(OR(AND(Flights[[#This Row],[Status]]="Cancelled",Flights[[#This Row],[Cancellation Reason]]="Airline/Carrier"),Flights[[#This Row],[Delay Type]]="Severe"),"Yes","No")</f>
        <v>No</v>
      </c>
    </row>
    <row r="3165" spans="1:24" x14ac:dyDescent="0.25">
      <c r="A3165" s="3">
        <v>42236</v>
      </c>
      <c r="B3165">
        <f>WEEKNUM(Flights[[#This Row],[Date]],2)</f>
        <v>34</v>
      </c>
      <c r="C3165">
        <f>WEEKDAY(Flights[[#This Row],[Date]],2)</f>
        <v>4</v>
      </c>
      <c r="D3165" t="s">
        <v>139</v>
      </c>
      <c r="E3165" t="s">
        <v>1987</v>
      </c>
      <c r="F3165" t="s">
        <v>0</v>
      </c>
      <c r="G3165" t="s">
        <v>23</v>
      </c>
      <c r="H3165" t="str">
        <f>_xlfn.XLOOKUP(Flights[[#This Row],[Destination]],Airports!$A$1:$A$77,Airports!$D$1:$D$77,"Code not found")</f>
        <v>Indianapolis</v>
      </c>
      <c r="I3165" t="str" cm="1">
        <f t="array" ref="I3165">_xlfn.XLOOKUP(Flights[[#This Row],[Destination]],_xlfn._TRO_TRAILING(Airports!A:A),_xlfn._TRO_TRAILING(Airports!E:E),"Code not found")</f>
        <v>IN</v>
      </c>
      <c r="J3165" s="1">
        <v>0.45833333333333331</v>
      </c>
      <c r="K3165">
        <f>HOUR(Flights[[#This Row],[Scheduled Departure]])</f>
        <v>11</v>
      </c>
      <c r="L3165" s="1">
        <v>0.47291666666666665</v>
      </c>
      <c r="M3165">
        <v>21</v>
      </c>
      <c r="N3165">
        <v>234</v>
      </c>
      <c r="O3165" s="14">
        <f>Flights[[#This Row],[Length (min)]]/60</f>
        <v>3.9</v>
      </c>
      <c r="P3165">
        <v>1814</v>
      </c>
      <c r="Q3165" s="17">
        <f>IFERROR(Flights[[#This Row],[Distance]]/Flights[[#This Row],[Length (hr)]],"")</f>
        <v>465.12820512820514</v>
      </c>
      <c r="R3165" s="1">
        <v>0.75972222222222219</v>
      </c>
      <c r="S3165" s="1">
        <v>0.76041666666666663</v>
      </c>
      <c r="T3165">
        <v>1</v>
      </c>
      <c r="U3165" t="str">
        <f>IF(Flights[[#This Row],[Arrival Delay]]="","Cancelled",IF(Flights[[#This Row],[Arrival Delay]]&gt;15,"Delayed","On time"))</f>
        <v>On time</v>
      </c>
      <c r="V3165" t="str">
        <f>IF(Flights[[#This Row],[Status]]&lt;&gt;"Delayed","",IF(Flights[[#This Row],[Arrival Delay]]&gt;120,"Severe",IF(Flights[[#This Row],[Arrival Delay]]&gt;60,"Major","Moderate")))</f>
        <v/>
      </c>
      <c r="X3165" t="str">
        <f>IF(OR(AND(Flights[[#This Row],[Status]]="Cancelled",Flights[[#This Row],[Cancellation Reason]]="Airline/Carrier"),Flights[[#This Row],[Delay Type]]="Severe"),"Yes","No")</f>
        <v>No</v>
      </c>
    </row>
    <row r="3166" spans="1:24" x14ac:dyDescent="0.25">
      <c r="A3166" s="3">
        <v>42236</v>
      </c>
      <c r="B3166">
        <f>WEEKNUM(Flights[[#This Row],[Date]],2)</f>
        <v>34</v>
      </c>
      <c r="C3166">
        <f>WEEKDAY(Flights[[#This Row],[Date]],2)</f>
        <v>4</v>
      </c>
      <c r="D3166" t="s">
        <v>984</v>
      </c>
      <c r="E3166" t="s">
        <v>1990</v>
      </c>
      <c r="F3166" t="s">
        <v>0</v>
      </c>
      <c r="G3166" t="s">
        <v>273</v>
      </c>
      <c r="H3166" t="str">
        <f>_xlfn.XLOOKUP(Flights[[#This Row],[Destination]],Airports!$A$1:$A$77,Airports!$D$1:$D$77,"Code not found")</f>
        <v>Denver</v>
      </c>
      <c r="I3166" t="str" cm="1">
        <f t="array" ref="I3166">_xlfn.XLOOKUP(Flights[[#This Row],[Destination]],_xlfn._TRO_TRAILING(Airports!A:A),_xlfn._TRO_TRAILING(Airports!E:E),"Code not found")</f>
        <v>CO</v>
      </c>
      <c r="J3166" s="1">
        <v>0.65486111111111112</v>
      </c>
      <c r="K3166">
        <f>HOUR(Flights[[#This Row],[Scheduled Departure]])</f>
        <v>15</v>
      </c>
      <c r="L3166" s="1">
        <v>0.65625</v>
      </c>
      <c r="M3166">
        <v>2</v>
      </c>
      <c r="N3166">
        <v>136</v>
      </c>
      <c r="O3166" s="14">
        <f>Flights[[#This Row],[Length (min)]]/60</f>
        <v>2.2666666666666666</v>
      </c>
      <c r="P3166">
        <v>862</v>
      </c>
      <c r="Q3166" s="17">
        <f>IFERROR(Flights[[#This Row],[Distance]]/Flights[[#This Row],[Length (hr)]],"")</f>
        <v>380.29411764705884</v>
      </c>
      <c r="R3166" s="1">
        <v>0.79513888888888884</v>
      </c>
      <c r="S3166" s="1">
        <v>0.79236111111111107</v>
      </c>
      <c r="T3166">
        <v>-4</v>
      </c>
      <c r="U3166" t="str">
        <f>IF(Flights[[#This Row],[Arrival Delay]]="","Cancelled",IF(Flights[[#This Row],[Arrival Delay]]&gt;15,"Delayed","On time"))</f>
        <v>On time</v>
      </c>
      <c r="V3166" t="str">
        <f>IF(Flights[[#This Row],[Status]]&lt;&gt;"Delayed","",IF(Flights[[#This Row],[Arrival Delay]]&gt;120,"Severe",IF(Flights[[#This Row],[Arrival Delay]]&gt;60,"Major","Moderate")))</f>
        <v/>
      </c>
      <c r="X3166" t="str">
        <f>IF(OR(AND(Flights[[#This Row],[Status]]="Cancelled",Flights[[#This Row],[Cancellation Reason]]="Airline/Carrier"),Flights[[#This Row],[Delay Type]]="Severe"),"Yes","No")</f>
        <v>No</v>
      </c>
    </row>
    <row r="3167" spans="1:24" x14ac:dyDescent="0.25">
      <c r="A3167" s="3">
        <v>42236</v>
      </c>
      <c r="B3167">
        <f>WEEKNUM(Flights[[#This Row],[Date]],2)</f>
        <v>34</v>
      </c>
      <c r="C3167">
        <f>WEEKDAY(Flights[[#This Row],[Date]],2)</f>
        <v>4</v>
      </c>
      <c r="D3167" t="s">
        <v>85</v>
      </c>
      <c r="E3167" t="s">
        <v>1987</v>
      </c>
      <c r="F3167" t="s">
        <v>0</v>
      </c>
      <c r="G3167" t="s">
        <v>9</v>
      </c>
      <c r="H3167" t="str">
        <f>_xlfn.XLOOKUP(Flights[[#This Row],[Destination]],Airports!$A$1:$A$77,Airports!$D$1:$D$77,"Code not found")</f>
        <v>San Francisco</v>
      </c>
      <c r="I3167" t="str" cm="1">
        <f t="array" ref="I3167">_xlfn.XLOOKUP(Flights[[#This Row],[Destination]],_xlfn._TRO_TRAILING(Airports!A:A),_xlfn._TRO_TRAILING(Airports!E:E),"Code not found")</f>
        <v>CA</v>
      </c>
      <c r="J3167" s="1">
        <v>0.6875</v>
      </c>
      <c r="K3167">
        <f>HOUR(Flights[[#This Row],[Scheduled Departure]])</f>
        <v>16</v>
      </c>
      <c r="L3167" s="1">
        <v>0.68402777777777779</v>
      </c>
      <c r="M3167">
        <v>-5</v>
      </c>
      <c r="N3167">
        <v>90</v>
      </c>
      <c r="O3167" s="14">
        <f>Flights[[#This Row],[Length (min)]]/60</f>
        <v>1.5</v>
      </c>
      <c r="P3167">
        <v>337</v>
      </c>
      <c r="Q3167" s="17">
        <f>IFERROR(Flights[[#This Row],[Distance]]/Flights[[#This Row],[Length (hr)]],"")</f>
        <v>224.66666666666666</v>
      </c>
      <c r="R3167" s="1">
        <v>0.74722222222222223</v>
      </c>
      <c r="S3167" s="1">
        <v>0.74652777777777779</v>
      </c>
      <c r="T3167">
        <v>-1</v>
      </c>
      <c r="U3167" t="str">
        <f>IF(Flights[[#This Row],[Arrival Delay]]="","Cancelled",IF(Flights[[#This Row],[Arrival Delay]]&gt;15,"Delayed","On time"))</f>
        <v>On time</v>
      </c>
      <c r="V3167" t="str">
        <f>IF(Flights[[#This Row],[Status]]&lt;&gt;"Delayed","",IF(Flights[[#This Row],[Arrival Delay]]&gt;120,"Severe",IF(Flights[[#This Row],[Arrival Delay]]&gt;60,"Major","Moderate")))</f>
        <v/>
      </c>
      <c r="X3167" t="str">
        <f>IF(OR(AND(Flights[[#This Row],[Status]]="Cancelled",Flights[[#This Row],[Cancellation Reason]]="Airline/Carrier"),Flights[[#This Row],[Delay Type]]="Severe"),"Yes","No")</f>
        <v>No</v>
      </c>
    </row>
    <row r="3168" spans="1:24" x14ac:dyDescent="0.25">
      <c r="A3168" s="3">
        <v>42236</v>
      </c>
      <c r="B3168">
        <f>WEEKNUM(Flights[[#This Row],[Date]],2)</f>
        <v>34</v>
      </c>
      <c r="C3168">
        <f>WEEKDAY(Flights[[#This Row],[Date]],2)</f>
        <v>4</v>
      </c>
      <c r="D3168" t="s">
        <v>603</v>
      </c>
      <c r="E3168" t="s">
        <v>1989</v>
      </c>
      <c r="F3168" t="s">
        <v>0</v>
      </c>
      <c r="G3168" t="s">
        <v>20</v>
      </c>
      <c r="H3168" t="str">
        <f>_xlfn.XLOOKUP(Flights[[#This Row],[Destination]],Airports!$A$1:$A$77,Airports!$D$1:$D$77,"Code not found")</f>
        <v>Kahului</v>
      </c>
      <c r="I3168" t="str" cm="1">
        <f t="array" ref="I3168">_xlfn.XLOOKUP(Flights[[#This Row],[Destination]],_xlfn._TRO_TRAILING(Airports!A:A),_xlfn._TRO_TRAILING(Airports!E:E),"Code not found")</f>
        <v>HI</v>
      </c>
      <c r="J3168" s="1">
        <v>0.73958333333333337</v>
      </c>
      <c r="K3168">
        <f>HOUR(Flights[[#This Row],[Scheduled Departure]])</f>
        <v>17</v>
      </c>
      <c r="L3168" s="1">
        <v>0.76111111111111107</v>
      </c>
      <c r="M3168">
        <v>31</v>
      </c>
      <c r="N3168">
        <v>333</v>
      </c>
      <c r="O3168" s="14">
        <f>Flights[[#This Row],[Length (min)]]/60</f>
        <v>5.55</v>
      </c>
      <c r="P3168">
        <v>2486</v>
      </c>
      <c r="Q3168" s="17">
        <f>IFERROR(Flights[[#This Row],[Distance]]/Flights[[#This Row],[Length (hr)]],"")</f>
        <v>447.92792792792795</v>
      </c>
      <c r="R3168" s="1">
        <v>0.85</v>
      </c>
      <c r="S3168" s="1">
        <v>0.86736111111111114</v>
      </c>
      <c r="T3168">
        <v>25</v>
      </c>
      <c r="U3168" t="str">
        <f>IF(Flights[[#This Row],[Arrival Delay]]="","Cancelled",IF(Flights[[#This Row],[Arrival Delay]]&gt;15,"Delayed","On time"))</f>
        <v>Delayed</v>
      </c>
      <c r="V3168" t="str">
        <f>IF(Flights[[#This Row],[Status]]&lt;&gt;"Delayed","",IF(Flights[[#This Row],[Arrival Delay]]&gt;120,"Severe",IF(Flights[[#This Row],[Arrival Delay]]&gt;60,"Major","Moderate")))</f>
        <v>Moderate</v>
      </c>
      <c r="X3168" t="str">
        <f>IF(OR(AND(Flights[[#This Row],[Status]]="Cancelled",Flights[[#This Row],[Cancellation Reason]]="Airline/Carrier"),Flights[[#This Row],[Delay Type]]="Severe"),"Yes","No")</f>
        <v>No</v>
      </c>
    </row>
    <row r="3169" spans="1:24" x14ac:dyDescent="0.25">
      <c r="A3169" s="3">
        <v>42236</v>
      </c>
      <c r="B3169">
        <f>WEEKNUM(Flights[[#This Row],[Date]],2)</f>
        <v>34</v>
      </c>
      <c r="C3169">
        <f>WEEKDAY(Flights[[#This Row],[Date]],2)</f>
        <v>4</v>
      </c>
      <c r="D3169" t="s">
        <v>635</v>
      </c>
      <c r="E3169" t="s">
        <v>1996</v>
      </c>
      <c r="F3169" t="s">
        <v>0</v>
      </c>
      <c r="G3169" t="s">
        <v>344</v>
      </c>
      <c r="H3169" t="str">
        <f>_xlfn.XLOOKUP(Flights[[#This Row],[Destination]],Airports!$A$1:$A$77,Airports!$D$1:$D$77,"Code not found")</f>
        <v>Seattle</v>
      </c>
      <c r="I3169" t="str" cm="1">
        <f t="array" ref="I3169">_xlfn.XLOOKUP(Flights[[#This Row],[Destination]],_xlfn._TRO_TRAILING(Airports!A:A),_xlfn._TRO_TRAILING(Airports!E:E),"Code not found")</f>
        <v>WA</v>
      </c>
      <c r="J3169" s="1">
        <v>0.77430555555555558</v>
      </c>
      <c r="K3169">
        <f>HOUR(Flights[[#This Row],[Scheduled Departure]])</f>
        <v>18</v>
      </c>
      <c r="L3169" s="1">
        <v>0.78541666666666665</v>
      </c>
      <c r="M3169">
        <v>16</v>
      </c>
      <c r="N3169">
        <v>154</v>
      </c>
      <c r="O3169" s="14">
        <f>Flights[[#This Row],[Length (min)]]/60</f>
        <v>2.5666666666666669</v>
      </c>
      <c r="P3169">
        <v>954</v>
      </c>
      <c r="Q3169" s="17">
        <f>IFERROR(Flights[[#This Row],[Distance]]/Flights[[#This Row],[Length (hr)]],"")</f>
        <v>371.68831168831167</v>
      </c>
      <c r="R3169" s="1">
        <v>0.87847222222222221</v>
      </c>
      <c r="S3169" s="1">
        <v>0.89236111111111116</v>
      </c>
      <c r="T3169">
        <v>20</v>
      </c>
      <c r="U3169" t="str">
        <f>IF(Flights[[#This Row],[Arrival Delay]]="","Cancelled",IF(Flights[[#This Row],[Arrival Delay]]&gt;15,"Delayed","On time"))</f>
        <v>Delayed</v>
      </c>
      <c r="V3169" t="str">
        <f>IF(Flights[[#This Row],[Status]]&lt;&gt;"Delayed","",IF(Flights[[#This Row],[Arrival Delay]]&gt;120,"Severe",IF(Flights[[#This Row],[Arrival Delay]]&gt;60,"Major","Moderate")))</f>
        <v>Moderate</v>
      </c>
      <c r="X3169" t="str">
        <f>IF(OR(AND(Flights[[#This Row],[Status]]="Cancelled",Flights[[#This Row],[Cancellation Reason]]="Airline/Carrier"),Flights[[#This Row],[Delay Type]]="Severe"),"Yes","No")</f>
        <v>No</v>
      </c>
    </row>
    <row r="3170" spans="1:24" x14ac:dyDescent="0.25">
      <c r="A3170" s="3">
        <v>42236</v>
      </c>
      <c r="B3170">
        <f>WEEKNUM(Flights[[#This Row],[Date]],2)</f>
        <v>34</v>
      </c>
      <c r="C3170">
        <f>WEEKDAY(Flights[[#This Row],[Date]],2)</f>
        <v>4</v>
      </c>
      <c r="D3170" t="s">
        <v>625</v>
      </c>
      <c r="E3170" t="s">
        <v>1990</v>
      </c>
      <c r="F3170" t="s">
        <v>0</v>
      </c>
      <c r="G3170" t="s">
        <v>17</v>
      </c>
      <c r="H3170" t="str">
        <f>_xlfn.XLOOKUP(Flights[[#This Row],[Destination]],Airports!$A$1:$A$77,Airports!$D$1:$D$77,"Code not found")</f>
        <v>Honolulu</v>
      </c>
      <c r="I3170" t="str" cm="1">
        <f t="array" ref="I3170">_xlfn.XLOOKUP(Flights[[#This Row],[Destination]],_xlfn._TRO_TRAILING(Airports!A:A),_xlfn._TRO_TRAILING(Airports!E:E),"Code not found")</f>
        <v>HI</v>
      </c>
      <c r="J3170" s="1">
        <v>0.79861111111111116</v>
      </c>
      <c r="K3170">
        <f>HOUR(Flights[[#This Row],[Scheduled Departure]])</f>
        <v>19</v>
      </c>
      <c r="L3170" s="1">
        <v>0.81111111111111112</v>
      </c>
      <c r="M3170">
        <v>18</v>
      </c>
      <c r="N3170">
        <v>335</v>
      </c>
      <c r="O3170" s="14">
        <f>Flights[[#This Row],[Length (min)]]/60</f>
        <v>5.583333333333333</v>
      </c>
      <c r="P3170">
        <v>2556</v>
      </c>
      <c r="Q3170" s="17">
        <f>IFERROR(Flights[[#This Row],[Distance]]/Flights[[#This Row],[Length (hr)]],"")</f>
        <v>457.79104477611941</v>
      </c>
      <c r="R3170" s="1">
        <v>0.91666666666666663</v>
      </c>
      <c r="S3170" s="1">
        <v>0.91874999999999996</v>
      </c>
      <c r="T3170">
        <v>3</v>
      </c>
      <c r="U3170" t="str">
        <f>IF(Flights[[#This Row],[Arrival Delay]]="","Cancelled",IF(Flights[[#This Row],[Arrival Delay]]&gt;15,"Delayed","On time"))</f>
        <v>On time</v>
      </c>
      <c r="V3170" t="str">
        <f>IF(Flights[[#This Row],[Status]]&lt;&gt;"Delayed","",IF(Flights[[#This Row],[Arrival Delay]]&gt;120,"Severe",IF(Flights[[#This Row],[Arrival Delay]]&gt;60,"Major","Moderate")))</f>
        <v/>
      </c>
      <c r="X3170" t="str">
        <f>IF(OR(AND(Flights[[#This Row],[Status]]="Cancelled",Flights[[#This Row],[Cancellation Reason]]="Airline/Carrier"),Flights[[#This Row],[Delay Type]]="Severe"),"Yes","No")</f>
        <v>No</v>
      </c>
    </row>
    <row r="3171" spans="1:24" x14ac:dyDescent="0.25">
      <c r="A3171" s="3">
        <v>42237</v>
      </c>
      <c r="B3171">
        <f>WEEKNUM(Flights[[#This Row],[Date]],2)</f>
        <v>34</v>
      </c>
      <c r="C3171">
        <f>WEEKDAY(Flights[[#This Row],[Date]],2)</f>
        <v>5</v>
      </c>
      <c r="D3171" t="s">
        <v>929</v>
      </c>
      <c r="E3171" t="s">
        <v>1995</v>
      </c>
      <c r="F3171" t="s">
        <v>0</v>
      </c>
      <c r="G3171" t="s">
        <v>306</v>
      </c>
      <c r="H3171" t="str">
        <f>_xlfn.XLOOKUP(Flights[[#This Row],[Destination]],Airports!$A$1:$A$77,Airports!$D$1:$D$77,"Code not found")</f>
        <v>Chicago</v>
      </c>
      <c r="I3171" t="str" cm="1">
        <f t="array" ref="I3171">_xlfn.XLOOKUP(Flights[[#This Row],[Destination]],_xlfn._TRO_TRAILING(Airports!A:A),_xlfn._TRO_TRAILING(Airports!E:E),"Code not found")</f>
        <v>IL</v>
      </c>
      <c r="J3171" s="1">
        <v>0.26041666666666669</v>
      </c>
      <c r="K3171">
        <f>HOUR(Flights[[#This Row],[Scheduled Departure]])</f>
        <v>6</v>
      </c>
      <c r="L3171" s="1">
        <v>0.25833333333333336</v>
      </c>
      <c r="M3171">
        <v>-3</v>
      </c>
      <c r="N3171">
        <v>244</v>
      </c>
      <c r="O3171" s="14">
        <f>Flights[[#This Row],[Length (min)]]/60</f>
        <v>4.0666666666666664</v>
      </c>
      <c r="P3171">
        <v>1750</v>
      </c>
      <c r="Q3171" s="17">
        <f>IFERROR(Flights[[#This Row],[Distance]]/Flights[[#This Row],[Length (hr)]],"")</f>
        <v>430.32786885245906</v>
      </c>
      <c r="R3171" s="1">
        <v>0.51041666666666663</v>
      </c>
      <c r="S3171" s="1">
        <v>0.51111111111111107</v>
      </c>
      <c r="T3171">
        <v>1</v>
      </c>
      <c r="U3171" t="str">
        <f>IF(Flights[[#This Row],[Arrival Delay]]="","Cancelled",IF(Flights[[#This Row],[Arrival Delay]]&gt;15,"Delayed","On time"))</f>
        <v>On time</v>
      </c>
      <c r="V3171" t="str">
        <f>IF(Flights[[#This Row],[Status]]&lt;&gt;"Delayed","",IF(Flights[[#This Row],[Arrival Delay]]&gt;120,"Severe",IF(Flights[[#This Row],[Arrival Delay]]&gt;60,"Major","Moderate")))</f>
        <v/>
      </c>
      <c r="X3171" t="str">
        <f>IF(OR(AND(Flights[[#This Row],[Status]]="Cancelled",Flights[[#This Row],[Cancellation Reason]]="Airline/Carrier"),Flights[[#This Row],[Delay Type]]="Severe"),"Yes","No")</f>
        <v>No</v>
      </c>
    </row>
    <row r="3172" spans="1:24" x14ac:dyDescent="0.25">
      <c r="A3172" s="3">
        <v>42237</v>
      </c>
      <c r="B3172">
        <f>WEEKNUM(Flights[[#This Row],[Date]],2)</f>
        <v>34</v>
      </c>
      <c r="C3172">
        <f>WEEKDAY(Flights[[#This Row],[Date]],2)</f>
        <v>5</v>
      </c>
      <c r="D3172" t="s">
        <v>1273</v>
      </c>
      <c r="E3172" t="s">
        <v>1994</v>
      </c>
      <c r="F3172" t="s">
        <v>0</v>
      </c>
      <c r="G3172" t="s">
        <v>318</v>
      </c>
      <c r="H3172" t="str">
        <f>_xlfn.XLOOKUP(Flights[[#This Row],[Destination]],Airports!$A$1:$A$77,Airports!$D$1:$D$77,"Code not found")</f>
        <v>Oakland</v>
      </c>
      <c r="I3172" t="str" cm="1">
        <f t="array" ref="I3172">_xlfn.XLOOKUP(Flights[[#This Row],[Destination]],_xlfn._TRO_TRAILING(Airports!A:A),_xlfn._TRO_TRAILING(Airports!E:E),"Code not found")</f>
        <v>CA</v>
      </c>
      <c r="J3172" s="1">
        <v>0.27083333333333331</v>
      </c>
      <c r="K3172">
        <f>HOUR(Flights[[#This Row],[Scheduled Departure]])</f>
        <v>6</v>
      </c>
      <c r="L3172" s="1">
        <v>0.26666666666666666</v>
      </c>
      <c r="M3172">
        <v>-6</v>
      </c>
      <c r="N3172">
        <v>75</v>
      </c>
      <c r="O3172" s="14">
        <f>Flights[[#This Row],[Length (min)]]/60</f>
        <v>1.25</v>
      </c>
      <c r="P3172">
        <v>337</v>
      </c>
      <c r="Q3172" s="17">
        <f>IFERROR(Flights[[#This Row],[Distance]]/Flights[[#This Row],[Length (hr)]],"")</f>
        <v>269.60000000000002</v>
      </c>
      <c r="R3172" s="1">
        <v>0.3298611111111111</v>
      </c>
      <c r="S3172" s="1">
        <v>0.31874999999999998</v>
      </c>
      <c r="T3172">
        <v>-16</v>
      </c>
      <c r="U3172" t="str">
        <f>IF(Flights[[#This Row],[Arrival Delay]]="","Cancelled",IF(Flights[[#This Row],[Arrival Delay]]&gt;15,"Delayed","On time"))</f>
        <v>On time</v>
      </c>
      <c r="V3172" t="str">
        <f>IF(Flights[[#This Row],[Status]]&lt;&gt;"Delayed","",IF(Flights[[#This Row],[Arrival Delay]]&gt;120,"Severe",IF(Flights[[#This Row],[Arrival Delay]]&gt;60,"Major","Moderate")))</f>
        <v/>
      </c>
      <c r="X3172" t="str">
        <f>IF(OR(AND(Flights[[#This Row],[Status]]="Cancelled",Flights[[#This Row],[Cancellation Reason]]="Airline/Carrier"),Flights[[#This Row],[Delay Type]]="Severe"),"Yes","No")</f>
        <v>No</v>
      </c>
    </row>
    <row r="3173" spans="1:24" x14ac:dyDescent="0.25">
      <c r="A3173" s="3">
        <v>42237</v>
      </c>
      <c r="B3173">
        <f>WEEKNUM(Flights[[#This Row],[Date]],2)</f>
        <v>34</v>
      </c>
      <c r="C3173">
        <f>WEEKDAY(Flights[[#This Row],[Date]],2)</f>
        <v>5</v>
      </c>
      <c r="D3173" t="s">
        <v>1422</v>
      </c>
      <c r="E3173" t="s">
        <v>1990</v>
      </c>
      <c r="F3173" t="s">
        <v>0</v>
      </c>
      <c r="G3173" t="s">
        <v>4</v>
      </c>
      <c r="H3173" t="str">
        <f>_xlfn.XLOOKUP(Flights[[#This Row],[Destination]],Airports!$A$1:$A$77,Airports!$D$1:$D$77,"Code not found")</f>
        <v>Chicago</v>
      </c>
      <c r="I3173" t="str" cm="1">
        <f t="array" ref="I3173">_xlfn.XLOOKUP(Flights[[#This Row],[Destination]],_xlfn._TRO_TRAILING(Airports!A:A),_xlfn._TRO_TRAILING(Airports!E:E),"Code not found")</f>
        <v>IL</v>
      </c>
      <c r="J3173" s="1">
        <v>0.27152777777777776</v>
      </c>
      <c r="K3173">
        <f>HOUR(Flights[[#This Row],[Scheduled Departure]])</f>
        <v>6</v>
      </c>
      <c r="L3173" s="1">
        <v>0.28263888888888888</v>
      </c>
      <c r="M3173">
        <v>16</v>
      </c>
      <c r="N3173">
        <v>245</v>
      </c>
      <c r="O3173" s="14">
        <f>Flights[[#This Row],[Length (min)]]/60</f>
        <v>4.083333333333333</v>
      </c>
      <c r="P3173">
        <v>1744</v>
      </c>
      <c r="Q3173" s="17">
        <f>IFERROR(Flights[[#This Row],[Distance]]/Flights[[#This Row],[Length (hr)]],"")</f>
        <v>427.10204081632656</v>
      </c>
      <c r="R3173" s="1">
        <v>0.52777777777777779</v>
      </c>
      <c r="S3173" s="1">
        <v>0.53611111111111109</v>
      </c>
      <c r="T3173">
        <v>12</v>
      </c>
      <c r="U3173" t="str">
        <f>IF(Flights[[#This Row],[Arrival Delay]]="","Cancelled",IF(Flights[[#This Row],[Arrival Delay]]&gt;15,"Delayed","On time"))</f>
        <v>On time</v>
      </c>
      <c r="V3173" t="str">
        <f>IF(Flights[[#This Row],[Status]]&lt;&gt;"Delayed","",IF(Flights[[#This Row],[Arrival Delay]]&gt;120,"Severe",IF(Flights[[#This Row],[Arrival Delay]]&gt;60,"Major","Moderate")))</f>
        <v/>
      </c>
      <c r="X3173" t="str">
        <f>IF(OR(AND(Flights[[#This Row],[Status]]="Cancelled",Flights[[#This Row],[Cancellation Reason]]="Airline/Carrier"),Flights[[#This Row],[Delay Type]]="Severe"),"Yes","No")</f>
        <v>No</v>
      </c>
    </row>
    <row r="3174" spans="1:24" x14ac:dyDescent="0.25">
      <c r="A3174" s="3">
        <v>42237</v>
      </c>
      <c r="B3174">
        <f>WEEKNUM(Flights[[#This Row],[Date]],2)</f>
        <v>34</v>
      </c>
      <c r="C3174">
        <f>WEEKDAY(Flights[[#This Row],[Date]],2)</f>
        <v>5</v>
      </c>
      <c r="D3174" t="s">
        <v>1722</v>
      </c>
      <c r="E3174" t="s">
        <v>1995</v>
      </c>
      <c r="F3174" t="s">
        <v>0</v>
      </c>
      <c r="G3174" t="s">
        <v>29</v>
      </c>
      <c r="H3174" t="str">
        <f>_xlfn.XLOOKUP(Flights[[#This Row],[Destination]],Airports!$A$1:$A$77,Airports!$D$1:$D$77,"Code not found")</f>
        <v>Phoenix</v>
      </c>
      <c r="I3174" t="str" cm="1">
        <f t="array" ref="I3174">_xlfn.XLOOKUP(Flights[[#This Row],[Destination]],_xlfn._TRO_TRAILING(Airports!A:A),_xlfn._TRO_TRAILING(Airports!E:E),"Code not found")</f>
        <v>AZ</v>
      </c>
      <c r="J3174" s="1">
        <v>0.3125</v>
      </c>
      <c r="K3174">
        <f>HOUR(Flights[[#This Row],[Scheduled Departure]])</f>
        <v>7</v>
      </c>
      <c r="L3174" s="1">
        <v>0.31180555555555556</v>
      </c>
      <c r="M3174">
        <v>-1</v>
      </c>
      <c r="N3174">
        <v>68</v>
      </c>
      <c r="O3174" s="14">
        <f>Flights[[#This Row],[Length (min)]]/60</f>
        <v>1.1333333333333333</v>
      </c>
      <c r="P3174">
        <v>370</v>
      </c>
      <c r="Q3174" s="17">
        <f>IFERROR(Flights[[#This Row],[Distance]]/Flights[[#This Row],[Length (hr)]],"")</f>
        <v>326.47058823529414</v>
      </c>
      <c r="R3174" s="1">
        <v>0.36805555555555558</v>
      </c>
      <c r="S3174" s="1">
        <v>0.35902777777777778</v>
      </c>
      <c r="T3174">
        <v>-13</v>
      </c>
      <c r="U3174" t="str">
        <f>IF(Flights[[#This Row],[Arrival Delay]]="","Cancelled",IF(Flights[[#This Row],[Arrival Delay]]&gt;15,"Delayed","On time"))</f>
        <v>On time</v>
      </c>
      <c r="V3174" t="str">
        <f>IF(Flights[[#This Row],[Status]]&lt;&gt;"Delayed","",IF(Flights[[#This Row],[Arrival Delay]]&gt;120,"Severe",IF(Flights[[#This Row],[Arrival Delay]]&gt;60,"Major","Moderate")))</f>
        <v/>
      </c>
      <c r="X3174" t="str">
        <f>IF(OR(AND(Flights[[#This Row],[Status]]="Cancelled",Flights[[#This Row],[Cancellation Reason]]="Airline/Carrier"),Flights[[#This Row],[Delay Type]]="Severe"),"Yes","No")</f>
        <v>No</v>
      </c>
    </row>
    <row r="3175" spans="1:24" x14ac:dyDescent="0.25">
      <c r="A3175" s="3">
        <v>42237</v>
      </c>
      <c r="B3175">
        <f>WEEKNUM(Flights[[#This Row],[Date]],2)</f>
        <v>34</v>
      </c>
      <c r="C3175">
        <f>WEEKDAY(Flights[[#This Row],[Date]],2)</f>
        <v>5</v>
      </c>
      <c r="D3175" t="s">
        <v>1724</v>
      </c>
      <c r="E3175" t="s">
        <v>1995</v>
      </c>
      <c r="F3175" t="s">
        <v>0</v>
      </c>
      <c r="G3175" t="s">
        <v>351</v>
      </c>
      <c r="H3175" t="str">
        <f>_xlfn.XLOOKUP(Flights[[#This Row],[Destination]],Airports!$A$1:$A$77,Airports!$D$1:$D$77,"Code not found")</f>
        <v>Sacramento</v>
      </c>
      <c r="I3175" t="str" cm="1">
        <f t="array" ref="I3175">_xlfn.XLOOKUP(Flights[[#This Row],[Destination]],_xlfn._TRO_TRAILING(Airports!A:A),_xlfn._TRO_TRAILING(Airports!E:E),"Code not found")</f>
        <v>CA</v>
      </c>
      <c r="J3175" s="1">
        <v>0.33680555555555558</v>
      </c>
      <c r="K3175">
        <f>HOUR(Flights[[#This Row],[Scheduled Departure]])</f>
        <v>8</v>
      </c>
      <c r="L3175" s="1">
        <v>0.33680555555555558</v>
      </c>
      <c r="M3175">
        <v>0</v>
      </c>
      <c r="N3175">
        <v>72</v>
      </c>
      <c r="O3175" s="14">
        <f>Flights[[#This Row],[Length (min)]]/60</f>
        <v>1.2</v>
      </c>
      <c r="P3175">
        <v>373</v>
      </c>
      <c r="Q3175" s="17">
        <f>IFERROR(Flights[[#This Row],[Distance]]/Flights[[#This Row],[Length (hr)]],"")</f>
        <v>310.83333333333337</v>
      </c>
      <c r="R3175" s="1">
        <v>0.3888888888888889</v>
      </c>
      <c r="S3175" s="1">
        <v>0.38680555555555557</v>
      </c>
      <c r="T3175">
        <v>-3</v>
      </c>
      <c r="U3175" t="str">
        <f>IF(Flights[[#This Row],[Arrival Delay]]="","Cancelled",IF(Flights[[#This Row],[Arrival Delay]]&gt;15,"Delayed","On time"))</f>
        <v>On time</v>
      </c>
      <c r="V3175" t="str">
        <f>IF(Flights[[#This Row],[Status]]&lt;&gt;"Delayed","",IF(Flights[[#This Row],[Arrival Delay]]&gt;120,"Severe",IF(Flights[[#This Row],[Arrival Delay]]&gt;60,"Major","Moderate")))</f>
        <v/>
      </c>
      <c r="X3175" t="str">
        <f>IF(OR(AND(Flights[[#This Row],[Status]]="Cancelled",Flights[[#This Row],[Cancellation Reason]]="Airline/Carrier"),Flights[[#This Row],[Delay Type]]="Severe"),"Yes","No")</f>
        <v>No</v>
      </c>
    </row>
    <row r="3176" spans="1:24" x14ac:dyDescent="0.25">
      <c r="A3176" s="3">
        <v>42237</v>
      </c>
      <c r="B3176">
        <f>WEEKNUM(Flights[[#This Row],[Date]],2)</f>
        <v>34</v>
      </c>
      <c r="C3176">
        <f>WEEKDAY(Flights[[#This Row],[Date]],2)</f>
        <v>5</v>
      </c>
      <c r="D3176" t="s">
        <v>426</v>
      </c>
      <c r="E3176" t="s">
        <v>1991</v>
      </c>
      <c r="F3176" t="s">
        <v>0</v>
      </c>
      <c r="G3176" t="s">
        <v>24</v>
      </c>
      <c r="H3176" t="str">
        <f>_xlfn.XLOOKUP(Flights[[#This Row],[Destination]],Airports!$A$1:$A$77,Airports!$D$1:$D$77,"Code not found")</f>
        <v>Portland</v>
      </c>
      <c r="I3176" t="str" cm="1">
        <f t="array" ref="I3176">_xlfn.XLOOKUP(Flights[[#This Row],[Destination]],_xlfn._TRO_TRAILING(Airports!A:A),_xlfn._TRO_TRAILING(Airports!E:E),"Code not found")</f>
        <v>OR</v>
      </c>
      <c r="J3176" s="1">
        <v>0.3576388888888889</v>
      </c>
      <c r="K3176">
        <f>HOUR(Flights[[#This Row],[Scheduled Departure]])</f>
        <v>8</v>
      </c>
      <c r="L3176" s="1">
        <v>0.35625000000000001</v>
      </c>
      <c r="M3176">
        <v>-2</v>
      </c>
      <c r="N3176">
        <v>149</v>
      </c>
      <c r="O3176" s="14">
        <f>Flights[[#This Row],[Length (min)]]/60</f>
        <v>2.4833333333333334</v>
      </c>
      <c r="P3176">
        <v>834</v>
      </c>
      <c r="Q3176" s="17">
        <f>IFERROR(Flights[[#This Row],[Distance]]/Flights[[#This Row],[Length (hr)]],"")</f>
        <v>335.83892617449663</v>
      </c>
      <c r="R3176" s="1">
        <v>0.4548611111111111</v>
      </c>
      <c r="S3176" s="1">
        <v>0.4597222222222222</v>
      </c>
      <c r="T3176">
        <v>7</v>
      </c>
      <c r="U3176" t="str">
        <f>IF(Flights[[#This Row],[Arrival Delay]]="","Cancelled",IF(Flights[[#This Row],[Arrival Delay]]&gt;15,"Delayed","On time"))</f>
        <v>On time</v>
      </c>
      <c r="V3176" t="str">
        <f>IF(Flights[[#This Row],[Status]]&lt;&gt;"Delayed","",IF(Flights[[#This Row],[Arrival Delay]]&gt;120,"Severe",IF(Flights[[#This Row],[Arrival Delay]]&gt;60,"Major","Moderate")))</f>
        <v/>
      </c>
      <c r="X3176" t="str">
        <f>IF(OR(AND(Flights[[#This Row],[Status]]="Cancelled",Flights[[#This Row],[Cancellation Reason]]="Airline/Carrier"),Flights[[#This Row],[Delay Type]]="Severe"),"Yes","No")</f>
        <v>No</v>
      </c>
    </row>
    <row r="3177" spans="1:24" x14ac:dyDescent="0.25">
      <c r="A3177" s="3">
        <v>42237</v>
      </c>
      <c r="B3177">
        <f>WEEKNUM(Flights[[#This Row],[Date]],2)</f>
        <v>34</v>
      </c>
      <c r="C3177">
        <f>WEEKDAY(Flights[[#This Row],[Date]],2)</f>
        <v>5</v>
      </c>
      <c r="D3177" t="s">
        <v>424</v>
      </c>
      <c r="E3177" t="s">
        <v>1990</v>
      </c>
      <c r="F3177" t="s">
        <v>0</v>
      </c>
      <c r="G3177" t="s">
        <v>17</v>
      </c>
      <c r="H3177" t="str">
        <f>_xlfn.XLOOKUP(Flights[[#This Row],[Destination]],Airports!$A$1:$A$77,Airports!$D$1:$D$77,"Code not found")</f>
        <v>Honolulu</v>
      </c>
      <c r="I3177" t="str" cm="1">
        <f t="array" ref="I3177">_xlfn.XLOOKUP(Flights[[#This Row],[Destination]],_xlfn._TRO_TRAILING(Airports!A:A),_xlfn._TRO_TRAILING(Airports!E:E),"Code not found")</f>
        <v>HI</v>
      </c>
      <c r="J3177" s="1">
        <v>0.3611111111111111</v>
      </c>
      <c r="K3177">
        <f>HOUR(Flights[[#This Row],[Scheduled Departure]])</f>
        <v>8</v>
      </c>
      <c r="L3177" s="1">
        <v>0.36805555555555558</v>
      </c>
      <c r="M3177">
        <v>10</v>
      </c>
      <c r="N3177">
        <v>332</v>
      </c>
      <c r="O3177" s="14">
        <f>Flights[[#This Row],[Length (min)]]/60</f>
        <v>5.5333333333333332</v>
      </c>
      <c r="P3177">
        <v>2556</v>
      </c>
      <c r="Q3177" s="17">
        <f>IFERROR(Flights[[#This Row],[Distance]]/Flights[[#This Row],[Length (hr)]],"")</f>
        <v>461.92771084337352</v>
      </c>
      <c r="R3177" s="1">
        <v>0.47152777777777777</v>
      </c>
      <c r="S3177" s="1">
        <v>0.47361111111111109</v>
      </c>
      <c r="T3177">
        <v>3</v>
      </c>
      <c r="U3177" t="str">
        <f>IF(Flights[[#This Row],[Arrival Delay]]="","Cancelled",IF(Flights[[#This Row],[Arrival Delay]]&gt;15,"Delayed","On time"))</f>
        <v>On time</v>
      </c>
      <c r="V3177" t="str">
        <f>IF(Flights[[#This Row],[Status]]&lt;&gt;"Delayed","",IF(Flights[[#This Row],[Arrival Delay]]&gt;120,"Severe",IF(Flights[[#This Row],[Arrival Delay]]&gt;60,"Major","Moderate")))</f>
        <v/>
      </c>
      <c r="X3177" t="str">
        <f>IF(OR(AND(Flights[[#This Row],[Status]]="Cancelled",Flights[[#This Row],[Cancellation Reason]]="Airline/Carrier"),Flights[[#This Row],[Delay Type]]="Severe"),"Yes","No")</f>
        <v>No</v>
      </c>
    </row>
    <row r="3178" spans="1:24" x14ac:dyDescent="0.25">
      <c r="A3178" s="3">
        <v>42237</v>
      </c>
      <c r="B3178">
        <f>WEEKNUM(Flights[[#This Row],[Date]],2)</f>
        <v>34</v>
      </c>
      <c r="C3178">
        <f>WEEKDAY(Flights[[#This Row],[Date]],2)</f>
        <v>5</v>
      </c>
      <c r="D3178" t="s">
        <v>52</v>
      </c>
      <c r="E3178" t="s">
        <v>1987</v>
      </c>
      <c r="F3178" t="s">
        <v>0</v>
      </c>
      <c r="G3178" t="s">
        <v>12</v>
      </c>
      <c r="H3178" t="str">
        <f>_xlfn.XLOOKUP(Flights[[#This Row],[Destination]],Airports!$A$1:$A$77,Airports!$D$1:$D$77,"Code not found")</f>
        <v>New York</v>
      </c>
      <c r="I3178" t="str" cm="1">
        <f t="array" ref="I3178">_xlfn.XLOOKUP(Flights[[#This Row],[Destination]],_xlfn._TRO_TRAILING(Airports!A:A),_xlfn._TRO_TRAILING(Airports!E:E),"Code not found")</f>
        <v>NY</v>
      </c>
      <c r="J3178" s="1">
        <v>0.375</v>
      </c>
      <c r="K3178">
        <f>HOUR(Flights[[#This Row],[Scheduled Departure]])</f>
        <v>9</v>
      </c>
      <c r="L3178" s="1">
        <v>0.37291666666666667</v>
      </c>
      <c r="M3178">
        <v>-3</v>
      </c>
      <c r="N3178">
        <v>328</v>
      </c>
      <c r="O3178" s="14">
        <f>Flights[[#This Row],[Length (min)]]/60</f>
        <v>5.4666666666666668</v>
      </c>
      <c r="P3178">
        <v>2475</v>
      </c>
      <c r="Q3178" s="17">
        <f>IFERROR(Flights[[#This Row],[Distance]]/Flights[[#This Row],[Length (hr)]],"")</f>
        <v>452.7439024390244</v>
      </c>
      <c r="R3178" s="1">
        <v>0.74652777777777779</v>
      </c>
      <c r="S3178" s="1">
        <v>0.72569444444444442</v>
      </c>
      <c r="T3178">
        <v>-30</v>
      </c>
      <c r="U3178" t="str">
        <f>IF(Flights[[#This Row],[Arrival Delay]]="","Cancelled",IF(Flights[[#This Row],[Arrival Delay]]&gt;15,"Delayed","On time"))</f>
        <v>On time</v>
      </c>
      <c r="V3178" t="str">
        <f>IF(Flights[[#This Row],[Status]]&lt;&gt;"Delayed","",IF(Flights[[#This Row],[Arrival Delay]]&gt;120,"Severe",IF(Flights[[#This Row],[Arrival Delay]]&gt;60,"Major","Moderate")))</f>
        <v/>
      </c>
      <c r="X3178" t="str">
        <f>IF(OR(AND(Flights[[#This Row],[Status]]="Cancelled",Flights[[#This Row],[Cancellation Reason]]="Airline/Carrier"),Flights[[#This Row],[Delay Type]]="Severe"),"Yes","No")</f>
        <v>No</v>
      </c>
    </row>
    <row r="3179" spans="1:24" x14ac:dyDescent="0.25">
      <c r="A3179" s="3">
        <v>42237</v>
      </c>
      <c r="B3179">
        <f>WEEKNUM(Flights[[#This Row],[Date]],2)</f>
        <v>34</v>
      </c>
      <c r="C3179">
        <f>WEEKDAY(Flights[[#This Row],[Date]],2)</f>
        <v>5</v>
      </c>
      <c r="D3179" t="s">
        <v>1427</v>
      </c>
      <c r="E3179" t="s">
        <v>1994</v>
      </c>
      <c r="F3179" t="s">
        <v>0</v>
      </c>
      <c r="G3179" t="s">
        <v>15</v>
      </c>
      <c r="H3179" t="str">
        <f>_xlfn.XLOOKUP(Flights[[#This Row],[Destination]],Airports!$A$1:$A$77,Airports!$D$1:$D$77,"Code not found")</f>
        <v>Las Vegas</v>
      </c>
      <c r="I3179" t="str" cm="1">
        <f t="array" ref="I3179">_xlfn.XLOOKUP(Flights[[#This Row],[Destination]],_xlfn._TRO_TRAILING(Airports!A:A),_xlfn._TRO_TRAILING(Airports!E:E),"Code not found")</f>
        <v>NV</v>
      </c>
      <c r="J3179" s="1">
        <v>0.47847222222222224</v>
      </c>
      <c r="K3179">
        <f>HOUR(Flights[[#This Row],[Scheduled Departure]])</f>
        <v>11</v>
      </c>
      <c r="L3179" s="1">
        <v>0.47499999999999998</v>
      </c>
      <c r="M3179">
        <v>-5</v>
      </c>
      <c r="N3179">
        <v>68</v>
      </c>
      <c r="O3179" s="14">
        <f>Flights[[#This Row],[Length (min)]]/60</f>
        <v>1.1333333333333333</v>
      </c>
      <c r="P3179">
        <v>236</v>
      </c>
      <c r="Q3179" s="17">
        <f>IFERROR(Flights[[#This Row],[Distance]]/Flights[[#This Row],[Length (hr)]],"")</f>
        <v>208.23529411764707</v>
      </c>
      <c r="R3179" s="1">
        <v>0.53194444444444444</v>
      </c>
      <c r="S3179" s="1">
        <v>0.52222222222222225</v>
      </c>
      <c r="T3179">
        <v>-14</v>
      </c>
      <c r="U3179" t="str">
        <f>IF(Flights[[#This Row],[Arrival Delay]]="","Cancelled",IF(Flights[[#This Row],[Arrival Delay]]&gt;15,"Delayed","On time"))</f>
        <v>On time</v>
      </c>
      <c r="V3179" t="str">
        <f>IF(Flights[[#This Row],[Status]]&lt;&gt;"Delayed","",IF(Flights[[#This Row],[Arrival Delay]]&gt;120,"Severe",IF(Flights[[#This Row],[Arrival Delay]]&gt;60,"Major","Moderate")))</f>
        <v/>
      </c>
      <c r="X3179" t="str">
        <f>IF(OR(AND(Flights[[#This Row],[Status]]="Cancelled",Flights[[#This Row],[Cancellation Reason]]="Airline/Carrier"),Flights[[#This Row],[Delay Type]]="Severe"),"Yes","No")</f>
        <v>No</v>
      </c>
    </row>
    <row r="3180" spans="1:24" x14ac:dyDescent="0.25">
      <c r="A3180" s="3">
        <v>42237</v>
      </c>
      <c r="B3180">
        <f>WEEKNUM(Flights[[#This Row],[Date]],2)</f>
        <v>34</v>
      </c>
      <c r="C3180">
        <f>WEEKDAY(Flights[[#This Row],[Date]],2)</f>
        <v>5</v>
      </c>
      <c r="D3180" t="s">
        <v>1055</v>
      </c>
      <c r="E3180" t="s">
        <v>1994</v>
      </c>
      <c r="F3180" t="s">
        <v>0</v>
      </c>
      <c r="G3180" t="s">
        <v>356</v>
      </c>
      <c r="H3180" t="str">
        <f>_xlfn.XLOOKUP(Flights[[#This Row],[Destination]],Airports!$A$1:$A$77,Airports!$D$1:$D$77,"Code not found")</f>
        <v>Tucson</v>
      </c>
      <c r="I3180" t="str" cm="1">
        <f t="array" ref="I3180">_xlfn.XLOOKUP(Flights[[#This Row],[Destination]],_xlfn._TRO_TRAILING(Airports!A:A),_xlfn._TRO_TRAILING(Airports!E:E),"Code not found")</f>
        <v>AZ</v>
      </c>
      <c r="J3180" s="1">
        <v>0.50347222222222221</v>
      </c>
      <c r="K3180">
        <f>HOUR(Flights[[#This Row],[Scheduled Departure]])</f>
        <v>12</v>
      </c>
      <c r="L3180" s="1">
        <v>0.50902777777777775</v>
      </c>
      <c r="M3180">
        <v>8</v>
      </c>
      <c r="N3180">
        <v>87</v>
      </c>
      <c r="O3180" s="14">
        <f>Flights[[#This Row],[Length (min)]]/60</f>
        <v>1.45</v>
      </c>
      <c r="P3180">
        <v>451</v>
      </c>
      <c r="Q3180" s="17">
        <f>IFERROR(Flights[[#This Row],[Distance]]/Flights[[#This Row],[Length (hr)]],"")</f>
        <v>311.0344827586207</v>
      </c>
      <c r="R3180" s="1">
        <v>0.56874999999999998</v>
      </c>
      <c r="S3180" s="1">
        <v>0.56944444444444442</v>
      </c>
      <c r="T3180">
        <v>1</v>
      </c>
      <c r="U3180" t="str">
        <f>IF(Flights[[#This Row],[Arrival Delay]]="","Cancelled",IF(Flights[[#This Row],[Arrival Delay]]&gt;15,"Delayed","On time"))</f>
        <v>On time</v>
      </c>
      <c r="V3180" t="str">
        <f>IF(Flights[[#This Row],[Status]]&lt;&gt;"Delayed","",IF(Flights[[#This Row],[Arrival Delay]]&gt;120,"Severe",IF(Flights[[#This Row],[Arrival Delay]]&gt;60,"Major","Moderate")))</f>
        <v/>
      </c>
      <c r="X3180" t="str">
        <f>IF(OR(AND(Flights[[#This Row],[Status]]="Cancelled",Flights[[#This Row],[Cancellation Reason]]="Airline/Carrier"),Flights[[#This Row],[Delay Type]]="Severe"),"Yes","No")</f>
        <v>No</v>
      </c>
    </row>
    <row r="3181" spans="1:24" x14ac:dyDescent="0.25">
      <c r="A3181" s="3">
        <v>42237</v>
      </c>
      <c r="B3181">
        <f>WEEKNUM(Flights[[#This Row],[Date]],2)</f>
        <v>34</v>
      </c>
      <c r="C3181">
        <f>WEEKDAY(Flights[[#This Row],[Date]],2)</f>
        <v>5</v>
      </c>
      <c r="D3181" t="s">
        <v>67</v>
      </c>
      <c r="E3181" t="s">
        <v>1987</v>
      </c>
      <c r="F3181" t="s">
        <v>0</v>
      </c>
      <c r="G3181" t="s">
        <v>4</v>
      </c>
      <c r="H3181" t="str">
        <f>_xlfn.XLOOKUP(Flights[[#This Row],[Destination]],Airports!$A$1:$A$77,Airports!$D$1:$D$77,"Code not found")</f>
        <v>Chicago</v>
      </c>
      <c r="I3181" t="str" cm="1">
        <f t="array" ref="I3181">_xlfn.XLOOKUP(Flights[[#This Row],[Destination]],_xlfn._TRO_TRAILING(Airports!A:A),_xlfn._TRO_TRAILING(Airports!E:E),"Code not found")</f>
        <v>IL</v>
      </c>
      <c r="J3181" s="1">
        <v>0.55208333333333337</v>
      </c>
      <c r="K3181">
        <f>HOUR(Flights[[#This Row],[Scheduled Departure]])</f>
        <v>13</v>
      </c>
      <c r="L3181" s="1">
        <v>0.5493055555555556</v>
      </c>
      <c r="M3181">
        <v>-4</v>
      </c>
      <c r="N3181">
        <v>243</v>
      </c>
      <c r="O3181" s="14">
        <f>Flights[[#This Row],[Length (min)]]/60</f>
        <v>4.05</v>
      </c>
      <c r="P3181">
        <v>1744</v>
      </c>
      <c r="Q3181" s="17">
        <f>IFERROR(Flights[[#This Row],[Distance]]/Flights[[#This Row],[Length (hr)]],"")</f>
        <v>430.61728395061732</v>
      </c>
      <c r="R3181" s="1">
        <v>0.81597222222222221</v>
      </c>
      <c r="S3181" s="1">
        <v>0.80138888888888893</v>
      </c>
      <c r="T3181">
        <v>-21</v>
      </c>
      <c r="U3181" t="str">
        <f>IF(Flights[[#This Row],[Arrival Delay]]="","Cancelled",IF(Flights[[#This Row],[Arrival Delay]]&gt;15,"Delayed","On time"))</f>
        <v>On time</v>
      </c>
      <c r="V3181" t="str">
        <f>IF(Flights[[#This Row],[Status]]&lt;&gt;"Delayed","",IF(Flights[[#This Row],[Arrival Delay]]&gt;120,"Severe",IF(Flights[[#This Row],[Arrival Delay]]&gt;60,"Major","Moderate")))</f>
        <v/>
      </c>
      <c r="X3181" t="str">
        <f>IF(OR(AND(Flights[[#This Row],[Status]]="Cancelled",Flights[[#This Row],[Cancellation Reason]]="Airline/Carrier"),Flights[[#This Row],[Delay Type]]="Severe"),"Yes","No")</f>
        <v>No</v>
      </c>
    </row>
    <row r="3182" spans="1:24" x14ac:dyDescent="0.25">
      <c r="A3182" s="3">
        <v>42237</v>
      </c>
      <c r="B3182">
        <f>WEEKNUM(Flights[[#This Row],[Date]],2)</f>
        <v>34</v>
      </c>
      <c r="C3182">
        <f>WEEKDAY(Flights[[#This Row],[Date]],2)</f>
        <v>5</v>
      </c>
      <c r="D3182" t="s">
        <v>1586</v>
      </c>
      <c r="E3182" t="s">
        <v>1995</v>
      </c>
      <c r="F3182" t="s">
        <v>0</v>
      </c>
      <c r="G3182" t="s">
        <v>351</v>
      </c>
      <c r="H3182" t="str">
        <f>_xlfn.XLOOKUP(Flights[[#This Row],[Destination]],Airports!$A$1:$A$77,Airports!$D$1:$D$77,"Code not found")</f>
        <v>Sacramento</v>
      </c>
      <c r="I3182" t="str" cm="1">
        <f t="array" ref="I3182">_xlfn.XLOOKUP(Flights[[#This Row],[Destination]],_xlfn._TRO_TRAILING(Airports!A:A),_xlfn._TRO_TRAILING(Airports!E:E),"Code not found")</f>
        <v>CA</v>
      </c>
      <c r="J3182" s="1">
        <v>0.56944444444444442</v>
      </c>
      <c r="K3182">
        <f>HOUR(Flights[[#This Row],[Scheduled Departure]])</f>
        <v>13</v>
      </c>
      <c r="L3182" s="1">
        <v>0.59375</v>
      </c>
      <c r="M3182">
        <v>35</v>
      </c>
      <c r="N3182">
        <v>74</v>
      </c>
      <c r="O3182" s="14">
        <f>Flights[[#This Row],[Length (min)]]/60</f>
        <v>1.2333333333333334</v>
      </c>
      <c r="P3182">
        <v>373</v>
      </c>
      <c r="Q3182" s="17">
        <f>IFERROR(Flights[[#This Row],[Distance]]/Flights[[#This Row],[Length (hr)]],"")</f>
        <v>302.43243243243239</v>
      </c>
      <c r="R3182" s="1">
        <v>0.62152777777777779</v>
      </c>
      <c r="S3182" s="1">
        <v>0.64513888888888893</v>
      </c>
      <c r="T3182">
        <v>34</v>
      </c>
      <c r="U3182" t="str">
        <f>IF(Flights[[#This Row],[Arrival Delay]]="","Cancelled",IF(Flights[[#This Row],[Arrival Delay]]&gt;15,"Delayed","On time"))</f>
        <v>Delayed</v>
      </c>
      <c r="V3182" t="str">
        <f>IF(Flights[[#This Row],[Status]]&lt;&gt;"Delayed","",IF(Flights[[#This Row],[Arrival Delay]]&gt;120,"Severe",IF(Flights[[#This Row],[Arrival Delay]]&gt;60,"Major","Moderate")))</f>
        <v>Moderate</v>
      </c>
      <c r="X3182" t="str">
        <f>IF(OR(AND(Flights[[#This Row],[Status]]="Cancelled",Flights[[#This Row],[Cancellation Reason]]="Airline/Carrier"),Flights[[#This Row],[Delay Type]]="Severe"),"Yes","No")</f>
        <v>No</v>
      </c>
    </row>
    <row r="3183" spans="1:24" x14ac:dyDescent="0.25">
      <c r="A3183" s="3">
        <v>42237</v>
      </c>
      <c r="B3183">
        <f>WEEKNUM(Flights[[#This Row],[Date]],2)</f>
        <v>34</v>
      </c>
      <c r="C3183">
        <f>WEEKDAY(Flights[[#This Row],[Date]],2)</f>
        <v>5</v>
      </c>
      <c r="D3183" t="s">
        <v>547</v>
      </c>
      <c r="E3183" t="s">
        <v>1991</v>
      </c>
      <c r="F3183" t="s">
        <v>0</v>
      </c>
      <c r="G3183" t="s">
        <v>344</v>
      </c>
      <c r="H3183" t="str">
        <f>_xlfn.XLOOKUP(Flights[[#This Row],[Destination]],Airports!$A$1:$A$77,Airports!$D$1:$D$77,"Code not found")</f>
        <v>Seattle</v>
      </c>
      <c r="I3183" t="str" cm="1">
        <f t="array" ref="I3183">_xlfn.XLOOKUP(Flights[[#This Row],[Destination]],_xlfn._TRO_TRAILING(Airports!A:A),_xlfn._TRO_TRAILING(Airports!E:E),"Code not found")</f>
        <v>WA</v>
      </c>
      <c r="J3183" s="1">
        <v>0.67361111111111116</v>
      </c>
      <c r="K3183">
        <f>HOUR(Flights[[#This Row],[Scheduled Departure]])</f>
        <v>16</v>
      </c>
      <c r="L3183" s="1">
        <v>0.68472222222222223</v>
      </c>
      <c r="M3183">
        <v>16</v>
      </c>
      <c r="N3183">
        <v>163</v>
      </c>
      <c r="O3183" s="14">
        <f>Flights[[#This Row],[Length (min)]]/60</f>
        <v>2.7166666666666668</v>
      </c>
      <c r="P3183">
        <v>954</v>
      </c>
      <c r="Q3183" s="17">
        <f>IFERROR(Flights[[#This Row],[Distance]]/Flights[[#This Row],[Length (hr)]],"")</f>
        <v>351.16564417177915</v>
      </c>
      <c r="R3183" s="1">
        <v>0.78194444444444444</v>
      </c>
      <c r="S3183" s="1">
        <v>0.79791666666666672</v>
      </c>
      <c r="T3183">
        <v>23</v>
      </c>
      <c r="U3183" t="str">
        <f>IF(Flights[[#This Row],[Arrival Delay]]="","Cancelled",IF(Flights[[#This Row],[Arrival Delay]]&gt;15,"Delayed","On time"))</f>
        <v>Delayed</v>
      </c>
      <c r="V3183" t="str">
        <f>IF(Flights[[#This Row],[Status]]&lt;&gt;"Delayed","",IF(Flights[[#This Row],[Arrival Delay]]&gt;120,"Severe",IF(Flights[[#This Row],[Arrival Delay]]&gt;60,"Major","Moderate")))</f>
        <v>Moderate</v>
      </c>
      <c r="X3183" t="str">
        <f>IF(OR(AND(Flights[[#This Row],[Status]]="Cancelled",Flights[[#This Row],[Cancellation Reason]]="Airline/Carrier"),Flights[[#This Row],[Delay Type]]="Severe"),"Yes","No")</f>
        <v>No</v>
      </c>
    </row>
    <row r="3184" spans="1:24" x14ac:dyDescent="0.25">
      <c r="A3184" s="3">
        <v>42237</v>
      </c>
      <c r="B3184">
        <f>WEEKNUM(Flights[[#This Row],[Date]],2)</f>
        <v>34</v>
      </c>
      <c r="C3184">
        <f>WEEKDAY(Flights[[#This Row],[Date]],2)</f>
        <v>5</v>
      </c>
      <c r="D3184" t="s">
        <v>1655</v>
      </c>
      <c r="E3184" t="s">
        <v>1990</v>
      </c>
      <c r="F3184" t="s">
        <v>0</v>
      </c>
      <c r="G3184" t="s">
        <v>9</v>
      </c>
      <c r="H3184" t="str">
        <f>_xlfn.XLOOKUP(Flights[[#This Row],[Destination]],Airports!$A$1:$A$77,Airports!$D$1:$D$77,"Code not found")</f>
        <v>San Francisco</v>
      </c>
      <c r="I3184" t="str" cm="1">
        <f t="array" ref="I3184">_xlfn.XLOOKUP(Flights[[#This Row],[Destination]],_xlfn._TRO_TRAILING(Airports!A:A),_xlfn._TRO_TRAILING(Airports!E:E),"Code not found")</f>
        <v>CA</v>
      </c>
      <c r="J3184" s="1">
        <v>0.69374999999999998</v>
      </c>
      <c r="K3184">
        <f>HOUR(Flights[[#This Row],[Scheduled Departure]])</f>
        <v>16</v>
      </c>
      <c r="L3184" s="1">
        <v>0.69097222222222221</v>
      </c>
      <c r="M3184">
        <v>-4</v>
      </c>
      <c r="N3184">
        <v>75</v>
      </c>
      <c r="O3184" s="14">
        <f>Flights[[#This Row],[Length (min)]]/60</f>
        <v>1.25</v>
      </c>
      <c r="P3184">
        <v>337</v>
      </c>
      <c r="Q3184" s="17">
        <f>IFERROR(Flights[[#This Row],[Distance]]/Flights[[#This Row],[Length (hr)]],"")</f>
        <v>269.60000000000002</v>
      </c>
      <c r="R3184" s="1">
        <v>0.75208333333333333</v>
      </c>
      <c r="S3184" s="1">
        <v>0.74305555555555558</v>
      </c>
      <c r="T3184">
        <v>-13</v>
      </c>
      <c r="U3184" t="str">
        <f>IF(Flights[[#This Row],[Arrival Delay]]="","Cancelled",IF(Flights[[#This Row],[Arrival Delay]]&gt;15,"Delayed","On time"))</f>
        <v>On time</v>
      </c>
      <c r="V3184" t="str">
        <f>IF(Flights[[#This Row],[Status]]&lt;&gt;"Delayed","",IF(Flights[[#This Row],[Arrival Delay]]&gt;120,"Severe",IF(Flights[[#This Row],[Arrival Delay]]&gt;60,"Major","Moderate")))</f>
        <v/>
      </c>
      <c r="X3184" t="str">
        <f>IF(OR(AND(Flights[[#This Row],[Status]]="Cancelled",Flights[[#This Row],[Cancellation Reason]]="Airline/Carrier"),Flights[[#This Row],[Delay Type]]="Severe"),"Yes","No")</f>
        <v>No</v>
      </c>
    </row>
    <row r="3185" spans="1:24" x14ac:dyDescent="0.25">
      <c r="A3185" s="3">
        <v>42237</v>
      </c>
      <c r="B3185">
        <f>WEEKNUM(Flights[[#This Row],[Date]],2)</f>
        <v>34</v>
      </c>
      <c r="C3185">
        <f>WEEKDAY(Flights[[#This Row],[Date]],2)</f>
        <v>5</v>
      </c>
      <c r="D3185" t="s">
        <v>1702</v>
      </c>
      <c r="E3185" t="s">
        <v>1995</v>
      </c>
      <c r="F3185" t="s">
        <v>0</v>
      </c>
      <c r="G3185" t="s">
        <v>9</v>
      </c>
      <c r="H3185" t="str">
        <f>_xlfn.XLOOKUP(Flights[[#This Row],[Destination]],Airports!$A$1:$A$77,Airports!$D$1:$D$77,"Code not found")</f>
        <v>San Francisco</v>
      </c>
      <c r="I3185" t="str" cm="1">
        <f t="array" ref="I3185">_xlfn.XLOOKUP(Flights[[#This Row],[Destination]],_xlfn._TRO_TRAILING(Airports!A:A),_xlfn._TRO_TRAILING(Airports!E:E),"Code not found")</f>
        <v>CA</v>
      </c>
      <c r="J3185" s="1">
        <v>0.71180555555555558</v>
      </c>
      <c r="K3185">
        <f>HOUR(Flights[[#This Row],[Scheduled Departure]])</f>
        <v>17</v>
      </c>
      <c r="L3185" s="1">
        <v>0.75486111111111109</v>
      </c>
      <c r="M3185">
        <v>62</v>
      </c>
      <c r="N3185">
        <v>82</v>
      </c>
      <c r="O3185" s="14">
        <f>Flights[[#This Row],[Length (min)]]/60</f>
        <v>1.3666666666666667</v>
      </c>
      <c r="P3185">
        <v>337</v>
      </c>
      <c r="Q3185" s="17">
        <f>IFERROR(Flights[[#This Row],[Distance]]/Flights[[#This Row],[Length (hr)]],"")</f>
        <v>246.58536585365854</v>
      </c>
      <c r="R3185" s="1">
        <v>0.76388888888888884</v>
      </c>
      <c r="S3185" s="1">
        <v>0.81180555555555556</v>
      </c>
      <c r="T3185">
        <v>69</v>
      </c>
      <c r="U3185" t="str">
        <f>IF(Flights[[#This Row],[Arrival Delay]]="","Cancelled",IF(Flights[[#This Row],[Arrival Delay]]&gt;15,"Delayed","On time"))</f>
        <v>Delayed</v>
      </c>
      <c r="V3185" t="str">
        <f>IF(Flights[[#This Row],[Status]]&lt;&gt;"Delayed","",IF(Flights[[#This Row],[Arrival Delay]]&gt;120,"Severe",IF(Flights[[#This Row],[Arrival Delay]]&gt;60,"Major","Moderate")))</f>
        <v>Major</v>
      </c>
      <c r="X3185" t="str">
        <f>IF(OR(AND(Flights[[#This Row],[Status]]="Cancelled",Flights[[#This Row],[Cancellation Reason]]="Airline/Carrier"),Flights[[#This Row],[Delay Type]]="Severe"),"Yes","No")</f>
        <v>No</v>
      </c>
    </row>
    <row r="3186" spans="1:24" x14ac:dyDescent="0.25">
      <c r="A3186" s="3">
        <v>42237</v>
      </c>
      <c r="B3186">
        <f>WEEKNUM(Flights[[#This Row],[Date]],2)</f>
        <v>34</v>
      </c>
      <c r="C3186">
        <f>WEEKDAY(Flights[[#This Row],[Date]],2)</f>
        <v>5</v>
      </c>
      <c r="D3186" t="s">
        <v>635</v>
      </c>
      <c r="E3186" t="s">
        <v>1996</v>
      </c>
      <c r="F3186" t="s">
        <v>0</v>
      </c>
      <c r="G3186" t="s">
        <v>344</v>
      </c>
      <c r="H3186" t="str">
        <f>_xlfn.XLOOKUP(Flights[[#This Row],[Destination]],Airports!$A$1:$A$77,Airports!$D$1:$D$77,"Code not found")</f>
        <v>Seattle</v>
      </c>
      <c r="I3186" t="str" cm="1">
        <f t="array" ref="I3186">_xlfn.XLOOKUP(Flights[[#This Row],[Destination]],_xlfn._TRO_TRAILING(Airports!A:A),_xlfn._TRO_TRAILING(Airports!E:E),"Code not found")</f>
        <v>WA</v>
      </c>
      <c r="J3186" s="1">
        <v>0.77430555555555558</v>
      </c>
      <c r="K3186">
        <f>HOUR(Flights[[#This Row],[Scheduled Departure]])</f>
        <v>18</v>
      </c>
      <c r="L3186" s="1">
        <v>0.77361111111111114</v>
      </c>
      <c r="M3186">
        <v>-1</v>
      </c>
      <c r="N3186">
        <v>148</v>
      </c>
      <c r="O3186" s="14">
        <f>Flights[[#This Row],[Length (min)]]/60</f>
        <v>2.4666666666666668</v>
      </c>
      <c r="P3186">
        <v>954</v>
      </c>
      <c r="Q3186" s="17">
        <f>IFERROR(Flights[[#This Row],[Distance]]/Flights[[#This Row],[Length (hr)]],"")</f>
        <v>386.75675675675672</v>
      </c>
      <c r="R3186" s="1">
        <v>0.87847222222222221</v>
      </c>
      <c r="S3186" s="1">
        <v>0.87638888888888888</v>
      </c>
      <c r="T3186">
        <v>-3</v>
      </c>
      <c r="U3186" t="str">
        <f>IF(Flights[[#This Row],[Arrival Delay]]="","Cancelled",IF(Flights[[#This Row],[Arrival Delay]]&gt;15,"Delayed","On time"))</f>
        <v>On time</v>
      </c>
      <c r="V3186" t="str">
        <f>IF(Flights[[#This Row],[Status]]&lt;&gt;"Delayed","",IF(Flights[[#This Row],[Arrival Delay]]&gt;120,"Severe",IF(Flights[[#This Row],[Arrival Delay]]&gt;60,"Major","Moderate")))</f>
        <v/>
      </c>
      <c r="X3186" t="str">
        <f>IF(OR(AND(Flights[[#This Row],[Status]]="Cancelled",Flights[[#This Row],[Cancellation Reason]]="Airline/Carrier"),Flights[[#This Row],[Delay Type]]="Severe"),"Yes","No")</f>
        <v>No</v>
      </c>
    </row>
    <row r="3187" spans="1:24" x14ac:dyDescent="0.25">
      <c r="A3187" s="3">
        <v>42237</v>
      </c>
      <c r="B3187">
        <f>WEEKNUM(Flights[[#This Row],[Date]],2)</f>
        <v>34</v>
      </c>
      <c r="C3187">
        <f>WEEKDAY(Flights[[#This Row],[Date]],2)</f>
        <v>5</v>
      </c>
      <c r="D3187" t="s">
        <v>618</v>
      </c>
      <c r="E3187" t="s">
        <v>1991</v>
      </c>
      <c r="F3187" t="s">
        <v>0</v>
      </c>
      <c r="G3187" t="s">
        <v>344</v>
      </c>
      <c r="H3187" t="str">
        <f>_xlfn.XLOOKUP(Flights[[#This Row],[Destination]],Airports!$A$1:$A$77,Airports!$D$1:$D$77,"Code not found")</f>
        <v>Seattle</v>
      </c>
      <c r="I3187" t="str" cm="1">
        <f t="array" ref="I3187">_xlfn.XLOOKUP(Flights[[#This Row],[Destination]],_xlfn._TRO_TRAILING(Airports!A:A),_xlfn._TRO_TRAILING(Airports!E:E),"Code not found")</f>
        <v>WA</v>
      </c>
      <c r="J3187" s="1">
        <v>0.79861111111111116</v>
      </c>
      <c r="K3187">
        <f>HOUR(Flights[[#This Row],[Scheduled Departure]])</f>
        <v>19</v>
      </c>
      <c r="L3187" s="1">
        <v>0.79652777777777772</v>
      </c>
      <c r="M3187">
        <v>-3</v>
      </c>
      <c r="N3187">
        <v>167</v>
      </c>
      <c r="O3187" s="14">
        <f>Flights[[#This Row],[Length (min)]]/60</f>
        <v>2.7833333333333332</v>
      </c>
      <c r="P3187">
        <v>954</v>
      </c>
      <c r="Q3187" s="17">
        <f>IFERROR(Flights[[#This Row],[Distance]]/Flights[[#This Row],[Length (hr)]],"")</f>
        <v>342.75449101796409</v>
      </c>
      <c r="R3187" s="1">
        <v>0.90416666666666667</v>
      </c>
      <c r="S3187" s="1">
        <v>0.91249999999999998</v>
      </c>
      <c r="T3187">
        <v>12</v>
      </c>
      <c r="U3187" t="str">
        <f>IF(Flights[[#This Row],[Arrival Delay]]="","Cancelled",IF(Flights[[#This Row],[Arrival Delay]]&gt;15,"Delayed","On time"))</f>
        <v>On time</v>
      </c>
      <c r="V3187" t="str">
        <f>IF(Flights[[#This Row],[Status]]&lt;&gt;"Delayed","",IF(Flights[[#This Row],[Arrival Delay]]&gt;120,"Severe",IF(Flights[[#This Row],[Arrival Delay]]&gt;60,"Major","Moderate")))</f>
        <v/>
      </c>
      <c r="X3187" t="str">
        <f>IF(OR(AND(Flights[[#This Row],[Status]]="Cancelled",Flights[[#This Row],[Cancellation Reason]]="Airline/Carrier"),Flights[[#This Row],[Delay Type]]="Severe"),"Yes","No")</f>
        <v>No</v>
      </c>
    </row>
    <row r="3188" spans="1:24" x14ac:dyDescent="0.25">
      <c r="A3188" s="3">
        <v>42237</v>
      </c>
      <c r="B3188">
        <f>WEEKNUM(Flights[[#This Row],[Date]],2)</f>
        <v>34</v>
      </c>
      <c r="C3188">
        <f>WEEKDAY(Flights[[#This Row],[Date]],2)</f>
        <v>5</v>
      </c>
      <c r="D3188" t="s">
        <v>1640</v>
      </c>
      <c r="E3188" t="s">
        <v>1995</v>
      </c>
      <c r="F3188" t="s">
        <v>0</v>
      </c>
      <c r="G3188" t="s">
        <v>24</v>
      </c>
      <c r="H3188" t="str">
        <f>_xlfn.XLOOKUP(Flights[[#This Row],[Destination]],Airports!$A$1:$A$77,Airports!$D$1:$D$77,"Code not found")</f>
        <v>Portland</v>
      </c>
      <c r="I3188" t="str" cm="1">
        <f t="array" ref="I3188">_xlfn.XLOOKUP(Flights[[#This Row],[Destination]],_xlfn._TRO_TRAILING(Airports!A:A),_xlfn._TRO_TRAILING(Airports!E:E),"Code not found")</f>
        <v>OR</v>
      </c>
      <c r="J3188" s="1">
        <v>0.82291666666666663</v>
      </c>
      <c r="K3188">
        <f>HOUR(Flights[[#This Row],[Scheduled Departure]])</f>
        <v>19</v>
      </c>
      <c r="L3188" s="1">
        <v>0.82291666666666663</v>
      </c>
      <c r="M3188">
        <v>0</v>
      </c>
      <c r="N3188">
        <v>131</v>
      </c>
      <c r="O3188" s="14">
        <f>Flights[[#This Row],[Length (min)]]/60</f>
        <v>2.1833333333333331</v>
      </c>
      <c r="P3188">
        <v>834</v>
      </c>
      <c r="Q3188" s="17">
        <f>IFERROR(Flights[[#This Row],[Distance]]/Flights[[#This Row],[Length (hr)]],"")</f>
        <v>381.98473282442751</v>
      </c>
      <c r="R3188" s="1">
        <v>0.92708333333333337</v>
      </c>
      <c r="S3188" s="1">
        <v>0.91388888888888886</v>
      </c>
      <c r="T3188">
        <v>-19</v>
      </c>
      <c r="U3188" t="str">
        <f>IF(Flights[[#This Row],[Arrival Delay]]="","Cancelled",IF(Flights[[#This Row],[Arrival Delay]]&gt;15,"Delayed","On time"))</f>
        <v>On time</v>
      </c>
      <c r="V3188" t="str">
        <f>IF(Flights[[#This Row],[Status]]&lt;&gt;"Delayed","",IF(Flights[[#This Row],[Arrival Delay]]&gt;120,"Severe",IF(Flights[[#This Row],[Arrival Delay]]&gt;60,"Major","Moderate")))</f>
        <v/>
      </c>
      <c r="X3188" t="str">
        <f>IF(OR(AND(Flights[[#This Row],[Status]]="Cancelled",Flights[[#This Row],[Cancellation Reason]]="Airline/Carrier"),Flights[[#This Row],[Delay Type]]="Severe"),"Yes","No")</f>
        <v>No</v>
      </c>
    </row>
    <row r="3189" spans="1:24" x14ac:dyDescent="0.25">
      <c r="A3189" s="3">
        <v>42237</v>
      </c>
      <c r="B3189">
        <f>WEEKNUM(Flights[[#This Row],[Date]],2)</f>
        <v>34</v>
      </c>
      <c r="C3189">
        <f>WEEKDAY(Flights[[#This Row],[Date]],2)</f>
        <v>5</v>
      </c>
      <c r="D3189" t="s">
        <v>631</v>
      </c>
      <c r="E3189" t="s">
        <v>1991</v>
      </c>
      <c r="F3189" t="s">
        <v>0</v>
      </c>
      <c r="G3189" t="s">
        <v>344</v>
      </c>
      <c r="H3189" t="str">
        <f>_xlfn.XLOOKUP(Flights[[#This Row],[Destination]],Airports!$A$1:$A$77,Airports!$D$1:$D$77,"Code not found")</f>
        <v>Seattle</v>
      </c>
      <c r="I3189" t="str" cm="1">
        <f t="array" ref="I3189">_xlfn.XLOOKUP(Flights[[#This Row],[Destination]],_xlfn._TRO_TRAILING(Airports!A:A),_xlfn._TRO_TRAILING(Airports!E:E),"Code not found")</f>
        <v>WA</v>
      </c>
      <c r="J3189" s="1">
        <v>0.82986111111111116</v>
      </c>
      <c r="K3189">
        <f>HOUR(Flights[[#This Row],[Scheduled Departure]])</f>
        <v>19</v>
      </c>
      <c r="L3189" s="1">
        <v>0.82638888888888884</v>
      </c>
      <c r="M3189">
        <v>-5</v>
      </c>
      <c r="N3189">
        <v>163</v>
      </c>
      <c r="O3189" s="14">
        <f>Flights[[#This Row],[Length (min)]]/60</f>
        <v>2.7166666666666668</v>
      </c>
      <c r="P3189">
        <v>954</v>
      </c>
      <c r="Q3189" s="17">
        <f>IFERROR(Flights[[#This Row],[Distance]]/Flights[[#This Row],[Length (hr)]],"")</f>
        <v>351.16564417177915</v>
      </c>
      <c r="R3189" s="1">
        <v>0.93402777777777779</v>
      </c>
      <c r="S3189" s="1">
        <v>0.93958333333333333</v>
      </c>
      <c r="T3189">
        <v>8</v>
      </c>
      <c r="U3189" t="str">
        <f>IF(Flights[[#This Row],[Arrival Delay]]="","Cancelled",IF(Flights[[#This Row],[Arrival Delay]]&gt;15,"Delayed","On time"))</f>
        <v>On time</v>
      </c>
      <c r="V3189" t="str">
        <f>IF(Flights[[#This Row],[Status]]&lt;&gt;"Delayed","",IF(Flights[[#This Row],[Arrival Delay]]&gt;120,"Severe",IF(Flights[[#This Row],[Arrival Delay]]&gt;60,"Major","Moderate")))</f>
        <v/>
      </c>
      <c r="X3189" t="str">
        <f>IF(OR(AND(Flights[[#This Row],[Status]]="Cancelled",Flights[[#This Row],[Cancellation Reason]]="Airline/Carrier"),Flights[[#This Row],[Delay Type]]="Severe"),"Yes","No")</f>
        <v>No</v>
      </c>
    </row>
    <row r="3190" spans="1:24" x14ac:dyDescent="0.25">
      <c r="A3190" s="3">
        <v>42237</v>
      </c>
      <c r="B3190">
        <f>WEEKNUM(Flights[[#This Row],[Date]],2)</f>
        <v>34</v>
      </c>
      <c r="C3190">
        <f>WEEKDAY(Flights[[#This Row],[Date]],2)</f>
        <v>5</v>
      </c>
      <c r="D3190" t="s">
        <v>1711</v>
      </c>
      <c r="E3190" t="s">
        <v>1995</v>
      </c>
      <c r="F3190" t="s">
        <v>0</v>
      </c>
      <c r="G3190" t="s">
        <v>318</v>
      </c>
      <c r="H3190" t="str">
        <f>_xlfn.XLOOKUP(Flights[[#This Row],[Destination]],Airports!$A$1:$A$77,Airports!$D$1:$D$77,"Code not found")</f>
        <v>Oakland</v>
      </c>
      <c r="I3190" t="str" cm="1">
        <f t="array" ref="I3190">_xlfn.XLOOKUP(Flights[[#This Row],[Destination]],_xlfn._TRO_TRAILING(Airports!A:A),_xlfn._TRO_TRAILING(Airports!E:E),"Code not found")</f>
        <v>CA</v>
      </c>
      <c r="J3190" s="1">
        <v>0.87847222222222221</v>
      </c>
      <c r="K3190">
        <f>HOUR(Flights[[#This Row],[Scheduled Departure]])</f>
        <v>21</v>
      </c>
      <c r="L3190" s="1">
        <v>0.875</v>
      </c>
      <c r="M3190">
        <v>-5</v>
      </c>
      <c r="N3190">
        <v>70</v>
      </c>
      <c r="O3190" s="14">
        <f>Flights[[#This Row],[Length (min)]]/60</f>
        <v>1.1666666666666667</v>
      </c>
      <c r="P3190">
        <v>337</v>
      </c>
      <c r="Q3190" s="17">
        <f>IFERROR(Flights[[#This Row],[Distance]]/Flights[[#This Row],[Length (hr)]],"")</f>
        <v>288.85714285714283</v>
      </c>
      <c r="R3190" s="1">
        <v>0.92708333333333337</v>
      </c>
      <c r="S3190" s="1">
        <v>0.92361111111111116</v>
      </c>
      <c r="T3190">
        <v>-5</v>
      </c>
      <c r="U3190" t="str">
        <f>IF(Flights[[#This Row],[Arrival Delay]]="","Cancelled",IF(Flights[[#This Row],[Arrival Delay]]&gt;15,"Delayed","On time"))</f>
        <v>On time</v>
      </c>
      <c r="V3190" t="str">
        <f>IF(Flights[[#This Row],[Status]]&lt;&gt;"Delayed","",IF(Flights[[#This Row],[Arrival Delay]]&gt;120,"Severe",IF(Flights[[#This Row],[Arrival Delay]]&gt;60,"Major","Moderate")))</f>
        <v/>
      </c>
      <c r="X3190" t="str">
        <f>IF(OR(AND(Flights[[#This Row],[Status]]="Cancelled",Flights[[#This Row],[Cancellation Reason]]="Airline/Carrier"),Flights[[#This Row],[Delay Type]]="Severe"),"Yes","No")</f>
        <v>No</v>
      </c>
    </row>
    <row r="3191" spans="1:24" x14ac:dyDescent="0.25">
      <c r="A3191" s="3">
        <v>42237</v>
      </c>
      <c r="B3191">
        <f>WEEKNUM(Flights[[#This Row],[Date]],2)</f>
        <v>34</v>
      </c>
      <c r="C3191">
        <f>WEEKDAY(Flights[[#This Row],[Date]],2)</f>
        <v>5</v>
      </c>
      <c r="D3191" t="s">
        <v>666</v>
      </c>
      <c r="E3191" t="s">
        <v>1993</v>
      </c>
      <c r="F3191" t="s">
        <v>0</v>
      </c>
      <c r="G3191" t="s">
        <v>276</v>
      </c>
      <c r="H3191" t="str">
        <f>_xlfn.XLOOKUP(Flights[[#This Row],[Destination]],Airports!$A$1:$A$77,Airports!$D$1:$D$77,"Code not found")</f>
        <v>Detroit</v>
      </c>
      <c r="I3191" t="str" cm="1">
        <f t="array" ref="I3191">_xlfn.XLOOKUP(Flights[[#This Row],[Destination]],_xlfn._TRO_TRAILING(Airports!A:A),_xlfn._TRO_TRAILING(Airports!E:E),"Code not found")</f>
        <v>MI</v>
      </c>
      <c r="J3191" s="1">
        <v>0.91527777777777775</v>
      </c>
      <c r="K3191">
        <f>HOUR(Flights[[#This Row],[Scheduled Departure]])</f>
        <v>21</v>
      </c>
      <c r="L3191" s="1">
        <v>0.95277777777777772</v>
      </c>
      <c r="M3191">
        <v>54</v>
      </c>
      <c r="N3191">
        <v>258</v>
      </c>
      <c r="O3191" s="14">
        <f>Flights[[#This Row],[Length (min)]]/60</f>
        <v>4.3</v>
      </c>
      <c r="P3191">
        <v>1979</v>
      </c>
      <c r="Q3191" s="17">
        <f>IFERROR(Flights[[#This Row],[Distance]]/Flights[[#This Row],[Length (hr)]],"")</f>
        <v>460.23255813953489</v>
      </c>
      <c r="R3191" s="1">
        <v>0.21527777777777779</v>
      </c>
      <c r="S3191" s="1">
        <v>0.25694444444444442</v>
      </c>
      <c r="T3191">
        <v>60</v>
      </c>
      <c r="U3191" t="str">
        <f>IF(Flights[[#This Row],[Arrival Delay]]="","Cancelled",IF(Flights[[#This Row],[Arrival Delay]]&gt;15,"Delayed","On time"))</f>
        <v>Delayed</v>
      </c>
      <c r="V3191" t="str">
        <f>IF(Flights[[#This Row],[Status]]&lt;&gt;"Delayed","",IF(Flights[[#This Row],[Arrival Delay]]&gt;120,"Severe",IF(Flights[[#This Row],[Arrival Delay]]&gt;60,"Major","Moderate")))</f>
        <v>Moderate</v>
      </c>
      <c r="X3191" t="str">
        <f>IF(OR(AND(Flights[[#This Row],[Status]]="Cancelled",Flights[[#This Row],[Cancellation Reason]]="Airline/Carrier"),Flights[[#This Row],[Delay Type]]="Severe"),"Yes","No")</f>
        <v>No</v>
      </c>
    </row>
    <row r="3192" spans="1:24" x14ac:dyDescent="0.25">
      <c r="A3192" s="3">
        <v>42237</v>
      </c>
      <c r="B3192">
        <f>WEEKNUM(Flights[[#This Row],[Date]],2)</f>
        <v>34</v>
      </c>
      <c r="C3192">
        <f>WEEKDAY(Flights[[#This Row],[Date]],2)</f>
        <v>5</v>
      </c>
      <c r="D3192" t="s">
        <v>1375</v>
      </c>
      <c r="E3192" t="s">
        <v>1993</v>
      </c>
      <c r="F3192" t="s">
        <v>0</v>
      </c>
      <c r="G3192" t="s">
        <v>262</v>
      </c>
      <c r="H3192" t="str">
        <f>_xlfn.XLOOKUP(Flights[[#This Row],[Destination]],Airports!$A$1:$A$77,Airports!$D$1:$D$77,"Code not found")</f>
        <v>Cleveland</v>
      </c>
      <c r="I3192" t="str" cm="1">
        <f t="array" ref="I3192">_xlfn.XLOOKUP(Flights[[#This Row],[Destination]],_xlfn._TRO_TRAILING(Airports!A:A),_xlfn._TRO_TRAILING(Airports!E:E),"Code not found")</f>
        <v>OH</v>
      </c>
      <c r="J3192" s="1">
        <v>0.96875</v>
      </c>
      <c r="K3192">
        <f>HOUR(Flights[[#This Row],[Scheduled Departure]])</f>
        <v>23</v>
      </c>
      <c r="L3192" s="1">
        <v>0.96597222222222223</v>
      </c>
      <c r="M3192">
        <v>-4</v>
      </c>
      <c r="N3192">
        <v>253</v>
      </c>
      <c r="O3192" s="14">
        <f>Flights[[#This Row],[Length (min)]]/60</f>
        <v>4.2166666666666668</v>
      </c>
      <c r="P3192">
        <v>2052</v>
      </c>
      <c r="Q3192" s="17">
        <f>IFERROR(Flights[[#This Row],[Distance]]/Flights[[#This Row],[Length (hr)]],"")</f>
        <v>486.64031620553357</v>
      </c>
      <c r="R3192" s="1">
        <v>0.28194444444444444</v>
      </c>
      <c r="S3192" s="1">
        <v>0.26666666666666666</v>
      </c>
      <c r="T3192">
        <v>-22</v>
      </c>
      <c r="U3192" t="str">
        <f>IF(Flights[[#This Row],[Arrival Delay]]="","Cancelled",IF(Flights[[#This Row],[Arrival Delay]]&gt;15,"Delayed","On time"))</f>
        <v>On time</v>
      </c>
      <c r="V3192" t="str">
        <f>IF(Flights[[#This Row],[Status]]&lt;&gt;"Delayed","",IF(Flights[[#This Row],[Arrival Delay]]&gt;120,"Severe",IF(Flights[[#This Row],[Arrival Delay]]&gt;60,"Major","Moderate")))</f>
        <v/>
      </c>
      <c r="X3192" t="str">
        <f>IF(OR(AND(Flights[[#This Row],[Status]]="Cancelled",Flights[[#This Row],[Cancellation Reason]]="Airline/Carrier"),Flights[[#This Row],[Delay Type]]="Severe"),"Yes","No")</f>
        <v>No</v>
      </c>
    </row>
    <row r="3193" spans="1:24" x14ac:dyDescent="0.25">
      <c r="A3193" s="3">
        <v>42238</v>
      </c>
      <c r="B3193">
        <f>WEEKNUM(Flights[[#This Row],[Date]],2)</f>
        <v>34</v>
      </c>
      <c r="C3193">
        <f>WEEKDAY(Flights[[#This Row],[Date]],2)</f>
        <v>6</v>
      </c>
      <c r="D3193" t="s">
        <v>162</v>
      </c>
      <c r="E3193" t="s">
        <v>1987</v>
      </c>
      <c r="F3193" t="s">
        <v>0</v>
      </c>
      <c r="G3193" t="s">
        <v>2</v>
      </c>
      <c r="H3193" t="str">
        <f>_xlfn.XLOOKUP(Flights[[#This Row],[Destination]],Airports!$A$1:$A$77,Airports!$D$1:$D$77,"Code not found")</f>
        <v>Miami</v>
      </c>
      <c r="I3193" t="str" cm="1">
        <f t="array" ref="I3193">_xlfn.XLOOKUP(Flights[[#This Row],[Destination]],_xlfn._TRO_TRAILING(Airports!A:A),_xlfn._TRO_TRAILING(Airports!E:E),"Code not found")</f>
        <v>FL</v>
      </c>
      <c r="J3193" s="1">
        <v>6.9444444444444441E-3</v>
      </c>
      <c r="K3193">
        <f>HOUR(Flights[[#This Row],[Scheduled Departure]])</f>
        <v>0</v>
      </c>
      <c r="L3193" s="1">
        <v>2.7777777777777779E-3</v>
      </c>
      <c r="M3193">
        <v>-6</v>
      </c>
      <c r="N3193">
        <v>304</v>
      </c>
      <c r="O3193" s="14">
        <f>Flights[[#This Row],[Length (min)]]/60</f>
        <v>5.0666666666666664</v>
      </c>
      <c r="P3193">
        <v>2342</v>
      </c>
      <c r="Q3193" s="17">
        <f>IFERROR(Flights[[#This Row],[Distance]]/Flights[[#This Row],[Length (hr)]],"")</f>
        <v>462.23684210526318</v>
      </c>
      <c r="R3193" s="1">
        <v>0.34861111111111109</v>
      </c>
      <c r="S3193" s="1">
        <v>0.33888888888888891</v>
      </c>
      <c r="T3193">
        <v>-14</v>
      </c>
      <c r="U3193" t="str">
        <f>IF(Flights[[#This Row],[Arrival Delay]]="","Cancelled",IF(Flights[[#This Row],[Arrival Delay]]&gt;15,"Delayed","On time"))</f>
        <v>On time</v>
      </c>
      <c r="V3193" t="str">
        <f>IF(Flights[[#This Row],[Status]]&lt;&gt;"Delayed","",IF(Flights[[#This Row],[Arrival Delay]]&gt;120,"Severe",IF(Flights[[#This Row],[Arrival Delay]]&gt;60,"Major","Moderate")))</f>
        <v/>
      </c>
      <c r="X3193" t="str">
        <f>IF(OR(AND(Flights[[#This Row],[Status]]="Cancelled",Flights[[#This Row],[Cancellation Reason]]="Airline/Carrier"),Flights[[#This Row],[Delay Type]]="Severe"),"Yes","No")</f>
        <v>No</v>
      </c>
    </row>
    <row r="3194" spans="1:24" x14ac:dyDescent="0.25">
      <c r="A3194" s="3">
        <v>42238</v>
      </c>
      <c r="B3194">
        <f>WEEKNUM(Flights[[#This Row],[Date]],2)</f>
        <v>34</v>
      </c>
      <c r="C3194">
        <f>WEEKDAY(Flights[[#This Row],[Date]],2)</f>
        <v>6</v>
      </c>
      <c r="D3194" t="s">
        <v>1668</v>
      </c>
      <c r="E3194" t="s">
        <v>1995</v>
      </c>
      <c r="F3194" t="s">
        <v>0</v>
      </c>
      <c r="G3194" t="s">
        <v>290</v>
      </c>
      <c r="H3194" t="str">
        <f>_xlfn.XLOOKUP(Flights[[#This Row],[Destination]],Airports!$A$1:$A$77,Airports!$D$1:$D$77,"Code not found")</f>
        <v>Houston</v>
      </c>
      <c r="I3194" t="str" cm="1">
        <f t="array" ref="I3194">_xlfn.XLOOKUP(Flights[[#This Row],[Destination]],_xlfn._TRO_TRAILING(Airports!A:A),_xlfn._TRO_TRAILING(Airports!E:E),"Code not found")</f>
        <v>TX</v>
      </c>
      <c r="J3194" s="1">
        <v>0.3125</v>
      </c>
      <c r="K3194">
        <f>HOUR(Flights[[#This Row],[Scheduled Departure]])</f>
        <v>7</v>
      </c>
      <c r="L3194" s="1">
        <v>0.31041666666666667</v>
      </c>
      <c r="M3194">
        <v>-3</v>
      </c>
      <c r="N3194">
        <v>183</v>
      </c>
      <c r="O3194" s="14">
        <f>Flights[[#This Row],[Length (min)]]/60</f>
        <v>3.05</v>
      </c>
      <c r="P3194">
        <v>1390</v>
      </c>
      <c r="Q3194" s="17">
        <f>IFERROR(Flights[[#This Row],[Distance]]/Flights[[#This Row],[Length (hr)]],"")</f>
        <v>455.73770491803282</v>
      </c>
      <c r="R3194" s="1">
        <v>0.53125</v>
      </c>
      <c r="S3194" s="1">
        <v>0.52083333333333337</v>
      </c>
      <c r="T3194">
        <v>-15</v>
      </c>
      <c r="U3194" t="str">
        <f>IF(Flights[[#This Row],[Arrival Delay]]="","Cancelled",IF(Flights[[#This Row],[Arrival Delay]]&gt;15,"Delayed","On time"))</f>
        <v>On time</v>
      </c>
      <c r="V3194" t="str">
        <f>IF(Flights[[#This Row],[Status]]&lt;&gt;"Delayed","",IF(Flights[[#This Row],[Arrival Delay]]&gt;120,"Severe",IF(Flights[[#This Row],[Arrival Delay]]&gt;60,"Major","Moderate")))</f>
        <v/>
      </c>
      <c r="X3194" t="str">
        <f>IF(OR(AND(Flights[[#This Row],[Status]]="Cancelled",Flights[[#This Row],[Cancellation Reason]]="Airline/Carrier"),Flights[[#This Row],[Delay Type]]="Severe"),"Yes","No")</f>
        <v>No</v>
      </c>
    </row>
    <row r="3195" spans="1:24" x14ac:dyDescent="0.25">
      <c r="A3195" s="3">
        <v>42238</v>
      </c>
      <c r="B3195">
        <f>WEEKNUM(Flights[[#This Row],[Date]],2)</f>
        <v>34</v>
      </c>
      <c r="C3195">
        <f>WEEKDAY(Flights[[#This Row],[Date]],2)</f>
        <v>6</v>
      </c>
      <c r="D3195" t="s">
        <v>1231</v>
      </c>
      <c r="E3195" t="s">
        <v>1994</v>
      </c>
      <c r="F3195" t="s">
        <v>0</v>
      </c>
      <c r="G3195" t="s">
        <v>349</v>
      </c>
      <c r="H3195" t="str">
        <f>_xlfn.XLOOKUP(Flights[[#This Row],[Destination]],Airports!$A$1:$A$77,Airports!$D$1:$D$77,"Code not found")</f>
        <v>Salt Lake City</v>
      </c>
      <c r="I3195" t="str" cm="1">
        <f t="array" ref="I3195">_xlfn.XLOOKUP(Flights[[#This Row],[Destination]],_xlfn._TRO_TRAILING(Airports!A:A),_xlfn._TRO_TRAILING(Airports!E:E),"Code not found")</f>
        <v>UT</v>
      </c>
      <c r="J3195" s="1">
        <v>0.3576388888888889</v>
      </c>
      <c r="K3195">
        <f>HOUR(Flights[[#This Row],[Scheduled Departure]])</f>
        <v>8</v>
      </c>
      <c r="L3195" s="1">
        <v>0.35347222222222224</v>
      </c>
      <c r="M3195">
        <v>-6</v>
      </c>
      <c r="N3195">
        <v>113</v>
      </c>
      <c r="O3195" s="14">
        <f>Flights[[#This Row],[Length (min)]]/60</f>
        <v>1.8833333333333333</v>
      </c>
      <c r="P3195">
        <v>590</v>
      </c>
      <c r="Q3195" s="17">
        <f>IFERROR(Flights[[#This Row],[Distance]]/Flights[[#This Row],[Length (hr)]],"")</f>
        <v>313.27433628318585</v>
      </c>
      <c r="R3195" s="1">
        <v>0.48194444444444445</v>
      </c>
      <c r="S3195" s="1">
        <v>0.47361111111111109</v>
      </c>
      <c r="T3195">
        <v>-12</v>
      </c>
      <c r="U3195" t="str">
        <f>IF(Flights[[#This Row],[Arrival Delay]]="","Cancelled",IF(Flights[[#This Row],[Arrival Delay]]&gt;15,"Delayed","On time"))</f>
        <v>On time</v>
      </c>
      <c r="V3195" t="str">
        <f>IF(Flights[[#This Row],[Status]]&lt;&gt;"Delayed","",IF(Flights[[#This Row],[Arrival Delay]]&gt;120,"Severe",IF(Flights[[#This Row],[Arrival Delay]]&gt;60,"Major","Moderate")))</f>
        <v/>
      </c>
      <c r="X3195" t="str">
        <f>IF(OR(AND(Flights[[#This Row],[Status]]="Cancelled",Flights[[#This Row],[Cancellation Reason]]="Airline/Carrier"),Flights[[#This Row],[Delay Type]]="Severe"),"Yes","No")</f>
        <v>No</v>
      </c>
    </row>
    <row r="3196" spans="1:24" x14ac:dyDescent="0.25">
      <c r="A3196" s="3">
        <v>42238</v>
      </c>
      <c r="B3196">
        <f>WEEKNUM(Flights[[#This Row],[Date]],2)</f>
        <v>34</v>
      </c>
      <c r="C3196">
        <f>WEEKDAY(Flights[[#This Row],[Date]],2)</f>
        <v>6</v>
      </c>
      <c r="D3196" t="s">
        <v>459</v>
      </c>
      <c r="E3196" t="s">
        <v>1991</v>
      </c>
      <c r="F3196" t="s">
        <v>0</v>
      </c>
      <c r="G3196" t="s">
        <v>344</v>
      </c>
      <c r="H3196" t="str">
        <f>_xlfn.XLOOKUP(Flights[[#This Row],[Destination]],Airports!$A$1:$A$77,Airports!$D$1:$D$77,"Code not found")</f>
        <v>Seattle</v>
      </c>
      <c r="I3196" t="str" cm="1">
        <f t="array" ref="I3196">_xlfn.XLOOKUP(Flights[[#This Row],[Destination]],_xlfn._TRO_TRAILING(Airports!A:A),_xlfn._TRO_TRAILING(Airports!E:E),"Code not found")</f>
        <v>WA</v>
      </c>
      <c r="J3196" s="1">
        <v>0.42708333333333331</v>
      </c>
      <c r="K3196">
        <f>HOUR(Flights[[#This Row],[Scheduled Departure]])</f>
        <v>10</v>
      </c>
      <c r="L3196" s="1">
        <v>0.42777777777777776</v>
      </c>
      <c r="M3196">
        <v>1</v>
      </c>
      <c r="N3196">
        <v>148</v>
      </c>
      <c r="O3196" s="14">
        <f>Flights[[#This Row],[Length (min)]]/60</f>
        <v>2.4666666666666668</v>
      </c>
      <c r="P3196">
        <v>954</v>
      </c>
      <c r="Q3196" s="17">
        <f>IFERROR(Flights[[#This Row],[Distance]]/Flights[[#This Row],[Length (hr)]],"")</f>
        <v>386.75675675675672</v>
      </c>
      <c r="R3196" s="1">
        <v>0.53472222222222221</v>
      </c>
      <c r="S3196" s="1">
        <v>0.53055555555555556</v>
      </c>
      <c r="T3196">
        <v>-6</v>
      </c>
      <c r="U3196" t="str">
        <f>IF(Flights[[#This Row],[Arrival Delay]]="","Cancelled",IF(Flights[[#This Row],[Arrival Delay]]&gt;15,"Delayed","On time"))</f>
        <v>On time</v>
      </c>
      <c r="V3196" t="str">
        <f>IF(Flights[[#This Row],[Status]]&lt;&gt;"Delayed","",IF(Flights[[#This Row],[Arrival Delay]]&gt;120,"Severe",IF(Flights[[#This Row],[Arrival Delay]]&gt;60,"Major","Moderate")))</f>
        <v/>
      </c>
      <c r="X3196" t="str">
        <f>IF(OR(AND(Flights[[#This Row],[Status]]="Cancelled",Flights[[#This Row],[Cancellation Reason]]="Airline/Carrier"),Flights[[#This Row],[Delay Type]]="Severe"),"Yes","No")</f>
        <v>No</v>
      </c>
    </row>
    <row r="3197" spans="1:24" x14ac:dyDescent="0.25">
      <c r="A3197" s="3">
        <v>42238</v>
      </c>
      <c r="B3197">
        <f>WEEKNUM(Flights[[#This Row],[Date]],2)</f>
        <v>34</v>
      </c>
      <c r="C3197">
        <f>WEEKDAY(Flights[[#This Row],[Date]],2)</f>
        <v>6</v>
      </c>
      <c r="D3197" t="s">
        <v>1737</v>
      </c>
      <c r="E3197" t="s">
        <v>1995</v>
      </c>
      <c r="F3197" t="s">
        <v>0</v>
      </c>
      <c r="G3197" t="s">
        <v>318</v>
      </c>
      <c r="H3197" t="str">
        <f>_xlfn.XLOOKUP(Flights[[#This Row],[Destination]],Airports!$A$1:$A$77,Airports!$D$1:$D$77,"Code not found")</f>
        <v>Oakland</v>
      </c>
      <c r="I3197" t="str" cm="1">
        <f t="array" ref="I3197">_xlfn.XLOOKUP(Flights[[#This Row],[Destination]],_xlfn._TRO_TRAILING(Airports!A:A),_xlfn._TRO_TRAILING(Airports!E:E),"Code not found")</f>
        <v>CA</v>
      </c>
      <c r="J3197" s="1">
        <v>0.42708333333333331</v>
      </c>
      <c r="K3197">
        <f>HOUR(Flights[[#This Row],[Scheduled Departure]])</f>
        <v>10</v>
      </c>
      <c r="L3197" s="1">
        <v>0.42430555555555555</v>
      </c>
      <c r="M3197">
        <v>-4</v>
      </c>
      <c r="N3197">
        <v>72</v>
      </c>
      <c r="O3197" s="14">
        <f>Flights[[#This Row],[Length (min)]]/60</f>
        <v>1.2</v>
      </c>
      <c r="P3197">
        <v>337</v>
      </c>
      <c r="Q3197" s="17">
        <f>IFERROR(Flights[[#This Row],[Distance]]/Flights[[#This Row],[Length (hr)]],"")</f>
        <v>280.83333333333337</v>
      </c>
      <c r="R3197" s="1">
        <v>0.47569444444444442</v>
      </c>
      <c r="S3197" s="1">
        <v>0.47430555555555554</v>
      </c>
      <c r="T3197">
        <v>-2</v>
      </c>
      <c r="U3197" t="str">
        <f>IF(Flights[[#This Row],[Arrival Delay]]="","Cancelled",IF(Flights[[#This Row],[Arrival Delay]]&gt;15,"Delayed","On time"))</f>
        <v>On time</v>
      </c>
      <c r="V3197" t="str">
        <f>IF(Flights[[#This Row],[Status]]&lt;&gt;"Delayed","",IF(Flights[[#This Row],[Arrival Delay]]&gt;120,"Severe",IF(Flights[[#This Row],[Arrival Delay]]&gt;60,"Major","Moderate")))</f>
        <v/>
      </c>
      <c r="X3197" t="str">
        <f>IF(OR(AND(Flights[[#This Row],[Status]]="Cancelled",Flights[[#This Row],[Cancellation Reason]]="Airline/Carrier"),Flights[[#This Row],[Delay Type]]="Severe"),"Yes","No")</f>
        <v>No</v>
      </c>
    </row>
    <row r="3198" spans="1:24" x14ac:dyDescent="0.25">
      <c r="A3198" s="3">
        <v>42238</v>
      </c>
      <c r="B3198">
        <f>WEEKNUM(Flights[[#This Row],[Date]],2)</f>
        <v>34</v>
      </c>
      <c r="C3198">
        <f>WEEKDAY(Flights[[#This Row],[Date]],2)</f>
        <v>6</v>
      </c>
      <c r="D3198" t="s">
        <v>499</v>
      </c>
      <c r="E3198" t="s">
        <v>1989</v>
      </c>
      <c r="F3198" t="s">
        <v>0</v>
      </c>
      <c r="G3198" t="s">
        <v>26</v>
      </c>
      <c r="H3198" t="str">
        <f>_xlfn.XLOOKUP(Flights[[#This Row],[Destination]],Airports!$A$1:$A$77,Airports!$D$1:$D$77,"Code not found")</f>
        <v>Atlanta</v>
      </c>
      <c r="I3198" t="str" cm="1">
        <f t="array" ref="I3198">_xlfn.XLOOKUP(Flights[[#This Row],[Destination]],_xlfn._TRO_TRAILING(Airports!A:A),_xlfn._TRO_TRAILING(Airports!E:E),"Code not found")</f>
        <v>GA</v>
      </c>
      <c r="J3198" s="1">
        <v>0.44444444444444442</v>
      </c>
      <c r="K3198">
        <f>HOUR(Flights[[#This Row],[Scheduled Departure]])</f>
        <v>10</v>
      </c>
      <c r="L3198" s="1">
        <v>0.44166666666666665</v>
      </c>
      <c r="M3198">
        <v>-4</v>
      </c>
      <c r="N3198">
        <v>253</v>
      </c>
      <c r="O3198" s="14">
        <f>Flights[[#This Row],[Length (min)]]/60</f>
        <v>4.2166666666666668</v>
      </c>
      <c r="P3198">
        <v>1947</v>
      </c>
      <c r="Q3198" s="17">
        <f>IFERROR(Flights[[#This Row],[Distance]]/Flights[[#This Row],[Length (hr)]],"")</f>
        <v>461.73913043478262</v>
      </c>
      <c r="R3198" s="1">
        <v>0.75763888888888886</v>
      </c>
      <c r="S3198" s="1">
        <v>0.74236111111111114</v>
      </c>
      <c r="T3198">
        <v>-22</v>
      </c>
      <c r="U3198" t="str">
        <f>IF(Flights[[#This Row],[Arrival Delay]]="","Cancelled",IF(Flights[[#This Row],[Arrival Delay]]&gt;15,"Delayed","On time"))</f>
        <v>On time</v>
      </c>
      <c r="V3198" t="str">
        <f>IF(Flights[[#This Row],[Status]]&lt;&gt;"Delayed","",IF(Flights[[#This Row],[Arrival Delay]]&gt;120,"Severe",IF(Flights[[#This Row],[Arrival Delay]]&gt;60,"Major","Moderate")))</f>
        <v/>
      </c>
      <c r="X3198" t="str">
        <f>IF(OR(AND(Flights[[#This Row],[Status]]="Cancelled",Flights[[#This Row],[Cancellation Reason]]="Airline/Carrier"),Flights[[#This Row],[Delay Type]]="Severe"),"Yes","No")</f>
        <v>No</v>
      </c>
    </row>
    <row r="3199" spans="1:24" x14ac:dyDescent="0.25">
      <c r="A3199" s="3">
        <v>42238</v>
      </c>
      <c r="B3199">
        <f>WEEKNUM(Flights[[#This Row],[Date]],2)</f>
        <v>34</v>
      </c>
      <c r="C3199">
        <f>WEEKDAY(Flights[[#This Row],[Date]],2)</f>
        <v>6</v>
      </c>
      <c r="D3199" t="s">
        <v>1738</v>
      </c>
      <c r="E3199" t="s">
        <v>1995</v>
      </c>
      <c r="F3199" t="s">
        <v>0</v>
      </c>
      <c r="G3199" t="s">
        <v>29</v>
      </c>
      <c r="H3199" t="str">
        <f>_xlfn.XLOOKUP(Flights[[#This Row],[Destination]],Airports!$A$1:$A$77,Airports!$D$1:$D$77,"Code not found")</f>
        <v>Phoenix</v>
      </c>
      <c r="I3199" t="str" cm="1">
        <f t="array" ref="I3199">_xlfn.XLOOKUP(Flights[[#This Row],[Destination]],_xlfn._TRO_TRAILING(Airports!A:A),_xlfn._TRO_TRAILING(Airports!E:E),"Code not found")</f>
        <v>AZ</v>
      </c>
      <c r="J3199" s="1">
        <v>0.45833333333333331</v>
      </c>
      <c r="K3199">
        <f>HOUR(Flights[[#This Row],[Scheduled Departure]])</f>
        <v>11</v>
      </c>
      <c r="L3199" s="1">
        <v>0.46319444444444446</v>
      </c>
      <c r="M3199">
        <v>7</v>
      </c>
      <c r="N3199">
        <v>68</v>
      </c>
      <c r="O3199" s="14">
        <f>Flights[[#This Row],[Length (min)]]/60</f>
        <v>1.1333333333333333</v>
      </c>
      <c r="P3199">
        <v>370</v>
      </c>
      <c r="Q3199" s="17">
        <f>IFERROR(Flights[[#This Row],[Distance]]/Flights[[#This Row],[Length (hr)]],"")</f>
        <v>326.47058823529414</v>
      </c>
      <c r="R3199" s="1">
        <v>0.51041666666666663</v>
      </c>
      <c r="S3199" s="1">
        <v>0.51041666666666663</v>
      </c>
      <c r="T3199">
        <v>0</v>
      </c>
      <c r="U3199" t="str">
        <f>IF(Flights[[#This Row],[Arrival Delay]]="","Cancelled",IF(Flights[[#This Row],[Arrival Delay]]&gt;15,"Delayed","On time"))</f>
        <v>On time</v>
      </c>
      <c r="V3199" t="str">
        <f>IF(Flights[[#This Row],[Status]]&lt;&gt;"Delayed","",IF(Flights[[#This Row],[Arrival Delay]]&gt;120,"Severe",IF(Flights[[#This Row],[Arrival Delay]]&gt;60,"Major","Moderate")))</f>
        <v/>
      </c>
      <c r="X3199" t="str">
        <f>IF(OR(AND(Flights[[#This Row],[Status]]="Cancelled",Flights[[#This Row],[Cancellation Reason]]="Airline/Carrier"),Flights[[#This Row],[Delay Type]]="Severe"),"Yes","No")</f>
        <v>No</v>
      </c>
    </row>
    <row r="3200" spans="1:24" x14ac:dyDescent="0.25">
      <c r="A3200" s="3">
        <v>42238</v>
      </c>
      <c r="B3200">
        <f>WEEKNUM(Flights[[#This Row],[Date]],2)</f>
        <v>34</v>
      </c>
      <c r="C3200">
        <f>WEEKDAY(Flights[[#This Row],[Date]],2)</f>
        <v>6</v>
      </c>
      <c r="D3200" t="s">
        <v>35</v>
      </c>
      <c r="E3200" t="s">
        <v>1987</v>
      </c>
      <c r="F3200" t="s">
        <v>0</v>
      </c>
      <c r="G3200" t="s">
        <v>3</v>
      </c>
      <c r="H3200" t="str">
        <f>_xlfn.XLOOKUP(Flights[[#This Row],[Destination]],Airports!$A$1:$A$77,Airports!$D$1:$D$77,"Code not found")</f>
        <v>Dallas</v>
      </c>
      <c r="I3200" t="str" cm="1">
        <f t="array" ref="I3200">_xlfn.XLOOKUP(Flights[[#This Row],[Destination]],_xlfn._TRO_TRAILING(Airports!A:A),_xlfn._TRO_TRAILING(Airports!E:E),"Code not found")</f>
        <v>TX</v>
      </c>
      <c r="J3200" s="1">
        <v>0.47569444444444442</v>
      </c>
      <c r="K3200">
        <f>HOUR(Flights[[#This Row],[Scheduled Departure]])</f>
        <v>11</v>
      </c>
      <c r="L3200" s="1">
        <v>0.47499999999999998</v>
      </c>
      <c r="M3200">
        <v>-1</v>
      </c>
      <c r="N3200">
        <v>197</v>
      </c>
      <c r="O3200" s="14">
        <f>Flights[[#This Row],[Length (min)]]/60</f>
        <v>3.2833333333333332</v>
      </c>
      <c r="P3200">
        <v>1235</v>
      </c>
      <c r="Q3200" s="17">
        <f>IFERROR(Flights[[#This Row],[Distance]]/Flights[[#This Row],[Length (hr)]],"")</f>
        <v>376.14213197969542</v>
      </c>
      <c r="R3200" s="1">
        <v>0.6958333333333333</v>
      </c>
      <c r="S3200" s="1">
        <v>0.69513888888888886</v>
      </c>
      <c r="T3200">
        <v>-1</v>
      </c>
      <c r="U3200" t="str">
        <f>IF(Flights[[#This Row],[Arrival Delay]]="","Cancelled",IF(Flights[[#This Row],[Arrival Delay]]&gt;15,"Delayed","On time"))</f>
        <v>On time</v>
      </c>
      <c r="V3200" t="str">
        <f>IF(Flights[[#This Row],[Status]]&lt;&gt;"Delayed","",IF(Flights[[#This Row],[Arrival Delay]]&gt;120,"Severe",IF(Flights[[#This Row],[Arrival Delay]]&gt;60,"Major","Moderate")))</f>
        <v/>
      </c>
      <c r="X3200" t="str">
        <f>IF(OR(AND(Flights[[#This Row],[Status]]="Cancelled",Flights[[#This Row],[Cancellation Reason]]="Airline/Carrier"),Flights[[#This Row],[Delay Type]]="Severe"),"Yes","No")</f>
        <v>No</v>
      </c>
    </row>
    <row r="3201" spans="1:24" x14ac:dyDescent="0.25">
      <c r="A3201" s="3">
        <v>42238</v>
      </c>
      <c r="B3201">
        <f>WEEKNUM(Flights[[#This Row],[Date]],2)</f>
        <v>34</v>
      </c>
      <c r="C3201">
        <f>WEEKDAY(Flights[[#This Row],[Date]],2)</f>
        <v>6</v>
      </c>
      <c r="D3201" t="s">
        <v>137</v>
      </c>
      <c r="E3201" t="s">
        <v>1987</v>
      </c>
      <c r="F3201" t="s">
        <v>0</v>
      </c>
      <c r="G3201" t="s">
        <v>7</v>
      </c>
      <c r="H3201" t="str">
        <f>_xlfn.XLOOKUP(Flights[[#This Row],[Destination]],Airports!$A$1:$A$77,Airports!$D$1:$D$77,"Code not found")</f>
        <v>Austin</v>
      </c>
      <c r="I3201" t="str" cm="1">
        <f t="array" ref="I3201">_xlfn.XLOOKUP(Flights[[#This Row],[Destination]],_xlfn._TRO_TRAILING(Airports!A:A),_xlfn._TRO_TRAILING(Airports!E:E),"Code not found")</f>
        <v>TX</v>
      </c>
      <c r="J3201" s="1">
        <v>0.49305555555555558</v>
      </c>
      <c r="K3201">
        <f>HOUR(Flights[[#This Row],[Scheduled Departure]])</f>
        <v>11</v>
      </c>
      <c r="L3201" s="1">
        <v>0.48958333333333331</v>
      </c>
      <c r="M3201">
        <v>-5</v>
      </c>
      <c r="N3201">
        <v>170</v>
      </c>
      <c r="O3201" s="14">
        <f>Flights[[#This Row],[Length (min)]]/60</f>
        <v>2.8333333333333335</v>
      </c>
      <c r="P3201">
        <v>1242</v>
      </c>
      <c r="Q3201" s="17">
        <f>IFERROR(Flights[[#This Row],[Distance]]/Flights[[#This Row],[Length (hr)]],"")</f>
        <v>438.35294117647055</v>
      </c>
      <c r="R3201" s="1">
        <v>0.70902777777777781</v>
      </c>
      <c r="S3201" s="1">
        <v>0.69097222222222221</v>
      </c>
      <c r="T3201">
        <v>-26</v>
      </c>
      <c r="U3201" t="str">
        <f>IF(Flights[[#This Row],[Arrival Delay]]="","Cancelled",IF(Flights[[#This Row],[Arrival Delay]]&gt;15,"Delayed","On time"))</f>
        <v>On time</v>
      </c>
      <c r="V3201" t="str">
        <f>IF(Flights[[#This Row],[Status]]&lt;&gt;"Delayed","",IF(Flights[[#This Row],[Arrival Delay]]&gt;120,"Severe",IF(Flights[[#This Row],[Arrival Delay]]&gt;60,"Major","Moderate")))</f>
        <v/>
      </c>
      <c r="X3201" t="str">
        <f>IF(OR(AND(Flights[[#This Row],[Status]]="Cancelled",Flights[[#This Row],[Cancellation Reason]]="Airline/Carrier"),Flights[[#This Row],[Delay Type]]="Severe"),"Yes","No")</f>
        <v>No</v>
      </c>
    </row>
    <row r="3202" spans="1:24" x14ac:dyDescent="0.25">
      <c r="A3202" s="3">
        <v>42238</v>
      </c>
      <c r="B3202">
        <f>WEEKNUM(Flights[[#This Row],[Date]],2)</f>
        <v>34</v>
      </c>
      <c r="C3202">
        <f>WEEKDAY(Flights[[#This Row],[Date]],2)</f>
        <v>6</v>
      </c>
      <c r="D3202" t="s">
        <v>1768</v>
      </c>
      <c r="E3202" t="s">
        <v>1990</v>
      </c>
      <c r="F3202" t="s">
        <v>0</v>
      </c>
      <c r="G3202" t="s">
        <v>4</v>
      </c>
      <c r="H3202" t="str">
        <f>_xlfn.XLOOKUP(Flights[[#This Row],[Destination]],Airports!$A$1:$A$77,Airports!$D$1:$D$77,"Code not found")</f>
        <v>Chicago</v>
      </c>
      <c r="I3202" t="str" cm="1">
        <f t="array" ref="I3202">_xlfn.XLOOKUP(Flights[[#This Row],[Destination]],_xlfn._TRO_TRAILING(Airports!A:A),_xlfn._TRO_TRAILING(Airports!E:E),"Code not found")</f>
        <v>IL</v>
      </c>
      <c r="J3202" s="1">
        <v>0.49930555555555556</v>
      </c>
      <c r="K3202">
        <f>HOUR(Flights[[#This Row],[Scheduled Departure]])</f>
        <v>11</v>
      </c>
      <c r="L3202" s="1">
        <v>0.49791666666666667</v>
      </c>
      <c r="M3202">
        <v>-2</v>
      </c>
      <c r="N3202">
        <v>251</v>
      </c>
      <c r="O3202" s="14">
        <f>Flights[[#This Row],[Length (min)]]/60</f>
        <v>4.1833333333333336</v>
      </c>
      <c r="P3202">
        <v>1744</v>
      </c>
      <c r="Q3202" s="17">
        <f>IFERROR(Flights[[#This Row],[Distance]]/Flights[[#This Row],[Length (hr)]],"")</f>
        <v>416.89243027888443</v>
      </c>
      <c r="R3202" s="1">
        <v>0.7583333333333333</v>
      </c>
      <c r="S3202" s="1">
        <v>0.75555555555555554</v>
      </c>
      <c r="T3202">
        <v>-4</v>
      </c>
      <c r="U3202" t="str">
        <f>IF(Flights[[#This Row],[Arrival Delay]]="","Cancelled",IF(Flights[[#This Row],[Arrival Delay]]&gt;15,"Delayed","On time"))</f>
        <v>On time</v>
      </c>
      <c r="V3202" t="str">
        <f>IF(Flights[[#This Row],[Status]]&lt;&gt;"Delayed","",IF(Flights[[#This Row],[Arrival Delay]]&gt;120,"Severe",IF(Flights[[#This Row],[Arrival Delay]]&gt;60,"Major","Moderate")))</f>
        <v/>
      </c>
      <c r="X3202" t="str">
        <f>IF(OR(AND(Flights[[#This Row],[Status]]="Cancelled",Flights[[#This Row],[Cancellation Reason]]="Airline/Carrier"),Flights[[#This Row],[Delay Type]]="Severe"),"Yes","No")</f>
        <v>No</v>
      </c>
    </row>
    <row r="3203" spans="1:24" x14ac:dyDescent="0.25">
      <c r="A3203" s="3">
        <v>42238</v>
      </c>
      <c r="B3203">
        <f>WEEKNUM(Flights[[#This Row],[Date]],2)</f>
        <v>34</v>
      </c>
      <c r="C3203">
        <f>WEEKDAY(Flights[[#This Row],[Date]],2)</f>
        <v>6</v>
      </c>
      <c r="D3203" t="s">
        <v>554</v>
      </c>
      <c r="E3203" t="s">
        <v>1996</v>
      </c>
      <c r="F3203" t="s">
        <v>0</v>
      </c>
      <c r="G3203" t="s">
        <v>9</v>
      </c>
      <c r="H3203" t="str">
        <f>_xlfn.XLOOKUP(Flights[[#This Row],[Destination]],Airports!$A$1:$A$77,Airports!$D$1:$D$77,"Code not found")</f>
        <v>San Francisco</v>
      </c>
      <c r="I3203" t="str" cm="1">
        <f t="array" ref="I3203">_xlfn.XLOOKUP(Flights[[#This Row],[Destination]],_xlfn._TRO_TRAILING(Airports!A:A),_xlfn._TRO_TRAILING(Airports!E:E),"Code not found")</f>
        <v>CA</v>
      </c>
      <c r="J3203" s="1">
        <v>0.53819444444444442</v>
      </c>
      <c r="K3203">
        <f>HOUR(Flights[[#This Row],[Scheduled Departure]])</f>
        <v>12</v>
      </c>
      <c r="L3203" s="1">
        <v>0.53749999999999998</v>
      </c>
      <c r="M3203">
        <v>-1</v>
      </c>
      <c r="N3203">
        <v>66</v>
      </c>
      <c r="O3203" s="14">
        <f>Flights[[#This Row],[Length (min)]]/60</f>
        <v>1.1000000000000001</v>
      </c>
      <c r="P3203">
        <v>337</v>
      </c>
      <c r="Q3203" s="17">
        <f>IFERROR(Flights[[#This Row],[Distance]]/Flights[[#This Row],[Length (hr)]],"")</f>
        <v>306.36363636363632</v>
      </c>
      <c r="R3203" s="1">
        <v>0.59027777777777779</v>
      </c>
      <c r="S3203" s="1">
        <v>0.58333333333333337</v>
      </c>
      <c r="T3203">
        <v>-10</v>
      </c>
      <c r="U3203" t="str">
        <f>IF(Flights[[#This Row],[Arrival Delay]]="","Cancelled",IF(Flights[[#This Row],[Arrival Delay]]&gt;15,"Delayed","On time"))</f>
        <v>On time</v>
      </c>
      <c r="V3203" t="str">
        <f>IF(Flights[[#This Row],[Status]]&lt;&gt;"Delayed","",IF(Flights[[#This Row],[Arrival Delay]]&gt;120,"Severe",IF(Flights[[#This Row],[Arrival Delay]]&gt;60,"Major","Moderate")))</f>
        <v/>
      </c>
      <c r="X3203" t="str">
        <f>IF(OR(AND(Flights[[#This Row],[Status]]="Cancelled",Flights[[#This Row],[Cancellation Reason]]="Airline/Carrier"),Flights[[#This Row],[Delay Type]]="Severe"),"Yes","No")</f>
        <v>No</v>
      </c>
    </row>
    <row r="3204" spans="1:24" x14ac:dyDescent="0.25">
      <c r="A3204" s="3">
        <v>42238</v>
      </c>
      <c r="B3204">
        <f>WEEKNUM(Flights[[#This Row],[Date]],2)</f>
        <v>34</v>
      </c>
      <c r="C3204">
        <f>WEEKDAY(Flights[[#This Row],[Date]],2)</f>
        <v>6</v>
      </c>
      <c r="D3204" t="s">
        <v>727</v>
      </c>
      <c r="E3204" t="s">
        <v>1997</v>
      </c>
      <c r="F3204" t="s">
        <v>0</v>
      </c>
      <c r="G3204" t="s">
        <v>20</v>
      </c>
      <c r="H3204" t="str">
        <f>_xlfn.XLOOKUP(Flights[[#This Row],[Destination]],Airports!$A$1:$A$77,Airports!$D$1:$D$77,"Code not found")</f>
        <v>Kahului</v>
      </c>
      <c r="I3204" t="str" cm="1">
        <f t="array" ref="I3204">_xlfn.XLOOKUP(Flights[[#This Row],[Destination]],_xlfn._TRO_TRAILING(Airports!A:A),_xlfn._TRO_TRAILING(Airports!E:E),"Code not found")</f>
        <v>HI</v>
      </c>
      <c r="J3204" s="1">
        <v>0.54861111111111116</v>
      </c>
      <c r="K3204">
        <f>HOUR(Flights[[#This Row],[Scheduled Departure]])</f>
        <v>13</v>
      </c>
      <c r="L3204" s="1">
        <v>0.55000000000000004</v>
      </c>
      <c r="M3204">
        <v>2</v>
      </c>
      <c r="N3204">
        <v>334</v>
      </c>
      <c r="O3204" s="14">
        <f>Flights[[#This Row],[Length (min)]]/60</f>
        <v>5.5666666666666664</v>
      </c>
      <c r="P3204">
        <v>2486</v>
      </c>
      <c r="Q3204" s="17">
        <f>IFERROR(Flights[[#This Row],[Distance]]/Flights[[#This Row],[Length (hr)]],"")</f>
        <v>446.58682634730542</v>
      </c>
      <c r="R3204" s="1">
        <v>0.66666666666666663</v>
      </c>
      <c r="S3204" s="1">
        <v>0.65694444444444444</v>
      </c>
      <c r="T3204">
        <v>-14</v>
      </c>
      <c r="U3204" t="str">
        <f>IF(Flights[[#This Row],[Arrival Delay]]="","Cancelled",IF(Flights[[#This Row],[Arrival Delay]]&gt;15,"Delayed","On time"))</f>
        <v>On time</v>
      </c>
      <c r="V3204" t="str">
        <f>IF(Flights[[#This Row],[Status]]&lt;&gt;"Delayed","",IF(Flights[[#This Row],[Arrival Delay]]&gt;120,"Severe",IF(Flights[[#This Row],[Arrival Delay]]&gt;60,"Major","Moderate")))</f>
        <v/>
      </c>
      <c r="X3204" t="str">
        <f>IF(OR(AND(Flights[[#This Row],[Status]]="Cancelled",Flights[[#This Row],[Cancellation Reason]]="Airline/Carrier"),Flights[[#This Row],[Delay Type]]="Severe"),"Yes","No")</f>
        <v>No</v>
      </c>
    </row>
    <row r="3205" spans="1:24" x14ac:dyDescent="0.25">
      <c r="A3205" s="3">
        <v>42238</v>
      </c>
      <c r="B3205">
        <f>WEEKNUM(Flights[[#This Row],[Date]],2)</f>
        <v>34</v>
      </c>
      <c r="C3205">
        <f>WEEKDAY(Flights[[#This Row],[Date]],2)</f>
        <v>6</v>
      </c>
      <c r="D3205" t="s">
        <v>527</v>
      </c>
      <c r="E3205" t="s">
        <v>1989</v>
      </c>
      <c r="F3205" t="s">
        <v>0</v>
      </c>
      <c r="G3205" t="s">
        <v>26</v>
      </c>
      <c r="H3205" t="str">
        <f>_xlfn.XLOOKUP(Flights[[#This Row],[Destination]],Airports!$A$1:$A$77,Airports!$D$1:$D$77,"Code not found")</f>
        <v>Atlanta</v>
      </c>
      <c r="I3205" t="str" cm="1">
        <f t="array" ref="I3205">_xlfn.XLOOKUP(Flights[[#This Row],[Destination]],_xlfn._TRO_TRAILING(Airports!A:A),_xlfn._TRO_TRAILING(Airports!E:E),"Code not found")</f>
        <v>GA</v>
      </c>
      <c r="J3205" s="1">
        <v>0.5625</v>
      </c>
      <c r="K3205">
        <f>HOUR(Flights[[#This Row],[Scheduled Departure]])</f>
        <v>13</v>
      </c>
      <c r="L3205" s="1">
        <v>0.56805555555555554</v>
      </c>
      <c r="M3205">
        <v>8</v>
      </c>
      <c r="N3205">
        <v>249</v>
      </c>
      <c r="O3205" s="14">
        <f>Flights[[#This Row],[Length (min)]]/60</f>
        <v>4.1500000000000004</v>
      </c>
      <c r="P3205">
        <v>1947</v>
      </c>
      <c r="Q3205" s="17">
        <f>IFERROR(Flights[[#This Row],[Distance]]/Flights[[#This Row],[Length (hr)]],"")</f>
        <v>469.15662650602405</v>
      </c>
      <c r="R3205" s="1">
        <v>0.87361111111111112</v>
      </c>
      <c r="S3205" s="1">
        <v>0.86597222222222225</v>
      </c>
      <c r="T3205">
        <v>-11</v>
      </c>
      <c r="U3205" t="str">
        <f>IF(Flights[[#This Row],[Arrival Delay]]="","Cancelled",IF(Flights[[#This Row],[Arrival Delay]]&gt;15,"Delayed","On time"))</f>
        <v>On time</v>
      </c>
      <c r="V3205" t="str">
        <f>IF(Flights[[#This Row],[Status]]&lt;&gt;"Delayed","",IF(Flights[[#This Row],[Arrival Delay]]&gt;120,"Severe",IF(Flights[[#This Row],[Arrival Delay]]&gt;60,"Major","Moderate")))</f>
        <v/>
      </c>
      <c r="X3205" t="str">
        <f>IF(OR(AND(Flights[[#This Row],[Status]]="Cancelled",Flights[[#This Row],[Cancellation Reason]]="Airline/Carrier"),Flights[[#This Row],[Delay Type]]="Severe"),"Yes","No")</f>
        <v>No</v>
      </c>
    </row>
    <row r="3206" spans="1:24" x14ac:dyDescent="0.25">
      <c r="A3206" s="3">
        <v>42238</v>
      </c>
      <c r="B3206">
        <f>WEEKNUM(Flights[[#This Row],[Date]],2)</f>
        <v>34</v>
      </c>
      <c r="C3206">
        <f>WEEKDAY(Flights[[#This Row],[Date]],2)</f>
        <v>6</v>
      </c>
      <c r="D3206" t="s">
        <v>87</v>
      </c>
      <c r="E3206" t="s">
        <v>1987</v>
      </c>
      <c r="F3206" t="s">
        <v>0</v>
      </c>
      <c r="G3206" t="s">
        <v>12</v>
      </c>
      <c r="H3206" t="str">
        <f>_xlfn.XLOOKUP(Flights[[#This Row],[Destination]],Airports!$A$1:$A$77,Airports!$D$1:$D$77,"Code not found")</f>
        <v>New York</v>
      </c>
      <c r="I3206" t="str" cm="1">
        <f t="array" ref="I3206">_xlfn.XLOOKUP(Flights[[#This Row],[Destination]],_xlfn._TRO_TRAILING(Airports!A:A),_xlfn._TRO_TRAILING(Airports!E:E),"Code not found")</f>
        <v>NY</v>
      </c>
      <c r="J3206" s="1">
        <v>0.69791666666666663</v>
      </c>
      <c r="K3206">
        <f>HOUR(Flights[[#This Row],[Scheduled Departure]])</f>
        <v>16</v>
      </c>
      <c r="L3206" s="1">
        <v>0.69652777777777775</v>
      </c>
      <c r="M3206">
        <v>-2</v>
      </c>
      <c r="N3206">
        <v>312</v>
      </c>
      <c r="O3206" s="14">
        <f>Flights[[#This Row],[Length (min)]]/60</f>
        <v>5.2</v>
      </c>
      <c r="P3206">
        <v>2475</v>
      </c>
      <c r="Q3206" s="17">
        <f>IFERROR(Flights[[#This Row],[Distance]]/Flights[[#This Row],[Length (hr)]],"")</f>
        <v>475.96153846153845</v>
      </c>
      <c r="R3206" s="1">
        <v>5.7638888888888892E-2</v>
      </c>
      <c r="S3206" s="1">
        <v>3.8194444444444448E-2</v>
      </c>
      <c r="T3206">
        <v>-28</v>
      </c>
      <c r="U3206" t="str">
        <f>IF(Flights[[#This Row],[Arrival Delay]]="","Cancelled",IF(Flights[[#This Row],[Arrival Delay]]&gt;15,"Delayed","On time"))</f>
        <v>On time</v>
      </c>
      <c r="V3206" t="str">
        <f>IF(Flights[[#This Row],[Status]]&lt;&gt;"Delayed","",IF(Flights[[#This Row],[Arrival Delay]]&gt;120,"Severe",IF(Flights[[#This Row],[Arrival Delay]]&gt;60,"Major","Moderate")))</f>
        <v/>
      </c>
      <c r="X3206" t="str">
        <f>IF(OR(AND(Flights[[#This Row],[Status]]="Cancelled",Flights[[#This Row],[Cancellation Reason]]="Airline/Carrier"),Flights[[#This Row],[Delay Type]]="Severe"),"Yes","No")</f>
        <v>No</v>
      </c>
    </row>
    <row r="3207" spans="1:24" x14ac:dyDescent="0.25">
      <c r="A3207" s="3">
        <v>42238</v>
      </c>
      <c r="B3207">
        <f>WEEKNUM(Flights[[#This Row],[Date]],2)</f>
        <v>34</v>
      </c>
      <c r="C3207">
        <f>WEEKDAY(Flights[[#This Row],[Date]],2)</f>
        <v>6</v>
      </c>
      <c r="D3207" t="s">
        <v>90</v>
      </c>
      <c r="E3207" t="s">
        <v>1987</v>
      </c>
      <c r="F3207" t="s">
        <v>0</v>
      </c>
      <c r="G3207" t="s">
        <v>19</v>
      </c>
      <c r="H3207" t="str">
        <f>_xlfn.XLOOKUP(Flights[[#This Row],[Destination]],Airports!$A$1:$A$77,Airports!$D$1:$D$77,"Code not found")</f>
        <v>Kona</v>
      </c>
      <c r="I3207" t="str" cm="1">
        <f t="array" ref="I3207">_xlfn.XLOOKUP(Flights[[#This Row],[Destination]],_xlfn._TRO_TRAILING(Airports!A:A),_xlfn._TRO_TRAILING(Airports!E:E),"Code not found")</f>
        <v>HI</v>
      </c>
      <c r="J3207" s="1">
        <v>0.70833333333333337</v>
      </c>
      <c r="K3207">
        <f>HOUR(Flights[[#This Row],[Scheduled Departure]])</f>
        <v>17</v>
      </c>
      <c r="L3207" s="1">
        <v>0.71250000000000002</v>
      </c>
      <c r="M3207">
        <v>6</v>
      </c>
      <c r="N3207">
        <v>352</v>
      </c>
      <c r="O3207" s="14">
        <f>Flights[[#This Row],[Length (min)]]/60</f>
        <v>5.8666666666666663</v>
      </c>
      <c r="P3207">
        <v>2504</v>
      </c>
      <c r="Q3207" s="17">
        <f>IFERROR(Flights[[#This Row],[Distance]]/Flights[[#This Row],[Length (hr)]],"")</f>
        <v>426.81818181818187</v>
      </c>
      <c r="R3207" s="1">
        <v>0.82499999999999996</v>
      </c>
      <c r="S3207" s="1">
        <v>0.83194444444444449</v>
      </c>
      <c r="T3207">
        <v>10</v>
      </c>
      <c r="U3207" t="str">
        <f>IF(Flights[[#This Row],[Arrival Delay]]="","Cancelled",IF(Flights[[#This Row],[Arrival Delay]]&gt;15,"Delayed","On time"))</f>
        <v>On time</v>
      </c>
      <c r="V3207" t="str">
        <f>IF(Flights[[#This Row],[Status]]&lt;&gt;"Delayed","",IF(Flights[[#This Row],[Arrival Delay]]&gt;120,"Severe",IF(Flights[[#This Row],[Arrival Delay]]&gt;60,"Major","Moderate")))</f>
        <v/>
      </c>
      <c r="X3207" t="str">
        <f>IF(OR(AND(Flights[[#This Row],[Status]]="Cancelled",Flights[[#This Row],[Cancellation Reason]]="Airline/Carrier"),Flights[[#This Row],[Delay Type]]="Severe"),"Yes","No")</f>
        <v>No</v>
      </c>
    </row>
    <row r="3208" spans="1:24" x14ac:dyDescent="0.25">
      <c r="A3208" s="3">
        <v>42238</v>
      </c>
      <c r="B3208">
        <f>WEEKNUM(Flights[[#This Row],[Date]],2)</f>
        <v>34</v>
      </c>
      <c r="C3208">
        <f>WEEKDAY(Flights[[#This Row],[Date]],2)</f>
        <v>6</v>
      </c>
      <c r="D3208" t="s">
        <v>634</v>
      </c>
      <c r="E3208" t="s">
        <v>1991</v>
      </c>
      <c r="F3208" t="s">
        <v>0</v>
      </c>
      <c r="G3208" t="s">
        <v>24</v>
      </c>
      <c r="H3208" t="str">
        <f>_xlfn.XLOOKUP(Flights[[#This Row],[Destination]],Airports!$A$1:$A$77,Airports!$D$1:$D$77,"Code not found")</f>
        <v>Portland</v>
      </c>
      <c r="I3208" t="str" cm="1">
        <f t="array" ref="I3208">_xlfn.XLOOKUP(Flights[[#This Row],[Destination]],_xlfn._TRO_TRAILING(Airports!A:A),_xlfn._TRO_TRAILING(Airports!E:E),"Code not found")</f>
        <v>OR</v>
      </c>
      <c r="J3208" s="1">
        <v>0.88541666666666663</v>
      </c>
      <c r="K3208">
        <f>HOUR(Flights[[#This Row],[Scheduled Departure]])</f>
        <v>21</v>
      </c>
      <c r="L3208" s="1">
        <v>0.87986111111111109</v>
      </c>
      <c r="M3208">
        <v>-8</v>
      </c>
      <c r="N3208">
        <v>130</v>
      </c>
      <c r="O3208" s="14">
        <f>Flights[[#This Row],[Length (min)]]/60</f>
        <v>2.1666666666666665</v>
      </c>
      <c r="P3208">
        <v>834</v>
      </c>
      <c r="Q3208" s="17">
        <f>IFERROR(Flights[[#This Row],[Distance]]/Flights[[#This Row],[Length (hr)]],"")</f>
        <v>384.92307692307696</v>
      </c>
      <c r="R3208" s="1">
        <v>0.98124999999999996</v>
      </c>
      <c r="S3208" s="1">
        <v>0.97013888888888888</v>
      </c>
      <c r="T3208">
        <v>-16</v>
      </c>
      <c r="U3208" t="str">
        <f>IF(Flights[[#This Row],[Arrival Delay]]="","Cancelled",IF(Flights[[#This Row],[Arrival Delay]]&gt;15,"Delayed","On time"))</f>
        <v>On time</v>
      </c>
      <c r="V3208" t="str">
        <f>IF(Flights[[#This Row],[Status]]&lt;&gt;"Delayed","",IF(Flights[[#This Row],[Arrival Delay]]&gt;120,"Severe",IF(Flights[[#This Row],[Arrival Delay]]&gt;60,"Major","Moderate")))</f>
        <v/>
      </c>
      <c r="X3208" t="str">
        <f>IF(OR(AND(Flights[[#This Row],[Status]]="Cancelled",Flights[[#This Row],[Cancellation Reason]]="Airline/Carrier"),Flights[[#This Row],[Delay Type]]="Severe"),"Yes","No")</f>
        <v>No</v>
      </c>
    </row>
    <row r="3209" spans="1:24" x14ac:dyDescent="0.25">
      <c r="A3209" s="3">
        <v>42238</v>
      </c>
      <c r="B3209">
        <f>WEEKNUM(Flights[[#This Row],[Date]],2)</f>
        <v>34</v>
      </c>
      <c r="C3209">
        <f>WEEKDAY(Flights[[#This Row],[Date]],2)</f>
        <v>6</v>
      </c>
      <c r="D3209" t="s">
        <v>661</v>
      </c>
      <c r="E3209" t="s">
        <v>1996</v>
      </c>
      <c r="F3209" t="s">
        <v>0</v>
      </c>
      <c r="G3209" t="s">
        <v>285</v>
      </c>
      <c r="H3209" t="str">
        <f>_xlfn.XLOOKUP(Flights[[#This Row],[Destination]],Airports!$A$1:$A$77,Airports!$D$1:$D$77,"Code not found")</f>
        <v>Fort Lauderdale</v>
      </c>
      <c r="I3209" t="str" cm="1">
        <f t="array" ref="I3209">_xlfn.XLOOKUP(Flights[[#This Row],[Destination]],_xlfn._TRO_TRAILING(Airports!A:A),_xlfn._TRO_TRAILING(Airports!E:E),"Code not found")</f>
        <v>FL</v>
      </c>
      <c r="J3209" s="1">
        <v>0.90625</v>
      </c>
      <c r="K3209">
        <f>HOUR(Flights[[#This Row],[Scheduled Departure]])</f>
        <v>21</v>
      </c>
      <c r="L3209" s="1">
        <v>0.90416666666666667</v>
      </c>
      <c r="M3209">
        <v>-3</v>
      </c>
      <c r="N3209">
        <v>291</v>
      </c>
      <c r="O3209" s="14">
        <f>Flights[[#This Row],[Length (min)]]/60</f>
        <v>4.8499999999999996</v>
      </c>
      <c r="P3209">
        <v>2343</v>
      </c>
      <c r="Q3209" s="17">
        <f>IFERROR(Flights[[#This Row],[Distance]]/Flights[[#This Row],[Length (hr)]],"")</f>
        <v>483.09278350515467</v>
      </c>
      <c r="R3209" s="1">
        <v>0.24305555555555555</v>
      </c>
      <c r="S3209" s="1">
        <v>0.23125000000000001</v>
      </c>
      <c r="T3209">
        <v>-17</v>
      </c>
      <c r="U3209" t="str">
        <f>IF(Flights[[#This Row],[Arrival Delay]]="","Cancelled",IF(Flights[[#This Row],[Arrival Delay]]&gt;15,"Delayed","On time"))</f>
        <v>On time</v>
      </c>
      <c r="V3209" t="str">
        <f>IF(Flights[[#This Row],[Status]]&lt;&gt;"Delayed","",IF(Flights[[#This Row],[Arrival Delay]]&gt;120,"Severe",IF(Flights[[#This Row],[Arrival Delay]]&gt;60,"Major","Moderate")))</f>
        <v/>
      </c>
      <c r="X3209" t="str">
        <f>IF(OR(AND(Flights[[#This Row],[Status]]="Cancelled",Flights[[#This Row],[Cancellation Reason]]="Airline/Carrier"),Flights[[#This Row],[Delay Type]]="Severe"),"Yes","No")</f>
        <v>No</v>
      </c>
    </row>
    <row r="3210" spans="1:24" x14ac:dyDescent="0.25">
      <c r="A3210" s="3">
        <v>42238</v>
      </c>
      <c r="B3210">
        <f>WEEKNUM(Flights[[#This Row],[Date]],2)</f>
        <v>34</v>
      </c>
      <c r="C3210">
        <f>WEEKDAY(Flights[[#This Row],[Date]],2)</f>
        <v>6</v>
      </c>
      <c r="D3210" t="s">
        <v>1272</v>
      </c>
      <c r="E3210" t="s">
        <v>1994</v>
      </c>
      <c r="F3210" t="s">
        <v>0</v>
      </c>
      <c r="G3210" t="s">
        <v>313</v>
      </c>
      <c r="H3210" t="str">
        <f>_xlfn.XLOOKUP(Flights[[#This Row],[Destination]],Airports!$A$1:$A$77,Airports!$D$1:$D$77,"Code not found")</f>
        <v>Monterey</v>
      </c>
      <c r="I3210" t="str" cm="1">
        <f t="array" ref="I3210">_xlfn.XLOOKUP(Flights[[#This Row],[Destination]],_xlfn._TRO_TRAILING(Airports!A:A),_xlfn._TRO_TRAILING(Airports!E:E),"Code not found")</f>
        <v>CA</v>
      </c>
      <c r="J3210" s="1">
        <v>0.9194444444444444</v>
      </c>
      <c r="K3210">
        <f>HOUR(Flights[[#This Row],[Scheduled Departure]])</f>
        <v>22</v>
      </c>
      <c r="L3210" s="1">
        <v>0</v>
      </c>
      <c r="O3210" s="14">
        <f>Flights[[#This Row],[Length (min)]]/60</f>
        <v>0</v>
      </c>
      <c r="P3210">
        <v>266</v>
      </c>
      <c r="Q3210" s="17" t="str">
        <f>IFERROR(Flights[[#This Row],[Distance]]/Flights[[#This Row],[Length (hr)]],"")</f>
        <v/>
      </c>
      <c r="R3210" s="1">
        <v>0.96805555555555556</v>
      </c>
      <c r="S3210" s="1">
        <v>0</v>
      </c>
      <c r="U3210" t="str">
        <f>IF(Flights[[#This Row],[Arrival Delay]]="","Cancelled",IF(Flights[[#This Row],[Arrival Delay]]&gt;15,"Delayed","On time"))</f>
        <v>Cancelled</v>
      </c>
      <c r="V3210" t="str">
        <f>IF(Flights[[#This Row],[Status]]&lt;&gt;"Delayed","",IF(Flights[[#This Row],[Arrival Delay]]&gt;120,"Severe",IF(Flights[[#This Row],[Arrival Delay]]&gt;60,"Major","Moderate")))</f>
        <v/>
      </c>
      <c r="W3210" t="s">
        <v>25</v>
      </c>
      <c r="X3210" t="str">
        <f>IF(OR(AND(Flights[[#This Row],[Status]]="Cancelled",Flights[[#This Row],[Cancellation Reason]]="Airline/Carrier"),Flights[[#This Row],[Delay Type]]="Severe"),"Yes","No")</f>
        <v>No</v>
      </c>
    </row>
    <row r="3211" spans="1:24" x14ac:dyDescent="0.25">
      <c r="A3211" s="3">
        <v>42238</v>
      </c>
      <c r="B3211">
        <f>WEEKNUM(Flights[[#This Row],[Date]],2)</f>
        <v>34</v>
      </c>
      <c r="C3211">
        <f>WEEKDAY(Flights[[#This Row],[Date]],2)</f>
        <v>6</v>
      </c>
      <c r="D3211" t="s">
        <v>1596</v>
      </c>
      <c r="E3211" t="s">
        <v>1989</v>
      </c>
      <c r="F3211" t="s">
        <v>0</v>
      </c>
      <c r="G3211" t="s">
        <v>14</v>
      </c>
      <c r="H3211" t="str">
        <f>_xlfn.XLOOKUP(Flights[[#This Row],[Destination]],Airports!$A$1:$A$77,Airports!$D$1:$D$77,"Code not found")</f>
        <v>Tampa</v>
      </c>
      <c r="I3211" t="str" cm="1">
        <f t="array" ref="I3211">_xlfn.XLOOKUP(Flights[[#This Row],[Destination]],_xlfn._TRO_TRAILING(Airports!A:A),_xlfn._TRO_TRAILING(Airports!E:E),"Code not found")</f>
        <v>FL</v>
      </c>
      <c r="J3211" s="1">
        <v>0.94097222222222221</v>
      </c>
      <c r="K3211">
        <f>HOUR(Flights[[#This Row],[Scheduled Departure]])</f>
        <v>22</v>
      </c>
      <c r="L3211" s="1">
        <v>0.9506944444444444</v>
      </c>
      <c r="M3211">
        <v>14</v>
      </c>
      <c r="N3211">
        <v>276</v>
      </c>
      <c r="O3211" s="14">
        <f>Flights[[#This Row],[Length (min)]]/60</f>
        <v>4.5999999999999996</v>
      </c>
      <c r="P3211">
        <v>2158</v>
      </c>
      <c r="Q3211" s="17">
        <f>IFERROR(Flights[[#This Row],[Distance]]/Flights[[#This Row],[Length (hr)]],"")</f>
        <v>469.13043478260875</v>
      </c>
      <c r="R3211" s="1">
        <v>0.26250000000000001</v>
      </c>
      <c r="S3211" s="1">
        <v>0.2673611111111111</v>
      </c>
      <c r="T3211">
        <v>7</v>
      </c>
      <c r="U3211" t="str">
        <f>IF(Flights[[#This Row],[Arrival Delay]]="","Cancelled",IF(Flights[[#This Row],[Arrival Delay]]&gt;15,"Delayed","On time"))</f>
        <v>On time</v>
      </c>
      <c r="V3211" t="str">
        <f>IF(Flights[[#This Row],[Status]]&lt;&gt;"Delayed","",IF(Flights[[#This Row],[Arrival Delay]]&gt;120,"Severe",IF(Flights[[#This Row],[Arrival Delay]]&gt;60,"Major","Moderate")))</f>
        <v/>
      </c>
      <c r="X3211" t="str">
        <f>IF(OR(AND(Flights[[#This Row],[Status]]="Cancelled",Flights[[#This Row],[Cancellation Reason]]="Airline/Carrier"),Flights[[#This Row],[Delay Type]]="Severe"),"Yes","No")</f>
        <v>No</v>
      </c>
    </row>
    <row r="3212" spans="1:24" x14ac:dyDescent="0.25">
      <c r="A3212" s="3">
        <v>42239</v>
      </c>
      <c r="B3212">
        <f>WEEKNUM(Flights[[#This Row],[Date]],2)</f>
        <v>34</v>
      </c>
      <c r="C3212">
        <f>WEEKDAY(Flights[[#This Row],[Date]],2)</f>
        <v>7</v>
      </c>
      <c r="D3212" t="s">
        <v>1009</v>
      </c>
      <c r="E3212" t="s">
        <v>1989</v>
      </c>
      <c r="F3212" t="s">
        <v>0</v>
      </c>
      <c r="G3212" t="s">
        <v>26</v>
      </c>
      <c r="H3212" t="str">
        <f>_xlfn.XLOOKUP(Flights[[#This Row],[Destination]],Airports!$A$1:$A$77,Airports!$D$1:$D$77,"Code not found")</f>
        <v>Atlanta</v>
      </c>
      <c r="I3212" t="str" cm="1">
        <f t="array" ref="I3212">_xlfn.XLOOKUP(Flights[[#This Row],[Destination]],_xlfn._TRO_TRAILING(Airports!A:A),_xlfn._TRO_TRAILING(Airports!E:E),"Code not found")</f>
        <v>GA</v>
      </c>
      <c r="J3212" s="1">
        <v>0.22916666666666666</v>
      </c>
      <c r="K3212">
        <f>HOUR(Flights[[#This Row],[Scheduled Departure]])</f>
        <v>5</v>
      </c>
      <c r="L3212" s="1">
        <v>0.27777777777777779</v>
      </c>
      <c r="M3212">
        <v>70</v>
      </c>
      <c r="N3212">
        <v>267</v>
      </c>
      <c r="O3212" s="14">
        <f>Flights[[#This Row],[Length (min)]]/60</f>
        <v>4.45</v>
      </c>
      <c r="P3212">
        <v>1947</v>
      </c>
      <c r="Q3212" s="17">
        <f>IFERROR(Flights[[#This Row],[Distance]]/Flights[[#This Row],[Length (hr)]],"")</f>
        <v>437.52808988764042</v>
      </c>
      <c r="R3212" s="1">
        <v>0.53611111111111109</v>
      </c>
      <c r="S3212" s="1">
        <v>0.58819444444444446</v>
      </c>
      <c r="T3212">
        <v>75</v>
      </c>
      <c r="U3212" t="str">
        <f>IF(Flights[[#This Row],[Arrival Delay]]="","Cancelled",IF(Flights[[#This Row],[Arrival Delay]]&gt;15,"Delayed","On time"))</f>
        <v>Delayed</v>
      </c>
      <c r="V3212" t="str">
        <f>IF(Flights[[#This Row],[Status]]&lt;&gt;"Delayed","",IF(Flights[[#This Row],[Arrival Delay]]&gt;120,"Severe",IF(Flights[[#This Row],[Arrival Delay]]&gt;60,"Major","Moderate")))</f>
        <v>Major</v>
      </c>
      <c r="X3212" t="str">
        <f>IF(OR(AND(Flights[[#This Row],[Status]]="Cancelled",Flights[[#This Row],[Cancellation Reason]]="Airline/Carrier"),Flights[[#This Row],[Delay Type]]="Severe"),"Yes","No")</f>
        <v>No</v>
      </c>
    </row>
    <row r="3213" spans="1:24" x14ac:dyDescent="0.25">
      <c r="A3213" s="3">
        <v>42239</v>
      </c>
      <c r="B3213">
        <f>WEEKNUM(Flights[[#This Row],[Date]],2)</f>
        <v>34</v>
      </c>
      <c r="C3213">
        <f>WEEKDAY(Flights[[#This Row],[Date]],2)</f>
        <v>7</v>
      </c>
      <c r="D3213" t="s">
        <v>111</v>
      </c>
      <c r="E3213" t="s">
        <v>1987</v>
      </c>
      <c r="F3213" t="s">
        <v>0</v>
      </c>
      <c r="G3213" t="s">
        <v>12</v>
      </c>
      <c r="H3213" t="str">
        <f>_xlfn.XLOOKUP(Flights[[#This Row],[Destination]],Airports!$A$1:$A$77,Airports!$D$1:$D$77,"Code not found")</f>
        <v>New York</v>
      </c>
      <c r="I3213" t="str" cm="1">
        <f t="array" ref="I3213">_xlfn.XLOOKUP(Flights[[#This Row],[Destination]],_xlfn._TRO_TRAILING(Airports!A:A),_xlfn._TRO_TRAILING(Airports!E:E),"Code not found")</f>
        <v>NY</v>
      </c>
      <c r="J3213" s="1">
        <v>0.25</v>
      </c>
      <c r="K3213">
        <f>HOUR(Flights[[#This Row],[Scheduled Departure]])</f>
        <v>6</v>
      </c>
      <c r="L3213" s="1">
        <v>0.24513888888888888</v>
      </c>
      <c r="M3213">
        <v>-7</v>
      </c>
      <c r="N3213">
        <v>319</v>
      </c>
      <c r="O3213" s="14">
        <f>Flights[[#This Row],[Length (min)]]/60</f>
        <v>5.3166666666666664</v>
      </c>
      <c r="P3213">
        <v>2475</v>
      </c>
      <c r="Q3213" s="17">
        <f>IFERROR(Flights[[#This Row],[Distance]]/Flights[[#This Row],[Length (hr)]],"")</f>
        <v>465.51724137931035</v>
      </c>
      <c r="R3213" s="1">
        <v>0.61111111111111116</v>
      </c>
      <c r="S3213" s="1">
        <v>0.59166666666666667</v>
      </c>
      <c r="T3213">
        <v>-28</v>
      </c>
      <c r="U3213" t="str">
        <f>IF(Flights[[#This Row],[Arrival Delay]]="","Cancelled",IF(Flights[[#This Row],[Arrival Delay]]&gt;15,"Delayed","On time"))</f>
        <v>On time</v>
      </c>
      <c r="V3213" t="str">
        <f>IF(Flights[[#This Row],[Status]]&lt;&gt;"Delayed","",IF(Flights[[#This Row],[Arrival Delay]]&gt;120,"Severe",IF(Flights[[#This Row],[Arrival Delay]]&gt;60,"Major","Moderate")))</f>
        <v/>
      </c>
      <c r="X3213" t="str">
        <f>IF(OR(AND(Flights[[#This Row],[Status]]="Cancelled",Flights[[#This Row],[Cancellation Reason]]="Airline/Carrier"),Flights[[#This Row],[Delay Type]]="Severe"),"Yes","No")</f>
        <v>No</v>
      </c>
    </row>
    <row r="3214" spans="1:24" x14ac:dyDescent="0.25">
      <c r="A3214" s="3">
        <v>42239</v>
      </c>
      <c r="B3214">
        <f>WEEKNUM(Flights[[#This Row],[Date]],2)</f>
        <v>34</v>
      </c>
      <c r="C3214">
        <f>WEEKDAY(Flights[[#This Row],[Date]],2)</f>
        <v>7</v>
      </c>
      <c r="D3214" t="s">
        <v>380</v>
      </c>
      <c r="E3214" t="s">
        <v>1991</v>
      </c>
      <c r="F3214" t="s">
        <v>0</v>
      </c>
      <c r="G3214" t="s">
        <v>344</v>
      </c>
      <c r="H3214" t="str">
        <f>_xlfn.XLOOKUP(Flights[[#This Row],[Destination]],Airports!$A$1:$A$77,Airports!$D$1:$D$77,"Code not found")</f>
        <v>Seattle</v>
      </c>
      <c r="I3214" t="str" cm="1">
        <f t="array" ref="I3214">_xlfn.XLOOKUP(Flights[[#This Row],[Destination]],_xlfn._TRO_TRAILING(Airports!A:A),_xlfn._TRO_TRAILING(Airports!E:E),"Code not found")</f>
        <v>WA</v>
      </c>
      <c r="J3214" s="1">
        <v>0.25</v>
      </c>
      <c r="K3214">
        <f>HOUR(Flights[[#This Row],[Scheduled Departure]])</f>
        <v>6</v>
      </c>
      <c r="L3214" s="1">
        <v>0.24513888888888888</v>
      </c>
      <c r="M3214">
        <v>-7</v>
      </c>
      <c r="N3214">
        <v>153</v>
      </c>
      <c r="O3214" s="14">
        <f>Flights[[#This Row],[Length (min)]]/60</f>
        <v>2.5499999999999998</v>
      </c>
      <c r="P3214">
        <v>954</v>
      </c>
      <c r="Q3214" s="17">
        <f>IFERROR(Flights[[#This Row],[Distance]]/Flights[[#This Row],[Length (hr)]],"")</f>
        <v>374.11764705882354</v>
      </c>
      <c r="R3214" s="1">
        <v>0.36527777777777776</v>
      </c>
      <c r="S3214" s="1">
        <v>0.35138888888888886</v>
      </c>
      <c r="T3214">
        <v>-20</v>
      </c>
      <c r="U3214" t="str">
        <f>IF(Flights[[#This Row],[Arrival Delay]]="","Cancelled",IF(Flights[[#This Row],[Arrival Delay]]&gt;15,"Delayed","On time"))</f>
        <v>On time</v>
      </c>
      <c r="V3214" t="str">
        <f>IF(Flights[[#This Row],[Status]]&lt;&gt;"Delayed","",IF(Flights[[#This Row],[Arrival Delay]]&gt;120,"Severe",IF(Flights[[#This Row],[Arrival Delay]]&gt;60,"Major","Moderate")))</f>
        <v/>
      </c>
      <c r="X3214" t="str">
        <f>IF(OR(AND(Flights[[#This Row],[Status]]="Cancelled",Flights[[#This Row],[Cancellation Reason]]="Airline/Carrier"),Flights[[#This Row],[Delay Type]]="Severe"),"Yes","No")</f>
        <v>No</v>
      </c>
    </row>
    <row r="3215" spans="1:24" x14ac:dyDescent="0.25">
      <c r="A3215" s="3">
        <v>42239</v>
      </c>
      <c r="B3215">
        <f>WEEKNUM(Flights[[#This Row],[Date]],2)</f>
        <v>34</v>
      </c>
      <c r="C3215">
        <f>WEEKDAY(Flights[[#This Row],[Date]],2)</f>
        <v>7</v>
      </c>
      <c r="D3215" t="s">
        <v>841</v>
      </c>
      <c r="E3215" t="s">
        <v>1994</v>
      </c>
      <c r="F3215" t="s">
        <v>0</v>
      </c>
      <c r="G3215" t="s">
        <v>29</v>
      </c>
      <c r="H3215" t="str">
        <f>_xlfn.XLOOKUP(Flights[[#This Row],[Destination]],Airports!$A$1:$A$77,Airports!$D$1:$D$77,"Code not found")</f>
        <v>Phoenix</v>
      </c>
      <c r="I3215" t="str" cm="1">
        <f t="array" ref="I3215">_xlfn.XLOOKUP(Flights[[#This Row],[Destination]],_xlfn._TRO_TRAILING(Airports!A:A),_xlfn._TRO_TRAILING(Airports!E:E),"Code not found")</f>
        <v>AZ</v>
      </c>
      <c r="J3215" s="1">
        <v>0.29166666666666669</v>
      </c>
      <c r="K3215">
        <f>HOUR(Flights[[#This Row],[Scheduled Departure]])</f>
        <v>7</v>
      </c>
      <c r="L3215" s="1">
        <v>0.28680555555555554</v>
      </c>
      <c r="M3215">
        <v>-7</v>
      </c>
      <c r="N3215">
        <v>82</v>
      </c>
      <c r="O3215" s="14">
        <f>Flights[[#This Row],[Length (min)]]/60</f>
        <v>1.3666666666666667</v>
      </c>
      <c r="P3215">
        <v>370</v>
      </c>
      <c r="Q3215" s="17">
        <f>IFERROR(Flights[[#This Row],[Distance]]/Flights[[#This Row],[Length (hr)]],"")</f>
        <v>270.73170731707319</v>
      </c>
      <c r="R3215" s="1">
        <v>0.3527777777777778</v>
      </c>
      <c r="S3215" s="1">
        <v>0.34375</v>
      </c>
      <c r="T3215">
        <v>-13</v>
      </c>
      <c r="U3215" t="str">
        <f>IF(Flights[[#This Row],[Arrival Delay]]="","Cancelled",IF(Flights[[#This Row],[Arrival Delay]]&gt;15,"Delayed","On time"))</f>
        <v>On time</v>
      </c>
      <c r="V3215" t="str">
        <f>IF(Flights[[#This Row],[Status]]&lt;&gt;"Delayed","",IF(Flights[[#This Row],[Arrival Delay]]&gt;120,"Severe",IF(Flights[[#This Row],[Arrival Delay]]&gt;60,"Major","Moderate")))</f>
        <v/>
      </c>
      <c r="X3215" t="str">
        <f>IF(OR(AND(Flights[[#This Row],[Status]]="Cancelled",Flights[[#This Row],[Cancellation Reason]]="Airline/Carrier"),Flights[[#This Row],[Delay Type]]="Severe"),"Yes","No")</f>
        <v>No</v>
      </c>
    </row>
    <row r="3216" spans="1:24" x14ac:dyDescent="0.25">
      <c r="A3216" s="3">
        <v>42239</v>
      </c>
      <c r="B3216">
        <f>WEEKNUM(Flights[[#This Row],[Date]],2)</f>
        <v>34</v>
      </c>
      <c r="C3216">
        <f>WEEKDAY(Flights[[#This Row],[Date]],2)</f>
        <v>7</v>
      </c>
      <c r="D3216" t="s">
        <v>395</v>
      </c>
      <c r="E3216" t="s">
        <v>1996</v>
      </c>
      <c r="F3216" t="s">
        <v>0</v>
      </c>
      <c r="G3216" t="s">
        <v>12</v>
      </c>
      <c r="H3216" t="str">
        <f>_xlfn.XLOOKUP(Flights[[#This Row],[Destination]],Airports!$A$1:$A$77,Airports!$D$1:$D$77,"Code not found")</f>
        <v>New York</v>
      </c>
      <c r="I3216" t="str" cm="1">
        <f t="array" ref="I3216">_xlfn.XLOOKUP(Flights[[#This Row],[Destination]],_xlfn._TRO_TRAILING(Airports!A:A),_xlfn._TRO_TRAILING(Airports!E:E),"Code not found")</f>
        <v>NY</v>
      </c>
      <c r="J3216" s="1">
        <v>0.30902777777777779</v>
      </c>
      <c r="K3216">
        <f>HOUR(Flights[[#This Row],[Scheduled Departure]])</f>
        <v>7</v>
      </c>
      <c r="L3216" s="1">
        <v>0.30416666666666664</v>
      </c>
      <c r="M3216">
        <v>-7</v>
      </c>
      <c r="N3216">
        <v>307</v>
      </c>
      <c r="O3216" s="14">
        <f>Flights[[#This Row],[Length (min)]]/60</f>
        <v>5.1166666666666663</v>
      </c>
      <c r="P3216">
        <v>2475</v>
      </c>
      <c r="Q3216" s="17">
        <f>IFERROR(Flights[[#This Row],[Distance]]/Flights[[#This Row],[Length (hr)]],"")</f>
        <v>483.71335504885997</v>
      </c>
      <c r="R3216" s="1">
        <v>0.65972222222222221</v>
      </c>
      <c r="S3216" s="1">
        <v>0.64236111111111116</v>
      </c>
      <c r="T3216">
        <v>-25</v>
      </c>
      <c r="U3216" t="str">
        <f>IF(Flights[[#This Row],[Arrival Delay]]="","Cancelled",IF(Flights[[#This Row],[Arrival Delay]]&gt;15,"Delayed","On time"))</f>
        <v>On time</v>
      </c>
      <c r="V3216" t="str">
        <f>IF(Flights[[#This Row],[Status]]&lt;&gt;"Delayed","",IF(Flights[[#This Row],[Arrival Delay]]&gt;120,"Severe",IF(Flights[[#This Row],[Arrival Delay]]&gt;60,"Major","Moderate")))</f>
        <v/>
      </c>
      <c r="X3216" t="str">
        <f>IF(OR(AND(Flights[[#This Row],[Status]]="Cancelled",Flights[[#This Row],[Cancellation Reason]]="Airline/Carrier"),Flights[[#This Row],[Delay Type]]="Severe"),"Yes","No")</f>
        <v>No</v>
      </c>
    </row>
    <row r="3217" spans="1:24" x14ac:dyDescent="0.25">
      <c r="A3217" s="3">
        <v>42239</v>
      </c>
      <c r="B3217">
        <f>WEEKNUM(Flights[[#This Row],[Date]],2)</f>
        <v>34</v>
      </c>
      <c r="C3217">
        <f>WEEKDAY(Flights[[#This Row],[Date]],2)</f>
        <v>7</v>
      </c>
      <c r="D3217" t="s">
        <v>1670</v>
      </c>
      <c r="E3217" t="s">
        <v>1995</v>
      </c>
      <c r="F3217" t="s">
        <v>0</v>
      </c>
      <c r="G3217" t="s">
        <v>316</v>
      </c>
      <c r="H3217" t="str">
        <f>_xlfn.XLOOKUP(Flights[[#This Row],[Destination]],Airports!$A$1:$A$77,Airports!$D$1:$D$77,"Code not found")</f>
        <v>New Orleans</v>
      </c>
      <c r="I3217" t="str" cm="1">
        <f t="array" ref="I3217">_xlfn.XLOOKUP(Flights[[#This Row],[Destination]],_xlfn._TRO_TRAILING(Airports!A:A),_xlfn._TRO_TRAILING(Airports!E:E),"Code not found")</f>
        <v>LA</v>
      </c>
      <c r="J3217" s="1">
        <v>0.34722222222222221</v>
      </c>
      <c r="K3217">
        <f>HOUR(Flights[[#This Row],[Scheduled Departure]])</f>
        <v>8</v>
      </c>
      <c r="L3217" s="1">
        <v>0.34513888888888888</v>
      </c>
      <c r="M3217">
        <v>-3</v>
      </c>
      <c r="N3217">
        <v>231</v>
      </c>
      <c r="O3217" s="14">
        <f>Flights[[#This Row],[Length (min)]]/60</f>
        <v>3.85</v>
      </c>
      <c r="P3217">
        <v>1670</v>
      </c>
      <c r="Q3217" s="17">
        <f>IFERROR(Flights[[#This Row],[Distance]]/Flights[[#This Row],[Length (hr)]],"")</f>
        <v>433.76623376623377</v>
      </c>
      <c r="R3217" s="1">
        <v>0.58680555555555558</v>
      </c>
      <c r="S3217" s="1">
        <v>0.58888888888888891</v>
      </c>
      <c r="T3217">
        <v>3</v>
      </c>
      <c r="U3217" t="str">
        <f>IF(Flights[[#This Row],[Arrival Delay]]="","Cancelled",IF(Flights[[#This Row],[Arrival Delay]]&gt;15,"Delayed","On time"))</f>
        <v>On time</v>
      </c>
      <c r="V3217" t="str">
        <f>IF(Flights[[#This Row],[Status]]&lt;&gt;"Delayed","",IF(Flights[[#This Row],[Arrival Delay]]&gt;120,"Severe",IF(Flights[[#This Row],[Arrival Delay]]&gt;60,"Major","Moderate")))</f>
        <v/>
      </c>
      <c r="X3217" t="str">
        <f>IF(OR(AND(Flights[[#This Row],[Status]]="Cancelled",Flights[[#This Row],[Cancellation Reason]]="Airline/Carrier"),Flights[[#This Row],[Delay Type]]="Severe"),"Yes","No")</f>
        <v>No</v>
      </c>
    </row>
    <row r="3218" spans="1:24" x14ac:dyDescent="0.25">
      <c r="A3218" s="3">
        <v>42239</v>
      </c>
      <c r="B3218">
        <f>WEEKNUM(Flights[[#This Row],[Date]],2)</f>
        <v>34</v>
      </c>
      <c r="C3218">
        <f>WEEKDAY(Flights[[#This Row],[Date]],2)</f>
        <v>7</v>
      </c>
      <c r="D3218" t="s">
        <v>1005</v>
      </c>
      <c r="E3218" t="s">
        <v>1990</v>
      </c>
      <c r="F3218" t="s">
        <v>0</v>
      </c>
      <c r="G3218" t="s">
        <v>21</v>
      </c>
      <c r="H3218" t="str">
        <f>_xlfn.XLOOKUP(Flights[[#This Row],[Destination]],Airports!$A$1:$A$77,Airports!$D$1:$D$77,"Code not found")</f>
        <v>Lihue</v>
      </c>
      <c r="I3218" t="str" cm="1">
        <f t="array" ref="I3218">_xlfn.XLOOKUP(Flights[[#This Row],[Destination]],_xlfn._TRO_TRAILING(Airports!A:A),_xlfn._TRO_TRAILING(Airports!E:E),"Code not found")</f>
        <v>HI</v>
      </c>
      <c r="J3218" s="1">
        <v>0.38541666666666669</v>
      </c>
      <c r="K3218">
        <f>HOUR(Flights[[#This Row],[Scheduled Departure]])</f>
        <v>9</v>
      </c>
      <c r="L3218" s="1">
        <v>0.38819444444444445</v>
      </c>
      <c r="M3218">
        <v>4</v>
      </c>
      <c r="N3218">
        <v>348</v>
      </c>
      <c r="O3218" s="14">
        <f>Flights[[#This Row],[Length (min)]]/60</f>
        <v>5.8</v>
      </c>
      <c r="P3218">
        <v>2615</v>
      </c>
      <c r="Q3218" s="17">
        <f>IFERROR(Flights[[#This Row],[Distance]]/Flights[[#This Row],[Length (hr)]],"")</f>
        <v>450.86206896551727</v>
      </c>
      <c r="R3218" s="1">
        <v>0.51041666666666663</v>
      </c>
      <c r="S3218" s="1">
        <v>0.50486111111111109</v>
      </c>
      <c r="T3218">
        <v>-8</v>
      </c>
      <c r="U3218" t="str">
        <f>IF(Flights[[#This Row],[Arrival Delay]]="","Cancelled",IF(Flights[[#This Row],[Arrival Delay]]&gt;15,"Delayed","On time"))</f>
        <v>On time</v>
      </c>
      <c r="V3218" t="str">
        <f>IF(Flights[[#This Row],[Status]]&lt;&gt;"Delayed","",IF(Flights[[#This Row],[Arrival Delay]]&gt;120,"Severe",IF(Flights[[#This Row],[Arrival Delay]]&gt;60,"Major","Moderate")))</f>
        <v/>
      </c>
      <c r="X3218" t="str">
        <f>IF(OR(AND(Flights[[#This Row],[Status]]="Cancelled",Flights[[#This Row],[Cancellation Reason]]="Airline/Carrier"),Flights[[#This Row],[Delay Type]]="Severe"),"Yes","No")</f>
        <v>No</v>
      </c>
    </row>
    <row r="3219" spans="1:24" x14ac:dyDescent="0.25">
      <c r="A3219" s="3">
        <v>42239</v>
      </c>
      <c r="B3219">
        <f>WEEKNUM(Flights[[#This Row],[Date]],2)</f>
        <v>34</v>
      </c>
      <c r="C3219">
        <f>WEEKDAY(Flights[[#This Row],[Date]],2)</f>
        <v>7</v>
      </c>
      <c r="D3219" t="s">
        <v>1770</v>
      </c>
      <c r="E3219" t="s">
        <v>1990</v>
      </c>
      <c r="F3219" t="s">
        <v>0</v>
      </c>
      <c r="G3219" t="s">
        <v>293</v>
      </c>
      <c r="H3219" t="str">
        <f>_xlfn.XLOOKUP(Flights[[#This Row],[Destination]],Airports!$A$1:$A$77,Airports!$D$1:$D$77,"Code not found")</f>
        <v>Houston</v>
      </c>
      <c r="I3219" t="str" cm="1">
        <f t="array" ref="I3219">_xlfn.XLOOKUP(Flights[[#This Row],[Destination]],_xlfn._TRO_TRAILING(Airports!A:A),_xlfn._TRO_TRAILING(Airports!E:E),"Code not found")</f>
        <v>TX</v>
      </c>
      <c r="J3219" s="1">
        <v>0.41666666666666669</v>
      </c>
      <c r="K3219">
        <f>HOUR(Flights[[#This Row],[Scheduled Departure]])</f>
        <v>10</v>
      </c>
      <c r="L3219" s="1">
        <v>0.42291666666666666</v>
      </c>
      <c r="M3219">
        <v>9</v>
      </c>
      <c r="N3219">
        <v>194</v>
      </c>
      <c r="O3219" s="14">
        <f>Flights[[#This Row],[Length (min)]]/60</f>
        <v>3.2333333333333334</v>
      </c>
      <c r="P3219">
        <v>1379</v>
      </c>
      <c r="Q3219" s="17">
        <f>IFERROR(Flights[[#This Row],[Distance]]/Flights[[#This Row],[Length (hr)]],"")</f>
        <v>426.49484536082474</v>
      </c>
      <c r="R3219" s="1">
        <v>0.63888888888888884</v>
      </c>
      <c r="S3219" s="1">
        <v>0.64097222222222228</v>
      </c>
      <c r="T3219">
        <v>3</v>
      </c>
      <c r="U3219" t="str">
        <f>IF(Flights[[#This Row],[Arrival Delay]]="","Cancelled",IF(Flights[[#This Row],[Arrival Delay]]&gt;15,"Delayed","On time"))</f>
        <v>On time</v>
      </c>
      <c r="V3219" t="str">
        <f>IF(Flights[[#This Row],[Status]]&lt;&gt;"Delayed","",IF(Flights[[#This Row],[Arrival Delay]]&gt;120,"Severe",IF(Flights[[#This Row],[Arrival Delay]]&gt;60,"Major","Moderate")))</f>
        <v/>
      </c>
      <c r="X3219" t="str">
        <f>IF(OR(AND(Flights[[#This Row],[Status]]="Cancelled",Flights[[#This Row],[Cancellation Reason]]="Airline/Carrier"),Flights[[#This Row],[Delay Type]]="Severe"),"Yes","No")</f>
        <v>No</v>
      </c>
    </row>
    <row r="3220" spans="1:24" x14ac:dyDescent="0.25">
      <c r="A3220" s="3">
        <v>42239</v>
      </c>
      <c r="B3220">
        <f>WEEKNUM(Flights[[#This Row],[Date]],2)</f>
        <v>34</v>
      </c>
      <c r="C3220">
        <f>WEEKDAY(Flights[[#This Row],[Date]],2)</f>
        <v>7</v>
      </c>
      <c r="D3220" t="s">
        <v>1635</v>
      </c>
      <c r="E3220" t="s">
        <v>1995</v>
      </c>
      <c r="F3220" t="s">
        <v>0</v>
      </c>
      <c r="G3220" t="s">
        <v>318</v>
      </c>
      <c r="H3220" t="str">
        <f>_xlfn.XLOOKUP(Flights[[#This Row],[Destination]],Airports!$A$1:$A$77,Airports!$D$1:$D$77,"Code not found")</f>
        <v>Oakland</v>
      </c>
      <c r="I3220" t="str" cm="1">
        <f t="array" ref="I3220">_xlfn.XLOOKUP(Flights[[#This Row],[Destination]],_xlfn._TRO_TRAILING(Airports!A:A),_xlfn._TRO_TRAILING(Airports!E:E),"Code not found")</f>
        <v>CA</v>
      </c>
      <c r="J3220" s="1">
        <v>0.61458333333333337</v>
      </c>
      <c r="K3220">
        <f>HOUR(Flights[[#This Row],[Scheduled Departure]])</f>
        <v>14</v>
      </c>
      <c r="L3220" s="1">
        <v>0.62013888888888891</v>
      </c>
      <c r="M3220">
        <v>8</v>
      </c>
      <c r="N3220">
        <v>65</v>
      </c>
      <c r="O3220" s="14">
        <f>Flights[[#This Row],[Length (min)]]/60</f>
        <v>1.0833333333333333</v>
      </c>
      <c r="P3220">
        <v>337</v>
      </c>
      <c r="Q3220" s="17">
        <f>IFERROR(Flights[[#This Row],[Distance]]/Flights[[#This Row],[Length (hr)]],"")</f>
        <v>311.07692307692309</v>
      </c>
      <c r="R3220" s="1">
        <v>0.66319444444444442</v>
      </c>
      <c r="S3220" s="1">
        <v>0.66527777777777775</v>
      </c>
      <c r="T3220">
        <v>3</v>
      </c>
      <c r="U3220" t="str">
        <f>IF(Flights[[#This Row],[Arrival Delay]]="","Cancelled",IF(Flights[[#This Row],[Arrival Delay]]&gt;15,"Delayed","On time"))</f>
        <v>On time</v>
      </c>
      <c r="V3220" t="str">
        <f>IF(Flights[[#This Row],[Status]]&lt;&gt;"Delayed","",IF(Flights[[#This Row],[Arrival Delay]]&gt;120,"Severe",IF(Flights[[#This Row],[Arrival Delay]]&gt;60,"Major","Moderate")))</f>
        <v/>
      </c>
      <c r="X3220" t="str">
        <f>IF(OR(AND(Flights[[#This Row],[Status]]="Cancelled",Flights[[#This Row],[Cancellation Reason]]="Airline/Carrier"),Flights[[#This Row],[Delay Type]]="Severe"),"Yes","No")</f>
        <v>No</v>
      </c>
    </row>
    <row r="3221" spans="1:24" x14ac:dyDescent="0.25">
      <c r="A3221" s="3">
        <v>42239</v>
      </c>
      <c r="B3221">
        <f>WEEKNUM(Flights[[#This Row],[Date]],2)</f>
        <v>34</v>
      </c>
      <c r="C3221">
        <f>WEEKDAY(Flights[[#This Row],[Date]],2)</f>
        <v>7</v>
      </c>
      <c r="D3221" t="s">
        <v>1604</v>
      </c>
      <c r="E3221" t="s">
        <v>1989</v>
      </c>
      <c r="F3221" t="s">
        <v>0</v>
      </c>
      <c r="G3221" t="s">
        <v>9</v>
      </c>
      <c r="H3221" t="str">
        <f>_xlfn.XLOOKUP(Flights[[#This Row],[Destination]],Airports!$A$1:$A$77,Airports!$D$1:$D$77,"Code not found")</f>
        <v>San Francisco</v>
      </c>
      <c r="I3221" t="str" cm="1">
        <f t="array" ref="I3221">_xlfn.XLOOKUP(Flights[[#This Row],[Destination]],_xlfn._TRO_TRAILING(Airports!A:A),_xlfn._TRO_TRAILING(Airports!E:E),"Code not found")</f>
        <v>CA</v>
      </c>
      <c r="J3221" s="1">
        <v>0.62847222222222221</v>
      </c>
      <c r="K3221">
        <f>HOUR(Flights[[#This Row],[Scheduled Departure]])</f>
        <v>15</v>
      </c>
      <c r="L3221" s="1">
        <v>0.62569444444444444</v>
      </c>
      <c r="M3221">
        <v>-4</v>
      </c>
      <c r="N3221">
        <v>70</v>
      </c>
      <c r="O3221" s="14">
        <f>Flights[[#This Row],[Length (min)]]/60</f>
        <v>1.1666666666666667</v>
      </c>
      <c r="P3221">
        <v>337</v>
      </c>
      <c r="Q3221" s="17">
        <f>IFERROR(Flights[[#This Row],[Distance]]/Flights[[#This Row],[Length (hr)]],"")</f>
        <v>288.85714285714283</v>
      </c>
      <c r="R3221" s="1">
        <v>0.68194444444444446</v>
      </c>
      <c r="S3221" s="1">
        <v>0.6743055555555556</v>
      </c>
      <c r="T3221">
        <v>-11</v>
      </c>
      <c r="U3221" t="str">
        <f>IF(Flights[[#This Row],[Arrival Delay]]="","Cancelled",IF(Flights[[#This Row],[Arrival Delay]]&gt;15,"Delayed","On time"))</f>
        <v>On time</v>
      </c>
      <c r="V3221" t="str">
        <f>IF(Flights[[#This Row],[Status]]&lt;&gt;"Delayed","",IF(Flights[[#This Row],[Arrival Delay]]&gt;120,"Severe",IF(Flights[[#This Row],[Arrival Delay]]&gt;60,"Major","Moderate")))</f>
        <v/>
      </c>
      <c r="X3221" t="str">
        <f>IF(OR(AND(Flights[[#This Row],[Status]]="Cancelled",Flights[[#This Row],[Cancellation Reason]]="Airline/Carrier"),Flights[[#This Row],[Delay Type]]="Severe"),"Yes","No")</f>
        <v>No</v>
      </c>
    </row>
    <row r="3222" spans="1:24" x14ac:dyDescent="0.25">
      <c r="A3222" s="3">
        <v>42239</v>
      </c>
      <c r="B3222">
        <f>WEEKNUM(Flights[[#This Row],[Date]],2)</f>
        <v>34</v>
      </c>
      <c r="C3222">
        <f>WEEKDAY(Flights[[#This Row],[Date]],2)</f>
        <v>7</v>
      </c>
      <c r="D3222" t="s">
        <v>1015</v>
      </c>
      <c r="E3222" t="s">
        <v>1994</v>
      </c>
      <c r="F3222" t="s">
        <v>0</v>
      </c>
      <c r="G3222" t="s">
        <v>313</v>
      </c>
      <c r="H3222" t="str">
        <f>_xlfn.XLOOKUP(Flights[[#This Row],[Destination]],Airports!$A$1:$A$77,Airports!$D$1:$D$77,"Code not found")</f>
        <v>Monterey</v>
      </c>
      <c r="I3222" t="str" cm="1">
        <f t="array" ref="I3222">_xlfn.XLOOKUP(Flights[[#This Row],[Destination]],_xlfn._TRO_TRAILING(Airports!A:A),_xlfn._TRO_TRAILING(Airports!E:E),"Code not found")</f>
        <v>CA</v>
      </c>
      <c r="J3222" s="1">
        <v>0.66527777777777775</v>
      </c>
      <c r="K3222">
        <f>HOUR(Flights[[#This Row],[Scheduled Departure]])</f>
        <v>15</v>
      </c>
      <c r="L3222" s="1">
        <v>0.68125000000000002</v>
      </c>
      <c r="M3222">
        <v>23</v>
      </c>
      <c r="N3222">
        <v>61</v>
      </c>
      <c r="O3222" s="14">
        <f>Flights[[#This Row],[Length (min)]]/60</f>
        <v>1.0166666666666666</v>
      </c>
      <c r="P3222">
        <v>266</v>
      </c>
      <c r="Q3222" s="17">
        <f>IFERROR(Flights[[#This Row],[Distance]]/Flights[[#This Row],[Length (hr)]],"")</f>
        <v>261.63934426229508</v>
      </c>
      <c r="R3222" s="1">
        <v>0.71388888888888891</v>
      </c>
      <c r="S3222" s="1">
        <v>0.72361111111111109</v>
      </c>
      <c r="T3222">
        <v>14</v>
      </c>
      <c r="U3222" t="str">
        <f>IF(Flights[[#This Row],[Arrival Delay]]="","Cancelled",IF(Flights[[#This Row],[Arrival Delay]]&gt;15,"Delayed","On time"))</f>
        <v>On time</v>
      </c>
      <c r="V3222" t="str">
        <f>IF(Flights[[#This Row],[Status]]&lt;&gt;"Delayed","",IF(Flights[[#This Row],[Arrival Delay]]&gt;120,"Severe",IF(Flights[[#This Row],[Arrival Delay]]&gt;60,"Major","Moderate")))</f>
        <v/>
      </c>
      <c r="X3222" t="str">
        <f>IF(OR(AND(Flights[[#This Row],[Status]]="Cancelled",Flights[[#This Row],[Cancellation Reason]]="Airline/Carrier"),Flights[[#This Row],[Delay Type]]="Severe"),"Yes","No")</f>
        <v>No</v>
      </c>
    </row>
    <row r="3223" spans="1:24" x14ac:dyDescent="0.25">
      <c r="A3223" s="3">
        <v>42239</v>
      </c>
      <c r="B3223">
        <f>WEEKNUM(Flights[[#This Row],[Date]],2)</f>
        <v>34</v>
      </c>
      <c r="C3223">
        <f>WEEKDAY(Flights[[#This Row],[Date]],2)</f>
        <v>7</v>
      </c>
      <c r="D3223" t="s">
        <v>1759</v>
      </c>
      <c r="E3223" t="s">
        <v>1989</v>
      </c>
      <c r="F3223" t="s">
        <v>0</v>
      </c>
      <c r="G3223" t="s">
        <v>344</v>
      </c>
      <c r="H3223" t="str">
        <f>_xlfn.XLOOKUP(Flights[[#This Row],[Destination]],Airports!$A$1:$A$77,Airports!$D$1:$D$77,"Code not found")</f>
        <v>Seattle</v>
      </c>
      <c r="I3223" t="str" cm="1">
        <f t="array" ref="I3223">_xlfn.XLOOKUP(Flights[[#This Row],[Destination]],_xlfn._TRO_TRAILING(Airports!A:A),_xlfn._TRO_TRAILING(Airports!E:E),"Code not found")</f>
        <v>WA</v>
      </c>
      <c r="J3223" s="1">
        <v>0.6875</v>
      </c>
      <c r="K3223">
        <f>HOUR(Flights[[#This Row],[Scheduled Departure]])</f>
        <v>16</v>
      </c>
      <c r="L3223" s="1">
        <v>0.6875</v>
      </c>
      <c r="M3223">
        <v>0</v>
      </c>
      <c r="N3223">
        <v>153</v>
      </c>
      <c r="O3223" s="14">
        <f>Flights[[#This Row],[Length (min)]]/60</f>
        <v>2.5499999999999998</v>
      </c>
      <c r="P3223">
        <v>954</v>
      </c>
      <c r="Q3223" s="17">
        <f>IFERROR(Flights[[#This Row],[Distance]]/Flights[[#This Row],[Length (hr)]],"")</f>
        <v>374.11764705882354</v>
      </c>
      <c r="R3223" s="1">
        <v>0.7944444444444444</v>
      </c>
      <c r="S3223" s="1">
        <v>0.79374999999999996</v>
      </c>
      <c r="T3223">
        <v>-1</v>
      </c>
      <c r="U3223" t="str">
        <f>IF(Flights[[#This Row],[Arrival Delay]]="","Cancelled",IF(Flights[[#This Row],[Arrival Delay]]&gt;15,"Delayed","On time"))</f>
        <v>On time</v>
      </c>
      <c r="V3223" t="str">
        <f>IF(Flights[[#This Row],[Status]]&lt;&gt;"Delayed","",IF(Flights[[#This Row],[Arrival Delay]]&gt;120,"Severe",IF(Flights[[#This Row],[Arrival Delay]]&gt;60,"Major","Moderate")))</f>
        <v/>
      </c>
      <c r="X3223" t="str">
        <f>IF(OR(AND(Flights[[#This Row],[Status]]="Cancelled",Flights[[#This Row],[Cancellation Reason]]="Airline/Carrier"),Flights[[#This Row],[Delay Type]]="Severe"),"Yes","No")</f>
        <v>No</v>
      </c>
    </row>
    <row r="3224" spans="1:24" x14ac:dyDescent="0.25">
      <c r="A3224" s="3">
        <v>42239</v>
      </c>
      <c r="B3224">
        <f>WEEKNUM(Flights[[#This Row],[Date]],2)</f>
        <v>34</v>
      </c>
      <c r="C3224">
        <f>WEEKDAY(Flights[[#This Row],[Date]],2)</f>
        <v>7</v>
      </c>
      <c r="D3224" t="s">
        <v>1316</v>
      </c>
      <c r="E3224" t="s">
        <v>1995</v>
      </c>
      <c r="F3224" t="s">
        <v>0</v>
      </c>
      <c r="G3224" t="s">
        <v>29</v>
      </c>
      <c r="H3224" t="str">
        <f>_xlfn.XLOOKUP(Flights[[#This Row],[Destination]],Airports!$A$1:$A$77,Airports!$D$1:$D$77,"Code not found")</f>
        <v>Phoenix</v>
      </c>
      <c r="I3224" t="str" cm="1">
        <f t="array" ref="I3224">_xlfn.XLOOKUP(Flights[[#This Row],[Destination]],_xlfn._TRO_TRAILING(Airports!A:A),_xlfn._TRO_TRAILING(Airports!E:E),"Code not found")</f>
        <v>AZ</v>
      </c>
      <c r="J3224" s="1">
        <v>0.79166666666666663</v>
      </c>
      <c r="K3224">
        <f>HOUR(Flights[[#This Row],[Scheduled Departure]])</f>
        <v>19</v>
      </c>
      <c r="L3224" s="1">
        <v>0.7895833333333333</v>
      </c>
      <c r="M3224">
        <v>-3</v>
      </c>
      <c r="N3224">
        <v>75</v>
      </c>
      <c r="O3224" s="14">
        <f>Flights[[#This Row],[Length (min)]]/60</f>
        <v>1.25</v>
      </c>
      <c r="P3224">
        <v>370</v>
      </c>
      <c r="Q3224" s="17">
        <f>IFERROR(Flights[[#This Row],[Distance]]/Flights[[#This Row],[Length (hr)]],"")</f>
        <v>296</v>
      </c>
      <c r="R3224" s="1">
        <v>0.84722222222222221</v>
      </c>
      <c r="S3224" s="1">
        <v>0.84166666666666667</v>
      </c>
      <c r="T3224">
        <v>-8</v>
      </c>
      <c r="U3224" t="str">
        <f>IF(Flights[[#This Row],[Arrival Delay]]="","Cancelled",IF(Flights[[#This Row],[Arrival Delay]]&gt;15,"Delayed","On time"))</f>
        <v>On time</v>
      </c>
      <c r="V3224" t="str">
        <f>IF(Flights[[#This Row],[Status]]&lt;&gt;"Delayed","",IF(Flights[[#This Row],[Arrival Delay]]&gt;120,"Severe",IF(Flights[[#This Row],[Arrival Delay]]&gt;60,"Major","Moderate")))</f>
        <v/>
      </c>
      <c r="X3224" t="str">
        <f>IF(OR(AND(Flights[[#This Row],[Status]]="Cancelled",Flights[[#This Row],[Cancellation Reason]]="Airline/Carrier"),Flights[[#This Row],[Delay Type]]="Severe"),"Yes","No")</f>
        <v>No</v>
      </c>
    </row>
    <row r="3225" spans="1:24" x14ac:dyDescent="0.25">
      <c r="A3225" s="3">
        <v>42239</v>
      </c>
      <c r="B3225">
        <f>WEEKNUM(Flights[[#This Row],[Date]],2)</f>
        <v>34</v>
      </c>
      <c r="C3225">
        <f>WEEKDAY(Flights[[#This Row],[Date]],2)</f>
        <v>7</v>
      </c>
      <c r="D3225" t="s">
        <v>649</v>
      </c>
      <c r="E3225" t="s">
        <v>1993</v>
      </c>
      <c r="F3225" t="s">
        <v>0</v>
      </c>
      <c r="G3225" t="s">
        <v>285</v>
      </c>
      <c r="H3225" t="str">
        <f>_xlfn.XLOOKUP(Flights[[#This Row],[Destination]],Airports!$A$1:$A$77,Airports!$D$1:$D$77,"Code not found")</f>
        <v>Fort Lauderdale</v>
      </c>
      <c r="I3225" t="str" cm="1">
        <f t="array" ref="I3225">_xlfn.XLOOKUP(Flights[[#This Row],[Destination]],_xlfn._TRO_TRAILING(Airports!A:A),_xlfn._TRO_TRAILING(Airports!E:E),"Code not found")</f>
        <v>FL</v>
      </c>
      <c r="J3225" s="1">
        <v>0.86805555555555558</v>
      </c>
      <c r="K3225">
        <f>HOUR(Flights[[#This Row],[Scheduled Departure]])</f>
        <v>20</v>
      </c>
      <c r="L3225" s="1">
        <v>0.86736111111111114</v>
      </c>
      <c r="M3225">
        <v>-1</v>
      </c>
      <c r="N3225">
        <v>298</v>
      </c>
      <c r="O3225" s="14">
        <f>Flights[[#This Row],[Length (min)]]/60</f>
        <v>4.9666666666666668</v>
      </c>
      <c r="P3225">
        <v>2343</v>
      </c>
      <c r="Q3225" s="17">
        <f>IFERROR(Flights[[#This Row],[Distance]]/Flights[[#This Row],[Length (hr)]],"")</f>
        <v>471.744966442953</v>
      </c>
      <c r="R3225" s="1">
        <v>0.2048611111111111</v>
      </c>
      <c r="S3225" s="1">
        <v>0.19930555555555557</v>
      </c>
      <c r="T3225">
        <v>-8</v>
      </c>
      <c r="U3225" t="str">
        <f>IF(Flights[[#This Row],[Arrival Delay]]="","Cancelled",IF(Flights[[#This Row],[Arrival Delay]]&gt;15,"Delayed","On time"))</f>
        <v>On time</v>
      </c>
      <c r="V3225" t="str">
        <f>IF(Flights[[#This Row],[Status]]&lt;&gt;"Delayed","",IF(Flights[[#This Row],[Arrival Delay]]&gt;120,"Severe",IF(Flights[[#This Row],[Arrival Delay]]&gt;60,"Major","Moderate")))</f>
        <v/>
      </c>
      <c r="X3225" t="str">
        <f>IF(OR(AND(Flights[[#This Row],[Status]]="Cancelled",Flights[[#This Row],[Cancellation Reason]]="Airline/Carrier"),Flights[[#This Row],[Delay Type]]="Severe"),"Yes","No")</f>
        <v>No</v>
      </c>
    </row>
    <row r="3226" spans="1:24" x14ac:dyDescent="0.25">
      <c r="A3226" s="3">
        <v>42239</v>
      </c>
      <c r="B3226">
        <f>WEEKNUM(Flights[[#This Row],[Date]],2)</f>
        <v>34</v>
      </c>
      <c r="C3226">
        <f>WEEKDAY(Flights[[#This Row],[Date]],2)</f>
        <v>7</v>
      </c>
      <c r="D3226" t="s">
        <v>1270</v>
      </c>
      <c r="E3226" t="s">
        <v>1994</v>
      </c>
      <c r="F3226" t="s">
        <v>0</v>
      </c>
      <c r="G3226" t="s">
        <v>255</v>
      </c>
      <c r="H3226" t="str">
        <f>_xlfn.XLOOKUP(Flights[[#This Row],[Destination]],Airports!$A$1:$A$77,Airports!$D$1:$D$77,"Code not found")</f>
        <v>Boise</v>
      </c>
      <c r="I3226" t="str" cm="1">
        <f t="array" ref="I3226">_xlfn.XLOOKUP(Flights[[#This Row],[Destination]],_xlfn._TRO_TRAILING(Airports!A:A),_xlfn._TRO_TRAILING(Airports!E:E),"Code not found")</f>
        <v>ID</v>
      </c>
      <c r="J3226" s="1">
        <v>0.88541666666666663</v>
      </c>
      <c r="K3226">
        <f>HOUR(Flights[[#This Row],[Scheduled Departure]])</f>
        <v>21</v>
      </c>
      <c r="L3226" s="1">
        <v>0.92638888888888893</v>
      </c>
      <c r="M3226">
        <v>59</v>
      </c>
      <c r="N3226">
        <v>134</v>
      </c>
      <c r="O3226" s="14">
        <f>Flights[[#This Row],[Length (min)]]/60</f>
        <v>2.2333333333333334</v>
      </c>
      <c r="P3226">
        <v>674</v>
      </c>
      <c r="Q3226" s="17">
        <f>IFERROR(Flights[[#This Row],[Distance]]/Flights[[#This Row],[Length (hr)]],"")</f>
        <v>301.79104477611941</v>
      </c>
      <c r="R3226" s="1">
        <v>1.3194444444444444E-2</v>
      </c>
      <c r="S3226" s="1">
        <v>6.1111111111111109E-2</v>
      </c>
      <c r="T3226">
        <v>69</v>
      </c>
      <c r="U3226" t="str">
        <f>IF(Flights[[#This Row],[Arrival Delay]]="","Cancelled",IF(Flights[[#This Row],[Arrival Delay]]&gt;15,"Delayed","On time"))</f>
        <v>Delayed</v>
      </c>
      <c r="V3226" t="str">
        <f>IF(Flights[[#This Row],[Status]]&lt;&gt;"Delayed","",IF(Flights[[#This Row],[Arrival Delay]]&gt;120,"Severe",IF(Flights[[#This Row],[Arrival Delay]]&gt;60,"Major","Moderate")))</f>
        <v>Major</v>
      </c>
      <c r="X3226" t="str">
        <f>IF(OR(AND(Flights[[#This Row],[Status]]="Cancelled",Flights[[#This Row],[Cancellation Reason]]="Airline/Carrier"),Flights[[#This Row],[Delay Type]]="Severe"),"Yes","No")</f>
        <v>No</v>
      </c>
    </row>
    <row r="3227" spans="1:24" x14ac:dyDescent="0.25">
      <c r="A3227" s="3">
        <v>42239</v>
      </c>
      <c r="B3227">
        <f>WEEKNUM(Flights[[#This Row],[Date]],2)</f>
        <v>34</v>
      </c>
      <c r="C3227">
        <f>WEEKDAY(Flights[[#This Row],[Date]],2)</f>
        <v>7</v>
      </c>
      <c r="D3227" t="s">
        <v>1715</v>
      </c>
      <c r="E3227" t="s">
        <v>1995</v>
      </c>
      <c r="F3227" t="s">
        <v>0</v>
      </c>
      <c r="G3227" t="s">
        <v>356</v>
      </c>
      <c r="H3227" t="str">
        <f>_xlfn.XLOOKUP(Flights[[#This Row],[Destination]],Airports!$A$1:$A$77,Airports!$D$1:$D$77,"Code not found")</f>
        <v>Tucson</v>
      </c>
      <c r="I3227" t="str" cm="1">
        <f t="array" ref="I3227">_xlfn.XLOOKUP(Flights[[#This Row],[Destination]],_xlfn._TRO_TRAILING(Airports!A:A),_xlfn._TRO_TRAILING(Airports!E:E),"Code not found")</f>
        <v>AZ</v>
      </c>
      <c r="J3227" s="1">
        <v>0.93402777777777779</v>
      </c>
      <c r="K3227">
        <f>HOUR(Flights[[#This Row],[Scheduled Departure]])</f>
        <v>22</v>
      </c>
      <c r="L3227" s="1">
        <v>0.96875</v>
      </c>
      <c r="M3227">
        <v>50</v>
      </c>
      <c r="N3227">
        <v>85</v>
      </c>
      <c r="O3227" s="14">
        <f>Flights[[#This Row],[Length (min)]]/60</f>
        <v>1.4166666666666667</v>
      </c>
      <c r="P3227">
        <v>451</v>
      </c>
      <c r="Q3227" s="17">
        <f>IFERROR(Flights[[#This Row],[Distance]]/Flights[[#This Row],[Length (hr)]],"")</f>
        <v>318.35294117647055</v>
      </c>
      <c r="R3227" s="1">
        <v>0.98958333333333337</v>
      </c>
      <c r="S3227" s="1">
        <v>2.7777777777777776E-2</v>
      </c>
      <c r="T3227">
        <v>55</v>
      </c>
      <c r="U3227" t="str">
        <f>IF(Flights[[#This Row],[Arrival Delay]]="","Cancelled",IF(Flights[[#This Row],[Arrival Delay]]&gt;15,"Delayed","On time"))</f>
        <v>Delayed</v>
      </c>
      <c r="V3227" t="str">
        <f>IF(Flights[[#This Row],[Status]]&lt;&gt;"Delayed","",IF(Flights[[#This Row],[Arrival Delay]]&gt;120,"Severe",IF(Flights[[#This Row],[Arrival Delay]]&gt;60,"Major","Moderate")))</f>
        <v>Moderate</v>
      </c>
      <c r="X3227" t="str">
        <f>IF(OR(AND(Flights[[#This Row],[Status]]="Cancelled",Flights[[#This Row],[Cancellation Reason]]="Airline/Carrier"),Flights[[#This Row],[Delay Type]]="Severe"),"Yes","No")</f>
        <v>No</v>
      </c>
    </row>
    <row r="3228" spans="1:24" x14ac:dyDescent="0.25">
      <c r="A3228" s="3">
        <v>42239</v>
      </c>
      <c r="B3228">
        <f>WEEKNUM(Flights[[#This Row],[Date]],2)</f>
        <v>34</v>
      </c>
      <c r="C3228">
        <f>WEEKDAY(Flights[[#This Row],[Date]],2)</f>
        <v>7</v>
      </c>
      <c r="D3228" t="s">
        <v>95</v>
      </c>
      <c r="E3228" t="s">
        <v>1987</v>
      </c>
      <c r="F3228" t="s">
        <v>0</v>
      </c>
      <c r="G3228" t="s">
        <v>4</v>
      </c>
      <c r="H3228" t="str">
        <f>_xlfn.XLOOKUP(Flights[[#This Row],[Destination]],Airports!$A$1:$A$77,Airports!$D$1:$D$77,"Code not found")</f>
        <v>Chicago</v>
      </c>
      <c r="I3228" t="str" cm="1">
        <f t="array" ref="I3228">_xlfn.XLOOKUP(Flights[[#This Row],[Destination]],_xlfn._TRO_TRAILING(Airports!A:A),_xlfn._TRO_TRAILING(Airports!E:E),"Code not found")</f>
        <v>IL</v>
      </c>
      <c r="J3228" s="1">
        <v>0.99652777777777779</v>
      </c>
      <c r="K3228">
        <f>HOUR(Flights[[#This Row],[Scheduled Departure]])</f>
        <v>23</v>
      </c>
      <c r="L3228" s="1">
        <v>0.99305555555555558</v>
      </c>
      <c r="M3228">
        <v>-5</v>
      </c>
      <c r="N3228">
        <v>229</v>
      </c>
      <c r="O3228" s="14">
        <f>Flights[[#This Row],[Length (min)]]/60</f>
        <v>3.8166666666666669</v>
      </c>
      <c r="P3228">
        <v>1744</v>
      </c>
      <c r="Q3228" s="17">
        <f>IFERROR(Flights[[#This Row],[Distance]]/Flights[[#This Row],[Length (hr)]],"")</f>
        <v>456.943231441048</v>
      </c>
      <c r="R3228" s="1">
        <v>0.25277777777777777</v>
      </c>
      <c r="S3228" s="1">
        <v>0.23541666666666666</v>
      </c>
      <c r="T3228">
        <v>-25</v>
      </c>
      <c r="U3228" t="str">
        <f>IF(Flights[[#This Row],[Arrival Delay]]="","Cancelled",IF(Flights[[#This Row],[Arrival Delay]]&gt;15,"Delayed","On time"))</f>
        <v>On time</v>
      </c>
      <c r="V3228" t="str">
        <f>IF(Flights[[#This Row],[Status]]&lt;&gt;"Delayed","",IF(Flights[[#This Row],[Arrival Delay]]&gt;120,"Severe",IF(Flights[[#This Row],[Arrival Delay]]&gt;60,"Major","Moderate")))</f>
        <v/>
      </c>
      <c r="X3228" t="str">
        <f>IF(OR(AND(Flights[[#This Row],[Status]]="Cancelled",Flights[[#This Row],[Cancellation Reason]]="Airline/Carrier"),Flights[[#This Row],[Delay Type]]="Severe"),"Yes","No")</f>
        <v>No</v>
      </c>
    </row>
    <row r="3229" spans="1:24" x14ac:dyDescent="0.25">
      <c r="A3229" s="3">
        <v>42240</v>
      </c>
      <c r="B3229">
        <f>WEEKNUM(Flights[[#This Row],[Date]],2)</f>
        <v>35</v>
      </c>
      <c r="C3229">
        <f>WEEKDAY(Flights[[#This Row],[Date]],2)</f>
        <v>1</v>
      </c>
      <c r="D3229" t="s">
        <v>421</v>
      </c>
      <c r="E3229" t="s">
        <v>1996</v>
      </c>
      <c r="F3229" t="s">
        <v>0</v>
      </c>
      <c r="G3229" t="s">
        <v>13</v>
      </c>
      <c r="H3229" t="str">
        <f>_xlfn.XLOOKUP(Flights[[#This Row],[Destination]],Airports!$A$1:$A$77,Airports!$D$1:$D$77,"Code not found")</f>
        <v>Orlando</v>
      </c>
      <c r="I3229" t="str" cm="1">
        <f t="array" ref="I3229">_xlfn.XLOOKUP(Flights[[#This Row],[Destination]],_xlfn._TRO_TRAILING(Airports!A:A),_xlfn._TRO_TRAILING(Airports!E:E),"Code not found")</f>
        <v>FL</v>
      </c>
      <c r="J3229" s="1">
        <v>0.3576388888888889</v>
      </c>
      <c r="K3229">
        <f>HOUR(Flights[[#This Row],[Scheduled Departure]])</f>
        <v>8</v>
      </c>
      <c r="L3229" s="1">
        <v>0.35555555555555557</v>
      </c>
      <c r="M3229">
        <v>-3</v>
      </c>
      <c r="N3229">
        <v>301</v>
      </c>
      <c r="O3229" s="14">
        <f>Flights[[#This Row],[Length (min)]]/60</f>
        <v>5.0166666666666666</v>
      </c>
      <c r="P3229">
        <v>2218</v>
      </c>
      <c r="Q3229" s="17">
        <f>IFERROR(Flights[[#This Row],[Distance]]/Flights[[#This Row],[Length (hr)]],"")</f>
        <v>442.12624584717611</v>
      </c>
      <c r="R3229" s="1">
        <v>0.69444444444444442</v>
      </c>
      <c r="S3229" s="1">
        <v>0.68958333333333333</v>
      </c>
      <c r="T3229">
        <v>-7</v>
      </c>
      <c r="U3229" t="str">
        <f>IF(Flights[[#This Row],[Arrival Delay]]="","Cancelled",IF(Flights[[#This Row],[Arrival Delay]]&gt;15,"Delayed","On time"))</f>
        <v>On time</v>
      </c>
      <c r="V3229" t="str">
        <f>IF(Flights[[#This Row],[Status]]&lt;&gt;"Delayed","",IF(Flights[[#This Row],[Arrival Delay]]&gt;120,"Severe",IF(Flights[[#This Row],[Arrival Delay]]&gt;60,"Major","Moderate")))</f>
        <v/>
      </c>
      <c r="X3229" t="str">
        <f>IF(OR(AND(Flights[[#This Row],[Status]]="Cancelled",Flights[[#This Row],[Cancellation Reason]]="Airline/Carrier"),Flights[[#This Row],[Delay Type]]="Severe"),"Yes","No")</f>
        <v>No</v>
      </c>
    </row>
    <row r="3230" spans="1:24" x14ac:dyDescent="0.25">
      <c r="A3230" s="3">
        <v>42240</v>
      </c>
      <c r="B3230">
        <f>WEEKNUM(Flights[[#This Row],[Date]],2)</f>
        <v>35</v>
      </c>
      <c r="C3230">
        <f>WEEKDAY(Flights[[#This Row],[Date]],2)</f>
        <v>1</v>
      </c>
      <c r="D3230" t="s">
        <v>1373</v>
      </c>
      <c r="E3230" t="s">
        <v>1993</v>
      </c>
      <c r="F3230" t="s">
        <v>0</v>
      </c>
      <c r="G3230" t="s">
        <v>3</v>
      </c>
      <c r="H3230" t="str">
        <f>_xlfn.XLOOKUP(Flights[[#This Row],[Destination]],Airports!$A$1:$A$77,Airports!$D$1:$D$77,"Code not found")</f>
        <v>Dallas</v>
      </c>
      <c r="I3230" t="str" cm="1">
        <f t="array" ref="I3230">_xlfn.XLOOKUP(Flights[[#This Row],[Destination]],_xlfn._TRO_TRAILING(Airports!A:A),_xlfn._TRO_TRAILING(Airports!E:E),"Code not found")</f>
        <v>TX</v>
      </c>
      <c r="J3230" s="1">
        <v>0.40625</v>
      </c>
      <c r="K3230">
        <f>HOUR(Flights[[#This Row],[Scheduled Departure]])</f>
        <v>9</v>
      </c>
      <c r="L3230" s="1">
        <v>0.41249999999999998</v>
      </c>
      <c r="M3230">
        <v>9</v>
      </c>
      <c r="N3230">
        <v>208</v>
      </c>
      <c r="O3230" s="14">
        <f>Flights[[#This Row],[Length (min)]]/60</f>
        <v>3.4666666666666668</v>
      </c>
      <c r="P3230">
        <v>1235</v>
      </c>
      <c r="Q3230" s="17">
        <f>IFERROR(Flights[[#This Row],[Distance]]/Flights[[#This Row],[Length (hr)]],"")</f>
        <v>356.25</v>
      </c>
      <c r="R3230" s="1">
        <v>0.60972222222222228</v>
      </c>
      <c r="S3230" s="1">
        <v>0.64027777777777772</v>
      </c>
      <c r="T3230">
        <v>44</v>
      </c>
      <c r="U3230" t="str">
        <f>IF(Flights[[#This Row],[Arrival Delay]]="","Cancelled",IF(Flights[[#This Row],[Arrival Delay]]&gt;15,"Delayed","On time"))</f>
        <v>Delayed</v>
      </c>
      <c r="V3230" t="str">
        <f>IF(Flights[[#This Row],[Status]]&lt;&gt;"Delayed","",IF(Flights[[#This Row],[Arrival Delay]]&gt;120,"Severe",IF(Flights[[#This Row],[Arrival Delay]]&gt;60,"Major","Moderate")))</f>
        <v>Moderate</v>
      </c>
      <c r="X3230" t="str">
        <f>IF(OR(AND(Flights[[#This Row],[Status]]="Cancelled",Flights[[#This Row],[Cancellation Reason]]="Airline/Carrier"),Flights[[#This Row],[Delay Type]]="Severe"),"Yes","No")</f>
        <v>No</v>
      </c>
    </row>
    <row r="3231" spans="1:24" x14ac:dyDescent="0.25">
      <c r="A3231" s="3">
        <v>42240</v>
      </c>
      <c r="B3231">
        <f>WEEKNUM(Flights[[#This Row],[Date]],2)</f>
        <v>35</v>
      </c>
      <c r="C3231">
        <f>WEEKDAY(Flights[[#This Row],[Date]],2)</f>
        <v>1</v>
      </c>
      <c r="D3231" t="s">
        <v>441</v>
      </c>
      <c r="E3231" t="s">
        <v>1989</v>
      </c>
      <c r="F3231" t="s">
        <v>0</v>
      </c>
      <c r="G3231" t="s">
        <v>13</v>
      </c>
      <c r="H3231" t="str">
        <f>_xlfn.XLOOKUP(Flights[[#This Row],[Destination]],Airports!$A$1:$A$77,Airports!$D$1:$D$77,"Code not found")</f>
        <v>Orlando</v>
      </c>
      <c r="I3231" t="str" cm="1">
        <f t="array" ref="I3231">_xlfn.XLOOKUP(Flights[[#This Row],[Destination]],_xlfn._TRO_TRAILING(Airports!A:A),_xlfn._TRO_TRAILING(Airports!E:E),"Code not found")</f>
        <v>FL</v>
      </c>
      <c r="J3231" s="1">
        <v>0.40625</v>
      </c>
      <c r="K3231">
        <f>HOUR(Flights[[#This Row],[Scheduled Departure]])</f>
        <v>9</v>
      </c>
      <c r="L3231" s="1">
        <v>0.40486111111111112</v>
      </c>
      <c r="M3231">
        <v>-2</v>
      </c>
      <c r="N3231">
        <v>286</v>
      </c>
      <c r="O3231" s="14">
        <f>Flights[[#This Row],[Length (min)]]/60</f>
        <v>4.7666666666666666</v>
      </c>
      <c r="P3231">
        <v>2218</v>
      </c>
      <c r="Q3231" s="17">
        <f>IFERROR(Flights[[#This Row],[Distance]]/Flights[[#This Row],[Length (hr)]],"")</f>
        <v>465.31468531468533</v>
      </c>
      <c r="R3231" s="1">
        <v>0.73888888888888893</v>
      </c>
      <c r="S3231" s="1">
        <v>0.72847222222222219</v>
      </c>
      <c r="T3231">
        <v>-15</v>
      </c>
      <c r="U3231" t="str">
        <f>IF(Flights[[#This Row],[Arrival Delay]]="","Cancelled",IF(Flights[[#This Row],[Arrival Delay]]&gt;15,"Delayed","On time"))</f>
        <v>On time</v>
      </c>
      <c r="V3231" t="str">
        <f>IF(Flights[[#This Row],[Status]]&lt;&gt;"Delayed","",IF(Flights[[#This Row],[Arrival Delay]]&gt;120,"Severe",IF(Flights[[#This Row],[Arrival Delay]]&gt;60,"Major","Moderate")))</f>
        <v/>
      </c>
      <c r="X3231" t="str">
        <f>IF(OR(AND(Flights[[#This Row],[Status]]="Cancelled",Flights[[#This Row],[Cancellation Reason]]="Airline/Carrier"),Flights[[#This Row],[Delay Type]]="Severe"),"Yes","No")</f>
        <v>No</v>
      </c>
    </row>
    <row r="3232" spans="1:24" x14ac:dyDescent="0.25">
      <c r="A3232" s="3">
        <v>42240</v>
      </c>
      <c r="B3232">
        <f>WEEKNUM(Flights[[#This Row],[Date]],2)</f>
        <v>35</v>
      </c>
      <c r="C3232">
        <f>WEEKDAY(Flights[[#This Row],[Date]],2)</f>
        <v>1</v>
      </c>
      <c r="D3232" t="s">
        <v>597</v>
      </c>
      <c r="E3232" t="s">
        <v>1995</v>
      </c>
      <c r="F3232" t="s">
        <v>0</v>
      </c>
      <c r="G3232" t="s">
        <v>318</v>
      </c>
      <c r="H3232" t="str">
        <f>_xlfn.XLOOKUP(Flights[[#This Row],[Destination]],Airports!$A$1:$A$77,Airports!$D$1:$D$77,"Code not found")</f>
        <v>Oakland</v>
      </c>
      <c r="I3232" t="str" cm="1">
        <f t="array" ref="I3232">_xlfn.XLOOKUP(Flights[[#This Row],[Destination]],_xlfn._TRO_TRAILING(Airports!A:A),_xlfn._TRO_TRAILING(Airports!E:E),"Code not found")</f>
        <v>CA</v>
      </c>
      <c r="J3232" s="1">
        <v>0.42708333333333331</v>
      </c>
      <c r="K3232">
        <f>HOUR(Flights[[#This Row],[Scheduled Departure]])</f>
        <v>10</v>
      </c>
      <c r="L3232" s="1">
        <v>0.42638888888888887</v>
      </c>
      <c r="M3232">
        <v>-1</v>
      </c>
      <c r="N3232">
        <v>75</v>
      </c>
      <c r="O3232" s="14">
        <f>Flights[[#This Row],[Length (min)]]/60</f>
        <v>1.25</v>
      </c>
      <c r="P3232">
        <v>337</v>
      </c>
      <c r="Q3232" s="17">
        <f>IFERROR(Flights[[#This Row],[Distance]]/Flights[[#This Row],[Length (hr)]],"")</f>
        <v>269.60000000000002</v>
      </c>
      <c r="R3232" s="1">
        <v>0.47569444444444442</v>
      </c>
      <c r="S3232" s="1">
        <v>0.47847222222222224</v>
      </c>
      <c r="T3232">
        <v>4</v>
      </c>
      <c r="U3232" t="str">
        <f>IF(Flights[[#This Row],[Arrival Delay]]="","Cancelled",IF(Flights[[#This Row],[Arrival Delay]]&gt;15,"Delayed","On time"))</f>
        <v>On time</v>
      </c>
      <c r="V3232" t="str">
        <f>IF(Flights[[#This Row],[Status]]&lt;&gt;"Delayed","",IF(Flights[[#This Row],[Arrival Delay]]&gt;120,"Severe",IF(Flights[[#This Row],[Arrival Delay]]&gt;60,"Major","Moderate")))</f>
        <v/>
      </c>
      <c r="X3232" t="str">
        <f>IF(OR(AND(Flights[[#This Row],[Status]]="Cancelled",Flights[[#This Row],[Cancellation Reason]]="Airline/Carrier"),Flights[[#This Row],[Delay Type]]="Severe"),"Yes","No")</f>
        <v>No</v>
      </c>
    </row>
    <row r="3233" spans="1:24" x14ac:dyDescent="0.25">
      <c r="A3233" s="3">
        <v>42240</v>
      </c>
      <c r="B3233">
        <f>WEEKNUM(Flights[[#This Row],[Date]],2)</f>
        <v>35</v>
      </c>
      <c r="C3233">
        <f>WEEKDAY(Flights[[#This Row],[Date]],2)</f>
        <v>1</v>
      </c>
      <c r="D3233" t="s">
        <v>1409</v>
      </c>
      <c r="E3233" t="s">
        <v>1990</v>
      </c>
      <c r="F3233" t="s">
        <v>0</v>
      </c>
      <c r="G3233" t="s">
        <v>16</v>
      </c>
      <c r="H3233" t="str">
        <f>_xlfn.XLOOKUP(Flights[[#This Row],[Destination]],Airports!$A$1:$A$77,Airports!$D$1:$D$77,"Code not found")</f>
        <v>Dulles</v>
      </c>
      <c r="I3233" t="str" cm="1">
        <f t="array" ref="I3233">_xlfn.XLOOKUP(Flights[[#This Row],[Destination]],_xlfn._TRO_TRAILING(Airports!A:A),_xlfn._TRO_TRAILING(Airports!E:E),"Code not found")</f>
        <v>VA</v>
      </c>
      <c r="J3233" s="1">
        <v>0.45069444444444445</v>
      </c>
      <c r="K3233">
        <f>HOUR(Flights[[#This Row],[Scheduled Departure]])</f>
        <v>10</v>
      </c>
      <c r="L3233" s="1">
        <v>0.50069444444444444</v>
      </c>
      <c r="M3233">
        <v>72</v>
      </c>
      <c r="N3233">
        <v>289</v>
      </c>
      <c r="O3233" s="14">
        <f>Flights[[#This Row],[Length (min)]]/60</f>
        <v>4.8166666666666664</v>
      </c>
      <c r="P3233">
        <v>2288</v>
      </c>
      <c r="Q3233" s="17">
        <f>IFERROR(Flights[[#This Row],[Distance]]/Flights[[#This Row],[Length (hr)]],"")</f>
        <v>475.01730103806233</v>
      </c>
      <c r="R3233" s="1">
        <v>0.78819444444444442</v>
      </c>
      <c r="S3233" s="1">
        <v>0.82638888888888884</v>
      </c>
      <c r="T3233">
        <v>55</v>
      </c>
      <c r="U3233" t="str">
        <f>IF(Flights[[#This Row],[Arrival Delay]]="","Cancelled",IF(Flights[[#This Row],[Arrival Delay]]&gt;15,"Delayed","On time"))</f>
        <v>Delayed</v>
      </c>
      <c r="V3233" t="str">
        <f>IF(Flights[[#This Row],[Status]]&lt;&gt;"Delayed","",IF(Flights[[#This Row],[Arrival Delay]]&gt;120,"Severe",IF(Flights[[#This Row],[Arrival Delay]]&gt;60,"Major","Moderate")))</f>
        <v>Moderate</v>
      </c>
      <c r="X3233" t="str">
        <f>IF(OR(AND(Flights[[#This Row],[Status]]="Cancelled",Flights[[#This Row],[Cancellation Reason]]="Airline/Carrier"),Flights[[#This Row],[Delay Type]]="Severe"),"Yes","No")</f>
        <v>No</v>
      </c>
    </row>
    <row r="3234" spans="1:24" x14ac:dyDescent="0.25">
      <c r="A3234" s="3">
        <v>42240</v>
      </c>
      <c r="B3234">
        <f>WEEKNUM(Flights[[#This Row],[Date]],2)</f>
        <v>35</v>
      </c>
      <c r="C3234">
        <f>WEEKDAY(Flights[[#This Row],[Date]],2)</f>
        <v>1</v>
      </c>
      <c r="D3234" t="s">
        <v>1484</v>
      </c>
      <c r="E3234" t="s">
        <v>1989</v>
      </c>
      <c r="F3234" t="s">
        <v>0</v>
      </c>
      <c r="G3234" t="s">
        <v>9</v>
      </c>
      <c r="H3234" t="str">
        <f>_xlfn.XLOOKUP(Flights[[#This Row],[Destination]],Airports!$A$1:$A$77,Airports!$D$1:$D$77,"Code not found")</f>
        <v>San Francisco</v>
      </c>
      <c r="I3234" t="str" cm="1">
        <f t="array" ref="I3234">_xlfn.XLOOKUP(Flights[[#This Row],[Destination]],_xlfn._TRO_TRAILING(Airports!A:A),_xlfn._TRO_TRAILING(Airports!E:E),"Code not found")</f>
        <v>CA</v>
      </c>
      <c r="J3234" s="1">
        <v>0.46180555555555558</v>
      </c>
      <c r="K3234">
        <f>HOUR(Flights[[#This Row],[Scheduled Departure]])</f>
        <v>11</v>
      </c>
      <c r="L3234" s="1">
        <v>0.45833333333333331</v>
      </c>
      <c r="M3234">
        <v>-5</v>
      </c>
      <c r="N3234">
        <v>102</v>
      </c>
      <c r="O3234" s="14">
        <f>Flights[[#This Row],[Length (min)]]/60</f>
        <v>1.7</v>
      </c>
      <c r="P3234">
        <v>337</v>
      </c>
      <c r="Q3234" s="17">
        <f>IFERROR(Flights[[#This Row],[Distance]]/Flights[[#This Row],[Length (hr)]],"")</f>
        <v>198.23529411764707</v>
      </c>
      <c r="R3234" s="1">
        <v>0.51736111111111116</v>
      </c>
      <c r="S3234" s="1">
        <v>0.52916666666666667</v>
      </c>
      <c r="T3234">
        <v>17</v>
      </c>
      <c r="U3234" t="str">
        <f>IF(Flights[[#This Row],[Arrival Delay]]="","Cancelled",IF(Flights[[#This Row],[Arrival Delay]]&gt;15,"Delayed","On time"))</f>
        <v>Delayed</v>
      </c>
      <c r="V3234" t="str">
        <f>IF(Flights[[#This Row],[Status]]&lt;&gt;"Delayed","",IF(Flights[[#This Row],[Arrival Delay]]&gt;120,"Severe",IF(Flights[[#This Row],[Arrival Delay]]&gt;60,"Major","Moderate")))</f>
        <v>Moderate</v>
      </c>
      <c r="X3234" t="str">
        <f>IF(OR(AND(Flights[[#This Row],[Status]]="Cancelled",Flights[[#This Row],[Cancellation Reason]]="Airline/Carrier"),Flights[[#This Row],[Delay Type]]="Severe"),"Yes","No")</f>
        <v>No</v>
      </c>
    </row>
    <row r="3235" spans="1:24" x14ac:dyDescent="0.25">
      <c r="A3235" s="3">
        <v>42240</v>
      </c>
      <c r="B3235">
        <f>WEEKNUM(Flights[[#This Row],[Date]],2)</f>
        <v>35</v>
      </c>
      <c r="C3235">
        <f>WEEKDAY(Flights[[#This Row],[Date]],2)</f>
        <v>1</v>
      </c>
      <c r="D3235" t="s">
        <v>515</v>
      </c>
      <c r="E3235" t="s">
        <v>1991</v>
      </c>
      <c r="F3235" t="s">
        <v>0</v>
      </c>
      <c r="G3235" t="s">
        <v>344</v>
      </c>
      <c r="H3235" t="str">
        <f>_xlfn.XLOOKUP(Flights[[#This Row],[Destination]],Airports!$A$1:$A$77,Airports!$D$1:$D$77,"Code not found")</f>
        <v>Seattle</v>
      </c>
      <c r="I3235" t="str" cm="1">
        <f t="array" ref="I3235">_xlfn.XLOOKUP(Flights[[#This Row],[Destination]],_xlfn._TRO_TRAILING(Airports!A:A),_xlfn._TRO_TRAILING(Airports!E:E),"Code not found")</f>
        <v>WA</v>
      </c>
      <c r="J3235" s="1">
        <v>0.46527777777777779</v>
      </c>
      <c r="K3235">
        <f>HOUR(Flights[[#This Row],[Scheduled Departure]])</f>
        <v>11</v>
      </c>
      <c r="L3235" s="1">
        <v>0.46180555555555558</v>
      </c>
      <c r="M3235">
        <v>-5</v>
      </c>
      <c r="N3235">
        <v>148</v>
      </c>
      <c r="O3235" s="14">
        <f>Flights[[#This Row],[Length (min)]]/60</f>
        <v>2.4666666666666668</v>
      </c>
      <c r="P3235">
        <v>954</v>
      </c>
      <c r="Q3235" s="17">
        <f>IFERROR(Flights[[#This Row],[Distance]]/Flights[[#This Row],[Length (hr)]],"")</f>
        <v>386.75675675675672</v>
      </c>
      <c r="R3235" s="1">
        <v>0.57499999999999996</v>
      </c>
      <c r="S3235" s="1">
        <v>0.56458333333333333</v>
      </c>
      <c r="T3235">
        <v>-15</v>
      </c>
      <c r="U3235" t="str">
        <f>IF(Flights[[#This Row],[Arrival Delay]]="","Cancelled",IF(Flights[[#This Row],[Arrival Delay]]&gt;15,"Delayed","On time"))</f>
        <v>On time</v>
      </c>
      <c r="V3235" t="str">
        <f>IF(Flights[[#This Row],[Status]]&lt;&gt;"Delayed","",IF(Flights[[#This Row],[Arrival Delay]]&gt;120,"Severe",IF(Flights[[#This Row],[Arrival Delay]]&gt;60,"Major","Moderate")))</f>
        <v/>
      </c>
      <c r="X3235" t="str">
        <f>IF(OR(AND(Flights[[#This Row],[Status]]="Cancelled",Flights[[#This Row],[Cancellation Reason]]="Airline/Carrier"),Flights[[#This Row],[Delay Type]]="Severe"),"Yes","No")</f>
        <v>No</v>
      </c>
    </row>
    <row r="3236" spans="1:24" x14ac:dyDescent="0.25">
      <c r="A3236" s="3">
        <v>42240</v>
      </c>
      <c r="B3236">
        <f>WEEKNUM(Flights[[#This Row],[Date]],2)</f>
        <v>35</v>
      </c>
      <c r="C3236">
        <f>WEEKDAY(Flights[[#This Row],[Date]],2)</f>
        <v>1</v>
      </c>
      <c r="D3236" t="s">
        <v>523</v>
      </c>
      <c r="E3236" t="s">
        <v>1989</v>
      </c>
      <c r="F3236" t="s">
        <v>0</v>
      </c>
      <c r="G3236" t="s">
        <v>349</v>
      </c>
      <c r="H3236" t="str">
        <f>_xlfn.XLOOKUP(Flights[[#This Row],[Destination]],Airports!$A$1:$A$77,Airports!$D$1:$D$77,"Code not found")</f>
        <v>Salt Lake City</v>
      </c>
      <c r="I3236" t="str" cm="1">
        <f t="array" ref="I3236">_xlfn.XLOOKUP(Flights[[#This Row],[Destination]],_xlfn._TRO_TRAILING(Airports!A:A),_xlfn._TRO_TRAILING(Airports!E:E),"Code not found")</f>
        <v>UT</v>
      </c>
      <c r="J3236" s="1">
        <v>0.55208333333333337</v>
      </c>
      <c r="K3236">
        <f>HOUR(Flights[[#This Row],[Scheduled Departure]])</f>
        <v>13</v>
      </c>
      <c r="L3236" s="1">
        <v>0.5493055555555556</v>
      </c>
      <c r="M3236">
        <v>-4</v>
      </c>
      <c r="N3236">
        <v>101</v>
      </c>
      <c r="O3236" s="14">
        <f>Flights[[#This Row],[Length (min)]]/60</f>
        <v>1.6833333333333333</v>
      </c>
      <c r="P3236">
        <v>590</v>
      </c>
      <c r="Q3236" s="17">
        <f>IFERROR(Flights[[#This Row],[Distance]]/Flights[[#This Row],[Length (hr)]],"")</f>
        <v>350.49504950495049</v>
      </c>
      <c r="R3236" s="1">
        <v>0.66666666666666663</v>
      </c>
      <c r="S3236" s="1">
        <v>0.66111111111111109</v>
      </c>
      <c r="T3236">
        <v>-8</v>
      </c>
      <c r="U3236" t="str">
        <f>IF(Flights[[#This Row],[Arrival Delay]]="","Cancelled",IF(Flights[[#This Row],[Arrival Delay]]&gt;15,"Delayed","On time"))</f>
        <v>On time</v>
      </c>
      <c r="V3236" t="str">
        <f>IF(Flights[[#This Row],[Status]]&lt;&gt;"Delayed","",IF(Flights[[#This Row],[Arrival Delay]]&gt;120,"Severe",IF(Flights[[#This Row],[Arrival Delay]]&gt;60,"Major","Moderate")))</f>
        <v/>
      </c>
      <c r="X3236" t="str">
        <f>IF(OR(AND(Flights[[#This Row],[Status]]="Cancelled",Flights[[#This Row],[Cancellation Reason]]="Airline/Carrier"),Flights[[#This Row],[Delay Type]]="Severe"),"Yes","No")</f>
        <v>No</v>
      </c>
    </row>
    <row r="3237" spans="1:24" x14ac:dyDescent="0.25">
      <c r="A3237" s="3">
        <v>42240</v>
      </c>
      <c r="B3237">
        <f>WEEKNUM(Flights[[#This Row],[Date]],2)</f>
        <v>35</v>
      </c>
      <c r="C3237">
        <f>WEEKDAY(Flights[[#This Row],[Date]],2)</f>
        <v>1</v>
      </c>
      <c r="D3237" t="s">
        <v>200</v>
      </c>
      <c r="E3237" t="s">
        <v>1987</v>
      </c>
      <c r="F3237" t="s">
        <v>0</v>
      </c>
      <c r="G3237" t="s">
        <v>28</v>
      </c>
      <c r="H3237" t="str">
        <f>_xlfn.XLOOKUP(Flights[[#This Row],[Destination]],Airports!$A$1:$A$77,Airports!$D$1:$D$77,"Code not found")</f>
        <v>Philadelphia</v>
      </c>
      <c r="I3237" t="str" cm="1">
        <f t="array" ref="I3237">_xlfn.XLOOKUP(Flights[[#This Row],[Destination]],_xlfn._TRO_TRAILING(Airports!A:A),_xlfn._TRO_TRAILING(Airports!E:E),"Code not found")</f>
        <v>PA</v>
      </c>
      <c r="J3237" s="1">
        <v>0.57291666666666663</v>
      </c>
      <c r="K3237">
        <f>HOUR(Flights[[#This Row],[Scheduled Departure]])</f>
        <v>13</v>
      </c>
      <c r="L3237" s="1">
        <v>0.57777777777777772</v>
      </c>
      <c r="M3237">
        <v>7</v>
      </c>
      <c r="N3237">
        <v>297</v>
      </c>
      <c r="O3237" s="14">
        <f>Flights[[#This Row],[Length (min)]]/60</f>
        <v>4.95</v>
      </c>
      <c r="P3237">
        <v>2402</v>
      </c>
      <c r="Q3237" s="17">
        <f>IFERROR(Flights[[#This Row],[Distance]]/Flights[[#This Row],[Length (hr)]],"")</f>
        <v>485.25252525252523</v>
      </c>
      <c r="R3237" s="1">
        <v>0.92569444444444449</v>
      </c>
      <c r="S3237" s="1">
        <v>0.90902777777777777</v>
      </c>
      <c r="T3237">
        <v>-24</v>
      </c>
      <c r="U3237" t="str">
        <f>IF(Flights[[#This Row],[Arrival Delay]]="","Cancelled",IF(Flights[[#This Row],[Arrival Delay]]&gt;15,"Delayed","On time"))</f>
        <v>On time</v>
      </c>
      <c r="V3237" t="str">
        <f>IF(Flights[[#This Row],[Status]]&lt;&gt;"Delayed","",IF(Flights[[#This Row],[Arrival Delay]]&gt;120,"Severe",IF(Flights[[#This Row],[Arrival Delay]]&gt;60,"Major","Moderate")))</f>
        <v/>
      </c>
      <c r="X3237" t="str">
        <f>IF(OR(AND(Flights[[#This Row],[Status]]="Cancelled",Flights[[#This Row],[Cancellation Reason]]="Airline/Carrier"),Flights[[#This Row],[Delay Type]]="Severe"),"Yes","No")</f>
        <v>No</v>
      </c>
    </row>
    <row r="3238" spans="1:24" x14ac:dyDescent="0.25">
      <c r="A3238" s="3">
        <v>42240</v>
      </c>
      <c r="B3238">
        <f>WEEKNUM(Flights[[#This Row],[Date]],2)</f>
        <v>35</v>
      </c>
      <c r="C3238">
        <f>WEEKDAY(Flights[[#This Row],[Date]],2)</f>
        <v>1</v>
      </c>
      <c r="D3238" t="s">
        <v>544</v>
      </c>
      <c r="E3238" t="s">
        <v>1998</v>
      </c>
      <c r="F3238" t="s">
        <v>0</v>
      </c>
      <c r="G3238" t="s">
        <v>273</v>
      </c>
      <c r="H3238" t="str">
        <f>_xlfn.XLOOKUP(Flights[[#This Row],[Destination]],Airports!$A$1:$A$77,Airports!$D$1:$D$77,"Code not found")</f>
        <v>Denver</v>
      </c>
      <c r="I3238" t="str" cm="1">
        <f t="array" ref="I3238">_xlfn.XLOOKUP(Flights[[#This Row],[Destination]],_xlfn._TRO_TRAILING(Airports!A:A),_xlfn._TRO_TRAILING(Airports!E:E),"Code not found")</f>
        <v>CO</v>
      </c>
      <c r="J3238" s="1">
        <v>0.60416666666666663</v>
      </c>
      <c r="K3238">
        <f>HOUR(Flights[[#This Row],[Scheduled Departure]])</f>
        <v>14</v>
      </c>
      <c r="L3238" s="1">
        <v>0.59513888888888888</v>
      </c>
      <c r="M3238">
        <v>-13</v>
      </c>
      <c r="N3238">
        <v>132</v>
      </c>
      <c r="O3238" s="14">
        <f>Flights[[#This Row],[Length (min)]]/60</f>
        <v>2.2000000000000002</v>
      </c>
      <c r="P3238">
        <v>862</v>
      </c>
      <c r="Q3238" s="17">
        <f>IFERROR(Flights[[#This Row],[Distance]]/Flights[[#This Row],[Length (hr)]],"")</f>
        <v>391.81818181818181</v>
      </c>
      <c r="R3238" s="1">
        <v>0.74027777777777781</v>
      </c>
      <c r="S3238" s="1">
        <v>0.72847222222222219</v>
      </c>
      <c r="T3238">
        <v>-17</v>
      </c>
      <c r="U3238" t="str">
        <f>IF(Flights[[#This Row],[Arrival Delay]]="","Cancelled",IF(Flights[[#This Row],[Arrival Delay]]&gt;15,"Delayed","On time"))</f>
        <v>On time</v>
      </c>
      <c r="V3238" t="str">
        <f>IF(Flights[[#This Row],[Status]]&lt;&gt;"Delayed","",IF(Flights[[#This Row],[Arrival Delay]]&gt;120,"Severe",IF(Flights[[#This Row],[Arrival Delay]]&gt;60,"Major","Moderate")))</f>
        <v/>
      </c>
      <c r="X3238" t="str">
        <f>IF(OR(AND(Flights[[#This Row],[Status]]="Cancelled",Flights[[#This Row],[Cancellation Reason]]="Airline/Carrier"),Flights[[#This Row],[Delay Type]]="Severe"),"Yes","No")</f>
        <v>No</v>
      </c>
    </row>
    <row r="3239" spans="1:24" x14ac:dyDescent="0.25">
      <c r="A3239" s="3">
        <v>42240</v>
      </c>
      <c r="B3239">
        <f>WEEKNUM(Flights[[#This Row],[Date]],2)</f>
        <v>35</v>
      </c>
      <c r="C3239">
        <f>WEEKDAY(Flights[[#This Row],[Date]],2)</f>
        <v>1</v>
      </c>
      <c r="D3239" t="s">
        <v>1693</v>
      </c>
      <c r="E3239" t="s">
        <v>1995</v>
      </c>
      <c r="F3239" t="s">
        <v>0</v>
      </c>
      <c r="G3239" t="s">
        <v>347</v>
      </c>
      <c r="H3239" t="str">
        <f>_xlfn.XLOOKUP(Flights[[#This Row],[Destination]],Airports!$A$1:$A$77,Airports!$D$1:$D$77,"Code not found")</f>
        <v>San Jose</v>
      </c>
      <c r="I3239" t="str" cm="1">
        <f t="array" ref="I3239">_xlfn.XLOOKUP(Flights[[#This Row],[Destination]],_xlfn._TRO_TRAILING(Airports!A:A),_xlfn._TRO_TRAILING(Airports!E:E),"Code not found")</f>
        <v>CA</v>
      </c>
      <c r="J3239" s="1">
        <v>0.625</v>
      </c>
      <c r="K3239">
        <f>HOUR(Flights[[#This Row],[Scheduled Departure]])</f>
        <v>15</v>
      </c>
      <c r="L3239" s="1">
        <v>0.62152777777777779</v>
      </c>
      <c r="M3239">
        <v>-5</v>
      </c>
      <c r="N3239">
        <v>62</v>
      </c>
      <c r="O3239" s="14">
        <f>Flights[[#This Row],[Length (min)]]/60</f>
        <v>1.0333333333333334</v>
      </c>
      <c r="P3239">
        <v>308</v>
      </c>
      <c r="Q3239" s="17">
        <f>IFERROR(Flights[[#This Row],[Distance]]/Flights[[#This Row],[Length (hr)]],"")</f>
        <v>298.06451612903226</v>
      </c>
      <c r="R3239" s="1">
        <v>0.67013888888888884</v>
      </c>
      <c r="S3239" s="1">
        <v>0.6645833333333333</v>
      </c>
      <c r="T3239">
        <v>-8</v>
      </c>
      <c r="U3239" t="str">
        <f>IF(Flights[[#This Row],[Arrival Delay]]="","Cancelled",IF(Flights[[#This Row],[Arrival Delay]]&gt;15,"Delayed","On time"))</f>
        <v>On time</v>
      </c>
      <c r="V3239" t="str">
        <f>IF(Flights[[#This Row],[Status]]&lt;&gt;"Delayed","",IF(Flights[[#This Row],[Arrival Delay]]&gt;120,"Severe",IF(Flights[[#This Row],[Arrival Delay]]&gt;60,"Major","Moderate")))</f>
        <v/>
      </c>
      <c r="X3239" t="str">
        <f>IF(OR(AND(Flights[[#This Row],[Status]]="Cancelled",Flights[[#This Row],[Cancellation Reason]]="Airline/Carrier"),Flights[[#This Row],[Delay Type]]="Severe"),"Yes","No")</f>
        <v>No</v>
      </c>
    </row>
    <row r="3240" spans="1:24" x14ac:dyDescent="0.25">
      <c r="A3240" s="3">
        <v>42240</v>
      </c>
      <c r="B3240">
        <f>WEEKNUM(Flights[[#This Row],[Date]],2)</f>
        <v>35</v>
      </c>
      <c r="C3240">
        <f>WEEKDAY(Flights[[#This Row],[Date]],2)</f>
        <v>1</v>
      </c>
      <c r="D3240" t="s">
        <v>622</v>
      </c>
      <c r="E3240" t="s">
        <v>1994</v>
      </c>
      <c r="F3240" t="s">
        <v>0</v>
      </c>
      <c r="G3240" t="s">
        <v>314</v>
      </c>
      <c r="H3240" t="str">
        <f>_xlfn.XLOOKUP(Flights[[#This Row],[Destination]],Airports!$A$1:$A$77,Airports!$D$1:$D$77,"Code not found")</f>
        <v>Minneapolis</v>
      </c>
      <c r="I3240" t="str" cm="1">
        <f t="array" ref="I3240">_xlfn.XLOOKUP(Flights[[#This Row],[Destination]],_xlfn._TRO_TRAILING(Airports!A:A),_xlfn._TRO_TRAILING(Airports!E:E),"Code not found")</f>
        <v>MN</v>
      </c>
      <c r="J3240" s="1">
        <v>0.72916666666666663</v>
      </c>
      <c r="K3240">
        <f>HOUR(Flights[[#This Row],[Scheduled Departure]])</f>
        <v>17</v>
      </c>
      <c r="L3240" s="1">
        <v>0.72777777777777775</v>
      </c>
      <c r="M3240">
        <v>-2</v>
      </c>
      <c r="N3240">
        <v>219</v>
      </c>
      <c r="O3240" s="14">
        <f>Flights[[#This Row],[Length (min)]]/60</f>
        <v>3.65</v>
      </c>
      <c r="P3240">
        <v>1535</v>
      </c>
      <c r="Q3240" s="17">
        <f>IFERROR(Flights[[#This Row],[Distance]]/Flights[[#This Row],[Length (hr)]],"")</f>
        <v>420.54794520547944</v>
      </c>
      <c r="R3240" s="1">
        <v>0.96111111111111114</v>
      </c>
      <c r="S3240" s="1">
        <v>0.96319444444444446</v>
      </c>
      <c r="T3240">
        <v>3</v>
      </c>
      <c r="U3240" t="str">
        <f>IF(Flights[[#This Row],[Arrival Delay]]="","Cancelled",IF(Flights[[#This Row],[Arrival Delay]]&gt;15,"Delayed","On time"))</f>
        <v>On time</v>
      </c>
      <c r="V3240" t="str">
        <f>IF(Flights[[#This Row],[Status]]&lt;&gt;"Delayed","",IF(Flights[[#This Row],[Arrival Delay]]&gt;120,"Severe",IF(Flights[[#This Row],[Arrival Delay]]&gt;60,"Major","Moderate")))</f>
        <v/>
      </c>
      <c r="X3240" t="str">
        <f>IF(OR(AND(Flights[[#This Row],[Status]]="Cancelled",Flights[[#This Row],[Cancellation Reason]]="Airline/Carrier"),Flights[[#This Row],[Delay Type]]="Severe"),"Yes","No")</f>
        <v>No</v>
      </c>
    </row>
    <row r="3241" spans="1:24" x14ac:dyDescent="0.25">
      <c r="A3241" s="3">
        <v>42240</v>
      </c>
      <c r="B3241">
        <f>WEEKNUM(Flights[[#This Row],[Date]],2)</f>
        <v>35</v>
      </c>
      <c r="C3241">
        <f>WEEKDAY(Flights[[#This Row],[Date]],2)</f>
        <v>1</v>
      </c>
      <c r="D3241" t="s">
        <v>594</v>
      </c>
      <c r="E3241" t="s">
        <v>1991</v>
      </c>
      <c r="F3241" t="s">
        <v>0</v>
      </c>
      <c r="G3241" t="s">
        <v>24</v>
      </c>
      <c r="H3241" t="str">
        <f>_xlfn.XLOOKUP(Flights[[#This Row],[Destination]],Airports!$A$1:$A$77,Airports!$D$1:$D$77,"Code not found")</f>
        <v>Portland</v>
      </c>
      <c r="I3241" t="str" cm="1">
        <f t="array" ref="I3241">_xlfn.XLOOKUP(Flights[[#This Row],[Destination]],_xlfn._TRO_TRAILING(Airports!A:A),_xlfn._TRO_TRAILING(Airports!E:E),"Code not found")</f>
        <v>OR</v>
      </c>
      <c r="J3241" s="1">
        <v>0.73958333333333337</v>
      </c>
      <c r="K3241">
        <f>HOUR(Flights[[#This Row],[Scheduled Departure]])</f>
        <v>17</v>
      </c>
      <c r="L3241" s="1">
        <v>0.73402777777777772</v>
      </c>
      <c r="M3241">
        <v>-8</v>
      </c>
      <c r="N3241">
        <v>131</v>
      </c>
      <c r="O3241" s="14">
        <f>Flights[[#This Row],[Length (min)]]/60</f>
        <v>2.1833333333333331</v>
      </c>
      <c r="P3241">
        <v>834</v>
      </c>
      <c r="Q3241" s="17">
        <f>IFERROR(Flights[[#This Row],[Distance]]/Flights[[#This Row],[Length (hr)]],"")</f>
        <v>381.98473282442751</v>
      </c>
      <c r="R3241" s="1">
        <v>0.83680555555555558</v>
      </c>
      <c r="S3241" s="1">
        <v>0.82499999999999996</v>
      </c>
      <c r="T3241">
        <v>-17</v>
      </c>
      <c r="U3241" t="str">
        <f>IF(Flights[[#This Row],[Arrival Delay]]="","Cancelled",IF(Flights[[#This Row],[Arrival Delay]]&gt;15,"Delayed","On time"))</f>
        <v>On time</v>
      </c>
      <c r="V3241" t="str">
        <f>IF(Flights[[#This Row],[Status]]&lt;&gt;"Delayed","",IF(Flights[[#This Row],[Arrival Delay]]&gt;120,"Severe",IF(Flights[[#This Row],[Arrival Delay]]&gt;60,"Major","Moderate")))</f>
        <v/>
      </c>
      <c r="X3241" t="str">
        <f>IF(OR(AND(Flights[[#This Row],[Status]]="Cancelled",Flights[[#This Row],[Cancellation Reason]]="Airline/Carrier"),Flights[[#This Row],[Delay Type]]="Severe"),"Yes","No")</f>
        <v>No</v>
      </c>
    </row>
    <row r="3242" spans="1:24" x14ac:dyDescent="0.25">
      <c r="A3242" s="3">
        <v>42240</v>
      </c>
      <c r="B3242">
        <f>WEEKNUM(Flights[[#This Row],[Date]],2)</f>
        <v>35</v>
      </c>
      <c r="C3242">
        <f>WEEKDAY(Flights[[#This Row],[Date]],2)</f>
        <v>1</v>
      </c>
      <c r="D3242" t="s">
        <v>1240</v>
      </c>
      <c r="E3242" t="s">
        <v>1994</v>
      </c>
      <c r="F3242" t="s">
        <v>0</v>
      </c>
      <c r="G3242" t="s">
        <v>337</v>
      </c>
      <c r="H3242" t="str">
        <f>_xlfn.XLOOKUP(Flights[[#This Row],[Destination]],Airports!$A$1:$A$77,Airports!$D$1:$D$77,"Code not found")</f>
        <v>Santa Fe</v>
      </c>
      <c r="I3242" t="str" cm="1">
        <f t="array" ref="I3242">_xlfn.XLOOKUP(Flights[[#This Row],[Destination]],_xlfn._TRO_TRAILING(Airports!A:A),_xlfn._TRO_TRAILING(Airports!E:E),"Code not found")</f>
        <v>NM</v>
      </c>
      <c r="J3242" s="1">
        <v>0.75</v>
      </c>
      <c r="K3242">
        <f>HOUR(Flights[[#This Row],[Scheduled Departure]])</f>
        <v>18</v>
      </c>
      <c r="L3242" s="1">
        <v>0.75486111111111109</v>
      </c>
      <c r="M3242">
        <v>7</v>
      </c>
      <c r="N3242">
        <v>114</v>
      </c>
      <c r="O3242" s="14">
        <f>Flights[[#This Row],[Length (min)]]/60</f>
        <v>1.9</v>
      </c>
      <c r="P3242">
        <v>710</v>
      </c>
      <c r="Q3242" s="17">
        <f>IFERROR(Flights[[#This Row],[Distance]]/Flights[[#This Row],[Length (hr)]],"")</f>
        <v>373.68421052631578</v>
      </c>
      <c r="R3242" s="1">
        <v>0.87847222222222221</v>
      </c>
      <c r="S3242" s="1">
        <v>0.87569444444444444</v>
      </c>
      <c r="T3242">
        <v>-4</v>
      </c>
      <c r="U3242" t="str">
        <f>IF(Flights[[#This Row],[Arrival Delay]]="","Cancelled",IF(Flights[[#This Row],[Arrival Delay]]&gt;15,"Delayed","On time"))</f>
        <v>On time</v>
      </c>
      <c r="V3242" t="str">
        <f>IF(Flights[[#This Row],[Status]]&lt;&gt;"Delayed","",IF(Flights[[#This Row],[Arrival Delay]]&gt;120,"Severe",IF(Flights[[#This Row],[Arrival Delay]]&gt;60,"Major","Moderate")))</f>
        <v/>
      </c>
      <c r="X3242" t="str">
        <f>IF(OR(AND(Flights[[#This Row],[Status]]="Cancelled",Flights[[#This Row],[Cancellation Reason]]="Airline/Carrier"),Flights[[#This Row],[Delay Type]]="Severe"),"Yes","No")</f>
        <v>No</v>
      </c>
    </row>
    <row r="3243" spans="1:24" x14ac:dyDescent="0.25">
      <c r="A3243" s="3">
        <v>42240</v>
      </c>
      <c r="B3243">
        <f>WEEKNUM(Flights[[#This Row],[Date]],2)</f>
        <v>35</v>
      </c>
      <c r="C3243">
        <f>WEEKDAY(Flights[[#This Row],[Date]],2)</f>
        <v>1</v>
      </c>
      <c r="D3243" t="s">
        <v>586</v>
      </c>
      <c r="E3243" t="s">
        <v>1989</v>
      </c>
      <c r="F3243" t="s">
        <v>0</v>
      </c>
      <c r="G3243" t="s">
        <v>17</v>
      </c>
      <c r="H3243" t="str">
        <f>_xlfn.XLOOKUP(Flights[[#This Row],[Destination]],Airports!$A$1:$A$77,Airports!$D$1:$D$77,"Code not found")</f>
        <v>Honolulu</v>
      </c>
      <c r="I3243" t="str" cm="1">
        <f t="array" ref="I3243">_xlfn.XLOOKUP(Flights[[#This Row],[Destination]],_xlfn._TRO_TRAILING(Airports!A:A),_xlfn._TRO_TRAILING(Airports!E:E),"Code not found")</f>
        <v>HI</v>
      </c>
      <c r="J3243" s="1">
        <v>0.77083333333333337</v>
      </c>
      <c r="K3243">
        <f>HOUR(Flights[[#This Row],[Scheduled Departure]])</f>
        <v>18</v>
      </c>
      <c r="L3243" s="1">
        <v>0.76388888888888884</v>
      </c>
      <c r="M3243">
        <v>-10</v>
      </c>
      <c r="N3243">
        <v>343</v>
      </c>
      <c r="O3243" s="14">
        <f>Flights[[#This Row],[Length (min)]]/60</f>
        <v>5.7166666666666668</v>
      </c>
      <c r="P3243">
        <v>2556</v>
      </c>
      <c r="Q3243" s="17">
        <f>IFERROR(Flights[[#This Row],[Distance]]/Flights[[#This Row],[Length (hr)]],"")</f>
        <v>447.1137026239067</v>
      </c>
      <c r="R3243" s="1">
        <v>0.8833333333333333</v>
      </c>
      <c r="S3243" s="1">
        <v>0.87708333333333333</v>
      </c>
      <c r="T3243">
        <v>-9</v>
      </c>
      <c r="U3243" t="str">
        <f>IF(Flights[[#This Row],[Arrival Delay]]="","Cancelled",IF(Flights[[#This Row],[Arrival Delay]]&gt;15,"Delayed","On time"))</f>
        <v>On time</v>
      </c>
      <c r="V3243" t="str">
        <f>IF(Flights[[#This Row],[Status]]&lt;&gt;"Delayed","",IF(Flights[[#This Row],[Arrival Delay]]&gt;120,"Severe",IF(Flights[[#This Row],[Arrival Delay]]&gt;60,"Major","Moderate")))</f>
        <v/>
      </c>
      <c r="X3243" t="str">
        <f>IF(OR(AND(Flights[[#This Row],[Status]]="Cancelled",Flights[[#This Row],[Cancellation Reason]]="Airline/Carrier"),Flights[[#This Row],[Delay Type]]="Severe"),"Yes","No")</f>
        <v>No</v>
      </c>
    </row>
    <row r="3244" spans="1:24" x14ac:dyDescent="0.25">
      <c r="A3244" s="3">
        <v>42240</v>
      </c>
      <c r="B3244">
        <f>WEEKNUM(Flights[[#This Row],[Date]],2)</f>
        <v>35</v>
      </c>
      <c r="C3244">
        <f>WEEKDAY(Flights[[#This Row],[Date]],2)</f>
        <v>1</v>
      </c>
      <c r="D3244" t="s">
        <v>207</v>
      </c>
      <c r="E3244" t="s">
        <v>1987</v>
      </c>
      <c r="F3244" t="s">
        <v>0</v>
      </c>
      <c r="G3244" t="s">
        <v>28</v>
      </c>
      <c r="H3244" t="str">
        <f>_xlfn.XLOOKUP(Flights[[#This Row],[Destination]],Airports!$A$1:$A$77,Airports!$D$1:$D$77,"Code not found")</f>
        <v>Philadelphia</v>
      </c>
      <c r="I3244" t="str" cm="1">
        <f t="array" ref="I3244">_xlfn.XLOOKUP(Flights[[#This Row],[Destination]],_xlfn._TRO_TRAILING(Airports!A:A),_xlfn._TRO_TRAILING(Airports!E:E),"Code not found")</f>
        <v>PA</v>
      </c>
      <c r="J3244" s="1">
        <v>0.97569444444444442</v>
      </c>
      <c r="K3244">
        <f>HOUR(Flights[[#This Row],[Scheduled Departure]])</f>
        <v>23</v>
      </c>
      <c r="L3244" s="1">
        <v>2.0833333333333333E-3</v>
      </c>
      <c r="M3244">
        <v>38</v>
      </c>
      <c r="N3244">
        <v>295</v>
      </c>
      <c r="O3244" s="14">
        <f>Flights[[#This Row],[Length (min)]]/60</f>
        <v>4.916666666666667</v>
      </c>
      <c r="P3244">
        <v>2402</v>
      </c>
      <c r="Q3244" s="17">
        <f>IFERROR(Flights[[#This Row],[Distance]]/Flights[[#This Row],[Length (hr)]],"")</f>
        <v>488.5423728813559</v>
      </c>
      <c r="R3244" s="1">
        <v>0.32777777777777778</v>
      </c>
      <c r="S3244" s="1">
        <v>0.33194444444444443</v>
      </c>
      <c r="T3244">
        <v>6</v>
      </c>
      <c r="U3244" t="str">
        <f>IF(Flights[[#This Row],[Arrival Delay]]="","Cancelled",IF(Flights[[#This Row],[Arrival Delay]]&gt;15,"Delayed","On time"))</f>
        <v>On time</v>
      </c>
      <c r="V3244" t="str">
        <f>IF(Flights[[#This Row],[Status]]&lt;&gt;"Delayed","",IF(Flights[[#This Row],[Arrival Delay]]&gt;120,"Severe",IF(Flights[[#This Row],[Arrival Delay]]&gt;60,"Major","Moderate")))</f>
        <v/>
      </c>
      <c r="X3244" t="str">
        <f>IF(OR(AND(Flights[[#This Row],[Status]]="Cancelled",Flights[[#This Row],[Cancellation Reason]]="Airline/Carrier"),Flights[[#This Row],[Delay Type]]="Severe"),"Yes","No")</f>
        <v>No</v>
      </c>
    </row>
    <row r="3245" spans="1:24" x14ac:dyDescent="0.25">
      <c r="A3245" s="3">
        <v>42241</v>
      </c>
      <c r="B3245">
        <f>WEEKNUM(Flights[[#This Row],[Date]],2)</f>
        <v>35</v>
      </c>
      <c r="C3245">
        <f>WEEKDAY(Flights[[#This Row],[Date]],2)</f>
        <v>2</v>
      </c>
      <c r="D3245" t="s">
        <v>387</v>
      </c>
      <c r="E3245" t="s">
        <v>1991</v>
      </c>
      <c r="F3245" t="s">
        <v>0</v>
      </c>
      <c r="G3245" t="s">
        <v>24</v>
      </c>
      <c r="H3245" t="str">
        <f>_xlfn.XLOOKUP(Flights[[#This Row],[Destination]],Airports!$A$1:$A$77,Airports!$D$1:$D$77,"Code not found")</f>
        <v>Portland</v>
      </c>
      <c r="I3245" t="str" cm="1">
        <f t="array" ref="I3245">_xlfn.XLOOKUP(Flights[[#This Row],[Destination]],_xlfn._TRO_TRAILING(Airports!A:A),_xlfn._TRO_TRAILING(Airports!E:E),"Code not found")</f>
        <v>OR</v>
      </c>
      <c r="J3245" s="1">
        <v>0.2673611111111111</v>
      </c>
      <c r="K3245">
        <f>HOUR(Flights[[#This Row],[Scheduled Departure]])</f>
        <v>6</v>
      </c>
      <c r="L3245" s="1">
        <v>0.2638888888888889</v>
      </c>
      <c r="M3245">
        <v>-5</v>
      </c>
      <c r="N3245">
        <v>126</v>
      </c>
      <c r="O3245" s="14">
        <f>Flights[[#This Row],[Length (min)]]/60</f>
        <v>2.1</v>
      </c>
      <c r="P3245">
        <v>834</v>
      </c>
      <c r="Q3245" s="17">
        <f>IFERROR(Flights[[#This Row],[Distance]]/Flights[[#This Row],[Length (hr)]],"")</f>
        <v>397.14285714285711</v>
      </c>
      <c r="R3245" s="1">
        <v>0.36805555555555558</v>
      </c>
      <c r="S3245" s="1">
        <v>0.35138888888888886</v>
      </c>
      <c r="T3245">
        <v>-24</v>
      </c>
      <c r="U3245" t="str">
        <f>IF(Flights[[#This Row],[Arrival Delay]]="","Cancelled",IF(Flights[[#This Row],[Arrival Delay]]&gt;15,"Delayed","On time"))</f>
        <v>On time</v>
      </c>
      <c r="V3245" t="str">
        <f>IF(Flights[[#This Row],[Status]]&lt;&gt;"Delayed","",IF(Flights[[#This Row],[Arrival Delay]]&gt;120,"Severe",IF(Flights[[#This Row],[Arrival Delay]]&gt;60,"Major","Moderate")))</f>
        <v/>
      </c>
      <c r="X3245" t="str">
        <f>IF(OR(AND(Flights[[#This Row],[Status]]="Cancelled",Flights[[#This Row],[Cancellation Reason]]="Airline/Carrier"),Flights[[#This Row],[Delay Type]]="Severe"),"Yes","No")</f>
        <v>No</v>
      </c>
    </row>
    <row r="3246" spans="1:24" x14ac:dyDescent="0.25">
      <c r="A3246" s="3">
        <v>42241</v>
      </c>
      <c r="B3246">
        <f>WEEKNUM(Flights[[#This Row],[Date]],2)</f>
        <v>35</v>
      </c>
      <c r="C3246">
        <f>WEEKDAY(Flights[[#This Row],[Date]],2)</f>
        <v>2</v>
      </c>
      <c r="D3246" t="s">
        <v>45</v>
      </c>
      <c r="E3246" t="s">
        <v>1987</v>
      </c>
      <c r="F3246" t="s">
        <v>0</v>
      </c>
      <c r="G3246" t="s">
        <v>13</v>
      </c>
      <c r="H3246" t="str">
        <f>_xlfn.XLOOKUP(Flights[[#This Row],[Destination]],Airports!$A$1:$A$77,Airports!$D$1:$D$77,"Code not found")</f>
        <v>Orlando</v>
      </c>
      <c r="I3246" t="str" cm="1">
        <f t="array" ref="I3246">_xlfn.XLOOKUP(Flights[[#This Row],[Destination]],_xlfn._TRO_TRAILING(Airports!A:A),_xlfn._TRO_TRAILING(Airports!E:E),"Code not found")</f>
        <v>FL</v>
      </c>
      <c r="J3246" s="1">
        <v>0.33333333333333331</v>
      </c>
      <c r="K3246">
        <f>HOUR(Flights[[#This Row],[Scheduled Departure]])</f>
        <v>8</v>
      </c>
      <c r="L3246" s="1">
        <v>0.33263888888888887</v>
      </c>
      <c r="M3246">
        <v>-1</v>
      </c>
      <c r="N3246">
        <v>294</v>
      </c>
      <c r="O3246" s="14">
        <f>Flights[[#This Row],[Length (min)]]/60</f>
        <v>4.9000000000000004</v>
      </c>
      <c r="P3246">
        <v>2218</v>
      </c>
      <c r="Q3246" s="17">
        <f>IFERROR(Flights[[#This Row],[Distance]]/Flights[[#This Row],[Length (hr)]],"")</f>
        <v>452.65306122448976</v>
      </c>
      <c r="R3246" s="1">
        <v>0.67222222222222228</v>
      </c>
      <c r="S3246" s="1">
        <v>0.66180555555555554</v>
      </c>
      <c r="T3246">
        <v>-15</v>
      </c>
      <c r="U3246" t="str">
        <f>IF(Flights[[#This Row],[Arrival Delay]]="","Cancelled",IF(Flights[[#This Row],[Arrival Delay]]&gt;15,"Delayed","On time"))</f>
        <v>On time</v>
      </c>
      <c r="V3246" t="str">
        <f>IF(Flights[[#This Row],[Status]]&lt;&gt;"Delayed","",IF(Flights[[#This Row],[Arrival Delay]]&gt;120,"Severe",IF(Flights[[#This Row],[Arrival Delay]]&gt;60,"Major","Moderate")))</f>
        <v/>
      </c>
      <c r="X3246" t="str">
        <f>IF(OR(AND(Flights[[#This Row],[Status]]="Cancelled",Flights[[#This Row],[Cancellation Reason]]="Airline/Carrier"),Flights[[#This Row],[Delay Type]]="Severe"),"Yes","No")</f>
        <v>No</v>
      </c>
    </row>
    <row r="3247" spans="1:24" x14ac:dyDescent="0.25">
      <c r="A3247" s="3">
        <v>42241</v>
      </c>
      <c r="B3247">
        <f>WEEKNUM(Flights[[#This Row],[Date]],2)</f>
        <v>35</v>
      </c>
      <c r="C3247">
        <f>WEEKDAY(Flights[[#This Row],[Date]],2)</f>
        <v>2</v>
      </c>
      <c r="D3247" t="s">
        <v>422</v>
      </c>
      <c r="E3247" t="s">
        <v>1991</v>
      </c>
      <c r="F3247" t="s">
        <v>0</v>
      </c>
      <c r="G3247" t="s">
        <v>344</v>
      </c>
      <c r="H3247" t="str">
        <f>_xlfn.XLOOKUP(Flights[[#This Row],[Destination]],Airports!$A$1:$A$77,Airports!$D$1:$D$77,"Code not found")</f>
        <v>Seattle</v>
      </c>
      <c r="I3247" t="str" cm="1">
        <f t="array" ref="I3247">_xlfn.XLOOKUP(Flights[[#This Row],[Destination]],_xlfn._TRO_TRAILING(Airports!A:A),_xlfn._TRO_TRAILING(Airports!E:E),"Code not found")</f>
        <v>WA</v>
      </c>
      <c r="J3247" s="1">
        <v>0.33333333333333331</v>
      </c>
      <c r="K3247">
        <f>HOUR(Flights[[#This Row],[Scheduled Departure]])</f>
        <v>8</v>
      </c>
      <c r="L3247" s="1">
        <v>0.33055555555555555</v>
      </c>
      <c r="M3247">
        <v>-4</v>
      </c>
      <c r="N3247">
        <v>155</v>
      </c>
      <c r="O3247" s="14">
        <f>Flights[[#This Row],[Length (min)]]/60</f>
        <v>2.5833333333333335</v>
      </c>
      <c r="P3247">
        <v>954</v>
      </c>
      <c r="Q3247" s="17">
        <f>IFERROR(Flights[[#This Row],[Distance]]/Flights[[#This Row],[Length (hr)]],"")</f>
        <v>369.29032258064512</v>
      </c>
      <c r="R3247" s="1">
        <v>0.44722222222222224</v>
      </c>
      <c r="S3247" s="1">
        <v>0.43819444444444444</v>
      </c>
      <c r="T3247">
        <v>-13</v>
      </c>
      <c r="U3247" t="str">
        <f>IF(Flights[[#This Row],[Arrival Delay]]="","Cancelled",IF(Flights[[#This Row],[Arrival Delay]]&gt;15,"Delayed","On time"))</f>
        <v>On time</v>
      </c>
      <c r="V3247" t="str">
        <f>IF(Flights[[#This Row],[Status]]&lt;&gt;"Delayed","",IF(Flights[[#This Row],[Arrival Delay]]&gt;120,"Severe",IF(Flights[[#This Row],[Arrival Delay]]&gt;60,"Major","Moderate")))</f>
        <v/>
      </c>
      <c r="X3247" t="str">
        <f>IF(OR(AND(Flights[[#This Row],[Status]]="Cancelled",Flights[[#This Row],[Cancellation Reason]]="Airline/Carrier"),Flights[[#This Row],[Delay Type]]="Severe"),"Yes","No")</f>
        <v>No</v>
      </c>
    </row>
    <row r="3248" spans="1:24" x14ac:dyDescent="0.25">
      <c r="A3248" s="3">
        <v>42241</v>
      </c>
      <c r="B3248">
        <f>WEEKNUM(Flights[[#This Row],[Date]],2)</f>
        <v>35</v>
      </c>
      <c r="C3248">
        <f>WEEKDAY(Flights[[#This Row],[Date]],2)</f>
        <v>2</v>
      </c>
      <c r="D3248" t="s">
        <v>1063</v>
      </c>
      <c r="E3248" t="s">
        <v>1994</v>
      </c>
      <c r="F3248" t="s">
        <v>0</v>
      </c>
      <c r="G3248" t="s">
        <v>351</v>
      </c>
      <c r="H3248" t="str">
        <f>_xlfn.XLOOKUP(Flights[[#This Row],[Destination]],Airports!$A$1:$A$77,Airports!$D$1:$D$77,"Code not found")</f>
        <v>Sacramento</v>
      </c>
      <c r="I3248" t="str" cm="1">
        <f t="array" ref="I3248">_xlfn.XLOOKUP(Flights[[#This Row],[Destination]],_xlfn._TRO_TRAILING(Airports!A:A),_xlfn._TRO_TRAILING(Airports!E:E),"Code not found")</f>
        <v>CA</v>
      </c>
      <c r="J3248" s="1">
        <v>0.33333333333333331</v>
      </c>
      <c r="K3248">
        <f>HOUR(Flights[[#This Row],[Scheduled Departure]])</f>
        <v>8</v>
      </c>
      <c r="L3248" s="1">
        <v>0.34166666666666667</v>
      </c>
      <c r="M3248">
        <v>12</v>
      </c>
      <c r="N3248">
        <v>103</v>
      </c>
      <c r="O3248" s="14">
        <f>Flights[[#This Row],[Length (min)]]/60</f>
        <v>1.7166666666666666</v>
      </c>
      <c r="P3248">
        <v>373</v>
      </c>
      <c r="Q3248" s="17">
        <f>IFERROR(Flights[[#This Row],[Distance]]/Flights[[#This Row],[Length (hr)]],"")</f>
        <v>217.28155339805826</v>
      </c>
      <c r="R3248" s="1">
        <v>0.39791666666666664</v>
      </c>
      <c r="S3248" s="1">
        <v>0.41319444444444442</v>
      </c>
      <c r="T3248">
        <v>22</v>
      </c>
      <c r="U3248" t="str">
        <f>IF(Flights[[#This Row],[Arrival Delay]]="","Cancelled",IF(Flights[[#This Row],[Arrival Delay]]&gt;15,"Delayed","On time"))</f>
        <v>Delayed</v>
      </c>
      <c r="V3248" t="str">
        <f>IF(Flights[[#This Row],[Status]]&lt;&gt;"Delayed","",IF(Flights[[#This Row],[Arrival Delay]]&gt;120,"Severe",IF(Flights[[#This Row],[Arrival Delay]]&gt;60,"Major","Moderate")))</f>
        <v>Moderate</v>
      </c>
      <c r="X3248" t="str">
        <f>IF(OR(AND(Flights[[#This Row],[Status]]="Cancelled",Flights[[#This Row],[Cancellation Reason]]="Airline/Carrier"),Flights[[#This Row],[Delay Type]]="Severe"),"Yes","No")</f>
        <v>No</v>
      </c>
    </row>
    <row r="3249" spans="1:24" x14ac:dyDescent="0.25">
      <c r="A3249" s="3">
        <v>42241</v>
      </c>
      <c r="B3249">
        <f>WEEKNUM(Flights[[#This Row],[Date]],2)</f>
        <v>35</v>
      </c>
      <c r="C3249">
        <f>WEEKDAY(Flights[[#This Row],[Date]],2)</f>
        <v>2</v>
      </c>
      <c r="D3249" t="s">
        <v>782</v>
      </c>
      <c r="E3249" t="s">
        <v>1989</v>
      </c>
      <c r="F3249" t="s">
        <v>0</v>
      </c>
      <c r="G3249" t="s">
        <v>314</v>
      </c>
      <c r="H3249" t="str">
        <f>_xlfn.XLOOKUP(Flights[[#This Row],[Destination]],Airports!$A$1:$A$77,Airports!$D$1:$D$77,"Code not found")</f>
        <v>Minneapolis</v>
      </c>
      <c r="I3249" t="str" cm="1">
        <f t="array" ref="I3249">_xlfn.XLOOKUP(Flights[[#This Row],[Destination]],_xlfn._TRO_TRAILING(Airports!A:A),_xlfn._TRO_TRAILING(Airports!E:E),"Code not found")</f>
        <v>MN</v>
      </c>
      <c r="J3249" s="1">
        <v>0.34027777777777779</v>
      </c>
      <c r="K3249">
        <f>HOUR(Flights[[#This Row],[Scheduled Departure]])</f>
        <v>8</v>
      </c>
      <c r="L3249" s="1">
        <v>0.33888888888888891</v>
      </c>
      <c r="M3249">
        <v>-2</v>
      </c>
      <c r="N3249">
        <v>204</v>
      </c>
      <c r="O3249" s="14">
        <f>Flights[[#This Row],[Length (min)]]/60</f>
        <v>3.4</v>
      </c>
      <c r="P3249">
        <v>1535</v>
      </c>
      <c r="Q3249" s="17">
        <f>IFERROR(Flights[[#This Row],[Distance]]/Flights[[#This Row],[Length (hr)]],"")</f>
        <v>451.47058823529414</v>
      </c>
      <c r="R3249" s="1">
        <v>0.5708333333333333</v>
      </c>
      <c r="S3249" s="1">
        <v>0.56388888888888888</v>
      </c>
      <c r="T3249">
        <v>-10</v>
      </c>
      <c r="U3249" t="str">
        <f>IF(Flights[[#This Row],[Arrival Delay]]="","Cancelled",IF(Flights[[#This Row],[Arrival Delay]]&gt;15,"Delayed","On time"))</f>
        <v>On time</v>
      </c>
      <c r="V3249" t="str">
        <f>IF(Flights[[#This Row],[Status]]&lt;&gt;"Delayed","",IF(Flights[[#This Row],[Arrival Delay]]&gt;120,"Severe",IF(Flights[[#This Row],[Arrival Delay]]&gt;60,"Major","Moderate")))</f>
        <v/>
      </c>
      <c r="X3249" t="str">
        <f>IF(OR(AND(Flights[[#This Row],[Status]]="Cancelled",Flights[[#This Row],[Cancellation Reason]]="Airline/Carrier"),Flights[[#This Row],[Delay Type]]="Severe"),"Yes","No")</f>
        <v>No</v>
      </c>
    </row>
    <row r="3250" spans="1:24" x14ac:dyDescent="0.25">
      <c r="A3250" s="3">
        <v>42241</v>
      </c>
      <c r="B3250">
        <f>WEEKNUM(Flights[[#This Row],[Date]],2)</f>
        <v>35</v>
      </c>
      <c r="C3250">
        <f>WEEKDAY(Flights[[#This Row],[Date]],2)</f>
        <v>2</v>
      </c>
      <c r="D3250" t="s">
        <v>500</v>
      </c>
      <c r="E3250" t="s">
        <v>1992</v>
      </c>
      <c r="F3250" t="s">
        <v>0</v>
      </c>
      <c r="G3250" t="s">
        <v>10</v>
      </c>
      <c r="H3250" t="str">
        <f>_xlfn.XLOOKUP(Flights[[#This Row],[Destination]],Airports!$A$1:$A$77,Airports!$D$1:$D$77,"Code not found")</f>
        <v>Boston</v>
      </c>
      <c r="I3250" t="str" cm="1">
        <f t="array" ref="I3250">_xlfn.XLOOKUP(Flights[[#This Row],[Destination]],_xlfn._TRO_TRAILING(Airports!A:A),_xlfn._TRO_TRAILING(Airports!E:E),"Code not found")</f>
        <v>MA</v>
      </c>
      <c r="J3250" s="1">
        <v>0.4826388888888889</v>
      </c>
      <c r="K3250">
        <f>HOUR(Flights[[#This Row],[Scheduled Departure]])</f>
        <v>11</v>
      </c>
      <c r="L3250" s="1">
        <v>0.48402777777777778</v>
      </c>
      <c r="M3250">
        <v>2</v>
      </c>
      <c r="N3250">
        <v>320</v>
      </c>
      <c r="O3250" s="14">
        <f>Flights[[#This Row],[Length (min)]]/60</f>
        <v>5.333333333333333</v>
      </c>
      <c r="P3250">
        <v>2611</v>
      </c>
      <c r="Q3250" s="17">
        <f>IFERROR(Flights[[#This Row],[Distance]]/Flights[[#This Row],[Length (hr)]],"")</f>
        <v>489.5625</v>
      </c>
      <c r="R3250" s="1">
        <v>0.83680555555555558</v>
      </c>
      <c r="S3250" s="1">
        <v>0.83125000000000004</v>
      </c>
      <c r="T3250">
        <v>-8</v>
      </c>
      <c r="U3250" t="str">
        <f>IF(Flights[[#This Row],[Arrival Delay]]="","Cancelled",IF(Flights[[#This Row],[Arrival Delay]]&gt;15,"Delayed","On time"))</f>
        <v>On time</v>
      </c>
      <c r="V3250" t="str">
        <f>IF(Flights[[#This Row],[Status]]&lt;&gt;"Delayed","",IF(Flights[[#This Row],[Arrival Delay]]&gt;120,"Severe",IF(Flights[[#This Row],[Arrival Delay]]&gt;60,"Major","Moderate")))</f>
        <v/>
      </c>
      <c r="X3250" t="str">
        <f>IF(OR(AND(Flights[[#This Row],[Status]]="Cancelled",Flights[[#This Row],[Cancellation Reason]]="Airline/Carrier"),Flights[[#This Row],[Delay Type]]="Severe"),"Yes","No")</f>
        <v>No</v>
      </c>
    </row>
    <row r="3251" spans="1:24" x14ac:dyDescent="0.25">
      <c r="A3251" s="3">
        <v>42241</v>
      </c>
      <c r="B3251">
        <f>WEEKNUM(Flights[[#This Row],[Date]],2)</f>
        <v>35</v>
      </c>
      <c r="C3251">
        <f>WEEKDAY(Flights[[#This Row],[Date]],2)</f>
        <v>2</v>
      </c>
      <c r="D3251" t="s">
        <v>1030</v>
      </c>
      <c r="E3251" t="s">
        <v>1995</v>
      </c>
      <c r="F3251" t="s">
        <v>0</v>
      </c>
      <c r="G3251" t="s">
        <v>257</v>
      </c>
      <c r="H3251" t="str">
        <f>_xlfn.XLOOKUP(Flights[[#This Row],[Destination]],Airports!$A$1:$A$77,Airports!$D$1:$D$77,"Code not found")</f>
        <v>Baltimore</v>
      </c>
      <c r="I3251" t="str" cm="1">
        <f t="array" ref="I3251">_xlfn.XLOOKUP(Flights[[#This Row],[Destination]],_xlfn._TRO_TRAILING(Airports!A:A),_xlfn._TRO_TRAILING(Airports!E:E),"Code not found")</f>
        <v>MD</v>
      </c>
      <c r="J3251" s="1">
        <v>0.52777777777777779</v>
      </c>
      <c r="K3251">
        <f>HOUR(Flights[[#This Row],[Scheduled Departure]])</f>
        <v>12</v>
      </c>
      <c r="L3251" s="1">
        <v>0.56527777777777777</v>
      </c>
      <c r="M3251">
        <v>54</v>
      </c>
      <c r="N3251">
        <v>309</v>
      </c>
      <c r="O3251" s="14">
        <f>Flights[[#This Row],[Length (min)]]/60</f>
        <v>5.15</v>
      </c>
      <c r="P3251">
        <v>2329</v>
      </c>
      <c r="Q3251" s="17">
        <f>IFERROR(Flights[[#This Row],[Distance]]/Flights[[#This Row],[Length (hr)]],"")</f>
        <v>452.23300970873782</v>
      </c>
      <c r="R3251" s="1">
        <v>0.86458333333333337</v>
      </c>
      <c r="S3251" s="1">
        <v>0.90486111111111112</v>
      </c>
      <c r="T3251">
        <v>58</v>
      </c>
      <c r="U3251" t="str">
        <f>IF(Flights[[#This Row],[Arrival Delay]]="","Cancelled",IF(Flights[[#This Row],[Arrival Delay]]&gt;15,"Delayed","On time"))</f>
        <v>Delayed</v>
      </c>
      <c r="V3251" t="str">
        <f>IF(Flights[[#This Row],[Status]]&lt;&gt;"Delayed","",IF(Flights[[#This Row],[Arrival Delay]]&gt;120,"Severe",IF(Flights[[#This Row],[Arrival Delay]]&gt;60,"Major","Moderate")))</f>
        <v>Moderate</v>
      </c>
      <c r="X3251" t="str">
        <f>IF(OR(AND(Flights[[#This Row],[Status]]="Cancelled",Flights[[#This Row],[Cancellation Reason]]="Airline/Carrier"),Flights[[#This Row],[Delay Type]]="Severe"),"Yes","No")</f>
        <v>No</v>
      </c>
    </row>
    <row r="3252" spans="1:24" x14ac:dyDescent="0.25">
      <c r="A3252" s="3">
        <v>42241</v>
      </c>
      <c r="B3252">
        <f>WEEKNUM(Flights[[#This Row],[Date]],2)</f>
        <v>35</v>
      </c>
      <c r="C3252">
        <f>WEEKDAY(Flights[[#This Row],[Date]],2)</f>
        <v>2</v>
      </c>
      <c r="D3252" t="s">
        <v>984</v>
      </c>
      <c r="E3252" t="s">
        <v>1990</v>
      </c>
      <c r="F3252" t="s">
        <v>0</v>
      </c>
      <c r="G3252" t="s">
        <v>273</v>
      </c>
      <c r="H3252" t="str">
        <f>_xlfn.XLOOKUP(Flights[[#This Row],[Destination]],Airports!$A$1:$A$77,Airports!$D$1:$D$77,"Code not found")</f>
        <v>Denver</v>
      </c>
      <c r="I3252" t="str" cm="1">
        <f t="array" ref="I3252">_xlfn.XLOOKUP(Flights[[#This Row],[Destination]],_xlfn._TRO_TRAILING(Airports!A:A),_xlfn._TRO_TRAILING(Airports!E:E),"Code not found")</f>
        <v>CO</v>
      </c>
      <c r="J3252" s="1">
        <v>0.65833333333333333</v>
      </c>
      <c r="K3252">
        <f>HOUR(Flights[[#This Row],[Scheduled Departure]])</f>
        <v>15</v>
      </c>
      <c r="L3252" s="1">
        <v>0.65972222222222221</v>
      </c>
      <c r="M3252">
        <v>2</v>
      </c>
      <c r="N3252">
        <v>131</v>
      </c>
      <c r="O3252" s="14">
        <f>Flights[[#This Row],[Length (min)]]/60</f>
        <v>2.1833333333333331</v>
      </c>
      <c r="P3252">
        <v>862</v>
      </c>
      <c r="Q3252" s="17">
        <f>IFERROR(Flights[[#This Row],[Distance]]/Flights[[#This Row],[Length (hr)]],"")</f>
        <v>394.80916030534354</v>
      </c>
      <c r="R3252" s="1">
        <v>0.79861111111111116</v>
      </c>
      <c r="S3252" s="1">
        <v>0.79236111111111107</v>
      </c>
      <c r="T3252">
        <v>-9</v>
      </c>
      <c r="U3252" t="str">
        <f>IF(Flights[[#This Row],[Arrival Delay]]="","Cancelled",IF(Flights[[#This Row],[Arrival Delay]]&gt;15,"Delayed","On time"))</f>
        <v>On time</v>
      </c>
      <c r="V3252" t="str">
        <f>IF(Flights[[#This Row],[Status]]&lt;&gt;"Delayed","",IF(Flights[[#This Row],[Arrival Delay]]&gt;120,"Severe",IF(Flights[[#This Row],[Arrival Delay]]&gt;60,"Major","Moderate")))</f>
        <v/>
      </c>
      <c r="X3252" t="str">
        <f>IF(OR(AND(Flights[[#This Row],[Status]]="Cancelled",Flights[[#This Row],[Cancellation Reason]]="Airline/Carrier"),Flights[[#This Row],[Delay Type]]="Severe"),"Yes","No")</f>
        <v>No</v>
      </c>
    </row>
    <row r="3253" spans="1:24" x14ac:dyDescent="0.25">
      <c r="A3253" s="3">
        <v>42241</v>
      </c>
      <c r="B3253">
        <f>WEEKNUM(Flights[[#This Row],[Date]],2)</f>
        <v>35</v>
      </c>
      <c r="C3253">
        <f>WEEKDAY(Flights[[#This Row],[Date]],2)</f>
        <v>2</v>
      </c>
      <c r="D3253" t="s">
        <v>562</v>
      </c>
      <c r="E3253" t="s">
        <v>1989</v>
      </c>
      <c r="F3253" t="s">
        <v>0</v>
      </c>
      <c r="G3253" t="s">
        <v>12</v>
      </c>
      <c r="H3253" t="str">
        <f>_xlfn.XLOOKUP(Flights[[#This Row],[Destination]],Airports!$A$1:$A$77,Airports!$D$1:$D$77,"Code not found")</f>
        <v>New York</v>
      </c>
      <c r="I3253" t="str" cm="1">
        <f t="array" ref="I3253">_xlfn.XLOOKUP(Flights[[#This Row],[Destination]],_xlfn._TRO_TRAILING(Airports!A:A),_xlfn._TRO_TRAILING(Airports!E:E),"Code not found")</f>
        <v>NY</v>
      </c>
      <c r="J3253" s="1">
        <v>0.67708333333333337</v>
      </c>
      <c r="K3253">
        <f>HOUR(Flights[[#This Row],[Scheduled Departure]])</f>
        <v>16</v>
      </c>
      <c r="L3253" s="1">
        <v>0.67500000000000004</v>
      </c>
      <c r="M3253">
        <v>-3</v>
      </c>
      <c r="N3253">
        <v>312</v>
      </c>
      <c r="O3253" s="14">
        <f>Flights[[#This Row],[Length (min)]]/60</f>
        <v>5.2</v>
      </c>
      <c r="P3253">
        <v>2475</v>
      </c>
      <c r="Q3253" s="17">
        <f>IFERROR(Flights[[#This Row],[Distance]]/Flights[[#This Row],[Length (hr)]],"")</f>
        <v>475.96153846153845</v>
      </c>
      <c r="R3253" s="1">
        <v>3.2638888888888891E-2</v>
      </c>
      <c r="S3253" s="1">
        <v>1.6666666666666666E-2</v>
      </c>
      <c r="T3253">
        <v>-23</v>
      </c>
      <c r="U3253" t="str">
        <f>IF(Flights[[#This Row],[Arrival Delay]]="","Cancelled",IF(Flights[[#This Row],[Arrival Delay]]&gt;15,"Delayed","On time"))</f>
        <v>On time</v>
      </c>
      <c r="V3253" t="str">
        <f>IF(Flights[[#This Row],[Status]]&lt;&gt;"Delayed","",IF(Flights[[#This Row],[Arrival Delay]]&gt;120,"Severe",IF(Flights[[#This Row],[Arrival Delay]]&gt;60,"Major","Moderate")))</f>
        <v/>
      </c>
      <c r="X3253" t="str">
        <f>IF(OR(AND(Flights[[#This Row],[Status]]="Cancelled",Flights[[#This Row],[Cancellation Reason]]="Airline/Carrier"),Flights[[#This Row],[Delay Type]]="Severe"),"Yes","No")</f>
        <v>No</v>
      </c>
    </row>
    <row r="3254" spans="1:24" x14ac:dyDescent="0.25">
      <c r="A3254" s="3">
        <v>42241</v>
      </c>
      <c r="B3254">
        <f>WEEKNUM(Flights[[#This Row],[Date]],2)</f>
        <v>35</v>
      </c>
      <c r="C3254">
        <f>WEEKDAY(Flights[[#This Row],[Date]],2)</f>
        <v>2</v>
      </c>
      <c r="D3254" t="s">
        <v>1255</v>
      </c>
      <c r="E3254" t="s">
        <v>1994</v>
      </c>
      <c r="F3254" t="s">
        <v>0</v>
      </c>
      <c r="G3254" t="s">
        <v>29</v>
      </c>
      <c r="H3254" t="str">
        <f>_xlfn.XLOOKUP(Flights[[#This Row],[Destination]],Airports!$A$1:$A$77,Airports!$D$1:$D$77,"Code not found")</f>
        <v>Phoenix</v>
      </c>
      <c r="I3254" t="str" cm="1">
        <f t="array" ref="I3254">_xlfn.XLOOKUP(Flights[[#This Row],[Destination]],_xlfn._TRO_TRAILING(Airports!A:A),_xlfn._TRO_TRAILING(Airports!E:E),"Code not found")</f>
        <v>AZ</v>
      </c>
      <c r="J3254" s="1">
        <v>0.70833333333333337</v>
      </c>
      <c r="K3254">
        <f>HOUR(Flights[[#This Row],[Scheduled Departure]])</f>
        <v>17</v>
      </c>
      <c r="L3254" s="1">
        <v>0.70694444444444449</v>
      </c>
      <c r="M3254">
        <v>-2</v>
      </c>
      <c r="N3254">
        <v>159</v>
      </c>
      <c r="O3254" s="14">
        <f>Flights[[#This Row],[Length (min)]]/60</f>
        <v>2.65</v>
      </c>
      <c r="P3254">
        <v>370</v>
      </c>
      <c r="Q3254" s="17">
        <f>IFERROR(Flights[[#This Row],[Distance]]/Flights[[#This Row],[Length (hr)]],"")</f>
        <v>139.62264150943398</v>
      </c>
      <c r="R3254" s="1">
        <v>0.77083333333333337</v>
      </c>
      <c r="S3254" s="1">
        <v>0.81736111111111109</v>
      </c>
      <c r="T3254">
        <v>67</v>
      </c>
      <c r="U3254" t="str">
        <f>IF(Flights[[#This Row],[Arrival Delay]]="","Cancelled",IF(Flights[[#This Row],[Arrival Delay]]&gt;15,"Delayed","On time"))</f>
        <v>Delayed</v>
      </c>
      <c r="V3254" t="str">
        <f>IF(Flights[[#This Row],[Status]]&lt;&gt;"Delayed","",IF(Flights[[#This Row],[Arrival Delay]]&gt;120,"Severe",IF(Flights[[#This Row],[Arrival Delay]]&gt;60,"Major","Moderate")))</f>
        <v>Major</v>
      </c>
      <c r="X3254" t="str">
        <f>IF(OR(AND(Flights[[#This Row],[Status]]="Cancelled",Flights[[#This Row],[Cancellation Reason]]="Airline/Carrier"),Flights[[#This Row],[Delay Type]]="Severe"),"Yes","No")</f>
        <v>No</v>
      </c>
    </row>
    <row r="3255" spans="1:24" x14ac:dyDescent="0.25">
      <c r="A3255" s="3">
        <v>42241</v>
      </c>
      <c r="B3255">
        <f>WEEKNUM(Flights[[#This Row],[Date]],2)</f>
        <v>35</v>
      </c>
      <c r="C3255">
        <f>WEEKDAY(Flights[[#This Row],[Date]],2)</f>
        <v>2</v>
      </c>
      <c r="D3255" t="s">
        <v>1760</v>
      </c>
      <c r="E3255" t="s">
        <v>1994</v>
      </c>
      <c r="F3255" t="s">
        <v>0</v>
      </c>
      <c r="G3255" t="s">
        <v>351</v>
      </c>
      <c r="H3255" t="str">
        <f>_xlfn.XLOOKUP(Flights[[#This Row],[Destination]],Airports!$A$1:$A$77,Airports!$D$1:$D$77,"Code not found")</f>
        <v>Sacramento</v>
      </c>
      <c r="I3255" t="str" cm="1">
        <f t="array" ref="I3255">_xlfn.XLOOKUP(Flights[[#This Row],[Destination]],_xlfn._TRO_TRAILING(Airports!A:A),_xlfn._TRO_TRAILING(Airports!E:E),"Code not found")</f>
        <v>CA</v>
      </c>
      <c r="J3255" s="1">
        <v>0.70833333333333337</v>
      </c>
      <c r="K3255">
        <f>HOUR(Flights[[#This Row],[Scheduled Departure]])</f>
        <v>17</v>
      </c>
      <c r="L3255" s="1">
        <v>0.72847222222222219</v>
      </c>
      <c r="M3255">
        <v>29</v>
      </c>
      <c r="N3255">
        <v>79</v>
      </c>
      <c r="O3255" s="14">
        <f>Flights[[#This Row],[Length (min)]]/60</f>
        <v>1.3166666666666667</v>
      </c>
      <c r="P3255">
        <v>373</v>
      </c>
      <c r="Q3255" s="17">
        <f>IFERROR(Flights[[#This Row],[Distance]]/Flights[[#This Row],[Length (hr)]],"")</f>
        <v>283.29113924050631</v>
      </c>
      <c r="R3255" s="1">
        <v>0.77083333333333337</v>
      </c>
      <c r="S3255" s="1">
        <v>0.78333333333333333</v>
      </c>
      <c r="T3255">
        <v>18</v>
      </c>
      <c r="U3255" t="str">
        <f>IF(Flights[[#This Row],[Arrival Delay]]="","Cancelled",IF(Flights[[#This Row],[Arrival Delay]]&gt;15,"Delayed","On time"))</f>
        <v>Delayed</v>
      </c>
      <c r="V3255" t="str">
        <f>IF(Flights[[#This Row],[Status]]&lt;&gt;"Delayed","",IF(Flights[[#This Row],[Arrival Delay]]&gt;120,"Severe",IF(Flights[[#This Row],[Arrival Delay]]&gt;60,"Major","Moderate")))</f>
        <v>Moderate</v>
      </c>
      <c r="X3255" t="str">
        <f>IF(OR(AND(Flights[[#This Row],[Status]]="Cancelled",Flights[[#This Row],[Cancellation Reason]]="Airline/Carrier"),Flights[[#This Row],[Delay Type]]="Severe"),"Yes","No")</f>
        <v>No</v>
      </c>
    </row>
    <row r="3256" spans="1:24" x14ac:dyDescent="0.25">
      <c r="A3256" s="3">
        <v>42241</v>
      </c>
      <c r="B3256">
        <f>WEEKNUM(Flights[[#This Row],[Date]],2)</f>
        <v>35</v>
      </c>
      <c r="C3256">
        <f>WEEKDAY(Flights[[#This Row],[Date]],2)</f>
        <v>2</v>
      </c>
      <c r="D3256" t="s">
        <v>102</v>
      </c>
      <c r="E3256" t="s">
        <v>1987</v>
      </c>
      <c r="F3256" t="s">
        <v>0</v>
      </c>
      <c r="G3256" t="s">
        <v>10</v>
      </c>
      <c r="H3256" t="str">
        <f>_xlfn.XLOOKUP(Flights[[#This Row],[Destination]],Airports!$A$1:$A$77,Airports!$D$1:$D$77,"Code not found")</f>
        <v>Boston</v>
      </c>
      <c r="I3256" t="str" cm="1">
        <f t="array" ref="I3256">_xlfn.XLOOKUP(Flights[[#This Row],[Destination]],_xlfn._TRO_TRAILING(Airports!A:A),_xlfn._TRO_TRAILING(Airports!E:E),"Code not found")</f>
        <v>MA</v>
      </c>
      <c r="J3256" s="1">
        <v>0.89236111111111116</v>
      </c>
      <c r="K3256">
        <f>HOUR(Flights[[#This Row],[Scheduled Departure]])</f>
        <v>21</v>
      </c>
      <c r="L3256" s="1">
        <v>0.91111111111111109</v>
      </c>
      <c r="M3256">
        <v>27</v>
      </c>
      <c r="N3256">
        <v>327</v>
      </c>
      <c r="O3256" s="14">
        <f>Flights[[#This Row],[Length (min)]]/60</f>
        <v>5.45</v>
      </c>
      <c r="P3256">
        <v>2611</v>
      </c>
      <c r="Q3256" s="17">
        <f>IFERROR(Flights[[#This Row],[Distance]]/Flights[[#This Row],[Length (hr)]],"")</f>
        <v>479.08256880733944</v>
      </c>
      <c r="R3256" s="1">
        <v>0.25138888888888888</v>
      </c>
      <c r="S3256" s="1">
        <v>0.26319444444444445</v>
      </c>
      <c r="T3256">
        <v>17</v>
      </c>
      <c r="U3256" t="str">
        <f>IF(Flights[[#This Row],[Arrival Delay]]="","Cancelled",IF(Flights[[#This Row],[Arrival Delay]]&gt;15,"Delayed","On time"))</f>
        <v>Delayed</v>
      </c>
      <c r="V3256" t="str">
        <f>IF(Flights[[#This Row],[Status]]&lt;&gt;"Delayed","",IF(Flights[[#This Row],[Arrival Delay]]&gt;120,"Severe",IF(Flights[[#This Row],[Arrival Delay]]&gt;60,"Major","Moderate")))</f>
        <v>Moderate</v>
      </c>
      <c r="X3256" t="str">
        <f>IF(OR(AND(Flights[[#This Row],[Status]]="Cancelled",Flights[[#This Row],[Cancellation Reason]]="Airline/Carrier"),Flights[[#This Row],[Delay Type]]="Severe"),"Yes","No")</f>
        <v>No</v>
      </c>
    </row>
    <row r="3257" spans="1:24" x14ac:dyDescent="0.25">
      <c r="A3257" s="3">
        <v>42242</v>
      </c>
      <c r="B3257">
        <f>WEEKNUM(Flights[[#This Row],[Date]],2)</f>
        <v>35</v>
      </c>
      <c r="C3257">
        <f>WEEKDAY(Flights[[#This Row],[Date]],2)</f>
        <v>3</v>
      </c>
      <c r="D3257" t="s">
        <v>396</v>
      </c>
      <c r="E3257" t="s">
        <v>1989</v>
      </c>
      <c r="F3257" t="s">
        <v>0</v>
      </c>
      <c r="G3257" t="s">
        <v>26</v>
      </c>
      <c r="H3257" t="str">
        <f>_xlfn.XLOOKUP(Flights[[#This Row],[Destination]],Airports!$A$1:$A$77,Airports!$D$1:$D$77,"Code not found")</f>
        <v>Atlanta</v>
      </c>
      <c r="I3257" t="str" cm="1">
        <f t="array" ref="I3257">_xlfn.XLOOKUP(Flights[[#This Row],[Destination]],_xlfn._TRO_TRAILING(Airports!A:A),_xlfn._TRO_TRAILING(Airports!E:E),"Code not found")</f>
        <v>GA</v>
      </c>
      <c r="J3257" s="1">
        <v>0.27083333333333331</v>
      </c>
      <c r="K3257">
        <f>HOUR(Flights[[#This Row],[Scheduled Departure]])</f>
        <v>6</v>
      </c>
      <c r="L3257" s="1">
        <v>0.26944444444444443</v>
      </c>
      <c r="M3257">
        <v>-2</v>
      </c>
      <c r="N3257">
        <v>262</v>
      </c>
      <c r="O3257" s="14">
        <f>Flights[[#This Row],[Length (min)]]/60</f>
        <v>4.3666666666666663</v>
      </c>
      <c r="P3257">
        <v>1947</v>
      </c>
      <c r="Q3257" s="17">
        <f>IFERROR(Flights[[#This Row],[Distance]]/Flights[[#This Row],[Length (hr)]],"")</f>
        <v>445.87786259541991</v>
      </c>
      <c r="R3257" s="1">
        <v>0.58333333333333337</v>
      </c>
      <c r="S3257" s="1">
        <v>0.57638888888888884</v>
      </c>
      <c r="T3257">
        <v>-10</v>
      </c>
      <c r="U3257" t="str">
        <f>IF(Flights[[#This Row],[Arrival Delay]]="","Cancelled",IF(Flights[[#This Row],[Arrival Delay]]&gt;15,"Delayed","On time"))</f>
        <v>On time</v>
      </c>
      <c r="V3257" t="str">
        <f>IF(Flights[[#This Row],[Status]]&lt;&gt;"Delayed","",IF(Flights[[#This Row],[Arrival Delay]]&gt;120,"Severe",IF(Flights[[#This Row],[Arrival Delay]]&gt;60,"Major","Moderate")))</f>
        <v/>
      </c>
      <c r="X3257" t="str">
        <f>IF(OR(AND(Flights[[#This Row],[Status]]="Cancelled",Flights[[#This Row],[Cancellation Reason]]="Airline/Carrier"),Flights[[#This Row],[Delay Type]]="Severe"),"Yes","No")</f>
        <v>No</v>
      </c>
    </row>
    <row r="3258" spans="1:24" x14ac:dyDescent="0.25">
      <c r="A3258" s="3">
        <v>42242</v>
      </c>
      <c r="B3258">
        <f>WEEKNUM(Flights[[#This Row],[Date]],2)</f>
        <v>35</v>
      </c>
      <c r="C3258">
        <f>WEEKDAY(Flights[[#This Row],[Date]],2)</f>
        <v>3</v>
      </c>
      <c r="D3258" t="s">
        <v>1463</v>
      </c>
      <c r="E3258" t="s">
        <v>1989</v>
      </c>
      <c r="F3258" t="s">
        <v>0</v>
      </c>
      <c r="G3258" t="s">
        <v>15</v>
      </c>
      <c r="H3258" t="str">
        <f>_xlfn.XLOOKUP(Flights[[#This Row],[Destination]],Airports!$A$1:$A$77,Airports!$D$1:$D$77,"Code not found")</f>
        <v>Las Vegas</v>
      </c>
      <c r="I3258" t="str" cm="1">
        <f t="array" ref="I3258">_xlfn.XLOOKUP(Flights[[#This Row],[Destination]],_xlfn._TRO_TRAILING(Airports!A:A),_xlfn._TRO_TRAILING(Airports!E:E),"Code not found")</f>
        <v>NV</v>
      </c>
      <c r="J3258" s="1">
        <v>0.30555555555555558</v>
      </c>
      <c r="K3258">
        <f>HOUR(Flights[[#This Row],[Scheduled Departure]])</f>
        <v>7</v>
      </c>
      <c r="L3258" s="1">
        <v>0.30972222222222223</v>
      </c>
      <c r="M3258">
        <v>6</v>
      </c>
      <c r="N3258">
        <v>66</v>
      </c>
      <c r="O3258" s="14">
        <f>Flights[[#This Row],[Length (min)]]/60</f>
        <v>1.1000000000000001</v>
      </c>
      <c r="P3258">
        <v>236</v>
      </c>
      <c r="Q3258" s="17">
        <f>IFERROR(Flights[[#This Row],[Distance]]/Flights[[#This Row],[Length (hr)]],"")</f>
        <v>214.54545454545453</v>
      </c>
      <c r="R3258" s="1">
        <v>0.35416666666666669</v>
      </c>
      <c r="S3258" s="1">
        <v>0.35555555555555557</v>
      </c>
      <c r="T3258">
        <v>2</v>
      </c>
      <c r="U3258" t="str">
        <f>IF(Flights[[#This Row],[Arrival Delay]]="","Cancelled",IF(Flights[[#This Row],[Arrival Delay]]&gt;15,"Delayed","On time"))</f>
        <v>On time</v>
      </c>
      <c r="V3258" t="str">
        <f>IF(Flights[[#This Row],[Status]]&lt;&gt;"Delayed","",IF(Flights[[#This Row],[Arrival Delay]]&gt;120,"Severe",IF(Flights[[#This Row],[Arrival Delay]]&gt;60,"Major","Moderate")))</f>
        <v/>
      </c>
      <c r="X3258" t="str">
        <f>IF(OR(AND(Flights[[#This Row],[Status]]="Cancelled",Flights[[#This Row],[Cancellation Reason]]="Airline/Carrier"),Flights[[#This Row],[Delay Type]]="Severe"),"Yes","No")</f>
        <v>No</v>
      </c>
    </row>
    <row r="3259" spans="1:24" x14ac:dyDescent="0.25">
      <c r="A3259" s="3">
        <v>42242</v>
      </c>
      <c r="B3259">
        <f>WEEKNUM(Flights[[#This Row],[Date]],2)</f>
        <v>35</v>
      </c>
      <c r="C3259">
        <f>WEEKDAY(Flights[[#This Row],[Date]],2)</f>
        <v>3</v>
      </c>
      <c r="D3259" t="s">
        <v>1614</v>
      </c>
      <c r="E3259" t="s">
        <v>1990</v>
      </c>
      <c r="F3259" t="s">
        <v>0</v>
      </c>
      <c r="G3259" t="s">
        <v>273</v>
      </c>
      <c r="H3259" t="str">
        <f>_xlfn.XLOOKUP(Flights[[#This Row],[Destination]],Airports!$A$1:$A$77,Airports!$D$1:$D$77,"Code not found")</f>
        <v>Denver</v>
      </c>
      <c r="I3259" t="str" cm="1">
        <f t="array" ref="I3259">_xlfn.XLOOKUP(Flights[[#This Row],[Destination]],_xlfn._TRO_TRAILING(Airports!A:A),_xlfn._TRO_TRAILING(Airports!E:E),"Code not found")</f>
        <v>CO</v>
      </c>
      <c r="J3259" s="1">
        <v>0.35</v>
      </c>
      <c r="K3259">
        <f>HOUR(Flights[[#This Row],[Scheduled Departure]])</f>
        <v>8</v>
      </c>
      <c r="L3259" s="1">
        <v>0</v>
      </c>
      <c r="O3259" s="14">
        <f>Flights[[#This Row],[Length (min)]]/60</f>
        <v>0</v>
      </c>
      <c r="P3259">
        <v>862</v>
      </c>
      <c r="Q3259" s="17" t="str">
        <f>IFERROR(Flights[[#This Row],[Distance]]/Flights[[#This Row],[Length (hr)]],"")</f>
        <v/>
      </c>
      <c r="R3259" s="1">
        <v>0.49166666666666664</v>
      </c>
      <c r="S3259" s="1">
        <v>0</v>
      </c>
      <c r="U3259" t="str">
        <f>IF(Flights[[#This Row],[Arrival Delay]]="","Cancelled",IF(Flights[[#This Row],[Arrival Delay]]&gt;15,"Delayed","On time"))</f>
        <v>Cancelled</v>
      </c>
      <c r="V3259" t="str">
        <f>IF(Flights[[#This Row],[Status]]&lt;&gt;"Delayed","",IF(Flights[[#This Row],[Arrival Delay]]&gt;120,"Severe",IF(Flights[[#This Row],[Arrival Delay]]&gt;60,"Major","Moderate")))</f>
        <v/>
      </c>
      <c r="W3259" t="s">
        <v>8</v>
      </c>
      <c r="X3259" t="str">
        <f>IF(OR(AND(Flights[[#This Row],[Status]]="Cancelled",Flights[[#This Row],[Cancellation Reason]]="Airline/Carrier"),Flights[[#This Row],[Delay Type]]="Severe"),"Yes","No")</f>
        <v>Yes</v>
      </c>
    </row>
    <row r="3260" spans="1:24" x14ac:dyDescent="0.25">
      <c r="A3260" s="3">
        <v>42242</v>
      </c>
      <c r="B3260">
        <f>WEEKNUM(Flights[[#This Row],[Date]],2)</f>
        <v>35</v>
      </c>
      <c r="C3260">
        <f>WEEKDAY(Flights[[#This Row],[Date]],2)</f>
        <v>3</v>
      </c>
      <c r="D3260" t="s">
        <v>597</v>
      </c>
      <c r="E3260" t="s">
        <v>1995</v>
      </c>
      <c r="F3260" t="s">
        <v>0</v>
      </c>
      <c r="G3260" t="s">
        <v>318</v>
      </c>
      <c r="H3260" t="str">
        <f>_xlfn.XLOOKUP(Flights[[#This Row],[Destination]],Airports!$A$1:$A$77,Airports!$D$1:$D$77,"Code not found")</f>
        <v>Oakland</v>
      </c>
      <c r="I3260" t="str" cm="1">
        <f t="array" ref="I3260">_xlfn.XLOOKUP(Flights[[#This Row],[Destination]],_xlfn._TRO_TRAILING(Airports!A:A),_xlfn._TRO_TRAILING(Airports!E:E),"Code not found")</f>
        <v>CA</v>
      </c>
      <c r="J3260" s="1">
        <v>0.42708333333333331</v>
      </c>
      <c r="K3260">
        <f>HOUR(Flights[[#This Row],[Scheduled Departure]])</f>
        <v>10</v>
      </c>
      <c r="L3260" s="1">
        <v>0.42638888888888887</v>
      </c>
      <c r="M3260">
        <v>-1</v>
      </c>
      <c r="N3260">
        <v>76</v>
      </c>
      <c r="O3260" s="14">
        <f>Flights[[#This Row],[Length (min)]]/60</f>
        <v>1.2666666666666666</v>
      </c>
      <c r="P3260">
        <v>337</v>
      </c>
      <c r="Q3260" s="17">
        <f>IFERROR(Flights[[#This Row],[Distance]]/Flights[[#This Row],[Length (hr)]],"")</f>
        <v>266.0526315789474</v>
      </c>
      <c r="R3260" s="1">
        <v>0.47569444444444442</v>
      </c>
      <c r="S3260" s="1">
        <v>0.47916666666666669</v>
      </c>
      <c r="T3260">
        <v>5</v>
      </c>
      <c r="U3260" t="str">
        <f>IF(Flights[[#This Row],[Arrival Delay]]="","Cancelled",IF(Flights[[#This Row],[Arrival Delay]]&gt;15,"Delayed","On time"))</f>
        <v>On time</v>
      </c>
      <c r="V3260" t="str">
        <f>IF(Flights[[#This Row],[Status]]&lt;&gt;"Delayed","",IF(Flights[[#This Row],[Arrival Delay]]&gt;120,"Severe",IF(Flights[[#This Row],[Arrival Delay]]&gt;60,"Major","Moderate")))</f>
        <v/>
      </c>
      <c r="X3260" t="str">
        <f>IF(OR(AND(Flights[[#This Row],[Status]]="Cancelled",Flights[[#This Row],[Cancellation Reason]]="Airline/Carrier"),Flights[[#This Row],[Delay Type]]="Severe"),"Yes","No")</f>
        <v>No</v>
      </c>
    </row>
    <row r="3261" spans="1:24" x14ac:dyDescent="0.25">
      <c r="A3261" s="3">
        <v>42242</v>
      </c>
      <c r="B3261">
        <f>WEEKNUM(Flights[[#This Row],[Date]],2)</f>
        <v>35</v>
      </c>
      <c r="C3261">
        <f>WEEKDAY(Flights[[#This Row],[Date]],2)</f>
        <v>3</v>
      </c>
      <c r="D3261" t="s">
        <v>1429</v>
      </c>
      <c r="E3261" t="s">
        <v>1990</v>
      </c>
      <c r="F3261" t="s">
        <v>0</v>
      </c>
      <c r="G3261" t="s">
        <v>281</v>
      </c>
      <c r="H3261" t="str">
        <f>_xlfn.XLOOKUP(Flights[[#This Row],[Destination]],Airports!$A$1:$A$77,Airports!$D$1:$D$77,"Code not found")</f>
        <v>Newark</v>
      </c>
      <c r="I3261" t="str" cm="1">
        <f t="array" ref="I3261">_xlfn.XLOOKUP(Flights[[#This Row],[Destination]],_xlfn._TRO_TRAILING(Airports!A:A),_xlfn._TRO_TRAILING(Airports!E:E),"Code not found")</f>
        <v>NJ</v>
      </c>
      <c r="J3261" s="1">
        <v>0.52013888888888893</v>
      </c>
      <c r="K3261">
        <f>HOUR(Flights[[#This Row],[Scheduled Departure]])</f>
        <v>12</v>
      </c>
      <c r="L3261" s="1">
        <v>0.52013888888888893</v>
      </c>
      <c r="M3261">
        <v>0</v>
      </c>
      <c r="N3261">
        <v>327</v>
      </c>
      <c r="O3261" s="14">
        <f>Flights[[#This Row],[Length (min)]]/60</f>
        <v>5.45</v>
      </c>
      <c r="P3261">
        <v>2454</v>
      </c>
      <c r="Q3261" s="17">
        <f>IFERROR(Flights[[#This Row],[Distance]]/Flights[[#This Row],[Length (hr)]],"")</f>
        <v>450.27522935779814</v>
      </c>
      <c r="R3261" s="1">
        <v>0.87361111111111112</v>
      </c>
      <c r="S3261" s="1">
        <v>0.87222222222222223</v>
      </c>
      <c r="T3261">
        <v>-2</v>
      </c>
      <c r="U3261" t="str">
        <f>IF(Flights[[#This Row],[Arrival Delay]]="","Cancelled",IF(Flights[[#This Row],[Arrival Delay]]&gt;15,"Delayed","On time"))</f>
        <v>On time</v>
      </c>
      <c r="V3261" t="str">
        <f>IF(Flights[[#This Row],[Status]]&lt;&gt;"Delayed","",IF(Flights[[#This Row],[Arrival Delay]]&gt;120,"Severe",IF(Flights[[#This Row],[Arrival Delay]]&gt;60,"Major","Moderate")))</f>
        <v/>
      </c>
      <c r="X3261" t="str">
        <f>IF(OR(AND(Flights[[#This Row],[Status]]="Cancelled",Flights[[#This Row],[Cancellation Reason]]="Airline/Carrier"),Flights[[#This Row],[Delay Type]]="Severe"),"Yes","No")</f>
        <v>No</v>
      </c>
    </row>
    <row r="3262" spans="1:24" x14ac:dyDescent="0.25">
      <c r="A3262" s="3">
        <v>42242</v>
      </c>
      <c r="B3262">
        <f>WEEKNUM(Flights[[#This Row],[Date]],2)</f>
        <v>35</v>
      </c>
      <c r="C3262">
        <f>WEEKDAY(Flights[[#This Row],[Date]],2)</f>
        <v>3</v>
      </c>
      <c r="D3262" t="s">
        <v>144</v>
      </c>
      <c r="E3262" t="s">
        <v>1987</v>
      </c>
      <c r="F3262" t="s">
        <v>0</v>
      </c>
      <c r="G3262" t="s">
        <v>2</v>
      </c>
      <c r="H3262" t="str">
        <f>_xlfn.XLOOKUP(Flights[[#This Row],[Destination]],Airports!$A$1:$A$77,Airports!$D$1:$D$77,"Code not found")</f>
        <v>Miami</v>
      </c>
      <c r="I3262" t="str" cm="1">
        <f t="array" ref="I3262">_xlfn.XLOOKUP(Flights[[#This Row],[Destination]],_xlfn._TRO_TRAILING(Airports!A:A),_xlfn._TRO_TRAILING(Airports!E:E),"Code not found")</f>
        <v>FL</v>
      </c>
      <c r="J3262" s="1">
        <v>0.58333333333333337</v>
      </c>
      <c r="K3262">
        <f>HOUR(Flights[[#This Row],[Scheduled Departure]])</f>
        <v>14</v>
      </c>
      <c r="L3262" s="1">
        <v>0.58125000000000004</v>
      </c>
      <c r="M3262">
        <v>-3</v>
      </c>
      <c r="N3262">
        <v>315</v>
      </c>
      <c r="O3262" s="14">
        <f>Flights[[#This Row],[Length (min)]]/60</f>
        <v>5.25</v>
      </c>
      <c r="P3262">
        <v>2342</v>
      </c>
      <c r="Q3262" s="17">
        <f>IFERROR(Flights[[#This Row],[Distance]]/Flights[[#This Row],[Length (hr)]],"")</f>
        <v>446.09523809523807</v>
      </c>
      <c r="R3262" s="1">
        <v>0.92152777777777772</v>
      </c>
      <c r="S3262" s="1">
        <v>0.92500000000000004</v>
      </c>
      <c r="T3262">
        <v>5</v>
      </c>
      <c r="U3262" t="str">
        <f>IF(Flights[[#This Row],[Arrival Delay]]="","Cancelled",IF(Flights[[#This Row],[Arrival Delay]]&gt;15,"Delayed","On time"))</f>
        <v>On time</v>
      </c>
      <c r="V3262" t="str">
        <f>IF(Flights[[#This Row],[Status]]&lt;&gt;"Delayed","",IF(Flights[[#This Row],[Arrival Delay]]&gt;120,"Severe",IF(Flights[[#This Row],[Arrival Delay]]&gt;60,"Major","Moderate")))</f>
        <v/>
      </c>
      <c r="X3262" t="str">
        <f>IF(OR(AND(Flights[[#This Row],[Status]]="Cancelled",Flights[[#This Row],[Cancellation Reason]]="Airline/Carrier"),Flights[[#This Row],[Delay Type]]="Severe"),"Yes","No")</f>
        <v>No</v>
      </c>
    </row>
    <row r="3263" spans="1:24" x14ac:dyDescent="0.25">
      <c r="A3263" s="3">
        <v>42242</v>
      </c>
      <c r="B3263">
        <f>WEEKNUM(Flights[[#This Row],[Date]],2)</f>
        <v>35</v>
      </c>
      <c r="C3263">
        <f>WEEKDAY(Flights[[#This Row],[Date]],2)</f>
        <v>3</v>
      </c>
      <c r="D3263" t="s">
        <v>542</v>
      </c>
      <c r="E3263" t="s">
        <v>1989</v>
      </c>
      <c r="F3263" t="s">
        <v>0</v>
      </c>
      <c r="G3263" t="s">
        <v>17</v>
      </c>
      <c r="H3263" t="str">
        <f>_xlfn.XLOOKUP(Flights[[#This Row],[Destination]],Airports!$A$1:$A$77,Airports!$D$1:$D$77,"Code not found")</f>
        <v>Honolulu</v>
      </c>
      <c r="I3263" t="str" cm="1">
        <f t="array" ref="I3263">_xlfn.XLOOKUP(Flights[[#This Row],[Destination]],_xlfn._TRO_TRAILING(Airports!A:A),_xlfn._TRO_TRAILING(Airports!E:E),"Code not found")</f>
        <v>HI</v>
      </c>
      <c r="J3263" s="1">
        <v>0.61111111111111116</v>
      </c>
      <c r="K3263">
        <f>HOUR(Flights[[#This Row],[Scheduled Departure]])</f>
        <v>14</v>
      </c>
      <c r="L3263" s="1">
        <v>0.60972222222222228</v>
      </c>
      <c r="M3263">
        <v>-2</v>
      </c>
      <c r="N3263">
        <v>362</v>
      </c>
      <c r="O3263" s="14">
        <f>Flights[[#This Row],[Length (min)]]/60</f>
        <v>6.0333333333333332</v>
      </c>
      <c r="P3263">
        <v>2556</v>
      </c>
      <c r="Q3263" s="17">
        <f>IFERROR(Flights[[#This Row],[Distance]]/Flights[[#This Row],[Length (hr)]],"")</f>
        <v>423.64640883977904</v>
      </c>
      <c r="R3263" s="1">
        <v>0.72152777777777777</v>
      </c>
      <c r="S3263" s="1">
        <v>0.73611111111111116</v>
      </c>
      <c r="T3263">
        <v>21</v>
      </c>
      <c r="U3263" t="str">
        <f>IF(Flights[[#This Row],[Arrival Delay]]="","Cancelled",IF(Flights[[#This Row],[Arrival Delay]]&gt;15,"Delayed","On time"))</f>
        <v>Delayed</v>
      </c>
      <c r="V3263" t="str">
        <f>IF(Flights[[#This Row],[Status]]&lt;&gt;"Delayed","",IF(Flights[[#This Row],[Arrival Delay]]&gt;120,"Severe",IF(Flights[[#This Row],[Arrival Delay]]&gt;60,"Major","Moderate")))</f>
        <v>Moderate</v>
      </c>
      <c r="X3263" t="str">
        <f>IF(OR(AND(Flights[[#This Row],[Status]]="Cancelled",Flights[[#This Row],[Cancellation Reason]]="Airline/Carrier"),Flights[[#This Row],[Delay Type]]="Severe"),"Yes","No")</f>
        <v>No</v>
      </c>
    </row>
    <row r="3264" spans="1:24" x14ac:dyDescent="0.25">
      <c r="A3264" s="3">
        <v>42242</v>
      </c>
      <c r="B3264">
        <f>WEEKNUM(Flights[[#This Row],[Date]],2)</f>
        <v>35</v>
      </c>
      <c r="C3264">
        <f>WEEKDAY(Flights[[#This Row],[Date]],2)</f>
        <v>3</v>
      </c>
      <c r="D3264" t="s">
        <v>147</v>
      </c>
      <c r="E3264" t="s">
        <v>1987</v>
      </c>
      <c r="F3264" t="s">
        <v>0</v>
      </c>
      <c r="G3264" t="s">
        <v>4</v>
      </c>
      <c r="H3264" t="str">
        <f>_xlfn.XLOOKUP(Flights[[#This Row],[Destination]],Airports!$A$1:$A$77,Airports!$D$1:$D$77,"Code not found")</f>
        <v>Chicago</v>
      </c>
      <c r="I3264" t="str" cm="1">
        <f t="array" ref="I3264">_xlfn.XLOOKUP(Flights[[#This Row],[Destination]],_xlfn._TRO_TRAILING(Airports!A:A),_xlfn._TRO_TRAILING(Airports!E:E),"Code not found")</f>
        <v>IL</v>
      </c>
      <c r="J3264" s="1">
        <v>0.69097222222222221</v>
      </c>
      <c r="K3264">
        <f>HOUR(Flights[[#This Row],[Scheduled Departure]])</f>
        <v>16</v>
      </c>
      <c r="L3264" s="1">
        <v>0.69027777777777777</v>
      </c>
      <c r="M3264">
        <v>-1</v>
      </c>
      <c r="N3264">
        <v>240</v>
      </c>
      <c r="O3264" s="14">
        <f>Flights[[#This Row],[Length (min)]]/60</f>
        <v>4</v>
      </c>
      <c r="P3264">
        <v>1744</v>
      </c>
      <c r="Q3264" s="17">
        <f>IFERROR(Flights[[#This Row],[Distance]]/Flights[[#This Row],[Length (hr)]],"")</f>
        <v>436</v>
      </c>
      <c r="R3264" s="1">
        <v>0.94791666666666663</v>
      </c>
      <c r="S3264" s="1">
        <v>0.94027777777777777</v>
      </c>
      <c r="T3264">
        <v>-11</v>
      </c>
      <c r="U3264" t="str">
        <f>IF(Flights[[#This Row],[Arrival Delay]]="","Cancelled",IF(Flights[[#This Row],[Arrival Delay]]&gt;15,"Delayed","On time"))</f>
        <v>On time</v>
      </c>
      <c r="V3264" t="str">
        <f>IF(Flights[[#This Row],[Status]]&lt;&gt;"Delayed","",IF(Flights[[#This Row],[Arrival Delay]]&gt;120,"Severe",IF(Flights[[#This Row],[Arrival Delay]]&gt;60,"Major","Moderate")))</f>
        <v/>
      </c>
      <c r="X3264" t="str">
        <f>IF(OR(AND(Flights[[#This Row],[Status]]="Cancelled",Flights[[#This Row],[Cancellation Reason]]="Airline/Carrier"),Flights[[#This Row],[Delay Type]]="Severe"),"Yes","No")</f>
        <v>No</v>
      </c>
    </row>
    <row r="3265" spans="1:24" x14ac:dyDescent="0.25">
      <c r="A3265" s="3">
        <v>42242</v>
      </c>
      <c r="B3265">
        <f>WEEKNUM(Flights[[#This Row],[Date]],2)</f>
        <v>35</v>
      </c>
      <c r="C3265">
        <f>WEEKDAY(Flights[[#This Row],[Date]],2)</f>
        <v>3</v>
      </c>
      <c r="D3265" t="s">
        <v>474</v>
      </c>
      <c r="E3265" t="s">
        <v>1990</v>
      </c>
      <c r="F3265" t="s">
        <v>0</v>
      </c>
      <c r="G3265" t="s">
        <v>9</v>
      </c>
      <c r="H3265" t="str">
        <f>_xlfn.XLOOKUP(Flights[[#This Row],[Destination]],Airports!$A$1:$A$77,Airports!$D$1:$D$77,"Code not found")</f>
        <v>San Francisco</v>
      </c>
      <c r="I3265" t="str" cm="1">
        <f t="array" ref="I3265">_xlfn.XLOOKUP(Flights[[#This Row],[Destination]],_xlfn._TRO_TRAILING(Airports!A:A),_xlfn._TRO_TRAILING(Airports!E:E),"Code not found")</f>
        <v>CA</v>
      </c>
      <c r="J3265" s="1">
        <v>0.85416666666666663</v>
      </c>
      <c r="K3265">
        <f>HOUR(Flights[[#This Row],[Scheduled Departure]])</f>
        <v>20</v>
      </c>
      <c r="L3265" s="1">
        <v>0.85833333333333328</v>
      </c>
      <c r="M3265">
        <v>6</v>
      </c>
      <c r="N3265">
        <v>72</v>
      </c>
      <c r="O3265" s="14">
        <f>Flights[[#This Row],[Length (min)]]/60</f>
        <v>1.2</v>
      </c>
      <c r="P3265">
        <v>337</v>
      </c>
      <c r="Q3265" s="17">
        <f>IFERROR(Flights[[#This Row],[Distance]]/Flights[[#This Row],[Length (hr)]],"")</f>
        <v>280.83333333333337</v>
      </c>
      <c r="R3265" s="1">
        <v>0.91111111111111109</v>
      </c>
      <c r="S3265" s="1">
        <v>0.90833333333333333</v>
      </c>
      <c r="T3265">
        <v>-4</v>
      </c>
      <c r="U3265" t="str">
        <f>IF(Flights[[#This Row],[Arrival Delay]]="","Cancelled",IF(Flights[[#This Row],[Arrival Delay]]&gt;15,"Delayed","On time"))</f>
        <v>On time</v>
      </c>
      <c r="V3265" t="str">
        <f>IF(Flights[[#This Row],[Status]]&lt;&gt;"Delayed","",IF(Flights[[#This Row],[Arrival Delay]]&gt;120,"Severe",IF(Flights[[#This Row],[Arrival Delay]]&gt;60,"Major","Moderate")))</f>
        <v/>
      </c>
      <c r="X3265" t="str">
        <f>IF(OR(AND(Flights[[#This Row],[Status]]="Cancelled",Flights[[#This Row],[Cancellation Reason]]="Airline/Carrier"),Flights[[#This Row],[Delay Type]]="Severe"),"Yes","No")</f>
        <v>No</v>
      </c>
    </row>
    <row r="3266" spans="1:24" x14ac:dyDescent="0.25">
      <c r="A3266" s="3">
        <v>42242</v>
      </c>
      <c r="B3266">
        <f>WEEKNUM(Flights[[#This Row],[Date]],2)</f>
        <v>35</v>
      </c>
      <c r="C3266">
        <f>WEEKDAY(Flights[[#This Row],[Date]],2)</f>
        <v>3</v>
      </c>
      <c r="D3266" t="s">
        <v>1663</v>
      </c>
      <c r="E3266" t="s">
        <v>1996</v>
      </c>
      <c r="F3266" t="s">
        <v>0</v>
      </c>
      <c r="G3266" t="s">
        <v>9</v>
      </c>
      <c r="H3266" t="str">
        <f>_xlfn.XLOOKUP(Flights[[#This Row],[Destination]],Airports!$A$1:$A$77,Airports!$D$1:$D$77,"Code not found")</f>
        <v>San Francisco</v>
      </c>
      <c r="I3266" t="str" cm="1">
        <f t="array" ref="I3266">_xlfn.XLOOKUP(Flights[[#This Row],[Destination]],_xlfn._TRO_TRAILING(Airports!A:A),_xlfn._TRO_TRAILING(Airports!E:E),"Code not found")</f>
        <v>CA</v>
      </c>
      <c r="J3266" s="1">
        <v>0.875</v>
      </c>
      <c r="K3266">
        <f>HOUR(Flights[[#This Row],[Scheduled Departure]])</f>
        <v>21</v>
      </c>
      <c r="L3266" s="1">
        <v>0.875</v>
      </c>
      <c r="M3266">
        <v>0</v>
      </c>
      <c r="N3266">
        <v>65</v>
      </c>
      <c r="O3266" s="14">
        <f>Flights[[#This Row],[Length (min)]]/60</f>
        <v>1.0833333333333333</v>
      </c>
      <c r="P3266">
        <v>337</v>
      </c>
      <c r="Q3266" s="17">
        <f>IFERROR(Flights[[#This Row],[Distance]]/Flights[[#This Row],[Length (hr)]],"")</f>
        <v>311.07692307692309</v>
      </c>
      <c r="R3266" s="1">
        <v>0.92708333333333337</v>
      </c>
      <c r="S3266" s="1">
        <v>0.92013888888888884</v>
      </c>
      <c r="T3266">
        <v>-10</v>
      </c>
      <c r="U3266" t="str">
        <f>IF(Flights[[#This Row],[Arrival Delay]]="","Cancelled",IF(Flights[[#This Row],[Arrival Delay]]&gt;15,"Delayed","On time"))</f>
        <v>On time</v>
      </c>
      <c r="V3266" t="str">
        <f>IF(Flights[[#This Row],[Status]]&lt;&gt;"Delayed","",IF(Flights[[#This Row],[Arrival Delay]]&gt;120,"Severe",IF(Flights[[#This Row],[Arrival Delay]]&gt;60,"Major","Moderate")))</f>
        <v/>
      </c>
      <c r="X3266" t="str">
        <f>IF(OR(AND(Flights[[#This Row],[Status]]="Cancelled",Flights[[#This Row],[Cancellation Reason]]="Airline/Carrier"),Flights[[#This Row],[Delay Type]]="Severe"),"Yes","No")</f>
        <v>No</v>
      </c>
    </row>
    <row r="3267" spans="1:24" x14ac:dyDescent="0.25">
      <c r="A3267" s="3">
        <v>42242</v>
      </c>
      <c r="B3267">
        <f>WEEKNUM(Flights[[#This Row],[Date]],2)</f>
        <v>35</v>
      </c>
      <c r="C3267">
        <f>WEEKDAY(Flights[[#This Row],[Date]],2)</f>
        <v>3</v>
      </c>
      <c r="D3267" t="s">
        <v>1272</v>
      </c>
      <c r="E3267" t="s">
        <v>1994</v>
      </c>
      <c r="F3267" t="s">
        <v>0</v>
      </c>
      <c r="G3267" t="s">
        <v>313</v>
      </c>
      <c r="H3267" t="str">
        <f>_xlfn.XLOOKUP(Flights[[#This Row],[Destination]],Airports!$A$1:$A$77,Airports!$D$1:$D$77,"Code not found")</f>
        <v>Monterey</v>
      </c>
      <c r="I3267" t="str" cm="1">
        <f t="array" ref="I3267">_xlfn.XLOOKUP(Flights[[#This Row],[Destination]],_xlfn._TRO_TRAILING(Airports!A:A),_xlfn._TRO_TRAILING(Airports!E:E),"Code not found")</f>
        <v>CA</v>
      </c>
      <c r="J3267" s="1">
        <v>0.9194444444444444</v>
      </c>
      <c r="K3267">
        <f>HOUR(Flights[[#This Row],[Scheduled Departure]])</f>
        <v>22</v>
      </c>
      <c r="L3267" s="1">
        <v>0.91666666666666663</v>
      </c>
      <c r="M3267">
        <v>-4</v>
      </c>
      <c r="N3267">
        <v>65</v>
      </c>
      <c r="O3267" s="14">
        <f>Flights[[#This Row],[Length (min)]]/60</f>
        <v>1.0833333333333333</v>
      </c>
      <c r="P3267">
        <v>266</v>
      </c>
      <c r="Q3267" s="17">
        <f>IFERROR(Flights[[#This Row],[Distance]]/Flights[[#This Row],[Length (hr)]],"")</f>
        <v>245.53846153846155</v>
      </c>
      <c r="R3267" s="1">
        <v>0.96805555555555556</v>
      </c>
      <c r="S3267" s="1">
        <v>0.96180555555555558</v>
      </c>
      <c r="T3267">
        <v>-9</v>
      </c>
      <c r="U3267" t="str">
        <f>IF(Flights[[#This Row],[Arrival Delay]]="","Cancelled",IF(Flights[[#This Row],[Arrival Delay]]&gt;15,"Delayed","On time"))</f>
        <v>On time</v>
      </c>
      <c r="V3267" t="str">
        <f>IF(Flights[[#This Row],[Status]]&lt;&gt;"Delayed","",IF(Flights[[#This Row],[Arrival Delay]]&gt;120,"Severe",IF(Flights[[#This Row],[Arrival Delay]]&gt;60,"Major","Moderate")))</f>
        <v/>
      </c>
      <c r="X3267" t="str">
        <f>IF(OR(AND(Flights[[#This Row],[Status]]="Cancelled",Flights[[#This Row],[Cancellation Reason]]="Airline/Carrier"),Flights[[#This Row],[Delay Type]]="Severe"),"Yes","No")</f>
        <v>No</v>
      </c>
    </row>
    <row r="3268" spans="1:24" x14ac:dyDescent="0.25">
      <c r="A3268" s="3">
        <v>42243</v>
      </c>
      <c r="B3268">
        <f>WEEKNUM(Flights[[#This Row],[Date]],2)</f>
        <v>35</v>
      </c>
      <c r="C3268">
        <f>WEEKDAY(Flights[[#This Row],[Date]],2)</f>
        <v>4</v>
      </c>
      <c r="D3268" t="s">
        <v>129</v>
      </c>
      <c r="E3268" t="s">
        <v>1987</v>
      </c>
      <c r="F3268" t="s">
        <v>0</v>
      </c>
      <c r="G3268" t="s">
        <v>5</v>
      </c>
      <c r="H3268" t="str">
        <f>_xlfn.XLOOKUP(Flights[[#This Row],[Destination]],Airports!$A$1:$A$77,Airports!$D$1:$D$77,"Code not found")</f>
        <v>St. Louis</v>
      </c>
      <c r="I3268" t="str" cm="1">
        <f t="array" ref="I3268">_xlfn.XLOOKUP(Flights[[#This Row],[Destination]],_xlfn._TRO_TRAILING(Airports!A:A),_xlfn._TRO_TRAILING(Airports!E:E),"Code not found")</f>
        <v>MO</v>
      </c>
      <c r="J3268" s="1">
        <v>0.25</v>
      </c>
      <c r="K3268">
        <f>HOUR(Flights[[#This Row],[Scheduled Departure]])</f>
        <v>6</v>
      </c>
      <c r="L3268" s="1">
        <v>0.24583333333333332</v>
      </c>
      <c r="M3268">
        <v>-6</v>
      </c>
      <c r="N3268">
        <v>223</v>
      </c>
      <c r="O3268" s="14">
        <f>Flights[[#This Row],[Length (min)]]/60</f>
        <v>3.7166666666666668</v>
      </c>
      <c r="P3268">
        <v>1592</v>
      </c>
      <c r="Q3268" s="17">
        <f>IFERROR(Flights[[#This Row],[Distance]]/Flights[[#This Row],[Length (hr)]],"")</f>
        <v>428.34080717488786</v>
      </c>
      <c r="R3268" s="1">
        <v>0.49027777777777776</v>
      </c>
      <c r="S3268" s="1">
        <v>0.48402777777777778</v>
      </c>
      <c r="T3268">
        <v>-9</v>
      </c>
      <c r="U3268" t="str">
        <f>IF(Flights[[#This Row],[Arrival Delay]]="","Cancelled",IF(Flights[[#This Row],[Arrival Delay]]&gt;15,"Delayed","On time"))</f>
        <v>On time</v>
      </c>
      <c r="V3268" t="str">
        <f>IF(Flights[[#This Row],[Status]]&lt;&gt;"Delayed","",IF(Flights[[#This Row],[Arrival Delay]]&gt;120,"Severe",IF(Flights[[#This Row],[Arrival Delay]]&gt;60,"Major","Moderate")))</f>
        <v/>
      </c>
      <c r="X3268" t="str">
        <f>IF(OR(AND(Flights[[#This Row],[Status]]="Cancelled",Flights[[#This Row],[Cancellation Reason]]="Airline/Carrier"),Flights[[#This Row],[Delay Type]]="Severe"),"Yes","No")</f>
        <v>No</v>
      </c>
    </row>
    <row r="3269" spans="1:24" x14ac:dyDescent="0.25">
      <c r="A3269" s="3">
        <v>42243</v>
      </c>
      <c r="B3269">
        <f>WEEKNUM(Flights[[#This Row],[Date]],2)</f>
        <v>35</v>
      </c>
      <c r="C3269">
        <f>WEEKDAY(Flights[[#This Row],[Date]],2)</f>
        <v>4</v>
      </c>
      <c r="D3269" t="s">
        <v>1719</v>
      </c>
      <c r="E3269" t="s">
        <v>1995</v>
      </c>
      <c r="F3269" t="s">
        <v>0</v>
      </c>
      <c r="G3269" t="s">
        <v>15</v>
      </c>
      <c r="H3269" t="str">
        <f>_xlfn.XLOOKUP(Flights[[#This Row],[Destination]],Airports!$A$1:$A$77,Airports!$D$1:$D$77,"Code not found")</f>
        <v>Las Vegas</v>
      </c>
      <c r="I3269" t="str" cm="1">
        <f t="array" ref="I3269">_xlfn.XLOOKUP(Flights[[#This Row],[Destination]],_xlfn._TRO_TRAILING(Airports!A:A),_xlfn._TRO_TRAILING(Airports!E:E),"Code not found")</f>
        <v>NV</v>
      </c>
      <c r="J3269" s="1">
        <v>0.2638888888888889</v>
      </c>
      <c r="K3269">
        <f>HOUR(Flights[[#This Row],[Scheduled Departure]])</f>
        <v>6</v>
      </c>
      <c r="L3269" s="1">
        <v>0.26250000000000001</v>
      </c>
      <c r="M3269">
        <v>-2</v>
      </c>
      <c r="N3269">
        <v>75</v>
      </c>
      <c r="O3269" s="14">
        <f>Flights[[#This Row],[Length (min)]]/60</f>
        <v>1.25</v>
      </c>
      <c r="P3269">
        <v>236</v>
      </c>
      <c r="Q3269" s="17">
        <f>IFERROR(Flights[[#This Row],[Distance]]/Flights[[#This Row],[Length (hr)]],"")</f>
        <v>188.8</v>
      </c>
      <c r="R3269" s="1">
        <v>0.3125</v>
      </c>
      <c r="S3269" s="1">
        <v>0.31458333333333333</v>
      </c>
      <c r="T3269">
        <v>3</v>
      </c>
      <c r="U3269" t="str">
        <f>IF(Flights[[#This Row],[Arrival Delay]]="","Cancelled",IF(Flights[[#This Row],[Arrival Delay]]&gt;15,"Delayed","On time"))</f>
        <v>On time</v>
      </c>
      <c r="V3269" t="str">
        <f>IF(Flights[[#This Row],[Status]]&lt;&gt;"Delayed","",IF(Flights[[#This Row],[Arrival Delay]]&gt;120,"Severe",IF(Flights[[#This Row],[Arrival Delay]]&gt;60,"Major","Moderate")))</f>
        <v/>
      </c>
      <c r="X3269" t="str">
        <f>IF(OR(AND(Flights[[#This Row],[Status]]="Cancelled",Flights[[#This Row],[Cancellation Reason]]="Airline/Carrier"),Flights[[#This Row],[Delay Type]]="Severe"),"Yes","No")</f>
        <v>No</v>
      </c>
    </row>
    <row r="3270" spans="1:24" x14ac:dyDescent="0.25">
      <c r="A3270" s="3">
        <v>42243</v>
      </c>
      <c r="B3270">
        <f>WEEKNUM(Flights[[#This Row],[Date]],2)</f>
        <v>35</v>
      </c>
      <c r="C3270">
        <f>WEEKDAY(Flights[[#This Row],[Date]],2)</f>
        <v>4</v>
      </c>
      <c r="D3270" t="s">
        <v>1263</v>
      </c>
      <c r="E3270" t="s">
        <v>1995</v>
      </c>
      <c r="F3270" t="s">
        <v>0</v>
      </c>
      <c r="G3270" t="s">
        <v>318</v>
      </c>
      <c r="H3270" t="str">
        <f>_xlfn.XLOOKUP(Flights[[#This Row],[Destination]],Airports!$A$1:$A$77,Airports!$D$1:$D$77,"Code not found")</f>
        <v>Oakland</v>
      </c>
      <c r="I3270" t="str" cm="1">
        <f t="array" ref="I3270">_xlfn.XLOOKUP(Flights[[#This Row],[Destination]],_xlfn._TRO_TRAILING(Airports!A:A),_xlfn._TRO_TRAILING(Airports!E:E),"Code not found")</f>
        <v>CA</v>
      </c>
      <c r="J3270" s="1">
        <v>0.33333333333333331</v>
      </c>
      <c r="K3270">
        <f>HOUR(Flights[[#This Row],[Scheduled Departure]])</f>
        <v>8</v>
      </c>
      <c r="L3270" s="1">
        <v>0.33263888888888887</v>
      </c>
      <c r="M3270">
        <v>-1</v>
      </c>
      <c r="N3270">
        <v>65</v>
      </c>
      <c r="O3270" s="14">
        <f>Flights[[#This Row],[Length (min)]]/60</f>
        <v>1.0833333333333333</v>
      </c>
      <c r="P3270">
        <v>337</v>
      </c>
      <c r="Q3270" s="17">
        <f>IFERROR(Flights[[#This Row],[Distance]]/Flights[[#This Row],[Length (hr)]],"")</f>
        <v>311.07692307692309</v>
      </c>
      <c r="R3270" s="1">
        <v>0.38541666666666669</v>
      </c>
      <c r="S3270" s="1">
        <v>0.37777777777777777</v>
      </c>
      <c r="T3270">
        <v>-11</v>
      </c>
      <c r="U3270" t="str">
        <f>IF(Flights[[#This Row],[Arrival Delay]]="","Cancelled",IF(Flights[[#This Row],[Arrival Delay]]&gt;15,"Delayed","On time"))</f>
        <v>On time</v>
      </c>
      <c r="V3270" t="str">
        <f>IF(Flights[[#This Row],[Status]]&lt;&gt;"Delayed","",IF(Flights[[#This Row],[Arrival Delay]]&gt;120,"Severe",IF(Flights[[#This Row],[Arrival Delay]]&gt;60,"Major","Moderate")))</f>
        <v/>
      </c>
      <c r="X3270" t="str">
        <f>IF(OR(AND(Flights[[#This Row],[Status]]="Cancelled",Flights[[#This Row],[Cancellation Reason]]="Airline/Carrier"),Flights[[#This Row],[Delay Type]]="Severe"),"Yes","No")</f>
        <v>No</v>
      </c>
    </row>
    <row r="3271" spans="1:24" x14ac:dyDescent="0.25">
      <c r="A3271" s="3">
        <v>42243</v>
      </c>
      <c r="B3271">
        <f>WEEKNUM(Flights[[#This Row],[Date]],2)</f>
        <v>35</v>
      </c>
      <c r="C3271">
        <f>WEEKDAY(Flights[[#This Row],[Date]],2)</f>
        <v>4</v>
      </c>
      <c r="D3271" t="s">
        <v>172</v>
      </c>
      <c r="E3271" t="s">
        <v>1987</v>
      </c>
      <c r="F3271" t="s">
        <v>0</v>
      </c>
      <c r="G3271" t="s">
        <v>3</v>
      </c>
      <c r="H3271" t="str">
        <f>_xlfn.XLOOKUP(Flights[[#This Row],[Destination]],Airports!$A$1:$A$77,Airports!$D$1:$D$77,"Code not found")</f>
        <v>Dallas</v>
      </c>
      <c r="I3271" t="str" cm="1">
        <f t="array" ref="I3271">_xlfn.XLOOKUP(Flights[[#This Row],[Destination]],_xlfn._TRO_TRAILING(Airports!A:A),_xlfn._TRO_TRAILING(Airports!E:E),"Code not found")</f>
        <v>TX</v>
      </c>
      <c r="J3271" s="1">
        <v>0.3576388888888889</v>
      </c>
      <c r="K3271">
        <f>HOUR(Flights[[#This Row],[Scheduled Departure]])</f>
        <v>8</v>
      </c>
      <c r="L3271" s="1">
        <v>0.3576388888888889</v>
      </c>
      <c r="M3271">
        <v>0</v>
      </c>
      <c r="N3271">
        <v>184</v>
      </c>
      <c r="O3271" s="14">
        <f>Flights[[#This Row],[Length (min)]]/60</f>
        <v>3.0666666666666669</v>
      </c>
      <c r="P3271">
        <v>1235</v>
      </c>
      <c r="Q3271" s="17">
        <f>IFERROR(Flights[[#This Row],[Distance]]/Flights[[#This Row],[Length (hr)]],"")</f>
        <v>402.71739130434781</v>
      </c>
      <c r="R3271" s="1">
        <v>0.57777777777777772</v>
      </c>
      <c r="S3271" s="1">
        <v>0.56874999999999998</v>
      </c>
      <c r="T3271">
        <v>-13</v>
      </c>
      <c r="U3271" t="str">
        <f>IF(Flights[[#This Row],[Arrival Delay]]="","Cancelled",IF(Flights[[#This Row],[Arrival Delay]]&gt;15,"Delayed","On time"))</f>
        <v>On time</v>
      </c>
      <c r="V3271" t="str">
        <f>IF(Flights[[#This Row],[Status]]&lt;&gt;"Delayed","",IF(Flights[[#This Row],[Arrival Delay]]&gt;120,"Severe",IF(Flights[[#This Row],[Arrival Delay]]&gt;60,"Major","Moderate")))</f>
        <v/>
      </c>
      <c r="X3271" t="str">
        <f>IF(OR(AND(Flights[[#This Row],[Status]]="Cancelled",Flights[[#This Row],[Cancellation Reason]]="Airline/Carrier"),Flights[[#This Row],[Delay Type]]="Severe"),"Yes","No")</f>
        <v>No</v>
      </c>
    </row>
    <row r="3272" spans="1:24" x14ac:dyDescent="0.25">
      <c r="A3272" s="3">
        <v>42243</v>
      </c>
      <c r="B3272">
        <f>WEEKNUM(Flights[[#This Row],[Date]],2)</f>
        <v>35</v>
      </c>
      <c r="C3272">
        <f>WEEKDAY(Flights[[#This Row],[Date]],2)</f>
        <v>4</v>
      </c>
      <c r="D3272" t="s">
        <v>192</v>
      </c>
      <c r="E3272" t="s">
        <v>1987</v>
      </c>
      <c r="F3272" t="s">
        <v>0</v>
      </c>
      <c r="G3272" t="s">
        <v>27</v>
      </c>
      <c r="H3272" t="str">
        <f>_xlfn.XLOOKUP(Flights[[#This Row],[Destination]],Airports!$A$1:$A$77,Airports!$D$1:$D$77,"Code not found")</f>
        <v>Charlotte</v>
      </c>
      <c r="I3272" t="str" cm="1">
        <f t="array" ref="I3272">_xlfn.XLOOKUP(Flights[[#This Row],[Destination]],_xlfn._TRO_TRAILING(Airports!A:A),_xlfn._TRO_TRAILING(Airports!E:E),"Code not found")</f>
        <v>NC</v>
      </c>
      <c r="J3272" s="1">
        <v>0.36458333333333331</v>
      </c>
      <c r="K3272">
        <f>HOUR(Flights[[#This Row],[Scheduled Departure]])</f>
        <v>8</v>
      </c>
      <c r="L3272" s="1">
        <v>0.3611111111111111</v>
      </c>
      <c r="M3272">
        <v>-5</v>
      </c>
      <c r="N3272">
        <v>278</v>
      </c>
      <c r="O3272" s="14">
        <f>Flights[[#This Row],[Length (min)]]/60</f>
        <v>4.6333333333333337</v>
      </c>
      <c r="P3272">
        <v>2125</v>
      </c>
      <c r="Q3272" s="17">
        <f>IFERROR(Flights[[#This Row],[Distance]]/Flights[[#This Row],[Length (hr)]],"")</f>
        <v>458.63309352517979</v>
      </c>
      <c r="R3272" s="1">
        <v>0.69791666666666663</v>
      </c>
      <c r="S3272" s="1">
        <v>0.6791666666666667</v>
      </c>
      <c r="T3272">
        <v>-27</v>
      </c>
      <c r="U3272" t="str">
        <f>IF(Flights[[#This Row],[Arrival Delay]]="","Cancelled",IF(Flights[[#This Row],[Arrival Delay]]&gt;15,"Delayed","On time"))</f>
        <v>On time</v>
      </c>
      <c r="V3272" t="str">
        <f>IF(Flights[[#This Row],[Status]]&lt;&gt;"Delayed","",IF(Flights[[#This Row],[Arrival Delay]]&gt;120,"Severe",IF(Flights[[#This Row],[Arrival Delay]]&gt;60,"Major","Moderate")))</f>
        <v/>
      </c>
      <c r="X3272" t="str">
        <f>IF(OR(AND(Flights[[#This Row],[Status]]="Cancelled",Flights[[#This Row],[Cancellation Reason]]="Airline/Carrier"),Flights[[#This Row],[Delay Type]]="Severe"),"Yes","No")</f>
        <v>No</v>
      </c>
    </row>
    <row r="3273" spans="1:24" x14ac:dyDescent="0.25">
      <c r="A3273" s="3">
        <v>42243</v>
      </c>
      <c r="B3273">
        <f>WEEKNUM(Flights[[#This Row],[Date]],2)</f>
        <v>35</v>
      </c>
      <c r="C3273">
        <f>WEEKDAY(Flights[[#This Row],[Date]],2)</f>
        <v>4</v>
      </c>
      <c r="D3273" t="s">
        <v>1248</v>
      </c>
      <c r="E3273" t="s">
        <v>1996</v>
      </c>
      <c r="F3273" t="s">
        <v>0</v>
      </c>
      <c r="G3273" t="s">
        <v>9</v>
      </c>
      <c r="H3273" t="str">
        <f>_xlfn.XLOOKUP(Flights[[#This Row],[Destination]],Airports!$A$1:$A$77,Airports!$D$1:$D$77,"Code not found")</f>
        <v>San Francisco</v>
      </c>
      <c r="I3273" t="str" cm="1">
        <f t="array" ref="I3273">_xlfn.XLOOKUP(Flights[[#This Row],[Destination]],_xlfn._TRO_TRAILING(Airports!A:A),_xlfn._TRO_TRAILING(Airports!E:E),"Code not found")</f>
        <v>CA</v>
      </c>
      <c r="J3273" s="1">
        <v>0.36805555555555558</v>
      </c>
      <c r="K3273">
        <f>HOUR(Flights[[#This Row],[Scheduled Departure]])</f>
        <v>8</v>
      </c>
      <c r="L3273" s="1">
        <v>0.36805555555555558</v>
      </c>
      <c r="M3273">
        <v>0</v>
      </c>
      <c r="N3273">
        <v>80</v>
      </c>
      <c r="O3273" s="14">
        <f>Flights[[#This Row],[Length (min)]]/60</f>
        <v>1.3333333333333333</v>
      </c>
      <c r="P3273">
        <v>337</v>
      </c>
      <c r="Q3273" s="17">
        <f>IFERROR(Flights[[#This Row],[Distance]]/Flights[[#This Row],[Length (hr)]],"")</f>
        <v>252.75</v>
      </c>
      <c r="R3273" s="1">
        <v>0.4236111111111111</v>
      </c>
      <c r="S3273" s="1">
        <v>0.4236111111111111</v>
      </c>
      <c r="T3273">
        <v>0</v>
      </c>
      <c r="U3273" t="str">
        <f>IF(Flights[[#This Row],[Arrival Delay]]="","Cancelled",IF(Flights[[#This Row],[Arrival Delay]]&gt;15,"Delayed","On time"))</f>
        <v>On time</v>
      </c>
      <c r="V3273" t="str">
        <f>IF(Flights[[#This Row],[Status]]&lt;&gt;"Delayed","",IF(Flights[[#This Row],[Arrival Delay]]&gt;120,"Severe",IF(Flights[[#This Row],[Arrival Delay]]&gt;60,"Major","Moderate")))</f>
        <v/>
      </c>
      <c r="X3273" t="str">
        <f>IF(OR(AND(Flights[[#This Row],[Status]]="Cancelled",Flights[[#This Row],[Cancellation Reason]]="Airline/Carrier"),Flights[[#This Row],[Delay Type]]="Severe"),"Yes","No")</f>
        <v>No</v>
      </c>
    </row>
    <row r="3274" spans="1:24" x14ac:dyDescent="0.25">
      <c r="A3274" s="3">
        <v>42243</v>
      </c>
      <c r="B3274">
        <f>WEEKNUM(Flights[[#This Row],[Date]],2)</f>
        <v>35</v>
      </c>
      <c r="C3274">
        <f>WEEKDAY(Flights[[#This Row],[Date]],2)</f>
        <v>4</v>
      </c>
      <c r="D3274" t="s">
        <v>1103</v>
      </c>
      <c r="E3274" t="s">
        <v>1989</v>
      </c>
      <c r="F3274" t="s">
        <v>0</v>
      </c>
      <c r="G3274" t="s">
        <v>316</v>
      </c>
      <c r="H3274" t="str">
        <f>_xlfn.XLOOKUP(Flights[[#This Row],[Destination]],Airports!$A$1:$A$77,Airports!$D$1:$D$77,"Code not found")</f>
        <v>New Orleans</v>
      </c>
      <c r="I3274" t="str" cm="1">
        <f t="array" ref="I3274">_xlfn.XLOOKUP(Flights[[#This Row],[Destination]],_xlfn._TRO_TRAILING(Airports!A:A),_xlfn._TRO_TRAILING(Airports!E:E),"Code not found")</f>
        <v>LA</v>
      </c>
      <c r="J3274" s="1">
        <v>0.50694444444444442</v>
      </c>
      <c r="K3274">
        <f>HOUR(Flights[[#This Row],[Scheduled Departure]])</f>
        <v>12</v>
      </c>
      <c r="L3274" s="1">
        <v>0.50416666666666665</v>
      </c>
      <c r="M3274">
        <v>-4</v>
      </c>
      <c r="N3274">
        <v>221</v>
      </c>
      <c r="O3274" s="14">
        <f>Flights[[#This Row],[Length (min)]]/60</f>
        <v>3.6833333333333331</v>
      </c>
      <c r="P3274">
        <v>1670</v>
      </c>
      <c r="Q3274" s="17">
        <f>IFERROR(Flights[[#This Row],[Distance]]/Flights[[#This Row],[Length (hr)]],"")</f>
        <v>453.39366515837105</v>
      </c>
      <c r="R3274" s="1">
        <v>0.75069444444444444</v>
      </c>
      <c r="S3274" s="1">
        <v>0.74097222222222225</v>
      </c>
      <c r="T3274">
        <v>-14</v>
      </c>
      <c r="U3274" t="str">
        <f>IF(Flights[[#This Row],[Arrival Delay]]="","Cancelled",IF(Flights[[#This Row],[Arrival Delay]]&gt;15,"Delayed","On time"))</f>
        <v>On time</v>
      </c>
      <c r="V3274" t="str">
        <f>IF(Flights[[#This Row],[Status]]&lt;&gt;"Delayed","",IF(Flights[[#This Row],[Arrival Delay]]&gt;120,"Severe",IF(Flights[[#This Row],[Arrival Delay]]&gt;60,"Major","Moderate")))</f>
        <v/>
      </c>
      <c r="X3274" t="str">
        <f>IF(OR(AND(Flights[[#This Row],[Status]]="Cancelled",Flights[[#This Row],[Cancellation Reason]]="Airline/Carrier"),Flights[[#This Row],[Delay Type]]="Severe"),"Yes","No")</f>
        <v>No</v>
      </c>
    </row>
    <row r="3275" spans="1:24" x14ac:dyDescent="0.25">
      <c r="A3275" s="3">
        <v>42243</v>
      </c>
      <c r="B3275">
        <f>WEEKNUM(Flights[[#This Row],[Date]],2)</f>
        <v>35</v>
      </c>
      <c r="C3275">
        <f>WEEKDAY(Flights[[#This Row],[Date]],2)</f>
        <v>4</v>
      </c>
      <c r="D3275" t="s">
        <v>1586</v>
      </c>
      <c r="E3275" t="s">
        <v>1995</v>
      </c>
      <c r="F3275" t="s">
        <v>0</v>
      </c>
      <c r="G3275" t="s">
        <v>351</v>
      </c>
      <c r="H3275" t="str">
        <f>_xlfn.XLOOKUP(Flights[[#This Row],[Destination]],Airports!$A$1:$A$77,Airports!$D$1:$D$77,"Code not found")</f>
        <v>Sacramento</v>
      </c>
      <c r="I3275" t="str" cm="1">
        <f t="array" ref="I3275">_xlfn.XLOOKUP(Flights[[#This Row],[Destination]],_xlfn._TRO_TRAILING(Airports!A:A),_xlfn._TRO_TRAILING(Airports!E:E),"Code not found")</f>
        <v>CA</v>
      </c>
      <c r="J3275" s="1">
        <v>0.56944444444444442</v>
      </c>
      <c r="K3275">
        <f>HOUR(Flights[[#This Row],[Scheduled Departure]])</f>
        <v>13</v>
      </c>
      <c r="L3275" s="1">
        <v>0.56805555555555554</v>
      </c>
      <c r="M3275">
        <v>-2</v>
      </c>
      <c r="N3275">
        <v>72</v>
      </c>
      <c r="O3275" s="14">
        <f>Flights[[#This Row],[Length (min)]]/60</f>
        <v>1.2</v>
      </c>
      <c r="P3275">
        <v>373</v>
      </c>
      <c r="Q3275" s="17">
        <f>IFERROR(Flights[[#This Row],[Distance]]/Flights[[#This Row],[Length (hr)]],"")</f>
        <v>310.83333333333337</v>
      </c>
      <c r="R3275" s="1">
        <v>0.62152777777777779</v>
      </c>
      <c r="S3275" s="1">
        <v>0.61805555555555558</v>
      </c>
      <c r="T3275">
        <v>-5</v>
      </c>
      <c r="U3275" t="str">
        <f>IF(Flights[[#This Row],[Arrival Delay]]="","Cancelled",IF(Flights[[#This Row],[Arrival Delay]]&gt;15,"Delayed","On time"))</f>
        <v>On time</v>
      </c>
      <c r="V3275" t="str">
        <f>IF(Flights[[#This Row],[Status]]&lt;&gt;"Delayed","",IF(Flights[[#This Row],[Arrival Delay]]&gt;120,"Severe",IF(Flights[[#This Row],[Arrival Delay]]&gt;60,"Major","Moderate")))</f>
        <v/>
      </c>
      <c r="X3275" t="str">
        <f>IF(OR(AND(Flights[[#This Row],[Status]]="Cancelled",Flights[[#This Row],[Cancellation Reason]]="Airline/Carrier"),Flights[[#This Row],[Delay Type]]="Severe"),"Yes","No")</f>
        <v>No</v>
      </c>
    </row>
    <row r="3276" spans="1:24" x14ac:dyDescent="0.25">
      <c r="A3276" s="3">
        <v>42243</v>
      </c>
      <c r="B3276">
        <f>WEEKNUM(Flights[[#This Row],[Date]],2)</f>
        <v>35</v>
      </c>
      <c r="C3276">
        <f>WEEKDAY(Flights[[#This Row],[Date]],2)</f>
        <v>4</v>
      </c>
      <c r="D3276" t="s">
        <v>641</v>
      </c>
      <c r="E3276" t="s">
        <v>1994</v>
      </c>
      <c r="F3276" t="s">
        <v>0</v>
      </c>
      <c r="G3276" t="s">
        <v>255</v>
      </c>
      <c r="H3276" t="str">
        <f>_xlfn.XLOOKUP(Flights[[#This Row],[Destination]],Airports!$A$1:$A$77,Airports!$D$1:$D$77,"Code not found")</f>
        <v>Boise</v>
      </c>
      <c r="I3276" t="str" cm="1">
        <f t="array" ref="I3276">_xlfn.XLOOKUP(Flights[[#This Row],[Destination]],_xlfn._TRO_TRAILING(Airports!A:A),_xlfn._TRO_TRAILING(Airports!E:E),"Code not found")</f>
        <v>ID</v>
      </c>
      <c r="J3276" s="1">
        <v>0.66666666666666663</v>
      </c>
      <c r="K3276">
        <f>HOUR(Flights[[#This Row],[Scheduled Departure]])</f>
        <v>16</v>
      </c>
      <c r="L3276" s="1">
        <v>0.66597222222222219</v>
      </c>
      <c r="M3276">
        <v>-1</v>
      </c>
      <c r="N3276">
        <v>126</v>
      </c>
      <c r="O3276" s="14">
        <f>Flights[[#This Row],[Length (min)]]/60</f>
        <v>2.1</v>
      </c>
      <c r="P3276">
        <v>674</v>
      </c>
      <c r="Q3276" s="17">
        <f>IFERROR(Flights[[#This Row],[Distance]]/Flights[[#This Row],[Length (hr)]],"")</f>
        <v>320.95238095238096</v>
      </c>
      <c r="R3276" s="1">
        <v>0.79583333333333328</v>
      </c>
      <c r="S3276" s="1">
        <v>0.79513888888888884</v>
      </c>
      <c r="T3276">
        <v>-1</v>
      </c>
      <c r="U3276" t="str">
        <f>IF(Flights[[#This Row],[Arrival Delay]]="","Cancelled",IF(Flights[[#This Row],[Arrival Delay]]&gt;15,"Delayed","On time"))</f>
        <v>On time</v>
      </c>
      <c r="V3276" t="str">
        <f>IF(Flights[[#This Row],[Status]]&lt;&gt;"Delayed","",IF(Flights[[#This Row],[Arrival Delay]]&gt;120,"Severe",IF(Flights[[#This Row],[Arrival Delay]]&gt;60,"Major","Moderate")))</f>
        <v/>
      </c>
      <c r="X3276" t="str">
        <f>IF(OR(AND(Flights[[#This Row],[Status]]="Cancelled",Flights[[#This Row],[Cancellation Reason]]="Airline/Carrier"),Flights[[#This Row],[Delay Type]]="Severe"),"Yes","No")</f>
        <v>No</v>
      </c>
    </row>
    <row r="3277" spans="1:24" x14ac:dyDescent="0.25">
      <c r="A3277" s="3">
        <v>42243</v>
      </c>
      <c r="B3277">
        <f>WEEKNUM(Flights[[#This Row],[Date]],2)</f>
        <v>35</v>
      </c>
      <c r="C3277">
        <f>WEEKDAY(Flights[[#This Row],[Date]],2)</f>
        <v>4</v>
      </c>
      <c r="D3277" t="s">
        <v>90</v>
      </c>
      <c r="E3277" t="s">
        <v>1987</v>
      </c>
      <c r="F3277" t="s">
        <v>0</v>
      </c>
      <c r="G3277" t="s">
        <v>19</v>
      </c>
      <c r="H3277" t="str">
        <f>_xlfn.XLOOKUP(Flights[[#This Row],[Destination]],Airports!$A$1:$A$77,Airports!$D$1:$D$77,"Code not found")</f>
        <v>Kona</v>
      </c>
      <c r="I3277" t="str" cm="1">
        <f t="array" ref="I3277">_xlfn.XLOOKUP(Flights[[#This Row],[Destination]],_xlfn._TRO_TRAILING(Airports!A:A),_xlfn._TRO_TRAILING(Airports!E:E),"Code not found")</f>
        <v>HI</v>
      </c>
      <c r="J3277" s="1">
        <v>0.70833333333333337</v>
      </c>
      <c r="K3277">
        <f>HOUR(Flights[[#This Row],[Scheduled Departure]])</f>
        <v>17</v>
      </c>
      <c r="L3277" s="1">
        <v>0.70833333333333337</v>
      </c>
      <c r="M3277">
        <v>0</v>
      </c>
      <c r="N3277">
        <v>339</v>
      </c>
      <c r="O3277" s="14">
        <f>Flights[[#This Row],[Length (min)]]/60</f>
        <v>5.65</v>
      </c>
      <c r="P3277">
        <v>2504</v>
      </c>
      <c r="Q3277" s="17">
        <f>IFERROR(Flights[[#This Row],[Distance]]/Flights[[#This Row],[Length (hr)]],"")</f>
        <v>443.18584070796459</v>
      </c>
      <c r="R3277" s="1">
        <v>0.82499999999999996</v>
      </c>
      <c r="S3277" s="1">
        <v>0.81874999999999998</v>
      </c>
      <c r="T3277">
        <v>-9</v>
      </c>
      <c r="U3277" t="str">
        <f>IF(Flights[[#This Row],[Arrival Delay]]="","Cancelled",IF(Flights[[#This Row],[Arrival Delay]]&gt;15,"Delayed","On time"))</f>
        <v>On time</v>
      </c>
      <c r="V3277" t="str">
        <f>IF(Flights[[#This Row],[Status]]&lt;&gt;"Delayed","",IF(Flights[[#This Row],[Arrival Delay]]&gt;120,"Severe",IF(Flights[[#This Row],[Arrival Delay]]&gt;60,"Major","Moderate")))</f>
        <v/>
      </c>
      <c r="X3277" t="str">
        <f>IF(OR(AND(Flights[[#This Row],[Status]]="Cancelled",Flights[[#This Row],[Cancellation Reason]]="Airline/Carrier"),Flights[[#This Row],[Delay Type]]="Severe"),"Yes","No")</f>
        <v>No</v>
      </c>
    </row>
    <row r="3278" spans="1:24" x14ac:dyDescent="0.25">
      <c r="A3278" s="3">
        <v>42243</v>
      </c>
      <c r="B3278">
        <f>WEEKNUM(Flights[[#This Row],[Date]],2)</f>
        <v>35</v>
      </c>
      <c r="C3278">
        <f>WEEKDAY(Flights[[#This Row],[Date]],2)</f>
        <v>4</v>
      </c>
      <c r="D3278" t="s">
        <v>771</v>
      </c>
      <c r="E3278" t="s">
        <v>1990</v>
      </c>
      <c r="F3278" t="s">
        <v>0</v>
      </c>
      <c r="G3278" t="s">
        <v>16</v>
      </c>
      <c r="H3278" t="str">
        <f>_xlfn.XLOOKUP(Flights[[#This Row],[Destination]],Airports!$A$1:$A$77,Airports!$D$1:$D$77,"Code not found")</f>
        <v>Dulles</v>
      </c>
      <c r="I3278" t="str" cm="1">
        <f t="array" ref="I3278">_xlfn.XLOOKUP(Flights[[#This Row],[Destination]],_xlfn._TRO_TRAILING(Airports!A:A),_xlfn._TRO_TRAILING(Airports!E:E),"Code not found")</f>
        <v>VA</v>
      </c>
      <c r="J3278" s="1">
        <v>0.73124999999999996</v>
      </c>
      <c r="K3278">
        <f>HOUR(Flights[[#This Row],[Scheduled Departure]])</f>
        <v>17</v>
      </c>
      <c r="L3278" s="1">
        <v>0.7416666666666667</v>
      </c>
      <c r="M3278">
        <v>15</v>
      </c>
      <c r="N3278">
        <v>296</v>
      </c>
      <c r="O3278" s="14">
        <f>Flights[[#This Row],[Length (min)]]/60</f>
        <v>4.9333333333333336</v>
      </c>
      <c r="P3278">
        <v>2288</v>
      </c>
      <c r="Q3278" s="17">
        <f>IFERROR(Flights[[#This Row],[Distance]]/Flights[[#This Row],[Length (hr)]],"")</f>
        <v>463.78378378378375</v>
      </c>
      <c r="R3278" s="1">
        <v>6.1111111111111109E-2</v>
      </c>
      <c r="S3278" s="1">
        <v>7.2222222222222215E-2</v>
      </c>
      <c r="T3278">
        <v>16</v>
      </c>
      <c r="U3278" t="str">
        <f>IF(Flights[[#This Row],[Arrival Delay]]="","Cancelled",IF(Flights[[#This Row],[Arrival Delay]]&gt;15,"Delayed","On time"))</f>
        <v>Delayed</v>
      </c>
      <c r="V3278" t="str">
        <f>IF(Flights[[#This Row],[Status]]&lt;&gt;"Delayed","",IF(Flights[[#This Row],[Arrival Delay]]&gt;120,"Severe",IF(Flights[[#This Row],[Arrival Delay]]&gt;60,"Major","Moderate")))</f>
        <v>Moderate</v>
      </c>
      <c r="X3278" t="str">
        <f>IF(OR(AND(Flights[[#This Row],[Status]]="Cancelled",Flights[[#This Row],[Cancellation Reason]]="Airline/Carrier"),Flights[[#This Row],[Delay Type]]="Severe"),"Yes","No")</f>
        <v>No</v>
      </c>
    </row>
    <row r="3279" spans="1:24" x14ac:dyDescent="0.25">
      <c r="A3279" s="3">
        <v>42243</v>
      </c>
      <c r="B3279">
        <f>WEEKNUM(Flights[[#This Row],[Date]],2)</f>
        <v>35</v>
      </c>
      <c r="C3279">
        <f>WEEKDAY(Flights[[#This Row],[Date]],2)</f>
        <v>4</v>
      </c>
      <c r="D3279" t="s">
        <v>1703</v>
      </c>
      <c r="E3279" t="s">
        <v>1995</v>
      </c>
      <c r="F3279" t="s">
        <v>0</v>
      </c>
      <c r="G3279" t="s">
        <v>318</v>
      </c>
      <c r="H3279" t="str">
        <f>_xlfn.XLOOKUP(Flights[[#This Row],[Destination]],Airports!$A$1:$A$77,Airports!$D$1:$D$77,"Code not found")</f>
        <v>Oakland</v>
      </c>
      <c r="I3279" t="str" cm="1">
        <f t="array" ref="I3279">_xlfn.XLOOKUP(Flights[[#This Row],[Destination]],_xlfn._TRO_TRAILING(Airports!A:A),_xlfn._TRO_TRAILING(Airports!E:E),"Code not found")</f>
        <v>CA</v>
      </c>
      <c r="J3279" s="1">
        <v>0.73611111111111116</v>
      </c>
      <c r="K3279">
        <f>HOUR(Flights[[#This Row],[Scheduled Departure]])</f>
        <v>17</v>
      </c>
      <c r="L3279" s="1">
        <v>0.73888888888888893</v>
      </c>
      <c r="M3279">
        <v>4</v>
      </c>
      <c r="N3279">
        <v>76</v>
      </c>
      <c r="O3279" s="14">
        <f>Flights[[#This Row],[Length (min)]]/60</f>
        <v>1.2666666666666666</v>
      </c>
      <c r="P3279">
        <v>337</v>
      </c>
      <c r="Q3279" s="17">
        <f>IFERROR(Flights[[#This Row],[Distance]]/Flights[[#This Row],[Length (hr)]],"")</f>
        <v>266.0526315789474</v>
      </c>
      <c r="R3279" s="1">
        <v>0.78472222222222221</v>
      </c>
      <c r="S3279" s="1">
        <v>0.79166666666666663</v>
      </c>
      <c r="T3279">
        <v>10</v>
      </c>
      <c r="U3279" t="str">
        <f>IF(Flights[[#This Row],[Arrival Delay]]="","Cancelled",IF(Flights[[#This Row],[Arrival Delay]]&gt;15,"Delayed","On time"))</f>
        <v>On time</v>
      </c>
      <c r="V3279" t="str">
        <f>IF(Flights[[#This Row],[Status]]&lt;&gt;"Delayed","",IF(Flights[[#This Row],[Arrival Delay]]&gt;120,"Severe",IF(Flights[[#This Row],[Arrival Delay]]&gt;60,"Major","Moderate")))</f>
        <v/>
      </c>
      <c r="X3279" t="str">
        <f>IF(OR(AND(Flights[[#This Row],[Status]]="Cancelled",Flights[[#This Row],[Cancellation Reason]]="Airline/Carrier"),Flights[[#This Row],[Delay Type]]="Severe"),"Yes","No")</f>
        <v>No</v>
      </c>
    </row>
    <row r="3280" spans="1:24" x14ac:dyDescent="0.25">
      <c r="A3280" s="3">
        <v>42243</v>
      </c>
      <c r="B3280">
        <f>WEEKNUM(Flights[[#This Row],[Date]],2)</f>
        <v>35</v>
      </c>
      <c r="C3280">
        <f>WEEKDAY(Flights[[#This Row],[Date]],2)</f>
        <v>4</v>
      </c>
      <c r="D3280" t="s">
        <v>1018</v>
      </c>
      <c r="E3280" t="s">
        <v>1989</v>
      </c>
      <c r="F3280" t="s">
        <v>0</v>
      </c>
      <c r="G3280" t="s">
        <v>314</v>
      </c>
      <c r="H3280" t="str">
        <f>_xlfn.XLOOKUP(Flights[[#This Row],[Destination]],Airports!$A$1:$A$77,Airports!$D$1:$D$77,"Code not found")</f>
        <v>Minneapolis</v>
      </c>
      <c r="I3280" t="str" cm="1">
        <f t="array" ref="I3280">_xlfn.XLOOKUP(Flights[[#This Row],[Destination]],_xlfn._TRO_TRAILING(Airports!A:A),_xlfn._TRO_TRAILING(Airports!E:E),"Code not found")</f>
        <v>MN</v>
      </c>
      <c r="J3280" s="1">
        <v>0.73611111111111116</v>
      </c>
      <c r="K3280">
        <f>HOUR(Flights[[#This Row],[Scheduled Departure]])</f>
        <v>17</v>
      </c>
      <c r="L3280" s="1">
        <v>0.73541666666666672</v>
      </c>
      <c r="M3280">
        <v>-1</v>
      </c>
      <c r="N3280">
        <v>197</v>
      </c>
      <c r="O3280" s="14">
        <f>Flights[[#This Row],[Length (min)]]/60</f>
        <v>3.2833333333333332</v>
      </c>
      <c r="P3280">
        <v>1535</v>
      </c>
      <c r="Q3280" s="17">
        <f>IFERROR(Flights[[#This Row],[Distance]]/Flights[[#This Row],[Length (hr)]],"")</f>
        <v>467.51269035532999</v>
      </c>
      <c r="R3280" s="1">
        <v>0.96458333333333335</v>
      </c>
      <c r="S3280" s="1">
        <v>0.9555555555555556</v>
      </c>
      <c r="T3280">
        <v>-13</v>
      </c>
      <c r="U3280" t="str">
        <f>IF(Flights[[#This Row],[Arrival Delay]]="","Cancelled",IF(Flights[[#This Row],[Arrival Delay]]&gt;15,"Delayed","On time"))</f>
        <v>On time</v>
      </c>
      <c r="V3280" t="str">
        <f>IF(Flights[[#This Row],[Status]]&lt;&gt;"Delayed","",IF(Flights[[#This Row],[Arrival Delay]]&gt;120,"Severe",IF(Flights[[#This Row],[Arrival Delay]]&gt;60,"Major","Moderate")))</f>
        <v/>
      </c>
      <c r="X3280" t="str">
        <f>IF(OR(AND(Flights[[#This Row],[Status]]="Cancelled",Flights[[#This Row],[Cancellation Reason]]="Airline/Carrier"),Flights[[#This Row],[Delay Type]]="Severe"),"Yes","No")</f>
        <v>No</v>
      </c>
    </row>
    <row r="3281" spans="1:24" x14ac:dyDescent="0.25">
      <c r="A3281" s="3">
        <v>42243</v>
      </c>
      <c r="B3281">
        <f>WEEKNUM(Flights[[#This Row],[Date]],2)</f>
        <v>35</v>
      </c>
      <c r="C3281">
        <f>WEEKDAY(Flights[[#This Row],[Date]],2)</f>
        <v>4</v>
      </c>
      <c r="D3281" t="s">
        <v>924</v>
      </c>
      <c r="E3281" t="s">
        <v>1994</v>
      </c>
      <c r="F3281" t="s">
        <v>0</v>
      </c>
      <c r="G3281" t="s">
        <v>351</v>
      </c>
      <c r="H3281" t="str">
        <f>_xlfn.XLOOKUP(Flights[[#This Row],[Destination]],Airports!$A$1:$A$77,Airports!$D$1:$D$77,"Code not found")</f>
        <v>Sacramento</v>
      </c>
      <c r="I3281" t="str" cm="1">
        <f t="array" ref="I3281">_xlfn.XLOOKUP(Flights[[#This Row],[Destination]],_xlfn._TRO_TRAILING(Airports!A:A),_xlfn._TRO_TRAILING(Airports!E:E),"Code not found")</f>
        <v>CA</v>
      </c>
      <c r="J3281" s="1">
        <v>0.75347222222222221</v>
      </c>
      <c r="K3281">
        <f>HOUR(Flights[[#This Row],[Scheduled Departure]])</f>
        <v>18</v>
      </c>
      <c r="L3281" s="1">
        <v>0.75347222222222221</v>
      </c>
      <c r="M3281">
        <v>0</v>
      </c>
      <c r="N3281">
        <v>84</v>
      </c>
      <c r="O3281" s="14">
        <f>Flights[[#This Row],[Length (min)]]/60</f>
        <v>1.4</v>
      </c>
      <c r="P3281">
        <v>373</v>
      </c>
      <c r="Q3281" s="17">
        <f>IFERROR(Flights[[#This Row],[Distance]]/Flights[[#This Row],[Length (hr)]],"")</f>
        <v>266.42857142857144</v>
      </c>
      <c r="R3281" s="1">
        <v>0.81388888888888888</v>
      </c>
      <c r="S3281" s="1">
        <v>0.81180555555555556</v>
      </c>
      <c r="T3281">
        <v>-3</v>
      </c>
      <c r="U3281" t="str">
        <f>IF(Flights[[#This Row],[Arrival Delay]]="","Cancelled",IF(Flights[[#This Row],[Arrival Delay]]&gt;15,"Delayed","On time"))</f>
        <v>On time</v>
      </c>
      <c r="V3281" t="str">
        <f>IF(Flights[[#This Row],[Status]]&lt;&gt;"Delayed","",IF(Flights[[#This Row],[Arrival Delay]]&gt;120,"Severe",IF(Flights[[#This Row],[Arrival Delay]]&gt;60,"Major","Moderate")))</f>
        <v/>
      </c>
      <c r="X3281" t="str">
        <f>IF(OR(AND(Flights[[#This Row],[Status]]="Cancelled",Flights[[#This Row],[Cancellation Reason]]="Airline/Carrier"),Flights[[#This Row],[Delay Type]]="Severe"),"Yes","No")</f>
        <v>No</v>
      </c>
    </row>
    <row r="3282" spans="1:24" x14ac:dyDescent="0.25">
      <c r="A3282" s="3">
        <v>42243</v>
      </c>
      <c r="B3282">
        <f>WEEKNUM(Flights[[#This Row],[Date]],2)</f>
        <v>35</v>
      </c>
      <c r="C3282">
        <f>WEEKDAY(Flights[[#This Row],[Date]],2)</f>
        <v>4</v>
      </c>
      <c r="D3282" t="s">
        <v>1621</v>
      </c>
      <c r="E3282" t="s">
        <v>1994</v>
      </c>
      <c r="F3282" t="s">
        <v>0</v>
      </c>
      <c r="G3282" t="s">
        <v>3</v>
      </c>
      <c r="H3282" t="str">
        <f>_xlfn.XLOOKUP(Flights[[#This Row],[Destination]],Airports!$A$1:$A$77,Airports!$D$1:$D$77,"Code not found")</f>
        <v>Dallas</v>
      </c>
      <c r="I3282" t="str" cm="1">
        <f t="array" ref="I3282">_xlfn.XLOOKUP(Flights[[#This Row],[Destination]],_xlfn._TRO_TRAILING(Airports!A:A),_xlfn._TRO_TRAILING(Airports!E:E),"Code not found")</f>
        <v>TX</v>
      </c>
      <c r="J3282" s="1">
        <v>0.79166666666666663</v>
      </c>
      <c r="K3282">
        <f>HOUR(Flights[[#This Row],[Scheduled Departure]])</f>
        <v>19</v>
      </c>
      <c r="L3282" s="1">
        <v>0.78819444444444442</v>
      </c>
      <c r="M3282">
        <v>-5</v>
      </c>
      <c r="N3282">
        <v>173</v>
      </c>
      <c r="O3282" s="14">
        <f>Flights[[#This Row],[Length (min)]]/60</f>
        <v>2.8833333333333333</v>
      </c>
      <c r="P3282">
        <v>1235</v>
      </c>
      <c r="Q3282" s="17">
        <f>IFERROR(Flights[[#This Row],[Distance]]/Flights[[#This Row],[Length (hr)]],"")</f>
        <v>428.32369942196533</v>
      </c>
      <c r="R3282" s="1">
        <v>0.99861111111111112</v>
      </c>
      <c r="S3282" s="1">
        <v>0.9916666666666667</v>
      </c>
      <c r="T3282">
        <v>-10</v>
      </c>
      <c r="U3282" t="str">
        <f>IF(Flights[[#This Row],[Arrival Delay]]="","Cancelled",IF(Flights[[#This Row],[Arrival Delay]]&gt;15,"Delayed","On time"))</f>
        <v>On time</v>
      </c>
      <c r="V3282" t="str">
        <f>IF(Flights[[#This Row],[Status]]&lt;&gt;"Delayed","",IF(Flights[[#This Row],[Arrival Delay]]&gt;120,"Severe",IF(Flights[[#This Row],[Arrival Delay]]&gt;60,"Major","Moderate")))</f>
        <v/>
      </c>
      <c r="X3282" t="str">
        <f>IF(OR(AND(Flights[[#This Row],[Status]]="Cancelled",Flights[[#This Row],[Cancellation Reason]]="Airline/Carrier"),Flights[[#This Row],[Delay Type]]="Severe"),"Yes","No")</f>
        <v>No</v>
      </c>
    </row>
    <row r="3283" spans="1:24" x14ac:dyDescent="0.25">
      <c r="A3283" s="3">
        <v>42243</v>
      </c>
      <c r="B3283">
        <f>WEEKNUM(Flights[[#This Row],[Date]],2)</f>
        <v>35</v>
      </c>
      <c r="C3283">
        <f>WEEKDAY(Flights[[#This Row],[Date]],2)</f>
        <v>4</v>
      </c>
      <c r="D3283" t="s">
        <v>1078</v>
      </c>
      <c r="E3283" t="s">
        <v>1994</v>
      </c>
      <c r="F3283" t="s">
        <v>0</v>
      </c>
      <c r="G3283" t="s">
        <v>280</v>
      </c>
      <c r="H3283" t="str">
        <f>_xlfn.XLOOKUP(Flights[[#This Row],[Destination]],Airports!$A$1:$A$77,Airports!$D$1:$D$77,"Code not found")</f>
        <v>Eugene</v>
      </c>
      <c r="I3283" t="str" cm="1">
        <f t="array" ref="I3283">_xlfn.XLOOKUP(Flights[[#This Row],[Destination]],_xlfn._TRO_TRAILING(Airports!A:A),_xlfn._TRO_TRAILING(Airports!E:E),"Code not found")</f>
        <v>OR</v>
      </c>
      <c r="J3283" s="1">
        <v>0.82986111111111116</v>
      </c>
      <c r="K3283">
        <f>HOUR(Flights[[#This Row],[Scheduled Departure]])</f>
        <v>19</v>
      </c>
      <c r="L3283" s="1">
        <v>0.83750000000000002</v>
      </c>
      <c r="M3283">
        <v>11</v>
      </c>
      <c r="N3283">
        <v>119</v>
      </c>
      <c r="O3283" s="14">
        <f>Flights[[#This Row],[Length (min)]]/60</f>
        <v>1.9833333333333334</v>
      </c>
      <c r="P3283">
        <v>748</v>
      </c>
      <c r="Q3283" s="17">
        <f>IFERROR(Flights[[#This Row],[Distance]]/Flights[[#This Row],[Length (hr)]],"")</f>
        <v>377.14285714285711</v>
      </c>
      <c r="R3283" s="1">
        <v>0.91874999999999996</v>
      </c>
      <c r="S3283" s="1">
        <v>0.92013888888888884</v>
      </c>
      <c r="T3283">
        <v>2</v>
      </c>
      <c r="U3283" t="str">
        <f>IF(Flights[[#This Row],[Arrival Delay]]="","Cancelled",IF(Flights[[#This Row],[Arrival Delay]]&gt;15,"Delayed","On time"))</f>
        <v>On time</v>
      </c>
      <c r="V3283" t="str">
        <f>IF(Flights[[#This Row],[Status]]&lt;&gt;"Delayed","",IF(Flights[[#This Row],[Arrival Delay]]&gt;120,"Severe",IF(Flights[[#This Row],[Arrival Delay]]&gt;60,"Major","Moderate")))</f>
        <v/>
      </c>
      <c r="X3283" t="str">
        <f>IF(OR(AND(Flights[[#This Row],[Status]]="Cancelled",Flights[[#This Row],[Cancellation Reason]]="Airline/Carrier"),Flights[[#This Row],[Delay Type]]="Severe"),"Yes","No")</f>
        <v>No</v>
      </c>
    </row>
    <row r="3284" spans="1:24" x14ac:dyDescent="0.25">
      <c r="A3284" s="3">
        <v>42243</v>
      </c>
      <c r="B3284">
        <f>WEEKNUM(Flights[[#This Row],[Date]],2)</f>
        <v>35</v>
      </c>
      <c r="C3284">
        <f>WEEKDAY(Flights[[#This Row],[Date]],2)</f>
        <v>4</v>
      </c>
      <c r="D3284" t="s">
        <v>1663</v>
      </c>
      <c r="E3284" t="s">
        <v>1996</v>
      </c>
      <c r="F3284" t="s">
        <v>0</v>
      </c>
      <c r="G3284" t="s">
        <v>9</v>
      </c>
      <c r="H3284" t="str">
        <f>_xlfn.XLOOKUP(Flights[[#This Row],[Destination]],Airports!$A$1:$A$77,Airports!$D$1:$D$77,"Code not found")</f>
        <v>San Francisco</v>
      </c>
      <c r="I3284" t="str" cm="1">
        <f t="array" ref="I3284">_xlfn.XLOOKUP(Flights[[#This Row],[Destination]],_xlfn._TRO_TRAILING(Airports!A:A),_xlfn._TRO_TRAILING(Airports!E:E),"Code not found")</f>
        <v>CA</v>
      </c>
      <c r="J3284" s="1">
        <v>0.875</v>
      </c>
      <c r="K3284">
        <f>HOUR(Flights[[#This Row],[Scheduled Departure]])</f>
        <v>21</v>
      </c>
      <c r="L3284" s="1">
        <v>0.87013888888888891</v>
      </c>
      <c r="M3284">
        <v>-7</v>
      </c>
      <c r="N3284">
        <v>67</v>
      </c>
      <c r="O3284" s="14">
        <f>Flights[[#This Row],[Length (min)]]/60</f>
        <v>1.1166666666666667</v>
      </c>
      <c r="P3284">
        <v>337</v>
      </c>
      <c r="Q3284" s="17">
        <f>IFERROR(Flights[[#This Row],[Distance]]/Flights[[#This Row],[Length (hr)]],"")</f>
        <v>301.79104477611941</v>
      </c>
      <c r="R3284" s="1">
        <v>0.92708333333333337</v>
      </c>
      <c r="S3284" s="1">
        <v>0.91666666666666663</v>
      </c>
      <c r="T3284">
        <v>-15</v>
      </c>
      <c r="U3284" t="str">
        <f>IF(Flights[[#This Row],[Arrival Delay]]="","Cancelled",IF(Flights[[#This Row],[Arrival Delay]]&gt;15,"Delayed","On time"))</f>
        <v>On time</v>
      </c>
      <c r="V3284" t="str">
        <f>IF(Flights[[#This Row],[Status]]&lt;&gt;"Delayed","",IF(Flights[[#This Row],[Arrival Delay]]&gt;120,"Severe",IF(Flights[[#This Row],[Arrival Delay]]&gt;60,"Major","Moderate")))</f>
        <v/>
      </c>
      <c r="X3284" t="str">
        <f>IF(OR(AND(Flights[[#This Row],[Status]]="Cancelled",Flights[[#This Row],[Cancellation Reason]]="Airline/Carrier"),Flights[[#This Row],[Delay Type]]="Severe"),"Yes","No")</f>
        <v>No</v>
      </c>
    </row>
    <row r="3285" spans="1:24" x14ac:dyDescent="0.25">
      <c r="A3285" s="3">
        <v>42243</v>
      </c>
      <c r="B3285">
        <f>WEEKNUM(Flights[[#This Row],[Date]],2)</f>
        <v>35</v>
      </c>
      <c r="C3285">
        <f>WEEKDAY(Flights[[#This Row],[Date]],2)</f>
        <v>4</v>
      </c>
      <c r="D3285" t="s">
        <v>1715</v>
      </c>
      <c r="E3285" t="s">
        <v>1995</v>
      </c>
      <c r="F3285" t="s">
        <v>0</v>
      </c>
      <c r="G3285" t="s">
        <v>356</v>
      </c>
      <c r="H3285" t="str">
        <f>_xlfn.XLOOKUP(Flights[[#This Row],[Destination]],Airports!$A$1:$A$77,Airports!$D$1:$D$77,"Code not found")</f>
        <v>Tucson</v>
      </c>
      <c r="I3285" t="str" cm="1">
        <f t="array" ref="I3285">_xlfn.XLOOKUP(Flights[[#This Row],[Destination]],_xlfn._TRO_TRAILING(Airports!A:A),_xlfn._TRO_TRAILING(Airports!E:E),"Code not found")</f>
        <v>AZ</v>
      </c>
      <c r="J3285" s="1">
        <v>0.93402777777777779</v>
      </c>
      <c r="K3285">
        <f>HOUR(Flights[[#This Row],[Scheduled Departure]])</f>
        <v>22</v>
      </c>
      <c r="L3285" s="1">
        <v>0.9291666666666667</v>
      </c>
      <c r="M3285">
        <v>-7</v>
      </c>
      <c r="N3285">
        <v>77</v>
      </c>
      <c r="O3285" s="14">
        <f>Flights[[#This Row],[Length (min)]]/60</f>
        <v>1.2833333333333334</v>
      </c>
      <c r="P3285">
        <v>451</v>
      </c>
      <c r="Q3285" s="17">
        <f>IFERROR(Flights[[#This Row],[Distance]]/Flights[[#This Row],[Length (hr)]],"")</f>
        <v>351.42857142857139</v>
      </c>
      <c r="R3285" s="1">
        <v>0.98958333333333337</v>
      </c>
      <c r="S3285" s="1">
        <v>0.98263888888888884</v>
      </c>
      <c r="T3285">
        <v>-10</v>
      </c>
      <c r="U3285" t="str">
        <f>IF(Flights[[#This Row],[Arrival Delay]]="","Cancelled",IF(Flights[[#This Row],[Arrival Delay]]&gt;15,"Delayed","On time"))</f>
        <v>On time</v>
      </c>
      <c r="V3285" t="str">
        <f>IF(Flights[[#This Row],[Status]]&lt;&gt;"Delayed","",IF(Flights[[#This Row],[Arrival Delay]]&gt;120,"Severe",IF(Flights[[#This Row],[Arrival Delay]]&gt;60,"Major","Moderate")))</f>
        <v/>
      </c>
      <c r="X3285" t="str">
        <f>IF(OR(AND(Flights[[#This Row],[Status]]="Cancelled",Flights[[#This Row],[Cancellation Reason]]="Airline/Carrier"),Flights[[#This Row],[Delay Type]]="Severe"),"Yes","No")</f>
        <v>No</v>
      </c>
    </row>
    <row r="3286" spans="1:24" x14ac:dyDescent="0.25">
      <c r="A3286" s="3">
        <v>42243</v>
      </c>
      <c r="B3286">
        <f>WEEKNUM(Flights[[#This Row],[Date]],2)</f>
        <v>35</v>
      </c>
      <c r="C3286">
        <f>WEEKDAY(Flights[[#This Row],[Date]],2)</f>
        <v>4</v>
      </c>
      <c r="D3286" t="s">
        <v>157</v>
      </c>
      <c r="E3286" t="s">
        <v>1987</v>
      </c>
      <c r="F3286" t="s">
        <v>0</v>
      </c>
      <c r="G3286" t="s">
        <v>26</v>
      </c>
      <c r="H3286" t="str">
        <f>_xlfn.XLOOKUP(Flights[[#This Row],[Destination]],Airports!$A$1:$A$77,Airports!$D$1:$D$77,"Code not found")</f>
        <v>Atlanta</v>
      </c>
      <c r="I3286" t="str" cm="1">
        <f t="array" ref="I3286">_xlfn.XLOOKUP(Flights[[#This Row],[Destination]],_xlfn._TRO_TRAILING(Airports!A:A),_xlfn._TRO_TRAILING(Airports!E:E),"Code not found")</f>
        <v>GA</v>
      </c>
      <c r="J3286" s="1">
        <v>0.97569444444444442</v>
      </c>
      <c r="K3286">
        <f>HOUR(Flights[[#This Row],[Scheduled Departure]])</f>
        <v>23</v>
      </c>
      <c r="L3286" s="1">
        <v>0.97152777777777777</v>
      </c>
      <c r="M3286">
        <v>-6</v>
      </c>
      <c r="N3286">
        <v>270</v>
      </c>
      <c r="O3286" s="14">
        <f>Flights[[#This Row],[Length (min)]]/60</f>
        <v>4.5</v>
      </c>
      <c r="P3286">
        <v>1947</v>
      </c>
      <c r="Q3286" s="17">
        <f>IFERROR(Flights[[#This Row],[Distance]]/Flights[[#This Row],[Length (hr)]],"")</f>
        <v>432.66666666666669</v>
      </c>
      <c r="R3286" s="1">
        <v>0.28958333333333336</v>
      </c>
      <c r="S3286" s="1">
        <v>0.28402777777777777</v>
      </c>
      <c r="T3286">
        <v>-8</v>
      </c>
      <c r="U3286" t="str">
        <f>IF(Flights[[#This Row],[Arrival Delay]]="","Cancelled",IF(Flights[[#This Row],[Arrival Delay]]&gt;15,"Delayed","On time"))</f>
        <v>On time</v>
      </c>
      <c r="V3286" t="str">
        <f>IF(Flights[[#This Row],[Status]]&lt;&gt;"Delayed","",IF(Flights[[#This Row],[Arrival Delay]]&gt;120,"Severe",IF(Flights[[#This Row],[Arrival Delay]]&gt;60,"Major","Moderate")))</f>
        <v/>
      </c>
      <c r="X3286" t="str">
        <f>IF(OR(AND(Flights[[#This Row],[Status]]="Cancelled",Flights[[#This Row],[Cancellation Reason]]="Airline/Carrier"),Flights[[#This Row],[Delay Type]]="Severe"),"Yes","No")</f>
        <v>No</v>
      </c>
    </row>
    <row r="3287" spans="1:24" x14ac:dyDescent="0.25">
      <c r="A3287" s="3">
        <v>42244</v>
      </c>
      <c r="B3287">
        <f>WEEKNUM(Flights[[#This Row],[Date]],2)</f>
        <v>35</v>
      </c>
      <c r="C3287">
        <f>WEEKDAY(Flights[[#This Row],[Date]],2)</f>
        <v>5</v>
      </c>
      <c r="D3287" t="s">
        <v>162</v>
      </c>
      <c r="E3287" t="s">
        <v>1987</v>
      </c>
      <c r="F3287" t="s">
        <v>0</v>
      </c>
      <c r="G3287" t="s">
        <v>2</v>
      </c>
      <c r="H3287" t="str">
        <f>_xlfn.XLOOKUP(Flights[[#This Row],[Destination]],Airports!$A$1:$A$77,Airports!$D$1:$D$77,"Code not found")</f>
        <v>Miami</v>
      </c>
      <c r="I3287" t="str" cm="1">
        <f t="array" ref="I3287">_xlfn.XLOOKUP(Flights[[#This Row],[Destination]],_xlfn._TRO_TRAILING(Airports!A:A),_xlfn._TRO_TRAILING(Airports!E:E),"Code not found")</f>
        <v>FL</v>
      </c>
      <c r="J3287" s="1">
        <v>6.9444444444444441E-3</v>
      </c>
      <c r="K3287">
        <f>HOUR(Flights[[#This Row],[Scheduled Departure]])</f>
        <v>0</v>
      </c>
      <c r="L3287" s="1">
        <v>3.472222222222222E-3</v>
      </c>
      <c r="M3287">
        <v>-5</v>
      </c>
      <c r="N3287">
        <v>299</v>
      </c>
      <c r="O3287" s="14">
        <f>Flights[[#This Row],[Length (min)]]/60</f>
        <v>4.9833333333333334</v>
      </c>
      <c r="P3287">
        <v>2342</v>
      </c>
      <c r="Q3287" s="17">
        <f>IFERROR(Flights[[#This Row],[Distance]]/Flights[[#This Row],[Length (hr)]],"")</f>
        <v>469.96655518394647</v>
      </c>
      <c r="R3287" s="1">
        <v>0.34861111111111109</v>
      </c>
      <c r="S3287" s="1">
        <v>0.33611111111111114</v>
      </c>
      <c r="T3287">
        <v>-18</v>
      </c>
      <c r="U3287" t="str">
        <f>IF(Flights[[#This Row],[Arrival Delay]]="","Cancelled",IF(Flights[[#This Row],[Arrival Delay]]&gt;15,"Delayed","On time"))</f>
        <v>On time</v>
      </c>
      <c r="V3287" t="str">
        <f>IF(Flights[[#This Row],[Status]]&lt;&gt;"Delayed","",IF(Flights[[#This Row],[Arrival Delay]]&gt;120,"Severe",IF(Flights[[#This Row],[Arrival Delay]]&gt;60,"Major","Moderate")))</f>
        <v/>
      </c>
      <c r="X3287" t="str">
        <f>IF(OR(AND(Flights[[#This Row],[Status]]="Cancelled",Flights[[#This Row],[Cancellation Reason]]="Airline/Carrier"),Flights[[#This Row],[Delay Type]]="Severe"),"Yes","No")</f>
        <v>No</v>
      </c>
    </row>
    <row r="3288" spans="1:24" x14ac:dyDescent="0.25">
      <c r="A3288" s="3">
        <v>42244</v>
      </c>
      <c r="B3288">
        <f>WEEKNUM(Flights[[#This Row],[Date]],2)</f>
        <v>35</v>
      </c>
      <c r="C3288">
        <f>WEEKDAY(Flights[[#This Row],[Date]],2)</f>
        <v>5</v>
      </c>
      <c r="D3288" t="s">
        <v>1501</v>
      </c>
      <c r="E3288" t="s">
        <v>1990</v>
      </c>
      <c r="F3288" t="s">
        <v>0</v>
      </c>
      <c r="G3288" t="s">
        <v>4</v>
      </c>
      <c r="H3288" t="str">
        <f>_xlfn.XLOOKUP(Flights[[#This Row],[Destination]],Airports!$A$1:$A$77,Airports!$D$1:$D$77,"Code not found")</f>
        <v>Chicago</v>
      </c>
      <c r="I3288" t="str" cm="1">
        <f t="array" ref="I3288">_xlfn.XLOOKUP(Flights[[#This Row],[Destination]],_xlfn._TRO_TRAILING(Airports!A:A),_xlfn._TRO_TRAILING(Airports!E:E),"Code not found")</f>
        <v>IL</v>
      </c>
      <c r="J3288" s="1">
        <v>2.013888888888889E-2</v>
      </c>
      <c r="K3288">
        <f>HOUR(Flights[[#This Row],[Scheduled Departure]])</f>
        <v>0</v>
      </c>
      <c r="L3288" s="1">
        <v>1.7361111111111112E-2</v>
      </c>
      <c r="M3288">
        <v>-4</v>
      </c>
      <c r="N3288">
        <v>237</v>
      </c>
      <c r="O3288" s="14">
        <f>Flights[[#This Row],[Length (min)]]/60</f>
        <v>3.95</v>
      </c>
      <c r="P3288">
        <v>1744</v>
      </c>
      <c r="Q3288" s="17">
        <f>IFERROR(Flights[[#This Row],[Distance]]/Flights[[#This Row],[Length (hr)]],"")</f>
        <v>441.51898734177212</v>
      </c>
      <c r="R3288" s="1">
        <v>0.27916666666666667</v>
      </c>
      <c r="S3288" s="1">
        <v>0.26527777777777778</v>
      </c>
      <c r="T3288">
        <v>-20</v>
      </c>
      <c r="U3288" t="str">
        <f>IF(Flights[[#This Row],[Arrival Delay]]="","Cancelled",IF(Flights[[#This Row],[Arrival Delay]]&gt;15,"Delayed","On time"))</f>
        <v>On time</v>
      </c>
      <c r="V3288" t="str">
        <f>IF(Flights[[#This Row],[Status]]&lt;&gt;"Delayed","",IF(Flights[[#This Row],[Arrival Delay]]&gt;120,"Severe",IF(Flights[[#This Row],[Arrival Delay]]&gt;60,"Major","Moderate")))</f>
        <v/>
      </c>
      <c r="X3288" t="str">
        <f>IF(OR(AND(Flights[[#This Row],[Status]]="Cancelled",Flights[[#This Row],[Cancellation Reason]]="Airline/Carrier"),Flights[[#This Row],[Delay Type]]="Severe"),"Yes","No")</f>
        <v>No</v>
      </c>
    </row>
    <row r="3289" spans="1:24" x14ac:dyDescent="0.25">
      <c r="A3289" s="3">
        <v>42244</v>
      </c>
      <c r="B3289">
        <f>WEEKNUM(Flights[[#This Row],[Date]],2)</f>
        <v>35</v>
      </c>
      <c r="C3289">
        <f>WEEKDAY(Flights[[#This Row],[Date]],2)</f>
        <v>5</v>
      </c>
      <c r="D3289" t="s">
        <v>805</v>
      </c>
      <c r="E3289" t="s">
        <v>1990</v>
      </c>
      <c r="F3289" t="s">
        <v>0</v>
      </c>
      <c r="G3289" t="s">
        <v>293</v>
      </c>
      <c r="H3289" t="str">
        <f>_xlfn.XLOOKUP(Flights[[#This Row],[Destination]],Airports!$A$1:$A$77,Airports!$D$1:$D$77,"Code not found")</f>
        <v>Houston</v>
      </c>
      <c r="I3289" t="str" cm="1">
        <f t="array" ref="I3289">_xlfn.XLOOKUP(Flights[[#This Row],[Destination]],_xlfn._TRO_TRAILING(Airports!A:A),_xlfn._TRO_TRAILING(Airports!E:E),"Code not found")</f>
        <v>TX</v>
      </c>
      <c r="J3289" s="1">
        <v>0.25</v>
      </c>
      <c r="K3289">
        <f>HOUR(Flights[[#This Row],[Scheduled Departure]])</f>
        <v>6</v>
      </c>
      <c r="L3289" s="1">
        <v>0.24861111111111112</v>
      </c>
      <c r="M3289">
        <v>-2</v>
      </c>
      <c r="N3289">
        <v>198</v>
      </c>
      <c r="O3289" s="14">
        <f>Flights[[#This Row],[Length (min)]]/60</f>
        <v>3.3</v>
      </c>
      <c r="P3289">
        <v>1379</v>
      </c>
      <c r="Q3289" s="17">
        <f>IFERROR(Flights[[#This Row],[Distance]]/Flights[[#This Row],[Length (hr)]],"")</f>
        <v>417.87878787878788</v>
      </c>
      <c r="R3289" s="1">
        <v>0.47013888888888888</v>
      </c>
      <c r="S3289" s="1">
        <v>0.46944444444444444</v>
      </c>
      <c r="T3289">
        <v>-1</v>
      </c>
      <c r="U3289" t="str">
        <f>IF(Flights[[#This Row],[Arrival Delay]]="","Cancelled",IF(Flights[[#This Row],[Arrival Delay]]&gt;15,"Delayed","On time"))</f>
        <v>On time</v>
      </c>
      <c r="V3289" t="str">
        <f>IF(Flights[[#This Row],[Status]]&lt;&gt;"Delayed","",IF(Flights[[#This Row],[Arrival Delay]]&gt;120,"Severe",IF(Flights[[#This Row],[Arrival Delay]]&gt;60,"Major","Moderate")))</f>
        <v/>
      </c>
      <c r="X3289" t="str">
        <f>IF(OR(AND(Flights[[#This Row],[Status]]="Cancelled",Flights[[#This Row],[Cancellation Reason]]="Airline/Carrier"),Flights[[#This Row],[Delay Type]]="Severe"),"Yes","No")</f>
        <v>No</v>
      </c>
    </row>
    <row r="3290" spans="1:24" x14ac:dyDescent="0.25">
      <c r="A3290" s="3">
        <v>42244</v>
      </c>
      <c r="B3290">
        <f>WEEKNUM(Flights[[#This Row],[Date]],2)</f>
        <v>35</v>
      </c>
      <c r="C3290">
        <f>WEEKDAY(Flights[[#This Row],[Date]],2)</f>
        <v>5</v>
      </c>
      <c r="D3290" t="s">
        <v>1725</v>
      </c>
      <c r="E3290" t="s">
        <v>1995</v>
      </c>
      <c r="F3290" t="s">
        <v>0</v>
      </c>
      <c r="G3290" t="s">
        <v>9</v>
      </c>
      <c r="H3290" t="str">
        <f>_xlfn.XLOOKUP(Flights[[#This Row],[Destination]],Airports!$A$1:$A$77,Airports!$D$1:$D$77,"Code not found")</f>
        <v>San Francisco</v>
      </c>
      <c r="I3290" t="str" cm="1">
        <f t="array" ref="I3290">_xlfn.XLOOKUP(Flights[[#This Row],[Destination]],_xlfn._TRO_TRAILING(Airports!A:A),_xlfn._TRO_TRAILING(Airports!E:E),"Code not found")</f>
        <v>CA</v>
      </c>
      <c r="J3290" s="1">
        <v>0.3576388888888889</v>
      </c>
      <c r="K3290">
        <f>HOUR(Flights[[#This Row],[Scheduled Departure]])</f>
        <v>8</v>
      </c>
      <c r="L3290" s="1">
        <v>0.35486111111111113</v>
      </c>
      <c r="M3290">
        <v>-4</v>
      </c>
      <c r="N3290">
        <v>84</v>
      </c>
      <c r="O3290" s="14">
        <f>Flights[[#This Row],[Length (min)]]/60</f>
        <v>1.4</v>
      </c>
      <c r="P3290">
        <v>337</v>
      </c>
      <c r="Q3290" s="17">
        <f>IFERROR(Flights[[#This Row],[Distance]]/Flights[[#This Row],[Length (hr)]],"")</f>
        <v>240.71428571428572</v>
      </c>
      <c r="R3290" s="1">
        <v>0.41319444444444442</v>
      </c>
      <c r="S3290" s="1">
        <v>0.41319444444444442</v>
      </c>
      <c r="T3290">
        <v>0</v>
      </c>
      <c r="U3290" t="str">
        <f>IF(Flights[[#This Row],[Arrival Delay]]="","Cancelled",IF(Flights[[#This Row],[Arrival Delay]]&gt;15,"Delayed","On time"))</f>
        <v>On time</v>
      </c>
      <c r="V3290" t="str">
        <f>IF(Flights[[#This Row],[Status]]&lt;&gt;"Delayed","",IF(Flights[[#This Row],[Arrival Delay]]&gt;120,"Severe",IF(Flights[[#This Row],[Arrival Delay]]&gt;60,"Major","Moderate")))</f>
        <v/>
      </c>
      <c r="X3290" t="str">
        <f>IF(OR(AND(Flights[[#This Row],[Status]]="Cancelled",Flights[[#This Row],[Cancellation Reason]]="Airline/Carrier"),Flights[[#This Row],[Delay Type]]="Severe"),"Yes","No")</f>
        <v>No</v>
      </c>
    </row>
    <row r="3291" spans="1:24" x14ac:dyDescent="0.25">
      <c r="A3291" s="3">
        <v>42244</v>
      </c>
      <c r="B3291">
        <f>WEEKNUM(Flights[[#This Row],[Date]],2)</f>
        <v>35</v>
      </c>
      <c r="C3291">
        <f>WEEKDAY(Flights[[#This Row],[Date]],2)</f>
        <v>5</v>
      </c>
      <c r="D3291" t="s">
        <v>424</v>
      </c>
      <c r="E3291" t="s">
        <v>1990</v>
      </c>
      <c r="F3291" t="s">
        <v>0</v>
      </c>
      <c r="G3291" t="s">
        <v>17</v>
      </c>
      <c r="H3291" t="str">
        <f>_xlfn.XLOOKUP(Flights[[#This Row],[Destination]],Airports!$A$1:$A$77,Airports!$D$1:$D$77,"Code not found")</f>
        <v>Honolulu</v>
      </c>
      <c r="I3291" t="str" cm="1">
        <f t="array" ref="I3291">_xlfn.XLOOKUP(Flights[[#This Row],[Destination]],_xlfn._TRO_TRAILING(Airports!A:A),_xlfn._TRO_TRAILING(Airports!E:E),"Code not found")</f>
        <v>HI</v>
      </c>
      <c r="J3291" s="1">
        <v>0.3611111111111111</v>
      </c>
      <c r="K3291">
        <f>HOUR(Flights[[#This Row],[Scheduled Departure]])</f>
        <v>8</v>
      </c>
      <c r="L3291" s="1">
        <v>0.36875000000000002</v>
      </c>
      <c r="M3291">
        <v>11</v>
      </c>
      <c r="N3291">
        <v>343</v>
      </c>
      <c r="O3291" s="14">
        <f>Flights[[#This Row],[Length (min)]]/60</f>
        <v>5.7166666666666668</v>
      </c>
      <c r="P3291">
        <v>2556</v>
      </c>
      <c r="Q3291" s="17">
        <f>IFERROR(Flights[[#This Row],[Distance]]/Flights[[#This Row],[Length (hr)]],"")</f>
        <v>447.1137026239067</v>
      </c>
      <c r="R3291" s="1">
        <v>0.47152777777777777</v>
      </c>
      <c r="S3291" s="1">
        <v>0.48194444444444445</v>
      </c>
      <c r="T3291">
        <v>15</v>
      </c>
      <c r="U3291" t="str">
        <f>IF(Flights[[#This Row],[Arrival Delay]]="","Cancelled",IF(Flights[[#This Row],[Arrival Delay]]&gt;15,"Delayed","On time"))</f>
        <v>On time</v>
      </c>
      <c r="V3291" t="str">
        <f>IF(Flights[[#This Row],[Status]]&lt;&gt;"Delayed","",IF(Flights[[#This Row],[Arrival Delay]]&gt;120,"Severe",IF(Flights[[#This Row],[Arrival Delay]]&gt;60,"Major","Moderate")))</f>
        <v/>
      </c>
      <c r="X3291" t="str">
        <f>IF(OR(AND(Flights[[#This Row],[Status]]="Cancelled",Flights[[#This Row],[Cancellation Reason]]="Airline/Carrier"),Flights[[#This Row],[Delay Type]]="Severe"),"Yes","No")</f>
        <v>No</v>
      </c>
    </row>
    <row r="3292" spans="1:24" x14ac:dyDescent="0.25">
      <c r="A3292" s="3">
        <v>42244</v>
      </c>
      <c r="B3292">
        <f>WEEKNUM(Flights[[#This Row],[Date]],2)</f>
        <v>35</v>
      </c>
      <c r="C3292">
        <f>WEEKDAY(Flights[[#This Row],[Date]],2)</f>
        <v>5</v>
      </c>
      <c r="D3292" t="s">
        <v>1107</v>
      </c>
      <c r="E3292" t="s">
        <v>1995</v>
      </c>
      <c r="F3292" t="s">
        <v>0</v>
      </c>
      <c r="G3292" t="s">
        <v>306</v>
      </c>
      <c r="H3292" t="str">
        <f>_xlfn.XLOOKUP(Flights[[#This Row],[Destination]],Airports!$A$1:$A$77,Airports!$D$1:$D$77,"Code not found")</f>
        <v>Chicago</v>
      </c>
      <c r="I3292" t="str" cm="1">
        <f t="array" ref="I3292">_xlfn.XLOOKUP(Flights[[#This Row],[Destination]],_xlfn._TRO_TRAILING(Airports!A:A),_xlfn._TRO_TRAILING(Airports!E:E),"Code not found")</f>
        <v>IL</v>
      </c>
      <c r="J3292" s="1">
        <v>0.36458333333333331</v>
      </c>
      <c r="K3292">
        <f>HOUR(Flights[[#This Row],[Scheduled Departure]])</f>
        <v>8</v>
      </c>
      <c r="L3292" s="1">
        <v>0.36458333333333331</v>
      </c>
      <c r="M3292">
        <v>0</v>
      </c>
      <c r="N3292">
        <v>235</v>
      </c>
      <c r="O3292" s="14">
        <f>Flights[[#This Row],[Length (min)]]/60</f>
        <v>3.9166666666666665</v>
      </c>
      <c r="P3292">
        <v>1750</v>
      </c>
      <c r="Q3292" s="17">
        <f>IFERROR(Flights[[#This Row],[Distance]]/Flights[[#This Row],[Length (hr)]],"")</f>
        <v>446.80851063829789</v>
      </c>
      <c r="R3292" s="1">
        <v>0.61111111111111116</v>
      </c>
      <c r="S3292" s="1">
        <v>0.61111111111111116</v>
      </c>
      <c r="T3292">
        <v>0</v>
      </c>
      <c r="U3292" t="str">
        <f>IF(Flights[[#This Row],[Arrival Delay]]="","Cancelled",IF(Flights[[#This Row],[Arrival Delay]]&gt;15,"Delayed","On time"))</f>
        <v>On time</v>
      </c>
      <c r="V3292" t="str">
        <f>IF(Flights[[#This Row],[Status]]&lt;&gt;"Delayed","",IF(Flights[[#This Row],[Arrival Delay]]&gt;120,"Severe",IF(Flights[[#This Row],[Arrival Delay]]&gt;60,"Major","Moderate")))</f>
        <v/>
      </c>
      <c r="X3292" t="str">
        <f>IF(OR(AND(Flights[[#This Row],[Status]]="Cancelled",Flights[[#This Row],[Cancellation Reason]]="Airline/Carrier"),Flights[[#This Row],[Delay Type]]="Severe"),"Yes","No")</f>
        <v>No</v>
      </c>
    </row>
    <row r="3293" spans="1:24" x14ac:dyDescent="0.25">
      <c r="A3293" s="3">
        <v>42244</v>
      </c>
      <c r="B3293">
        <f>WEEKNUM(Flights[[#This Row],[Date]],2)</f>
        <v>35</v>
      </c>
      <c r="C3293">
        <f>WEEKDAY(Flights[[#This Row],[Date]],2)</f>
        <v>5</v>
      </c>
      <c r="D3293" t="s">
        <v>430</v>
      </c>
      <c r="E3293" t="s">
        <v>1989</v>
      </c>
      <c r="F3293" t="s">
        <v>0</v>
      </c>
      <c r="G3293" t="s">
        <v>26</v>
      </c>
      <c r="H3293" t="str">
        <f>_xlfn.XLOOKUP(Flights[[#This Row],[Destination]],Airports!$A$1:$A$77,Airports!$D$1:$D$77,"Code not found")</f>
        <v>Atlanta</v>
      </c>
      <c r="I3293" t="str" cm="1">
        <f t="array" ref="I3293">_xlfn.XLOOKUP(Flights[[#This Row],[Destination]],_xlfn._TRO_TRAILING(Airports!A:A),_xlfn._TRO_TRAILING(Airports!E:E),"Code not found")</f>
        <v>GA</v>
      </c>
      <c r="J3293" s="1">
        <v>0.3888888888888889</v>
      </c>
      <c r="K3293">
        <f>HOUR(Flights[[#This Row],[Scheduled Departure]])</f>
        <v>9</v>
      </c>
      <c r="L3293" s="1">
        <v>0.38680555555555557</v>
      </c>
      <c r="M3293">
        <v>-3</v>
      </c>
      <c r="N3293">
        <v>268</v>
      </c>
      <c r="O3293" s="14">
        <f>Flights[[#This Row],[Length (min)]]/60</f>
        <v>4.4666666666666668</v>
      </c>
      <c r="P3293">
        <v>1947</v>
      </c>
      <c r="Q3293" s="17">
        <f>IFERROR(Flights[[#This Row],[Distance]]/Flights[[#This Row],[Length (hr)]],"")</f>
        <v>435.8955223880597</v>
      </c>
      <c r="R3293" s="1">
        <v>0.70486111111111116</v>
      </c>
      <c r="S3293" s="1">
        <v>0.69791666666666663</v>
      </c>
      <c r="T3293">
        <v>-10</v>
      </c>
      <c r="U3293" t="str">
        <f>IF(Flights[[#This Row],[Arrival Delay]]="","Cancelled",IF(Flights[[#This Row],[Arrival Delay]]&gt;15,"Delayed","On time"))</f>
        <v>On time</v>
      </c>
      <c r="V3293" t="str">
        <f>IF(Flights[[#This Row],[Status]]&lt;&gt;"Delayed","",IF(Flights[[#This Row],[Arrival Delay]]&gt;120,"Severe",IF(Flights[[#This Row],[Arrival Delay]]&gt;60,"Major","Moderate")))</f>
        <v/>
      </c>
      <c r="X3293" t="str">
        <f>IF(OR(AND(Flights[[#This Row],[Status]]="Cancelled",Flights[[#This Row],[Cancellation Reason]]="Airline/Carrier"),Flights[[#This Row],[Delay Type]]="Severe"),"Yes","No")</f>
        <v>No</v>
      </c>
    </row>
    <row r="3294" spans="1:24" x14ac:dyDescent="0.25">
      <c r="A3294" s="3">
        <v>42244</v>
      </c>
      <c r="B3294">
        <f>WEEKNUM(Flights[[#This Row],[Date]],2)</f>
        <v>35</v>
      </c>
      <c r="C3294">
        <f>WEEKDAY(Flights[[#This Row],[Date]],2)</f>
        <v>5</v>
      </c>
      <c r="D3294" t="s">
        <v>698</v>
      </c>
      <c r="E3294" t="s">
        <v>1996</v>
      </c>
      <c r="F3294" t="s">
        <v>0</v>
      </c>
      <c r="G3294" t="s">
        <v>270</v>
      </c>
      <c r="H3294" t="str">
        <f>_xlfn.XLOOKUP(Flights[[#This Row],[Destination]],Airports!$A$1:$A$77,Airports!$D$1:$D$77,"Code not found")</f>
        <v>Dallas</v>
      </c>
      <c r="I3294" t="str" cm="1">
        <f t="array" ref="I3294">_xlfn.XLOOKUP(Flights[[#This Row],[Destination]],_xlfn._TRO_TRAILING(Airports!A:A),_xlfn._TRO_TRAILING(Airports!E:E),"Code not found")</f>
        <v>TX</v>
      </c>
      <c r="J3294" s="1">
        <v>0.44097222222222221</v>
      </c>
      <c r="K3294">
        <f>HOUR(Flights[[#This Row],[Scheduled Departure]])</f>
        <v>10</v>
      </c>
      <c r="L3294" s="1">
        <v>0.43819444444444444</v>
      </c>
      <c r="M3294">
        <v>-4</v>
      </c>
      <c r="N3294">
        <v>175</v>
      </c>
      <c r="O3294" s="14">
        <f>Flights[[#This Row],[Length (min)]]/60</f>
        <v>2.9166666666666665</v>
      </c>
      <c r="P3294">
        <v>1246</v>
      </c>
      <c r="Q3294" s="17">
        <f>IFERROR(Flights[[#This Row],[Distance]]/Flights[[#This Row],[Length (hr)]],"")</f>
        <v>427.20000000000005</v>
      </c>
      <c r="R3294" s="1">
        <v>0.65277777777777779</v>
      </c>
      <c r="S3294" s="1">
        <v>0.6430555555555556</v>
      </c>
      <c r="T3294">
        <v>-14</v>
      </c>
      <c r="U3294" t="str">
        <f>IF(Flights[[#This Row],[Arrival Delay]]="","Cancelled",IF(Flights[[#This Row],[Arrival Delay]]&gt;15,"Delayed","On time"))</f>
        <v>On time</v>
      </c>
      <c r="V3294" t="str">
        <f>IF(Flights[[#This Row],[Status]]&lt;&gt;"Delayed","",IF(Flights[[#This Row],[Arrival Delay]]&gt;120,"Severe",IF(Flights[[#This Row],[Arrival Delay]]&gt;60,"Major","Moderate")))</f>
        <v/>
      </c>
      <c r="X3294" t="str">
        <f>IF(OR(AND(Flights[[#This Row],[Status]]="Cancelled",Flights[[#This Row],[Cancellation Reason]]="Airline/Carrier"),Flights[[#This Row],[Delay Type]]="Severe"),"Yes","No")</f>
        <v>No</v>
      </c>
    </row>
    <row r="3295" spans="1:24" x14ac:dyDescent="0.25">
      <c r="A3295" s="3">
        <v>42244</v>
      </c>
      <c r="B3295">
        <f>WEEKNUM(Flights[[#This Row],[Date]],2)</f>
        <v>35</v>
      </c>
      <c r="C3295">
        <f>WEEKDAY(Flights[[#This Row],[Date]],2)</f>
        <v>5</v>
      </c>
      <c r="D3295" t="s">
        <v>196</v>
      </c>
      <c r="E3295" t="s">
        <v>1987</v>
      </c>
      <c r="F3295" t="s">
        <v>0</v>
      </c>
      <c r="G3295" t="s">
        <v>27</v>
      </c>
      <c r="H3295" t="str">
        <f>_xlfn.XLOOKUP(Flights[[#This Row],[Destination]],Airports!$A$1:$A$77,Airports!$D$1:$D$77,"Code not found")</f>
        <v>Charlotte</v>
      </c>
      <c r="I3295" t="str" cm="1">
        <f t="array" ref="I3295">_xlfn.XLOOKUP(Flights[[#This Row],[Destination]],_xlfn._TRO_TRAILING(Airports!A:A),_xlfn._TRO_TRAILING(Airports!E:E),"Code not found")</f>
        <v>NC</v>
      </c>
      <c r="J3295" s="1">
        <v>0.47222222222222221</v>
      </c>
      <c r="K3295">
        <f>HOUR(Flights[[#This Row],[Scheduled Departure]])</f>
        <v>11</v>
      </c>
      <c r="L3295" s="1">
        <v>0.46736111111111112</v>
      </c>
      <c r="M3295">
        <v>-7</v>
      </c>
      <c r="N3295">
        <v>298</v>
      </c>
      <c r="O3295" s="14">
        <f>Flights[[#This Row],[Length (min)]]/60</f>
        <v>4.9666666666666668</v>
      </c>
      <c r="P3295">
        <v>2125</v>
      </c>
      <c r="Q3295" s="17">
        <f>IFERROR(Flights[[#This Row],[Distance]]/Flights[[#This Row],[Length (hr)]],"")</f>
        <v>427.85234899328856</v>
      </c>
      <c r="R3295" s="1">
        <v>0.80694444444444446</v>
      </c>
      <c r="S3295" s="1">
        <v>0.7993055555555556</v>
      </c>
      <c r="T3295">
        <v>-11</v>
      </c>
      <c r="U3295" t="str">
        <f>IF(Flights[[#This Row],[Arrival Delay]]="","Cancelled",IF(Flights[[#This Row],[Arrival Delay]]&gt;15,"Delayed","On time"))</f>
        <v>On time</v>
      </c>
      <c r="V3295" t="str">
        <f>IF(Flights[[#This Row],[Status]]&lt;&gt;"Delayed","",IF(Flights[[#This Row],[Arrival Delay]]&gt;120,"Severe",IF(Flights[[#This Row],[Arrival Delay]]&gt;60,"Major","Moderate")))</f>
        <v/>
      </c>
      <c r="X3295" t="str">
        <f>IF(OR(AND(Flights[[#This Row],[Status]]="Cancelled",Flights[[#This Row],[Cancellation Reason]]="Airline/Carrier"),Flights[[#This Row],[Delay Type]]="Severe"),"Yes","No")</f>
        <v>No</v>
      </c>
    </row>
    <row r="3296" spans="1:24" x14ac:dyDescent="0.25">
      <c r="A3296" s="3">
        <v>42244</v>
      </c>
      <c r="B3296">
        <f>WEEKNUM(Flights[[#This Row],[Date]],2)</f>
        <v>35</v>
      </c>
      <c r="C3296">
        <f>WEEKDAY(Flights[[#This Row],[Date]],2)</f>
        <v>5</v>
      </c>
      <c r="D3296" t="s">
        <v>510</v>
      </c>
      <c r="E3296" t="s">
        <v>1996</v>
      </c>
      <c r="F3296" t="s">
        <v>0</v>
      </c>
      <c r="G3296" t="s">
        <v>281</v>
      </c>
      <c r="H3296" t="str">
        <f>_xlfn.XLOOKUP(Flights[[#This Row],[Destination]],Airports!$A$1:$A$77,Airports!$D$1:$D$77,"Code not found")</f>
        <v>Newark</v>
      </c>
      <c r="I3296" t="str" cm="1">
        <f t="array" ref="I3296">_xlfn.XLOOKUP(Flights[[#This Row],[Destination]],_xlfn._TRO_TRAILING(Airports!A:A),_xlfn._TRO_TRAILING(Airports!E:E),"Code not found")</f>
        <v>NJ</v>
      </c>
      <c r="J3296" s="1">
        <v>0.52430555555555558</v>
      </c>
      <c r="K3296">
        <f>HOUR(Flights[[#This Row],[Scheduled Departure]])</f>
        <v>12</v>
      </c>
      <c r="L3296" s="1">
        <v>0.53402777777777777</v>
      </c>
      <c r="M3296">
        <v>14</v>
      </c>
      <c r="N3296">
        <v>308</v>
      </c>
      <c r="O3296" s="14">
        <f>Flights[[#This Row],[Length (min)]]/60</f>
        <v>5.1333333333333337</v>
      </c>
      <c r="P3296">
        <v>2454</v>
      </c>
      <c r="Q3296" s="17">
        <f>IFERROR(Flights[[#This Row],[Distance]]/Flights[[#This Row],[Length (hr)]],"")</f>
        <v>478.05194805194799</v>
      </c>
      <c r="R3296" s="1">
        <v>0.875</v>
      </c>
      <c r="S3296" s="1">
        <v>0.87291666666666667</v>
      </c>
      <c r="T3296">
        <v>-3</v>
      </c>
      <c r="U3296" t="str">
        <f>IF(Flights[[#This Row],[Arrival Delay]]="","Cancelled",IF(Flights[[#This Row],[Arrival Delay]]&gt;15,"Delayed","On time"))</f>
        <v>On time</v>
      </c>
      <c r="V3296" t="str">
        <f>IF(Flights[[#This Row],[Status]]&lt;&gt;"Delayed","",IF(Flights[[#This Row],[Arrival Delay]]&gt;120,"Severe",IF(Flights[[#This Row],[Arrival Delay]]&gt;60,"Major","Moderate")))</f>
        <v/>
      </c>
      <c r="X3296" t="str">
        <f>IF(OR(AND(Flights[[#This Row],[Status]]="Cancelled",Flights[[#This Row],[Cancellation Reason]]="Airline/Carrier"),Flights[[#This Row],[Delay Type]]="Severe"),"Yes","No")</f>
        <v>No</v>
      </c>
    </row>
    <row r="3297" spans="1:24" x14ac:dyDescent="0.25">
      <c r="A3297" s="3">
        <v>42244</v>
      </c>
      <c r="B3297">
        <f>WEEKNUM(Flights[[#This Row],[Date]],2)</f>
        <v>35</v>
      </c>
      <c r="C3297">
        <f>WEEKDAY(Flights[[#This Row],[Date]],2)</f>
        <v>5</v>
      </c>
      <c r="D3297" t="s">
        <v>518</v>
      </c>
      <c r="E3297" t="s">
        <v>1991</v>
      </c>
      <c r="F3297" t="s">
        <v>0</v>
      </c>
      <c r="G3297" t="s">
        <v>18</v>
      </c>
      <c r="H3297" t="str">
        <f>_xlfn.XLOOKUP(Flights[[#This Row],[Destination]],Airports!$A$1:$A$77,Airports!$D$1:$D$77,"Code not found")</f>
        <v>Arlington</v>
      </c>
      <c r="I3297" t="str" cm="1">
        <f t="array" ref="I3297">_xlfn.XLOOKUP(Flights[[#This Row],[Destination]],_xlfn._TRO_TRAILING(Airports!A:A),_xlfn._TRO_TRAILING(Airports!E:E),"Code not found")</f>
        <v>VA</v>
      </c>
      <c r="J3297" s="1">
        <v>0.52777777777777779</v>
      </c>
      <c r="K3297">
        <f>HOUR(Flights[[#This Row],[Scheduled Departure]])</f>
        <v>12</v>
      </c>
      <c r="L3297" s="1">
        <v>0.52152777777777781</v>
      </c>
      <c r="M3297">
        <v>-9</v>
      </c>
      <c r="N3297">
        <v>303</v>
      </c>
      <c r="O3297" s="14">
        <f>Flights[[#This Row],[Length (min)]]/60</f>
        <v>5.05</v>
      </c>
      <c r="P3297">
        <v>2311</v>
      </c>
      <c r="Q3297" s="17">
        <f>IFERROR(Flights[[#This Row],[Distance]]/Flights[[#This Row],[Length (hr)]],"")</f>
        <v>457.62376237623766</v>
      </c>
      <c r="R3297" s="1">
        <v>0.87291666666666667</v>
      </c>
      <c r="S3297" s="1">
        <v>0.8569444444444444</v>
      </c>
      <c r="T3297">
        <v>-23</v>
      </c>
      <c r="U3297" t="str">
        <f>IF(Flights[[#This Row],[Arrival Delay]]="","Cancelled",IF(Flights[[#This Row],[Arrival Delay]]&gt;15,"Delayed","On time"))</f>
        <v>On time</v>
      </c>
      <c r="V3297" t="str">
        <f>IF(Flights[[#This Row],[Status]]&lt;&gt;"Delayed","",IF(Flights[[#This Row],[Arrival Delay]]&gt;120,"Severe",IF(Flights[[#This Row],[Arrival Delay]]&gt;60,"Major","Moderate")))</f>
        <v/>
      </c>
      <c r="X3297" t="str">
        <f>IF(OR(AND(Flights[[#This Row],[Status]]="Cancelled",Flights[[#This Row],[Cancellation Reason]]="Airline/Carrier"),Flights[[#This Row],[Delay Type]]="Severe"),"Yes","No")</f>
        <v>No</v>
      </c>
    </row>
    <row r="3298" spans="1:24" x14ac:dyDescent="0.25">
      <c r="A3298" s="3">
        <v>42244</v>
      </c>
      <c r="B3298">
        <f>WEEKNUM(Flights[[#This Row],[Date]],2)</f>
        <v>35</v>
      </c>
      <c r="C3298">
        <f>WEEKDAY(Flights[[#This Row],[Date]],2)</f>
        <v>5</v>
      </c>
      <c r="D3298" t="s">
        <v>1639</v>
      </c>
      <c r="E3298" t="s">
        <v>1995</v>
      </c>
      <c r="F3298" t="s">
        <v>0</v>
      </c>
      <c r="G3298" t="s">
        <v>318</v>
      </c>
      <c r="H3298" t="str">
        <f>_xlfn.XLOOKUP(Flights[[#This Row],[Destination]],Airports!$A$1:$A$77,Airports!$D$1:$D$77,"Code not found")</f>
        <v>Oakland</v>
      </c>
      <c r="I3298" t="str" cm="1">
        <f t="array" ref="I3298">_xlfn.XLOOKUP(Flights[[#This Row],[Destination]],_xlfn._TRO_TRAILING(Airports!A:A),_xlfn._TRO_TRAILING(Airports!E:E),"Code not found")</f>
        <v>CA</v>
      </c>
      <c r="J3298" s="1">
        <v>0.55555555555555558</v>
      </c>
      <c r="K3298">
        <f>HOUR(Flights[[#This Row],[Scheduled Departure]])</f>
        <v>13</v>
      </c>
      <c r="L3298" s="1">
        <v>0.5541666666666667</v>
      </c>
      <c r="M3298">
        <v>-2</v>
      </c>
      <c r="N3298">
        <v>69</v>
      </c>
      <c r="O3298" s="14">
        <f>Flights[[#This Row],[Length (min)]]/60</f>
        <v>1.1499999999999999</v>
      </c>
      <c r="P3298">
        <v>337</v>
      </c>
      <c r="Q3298" s="17">
        <f>IFERROR(Flights[[#This Row],[Distance]]/Flights[[#This Row],[Length (hr)]],"")</f>
        <v>293.04347826086956</v>
      </c>
      <c r="R3298" s="1">
        <v>0.60416666666666663</v>
      </c>
      <c r="S3298" s="1">
        <v>0.6020833333333333</v>
      </c>
      <c r="T3298">
        <v>-3</v>
      </c>
      <c r="U3298" t="str">
        <f>IF(Flights[[#This Row],[Arrival Delay]]="","Cancelled",IF(Flights[[#This Row],[Arrival Delay]]&gt;15,"Delayed","On time"))</f>
        <v>On time</v>
      </c>
      <c r="V3298" t="str">
        <f>IF(Flights[[#This Row],[Status]]&lt;&gt;"Delayed","",IF(Flights[[#This Row],[Arrival Delay]]&gt;120,"Severe",IF(Flights[[#This Row],[Arrival Delay]]&gt;60,"Major","Moderate")))</f>
        <v/>
      </c>
      <c r="X3298" t="str">
        <f>IF(OR(AND(Flights[[#This Row],[Status]]="Cancelled",Flights[[#This Row],[Cancellation Reason]]="Airline/Carrier"),Flights[[#This Row],[Delay Type]]="Severe"),"Yes","No")</f>
        <v>No</v>
      </c>
    </row>
    <row r="3299" spans="1:24" x14ac:dyDescent="0.25">
      <c r="A3299" s="3">
        <v>42244</v>
      </c>
      <c r="B3299">
        <f>WEEKNUM(Flights[[#This Row],[Date]],2)</f>
        <v>35</v>
      </c>
      <c r="C3299">
        <f>WEEKDAY(Flights[[#This Row],[Date]],2)</f>
        <v>5</v>
      </c>
      <c r="D3299" t="s">
        <v>1633</v>
      </c>
      <c r="E3299" t="s">
        <v>1994</v>
      </c>
      <c r="F3299" t="s">
        <v>0</v>
      </c>
      <c r="G3299" t="s">
        <v>335</v>
      </c>
      <c r="H3299" t="str">
        <f>_xlfn.XLOOKUP(Flights[[#This Row],[Destination]],Airports!$A$1:$A$77,Airports!$D$1:$D$77,"Code not found")</f>
        <v>Reno</v>
      </c>
      <c r="I3299" t="str" cm="1">
        <f t="array" ref="I3299">_xlfn.XLOOKUP(Flights[[#This Row],[Destination]],_xlfn._TRO_TRAILING(Airports!A:A),_xlfn._TRO_TRAILING(Airports!E:E),"Code not found")</f>
        <v>NV</v>
      </c>
      <c r="J3299" s="1">
        <v>0.56944444444444442</v>
      </c>
      <c r="K3299">
        <f>HOUR(Flights[[#This Row],[Scheduled Departure]])</f>
        <v>13</v>
      </c>
      <c r="L3299" s="1">
        <v>0.56805555555555554</v>
      </c>
      <c r="M3299">
        <v>-2</v>
      </c>
      <c r="N3299">
        <v>92</v>
      </c>
      <c r="O3299" s="14">
        <f>Flights[[#This Row],[Length (min)]]/60</f>
        <v>1.5333333333333334</v>
      </c>
      <c r="P3299">
        <v>391</v>
      </c>
      <c r="Q3299" s="17">
        <f>IFERROR(Flights[[#This Row],[Distance]]/Flights[[#This Row],[Length (hr)]],"")</f>
        <v>254.99999999999997</v>
      </c>
      <c r="R3299" s="1">
        <v>0.63124999999999998</v>
      </c>
      <c r="S3299" s="1">
        <v>0.63194444444444442</v>
      </c>
      <c r="T3299">
        <v>1</v>
      </c>
      <c r="U3299" t="str">
        <f>IF(Flights[[#This Row],[Arrival Delay]]="","Cancelled",IF(Flights[[#This Row],[Arrival Delay]]&gt;15,"Delayed","On time"))</f>
        <v>On time</v>
      </c>
      <c r="V3299" t="str">
        <f>IF(Flights[[#This Row],[Status]]&lt;&gt;"Delayed","",IF(Flights[[#This Row],[Arrival Delay]]&gt;120,"Severe",IF(Flights[[#This Row],[Arrival Delay]]&gt;60,"Major","Moderate")))</f>
        <v/>
      </c>
      <c r="X3299" t="str">
        <f>IF(OR(AND(Flights[[#This Row],[Status]]="Cancelled",Flights[[#This Row],[Cancellation Reason]]="Airline/Carrier"),Flights[[#This Row],[Delay Type]]="Severe"),"Yes","No")</f>
        <v>No</v>
      </c>
    </row>
    <row r="3300" spans="1:24" x14ac:dyDescent="0.25">
      <c r="A3300" s="3">
        <v>42244</v>
      </c>
      <c r="B3300">
        <f>WEEKNUM(Flights[[#This Row],[Date]],2)</f>
        <v>35</v>
      </c>
      <c r="C3300">
        <f>WEEKDAY(Flights[[#This Row],[Date]],2)</f>
        <v>5</v>
      </c>
      <c r="D3300" t="s">
        <v>71</v>
      </c>
      <c r="E3300" t="s">
        <v>1987</v>
      </c>
      <c r="F3300" t="s">
        <v>0</v>
      </c>
      <c r="G3300" t="s">
        <v>15</v>
      </c>
      <c r="H3300" t="str">
        <f>_xlfn.XLOOKUP(Flights[[#This Row],[Destination]],Airports!$A$1:$A$77,Airports!$D$1:$D$77,"Code not found")</f>
        <v>Las Vegas</v>
      </c>
      <c r="I3300" t="str" cm="1">
        <f t="array" ref="I3300">_xlfn.XLOOKUP(Flights[[#This Row],[Destination]],_xlfn._TRO_TRAILING(Airports!A:A),_xlfn._TRO_TRAILING(Airports!E:E),"Code not found")</f>
        <v>NV</v>
      </c>
      <c r="J3300" s="1">
        <v>0.57638888888888884</v>
      </c>
      <c r="K3300">
        <f>HOUR(Flights[[#This Row],[Scheduled Departure]])</f>
        <v>13</v>
      </c>
      <c r="L3300" s="1">
        <v>0.57361111111111107</v>
      </c>
      <c r="M3300">
        <v>-4</v>
      </c>
      <c r="N3300">
        <v>80</v>
      </c>
      <c r="O3300" s="14">
        <f>Flights[[#This Row],[Length (min)]]/60</f>
        <v>1.3333333333333333</v>
      </c>
      <c r="P3300">
        <v>236</v>
      </c>
      <c r="Q3300" s="17">
        <f>IFERROR(Flights[[#This Row],[Distance]]/Flights[[#This Row],[Length (hr)]],"")</f>
        <v>177</v>
      </c>
      <c r="R3300" s="1">
        <v>0.63263888888888886</v>
      </c>
      <c r="S3300" s="1">
        <v>0.62916666666666665</v>
      </c>
      <c r="T3300">
        <v>-5</v>
      </c>
      <c r="U3300" t="str">
        <f>IF(Flights[[#This Row],[Arrival Delay]]="","Cancelled",IF(Flights[[#This Row],[Arrival Delay]]&gt;15,"Delayed","On time"))</f>
        <v>On time</v>
      </c>
      <c r="V3300" t="str">
        <f>IF(Flights[[#This Row],[Status]]&lt;&gt;"Delayed","",IF(Flights[[#This Row],[Arrival Delay]]&gt;120,"Severe",IF(Flights[[#This Row],[Arrival Delay]]&gt;60,"Major","Moderate")))</f>
        <v/>
      </c>
      <c r="X3300" t="str">
        <f>IF(OR(AND(Flights[[#This Row],[Status]]="Cancelled",Flights[[#This Row],[Cancellation Reason]]="Airline/Carrier"),Flights[[#This Row],[Delay Type]]="Severe"),"Yes","No")</f>
        <v>No</v>
      </c>
    </row>
    <row r="3301" spans="1:24" x14ac:dyDescent="0.25">
      <c r="A3301" s="3">
        <v>42244</v>
      </c>
      <c r="B3301">
        <f>WEEKNUM(Flights[[#This Row],[Date]],2)</f>
        <v>35</v>
      </c>
      <c r="C3301">
        <f>WEEKDAY(Flights[[#This Row],[Date]],2)</f>
        <v>5</v>
      </c>
      <c r="D3301" t="s">
        <v>547</v>
      </c>
      <c r="E3301" t="s">
        <v>1991</v>
      </c>
      <c r="F3301" t="s">
        <v>0</v>
      </c>
      <c r="G3301" t="s">
        <v>344</v>
      </c>
      <c r="H3301" t="str">
        <f>_xlfn.XLOOKUP(Flights[[#This Row],[Destination]],Airports!$A$1:$A$77,Airports!$D$1:$D$77,"Code not found")</f>
        <v>Seattle</v>
      </c>
      <c r="I3301" t="str" cm="1">
        <f t="array" ref="I3301">_xlfn.XLOOKUP(Flights[[#This Row],[Destination]],_xlfn._TRO_TRAILING(Airports!A:A),_xlfn._TRO_TRAILING(Airports!E:E),"Code not found")</f>
        <v>WA</v>
      </c>
      <c r="J3301" s="1">
        <v>0.67013888888888884</v>
      </c>
      <c r="K3301">
        <f>HOUR(Flights[[#This Row],[Scheduled Departure]])</f>
        <v>16</v>
      </c>
      <c r="L3301" s="1">
        <v>0.66597222222222219</v>
      </c>
      <c r="M3301">
        <v>-6</v>
      </c>
      <c r="N3301">
        <v>146</v>
      </c>
      <c r="O3301" s="14">
        <f>Flights[[#This Row],[Length (min)]]/60</f>
        <v>2.4333333333333331</v>
      </c>
      <c r="P3301">
        <v>954</v>
      </c>
      <c r="Q3301" s="17">
        <f>IFERROR(Flights[[#This Row],[Distance]]/Flights[[#This Row],[Length (hr)]],"")</f>
        <v>392.054794520548</v>
      </c>
      <c r="R3301" s="1">
        <v>0.77708333333333335</v>
      </c>
      <c r="S3301" s="1">
        <v>0.76736111111111116</v>
      </c>
      <c r="T3301">
        <v>-14</v>
      </c>
      <c r="U3301" t="str">
        <f>IF(Flights[[#This Row],[Arrival Delay]]="","Cancelled",IF(Flights[[#This Row],[Arrival Delay]]&gt;15,"Delayed","On time"))</f>
        <v>On time</v>
      </c>
      <c r="V3301" t="str">
        <f>IF(Flights[[#This Row],[Status]]&lt;&gt;"Delayed","",IF(Flights[[#This Row],[Arrival Delay]]&gt;120,"Severe",IF(Flights[[#This Row],[Arrival Delay]]&gt;60,"Major","Moderate")))</f>
        <v/>
      </c>
      <c r="X3301" t="str">
        <f>IF(OR(AND(Flights[[#This Row],[Status]]="Cancelled",Flights[[#This Row],[Cancellation Reason]]="Airline/Carrier"),Flights[[#This Row],[Delay Type]]="Severe"),"Yes","No")</f>
        <v>No</v>
      </c>
    </row>
    <row r="3302" spans="1:24" x14ac:dyDescent="0.25">
      <c r="A3302" s="3">
        <v>42244</v>
      </c>
      <c r="B3302">
        <f>WEEKNUM(Flights[[#This Row],[Date]],2)</f>
        <v>35</v>
      </c>
      <c r="C3302">
        <f>WEEKDAY(Flights[[#This Row],[Date]],2)</f>
        <v>5</v>
      </c>
      <c r="D3302" t="s">
        <v>591</v>
      </c>
      <c r="E3302" t="s">
        <v>1990</v>
      </c>
      <c r="F3302" t="s">
        <v>0</v>
      </c>
      <c r="G3302" t="s">
        <v>297</v>
      </c>
      <c r="H3302" t="str">
        <f>_xlfn.XLOOKUP(Flights[[#This Row],[Destination]],Airports!$A$1:$A$77,Airports!$D$1:$D$77,"Code not found")</f>
        <v>Hilo</v>
      </c>
      <c r="I3302" t="str" cm="1">
        <f t="array" ref="I3302">_xlfn.XLOOKUP(Flights[[#This Row],[Destination]],_xlfn._TRO_TRAILING(Airports!A:A),_xlfn._TRO_TRAILING(Airports!E:E),"Code not found")</f>
        <v>HI</v>
      </c>
      <c r="J3302" s="1">
        <v>0.72222222222222221</v>
      </c>
      <c r="K3302">
        <f>HOUR(Flights[[#This Row],[Scheduled Departure]])</f>
        <v>17</v>
      </c>
      <c r="L3302" s="1">
        <v>0.75694444444444442</v>
      </c>
      <c r="M3302">
        <v>50</v>
      </c>
      <c r="N3302">
        <v>335</v>
      </c>
      <c r="O3302" s="14">
        <f>Flights[[#This Row],[Length (min)]]/60</f>
        <v>5.583333333333333</v>
      </c>
      <c r="P3302">
        <v>2449</v>
      </c>
      <c r="Q3302" s="17">
        <f>IFERROR(Flights[[#This Row],[Distance]]/Flights[[#This Row],[Length (hr)]],"")</f>
        <v>438.62686567164184</v>
      </c>
      <c r="R3302" s="1">
        <v>0.82916666666666672</v>
      </c>
      <c r="S3302" s="1">
        <v>0.86458333333333337</v>
      </c>
      <c r="T3302">
        <v>51</v>
      </c>
      <c r="U3302" t="str">
        <f>IF(Flights[[#This Row],[Arrival Delay]]="","Cancelled",IF(Flights[[#This Row],[Arrival Delay]]&gt;15,"Delayed","On time"))</f>
        <v>Delayed</v>
      </c>
      <c r="V3302" t="str">
        <f>IF(Flights[[#This Row],[Status]]&lt;&gt;"Delayed","",IF(Flights[[#This Row],[Arrival Delay]]&gt;120,"Severe",IF(Flights[[#This Row],[Arrival Delay]]&gt;60,"Major","Moderate")))</f>
        <v>Moderate</v>
      </c>
      <c r="X3302" t="str">
        <f>IF(OR(AND(Flights[[#This Row],[Status]]="Cancelled",Flights[[#This Row],[Cancellation Reason]]="Airline/Carrier"),Flights[[#This Row],[Delay Type]]="Severe"),"Yes","No")</f>
        <v>No</v>
      </c>
    </row>
    <row r="3303" spans="1:24" x14ac:dyDescent="0.25">
      <c r="A3303" s="3">
        <v>42244</v>
      </c>
      <c r="B3303">
        <f>WEEKNUM(Flights[[#This Row],[Date]],2)</f>
        <v>35</v>
      </c>
      <c r="C3303">
        <f>WEEKDAY(Flights[[#This Row],[Date]],2)</f>
        <v>5</v>
      </c>
      <c r="D3303" t="s">
        <v>671</v>
      </c>
      <c r="E3303" t="s">
        <v>1989</v>
      </c>
      <c r="F3303" t="s">
        <v>0</v>
      </c>
      <c r="G3303" t="s">
        <v>26</v>
      </c>
      <c r="H3303" t="str">
        <f>_xlfn.XLOOKUP(Flights[[#This Row],[Destination]],Airports!$A$1:$A$77,Airports!$D$1:$D$77,"Code not found")</f>
        <v>Atlanta</v>
      </c>
      <c r="I3303" t="str" cm="1">
        <f t="array" ref="I3303">_xlfn.XLOOKUP(Flights[[#This Row],[Destination]],_xlfn._TRO_TRAILING(Airports!A:A),_xlfn._TRO_TRAILING(Airports!E:E),"Code not found")</f>
        <v>GA</v>
      </c>
      <c r="J3303" s="1">
        <v>0.92361111111111116</v>
      </c>
      <c r="K3303">
        <f>HOUR(Flights[[#This Row],[Scheduled Departure]])</f>
        <v>22</v>
      </c>
      <c r="L3303" s="1">
        <v>0.92361111111111116</v>
      </c>
      <c r="M3303">
        <v>0</v>
      </c>
      <c r="N3303">
        <v>252</v>
      </c>
      <c r="O3303" s="14">
        <f>Flights[[#This Row],[Length (min)]]/60</f>
        <v>4.2</v>
      </c>
      <c r="P3303">
        <v>1947</v>
      </c>
      <c r="Q3303" s="17">
        <f>IFERROR(Flights[[#This Row],[Distance]]/Flights[[#This Row],[Length (hr)]],"")</f>
        <v>463.57142857142856</v>
      </c>
      <c r="R3303" s="1">
        <v>0.22708333333333333</v>
      </c>
      <c r="S3303" s="1">
        <v>0.22361111111111112</v>
      </c>
      <c r="T3303">
        <v>-5</v>
      </c>
      <c r="U3303" t="str">
        <f>IF(Flights[[#This Row],[Arrival Delay]]="","Cancelled",IF(Flights[[#This Row],[Arrival Delay]]&gt;15,"Delayed","On time"))</f>
        <v>On time</v>
      </c>
      <c r="V3303" t="str">
        <f>IF(Flights[[#This Row],[Status]]&lt;&gt;"Delayed","",IF(Flights[[#This Row],[Arrival Delay]]&gt;120,"Severe",IF(Flights[[#This Row],[Arrival Delay]]&gt;60,"Major","Moderate")))</f>
        <v/>
      </c>
      <c r="X3303" t="str">
        <f>IF(OR(AND(Flights[[#This Row],[Status]]="Cancelled",Flights[[#This Row],[Cancellation Reason]]="Airline/Carrier"),Flights[[#This Row],[Delay Type]]="Severe"),"Yes","No")</f>
        <v>No</v>
      </c>
    </row>
    <row r="3304" spans="1:24" x14ac:dyDescent="0.25">
      <c r="A3304" s="3">
        <v>42245</v>
      </c>
      <c r="B3304">
        <f>WEEKNUM(Flights[[#This Row],[Date]],2)</f>
        <v>35</v>
      </c>
      <c r="C3304">
        <f>WEEKDAY(Flights[[#This Row],[Date]],2)</f>
        <v>6</v>
      </c>
      <c r="D3304" t="s">
        <v>1733</v>
      </c>
      <c r="E3304" t="s">
        <v>1995</v>
      </c>
      <c r="F3304" t="s">
        <v>0</v>
      </c>
      <c r="G3304" t="s">
        <v>306</v>
      </c>
      <c r="H3304" t="str">
        <f>_xlfn.XLOOKUP(Flights[[#This Row],[Destination]],Airports!$A$1:$A$77,Airports!$D$1:$D$77,"Code not found")</f>
        <v>Chicago</v>
      </c>
      <c r="I3304" t="str" cm="1">
        <f t="array" ref="I3304">_xlfn.XLOOKUP(Flights[[#This Row],[Destination]],_xlfn._TRO_TRAILING(Airports!A:A),_xlfn._TRO_TRAILING(Airports!E:E),"Code not found")</f>
        <v>IL</v>
      </c>
      <c r="J3304" s="1">
        <v>0.26041666666666669</v>
      </c>
      <c r="K3304">
        <f>HOUR(Flights[[#This Row],[Scheduled Departure]])</f>
        <v>6</v>
      </c>
      <c r="L3304" s="1">
        <v>0.2590277777777778</v>
      </c>
      <c r="M3304">
        <v>-2</v>
      </c>
      <c r="N3304">
        <v>240</v>
      </c>
      <c r="O3304" s="14">
        <f>Flights[[#This Row],[Length (min)]]/60</f>
        <v>4</v>
      </c>
      <c r="P3304">
        <v>1750</v>
      </c>
      <c r="Q3304" s="17">
        <f>IFERROR(Flights[[#This Row],[Distance]]/Flights[[#This Row],[Length (hr)]],"")</f>
        <v>437.5</v>
      </c>
      <c r="R3304" s="1">
        <v>0.51041666666666663</v>
      </c>
      <c r="S3304" s="1">
        <v>0.50902777777777775</v>
      </c>
      <c r="T3304">
        <v>-2</v>
      </c>
      <c r="U3304" t="str">
        <f>IF(Flights[[#This Row],[Arrival Delay]]="","Cancelled",IF(Flights[[#This Row],[Arrival Delay]]&gt;15,"Delayed","On time"))</f>
        <v>On time</v>
      </c>
      <c r="V3304" t="str">
        <f>IF(Flights[[#This Row],[Status]]&lt;&gt;"Delayed","",IF(Flights[[#This Row],[Arrival Delay]]&gt;120,"Severe",IF(Flights[[#This Row],[Arrival Delay]]&gt;60,"Major","Moderate")))</f>
        <v/>
      </c>
      <c r="X3304" t="str">
        <f>IF(OR(AND(Flights[[#This Row],[Status]]="Cancelled",Flights[[#This Row],[Cancellation Reason]]="Airline/Carrier"),Flights[[#This Row],[Delay Type]]="Severe"),"Yes","No")</f>
        <v>No</v>
      </c>
    </row>
    <row r="3305" spans="1:24" x14ac:dyDescent="0.25">
      <c r="A3305" s="3">
        <v>42245</v>
      </c>
      <c r="B3305">
        <f>WEEKNUM(Flights[[#This Row],[Date]],2)</f>
        <v>35</v>
      </c>
      <c r="C3305">
        <f>WEEKDAY(Flights[[#This Row],[Date]],2)</f>
        <v>6</v>
      </c>
      <c r="D3305" t="s">
        <v>426</v>
      </c>
      <c r="E3305" t="s">
        <v>1991</v>
      </c>
      <c r="F3305" t="s">
        <v>0</v>
      </c>
      <c r="G3305" t="s">
        <v>24</v>
      </c>
      <c r="H3305" t="str">
        <f>_xlfn.XLOOKUP(Flights[[#This Row],[Destination]],Airports!$A$1:$A$77,Airports!$D$1:$D$77,"Code not found")</f>
        <v>Portland</v>
      </c>
      <c r="I3305" t="str" cm="1">
        <f t="array" ref="I3305">_xlfn.XLOOKUP(Flights[[#This Row],[Destination]],_xlfn._TRO_TRAILING(Airports!A:A),_xlfn._TRO_TRAILING(Airports!E:E),"Code not found")</f>
        <v>OR</v>
      </c>
      <c r="J3305" s="1">
        <v>0.34375</v>
      </c>
      <c r="K3305">
        <f>HOUR(Flights[[#This Row],[Scheduled Departure]])</f>
        <v>8</v>
      </c>
      <c r="L3305" s="1">
        <v>0.33958333333333335</v>
      </c>
      <c r="M3305">
        <v>-6</v>
      </c>
      <c r="N3305">
        <v>130</v>
      </c>
      <c r="O3305" s="14">
        <f>Flights[[#This Row],[Length (min)]]/60</f>
        <v>2.1666666666666665</v>
      </c>
      <c r="P3305">
        <v>834</v>
      </c>
      <c r="Q3305" s="17">
        <f>IFERROR(Flights[[#This Row],[Distance]]/Flights[[#This Row],[Length (hr)]],"")</f>
        <v>384.92307692307696</v>
      </c>
      <c r="R3305" s="1">
        <v>0.44583333333333336</v>
      </c>
      <c r="S3305" s="1">
        <v>0.42986111111111114</v>
      </c>
      <c r="T3305">
        <v>-23</v>
      </c>
      <c r="U3305" t="str">
        <f>IF(Flights[[#This Row],[Arrival Delay]]="","Cancelled",IF(Flights[[#This Row],[Arrival Delay]]&gt;15,"Delayed","On time"))</f>
        <v>On time</v>
      </c>
      <c r="V3305" t="str">
        <f>IF(Flights[[#This Row],[Status]]&lt;&gt;"Delayed","",IF(Flights[[#This Row],[Arrival Delay]]&gt;120,"Severe",IF(Flights[[#This Row],[Arrival Delay]]&gt;60,"Major","Moderate")))</f>
        <v/>
      </c>
      <c r="X3305" t="str">
        <f>IF(OR(AND(Flights[[#This Row],[Status]]="Cancelled",Flights[[#This Row],[Cancellation Reason]]="Airline/Carrier"),Flights[[#This Row],[Delay Type]]="Severe"),"Yes","No")</f>
        <v>No</v>
      </c>
    </row>
    <row r="3306" spans="1:24" x14ac:dyDescent="0.25">
      <c r="A3306" s="3">
        <v>42245</v>
      </c>
      <c r="B3306">
        <f>WEEKNUM(Flights[[#This Row],[Date]],2)</f>
        <v>35</v>
      </c>
      <c r="C3306">
        <f>WEEKDAY(Flights[[#This Row],[Date]],2)</f>
        <v>6</v>
      </c>
      <c r="D3306" t="s">
        <v>799</v>
      </c>
      <c r="E3306" t="s">
        <v>1989</v>
      </c>
      <c r="F3306" t="s">
        <v>0</v>
      </c>
      <c r="G3306" t="s">
        <v>344</v>
      </c>
      <c r="H3306" t="str">
        <f>_xlfn.XLOOKUP(Flights[[#This Row],[Destination]],Airports!$A$1:$A$77,Airports!$D$1:$D$77,"Code not found")</f>
        <v>Seattle</v>
      </c>
      <c r="I3306" t="str" cm="1">
        <f t="array" ref="I3306">_xlfn.XLOOKUP(Flights[[#This Row],[Destination]],_xlfn._TRO_TRAILING(Airports!A:A),_xlfn._TRO_TRAILING(Airports!E:E),"Code not found")</f>
        <v>WA</v>
      </c>
      <c r="J3306" s="1">
        <v>0.3611111111111111</v>
      </c>
      <c r="K3306">
        <f>HOUR(Flights[[#This Row],[Scheduled Departure]])</f>
        <v>8</v>
      </c>
      <c r="L3306" s="1">
        <v>0.36041666666666666</v>
      </c>
      <c r="M3306">
        <v>-1</v>
      </c>
      <c r="N3306">
        <v>181</v>
      </c>
      <c r="O3306" s="14">
        <f>Flights[[#This Row],[Length (min)]]/60</f>
        <v>3.0166666666666666</v>
      </c>
      <c r="P3306">
        <v>954</v>
      </c>
      <c r="Q3306" s="17">
        <f>IFERROR(Flights[[#This Row],[Distance]]/Flights[[#This Row],[Length (hr)]],"")</f>
        <v>316.24309392265195</v>
      </c>
      <c r="R3306" s="1">
        <v>0.47152777777777777</v>
      </c>
      <c r="S3306" s="1">
        <v>0.4861111111111111</v>
      </c>
      <c r="T3306">
        <v>21</v>
      </c>
      <c r="U3306" t="str">
        <f>IF(Flights[[#This Row],[Arrival Delay]]="","Cancelled",IF(Flights[[#This Row],[Arrival Delay]]&gt;15,"Delayed","On time"))</f>
        <v>Delayed</v>
      </c>
      <c r="V3306" t="str">
        <f>IF(Flights[[#This Row],[Status]]&lt;&gt;"Delayed","",IF(Flights[[#This Row],[Arrival Delay]]&gt;120,"Severe",IF(Flights[[#This Row],[Arrival Delay]]&gt;60,"Major","Moderate")))</f>
        <v>Moderate</v>
      </c>
      <c r="X3306" t="str">
        <f>IF(OR(AND(Flights[[#This Row],[Status]]="Cancelled",Flights[[#This Row],[Cancellation Reason]]="Airline/Carrier"),Flights[[#This Row],[Delay Type]]="Severe"),"Yes","No")</f>
        <v>No</v>
      </c>
    </row>
    <row r="3307" spans="1:24" x14ac:dyDescent="0.25">
      <c r="A3307" s="3">
        <v>42245</v>
      </c>
      <c r="B3307">
        <f>WEEKNUM(Flights[[#This Row],[Date]],2)</f>
        <v>35</v>
      </c>
      <c r="C3307">
        <f>WEEKDAY(Flights[[#This Row],[Date]],2)</f>
        <v>6</v>
      </c>
      <c r="D3307" t="s">
        <v>729</v>
      </c>
      <c r="E3307" t="s">
        <v>1995</v>
      </c>
      <c r="F3307" t="s">
        <v>0</v>
      </c>
      <c r="G3307" t="s">
        <v>306</v>
      </c>
      <c r="H3307" t="str">
        <f>_xlfn.XLOOKUP(Flights[[#This Row],[Destination]],Airports!$A$1:$A$77,Airports!$D$1:$D$77,"Code not found")</f>
        <v>Chicago</v>
      </c>
      <c r="I3307" t="str" cm="1">
        <f t="array" ref="I3307">_xlfn.XLOOKUP(Flights[[#This Row],[Destination]],_xlfn._TRO_TRAILING(Airports!A:A),_xlfn._TRO_TRAILING(Airports!E:E),"Code not found")</f>
        <v>IL</v>
      </c>
      <c r="J3307" s="1">
        <v>0.38541666666666669</v>
      </c>
      <c r="K3307">
        <f>HOUR(Flights[[#This Row],[Scheduled Departure]])</f>
        <v>9</v>
      </c>
      <c r="L3307" s="1">
        <v>0.38958333333333334</v>
      </c>
      <c r="M3307">
        <v>6</v>
      </c>
      <c r="N3307">
        <v>239</v>
      </c>
      <c r="O3307" s="14">
        <f>Flights[[#This Row],[Length (min)]]/60</f>
        <v>3.9833333333333334</v>
      </c>
      <c r="P3307">
        <v>1750</v>
      </c>
      <c r="Q3307" s="17">
        <f>IFERROR(Flights[[#This Row],[Distance]]/Flights[[#This Row],[Length (hr)]],"")</f>
        <v>439.3305439330544</v>
      </c>
      <c r="R3307" s="1">
        <v>0.63194444444444442</v>
      </c>
      <c r="S3307" s="1">
        <v>0.63888888888888884</v>
      </c>
      <c r="T3307">
        <v>10</v>
      </c>
      <c r="U3307" t="str">
        <f>IF(Flights[[#This Row],[Arrival Delay]]="","Cancelled",IF(Flights[[#This Row],[Arrival Delay]]&gt;15,"Delayed","On time"))</f>
        <v>On time</v>
      </c>
      <c r="V3307" t="str">
        <f>IF(Flights[[#This Row],[Status]]&lt;&gt;"Delayed","",IF(Flights[[#This Row],[Arrival Delay]]&gt;120,"Severe",IF(Flights[[#This Row],[Arrival Delay]]&gt;60,"Major","Moderate")))</f>
        <v/>
      </c>
      <c r="X3307" t="str">
        <f>IF(OR(AND(Flights[[#This Row],[Status]]="Cancelled",Flights[[#This Row],[Cancellation Reason]]="Airline/Carrier"),Flights[[#This Row],[Delay Type]]="Severe"),"Yes","No")</f>
        <v>No</v>
      </c>
    </row>
    <row r="3308" spans="1:24" x14ac:dyDescent="0.25">
      <c r="A3308" s="3">
        <v>42245</v>
      </c>
      <c r="B3308">
        <f>WEEKNUM(Flights[[#This Row],[Date]],2)</f>
        <v>35</v>
      </c>
      <c r="C3308">
        <f>WEEKDAY(Flights[[#This Row],[Date]],2)</f>
        <v>6</v>
      </c>
      <c r="D3308" t="s">
        <v>425</v>
      </c>
      <c r="E3308" t="s">
        <v>1990</v>
      </c>
      <c r="F3308" t="s">
        <v>0</v>
      </c>
      <c r="G3308" t="s">
        <v>19</v>
      </c>
      <c r="H3308" t="str">
        <f>_xlfn.XLOOKUP(Flights[[#This Row],[Destination]],Airports!$A$1:$A$77,Airports!$D$1:$D$77,"Code not found")</f>
        <v>Kona</v>
      </c>
      <c r="I3308" t="str" cm="1">
        <f t="array" ref="I3308">_xlfn.XLOOKUP(Flights[[#This Row],[Destination]],_xlfn._TRO_TRAILING(Airports!A:A),_xlfn._TRO_TRAILING(Airports!E:E),"Code not found")</f>
        <v>HI</v>
      </c>
      <c r="J3308" s="1">
        <v>0.39513888888888887</v>
      </c>
      <c r="K3308">
        <f>HOUR(Flights[[#This Row],[Scheduled Departure]])</f>
        <v>9</v>
      </c>
      <c r="L3308" s="1">
        <v>0.39583333333333331</v>
      </c>
      <c r="M3308">
        <v>1</v>
      </c>
      <c r="N3308">
        <v>326</v>
      </c>
      <c r="O3308" s="14">
        <f>Flights[[#This Row],[Length (min)]]/60</f>
        <v>5.4333333333333336</v>
      </c>
      <c r="P3308">
        <v>2504</v>
      </c>
      <c r="Q3308" s="17">
        <f>IFERROR(Flights[[#This Row],[Distance]]/Flights[[#This Row],[Length (hr)]],"")</f>
        <v>460.85889570552143</v>
      </c>
      <c r="R3308" s="1">
        <v>0.50624999999999998</v>
      </c>
      <c r="S3308" s="1">
        <v>0.49722222222222223</v>
      </c>
      <c r="T3308">
        <v>-13</v>
      </c>
      <c r="U3308" t="str">
        <f>IF(Flights[[#This Row],[Arrival Delay]]="","Cancelled",IF(Flights[[#This Row],[Arrival Delay]]&gt;15,"Delayed","On time"))</f>
        <v>On time</v>
      </c>
      <c r="V3308" t="str">
        <f>IF(Flights[[#This Row],[Status]]&lt;&gt;"Delayed","",IF(Flights[[#This Row],[Arrival Delay]]&gt;120,"Severe",IF(Flights[[#This Row],[Arrival Delay]]&gt;60,"Major","Moderate")))</f>
        <v/>
      </c>
      <c r="X3308" t="str">
        <f>IF(OR(AND(Flights[[#This Row],[Status]]="Cancelled",Flights[[#This Row],[Cancellation Reason]]="Airline/Carrier"),Flights[[#This Row],[Delay Type]]="Severe"),"Yes","No")</f>
        <v>No</v>
      </c>
    </row>
    <row r="3309" spans="1:24" x14ac:dyDescent="0.25">
      <c r="A3309" s="3">
        <v>42245</v>
      </c>
      <c r="B3309">
        <f>WEEKNUM(Flights[[#This Row],[Date]],2)</f>
        <v>35</v>
      </c>
      <c r="C3309">
        <f>WEEKDAY(Flights[[#This Row],[Date]],2)</f>
        <v>6</v>
      </c>
      <c r="D3309" t="s">
        <v>450</v>
      </c>
      <c r="E3309" t="s">
        <v>1998</v>
      </c>
      <c r="F3309" t="s">
        <v>0</v>
      </c>
      <c r="G3309" t="s">
        <v>273</v>
      </c>
      <c r="H3309" t="str">
        <f>_xlfn.XLOOKUP(Flights[[#This Row],[Destination]],Airports!$A$1:$A$77,Airports!$D$1:$D$77,"Code not found")</f>
        <v>Denver</v>
      </c>
      <c r="I3309" t="str" cm="1">
        <f t="array" ref="I3309">_xlfn.XLOOKUP(Flights[[#This Row],[Destination]],_xlfn._TRO_TRAILING(Airports!A:A),_xlfn._TRO_TRAILING(Airports!E:E),"Code not found")</f>
        <v>CO</v>
      </c>
      <c r="J3309" s="1">
        <v>0.42083333333333334</v>
      </c>
      <c r="K3309">
        <f>HOUR(Flights[[#This Row],[Scheduled Departure]])</f>
        <v>10</v>
      </c>
      <c r="L3309" s="1">
        <v>0.41597222222222224</v>
      </c>
      <c r="M3309">
        <v>-7</v>
      </c>
      <c r="N3309">
        <v>142</v>
      </c>
      <c r="O3309" s="14">
        <f>Flights[[#This Row],[Length (min)]]/60</f>
        <v>2.3666666666666667</v>
      </c>
      <c r="P3309">
        <v>862</v>
      </c>
      <c r="Q3309" s="17">
        <f>IFERROR(Flights[[#This Row],[Distance]]/Flights[[#This Row],[Length (hr)]],"")</f>
        <v>364.22535211267603</v>
      </c>
      <c r="R3309" s="1">
        <v>0.56180555555555556</v>
      </c>
      <c r="S3309" s="1">
        <v>0.55625000000000002</v>
      </c>
      <c r="T3309">
        <v>-8</v>
      </c>
      <c r="U3309" t="str">
        <f>IF(Flights[[#This Row],[Arrival Delay]]="","Cancelled",IF(Flights[[#This Row],[Arrival Delay]]&gt;15,"Delayed","On time"))</f>
        <v>On time</v>
      </c>
      <c r="V3309" t="str">
        <f>IF(Flights[[#This Row],[Status]]&lt;&gt;"Delayed","",IF(Flights[[#This Row],[Arrival Delay]]&gt;120,"Severe",IF(Flights[[#This Row],[Arrival Delay]]&gt;60,"Major","Moderate")))</f>
        <v/>
      </c>
      <c r="X3309" t="str">
        <f>IF(OR(AND(Flights[[#This Row],[Status]]="Cancelled",Flights[[#This Row],[Cancellation Reason]]="Airline/Carrier"),Flights[[#This Row],[Delay Type]]="Severe"),"Yes","No")</f>
        <v>No</v>
      </c>
    </row>
    <row r="3310" spans="1:24" x14ac:dyDescent="0.25">
      <c r="A3310" s="3">
        <v>42245</v>
      </c>
      <c r="B3310">
        <f>WEEKNUM(Flights[[#This Row],[Date]],2)</f>
        <v>35</v>
      </c>
      <c r="C3310">
        <f>WEEKDAY(Flights[[#This Row],[Date]],2)</f>
        <v>6</v>
      </c>
      <c r="D3310" t="s">
        <v>459</v>
      </c>
      <c r="E3310" t="s">
        <v>1991</v>
      </c>
      <c r="F3310" t="s">
        <v>0</v>
      </c>
      <c r="G3310" t="s">
        <v>344</v>
      </c>
      <c r="H3310" t="str">
        <f>_xlfn.XLOOKUP(Flights[[#This Row],[Destination]],Airports!$A$1:$A$77,Airports!$D$1:$D$77,"Code not found")</f>
        <v>Seattle</v>
      </c>
      <c r="I3310" t="str" cm="1">
        <f t="array" ref="I3310">_xlfn.XLOOKUP(Flights[[#This Row],[Destination]],_xlfn._TRO_TRAILING(Airports!A:A),_xlfn._TRO_TRAILING(Airports!E:E),"Code not found")</f>
        <v>WA</v>
      </c>
      <c r="J3310" s="1">
        <v>0.4236111111111111</v>
      </c>
      <c r="K3310">
        <f>HOUR(Flights[[#This Row],[Scheduled Departure]])</f>
        <v>10</v>
      </c>
      <c r="L3310" s="1">
        <v>0.4236111111111111</v>
      </c>
      <c r="M3310">
        <v>0</v>
      </c>
      <c r="N3310">
        <v>182</v>
      </c>
      <c r="O3310" s="14">
        <f>Flights[[#This Row],[Length (min)]]/60</f>
        <v>3.0333333333333332</v>
      </c>
      <c r="P3310">
        <v>954</v>
      </c>
      <c r="Q3310" s="17">
        <f>IFERROR(Flights[[#This Row],[Distance]]/Flights[[#This Row],[Length (hr)]],"")</f>
        <v>314.50549450549454</v>
      </c>
      <c r="R3310" s="1">
        <v>0.53402777777777777</v>
      </c>
      <c r="S3310" s="1">
        <v>0.55000000000000004</v>
      </c>
      <c r="T3310">
        <v>23</v>
      </c>
      <c r="U3310" t="str">
        <f>IF(Flights[[#This Row],[Arrival Delay]]="","Cancelled",IF(Flights[[#This Row],[Arrival Delay]]&gt;15,"Delayed","On time"))</f>
        <v>Delayed</v>
      </c>
      <c r="V3310" t="str">
        <f>IF(Flights[[#This Row],[Status]]&lt;&gt;"Delayed","",IF(Flights[[#This Row],[Arrival Delay]]&gt;120,"Severe",IF(Flights[[#This Row],[Arrival Delay]]&gt;60,"Major","Moderate")))</f>
        <v>Moderate</v>
      </c>
      <c r="X3310" t="str">
        <f>IF(OR(AND(Flights[[#This Row],[Status]]="Cancelled",Flights[[#This Row],[Cancellation Reason]]="Airline/Carrier"),Flights[[#This Row],[Delay Type]]="Severe"),"Yes","No")</f>
        <v>No</v>
      </c>
    </row>
    <row r="3311" spans="1:24" x14ac:dyDescent="0.25">
      <c r="A3311" s="3">
        <v>42245</v>
      </c>
      <c r="B3311">
        <f>WEEKNUM(Flights[[#This Row],[Date]],2)</f>
        <v>35</v>
      </c>
      <c r="C3311">
        <f>WEEKDAY(Flights[[#This Row],[Date]],2)</f>
        <v>6</v>
      </c>
      <c r="D3311" t="s">
        <v>1635</v>
      </c>
      <c r="E3311" t="s">
        <v>1995</v>
      </c>
      <c r="F3311" t="s">
        <v>0</v>
      </c>
      <c r="G3311" t="s">
        <v>318</v>
      </c>
      <c r="H3311" t="str">
        <f>_xlfn.XLOOKUP(Flights[[#This Row],[Destination]],Airports!$A$1:$A$77,Airports!$D$1:$D$77,"Code not found")</f>
        <v>Oakland</v>
      </c>
      <c r="I3311" t="str" cm="1">
        <f t="array" ref="I3311">_xlfn.XLOOKUP(Flights[[#This Row],[Destination]],_xlfn._TRO_TRAILING(Airports!A:A),_xlfn._TRO_TRAILING(Airports!E:E),"Code not found")</f>
        <v>CA</v>
      </c>
      <c r="J3311" s="1">
        <v>0.61458333333333337</v>
      </c>
      <c r="K3311">
        <f>HOUR(Flights[[#This Row],[Scheduled Departure]])</f>
        <v>14</v>
      </c>
      <c r="L3311" s="1">
        <v>0.6118055555555556</v>
      </c>
      <c r="M3311">
        <v>-4</v>
      </c>
      <c r="N3311">
        <v>67</v>
      </c>
      <c r="O3311" s="14">
        <f>Flights[[#This Row],[Length (min)]]/60</f>
        <v>1.1166666666666667</v>
      </c>
      <c r="P3311">
        <v>337</v>
      </c>
      <c r="Q3311" s="17">
        <f>IFERROR(Flights[[#This Row],[Distance]]/Flights[[#This Row],[Length (hr)]],"")</f>
        <v>301.79104477611941</v>
      </c>
      <c r="R3311" s="1">
        <v>0.66319444444444442</v>
      </c>
      <c r="S3311" s="1">
        <v>0.65833333333333333</v>
      </c>
      <c r="T3311">
        <v>-7</v>
      </c>
      <c r="U3311" t="str">
        <f>IF(Flights[[#This Row],[Arrival Delay]]="","Cancelled",IF(Flights[[#This Row],[Arrival Delay]]&gt;15,"Delayed","On time"))</f>
        <v>On time</v>
      </c>
      <c r="V3311" t="str">
        <f>IF(Flights[[#This Row],[Status]]&lt;&gt;"Delayed","",IF(Flights[[#This Row],[Arrival Delay]]&gt;120,"Severe",IF(Flights[[#This Row],[Arrival Delay]]&gt;60,"Major","Moderate")))</f>
        <v/>
      </c>
      <c r="X3311" t="str">
        <f>IF(OR(AND(Flights[[#This Row],[Status]]="Cancelled",Flights[[#This Row],[Cancellation Reason]]="Airline/Carrier"),Flights[[#This Row],[Delay Type]]="Severe"),"Yes","No")</f>
        <v>No</v>
      </c>
    </row>
    <row r="3312" spans="1:24" x14ac:dyDescent="0.25">
      <c r="A3312" s="3">
        <v>42245</v>
      </c>
      <c r="B3312">
        <f>WEEKNUM(Flights[[#This Row],[Date]],2)</f>
        <v>35</v>
      </c>
      <c r="C3312">
        <f>WEEKDAY(Flights[[#This Row],[Date]],2)</f>
        <v>6</v>
      </c>
      <c r="D3312" t="s">
        <v>1742</v>
      </c>
      <c r="E3312" t="s">
        <v>1995</v>
      </c>
      <c r="F3312" t="s">
        <v>0</v>
      </c>
      <c r="G3312" t="s">
        <v>311</v>
      </c>
      <c r="H3312" t="str">
        <f>_xlfn.XLOOKUP(Flights[[#This Row],[Destination]],Airports!$A$1:$A$77,Airports!$D$1:$D$77,"Code not found")</f>
        <v>Milwaukee</v>
      </c>
      <c r="I3312" t="str" cm="1">
        <f t="array" ref="I3312">_xlfn.XLOOKUP(Flights[[#This Row],[Destination]],_xlfn._TRO_TRAILING(Airports!A:A),_xlfn._TRO_TRAILING(Airports!E:E),"Code not found")</f>
        <v>WI</v>
      </c>
      <c r="J3312" s="1">
        <v>0.625</v>
      </c>
      <c r="K3312">
        <f>HOUR(Flights[[#This Row],[Scheduled Departure]])</f>
        <v>15</v>
      </c>
      <c r="L3312" s="1">
        <v>0.63402777777777775</v>
      </c>
      <c r="M3312">
        <v>13</v>
      </c>
      <c r="N3312">
        <v>234</v>
      </c>
      <c r="O3312" s="14">
        <f>Flights[[#This Row],[Length (min)]]/60</f>
        <v>3.9</v>
      </c>
      <c r="P3312">
        <v>1756</v>
      </c>
      <c r="Q3312" s="17">
        <f>IFERROR(Flights[[#This Row],[Distance]]/Flights[[#This Row],[Length (hr)]],"")</f>
        <v>450.25641025641028</v>
      </c>
      <c r="R3312" s="1">
        <v>0.86805555555555558</v>
      </c>
      <c r="S3312" s="1">
        <v>0.87986111111111109</v>
      </c>
      <c r="T3312">
        <v>17</v>
      </c>
      <c r="U3312" t="str">
        <f>IF(Flights[[#This Row],[Arrival Delay]]="","Cancelled",IF(Flights[[#This Row],[Arrival Delay]]&gt;15,"Delayed","On time"))</f>
        <v>Delayed</v>
      </c>
      <c r="V3312" t="str">
        <f>IF(Flights[[#This Row],[Status]]&lt;&gt;"Delayed","",IF(Flights[[#This Row],[Arrival Delay]]&gt;120,"Severe",IF(Flights[[#This Row],[Arrival Delay]]&gt;60,"Major","Moderate")))</f>
        <v>Moderate</v>
      </c>
      <c r="X3312" t="str">
        <f>IF(OR(AND(Flights[[#This Row],[Status]]="Cancelled",Flights[[#This Row],[Cancellation Reason]]="Airline/Carrier"),Flights[[#This Row],[Delay Type]]="Severe"),"Yes","No")</f>
        <v>No</v>
      </c>
    </row>
    <row r="3313" spans="1:24" x14ac:dyDescent="0.25">
      <c r="A3313" s="3">
        <v>42245</v>
      </c>
      <c r="B3313">
        <f>WEEKNUM(Flights[[#This Row],[Date]],2)</f>
        <v>35</v>
      </c>
      <c r="C3313">
        <f>WEEKDAY(Flights[[#This Row],[Date]],2)</f>
        <v>6</v>
      </c>
      <c r="D3313" t="s">
        <v>582</v>
      </c>
      <c r="E3313" t="s">
        <v>1994</v>
      </c>
      <c r="F3313" t="s">
        <v>0</v>
      </c>
      <c r="G3313" t="s">
        <v>283</v>
      </c>
      <c r="H3313" t="str">
        <f>_xlfn.XLOOKUP(Flights[[#This Row],[Destination]],Airports!$A$1:$A$77,Airports!$D$1:$D$77,"Code not found")</f>
        <v>Fresno</v>
      </c>
      <c r="I3313" t="str" cm="1">
        <f t="array" ref="I3313">_xlfn.XLOOKUP(Flights[[#This Row],[Destination]],_xlfn._TRO_TRAILING(Airports!A:A),_xlfn._TRO_TRAILING(Airports!E:E),"Code not found")</f>
        <v>CA</v>
      </c>
      <c r="J3313" s="1">
        <v>0.67361111111111116</v>
      </c>
      <c r="K3313">
        <f>HOUR(Flights[[#This Row],[Scheduled Departure]])</f>
        <v>16</v>
      </c>
      <c r="L3313" s="1">
        <v>0.68333333333333335</v>
      </c>
      <c r="M3313">
        <v>14</v>
      </c>
      <c r="N3313">
        <v>65</v>
      </c>
      <c r="O3313" s="14">
        <f>Flights[[#This Row],[Length (min)]]/60</f>
        <v>1.0833333333333333</v>
      </c>
      <c r="P3313">
        <v>209</v>
      </c>
      <c r="Q3313" s="17">
        <f>IFERROR(Flights[[#This Row],[Distance]]/Flights[[#This Row],[Length (hr)]],"")</f>
        <v>192.92307692307693</v>
      </c>
      <c r="R3313" s="1">
        <v>0.71875</v>
      </c>
      <c r="S3313" s="1">
        <v>0.72847222222222219</v>
      </c>
      <c r="T3313">
        <v>14</v>
      </c>
      <c r="U3313" t="str">
        <f>IF(Flights[[#This Row],[Arrival Delay]]="","Cancelled",IF(Flights[[#This Row],[Arrival Delay]]&gt;15,"Delayed","On time"))</f>
        <v>On time</v>
      </c>
      <c r="V3313" t="str">
        <f>IF(Flights[[#This Row],[Status]]&lt;&gt;"Delayed","",IF(Flights[[#This Row],[Arrival Delay]]&gt;120,"Severe",IF(Flights[[#This Row],[Arrival Delay]]&gt;60,"Major","Moderate")))</f>
        <v/>
      </c>
      <c r="X3313" t="str">
        <f>IF(OR(AND(Flights[[#This Row],[Status]]="Cancelled",Flights[[#This Row],[Cancellation Reason]]="Airline/Carrier"),Flights[[#This Row],[Delay Type]]="Severe"),"Yes","No")</f>
        <v>No</v>
      </c>
    </row>
    <row r="3314" spans="1:24" x14ac:dyDescent="0.25">
      <c r="A3314" s="3">
        <v>42245</v>
      </c>
      <c r="B3314">
        <f>WEEKNUM(Flights[[#This Row],[Date]],2)</f>
        <v>35</v>
      </c>
      <c r="C3314">
        <f>WEEKDAY(Flights[[#This Row],[Date]],2)</f>
        <v>6</v>
      </c>
      <c r="D3314" t="s">
        <v>1571</v>
      </c>
      <c r="E3314" t="s">
        <v>1995</v>
      </c>
      <c r="F3314" t="s">
        <v>0</v>
      </c>
      <c r="G3314" t="s">
        <v>318</v>
      </c>
      <c r="H3314" t="str">
        <f>_xlfn.XLOOKUP(Flights[[#This Row],[Destination]],Airports!$A$1:$A$77,Airports!$D$1:$D$77,"Code not found")</f>
        <v>Oakland</v>
      </c>
      <c r="I3314" t="str" cm="1">
        <f t="array" ref="I3314">_xlfn.XLOOKUP(Flights[[#This Row],[Destination]],_xlfn._TRO_TRAILING(Airports!A:A),_xlfn._TRO_TRAILING(Airports!E:E),"Code not found")</f>
        <v>CA</v>
      </c>
      <c r="J3314" s="1">
        <v>0.72569444444444442</v>
      </c>
      <c r="K3314">
        <f>HOUR(Flights[[#This Row],[Scheduled Departure]])</f>
        <v>17</v>
      </c>
      <c r="L3314" s="1">
        <v>0.72430555555555554</v>
      </c>
      <c r="M3314">
        <v>-2</v>
      </c>
      <c r="N3314">
        <v>70</v>
      </c>
      <c r="O3314" s="14">
        <f>Flights[[#This Row],[Length (min)]]/60</f>
        <v>1.1666666666666667</v>
      </c>
      <c r="P3314">
        <v>337</v>
      </c>
      <c r="Q3314" s="17">
        <f>IFERROR(Flights[[#This Row],[Distance]]/Flights[[#This Row],[Length (hr)]],"")</f>
        <v>288.85714285714283</v>
      </c>
      <c r="R3314" s="1">
        <v>0.77430555555555558</v>
      </c>
      <c r="S3314" s="1">
        <v>0.7729166666666667</v>
      </c>
      <c r="T3314">
        <v>-2</v>
      </c>
      <c r="U3314" t="str">
        <f>IF(Flights[[#This Row],[Arrival Delay]]="","Cancelled",IF(Flights[[#This Row],[Arrival Delay]]&gt;15,"Delayed","On time"))</f>
        <v>On time</v>
      </c>
      <c r="V3314" t="str">
        <f>IF(Flights[[#This Row],[Status]]&lt;&gt;"Delayed","",IF(Flights[[#This Row],[Arrival Delay]]&gt;120,"Severe",IF(Flights[[#This Row],[Arrival Delay]]&gt;60,"Major","Moderate")))</f>
        <v/>
      </c>
      <c r="X3314" t="str">
        <f>IF(OR(AND(Flights[[#This Row],[Status]]="Cancelled",Flights[[#This Row],[Cancellation Reason]]="Airline/Carrier"),Flights[[#This Row],[Delay Type]]="Severe"),"Yes","No")</f>
        <v>No</v>
      </c>
    </row>
    <row r="3315" spans="1:24" x14ac:dyDescent="0.25">
      <c r="A3315" s="3">
        <v>42245</v>
      </c>
      <c r="B3315">
        <f>WEEKNUM(Flights[[#This Row],[Date]],2)</f>
        <v>35</v>
      </c>
      <c r="C3315">
        <f>WEEKDAY(Flights[[#This Row],[Date]],2)</f>
        <v>6</v>
      </c>
      <c r="D3315" t="s">
        <v>1380</v>
      </c>
      <c r="E3315" t="s">
        <v>1998</v>
      </c>
      <c r="F3315" t="s">
        <v>0</v>
      </c>
      <c r="G3315" t="s">
        <v>273</v>
      </c>
      <c r="H3315" t="str">
        <f>_xlfn.XLOOKUP(Flights[[#This Row],[Destination]],Airports!$A$1:$A$77,Airports!$D$1:$D$77,"Code not found")</f>
        <v>Denver</v>
      </c>
      <c r="I3315" t="str" cm="1">
        <f t="array" ref="I3315">_xlfn.XLOOKUP(Flights[[#This Row],[Destination]],_xlfn._TRO_TRAILING(Airports!A:A),_xlfn._TRO_TRAILING(Airports!E:E),"Code not found")</f>
        <v>CO</v>
      </c>
      <c r="J3315" s="1">
        <v>0.82986111111111116</v>
      </c>
      <c r="K3315">
        <f>HOUR(Flights[[#This Row],[Scheduled Departure]])</f>
        <v>19</v>
      </c>
      <c r="L3315" s="1">
        <v>0.82430555555555551</v>
      </c>
      <c r="M3315">
        <v>-8</v>
      </c>
      <c r="N3315">
        <v>126</v>
      </c>
      <c r="O3315" s="14">
        <f>Flights[[#This Row],[Length (min)]]/60</f>
        <v>2.1</v>
      </c>
      <c r="P3315">
        <v>862</v>
      </c>
      <c r="Q3315" s="17">
        <f>IFERROR(Flights[[#This Row],[Distance]]/Flights[[#This Row],[Length (hr)]],"")</f>
        <v>410.47619047619048</v>
      </c>
      <c r="R3315" s="1">
        <v>0.96597222222222223</v>
      </c>
      <c r="S3315" s="1">
        <v>0.95347222222222228</v>
      </c>
      <c r="T3315">
        <v>-18</v>
      </c>
      <c r="U3315" t="str">
        <f>IF(Flights[[#This Row],[Arrival Delay]]="","Cancelled",IF(Flights[[#This Row],[Arrival Delay]]&gt;15,"Delayed","On time"))</f>
        <v>On time</v>
      </c>
      <c r="V3315" t="str">
        <f>IF(Flights[[#This Row],[Status]]&lt;&gt;"Delayed","",IF(Flights[[#This Row],[Arrival Delay]]&gt;120,"Severe",IF(Flights[[#This Row],[Arrival Delay]]&gt;60,"Major","Moderate")))</f>
        <v/>
      </c>
      <c r="X3315" t="str">
        <f>IF(OR(AND(Flights[[#This Row],[Status]]="Cancelled",Flights[[#This Row],[Cancellation Reason]]="Airline/Carrier"),Flights[[#This Row],[Delay Type]]="Severe"),"Yes","No")</f>
        <v>No</v>
      </c>
    </row>
    <row r="3316" spans="1:24" x14ac:dyDescent="0.25">
      <c r="A3316" s="3">
        <v>42245</v>
      </c>
      <c r="B3316">
        <f>WEEKNUM(Flights[[#This Row],[Date]],2)</f>
        <v>35</v>
      </c>
      <c r="C3316">
        <f>WEEKDAY(Flights[[#This Row],[Date]],2)</f>
        <v>6</v>
      </c>
      <c r="D3316" t="s">
        <v>1236</v>
      </c>
      <c r="E3316" t="s">
        <v>1994</v>
      </c>
      <c r="F3316" t="s">
        <v>0</v>
      </c>
      <c r="G3316" t="s">
        <v>356</v>
      </c>
      <c r="H3316" t="str">
        <f>_xlfn.XLOOKUP(Flights[[#This Row],[Destination]],Airports!$A$1:$A$77,Airports!$D$1:$D$77,"Code not found")</f>
        <v>Tucson</v>
      </c>
      <c r="I3316" t="str" cm="1">
        <f t="array" ref="I3316">_xlfn.XLOOKUP(Flights[[#This Row],[Destination]],_xlfn._TRO_TRAILING(Airports!A:A),_xlfn._TRO_TRAILING(Airports!E:E),"Code not found")</f>
        <v>AZ</v>
      </c>
      <c r="J3316" s="1">
        <v>0.83750000000000002</v>
      </c>
      <c r="K3316">
        <f>HOUR(Flights[[#This Row],[Scheduled Departure]])</f>
        <v>20</v>
      </c>
      <c r="L3316" s="1">
        <v>0.83194444444444449</v>
      </c>
      <c r="M3316">
        <v>-8</v>
      </c>
      <c r="N3316">
        <v>83</v>
      </c>
      <c r="O3316" s="14">
        <f>Flights[[#This Row],[Length (min)]]/60</f>
        <v>1.3833333333333333</v>
      </c>
      <c r="P3316">
        <v>451</v>
      </c>
      <c r="Q3316" s="17">
        <f>IFERROR(Flights[[#This Row],[Distance]]/Flights[[#This Row],[Length (hr)]],"")</f>
        <v>326.02409638554218</v>
      </c>
      <c r="R3316" s="1">
        <v>0.90069444444444446</v>
      </c>
      <c r="S3316" s="1">
        <v>0.88958333333333328</v>
      </c>
      <c r="T3316">
        <v>-16</v>
      </c>
      <c r="U3316" t="str">
        <f>IF(Flights[[#This Row],[Arrival Delay]]="","Cancelled",IF(Flights[[#This Row],[Arrival Delay]]&gt;15,"Delayed","On time"))</f>
        <v>On time</v>
      </c>
      <c r="V3316" t="str">
        <f>IF(Flights[[#This Row],[Status]]&lt;&gt;"Delayed","",IF(Flights[[#This Row],[Arrival Delay]]&gt;120,"Severe",IF(Flights[[#This Row],[Arrival Delay]]&gt;60,"Major","Moderate")))</f>
        <v/>
      </c>
      <c r="X3316" t="str">
        <f>IF(OR(AND(Flights[[#This Row],[Status]]="Cancelled",Flights[[#This Row],[Cancellation Reason]]="Airline/Carrier"),Flights[[#This Row],[Delay Type]]="Severe"),"Yes","No")</f>
        <v>No</v>
      </c>
    </row>
    <row r="3317" spans="1:24" x14ac:dyDescent="0.25">
      <c r="A3317" s="3">
        <v>42245</v>
      </c>
      <c r="B3317">
        <f>WEEKNUM(Flights[[#This Row],[Date]],2)</f>
        <v>35</v>
      </c>
      <c r="C3317">
        <f>WEEKDAY(Flights[[#This Row],[Date]],2)</f>
        <v>6</v>
      </c>
      <c r="D3317" t="s">
        <v>652</v>
      </c>
      <c r="E3317" t="s">
        <v>1991</v>
      </c>
      <c r="F3317" t="s">
        <v>0</v>
      </c>
      <c r="G3317" t="s">
        <v>344</v>
      </c>
      <c r="H3317" t="str">
        <f>_xlfn.XLOOKUP(Flights[[#This Row],[Destination]],Airports!$A$1:$A$77,Airports!$D$1:$D$77,"Code not found")</f>
        <v>Seattle</v>
      </c>
      <c r="I3317" t="str" cm="1">
        <f t="array" ref="I3317">_xlfn.XLOOKUP(Flights[[#This Row],[Destination]],_xlfn._TRO_TRAILING(Airports!A:A),_xlfn._TRO_TRAILING(Airports!E:E),"Code not found")</f>
        <v>WA</v>
      </c>
      <c r="J3317" s="1">
        <v>0.88541666666666663</v>
      </c>
      <c r="K3317">
        <f>HOUR(Flights[[#This Row],[Scheduled Departure]])</f>
        <v>21</v>
      </c>
      <c r="L3317" s="1">
        <v>0.88124999999999998</v>
      </c>
      <c r="M3317">
        <v>-6</v>
      </c>
      <c r="N3317">
        <v>159</v>
      </c>
      <c r="O3317" s="14">
        <f>Flights[[#This Row],[Length (min)]]/60</f>
        <v>2.65</v>
      </c>
      <c r="P3317">
        <v>954</v>
      </c>
      <c r="Q3317" s="17">
        <f>IFERROR(Flights[[#This Row],[Distance]]/Flights[[#This Row],[Length (hr)]],"")</f>
        <v>360</v>
      </c>
      <c r="R3317" s="1">
        <v>0.99444444444444446</v>
      </c>
      <c r="S3317" s="1">
        <v>0.9916666666666667</v>
      </c>
      <c r="T3317">
        <v>-4</v>
      </c>
      <c r="U3317" t="str">
        <f>IF(Flights[[#This Row],[Arrival Delay]]="","Cancelled",IF(Flights[[#This Row],[Arrival Delay]]&gt;15,"Delayed","On time"))</f>
        <v>On time</v>
      </c>
      <c r="V3317" t="str">
        <f>IF(Flights[[#This Row],[Status]]&lt;&gt;"Delayed","",IF(Flights[[#This Row],[Arrival Delay]]&gt;120,"Severe",IF(Flights[[#This Row],[Arrival Delay]]&gt;60,"Major","Moderate")))</f>
        <v/>
      </c>
      <c r="X3317" t="str">
        <f>IF(OR(AND(Flights[[#This Row],[Status]]="Cancelled",Flights[[#This Row],[Cancellation Reason]]="Airline/Carrier"),Flights[[#This Row],[Delay Type]]="Severe"),"Yes","No")</f>
        <v>No</v>
      </c>
    </row>
    <row r="3318" spans="1:24" x14ac:dyDescent="0.25">
      <c r="A3318" s="3">
        <v>42246</v>
      </c>
      <c r="B3318">
        <f>WEEKNUM(Flights[[#This Row],[Date]],2)</f>
        <v>35</v>
      </c>
      <c r="C3318">
        <f>WEEKDAY(Flights[[#This Row],[Date]],2)</f>
        <v>7</v>
      </c>
      <c r="D3318" t="s">
        <v>130</v>
      </c>
      <c r="E3318" t="s">
        <v>1987</v>
      </c>
      <c r="F3318" t="s">
        <v>0</v>
      </c>
      <c r="G3318" t="s">
        <v>4</v>
      </c>
      <c r="H3318" t="str">
        <f>_xlfn.XLOOKUP(Flights[[#This Row],[Destination]],Airports!$A$1:$A$77,Airports!$D$1:$D$77,"Code not found")</f>
        <v>Chicago</v>
      </c>
      <c r="I3318" t="str" cm="1">
        <f t="array" ref="I3318">_xlfn.XLOOKUP(Flights[[#This Row],[Destination]],_xlfn._TRO_TRAILING(Airports!A:A),_xlfn._TRO_TRAILING(Airports!E:E),"Code not found")</f>
        <v>IL</v>
      </c>
      <c r="J3318" s="1">
        <v>0.3263888888888889</v>
      </c>
      <c r="K3318">
        <f>HOUR(Flights[[#This Row],[Scheduled Departure]])</f>
        <v>7</v>
      </c>
      <c r="L3318" s="1">
        <v>0.32291666666666669</v>
      </c>
      <c r="M3318">
        <v>-5</v>
      </c>
      <c r="N3318">
        <v>244</v>
      </c>
      <c r="O3318" s="14">
        <f>Flights[[#This Row],[Length (min)]]/60</f>
        <v>4.0666666666666664</v>
      </c>
      <c r="P3318">
        <v>1744</v>
      </c>
      <c r="Q3318" s="17">
        <f>IFERROR(Flights[[#This Row],[Distance]]/Flights[[#This Row],[Length (hr)]],"")</f>
        <v>428.85245901639348</v>
      </c>
      <c r="R3318" s="1">
        <v>0.58611111111111114</v>
      </c>
      <c r="S3318" s="1">
        <v>0.5756944444444444</v>
      </c>
      <c r="T3318">
        <v>-15</v>
      </c>
      <c r="U3318" t="str">
        <f>IF(Flights[[#This Row],[Arrival Delay]]="","Cancelled",IF(Flights[[#This Row],[Arrival Delay]]&gt;15,"Delayed","On time"))</f>
        <v>On time</v>
      </c>
      <c r="V3318" t="str">
        <f>IF(Flights[[#This Row],[Status]]&lt;&gt;"Delayed","",IF(Flights[[#This Row],[Arrival Delay]]&gt;120,"Severe",IF(Flights[[#This Row],[Arrival Delay]]&gt;60,"Major","Moderate")))</f>
        <v/>
      </c>
      <c r="X3318" t="str">
        <f>IF(OR(AND(Flights[[#This Row],[Status]]="Cancelled",Flights[[#This Row],[Cancellation Reason]]="Airline/Carrier"),Flights[[#This Row],[Delay Type]]="Severe"),"Yes","No")</f>
        <v>No</v>
      </c>
    </row>
    <row r="3319" spans="1:24" x14ac:dyDescent="0.25">
      <c r="A3319" s="3">
        <v>42246</v>
      </c>
      <c r="B3319">
        <f>WEEKNUM(Flights[[#This Row],[Date]],2)</f>
        <v>35</v>
      </c>
      <c r="C3319">
        <f>WEEKDAY(Flights[[#This Row],[Date]],2)</f>
        <v>7</v>
      </c>
      <c r="D3319" t="s">
        <v>1771</v>
      </c>
      <c r="E3319" t="s">
        <v>1990</v>
      </c>
      <c r="F3319" t="s">
        <v>0</v>
      </c>
      <c r="G3319" t="s">
        <v>4</v>
      </c>
      <c r="H3319" t="str">
        <f>_xlfn.XLOOKUP(Flights[[#This Row],[Destination]],Airports!$A$1:$A$77,Airports!$D$1:$D$77,"Code not found")</f>
        <v>Chicago</v>
      </c>
      <c r="I3319" t="str" cm="1">
        <f t="array" ref="I3319">_xlfn.XLOOKUP(Flights[[#This Row],[Destination]],_xlfn._TRO_TRAILING(Airports!A:A),_xlfn._TRO_TRAILING(Airports!E:E),"Code not found")</f>
        <v>IL</v>
      </c>
      <c r="J3319" s="1">
        <v>0.44027777777777777</v>
      </c>
      <c r="K3319">
        <f>HOUR(Flights[[#This Row],[Scheduled Departure]])</f>
        <v>10</v>
      </c>
      <c r="L3319" s="1">
        <v>0.44027777777777777</v>
      </c>
      <c r="M3319">
        <v>0</v>
      </c>
      <c r="N3319">
        <v>245</v>
      </c>
      <c r="O3319" s="14">
        <f>Flights[[#This Row],[Length (min)]]/60</f>
        <v>4.083333333333333</v>
      </c>
      <c r="P3319">
        <v>1744</v>
      </c>
      <c r="Q3319" s="17">
        <f>IFERROR(Flights[[#This Row],[Distance]]/Flights[[#This Row],[Length (hr)]],"")</f>
        <v>427.10204081632656</v>
      </c>
      <c r="R3319" s="1">
        <v>0.7</v>
      </c>
      <c r="S3319" s="1">
        <v>0.69374999999999998</v>
      </c>
      <c r="T3319">
        <v>-9</v>
      </c>
      <c r="U3319" t="str">
        <f>IF(Flights[[#This Row],[Arrival Delay]]="","Cancelled",IF(Flights[[#This Row],[Arrival Delay]]&gt;15,"Delayed","On time"))</f>
        <v>On time</v>
      </c>
      <c r="V3319" t="str">
        <f>IF(Flights[[#This Row],[Status]]&lt;&gt;"Delayed","",IF(Flights[[#This Row],[Arrival Delay]]&gt;120,"Severe",IF(Flights[[#This Row],[Arrival Delay]]&gt;60,"Major","Moderate")))</f>
        <v/>
      </c>
      <c r="X3319" t="str">
        <f>IF(OR(AND(Flights[[#This Row],[Status]]="Cancelled",Flights[[#This Row],[Cancellation Reason]]="Airline/Carrier"),Flights[[#This Row],[Delay Type]]="Severe"),"Yes","No")</f>
        <v>No</v>
      </c>
    </row>
    <row r="3320" spans="1:24" x14ac:dyDescent="0.25">
      <c r="A3320" s="3">
        <v>42246</v>
      </c>
      <c r="B3320">
        <f>WEEKNUM(Flights[[#This Row],[Date]],2)</f>
        <v>35</v>
      </c>
      <c r="C3320">
        <f>WEEKDAY(Flights[[#This Row],[Date]],2)</f>
        <v>7</v>
      </c>
      <c r="D3320" t="s">
        <v>1643</v>
      </c>
      <c r="E3320" t="s">
        <v>1990</v>
      </c>
      <c r="F3320" t="s">
        <v>0</v>
      </c>
      <c r="G3320" t="s">
        <v>293</v>
      </c>
      <c r="H3320" t="str">
        <f>_xlfn.XLOOKUP(Flights[[#This Row],[Destination]],Airports!$A$1:$A$77,Airports!$D$1:$D$77,"Code not found")</f>
        <v>Houston</v>
      </c>
      <c r="I3320" t="str" cm="1">
        <f t="array" ref="I3320">_xlfn.XLOOKUP(Flights[[#This Row],[Destination]],_xlfn._TRO_TRAILING(Airports!A:A),_xlfn._TRO_TRAILING(Airports!E:E),"Code not found")</f>
        <v>TX</v>
      </c>
      <c r="J3320" s="1">
        <v>0.45833333333333331</v>
      </c>
      <c r="K3320">
        <f>HOUR(Flights[[#This Row],[Scheduled Departure]])</f>
        <v>11</v>
      </c>
      <c r="L3320" s="1">
        <v>0.47916666666666669</v>
      </c>
      <c r="M3320">
        <v>30</v>
      </c>
      <c r="N3320">
        <v>192</v>
      </c>
      <c r="O3320" s="14">
        <f>Flights[[#This Row],[Length (min)]]/60</f>
        <v>3.2</v>
      </c>
      <c r="P3320">
        <v>1379</v>
      </c>
      <c r="Q3320" s="17">
        <f>IFERROR(Flights[[#This Row],[Distance]]/Flights[[#This Row],[Length (hr)]],"")</f>
        <v>430.9375</v>
      </c>
      <c r="R3320" s="1">
        <v>0.69930555555555551</v>
      </c>
      <c r="S3320" s="1">
        <v>0.6958333333333333</v>
      </c>
      <c r="T3320">
        <v>-5</v>
      </c>
      <c r="U3320" t="str">
        <f>IF(Flights[[#This Row],[Arrival Delay]]="","Cancelled",IF(Flights[[#This Row],[Arrival Delay]]&gt;15,"Delayed","On time"))</f>
        <v>On time</v>
      </c>
      <c r="V3320" t="str">
        <f>IF(Flights[[#This Row],[Status]]&lt;&gt;"Delayed","",IF(Flights[[#This Row],[Arrival Delay]]&gt;120,"Severe",IF(Flights[[#This Row],[Arrival Delay]]&gt;60,"Major","Moderate")))</f>
        <v/>
      </c>
      <c r="X3320" t="str">
        <f>IF(OR(AND(Flights[[#This Row],[Status]]="Cancelled",Flights[[#This Row],[Cancellation Reason]]="Airline/Carrier"),Flights[[#This Row],[Delay Type]]="Severe"),"Yes","No")</f>
        <v>No</v>
      </c>
    </row>
    <row r="3321" spans="1:24" x14ac:dyDescent="0.25">
      <c r="A3321" s="3">
        <v>42246</v>
      </c>
      <c r="B3321">
        <f>WEEKNUM(Flights[[#This Row],[Date]],2)</f>
        <v>35</v>
      </c>
      <c r="C3321">
        <f>WEEKDAY(Flights[[#This Row],[Date]],2)</f>
        <v>7</v>
      </c>
      <c r="D3321" t="s">
        <v>1753</v>
      </c>
      <c r="E3321" t="s">
        <v>1989</v>
      </c>
      <c r="F3321" t="s">
        <v>0</v>
      </c>
      <c r="G3321" t="s">
        <v>14</v>
      </c>
      <c r="H3321" t="str">
        <f>_xlfn.XLOOKUP(Flights[[#This Row],[Destination]],Airports!$A$1:$A$77,Airports!$D$1:$D$77,"Code not found")</f>
        <v>Tampa</v>
      </c>
      <c r="I3321" t="str" cm="1">
        <f t="array" ref="I3321">_xlfn.XLOOKUP(Flights[[#This Row],[Destination]],_xlfn._TRO_TRAILING(Airports!A:A),_xlfn._TRO_TRAILING(Airports!E:E),"Code not found")</f>
        <v>FL</v>
      </c>
      <c r="J3321" s="1">
        <v>0.46527777777777779</v>
      </c>
      <c r="K3321">
        <f>HOUR(Flights[[#This Row],[Scheduled Departure]])</f>
        <v>11</v>
      </c>
      <c r="L3321" s="1">
        <v>0.46250000000000002</v>
      </c>
      <c r="M3321">
        <v>-4</v>
      </c>
      <c r="N3321">
        <v>305</v>
      </c>
      <c r="O3321" s="14">
        <f>Flights[[#This Row],[Length (min)]]/60</f>
        <v>5.083333333333333</v>
      </c>
      <c r="P3321">
        <v>2158</v>
      </c>
      <c r="Q3321" s="17">
        <f>IFERROR(Flights[[#This Row],[Distance]]/Flights[[#This Row],[Length (hr)]],"")</f>
        <v>424.52459016393448</v>
      </c>
      <c r="R3321" s="1">
        <v>0.78819444444444442</v>
      </c>
      <c r="S3321" s="1">
        <v>0.7993055555555556</v>
      </c>
      <c r="T3321">
        <v>16</v>
      </c>
      <c r="U3321" t="str">
        <f>IF(Flights[[#This Row],[Arrival Delay]]="","Cancelled",IF(Flights[[#This Row],[Arrival Delay]]&gt;15,"Delayed","On time"))</f>
        <v>Delayed</v>
      </c>
      <c r="V3321" t="str">
        <f>IF(Flights[[#This Row],[Status]]&lt;&gt;"Delayed","",IF(Flights[[#This Row],[Arrival Delay]]&gt;120,"Severe",IF(Flights[[#This Row],[Arrival Delay]]&gt;60,"Major","Moderate")))</f>
        <v>Moderate</v>
      </c>
      <c r="X3321" t="str">
        <f>IF(OR(AND(Flights[[#This Row],[Status]]="Cancelled",Flights[[#This Row],[Cancellation Reason]]="Airline/Carrier"),Flights[[#This Row],[Delay Type]]="Severe"),"Yes","No")</f>
        <v>No</v>
      </c>
    </row>
    <row r="3322" spans="1:24" x14ac:dyDescent="0.25">
      <c r="A3322" s="3">
        <v>42246</v>
      </c>
      <c r="B3322">
        <f>WEEKNUM(Flights[[#This Row],[Date]],2)</f>
        <v>35</v>
      </c>
      <c r="C3322">
        <f>WEEKDAY(Flights[[#This Row],[Date]],2)</f>
        <v>7</v>
      </c>
      <c r="D3322" t="s">
        <v>67</v>
      </c>
      <c r="E3322" t="s">
        <v>1987</v>
      </c>
      <c r="F3322" t="s">
        <v>0</v>
      </c>
      <c r="G3322" t="s">
        <v>4</v>
      </c>
      <c r="H3322" t="str">
        <f>_xlfn.XLOOKUP(Flights[[#This Row],[Destination]],Airports!$A$1:$A$77,Airports!$D$1:$D$77,"Code not found")</f>
        <v>Chicago</v>
      </c>
      <c r="I3322" t="str" cm="1">
        <f t="array" ref="I3322">_xlfn.XLOOKUP(Flights[[#This Row],[Destination]],_xlfn._TRO_TRAILING(Airports!A:A),_xlfn._TRO_TRAILING(Airports!E:E),"Code not found")</f>
        <v>IL</v>
      </c>
      <c r="J3322" s="1">
        <v>0.55208333333333337</v>
      </c>
      <c r="K3322">
        <f>HOUR(Flights[[#This Row],[Scheduled Departure]])</f>
        <v>13</v>
      </c>
      <c r="L3322" s="1">
        <v>0.56666666666666665</v>
      </c>
      <c r="M3322">
        <v>21</v>
      </c>
      <c r="N3322">
        <v>267</v>
      </c>
      <c r="O3322" s="14">
        <f>Flights[[#This Row],[Length (min)]]/60</f>
        <v>4.45</v>
      </c>
      <c r="P3322">
        <v>1744</v>
      </c>
      <c r="Q3322" s="17">
        <f>IFERROR(Flights[[#This Row],[Distance]]/Flights[[#This Row],[Length (hr)]],"")</f>
        <v>391.91011235955057</v>
      </c>
      <c r="R3322" s="1">
        <v>0.81597222222222221</v>
      </c>
      <c r="S3322" s="1">
        <v>0.8354166666666667</v>
      </c>
      <c r="T3322">
        <v>28</v>
      </c>
      <c r="U3322" t="str">
        <f>IF(Flights[[#This Row],[Arrival Delay]]="","Cancelled",IF(Flights[[#This Row],[Arrival Delay]]&gt;15,"Delayed","On time"))</f>
        <v>Delayed</v>
      </c>
      <c r="V3322" t="str">
        <f>IF(Flights[[#This Row],[Status]]&lt;&gt;"Delayed","",IF(Flights[[#This Row],[Arrival Delay]]&gt;120,"Severe",IF(Flights[[#This Row],[Arrival Delay]]&gt;60,"Major","Moderate")))</f>
        <v>Moderate</v>
      </c>
      <c r="X3322" t="str">
        <f>IF(OR(AND(Flights[[#This Row],[Status]]="Cancelled",Flights[[#This Row],[Cancellation Reason]]="Airline/Carrier"),Flights[[#This Row],[Delay Type]]="Severe"),"Yes","No")</f>
        <v>No</v>
      </c>
    </row>
    <row r="3323" spans="1:24" x14ac:dyDescent="0.25">
      <c r="A3323" s="3">
        <v>42246</v>
      </c>
      <c r="B3323">
        <f>WEEKNUM(Flights[[#This Row],[Date]],2)</f>
        <v>35</v>
      </c>
      <c r="C3323">
        <f>WEEKDAY(Flights[[#This Row],[Date]],2)</f>
        <v>7</v>
      </c>
      <c r="D3323" t="s">
        <v>78</v>
      </c>
      <c r="E3323" t="s">
        <v>1987</v>
      </c>
      <c r="F3323" t="s">
        <v>0</v>
      </c>
      <c r="G3323" t="s">
        <v>12</v>
      </c>
      <c r="H3323" t="str">
        <f>_xlfn.XLOOKUP(Flights[[#This Row],[Destination]],Airports!$A$1:$A$77,Airports!$D$1:$D$77,"Code not found")</f>
        <v>New York</v>
      </c>
      <c r="I3323" t="str" cm="1">
        <f t="array" ref="I3323">_xlfn.XLOOKUP(Flights[[#This Row],[Destination]],_xlfn._TRO_TRAILING(Airports!A:A),_xlfn._TRO_TRAILING(Airports!E:E),"Code not found")</f>
        <v>NY</v>
      </c>
      <c r="J3323" s="1">
        <v>0.59375</v>
      </c>
      <c r="K3323">
        <f>HOUR(Flights[[#This Row],[Scheduled Departure]])</f>
        <v>14</v>
      </c>
      <c r="L3323" s="1">
        <v>0.59722222222222221</v>
      </c>
      <c r="M3323">
        <v>5</v>
      </c>
      <c r="N3323">
        <v>325</v>
      </c>
      <c r="O3323" s="14">
        <f>Flights[[#This Row],[Length (min)]]/60</f>
        <v>5.416666666666667</v>
      </c>
      <c r="P3323">
        <v>2475</v>
      </c>
      <c r="Q3323" s="17">
        <f>IFERROR(Flights[[#This Row],[Distance]]/Flights[[#This Row],[Length (hr)]],"")</f>
        <v>456.92307692307691</v>
      </c>
      <c r="R3323" s="1">
        <v>0.95763888888888893</v>
      </c>
      <c r="S3323" s="1">
        <v>0.94791666666666663</v>
      </c>
      <c r="T3323">
        <v>-14</v>
      </c>
      <c r="U3323" t="str">
        <f>IF(Flights[[#This Row],[Arrival Delay]]="","Cancelled",IF(Flights[[#This Row],[Arrival Delay]]&gt;15,"Delayed","On time"))</f>
        <v>On time</v>
      </c>
      <c r="V3323" t="str">
        <f>IF(Flights[[#This Row],[Status]]&lt;&gt;"Delayed","",IF(Flights[[#This Row],[Arrival Delay]]&gt;120,"Severe",IF(Flights[[#This Row],[Arrival Delay]]&gt;60,"Major","Moderate")))</f>
        <v/>
      </c>
      <c r="X3323" t="str">
        <f>IF(OR(AND(Flights[[#This Row],[Status]]="Cancelled",Flights[[#This Row],[Cancellation Reason]]="Airline/Carrier"),Flights[[#This Row],[Delay Type]]="Severe"),"Yes","No")</f>
        <v>No</v>
      </c>
    </row>
    <row r="3324" spans="1:24" x14ac:dyDescent="0.25">
      <c r="A3324" s="3">
        <v>42246</v>
      </c>
      <c r="B3324">
        <f>WEEKNUM(Flights[[#This Row],[Date]],2)</f>
        <v>35</v>
      </c>
      <c r="C3324">
        <f>WEEKDAY(Flights[[#This Row],[Date]],2)</f>
        <v>7</v>
      </c>
      <c r="D3324" t="s">
        <v>780</v>
      </c>
      <c r="E3324" t="s">
        <v>1990</v>
      </c>
      <c r="F3324" t="s">
        <v>0</v>
      </c>
      <c r="G3324" t="s">
        <v>293</v>
      </c>
      <c r="H3324" t="str">
        <f>_xlfn.XLOOKUP(Flights[[#This Row],[Destination]],Airports!$A$1:$A$77,Airports!$D$1:$D$77,"Code not found")</f>
        <v>Houston</v>
      </c>
      <c r="I3324" t="str" cm="1">
        <f t="array" ref="I3324">_xlfn.XLOOKUP(Flights[[#This Row],[Destination]],_xlfn._TRO_TRAILING(Airports!A:A),_xlfn._TRO_TRAILING(Airports!E:E),"Code not found")</f>
        <v>TX</v>
      </c>
      <c r="J3324" s="1">
        <v>0.75694444444444442</v>
      </c>
      <c r="K3324">
        <f>HOUR(Flights[[#This Row],[Scheduled Departure]])</f>
        <v>18</v>
      </c>
      <c r="L3324" s="1">
        <v>0.74930555555555556</v>
      </c>
      <c r="M3324">
        <v>-11</v>
      </c>
      <c r="N3324">
        <v>203</v>
      </c>
      <c r="O3324" s="14">
        <f>Flights[[#This Row],[Length (min)]]/60</f>
        <v>3.3833333333333333</v>
      </c>
      <c r="P3324">
        <v>1379</v>
      </c>
      <c r="Q3324" s="17">
        <f>IFERROR(Flights[[#This Row],[Distance]]/Flights[[#This Row],[Length (hr)]],"")</f>
        <v>407.58620689655174</v>
      </c>
      <c r="R3324" s="1">
        <v>0.98055555555555551</v>
      </c>
      <c r="S3324" s="1">
        <v>0.97361111111111109</v>
      </c>
      <c r="T3324">
        <v>-10</v>
      </c>
      <c r="U3324" t="str">
        <f>IF(Flights[[#This Row],[Arrival Delay]]="","Cancelled",IF(Flights[[#This Row],[Arrival Delay]]&gt;15,"Delayed","On time"))</f>
        <v>On time</v>
      </c>
      <c r="V3324" t="str">
        <f>IF(Flights[[#This Row],[Status]]&lt;&gt;"Delayed","",IF(Flights[[#This Row],[Arrival Delay]]&gt;120,"Severe",IF(Flights[[#This Row],[Arrival Delay]]&gt;60,"Major","Moderate")))</f>
        <v/>
      </c>
      <c r="X3324" t="str">
        <f>IF(OR(AND(Flights[[#This Row],[Status]]="Cancelled",Flights[[#This Row],[Cancellation Reason]]="Airline/Carrier"),Flights[[#This Row],[Delay Type]]="Severe"),"Yes","No")</f>
        <v>No</v>
      </c>
    </row>
    <row r="3325" spans="1:24" x14ac:dyDescent="0.25">
      <c r="A3325" s="3">
        <v>42246</v>
      </c>
      <c r="B3325">
        <f>WEEKNUM(Flights[[#This Row],[Date]],2)</f>
        <v>35</v>
      </c>
      <c r="C3325">
        <f>WEEKDAY(Flights[[#This Row],[Date]],2)</f>
        <v>7</v>
      </c>
      <c r="D3325" t="s">
        <v>1610</v>
      </c>
      <c r="E3325" t="s">
        <v>1994</v>
      </c>
      <c r="F3325" t="s">
        <v>0</v>
      </c>
      <c r="G3325" t="s">
        <v>318</v>
      </c>
      <c r="H3325" t="str">
        <f>_xlfn.XLOOKUP(Flights[[#This Row],[Destination]],Airports!$A$1:$A$77,Airports!$D$1:$D$77,"Code not found")</f>
        <v>Oakland</v>
      </c>
      <c r="I3325" t="str" cm="1">
        <f t="array" ref="I3325">_xlfn.XLOOKUP(Flights[[#This Row],[Destination]],_xlfn._TRO_TRAILING(Airports!A:A),_xlfn._TRO_TRAILING(Airports!E:E),"Code not found")</f>
        <v>CA</v>
      </c>
      <c r="J3325" s="1">
        <v>0.86111111111111116</v>
      </c>
      <c r="K3325">
        <f>HOUR(Flights[[#This Row],[Scheduled Departure]])</f>
        <v>20</v>
      </c>
      <c r="L3325" s="1">
        <v>0.8833333333333333</v>
      </c>
      <c r="M3325">
        <v>32</v>
      </c>
      <c r="N3325">
        <v>88</v>
      </c>
      <c r="O3325" s="14">
        <f>Flights[[#This Row],[Length (min)]]/60</f>
        <v>1.4666666666666666</v>
      </c>
      <c r="P3325">
        <v>337</v>
      </c>
      <c r="Q3325" s="17">
        <f>IFERROR(Flights[[#This Row],[Distance]]/Flights[[#This Row],[Length (hr)]],"")</f>
        <v>229.77272727272728</v>
      </c>
      <c r="R3325" s="1">
        <v>0.92083333333333328</v>
      </c>
      <c r="S3325" s="1">
        <v>0.94444444444444442</v>
      </c>
      <c r="T3325">
        <v>34</v>
      </c>
      <c r="U3325" t="str">
        <f>IF(Flights[[#This Row],[Arrival Delay]]="","Cancelled",IF(Flights[[#This Row],[Arrival Delay]]&gt;15,"Delayed","On time"))</f>
        <v>Delayed</v>
      </c>
      <c r="V3325" t="str">
        <f>IF(Flights[[#This Row],[Status]]&lt;&gt;"Delayed","",IF(Flights[[#This Row],[Arrival Delay]]&gt;120,"Severe",IF(Flights[[#This Row],[Arrival Delay]]&gt;60,"Major","Moderate")))</f>
        <v>Moderate</v>
      </c>
      <c r="X3325" t="str">
        <f>IF(OR(AND(Flights[[#This Row],[Status]]="Cancelled",Flights[[#This Row],[Cancellation Reason]]="Airline/Carrier"),Flights[[#This Row],[Delay Type]]="Severe"),"Yes","No")</f>
        <v>No</v>
      </c>
    </row>
    <row r="3326" spans="1:24" x14ac:dyDescent="0.25">
      <c r="A3326" s="3">
        <v>42246</v>
      </c>
      <c r="B3326">
        <f>WEEKNUM(Flights[[#This Row],[Date]],2)</f>
        <v>35</v>
      </c>
      <c r="C3326">
        <f>WEEKDAY(Flights[[#This Row],[Date]],2)</f>
        <v>7</v>
      </c>
      <c r="D3326" t="s">
        <v>747</v>
      </c>
      <c r="E3326" t="s">
        <v>1989</v>
      </c>
      <c r="F3326" t="s">
        <v>0</v>
      </c>
      <c r="G3326" t="s">
        <v>26</v>
      </c>
      <c r="H3326" t="str">
        <f>_xlfn.XLOOKUP(Flights[[#This Row],[Destination]],Airports!$A$1:$A$77,Airports!$D$1:$D$77,"Code not found")</f>
        <v>Atlanta</v>
      </c>
      <c r="I3326" t="str" cm="1">
        <f t="array" ref="I3326">_xlfn.XLOOKUP(Flights[[#This Row],[Destination]],_xlfn._TRO_TRAILING(Airports!A:A),_xlfn._TRO_TRAILING(Airports!E:E),"Code not found")</f>
        <v>GA</v>
      </c>
      <c r="J3326" s="1">
        <v>0.99652777777777779</v>
      </c>
      <c r="K3326">
        <f>HOUR(Flights[[#This Row],[Scheduled Departure]])</f>
        <v>23</v>
      </c>
      <c r="L3326" s="1">
        <v>0.99652777777777779</v>
      </c>
      <c r="M3326">
        <v>0</v>
      </c>
      <c r="N3326">
        <v>280</v>
      </c>
      <c r="O3326" s="14">
        <f>Flights[[#This Row],[Length (min)]]/60</f>
        <v>4.666666666666667</v>
      </c>
      <c r="P3326">
        <v>1947</v>
      </c>
      <c r="Q3326" s="17">
        <f>IFERROR(Flights[[#This Row],[Distance]]/Flights[[#This Row],[Length (hr)]],"")</f>
        <v>417.21428571428567</v>
      </c>
      <c r="R3326" s="1">
        <v>0.30208333333333331</v>
      </c>
      <c r="S3326" s="1">
        <v>0.31597222222222221</v>
      </c>
      <c r="T3326">
        <v>20</v>
      </c>
      <c r="U3326" t="str">
        <f>IF(Flights[[#This Row],[Arrival Delay]]="","Cancelled",IF(Flights[[#This Row],[Arrival Delay]]&gt;15,"Delayed","On time"))</f>
        <v>Delayed</v>
      </c>
      <c r="V3326" t="str">
        <f>IF(Flights[[#This Row],[Status]]&lt;&gt;"Delayed","",IF(Flights[[#This Row],[Arrival Delay]]&gt;120,"Severe",IF(Flights[[#This Row],[Arrival Delay]]&gt;60,"Major","Moderate")))</f>
        <v>Moderate</v>
      </c>
      <c r="X3326" t="str">
        <f>IF(OR(AND(Flights[[#This Row],[Status]]="Cancelled",Flights[[#This Row],[Cancellation Reason]]="Airline/Carrier"),Flights[[#This Row],[Delay Type]]="Severe"),"Yes","No")</f>
        <v>No</v>
      </c>
    </row>
    <row r="3327" spans="1:24" x14ac:dyDescent="0.25">
      <c r="A3327" s="3">
        <v>42247</v>
      </c>
      <c r="B3327">
        <f>WEEKNUM(Flights[[#This Row],[Date]],2)</f>
        <v>36</v>
      </c>
      <c r="C3327">
        <f>WEEKDAY(Flights[[#This Row],[Date]],2)</f>
        <v>1</v>
      </c>
      <c r="D3327" t="s">
        <v>1656</v>
      </c>
      <c r="E3327" t="s">
        <v>1990</v>
      </c>
      <c r="F3327" t="s">
        <v>0</v>
      </c>
      <c r="G3327" t="s">
        <v>281</v>
      </c>
      <c r="H3327" t="str">
        <f>_xlfn.XLOOKUP(Flights[[#This Row],[Destination]],Airports!$A$1:$A$77,Airports!$D$1:$D$77,"Code not found")</f>
        <v>Newark</v>
      </c>
      <c r="I3327" t="str" cm="1">
        <f t="array" ref="I3327">_xlfn.XLOOKUP(Flights[[#This Row],[Destination]],_xlfn._TRO_TRAILING(Airports!A:A),_xlfn._TRO_TRAILING(Airports!E:E),"Code not found")</f>
        <v>NJ</v>
      </c>
      <c r="J3327" s="1">
        <v>0.25</v>
      </c>
      <c r="K3327">
        <f>HOUR(Flights[[#This Row],[Scheduled Departure]])</f>
        <v>6</v>
      </c>
      <c r="L3327" s="1">
        <v>0.24652777777777779</v>
      </c>
      <c r="M3327">
        <v>-5</v>
      </c>
      <c r="N3327">
        <v>328</v>
      </c>
      <c r="O3327" s="14">
        <f>Flights[[#This Row],[Length (min)]]/60</f>
        <v>5.4666666666666668</v>
      </c>
      <c r="P3327">
        <v>2454</v>
      </c>
      <c r="Q3327" s="17">
        <f>IFERROR(Flights[[#This Row],[Distance]]/Flights[[#This Row],[Length (hr)]],"")</f>
        <v>448.90243902439022</v>
      </c>
      <c r="R3327" s="1">
        <v>0.60555555555555551</v>
      </c>
      <c r="S3327" s="1">
        <v>0.59930555555555554</v>
      </c>
      <c r="T3327">
        <v>-9</v>
      </c>
      <c r="U3327" t="str">
        <f>IF(Flights[[#This Row],[Arrival Delay]]="","Cancelled",IF(Flights[[#This Row],[Arrival Delay]]&gt;15,"Delayed","On time"))</f>
        <v>On time</v>
      </c>
      <c r="V3327" t="str">
        <f>IF(Flights[[#This Row],[Status]]&lt;&gt;"Delayed","",IF(Flights[[#This Row],[Arrival Delay]]&gt;120,"Severe",IF(Flights[[#This Row],[Arrival Delay]]&gt;60,"Major","Moderate")))</f>
        <v/>
      </c>
      <c r="X3327" t="str">
        <f>IF(OR(AND(Flights[[#This Row],[Status]]="Cancelled",Flights[[#This Row],[Cancellation Reason]]="Airline/Carrier"),Flights[[#This Row],[Delay Type]]="Severe"),"Yes","No")</f>
        <v>No</v>
      </c>
    </row>
    <row r="3328" spans="1:24" x14ac:dyDescent="0.25">
      <c r="A3328" s="3">
        <v>42247</v>
      </c>
      <c r="B3328">
        <f>WEEKNUM(Flights[[#This Row],[Date]],2)</f>
        <v>36</v>
      </c>
      <c r="C3328">
        <f>WEEKDAY(Flights[[#This Row],[Date]],2)</f>
        <v>1</v>
      </c>
      <c r="D3328" t="s">
        <v>1384</v>
      </c>
      <c r="E3328" t="s">
        <v>1989</v>
      </c>
      <c r="F3328" t="s">
        <v>0</v>
      </c>
      <c r="G3328" t="s">
        <v>349</v>
      </c>
      <c r="H3328" t="str">
        <f>_xlfn.XLOOKUP(Flights[[#This Row],[Destination]],Airports!$A$1:$A$77,Airports!$D$1:$D$77,"Code not found")</f>
        <v>Salt Lake City</v>
      </c>
      <c r="I3328" t="str" cm="1">
        <f t="array" ref="I3328">_xlfn.XLOOKUP(Flights[[#This Row],[Destination]],_xlfn._TRO_TRAILING(Airports!A:A),_xlfn._TRO_TRAILING(Airports!E:E),"Code not found")</f>
        <v>UT</v>
      </c>
      <c r="J3328" s="1">
        <v>0.30902777777777779</v>
      </c>
      <c r="K3328">
        <f>HOUR(Flights[[#This Row],[Scheduled Departure]])</f>
        <v>7</v>
      </c>
      <c r="L3328" s="1">
        <v>0.30555555555555558</v>
      </c>
      <c r="M3328">
        <v>-5</v>
      </c>
      <c r="N3328">
        <v>99</v>
      </c>
      <c r="O3328" s="14">
        <f>Flights[[#This Row],[Length (min)]]/60</f>
        <v>1.65</v>
      </c>
      <c r="P3328">
        <v>590</v>
      </c>
      <c r="Q3328" s="17">
        <f>IFERROR(Flights[[#This Row],[Distance]]/Flights[[#This Row],[Length (hr)]],"")</f>
        <v>357.57575757575762</v>
      </c>
      <c r="R3328" s="1">
        <v>0.42638888888888887</v>
      </c>
      <c r="S3328" s="1">
        <v>0.41597222222222224</v>
      </c>
      <c r="T3328">
        <v>-15</v>
      </c>
      <c r="U3328" t="str">
        <f>IF(Flights[[#This Row],[Arrival Delay]]="","Cancelled",IF(Flights[[#This Row],[Arrival Delay]]&gt;15,"Delayed","On time"))</f>
        <v>On time</v>
      </c>
      <c r="V3328" t="str">
        <f>IF(Flights[[#This Row],[Status]]&lt;&gt;"Delayed","",IF(Flights[[#This Row],[Arrival Delay]]&gt;120,"Severe",IF(Flights[[#This Row],[Arrival Delay]]&gt;60,"Major","Moderate")))</f>
        <v/>
      </c>
      <c r="X3328" t="str">
        <f>IF(OR(AND(Flights[[#This Row],[Status]]="Cancelled",Flights[[#This Row],[Cancellation Reason]]="Airline/Carrier"),Flights[[#This Row],[Delay Type]]="Severe"),"Yes","No")</f>
        <v>No</v>
      </c>
    </row>
    <row r="3329" spans="1:24" x14ac:dyDescent="0.25">
      <c r="A3329" s="3">
        <v>42247</v>
      </c>
      <c r="B3329">
        <f>WEEKNUM(Flights[[#This Row],[Date]],2)</f>
        <v>36</v>
      </c>
      <c r="C3329">
        <f>WEEKDAY(Flights[[#This Row],[Date]],2)</f>
        <v>1</v>
      </c>
      <c r="D3329" t="s">
        <v>406</v>
      </c>
      <c r="E3329" t="s">
        <v>1996</v>
      </c>
      <c r="F3329" t="s">
        <v>0</v>
      </c>
      <c r="G3329" t="s">
        <v>281</v>
      </c>
      <c r="H3329" t="str">
        <f>_xlfn.XLOOKUP(Flights[[#This Row],[Destination]],Airports!$A$1:$A$77,Airports!$D$1:$D$77,"Code not found")</f>
        <v>Newark</v>
      </c>
      <c r="I3329" t="str" cm="1">
        <f t="array" ref="I3329">_xlfn.XLOOKUP(Flights[[#This Row],[Destination]],_xlfn._TRO_TRAILING(Airports!A:A),_xlfn._TRO_TRAILING(Airports!E:E),"Code not found")</f>
        <v>NJ</v>
      </c>
      <c r="J3329" s="1">
        <v>0.33333333333333331</v>
      </c>
      <c r="K3329">
        <f>HOUR(Flights[[#This Row],[Scheduled Departure]])</f>
        <v>8</v>
      </c>
      <c r="L3329" s="1">
        <v>0.33680555555555558</v>
      </c>
      <c r="M3329">
        <v>5</v>
      </c>
      <c r="N3329">
        <v>313</v>
      </c>
      <c r="O3329" s="14">
        <f>Flights[[#This Row],[Length (min)]]/60</f>
        <v>5.2166666666666668</v>
      </c>
      <c r="P3329">
        <v>2454</v>
      </c>
      <c r="Q3329" s="17">
        <f>IFERROR(Flights[[#This Row],[Distance]]/Flights[[#This Row],[Length (hr)]],"")</f>
        <v>470.41533546325877</v>
      </c>
      <c r="R3329" s="1">
        <v>0.6875</v>
      </c>
      <c r="S3329" s="1">
        <v>0.6791666666666667</v>
      </c>
      <c r="T3329">
        <v>-12</v>
      </c>
      <c r="U3329" t="str">
        <f>IF(Flights[[#This Row],[Arrival Delay]]="","Cancelled",IF(Flights[[#This Row],[Arrival Delay]]&gt;15,"Delayed","On time"))</f>
        <v>On time</v>
      </c>
      <c r="V3329" t="str">
        <f>IF(Flights[[#This Row],[Status]]&lt;&gt;"Delayed","",IF(Flights[[#This Row],[Arrival Delay]]&gt;120,"Severe",IF(Flights[[#This Row],[Arrival Delay]]&gt;60,"Major","Moderate")))</f>
        <v/>
      </c>
      <c r="X3329" t="str">
        <f>IF(OR(AND(Flights[[#This Row],[Status]]="Cancelled",Flights[[#This Row],[Cancellation Reason]]="Airline/Carrier"),Flights[[#This Row],[Delay Type]]="Severe"),"Yes","No")</f>
        <v>No</v>
      </c>
    </row>
    <row r="3330" spans="1:24" x14ac:dyDescent="0.25">
      <c r="A3330" s="3">
        <v>42247</v>
      </c>
      <c r="B3330">
        <f>WEEKNUM(Flights[[#This Row],[Date]],2)</f>
        <v>36</v>
      </c>
      <c r="C3330">
        <f>WEEKDAY(Flights[[#This Row],[Date]],2)</f>
        <v>1</v>
      </c>
      <c r="D3330" t="s">
        <v>1675</v>
      </c>
      <c r="E3330" t="s">
        <v>1995</v>
      </c>
      <c r="F3330" t="s">
        <v>0</v>
      </c>
      <c r="G3330" t="s">
        <v>356</v>
      </c>
      <c r="H3330" t="str">
        <f>_xlfn.XLOOKUP(Flights[[#This Row],[Destination]],Airports!$A$1:$A$77,Airports!$D$1:$D$77,"Code not found")</f>
        <v>Tucson</v>
      </c>
      <c r="I3330" t="str" cm="1">
        <f t="array" ref="I3330">_xlfn.XLOOKUP(Flights[[#This Row],[Destination]],_xlfn._TRO_TRAILING(Airports!A:A),_xlfn._TRO_TRAILING(Airports!E:E),"Code not found")</f>
        <v>AZ</v>
      </c>
      <c r="J3330" s="1">
        <v>0.4201388888888889</v>
      </c>
      <c r="K3330">
        <f>HOUR(Flights[[#This Row],[Scheduled Departure]])</f>
        <v>10</v>
      </c>
      <c r="L3330" s="1">
        <v>0.41736111111111113</v>
      </c>
      <c r="M3330">
        <v>-4</v>
      </c>
      <c r="N3330">
        <v>82</v>
      </c>
      <c r="O3330" s="14">
        <f>Flights[[#This Row],[Length (min)]]/60</f>
        <v>1.3666666666666667</v>
      </c>
      <c r="P3330">
        <v>451</v>
      </c>
      <c r="Q3330" s="17">
        <f>IFERROR(Flights[[#This Row],[Distance]]/Flights[[#This Row],[Length (hr)]],"")</f>
        <v>330</v>
      </c>
      <c r="R3330" s="1">
        <v>0.47569444444444442</v>
      </c>
      <c r="S3330" s="1">
        <v>0.47430555555555554</v>
      </c>
      <c r="T3330">
        <v>-2</v>
      </c>
      <c r="U3330" t="str">
        <f>IF(Flights[[#This Row],[Arrival Delay]]="","Cancelled",IF(Flights[[#This Row],[Arrival Delay]]&gt;15,"Delayed","On time"))</f>
        <v>On time</v>
      </c>
      <c r="V3330" t="str">
        <f>IF(Flights[[#This Row],[Status]]&lt;&gt;"Delayed","",IF(Flights[[#This Row],[Arrival Delay]]&gt;120,"Severe",IF(Flights[[#This Row],[Arrival Delay]]&gt;60,"Major","Moderate")))</f>
        <v/>
      </c>
      <c r="X3330" t="str">
        <f>IF(OR(AND(Flights[[#This Row],[Status]]="Cancelled",Flights[[#This Row],[Cancellation Reason]]="Airline/Carrier"),Flights[[#This Row],[Delay Type]]="Severe"),"Yes","No")</f>
        <v>No</v>
      </c>
    </row>
    <row r="3331" spans="1:24" x14ac:dyDescent="0.25">
      <c r="A3331" s="3">
        <v>42247</v>
      </c>
      <c r="B3331">
        <f>WEEKNUM(Flights[[#This Row],[Date]],2)</f>
        <v>36</v>
      </c>
      <c r="C3331">
        <f>WEEKDAY(Flights[[#This Row],[Date]],2)</f>
        <v>1</v>
      </c>
      <c r="D3331" t="s">
        <v>169</v>
      </c>
      <c r="E3331" t="s">
        <v>1987</v>
      </c>
      <c r="F3331" t="s">
        <v>0</v>
      </c>
      <c r="G3331" t="s">
        <v>9</v>
      </c>
      <c r="H3331" t="str">
        <f>_xlfn.XLOOKUP(Flights[[#This Row],[Destination]],Airports!$A$1:$A$77,Airports!$D$1:$D$77,"Code not found")</f>
        <v>San Francisco</v>
      </c>
      <c r="I3331" t="str" cm="1">
        <f t="array" ref="I3331">_xlfn.XLOOKUP(Flights[[#This Row],[Destination]],_xlfn._TRO_TRAILING(Airports!A:A),_xlfn._TRO_TRAILING(Airports!E:E),"Code not found")</f>
        <v>CA</v>
      </c>
      <c r="J3331" s="1">
        <v>0.42708333333333331</v>
      </c>
      <c r="K3331">
        <f>HOUR(Flights[[#This Row],[Scheduled Departure]])</f>
        <v>10</v>
      </c>
      <c r="L3331" s="1">
        <v>0.4236111111111111</v>
      </c>
      <c r="M3331">
        <v>-5</v>
      </c>
      <c r="N3331">
        <v>73</v>
      </c>
      <c r="O3331" s="14">
        <f>Flights[[#This Row],[Length (min)]]/60</f>
        <v>1.2166666666666666</v>
      </c>
      <c r="P3331">
        <v>337</v>
      </c>
      <c r="Q3331" s="17">
        <f>IFERROR(Flights[[#This Row],[Distance]]/Flights[[#This Row],[Length (hr)]],"")</f>
        <v>276.98630136986304</v>
      </c>
      <c r="R3331" s="1">
        <v>0.49513888888888891</v>
      </c>
      <c r="S3331" s="1">
        <v>0.47430555555555554</v>
      </c>
      <c r="T3331">
        <v>-30</v>
      </c>
      <c r="U3331" t="str">
        <f>IF(Flights[[#This Row],[Arrival Delay]]="","Cancelled",IF(Flights[[#This Row],[Arrival Delay]]&gt;15,"Delayed","On time"))</f>
        <v>On time</v>
      </c>
      <c r="V3331" t="str">
        <f>IF(Flights[[#This Row],[Status]]&lt;&gt;"Delayed","",IF(Flights[[#This Row],[Arrival Delay]]&gt;120,"Severe",IF(Flights[[#This Row],[Arrival Delay]]&gt;60,"Major","Moderate")))</f>
        <v/>
      </c>
      <c r="X3331" t="str">
        <f>IF(OR(AND(Flights[[#This Row],[Status]]="Cancelled",Flights[[#This Row],[Cancellation Reason]]="Airline/Carrier"),Flights[[#This Row],[Delay Type]]="Severe"),"Yes","No")</f>
        <v>No</v>
      </c>
    </row>
    <row r="3332" spans="1:24" x14ac:dyDescent="0.25">
      <c r="A3332" s="3">
        <v>42247</v>
      </c>
      <c r="B3332">
        <f>WEEKNUM(Flights[[#This Row],[Date]],2)</f>
        <v>36</v>
      </c>
      <c r="C3332">
        <f>WEEKDAY(Flights[[#This Row],[Date]],2)</f>
        <v>1</v>
      </c>
      <c r="D3332" t="s">
        <v>1755</v>
      </c>
      <c r="E3332" t="s">
        <v>1989</v>
      </c>
      <c r="F3332" t="s">
        <v>0</v>
      </c>
      <c r="G3332" t="s">
        <v>344</v>
      </c>
      <c r="H3332" t="str">
        <f>_xlfn.XLOOKUP(Flights[[#This Row],[Destination]],Airports!$A$1:$A$77,Airports!$D$1:$D$77,"Code not found")</f>
        <v>Seattle</v>
      </c>
      <c r="I3332" t="str" cm="1">
        <f t="array" ref="I3332">_xlfn.XLOOKUP(Flights[[#This Row],[Destination]],_xlfn._TRO_TRAILING(Airports!A:A),_xlfn._TRO_TRAILING(Airports!E:E),"Code not found")</f>
        <v>WA</v>
      </c>
      <c r="J3332" s="1">
        <v>0.42708333333333331</v>
      </c>
      <c r="K3332">
        <f>HOUR(Flights[[#This Row],[Scheduled Departure]])</f>
        <v>10</v>
      </c>
      <c r="L3332" s="1">
        <v>0.42638888888888887</v>
      </c>
      <c r="M3332">
        <v>-1</v>
      </c>
      <c r="N3332">
        <v>162</v>
      </c>
      <c r="O3332" s="14">
        <f>Flights[[#This Row],[Length (min)]]/60</f>
        <v>2.7</v>
      </c>
      <c r="P3332">
        <v>954</v>
      </c>
      <c r="Q3332" s="17">
        <f>IFERROR(Flights[[#This Row],[Distance]]/Flights[[#This Row],[Length (hr)]],"")</f>
        <v>353.33333333333331</v>
      </c>
      <c r="R3332" s="1">
        <v>0.53680555555555554</v>
      </c>
      <c r="S3332" s="1">
        <v>0.53888888888888886</v>
      </c>
      <c r="T3332">
        <v>3</v>
      </c>
      <c r="U3332" t="str">
        <f>IF(Flights[[#This Row],[Arrival Delay]]="","Cancelled",IF(Flights[[#This Row],[Arrival Delay]]&gt;15,"Delayed","On time"))</f>
        <v>On time</v>
      </c>
      <c r="V3332" t="str">
        <f>IF(Flights[[#This Row],[Status]]&lt;&gt;"Delayed","",IF(Flights[[#This Row],[Arrival Delay]]&gt;120,"Severe",IF(Flights[[#This Row],[Arrival Delay]]&gt;60,"Major","Moderate")))</f>
        <v/>
      </c>
      <c r="X3332" t="str">
        <f>IF(OR(AND(Flights[[#This Row],[Status]]="Cancelled",Flights[[#This Row],[Cancellation Reason]]="Airline/Carrier"),Flights[[#This Row],[Delay Type]]="Severe"),"Yes","No")</f>
        <v>No</v>
      </c>
    </row>
    <row r="3333" spans="1:24" x14ac:dyDescent="0.25">
      <c r="A3333" s="3">
        <v>42247</v>
      </c>
      <c r="B3333">
        <f>WEEKNUM(Flights[[#This Row],[Date]],2)</f>
        <v>36</v>
      </c>
      <c r="C3333">
        <f>WEEKDAY(Flights[[#This Row],[Date]],2)</f>
        <v>1</v>
      </c>
      <c r="D3333" t="s">
        <v>1085</v>
      </c>
      <c r="E3333" t="s">
        <v>1994</v>
      </c>
      <c r="F3333" t="s">
        <v>0</v>
      </c>
      <c r="G3333" t="s">
        <v>339</v>
      </c>
      <c r="H3333" t="str">
        <f>_xlfn.XLOOKUP(Flights[[#This Row],[Destination]],Airports!$A$1:$A$77,Airports!$D$1:$D$77,"Code not found")</f>
        <v>San Diego</v>
      </c>
      <c r="I3333" t="str" cm="1">
        <f t="array" ref="I3333">_xlfn.XLOOKUP(Flights[[#This Row],[Destination]],_xlfn._TRO_TRAILING(Airports!A:A),_xlfn._TRO_TRAILING(Airports!E:E),"Code not found")</f>
        <v>CA</v>
      </c>
      <c r="J3333" s="1">
        <v>0.43055555555555558</v>
      </c>
      <c r="K3333">
        <f>HOUR(Flights[[#This Row],[Scheduled Departure]])</f>
        <v>10</v>
      </c>
      <c r="L3333" s="1">
        <v>0.43958333333333333</v>
      </c>
      <c r="M3333">
        <v>13</v>
      </c>
      <c r="N3333">
        <v>51</v>
      </c>
      <c r="O3333" s="14">
        <f>Flights[[#This Row],[Length (min)]]/60</f>
        <v>0.85</v>
      </c>
      <c r="P3333">
        <v>109</v>
      </c>
      <c r="Q3333" s="17">
        <f>IFERROR(Flights[[#This Row],[Distance]]/Flights[[#This Row],[Length (hr)]],"")</f>
        <v>128.23529411764707</v>
      </c>
      <c r="R3333" s="1">
        <v>0.47152777777777777</v>
      </c>
      <c r="S3333" s="1">
        <v>0.47499999999999998</v>
      </c>
      <c r="T3333">
        <v>5</v>
      </c>
      <c r="U3333" t="str">
        <f>IF(Flights[[#This Row],[Arrival Delay]]="","Cancelled",IF(Flights[[#This Row],[Arrival Delay]]&gt;15,"Delayed","On time"))</f>
        <v>On time</v>
      </c>
      <c r="V3333" t="str">
        <f>IF(Flights[[#This Row],[Status]]&lt;&gt;"Delayed","",IF(Flights[[#This Row],[Arrival Delay]]&gt;120,"Severe",IF(Flights[[#This Row],[Arrival Delay]]&gt;60,"Major","Moderate")))</f>
        <v/>
      </c>
      <c r="X3333" t="str">
        <f>IF(OR(AND(Flights[[#This Row],[Status]]="Cancelled",Flights[[#This Row],[Cancellation Reason]]="Airline/Carrier"),Flights[[#This Row],[Delay Type]]="Severe"),"Yes","No")</f>
        <v>No</v>
      </c>
    </row>
    <row r="3334" spans="1:24" x14ac:dyDescent="0.25">
      <c r="A3334" s="3">
        <v>42247</v>
      </c>
      <c r="B3334">
        <f>WEEKNUM(Flights[[#This Row],[Date]],2)</f>
        <v>36</v>
      </c>
      <c r="C3334">
        <f>WEEKDAY(Flights[[#This Row],[Date]],2)</f>
        <v>1</v>
      </c>
      <c r="D3334" t="s">
        <v>1643</v>
      </c>
      <c r="E3334" t="s">
        <v>1990</v>
      </c>
      <c r="F3334" t="s">
        <v>0</v>
      </c>
      <c r="G3334" t="s">
        <v>293</v>
      </c>
      <c r="H3334" t="str">
        <f>_xlfn.XLOOKUP(Flights[[#This Row],[Destination]],Airports!$A$1:$A$77,Airports!$D$1:$D$77,"Code not found")</f>
        <v>Houston</v>
      </c>
      <c r="I3334" t="str" cm="1">
        <f t="array" ref="I3334">_xlfn.XLOOKUP(Flights[[#This Row],[Destination]],_xlfn._TRO_TRAILING(Airports!A:A),_xlfn._TRO_TRAILING(Airports!E:E),"Code not found")</f>
        <v>TX</v>
      </c>
      <c r="J3334" s="1">
        <v>0.45833333333333331</v>
      </c>
      <c r="K3334">
        <f>HOUR(Flights[[#This Row],[Scheduled Departure]])</f>
        <v>11</v>
      </c>
      <c r="L3334" s="1">
        <v>0.45902777777777776</v>
      </c>
      <c r="M3334">
        <v>1</v>
      </c>
      <c r="N3334">
        <v>190</v>
      </c>
      <c r="O3334" s="14">
        <f>Flights[[#This Row],[Length (min)]]/60</f>
        <v>3.1666666666666665</v>
      </c>
      <c r="P3334">
        <v>1379</v>
      </c>
      <c r="Q3334" s="17">
        <f>IFERROR(Flights[[#This Row],[Distance]]/Flights[[#This Row],[Length (hr)]],"")</f>
        <v>435.47368421052636</v>
      </c>
      <c r="R3334" s="1">
        <v>0.69930555555555551</v>
      </c>
      <c r="S3334" s="1">
        <v>0.6743055555555556</v>
      </c>
      <c r="T3334">
        <v>-36</v>
      </c>
      <c r="U3334" t="str">
        <f>IF(Flights[[#This Row],[Arrival Delay]]="","Cancelled",IF(Flights[[#This Row],[Arrival Delay]]&gt;15,"Delayed","On time"))</f>
        <v>On time</v>
      </c>
      <c r="V3334" t="str">
        <f>IF(Flights[[#This Row],[Status]]&lt;&gt;"Delayed","",IF(Flights[[#This Row],[Arrival Delay]]&gt;120,"Severe",IF(Flights[[#This Row],[Arrival Delay]]&gt;60,"Major","Moderate")))</f>
        <v/>
      </c>
      <c r="X3334" t="str">
        <f>IF(OR(AND(Flights[[#This Row],[Status]]="Cancelled",Flights[[#This Row],[Cancellation Reason]]="Airline/Carrier"),Flights[[#This Row],[Delay Type]]="Severe"),"Yes","No")</f>
        <v>No</v>
      </c>
    </row>
    <row r="3335" spans="1:24" x14ac:dyDescent="0.25">
      <c r="A3335" s="3">
        <v>42247</v>
      </c>
      <c r="B3335">
        <f>WEEKNUM(Flights[[#This Row],[Date]],2)</f>
        <v>36</v>
      </c>
      <c r="C3335">
        <f>WEEKDAY(Flights[[#This Row],[Date]],2)</f>
        <v>1</v>
      </c>
      <c r="D3335" t="s">
        <v>527</v>
      </c>
      <c r="E3335" t="s">
        <v>1989</v>
      </c>
      <c r="F3335" t="s">
        <v>0</v>
      </c>
      <c r="G3335" t="s">
        <v>26</v>
      </c>
      <c r="H3335" t="str">
        <f>_xlfn.XLOOKUP(Flights[[#This Row],[Destination]],Airports!$A$1:$A$77,Airports!$D$1:$D$77,"Code not found")</f>
        <v>Atlanta</v>
      </c>
      <c r="I3335" t="str" cm="1">
        <f t="array" ref="I3335">_xlfn.XLOOKUP(Flights[[#This Row],[Destination]],_xlfn._TRO_TRAILING(Airports!A:A),_xlfn._TRO_TRAILING(Airports!E:E),"Code not found")</f>
        <v>GA</v>
      </c>
      <c r="J3335" s="1">
        <v>0.5625</v>
      </c>
      <c r="K3335">
        <f>HOUR(Flights[[#This Row],[Scheduled Departure]])</f>
        <v>13</v>
      </c>
      <c r="L3335" s="1">
        <v>0.56736111111111109</v>
      </c>
      <c r="M3335">
        <v>7</v>
      </c>
      <c r="N3335">
        <v>255</v>
      </c>
      <c r="O3335" s="14">
        <f>Flights[[#This Row],[Length (min)]]/60</f>
        <v>4.25</v>
      </c>
      <c r="P3335">
        <v>1947</v>
      </c>
      <c r="Q3335" s="17">
        <f>IFERROR(Flights[[#This Row],[Distance]]/Flights[[#This Row],[Length (hr)]],"")</f>
        <v>458.11764705882354</v>
      </c>
      <c r="R3335" s="1">
        <v>0.87569444444444444</v>
      </c>
      <c r="S3335" s="1">
        <v>0.86944444444444446</v>
      </c>
      <c r="T3335">
        <v>-9</v>
      </c>
      <c r="U3335" t="str">
        <f>IF(Flights[[#This Row],[Arrival Delay]]="","Cancelled",IF(Flights[[#This Row],[Arrival Delay]]&gt;15,"Delayed","On time"))</f>
        <v>On time</v>
      </c>
      <c r="V3335" t="str">
        <f>IF(Flights[[#This Row],[Status]]&lt;&gt;"Delayed","",IF(Flights[[#This Row],[Arrival Delay]]&gt;120,"Severe",IF(Flights[[#This Row],[Arrival Delay]]&gt;60,"Major","Moderate")))</f>
        <v/>
      </c>
      <c r="X3335" t="str">
        <f>IF(OR(AND(Flights[[#This Row],[Status]]="Cancelled",Flights[[#This Row],[Cancellation Reason]]="Airline/Carrier"),Flights[[#This Row],[Delay Type]]="Severe"),"Yes","No")</f>
        <v>No</v>
      </c>
    </row>
    <row r="3336" spans="1:24" x14ac:dyDescent="0.25">
      <c r="A3336" s="3">
        <v>42247</v>
      </c>
      <c r="B3336">
        <f>WEEKNUM(Flights[[#This Row],[Date]],2)</f>
        <v>36</v>
      </c>
      <c r="C3336">
        <f>WEEKDAY(Flights[[#This Row],[Date]],2)</f>
        <v>1</v>
      </c>
      <c r="D3336" t="s">
        <v>1688</v>
      </c>
      <c r="E3336" t="s">
        <v>1995</v>
      </c>
      <c r="F3336" t="s">
        <v>0</v>
      </c>
      <c r="G3336" t="s">
        <v>26</v>
      </c>
      <c r="H3336" t="str">
        <f>_xlfn.XLOOKUP(Flights[[#This Row],[Destination]],Airports!$A$1:$A$77,Airports!$D$1:$D$77,"Code not found")</f>
        <v>Atlanta</v>
      </c>
      <c r="I3336" t="str" cm="1">
        <f t="array" ref="I3336">_xlfn.XLOOKUP(Flights[[#This Row],[Destination]],_xlfn._TRO_TRAILING(Airports!A:A),_xlfn._TRO_TRAILING(Airports!E:E),"Code not found")</f>
        <v>GA</v>
      </c>
      <c r="J3336" s="1">
        <v>0.56944444444444442</v>
      </c>
      <c r="K3336">
        <f>HOUR(Flights[[#This Row],[Scheduled Departure]])</f>
        <v>13</v>
      </c>
      <c r="L3336" s="1">
        <v>0.57291666666666663</v>
      </c>
      <c r="M3336">
        <v>5</v>
      </c>
      <c r="N3336">
        <v>260</v>
      </c>
      <c r="O3336" s="14">
        <f>Flights[[#This Row],[Length (min)]]/60</f>
        <v>4.333333333333333</v>
      </c>
      <c r="P3336">
        <v>1947</v>
      </c>
      <c r="Q3336" s="17">
        <f>IFERROR(Flights[[#This Row],[Distance]]/Flights[[#This Row],[Length (hr)]],"")</f>
        <v>449.30769230769232</v>
      </c>
      <c r="R3336" s="1">
        <v>0.875</v>
      </c>
      <c r="S3336" s="1">
        <v>0.87847222222222221</v>
      </c>
      <c r="T3336">
        <v>5</v>
      </c>
      <c r="U3336" t="str">
        <f>IF(Flights[[#This Row],[Arrival Delay]]="","Cancelled",IF(Flights[[#This Row],[Arrival Delay]]&gt;15,"Delayed","On time"))</f>
        <v>On time</v>
      </c>
      <c r="V3336" t="str">
        <f>IF(Flights[[#This Row],[Status]]&lt;&gt;"Delayed","",IF(Flights[[#This Row],[Arrival Delay]]&gt;120,"Severe",IF(Flights[[#This Row],[Arrival Delay]]&gt;60,"Major","Moderate")))</f>
        <v/>
      </c>
      <c r="X3336" t="str">
        <f>IF(OR(AND(Flights[[#This Row],[Status]]="Cancelled",Flights[[#This Row],[Cancellation Reason]]="Airline/Carrier"),Flights[[#This Row],[Delay Type]]="Severe"),"Yes","No")</f>
        <v>No</v>
      </c>
    </row>
    <row r="3337" spans="1:24" x14ac:dyDescent="0.25">
      <c r="A3337" s="3">
        <v>42247</v>
      </c>
      <c r="B3337">
        <f>WEEKNUM(Flights[[#This Row],[Date]],2)</f>
        <v>36</v>
      </c>
      <c r="C3337">
        <f>WEEKDAY(Flights[[#This Row],[Date]],2)</f>
        <v>1</v>
      </c>
      <c r="D3337" t="s">
        <v>1073</v>
      </c>
      <c r="E3337" t="s">
        <v>1994</v>
      </c>
      <c r="F3337" t="s">
        <v>0</v>
      </c>
      <c r="G3337" t="s">
        <v>356</v>
      </c>
      <c r="H3337" t="str">
        <f>_xlfn.XLOOKUP(Flights[[#This Row],[Destination]],Airports!$A$1:$A$77,Airports!$D$1:$D$77,"Code not found")</f>
        <v>Tucson</v>
      </c>
      <c r="I3337" t="str" cm="1">
        <f t="array" ref="I3337">_xlfn.XLOOKUP(Flights[[#This Row],[Destination]],_xlfn._TRO_TRAILING(Airports!A:A),_xlfn._TRO_TRAILING(Airports!E:E),"Code not found")</f>
        <v>AZ</v>
      </c>
      <c r="J3337" s="1">
        <v>0.65277777777777779</v>
      </c>
      <c r="K3337">
        <f>HOUR(Flights[[#This Row],[Scheduled Departure]])</f>
        <v>15</v>
      </c>
      <c r="L3337" s="1">
        <v>0.68680555555555556</v>
      </c>
      <c r="M3337">
        <v>49</v>
      </c>
      <c r="N3337">
        <v>82</v>
      </c>
      <c r="O3337" s="14">
        <f>Flights[[#This Row],[Length (min)]]/60</f>
        <v>1.3666666666666667</v>
      </c>
      <c r="P3337">
        <v>451</v>
      </c>
      <c r="Q3337" s="17">
        <f>IFERROR(Flights[[#This Row],[Distance]]/Flights[[#This Row],[Length (hr)]],"")</f>
        <v>330</v>
      </c>
      <c r="R3337" s="1">
        <v>0.71666666666666667</v>
      </c>
      <c r="S3337" s="1">
        <v>0.74375000000000002</v>
      </c>
      <c r="T3337">
        <v>39</v>
      </c>
      <c r="U3337" t="str">
        <f>IF(Flights[[#This Row],[Arrival Delay]]="","Cancelled",IF(Flights[[#This Row],[Arrival Delay]]&gt;15,"Delayed","On time"))</f>
        <v>Delayed</v>
      </c>
      <c r="V3337" t="str">
        <f>IF(Flights[[#This Row],[Status]]&lt;&gt;"Delayed","",IF(Flights[[#This Row],[Arrival Delay]]&gt;120,"Severe",IF(Flights[[#This Row],[Arrival Delay]]&gt;60,"Major","Moderate")))</f>
        <v>Moderate</v>
      </c>
      <c r="X3337" t="str">
        <f>IF(OR(AND(Flights[[#This Row],[Status]]="Cancelled",Flights[[#This Row],[Cancellation Reason]]="Airline/Carrier"),Flights[[#This Row],[Delay Type]]="Severe"),"Yes","No")</f>
        <v>No</v>
      </c>
    </row>
    <row r="3338" spans="1:24" x14ac:dyDescent="0.25">
      <c r="A3338" s="3">
        <v>42247</v>
      </c>
      <c r="B3338">
        <f>WEEKNUM(Flights[[#This Row],[Date]],2)</f>
        <v>36</v>
      </c>
      <c r="C3338">
        <f>WEEKDAY(Flights[[#This Row],[Date]],2)</f>
        <v>1</v>
      </c>
      <c r="D3338" t="s">
        <v>575</v>
      </c>
      <c r="E3338" t="s">
        <v>1990</v>
      </c>
      <c r="F3338" t="s">
        <v>0</v>
      </c>
      <c r="G3338" t="s">
        <v>19</v>
      </c>
      <c r="H3338" t="str">
        <f>_xlfn.XLOOKUP(Flights[[#This Row],[Destination]],Airports!$A$1:$A$77,Airports!$D$1:$D$77,"Code not found")</f>
        <v>Kona</v>
      </c>
      <c r="I3338" t="str" cm="1">
        <f t="array" ref="I3338">_xlfn.XLOOKUP(Flights[[#This Row],[Destination]],_xlfn._TRO_TRAILING(Airports!A:A),_xlfn._TRO_TRAILING(Airports!E:E),"Code not found")</f>
        <v>HI</v>
      </c>
      <c r="J3338" s="1">
        <v>0.70763888888888893</v>
      </c>
      <c r="K3338">
        <f>HOUR(Flights[[#This Row],[Scheduled Departure]])</f>
        <v>16</v>
      </c>
      <c r="L3338" s="1">
        <v>0.70486111111111116</v>
      </c>
      <c r="M3338">
        <v>-4</v>
      </c>
      <c r="N3338">
        <v>347</v>
      </c>
      <c r="O3338" s="14">
        <f>Flights[[#This Row],[Length (min)]]/60</f>
        <v>5.7833333333333332</v>
      </c>
      <c r="P3338">
        <v>2504</v>
      </c>
      <c r="Q3338" s="17">
        <f>IFERROR(Flights[[#This Row],[Distance]]/Flights[[#This Row],[Length (hr)]],"")</f>
        <v>432.96829971181558</v>
      </c>
      <c r="R3338" s="1">
        <v>0.82361111111111107</v>
      </c>
      <c r="S3338" s="1">
        <v>0.8208333333333333</v>
      </c>
      <c r="T3338">
        <v>-4</v>
      </c>
      <c r="U3338" t="str">
        <f>IF(Flights[[#This Row],[Arrival Delay]]="","Cancelled",IF(Flights[[#This Row],[Arrival Delay]]&gt;15,"Delayed","On time"))</f>
        <v>On time</v>
      </c>
      <c r="V3338" t="str">
        <f>IF(Flights[[#This Row],[Status]]&lt;&gt;"Delayed","",IF(Flights[[#This Row],[Arrival Delay]]&gt;120,"Severe",IF(Flights[[#This Row],[Arrival Delay]]&gt;60,"Major","Moderate")))</f>
        <v/>
      </c>
      <c r="X3338" t="str">
        <f>IF(OR(AND(Flights[[#This Row],[Status]]="Cancelled",Flights[[#This Row],[Cancellation Reason]]="Airline/Carrier"),Flights[[#This Row],[Delay Type]]="Severe"),"Yes","No")</f>
        <v>No</v>
      </c>
    </row>
    <row r="3339" spans="1:24" x14ac:dyDescent="0.25">
      <c r="A3339" s="3">
        <v>42247</v>
      </c>
      <c r="B3339">
        <f>WEEKNUM(Flights[[#This Row],[Date]],2)</f>
        <v>36</v>
      </c>
      <c r="C3339">
        <f>WEEKDAY(Flights[[#This Row],[Date]],2)</f>
        <v>1</v>
      </c>
      <c r="D3339" t="s">
        <v>97</v>
      </c>
      <c r="E3339" t="s">
        <v>1987</v>
      </c>
      <c r="F3339" t="s">
        <v>0</v>
      </c>
      <c r="G3339" t="s">
        <v>17</v>
      </c>
      <c r="H3339" t="str">
        <f>_xlfn.XLOOKUP(Flights[[#This Row],[Destination]],Airports!$A$1:$A$77,Airports!$D$1:$D$77,"Code not found")</f>
        <v>Honolulu</v>
      </c>
      <c r="I3339" t="str" cm="1">
        <f t="array" ref="I3339">_xlfn.XLOOKUP(Flights[[#This Row],[Destination]],_xlfn._TRO_TRAILING(Airports!A:A),_xlfn._TRO_TRAILING(Airports!E:E),"Code not found")</f>
        <v>HI</v>
      </c>
      <c r="J3339" s="1">
        <v>0.78125</v>
      </c>
      <c r="K3339">
        <f>HOUR(Flights[[#This Row],[Scheduled Departure]])</f>
        <v>18</v>
      </c>
      <c r="L3339" s="1">
        <v>0.77847222222222223</v>
      </c>
      <c r="M3339">
        <v>-4</v>
      </c>
      <c r="N3339">
        <v>353</v>
      </c>
      <c r="O3339" s="14">
        <f>Flights[[#This Row],[Length (min)]]/60</f>
        <v>5.8833333333333337</v>
      </c>
      <c r="P3339">
        <v>2556</v>
      </c>
      <c r="Q3339" s="17">
        <f>IFERROR(Flights[[#This Row],[Distance]]/Flights[[#This Row],[Length (hr)]],"")</f>
        <v>434.44759206798864</v>
      </c>
      <c r="R3339" s="1">
        <v>0.90555555555555556</v>
      </c>
      <c r="S3339" s="1">
        <v>0.89861111111111114</v>
      </c>
      <c r="T3339">
        <v>-10</v>
      </c>
      <c r="U3339" t="str">
        <f>IF(Flights[[#This Row],[Arrival Delay]]="","Cancelled",IF(Flights[[#This Row],[Arrival Delay]]&gt;15,"Delayed","On time"))</f>
        <v>On time</v>
      </c>
      <c r="V3339" t="str">
        <f>IF(Flights[[#This Row],[Status]]&lt;&gt;"Delayed","",IF(Flights[[#This Row],[Arrival Delay]]&gt;120,"Severe",IF(Flights[[#This Row],[Arrival Delay]]&gt;60,"Major","Moderate")))</f>
        <v/>
      </c>
      <c r="X3339" t="str">
        <f>IF(OR(AND(Flights[[#This Row],[Status]]="Cancelled",Flights[[#This Row],[Cancellation Reason]]="Airline/Carrier"),Flights[[#This Row],[Delay Type]]="Severe"),"Yes","No")</f>
        <v>No</v>
      </c>
    </row>
    <row r="3340" spans="1:24" x14ac:dyDescent="0.25">
      <c r="A3340" s="3">
        <v>42247</v>
      </c>
      <c r="B3340">
        <f>WEEKNUM(Flights[[#This Row],[Date]],2)</f>
        <v>36</v>
      </c>
      <c r="C3340">
        <f>WEEKDAY(Flights[[#This Row],[Date]],2)</f>
        <v>1</v>
      </c>
      <c r="D3340" t="s">
        <v>674</v>
      </c>
      <c r="E3340" t="s">
        <v>1989</v>
      </c>
      <c r="F3340" t="s">
        <v>0</v>
      </c>
      <c r="G3340" t="s">
        <v>12</v>
      </c>
      <c r="H3340" t="str">
        <f>_xlfn.XLOOKUP(Flights[[#This Row],[Destination]],Airports!$A$1:$A$77,Airports!$D$1:$D$77,"Code not found")</f>
        <v>New York</v>
      </c>
      <c r="I3340" t="str" cm="1">
        <f t="array" ref="I3340">_xlfn.XLOOKUP(Flights[[#This Row],[Destination]],_xlfn._TRO_TRAILING(Airports!A:A),_xlfn._TRO_TRAILING(Airports!E:E),"Code not found")</f>
        <v>NY</v>
      </c>
      <c r="J3340" s="1">
        <v>0.96180555555555558</v>
      </c>
      <c r="K3340">
        <f>HOUR(Flights[[#This Row],[Scheduled Departure]])</f>
        <v>23</v>
      </c>
      <c r="L3340" s="1">
        <v>0.95972222222222225</v>
      </c>
      <c r="M3340">
        <v>-3</v>
      </c>
      <c r="N3340">
        <v>335</v>
      </c>
      <c r="O3340" s="14">
        <f>Flights[[#This Row],[Length (min)]]/60</f>
        <v>5.583333333333333</v>
      </c>
      <c r="P3340">
        <v>2475</v>
      </c>
      <c r="Q3340" s="17">
        <f>IFERROR(Flights[[#This Row],[Distance]]/Flights[[#This Row],[Length (hr)]],"")</f>
        <v>443.28358208955228</v>
      </c>
      <c r="R3340" s="1">
        <v>0.3125</v>
      </c>
      <c r="S3340" s="1">
        <v>0.31736111111111109</v>
      </c>
      <c r="T3340">
        <v>7</v>
      </c>
      <c r="U3340" t="str">
        <f>IF(Flights[[#This Row],[Arrival Delay]]="","Cancelled",IF(Flights[[#This Row],[Arrival Delay]]&gt;15,"Delayed","On time"))</f>
        <v>On time</v>
      </c>
      <c r="V3340" t="str">
        <f>IF(Flights[[#This Row],[Status]]&lt;&gt;"Delayed","",IF(Flights[[#This Row],[Arrival Delay]]&gt;120,"Severe",IF(Flights[[#This Row],[Arrival Delay]]&gt;60,"Major","Moderate")))</f>
        <v/>
      </c>
      <c r="X3340" t="str">
        <f>IF(OR(AND(Flights[[#This Row],[Status]]="Cancelled",Flights[[#This Row],[Cancellation Reason]]="Airline/Carrier"),Flights[[#This Row],[Delay Type]]="Severe"),"Yes","No")</f>
        <v>No</v>
      </c>
    </row>
    <row r="3341" spans="1:24" x14ac:dyDescent="0.25">
      <c r="A3341" s="3">
        <v>42248</v>
      </c>
      <c r="B3341">
        <f>WEEKNUM(Flights[[#This Row],[Date]],2)</f>
        <v>36</v>
      </c>
      <c r="C3341">
        <f>WEEKDAY(Flights[[#This Row],[Date]],2)</f>
        <v>2</v>
      </c>
      <c r="D3341" t="s">
        <v>129</v>
      </c>
      <c r="E3341" t="s">
        <v>1987</v>
      </c>
      <c r="F3341" t="s">
        <v>0</v>
      </c>
      <c r="G3341" t="s">
        <v>5</v>
      </c>
      <c r="H3341" t="str">
        <f>_xlfn.XLOOKUP(Flights[[#This Row],[Destination]],Airports!$A$1:$A$77,Airports!$D$1:$D$77,"Code not found")</f>
        <v>St. Louis</v>
      </c>
      <c r="I3341" t="str" cm="1">
        <f t="array" ref="I3341">_xlfn.XLOOKUP(Flights[[#This Row],[Destination]],_xlfn._TRO_TRAILING(Airports!A:A),_xlfn._TRO_TRAILING(Airports!E:E),"Code not found")</f>
        <v>MO</v>
      </c>
      <c r="J3341" s="1">
        <v>0.25</v>
      </c>
      <c r="K3341">
        <f>HOUR(Flights[[#This Row],[Scheduled Departure]])</f>
        <v>6</v>
      </c>
      <c r="L3341" s="1">
        <v>0.24513888888888888</v>
      </c>
      <c r="M3341">
        <v>-7</v>
      </c>
      <c r="N3341">
        <v>211</v>
      </c>
      <c r="O3341" s="14">
        <f>Flights[[#This Row],[Length (min)]]/60</f>
        <v>3.5166666666666666</v>
      </c>
      <c r="P3341">
        <v>1592</v>
      </c>
      <c r="Q3341" s="17">
        <f>IFERROR(Flights[[#This Row],[Distance]]/Flights[[#This Row],[Length (hr)]],"")</f>
        <v>452.70142180094786</v>
      </c>
      <c r="R3341" s="1">
        <v>0.49027777777777776</v>
      </c>
      <c r="S3341" s="1">
        <v>0.47499999999999998</v>
      </c>
      <c r="T3341">
        <v>-22</v>
      </c>
      <c r="U3341" t="str">
        <f>IF(Flights[[#This Row],[Arrival Delay]]="","Cancelled",IF(Flights[[#This Row],[Arrival Delay]]&gt;15,"Delayed","On time"))</f>
        <v>On time</v>
      </c>
      <c r="V3341" t="str">
        <f>IF(Flights[[#This Row],[Status]]&lt;&gt;"Delayed","",IF(Flights[[#This Row],[Arrival Delay]]&gt;120,"Severe",IF(Flights[[#This Row],[Arrival Delay]]&gt;60,"Major","Moderate")))</f>
        <v/>
      </c>
      <c r="X3341" t="str">
        <f>IF(OR(AND(Flights[[#This Row],[Status]]="Cancelled",Flights[[#This Row],[Cancellation Reason]]="Airline/Carrier"),Flights[[#This Row],[Delay Type]]="Severe"),"Yes","No")</f>
        <v>No</v>
      </c>
    </row>
    <row r="3342" spans="1:24" x14ac:dyDescent="0.25">
      <c r="A3342" s="3">
        <v>42248</v>
      </c>
      <c r="B3342">
        <f>WEEKNUM(Flights[[#This Row],[Date]],2)</f>
        <v>36</v>
      </c>
      <c r="C3342">
        <f>WEEKDAY(Flights[[#This Row],[Date]],2)</f>
        <v>2</v>
      </c>
      <c r="D3342" t="s">
        <v>1774</v>
      </c>
      <c r="E3342" t="s">
        <v>1989</v>
      </c>
      <c r="F3342" t="s">
        <v>0</v>
      </c>
      <c r="G3342" t="s">
        <v>314</v>
      </c>
      <c r="H3342" t="str">
        <f>_xlfn.XLOOKUP(Flights[[#This Row],[Destination]],Airports!$A$1:$A$77,Airports!$D$1:$D$77,"Code not found")</f>
        <v>Minneapolis</v>
      </c>
      <c r="I3342" t="str" cm="1">
        <f t="array" ref="I3342">_xlfn.XLOOKUP(Flights[[#This Row],[Destination]],_xlfn._TRO_TRAILING(Airports!A:A),_xlfn._TRO_TRAILING(Airports!E:E),"Code not found")</f>
        <v>MN</v>
      </c>
      <c r="J3342" s="1">
        <v>0.33333333333333331</v>
      </c>
      <c r="K3342">
        <f>HOUR(Flights[[#This Row],[Scheduled Departure]])</f>
        <v>8</v>
      </c>
      <c r="L3342" s="1">
        <v>0.33819444444444446</v>
      </c>
      <c r="M3342">
        <v>7</v>
      </c>
      <c r="N3342">
        <v>194</v>
      </c>
      <c r="O3342" s="14">
        <f>Flights[[#This Row],[Length (min)]]/60</f>
        <v>3.2333333333333334</v>
      </c>
      <c r="P3342">
        <v>1535</v>
      </c>
      <c r="Q3342" s="17">
        <f>IFERROR(Flights[[#This Row],[Distance]]/Flights[[#This Row],[Length (hr)]],"")</f>
        <v>474.74226804123708</v>
      </c>
      <c r="R3342" s="1">
        <v>0.56597222222222221</v>
      </c>
      <c r="S3342" s="1">
        <v>0.55625000000000002</v>
      </c>
      <c r="T3342">
        <v>-14</v>
      </c>
      <c r="U3342" t="str">
        <f>IF(Flights[[#This Row],[Arrival Delay]]="","Cancelled",IF(Flights[[#This Row],[Arrival Delay]]&gt;15,"Delayed","On time"))</f>
        <v>On time</v>
      </c>
      <c r="V3342" t="str">
        <f>IF(Flights[[#This Row],[Status]]&lt;&gt;"Delayed","",IF(Flights[[#This Row],[Arrival Delay]]&gt;120,"Severe",IF(Flights[[#This Row],[Arrival Delay]]&gt;60,"Major","Moderate")))</f>
        <v/>
      </c>
      <c r="X3342" t="str">
        <f>IF(OR(AND(Flights[[#This Row],[Status]]="Cancelled",Flights[[#This Row],[Cancellation Reason]]="Airline/Carrier"),Flights[[#This Row],[Delay Type]]="Severe"),"Yes","No")</f>
        <v>No</v>
      </c>
    </row>
    <row r="3343" spans="1:24" x14ac:dyDescent="0.25">
      <c r="A3343" s="3">
        <v>42248</v>
      </c>
      <c r="B3343">
        <f>WEEKNUM(Flights[[#This Row],[Date]],2)</f>
        <v>36</v>
      </c>
      <c r="C3343">
        <f>WEEKDAY(Flights[[#This Row],[Date]],2)</f>
        <v>2</v>
      </c>
      <c r="D3343" t="s">
        <v>1776</v>
      </c>
      <c r="E3343" t="s">
        <v>1989</v>
      </c>
      <c r="F3343" t="s">
        <v>0</v>
      </c>
      <c r="G3343" t="s">
        <v>15</v>
      </c>
      <c r="H3343" t="str">
        <f>_xlfn.XLOOKUP(Flights[[#This Row],[Destination]],Airports!$A$1:$A$77,Airports!$D$1:$D$77,"Code not found")</f>
        <v>Las Vegas</v>
      </c>
      <c r="I3343" t="str" cm="1">
        <f t="array" ref="I3343">_xlfn.XLOOKUP(Flights[[#This Row],[Destination]],_xlfn._TRO_TRAILING(Airports!A:A),_xlfn._TRO_TRAILING(Airports!E:E),"Code not found")</f>
        <v>NV</v>
      </c>
      <c r="J3343" s="1">
        <v>0.46527777777777779</v>
      </c>
      <c r="K3343">
        <f>HOUR(Flights[[#This Row],[Scheduled Departure]])</f>
        <v>11</v>
      </c>
      <c r="L3343" s="1">
        <v>0.46388888888888891</v>
      </c>
      <c r="M3343">
        <v>-2</v>
      </c>
      <c r="N3343">
        <v>68</v>
      </c>
      <c r="O3343" s="14">
        <f>Flights[[#This Row],[Length (min)]]/60</f>
        <v>1.1333333333333333</v>
      </c>
      <c r="P3343">
        <v>236</v>
      </c>
      <c r="Q3343" s="17">
        <f>IFERROR(Flights[[#This Row],[Distance]]/Flights[[#This Row],[Length (hr)]],"")</f>
        <v>208.23529411764707</v>
      </c>
      <c r="R3343" s="1">
        <v>0.51666666666666672</v>
      </c>
      <c r="S3343" s="1">
        <v>0.51111111111111107</v>
      </c>
      <c r="T3343">
        <v>-8</v>
      </c>
      <c r="U3343" t="str">
        <f>IF(Flights[[#This Row],[Arrival Delay]]="","Cancelled",IF(Flights[[#This Row],[Arrival Delay]]&gt;15,"Delayed","On time"))</f>
        <v>On time</v>
      </c>
      <c r="V3343" t="str">
        <f>IF(Flights[[#This Row],[Status]]&lt;&gt;"Delayed","",IF(Flights[[#This Row],[Arrival Delay]]&gt;120,"Severe",IF(Flights[[#This Row],[Arrival Delay]]&gt;60,"Major","Moderate")))</f>
        <v/>
      </c>
      <c r="X3343" t="str">
        <f>IF(OR(AND(Flights[[#This Row],[Status]]="Cancelled",Flights[[#This Row],[Cancellation Reason]]="Airline/Carrier"),Flights[[#This Row],[Delay Type]]="Severe"),"Yes","No")</f>
        <v>No</v>
      </c>
    </row>
    <row r="3344" spans="1:24" x14ac:dyDescent="0.25">
      <c r="A3344" s="3">
        <v>42248</v>
      </c>
      <c r="B3344">
        <f>WEEKNUM(Flights[[#This Row],[Date]],2)</f>
        <v>36</v>
      </c>
      <c r="C3344">
        <f>WEEKDAY(Flights[[#This Row],[Date]],2)</f>
        <v>2</v>
      </c>
      <c r="D3344" t="s">
        <v>218</v>
      </c>
      <c r="E3344" t="s">
        <v>1987</v>
      </c>
      <c r="F3344" t="s">
        <v>0</v>
      </c>
      <c r="G3344" t="s">
        <v>15</v>
      </c>
      <c r="H3344" t="str">
        <f>_xlfn.XLOOKUP(Flights[[#This Row],[Destination]],Airports!$A$1:$A$77,Airports!$D$1:$D$77,"Code not found")</f>
        <v>Las Vegas</v>
      </c>
      <c r="I3344" t="str" cm="1">
        <f t="array" ref="I3344">_xlfn.XLOOKUP(Flights[[#This Row],[Destination]],_xlfn._TRO_TRAILING(Airports!A:A),_xlfn._TRO_TRAILING(Airports!E:E),"Code not found")</f>
        <v>NV</v>
      </c>
      <c r="J3344" s="1">
        <v>0.52083333333333337</v>
      </c>
      <c r="K3344">
        <f>HOUR(Flights[[#This Row],[Scheduled Departure]])</f>
        <v>12</v>
      </c>
      <c r="L3344" s="1">
        <v>0.5180555555555556</v>
      </c>
      <c r="M3344">
        <v>-4</v>
      </c>
      <c r="N3344">
        <v>59</v>
      </c>
      <c r="O3344" s="14">
        <f>Flights[[#This Row],[Length (min)]]/60</f>
        <v>0.98333333333333328</v>
      </c>
      <c r="P3344">
        <v>236</v>
      </c>
      <c r="Q3344" s="17">
        <f>IFERROR(Flights[[#This Row],[Distance]]/Flights[[#This Row],[Length (hr)]],"")</f>
        <v>240</v>
      </c>
      <c r="R3344" s="1">
        <v>0.57499999999999996</v>
      </c>
      <c r="S3344" s="1">
        <v>0.55902777777777779</v>
      </c>
      <c r="T3344">
        <v>-23</v>
      </c>
      <c r="U3344" t="str">
        <f>IF(Flights[[#This Row],[Arrival Delay]]="","Cancelled",IF(Flights[[#This Row],[Arrival Delay]]&gt;15,"Delayed","On time"))</f>
        <v>On time</v>
      </c>
      <c r="V3344" t="str">
        <f>IF(Flights[[#This Row],[Status]]&lt;&gt;"Delayed","",IF(Flights[[#This Row],[Arrival Delay]]&gt;120,"Severe",IF(Flights[[#This Row],[Arrival Delay]]&gt;60,"Major","Moderate")))</f>
        <v/>
      </c>
      <c r="X3344" t="str">
        <f>IF(OR(AND(Flights[[#This Row],[Status]]="Cancelled",Flights[[#This Row],[Cancellation Reason]]="Airline/Carrier"),Flights[[#This Row],[Delay Type]]="Severe"),"Yes","No")</f>
        <v>No</v>
      </c>
    </row>
    <row r="3345" spans="1:24" x14ac:dyDescent="0.25">
      <c r="A3345" s="3">
        <v>42248</v>
      </c>
      <c r="B3345">
        <f>WEEKNUM(Flights[[#This Row],[Date]],2)</f>
        <v>36</v>
      </c>
      <c r="C3345">
        <f>WEEKDAY(Flights[[#This Row],[Date]],2)</f>
        <v>2</v>
      </c>
      <c r="D3345" t="s">
        <v>1037</v>
      </c>
      <c r="E3345" t="s">
        <v>1990</v>
      </c>
      <c r="F3345" t="s">
        <v>0</v>
      </c>
      <c r="G3345" t="s">
        <v>273</v>
      </c>
      <c r="H3345" t="str">
        <f>_xlfn.XLOOKUP(Flights[[#This Row],[Destination]],Airports!$A$1:$A$77,Airports!$D$1:$D$77,"Code not found")</f>
        <v>Denver</v>
      </c>
      <c r="I3345" t="str" cm="1">
        <f t="array" ref="I3345">_xlfn.XLOOKUP(Flights[[#This Row],[Destination]],_xlfn._TRO_TRAILING(Airports!A:A),_xlfn._TRO_TRAILING(Airports!E:E),"Code not found")</f>
        <v>CO</v>
      </c>
      <c r="J3345" s="1">
        <v>0.54166666666666663</v>
      </c>
      <c r="K3345">
        <f>HOUR(Flights[[#This Row],[Scheduled Departure]])</f>
        <v>13</v>
      </c>
      <c r="L3345" s="1">
        <v>0.54027777777777775</v>
      </c>
      <c r="M3345">
        <v>-2</v>
      </c>
      <c r="N3345">
        <v>136</v>
      </c>
      <c r="O3345" s="14">
        <f>Flights[[#This Row],[Length (min)]]/60</f>
        <v>2.2666666666666666</v>
      </c>
      <c r="P3345">
        <v>862</v>
      </c>
      <c r="Q3345" s="17">
        <f>IFERROR(Flights[[#This Row],[Distance]]/Flights[[#This Row],[Length (hr)]],"")</f>
        <v>380.29411764705884</v>
      </c>
      <c r="R3345" s="1">
        <v>0.68125000000000002</v>
      </c>
      <c r="S3345" s="1">
        <v>0.67638888888888893</v>
      </c>
      <c r="T3345">
        <v>-7</v>
      </c>
      <c r="U3345" t="str">
        <f>IF(Flights[[#This Row],[Arrival Delay]]="","Cancelled",IF(Flights[[#This Row],[Arrival Delay]]&gt;15,"Delayed","On time"))</f>
        <v>On time</v>
      </c>
      <c r="V3345" t="str">
        <f>IF(Flights[[#This Row],[Status]]&lt;&gt;"Delayed","",IF(Flights[[#This Row],[Arrival Delay]]&gt;120,"Severe",IF(Flights[[#This Row],[Arrival Delay]]&gt;60,"Major","Moderate")))</f>
        <v/>
      </c>
      <c r="X3345" t="str">
        <f>IF(OR(AND(Flights[[#This Row],[Status]]="Cancelled",Flights[[#This Row],[Cancellation Reason]]="Airline/Carrier"),Flights[[#This Row],[Delay Type]]="Severe"),"Yes","No")</f>
        <v>No</v>
      </c>
    </row>
    <row r="3346" spans="1:24" x14ac:dyDescent="0.25">
      <c r="A3346" s="3">
        <v>42248</v>
      </c>
      <c r="B3346">
        <f>WEEKNUM(Flights[[#This Row],[Date]],2)</f>
        <v>36</v>
      </c>
      <c r="C3346">
        <f>WEEKDAY(Flights[[#This Row],[Date]],2)</f>
        <v>2</v>
      </c>
      <c r="D3346" t="s">
        <v>70</v>
      </c>
      <c r="E3346" t="s">
        <v>1987</v>
      </c>
      <c r="F3346" t="s">
        <v>0</v>
      </c>
      <c r="G3346" t="s">
        <v>18</v>
      </c>
      <c r="H3346" t="str">
        <f>_xlfn.XLOOKUP(Flights[[#This Row],[Destination]],Airports!$A$1:$A$77,Airports!$D$1:$D$77,"Code not found")</f>
        <v>Arlington</v>
      </c>
      <c r="I3346" t="str" cm="1">
        <f t="array" ref="I3346">_xlfn.XLOOKUP(Flights[[#This Row],[Destination]],_xlfn._TRO_TRAILING(Airports!A:A),_xlfn._TRO_TRAILING(Airports!E:E),"Code not found")</f>
        <v>VA</v>
      </c>
      <c r="J3346" s="1">
        <v>0.54861111111111116</v>
      </c>
      <c r="K3346">
        <f>HOUR(Flights[[#This Row],[Scheduled Departure]])</f>
        <v>13</v>
      </c>
      <c r="L3346" s="1">
        <v>0.55486111111111114</v>
      </c>
      <c r="M3346">
        <v>9</v>
      </c>
      <c r="N3346">
        <v>315</v>
      </c>
      <c r="O3346" s="14">
        <f>Flights[[#This Row],[Length (min)]]/60</f>
        <v>5.25</v>
      </c>
      <c r="P3346">
        <v>2311</v>
      </c>
      <c r="Q3346" s="17">
        <f>IFERROR(Flights[[#This Row],[Distance]]/Flights[[#This Row],[Length (hr)]],"")</f>
        <v>440.1904761904762</v>
      </c>
      <c r="R3346" s="1">
        <v>0.89166666666666672</v>
      </c>
      <c r="S3346" s="1">
        <v>0.89861111111111114</v>
      </c>
      <c r="T3346">
        <v>10</v>
      </c>
      <c r="U3346" t="str">
        <f>IF(Flights[[#This Row],[Arrival Delay]]="","Cancelled",IF(Flights[[#This Row],[Arrival Delay]]&gt;15,"Delayed","On time"))</f>
        <v>On time</v>
      </c>
      <c r="V3346" t="str">
        <f>IF(Flights[[#This Row],[Status]]&lt;&gt;"Delayed","",IF(Flights[[#This Row],[Arrival Delay]]&gt;120,"Severe",IF(Flights[[#This Row],[Arrival Delay]]&gt;60,"Major","Moderate")))</f>
        <v/>
      </c>
      <c r="X3346" t="str">
        <f>IF(OR(AND(Flights[[#This Row],[Status]]="Cancelled",Flights[[#This Row],[Cancellation Reason]]="Airline/Carrier"),Flights[[#This Row],[Delay Type]]="Severe"),"Yes","No")</f>
        <v>No</v>
      </c>
    </row>
    <row r="3347" spans="1:24" x14ac:dyDescent="0.25">
      <c r="A3347" s="3">
        <v>42248</v>
      </c>
      <c r="B3347">
        <f>WEEKNUM(Flights[[#This Row],[Date]],2)</f>
        <v>36</v>
      </c>
      <c r="C3347">
        <f>WEEKDAY(Flights[[#This Row],[Date]],2)</f>
        <v>2</v>
      </c>
      <c r="D3347" t="s">
        <v>527</v>
      </c>
      <c r="E3347" t="s">
        <v>1989</v>
      </c>
      <c r="F3347" t="s">
        <v>0</v>
      </c>
      <c r="G3347" t="s">
        <v>26</v>
      </c>
      <c r="H3347" t="str">
        <f>_xlfn.XLOOKUP(Flights[[#This Row],[Destination]],Airports!$A$1:$A$77,Airports!$D$1:$D$77,"Code not found")</f>
        <v>Atlanta</v>
      </c>
      <c r="I3347" t="str" cm="1">
        <f t="array" ref="I3347">_xlfn.XLOOKUP(Flights[[#This Row],[Destination]],_xlfn._TRO_TRAILING(Airports!A:A),_xlfn._TRO_TRAILING(Airports!E:E),"Code not found")</f>
        <v>GA</v>
      </c>
      <c r="J3347" s="1">
        <v>0.55902777777777779</v>
      </c>
      <c r="K3347">
        <f>HOUR(Flights[[#This Row],[Scheduled Departure]])</f>
        <v>13</v>
      </c>
      <c r="L3347" s="1">
        <v>0.56111111111111112</v>
      </c>
      <c r="M3347">
        <v>3</v>
      </c>
      <c r="N3347">
        <v>265</v>
      </c>
      <c r="O3347" s="14">
        <f>Flights[[#This Row],[Length (min)]]/60</f>
        <v>4.416666666666667</v>
      </c>
      <c r="P3347">
        <v>1947</v>
      </c>
      <c r="Q3347" s="17">
        <f>IFERROR(Flights[[#This Row],[Distance]]/Flights[[#This Row],[Length (hr)]],"")</f>
        <v>440.83018867924523</v>
      </c>
      <c r="R3347" s="1">
        <v>0.86944444444444446</v>
      </c>
      <c r="S3347" s="1">
        <v>0.87013888888888891</v>
      </c>
      <c r="T3347">
        <v>1</v>
      </c>
      <c r="U3347" t="str">
        <f>IF(Flights[[#This Row],[Arrival Delay]]="","Cancelled",IF(Flights[[#This Row],[Arrival Delay]]&gt;15,"Delayed","On time"))</f>
        <v>On time</v>
      </c>
      <c r="V3347" t="str">
        <f>IF(Flights[[#This Row],[Status]]&lt;&gt;"Delayed","",IF(Flights[[#This Row],[Arrival Delay]]&gt;120,"Severe",IF(Flights[[#This Row],[Arrival Delay]]&gt;60,"Major","Moderate")))</f>
        <v/>
      </c>
      <c r="X3347" t="str">
        <f>IF(OR(AND(Flights[[#This Row],[Status]]="Cancelled",Flights[[#This Row],[Cancellation Reason]]="Airline/Carrier"),Flights[[#This Row],[Delay Type]]="Severe"),"Yes","No")</f>
        <v>No</v>
      </c>
    </row>
    <row r="3348" spans="1:24" x14ac:dyDescent="0.25">
      <c r="A3348" s="3">
        <v>42248</v>
      </c>
      <c r="B3348">
        <f>WEEKNUM(Flights[[#This Row],[Date]],2)</f>
        <v>36</v>
      </c>
      <c r="C3348">
        <f>WEEKDAY(Flights[[#This Row],[Date]],2)</f>
        <v>2</v>
      </c>
      <c r="D3348" t="s">
        <v>71</v>
      </c>
      <c r="E3348" t="s">
        <v>1987</v>
      </c>
      <c r="F3348" t="s">
        <v>0</v>
      </c>
      <c r="G3348" t="s">
        <v>15</v>
      </c>
      <c r="H3348" t="str">
        <f>_xlfn.XLOOKUP(Flights[[#This Row],[Destination]],Airports!$A$1:$A$77,Airports!$D$1:$D$77,"Code not found")</f>
        <v>Las Vegas</v>
      </c>
      <c r="I3348" t="str" cm="1">
        <f t="array" ref="I3348">_xlfn.XLOOKUP(Flights[[#This Row],[Destination]],_xlfn._TRO_TRAILING(Airports!A:A),_xlfn._TRO_TRAILING(Airports!E:E),"Code not found")</f>
        <v>NV</v>
      </c>
      <c r="J3348" s="1">
        <v>0.57638888888888884</v>
      </c>
      <c r="K3348">
        <f>HOUR(Flights[[#This Row],[Scheduled Departure]])</f>
        <v>13</v>
      </c>
      <c r="L3348" s="1">
        <v>0.58750000000000002</v>
      </c>
      <c r="M3348">
        <v>16</v>
      </c>
      <c r="N3348">
        <v>70</v>
      </c>
      <c r="O3348" s="14">
        <f>Flights[[#This Row],[Length (min)]]/60</f>
        <v>1.1666666666666667</v>
      </c>
      <c r="P3348">
        <v>236</v>
      </c>
      <c r="Q3348" s="17">
        <f>IFERROR(Flights[[#This Row],[Distance]]/Flights[[#This Row],[Length (hr)]],"")</f>
        <v>202.28571428571428</v>
      </c>
      <c r="R3348" s="1">
        <v>0.63263888888888886</v>
      </c>
      <c r="S3348" s="1">
        <v>0.63611111111111107</v>
      </c>
      <c r="T3348">
        <v>5</v>
      </c>
      <c r="U3348" t="str">
        <f>IF(Flights[[#This Row],[Arrival Delay]]="","Cancelled",IF(Flights[[#This Row],[Arrival Delay]]&gt;15,"Delayed","On time"))</f>
        <v>On time</v>
      </c>
      <c r="V3348" t="str">
        <f>IF(Flights[[#This Row],[Status]]&lt;&gt;"Delayed","",IF(Flights[[#This Row],[Arrival Delay]]&gt;120,"Severe",IF(Flights[[#This Row],[Arrival Delay]]&gt;60,"Major","Moderate")))</f>
        <v/>
      </c>
      <c r="X3348" t="str">
        <f>IF(OR(AND(Flights[[#This Row],[Status]]="Cancelled",Flights[[#This Row],[Cancellation Reason]]="Airline/Carrier"),Flights[[#This Row],[Delay Type]]="Severe"),"Yes","No")</f>
        <v>No</v>
      </c>
    </row>
    <row r="3349" spans="1:24" x14ac:dyDescent="0.25">
      <c r="A3349" s="3">
        <v>42248</v>
      </c>
      <c r="B3349">
        <f>WEEKNUM(Flights[[#This Row],[Date]],2)</f>
        <v>36</v>
      </c>
      <c r="C3349">
        <f>WEEKDAY(Flights[[#This Row],[Date]],2)</f>
        <v>2</v>
      </c>
      <c r="D3349" t="s">
        <v>565</v>
      </c>
      <c r="E3349" t="s">
        <v>1996</v>
      </c>
      <c r="F3349" t="s">
        <v>0</v>
      </c>
      <c r="G3349" t="s">
        <v>15</v>
      </c>
      <c r="H3349" t="str">
        <f>_xlfn.XLOOKUP(Flights[[#This Row],[Destination]],Airports!$A$1:$A$77,Airports!$D$1:$D$77,"Code not found")</f>
        <v>Las Vegas</v>
      </c>
      <c r="I3349" t="str" cm="1">
        <f t="array" ref="I3349">_xlfn.XLOOKUP(Flights[[#This Row],[Destination]],_xlfn._TRO_TRAILING(Airports!A:A),_xlfn._TRO_TRAILING(Airports!E:E),"Code not found")</f>
        <v>NV</v>
      </c>
      <c r="J3349" s="1">
        <v>0.625</v>
      </c>
      <c r="K3349">
        <f>HOUR(Flights[[#This Row],[Scheduled Departure]])</f>
        <v>15</v>
      </c>
      <c r="L3349" s="1">
        <v>0.62152777777777779</v>
      </c>
      <c r="M3349">
        <v>-5</v>
      </c>
      <c r="N3349">
        <v>59</v>
      </c>
      <c r="O3349" s="14">
        <f>Flights[[#This Row],[Length (min)]]/60</f>
        <v>0.98333333333333328</v>
      </c>
      <c r="P3349">
        <v>236</v>
      </c>
      <c r="Q3349" s="17">
        <f>IFERROR(Flights[[#This Row],[Distance]]/Flights[[#This Row],[Length (hr)]],"")</f>
        <v>240</v>
      </c>
      <c r="R3349" s="1">
        <v>0.67361111111111116</v>
      </c>
      <c r="S3349" s="1">
        <v>0.66249999999999998</v>
      </c>
      <c r="T3349">
        <v>-16</v>
      </c>
      <c r="U3349" t="str">
        <f>IF(Flights[[#This Row],[Arrival Delay]]="","Cancelled",IF(Flights[[#This Row],[Arrival Delay]]&gt;15,"Delayed","On time"))</f>
        <v>On time</v>
      </c>
      <c r="V3349" t="str">
        <f>IF(Flights[[#This Row],[Status]]&lt;&gt;"Delayed","",IF(Flights[[#This Row],[Arrival Delay]]&gt;120,"Severe",IF(Flights[[#This Row],[Arrival Delay]]&gt;60,"Major","Moderate")))</f>
        <v/>
      </c>
      <c r="X3349" t="str">
        <f>IF(OR(AND(Flights[[#This Row],[Status]]="Cancelled",Flights[[#This Row],[Cancellation Reason]]="Airline/Carrier"),Flights[[#This Row],[Delay Type]]="Severe"),"Yes","No")</f>
        <v>No</v>
      </c>
    </row>
    <row r="3350" spans="1:24" x14ac:dyDescent="0.25">
      <c r="A3350" s="3">
        <v>42248</v>
      </c>
      <c r="B3350">
        <f>WEEKNUM(Flights[[#This Row],[Date]],2)</f>
        <v>36</v>
      </c>
      <c r="C3350">
        <f>WEEKDAY(Flights[[#This Row],[Date]],2)</f>
        <v>2</v>
      </c>
      <c r="D3350" t="s">
        <v>1011</v>
      </c>
      <c r="E3350" t="s">
        <v>1990</v>
      </c>
      <c r="F3350" t="s">
        <v>0</v>
      </c>
      <c r="G3350" t="s">
        <v>293</v>
      </c>
      <c r="H3350" t="str">
        <f>_xlfn.XLOOKUP(Flights[[#This Row],[Destination]],Airports!$A$1:$A$77,Airports!$D$1:$D$77,"Code not found")</f>
        <v>Houston</v>
      </c>
      <c r="I3350" t="str" cm="1">
        <f t="array" ref="I3350">_xlfn.XLOOKUP(Flights[[#This Row],[Destination]],_xlfn._TRO_TRAILING(Airports!A:A),_xlfn._TRO_TRAILING(Airports!E:E),"Code not found")</f>
        <v>TX</v>
      </c>
      <c r="J3350" s="1">
        <v>0.66805555555555551</v>
      </c>
      <c r="K3350">
        <f>HOUR(Flights[[#This Row],[Scheduled Departure]])</f>
        <v>16</v>
      </c>
      <c r="L3350" s="1">
        <v>0.67638888888888893</v>
      </c>
      <c r="M3350">
        <v>12</v>
      </c>
      <c r="N3350">
        <v>202</v>
      </c>
      <c r="O3350" s="14">
        <f>Flights[[#This Row],[Length (min)]]/60</f>
        <v>3.3666666666666667</v>
      </c>
      <c r="P3350">
        <v>1379</v>
      </c>
      <c r="Q3350" s="17">
        <f>IFERROR(Flights[[#This Row],[Distance]]/Flights[[#This Row],[Length (hr)]],"")</f>
        <v>409.60396039603961</v>
      </c>
      <c r="R3350" s="1">
        <v>0.88541666666666663</v>
      </c>
      <c r="S3350" s="1">
        <v>0.9</v>
      </c>
      <c r="T3350">
        <v>21</v>
      </c>
      <c r="U3350" t="str">
        <f>IF(Flights[[#This Row],[Arrival Delay]]="","Cancelled",IF(Flights[[#This Row],[Arrival Delay]]&gt;15,"Delayed","On time"))</f>
        <v>Delayed</v>
      </c>
      <c r="V3350" t="str">
        <f>IF(Flights[[#This Row],[Status]]&lt;&gt;"Delayed","",IF(Flights[[#This Row],[Arrival Delay]]&gt;120,"Severe",IF(Flights[[#This Row],[Arrival Delay]]&gt;60,"Major","Moderate")))</f>
        <v>Moderate</v>
      </c>
      <c r="X3350" t="str">
        <f>IF(OR(AND(Flights[[#This Row],[Status]]="Cancelled",Flights[[#This Row],[Cancellation Reason]]="Airline/Carrier"),Flights[[#This Row],[Delay Type]]="Severe"),"Yes","No")</f>
        <v>No</v>
      </c>
    </row>
    <row r="3351" spans="1:24" x14ac:dyDescent="0.25">
      <c r="A3351" s="3">
        <v>42248</v>
      </c>
      <c r="B3351">
        <f>WEEKNUM(Flights[[#This Row],[Date]],2)</f>
        <v>36</v>
      </c>
      <c r="C3351">
        <f>WEEKDAY(Flights[[#This Row],[Date]],2)</f>
        <v>2</v>
      </c>
      <c r="D3351" t="s">
        <v>88</v>
      </c>
      <c r="E3351" t="s">
        <v>1987</v>
      </c>
      <c r="F3351" t="s">
        <v>0</v>
      </c>
      <c r="G3351" t="s">
        <v>15</v>
      </c>
      <c r="H3351" t="str">
        <f>_xlfn.XLOOKUP(Flights[[#This Row],[Destination]],Airports!$A$1:$A$77,Airports!$D$1:$D$77,"Code not found")</f>
        <v>Las Vegas</v>
      </c>
      <c r="I3351" t="str" cm="1">
        <f t="array" ref="I3351">_xlfn.XLOOKUP(Flights[[#This Row],[Destination]],_xlfn._TRO_TRAILING(Airports!A:A),_xlfn._TRO_TRAILING(Airports!E:E),"Code not found")</f>
        <v>NV</v>
      </c>
      <c r="J3351" s="1">
        <v>0.75694444444444442</v>
      </c>
      <c r="K3351">
        <f>HOUR(Flights[[#This Row],[Scheduled Departure]])</f>
        <v>18</v>
      </c>
      <c r="L3351" s="1">
        <v>0.75208333333333333</v>
      </c>
      <c r="M3351">
        <v>-7</v>
      </c>
      <c r="N3351">
        <v>72</v>
      </c>
      <c r="O3351" s="14">
        <f>Flights[[#This Row],[Length (min)]]/60</f>
        <v>1.2</v>
      </c>
      <c r="P3351">
        <v>236</v>
      </c>
      <c r="Q3351" s="17">
        <f>IFERROR(Flights[[#This Row],[Distance]]/Flights[[#This Row],[Length (hr)]],"")</f>
        <v>196.66666666666669</v>
      </c>
      <c r="R3351" s="1">
        <v>0.81111111111111112</v>
      </c>
      <c r="S3351" s="1">
        <v>0.80208333333333337</v>
      </c>
      <c r="T3351">
        <v>-13</v>
      </c>
      <c r="U3351" t="str">
        <f>IF(Flights[[#This Row],[Arrival Delay]]="","Cancelled",IF(Flights[[#This Row],[Arrival Delay]]&gt;15,"Delayed","On time"))</f>
        <v>On time</v>
      </c>
      <c r="V3351" t="str">
        <f>IF(Flights[[#This Row],[Status]]&lt;&gt;"Delayed","",IF(Flights[[#This Row],[Arrival Delay]]&gt;120,"Severe",IF(Flights[[#This Row],[Arrival Delay]]&gt;60,"Major","Moderate")))</f>
        <v/>
      </c>
      <c r="X3351" t="str">
        <f>IF(OR(AND(Flights[[#This Row],[Status]]="Cancelled",Flights[[#This Row],[Cancellation Reason]]="Airline/Carrier"),Flights[[#This Row],[Delay Type]]="Severe"),"Yes","No")</f>
        <v>No</v>
      </c>
    </row>
    <row r="3352" spans="1:24" x14ac:dyDescent="0.25">
      <c r="A3352" s="3">
        <v>42248</v>
      </c>
      <c r="B3352">
        <f>WEEKNUM(Flights[[#This Row],[Date]],2)</f>
        <v>36</v>
      </c>
      <c r="C3352">
        <f>WEEKDAY(Flights[[#This Row],[Date]],2)</f>
        <v>2</v>
      </c>
      <c r="D3352" t="s">
        <v>1062</v>
      </c>
      <c r="E3352" t="s">
        <v>1994</v>
      </c>
      <c r="F3352" t="s">
        <v>0</v>
      </c>
      <c r="G3352" t="s">
        <v>283</v>
      </c>
      <c r="H3352" t="str">
        <f>_xlfn.XLOOKUP(Flights[[#This Row],[Destination]],Airports!$A$1:$A$77,Airports!$D$1:$D$77,"Code not found")</f>
        <v>Fresno</v>
      </c>
      <c r="I3352" t="str" cm="1">
        <f t="array" ref="I3352">_xlfn.XLOOKUP(Flights[[#This Row],[Destination]],_xlfn._TRO_TRAILING(Airports!A:A),_xlfn._TRO_TRAILING(Airports!E:E),"Code not found")</f>
        <v>CA</v>
      </c>
      <c r="J3352" s="1">
        <v>0.83333333333333337</v>
      </c>
      <c r="K3352">
        <f>HOUR(Flights[[#This Row],[Scheduled Departure]])</f>
        <v>20</v>
      </c>
      <c r="L3352" s="1">
        <v>0.83125000000000004</v>
      </c>
      <c r="M3352">
        <v>-3</v>
      </c>
      <c r="N3352">
        <v>68</v>
      </c>
      <c r="O3352" s="14">
        <f>Flights[[#This Row],[Length (min)]]/60</f>
        <v>1.1333333333333333</v>
      </c>
      <c r="P3352">
        <v>209</v>
      </c>
      <c r="Q3352" s="17">
        <f>IFERROR(Flights[[#This Row],[Distance]]/Flights[[#This Row],[Length (hr)]],"")</f>
        <v>184.41176470588235</v>
      </c>
      <c r="R3352" s="1">
        <v>0.87708333333333333</v>
      </c>
      <c r="S3352" s="1">
        <v>0.87847222222222221</v>
      </c>
      <c r="T3352">
        <v>2</v>
      </c>
      <c r="U3352" t="str">
        <f>IF(Flights[[#This Row],[Arrival Delay]]="","Cancelled",IF(Flights[[#This Row],[Arrival Delay]]&gt;15,"Delayed","On time"))</f>
        <v>On time</v>
      </c>
      <c r="V3352" t="str">
        <f>IF(Flights[[#This Row],[Status]]&lt;&gt;"Delayed","",IF(Flights[[#This Row],[Arrival Delay]]&gt;120,"Severe",IF(Flights[[#This Row],[Arrival Delay]]&gt;60,"Major","Moderate")))</f>
        <v/>
      </c>
      <c r="X3352" t="str">
        <f>IF(OR(AND(Flights[[#This Row],[Status]]="Cancelled",Flights[[#This Row],[Cancellation Reason]]="Airline/Carrier"),Flights[[#This Row],[Delay Type]]="Severe"),"Yes","No")</f>
        <v>No</v>
      </c>
    </row>
    <row r="3353" spans="1:24" x14ac:dyDescent="0.25">
      <c r="A3353" s="3">
        <v>42248</v>
      </c>
      <c r="B3353">
        <f>WEEKNUM(Flights[[#This Row],[Date]],2)</f>
        <v>36</v>
      </c>
      <c r="C3353">
        <f>WEEKDAY(Flights[[#This Row],[Date]],2)</f>
        <v>2</v>
      </c>
      <c r="D3353" t="s">
        <v>101</v>
      </c>
      <c r="E3353" t="s">
        <v>1987</v>
      </c>
      <c r="F3353" t="s">
        <v>0</v>
      </c>
      <c r="G3353" t="s">
        <v>12</v>
      </c>
      <c r="H3353" t="str">
        <f>_xlfn.XLOOKUP(Flights[[#This Row],[Destination]],Airports!$A$1:$A$77,Airports!$D$1:$D$77,"Code not found")</f>
        <v>New York</v>
      </c>
      <c r="I3353" t="str" cm="1">
        <f t="array" ref="I3353">_xlfn.XLOOKUP(Flights[[#This Row],[Destination]],_xlfn._TRO_TRAILING(Airports!A:A),_xlfn._TRO_TRAILING(Airports!E:E),"Code not found")</f>
        <v>NY</v>
      </c>
      <c r="J3353" s="1">
        <v>0.91319444444444442</v>
      </c>
      <c r="K3353">
        <f>HOUR(Flights[[#This Row],[Scheduled Departure]])</f>
        <v>21</v>
      </c>
      <c r="L3353" s="1">
        <v>0.91041666666666665</v>
      </c>
      <c r="M3353">
        <v>-4</v>
      </c>
      <c r="N3353">
        <v>323</v>
      </c>
      <c r="O3353" s="14">
        <f>Flights[[#This Row],[Length (min)]]/60</f>
        <v>5.3833333333333337</v>
      </c>
      <c r="P3353">
        <v>2475</v>
      </c>
      <c r="Q3353" s="17">
        <f>IFERROR(Flights[[#This Row],[Distance]]/Flights[[#This Row],[Length (hr)]],"")</f>
        <v>459.75232198142413</v>
      </c>
      <c r="R3353" s="1">
        <v>0.27013888888888887</v>
      </c>
      <c r="S3353" s="1">
        <v>0.25972222222222224</v>
      </c>
      <c r="T3353">
        <v>-15</v>
      </c>
      <c r="U3353" t="str">
        <f>IF(Flights[[#This Row],[Arrival Delay]]="","Cancelled",IF(Flights[[#This Row],[Arrival Delay]]&gt;15,"Delayed","On time"))</f>
        <v>On time</v>
      </c>
      <c r="V3353" t="str">
        <f>IF(Flights[[#This Row],[Status]]&lt;&gt;"Delayed","",IF(Flights[[#This Row],[Arrival Delay]]&gt;120,"Severe",IF(Flights[[#This Row],[Arrival Delay]]&gt;60,"Major","Moderate")))</f>
        <v/>
      </c>
      <c r="X3353" t="str">
        <f>IF(OR(AND(Flights[[#This Row],[Status]]="Cancelled",Flights[[#This Row],[Cancellation Reason]]="Airline/Carrier"),Flights[[#This Row],[Delay Type]]="Severe"),"Yes","No")</f>
        <v>No</v>
      </c>
    </row>
    <row r="3354" spans="1:24" x14ac:dyDescent="0.25">
      <c r="A3354" s="3">
        <v>42248</v>
      </c>
      <c r="B3354">
        <f>WEEKNUM(Flights[[#This Row],[Date]],2)</f>
        <v>36</v>
      </c>
      <c r="C3354">
        <f>WEEKDAY(Flights[[#This Row],[Date]],2)</f>
        <v>2</v>
      </c>
      <c r="D3354" t="s">
        <v>656</v>
      </c>
      <c r="E3354" t="s">
        <v>1994</v>
      </c>
      <c r="F3354" t="s">
        <v>0</v>
      </c>
      <c r="G3354" t="s">
        <v>283</v>
      </c>
      <c r="H3354" t="str">
        <f>_xlfn.XLOOKUP(Flights[[#This Row],[Destination]],Airports!$A$1:$A$77,Airports!$D$1:$D$77,"Code not found")</f>
        <v>Fresno</v>
      </c>
      <c r="I3354" t="str" cm="1">
        <f t="array" ref="I3354">_xlfn.XLOOKUP(Flights[[#This Row],[Destination]],_xlfn._TRO_TRAILING(Airports!A:A),_xlfn._TRO_TRAILING(Airports!E:E),"Code not found")</f>
        <v>CA</v>
      </c>
      <c r="J3354" s="1">
        <v>0.93055555555555558</v>
      </c>
      <c r="K3354">
        <f>HOUR(Flights[[#This Row],[Scheduled Departure]])</f>
        <v>22</v>
      </c>
      <c r="L3354" s="1">
        <v>0.92500000000000004</v>
      </c>
      <c r="M3354">
        <v>-8</v>
      </c>
      <c r="N3354">
        <v>67</v>
      </c>
      <c r="O3354" s="14">
        <f>Flights[[#This Row],[Length (min)]]/60</f>
        <v>1.1166666666666667</v>
      </c>
      <c r="P3354">
        <v>209</v>
      </c>
      <c r="Q3354" s="17">
        <f>IFERROR(Flights[[#This Row],[Distance]]/Flights[[#This Row],[Length (hr)]],"")</f>
        <v>187.1641791044776</v>
      </c>
      <c r="R3354" s="1">
        <v>0.97222222222222221</v>
      </c>
      <c r="S3354" s="1">
        <v>0.97152777777777777</v>
      </c>
      <c r="T3354">
        <v>-1</v>
      </c>
      <c r="U3354" t="str">
        <f>IF(Flights[[#This Row],[Arrival Delay]]="","Cancelled",IF(Flights[[#This Row],[Arrival Delay]]&gt;15,"Delayed","On time"))</f>
        <v>On time</v>
      </c>
      <c r="V3354" t="str">
        <f>IF(Flights[[#This Row],[Status]]&lt;&gt;"Delayed","",IF(Flights[[#This Row],[Arrival Delay]]&gt;120,"Severe",IF(Flights[[#This Row],[Arrival Delay]]&gt;60,"Major","Moderate")))</f>
        <v/>
      </c>
      <c r="X3354" t="str">
        <f>IF(OR(AND(Flights[[#This Row],[Status]]="Cancelled",Flights[[#This Row],[Cancellation Reason]]="Airline/Carrier"),Flights[[#This Row],[Delay Type]]="Severe"),"Yes","No")</f>
        <v>No</v>
      </c>
    </row>
    <row r="3355" spans="1:24" x14ac:dyDescent="0.25">
      <c r="A3355" s="3">
        <v>42249</v>
      </c>
      <c r="B3355">
        <f>WEEKNUM(Flights[[#This Row],[Date]],2)</f>
        <v>36</v>
      </c>
      <c r="C3355">
        <f>WEEKDAY(Flights[[#This Row],[Date]],2)</f>
        <v>3</v>
      </c>
      <c r="D3355" t="s">
        <v>410</v>
      </c>
      <c r="E3355" t="s">
        <v>1992</v>
      </c>
      <c r="F3355" t="s">
        <v>0</v>
      </c>
      <c r="G3355" t="s">
        <v>12</v>
      </c>
      <c r="H3355" t="str">
        <f>_xlfn.XLOOKUP(Flights[[#This Row],[Destination]],Airports!$A$1:$A$77,Airports!$D$1:$D$77,"Code not found")</f>
        <v>New York</v>
      </c>
      <c r="I3355" t="str" cm="1">
        <f t="array" ref="I3355">_xlfn.XLOOKUP(Flights[[#This Row],[Destination]],_xlfn._TRO_TRAILING(Airports!A:A),_xlfn._TRO_TRAILING(Airports!E:E),"Code not found")</f>
        <v>NY</v>
      </c>
      <c r="J3355" s="1">
        <v>0.35416666666666669</v>
      </c>
      <c r="K3355">
        <f>HOUR(Flights[[#This Row],[Scheduled Departure]])</f>
        <v>8</v>
      </c>
      <c r="L3355" s="1">
        <v>0.3527777777777778</v>
      </c>
      <c r="M3355">
        <v>-2</v>
      </c>
      <c r="N3355">
        <v>322</v>
      </c>
      <c r="O3355" s="14">
        <f>Flights[[#This Row],[Length (min)]]/60</f>
        <v>5.3666666666666663</v>
      </c>
      <c r="P3355">
        <v>2475</v>
      </c>
      <c r="Q3355" s="17">
        <f>IFERROR(Flights[[#This Row],[Distance]]/Flights[[#This Row],[Length (hr)]],"")</f>
        <v>461.18012422360255</v>
      </c>
      <c r="R3355" s="1">
        <v>0.7104166666666667</v>
      </c>
      <c r="S3355" s="1">
        <v>0.70138888888888884</v>
      </c>
      <c r="T3355">
        <v>-13</v>
      </c>
      <c r="U3355" t="str">
        <f>IF(Flights[[#This Row],[Arrival Delay]]="","Cancelled",IF(Flights[[#This Row],[Arrival Delay]]&gt;15,"Delayed","On time"))</f>
        <v>On time</v>
      </c>
      <c r="V3355" t="str">
        <f>IF(Flights[[#This Row],[Status]]&lt;&gt;"Delayed","",IF(Flights[[#This Row],[Arrival Delay]]&gt;120,"Severe",IF(Flights[[#This Row],[Arrival Delay]]&gt;60,"Major","Moderate")))</f>
        <v/>
      </c>
      <c r="X3355" t="str">
        <f>IF(OR(AND(Flights[[#This Row],[Status]]="Cancelled",Flights[[#This Row],[Cancellation Reason]]="Airline/Carrier"),Flights[[#This Row],[Delay Type]]="Severe"),"Yes","No")</f>
        <v>No</v>
      </c>
    </row>
    <row r="3356" spans="1:24" x14ac:dyDescent="0.25">
      <c r="A3356" s="3">
        <v>42249</v>
      </c>
      <c r="B3356">
        <f>WEEKNUM(Flights[[#This Row],[Date]],2)</f>
        <v>36</v>
      </c>
      <c r="C3356">
        <f>WEEKDAY(Flights[[#This Row],[Date]],2)</f>
        <v>3</v>
      </c>
      <c r="D3356" t="s">
        <v>1533</v>
      </c>
      <c r="E3356" t="s">
        <v>1990</v>
      </c>
      <c r="F3356" t="s">
        <v>0</v>
      </c>
      <c r="G3356" t="s">
        <v>281</v>
      </c>
      <c r="H3356" t="str">
        <f>_xlfn.XLOOKUP(Flights[[#This Row],[Destination]],Airports!$A$1:$A$77,Airports!$D$1:$D$77,"Code not found")</f>
        <v>Newark</v>
      </c>
      <c r="I3356" t="str" cm="1">
        <f t="array" ref="I3356">_xlfn.XLOOKUP(Flights[[#This Row],[Destination]],_xlfn._TRO_TRAILING(Airports!A:A),_xlfn._TRO_TRAILING(Airports!E:E),"Code not found")</f>
        <v>NJ</v>
      </c>
      <c r="J3356" s="1">
        <v>0.43402777777777779</v>
      </c>
      <c r="K3356">
        <f>HOUR(Flights[[#This Row],[Scheduled Departure]])</f>
        <v>10</v>
      </c>
      <c r="L3356" s="1">
        <v>0.43472222222222223</v>
      </c>
      <c r="M3356">
        <v>1</v>
      </c>
      <c r="N3356">
        <v>330</v>
      </c>
      <c r="O3356" s="14">
        <f>Flights[[#This Row],[Length (min)]]/60</f>
        <v>5.5</v>
      </c>
      <c r="P3356">
        <v>2454</v>
      </c>
      <c r="Q3356" s="17">
        <f>IFERROR(Flights[[#This Row],[Distance]]/Flights[[#This Row],[Length (hr)]],"")</f>
        <v>446.18181818181819</v>
      </c>
      <c r="R3356" s="1">
        <v>0.78888888888888886</v>
      </c>
      <c r="S3356" s="1">
        <v>0.78888888888888886</v>
      </c>
      <c r="T3356">
        <v>0</v>
      </c>
      <c r="U3356" t="str">
        <f>IF(Flights[[#This Row],[Arrival Delay]]="","Cancelled",IF(Flights[[#This Row],[Arrival Delay]]&gt;15,"Delayed","On time"))</f>
        <v>On time</v>
      </c>
      <c r="V3356" t="str">
        <f>IF(Flights[[#This Row],[Status]]&lt;&gt;"Delayed","",IF(Flights[[#This Row],[Arrival Delay]]&gt;120,"Severe",IF(Flights[[#This Row],[Arrival Delay]]&gt;60,"Major","Moderate")))</f>
        <v/>
      </c>
      <c r="X3356" t="str">
        <f>IF(OR(AND(Flights[[#This Row],[Status]]="Cancelled",Flights[[#This Row],[Cancellation Reason]]="Airline/Carrier"),Flights[[#This Row],[Delay Type]]="Severe"),"Yes","No")</f>
        <v>No</v>
      </c>
    </row>
    <row r="3357" spans="1:24" x14ac:dyDescent="0.25">
      <c r="A3357" s="3">
        <v>42249</v>
      </c>
      <c r="B3357">
        <f>WEEKNUM(Flights[[#This Row],[Date]],2)</f>
        <v>36</v>
      </c>
      <c r="C3357">
        <f>WEEKDAY(Flights[[#This Row],[Date]],2)</f>
        <v>3</v>
      </c>
      <c r="D3357" t="s">
        <v>470</v>
      </c>
      <c r="E3357" t="s">
        <v>1995</v>
      </c>
      <c r="F3357" t="s">
        <v>0</v>
      </c>
      <c r="G3357" t="s">
        <v>278</v>
      </c>
      <c r="H3357" t="str">
        <f>_xlfn.XLOOKUP(Flights[[#This Row],[Destination]],Airports!$A$1:$A$77,Airports!$D$1:$D$77,"Code not found")</f>
        <v>El Paso</v>
      </c>
      <c r="I3357" t="str" cm="1">
        <f t="array" ref="I3357">_xlfn.XLOOKUP(Flights[[#This Row],[Destination]],_xlfn._TRO_TRAILING(Airports!A:A),_xlfn._TRO_TRAILING(Airports!E:E),"Code not found")</f>
        <v>TX</v>
      </c>
      <c r="J3357" s="1">
        <v>0.50347222222222221</v>
      </c>
      <c r="K3357">
        <f>HOUR(Flights[[#This Row],[Scheduled Departure]])</f>
        <v>12</v>
      </c>
      <c r="L3357" s="1">
        <v>0.49791666666666667</v>
      </c>
      <c r="M3357">
        <v>-8</v>
      </c>
      <c r="N3357">
        <v>121</v>
      </c>
      <c r="O3357" s="14">
        <f>Flights[[#This Row],[Length (min)]]/60</f>
        <v>2.0166666666666666</v>
      </c>
      <c r="P3357">
        <v>715</v>
      </c>
      <c r="Q3357" s="17">
        <f>IFERROR(Flights[[#This Row],[Distance]]/Flights[[#This Row],[Length (hr)]],"")</f>
        <v>354.54545454545456</v>
      </c>
      <c r="R3357" s="1">
        <v>0.62152777777777779</v>
      </c>
      <c r="S3357" s="1">
        <v>0.62361111111111112</v>
      </c>
      <c r="T3357">
        <v>3</v>
      </c>
      <c r="U3357" t="str">
        <f>IF(Flights[[#This Row],[Arrival Delay]]="","Cancelled",IF(Flights[[#This Row],[Arrival Delay]]&gt;15,"Delayed","On time"))</f>
        <v>On time</v>
      </c>
      <c r="V3357" t="str">
        <f>IF(Flights[[#This Row],[Status]]&lt;&gt;"Delayed","",IF(Flights[[#This Row],[Arrival Delay]]&gt;120,"Severe",IF(Flights[[#This Row],[Arrival Delay]]&gt;60,"Major","Moderate")))</f>
        <v/>
      </c>
      <c r="X3357" t="str">
        <f>IF(OR(AND(Flights[[#This Row],[Status]]="Cancelled",Flights[[#This Row],[Cancellation Reason]]="Airline/Carrier"),Flights[[#This Row],[Delay Type]]="Severe"),"Yes","No")</f>
        <v>No</v>
      </c>
    </row>
    <row r="3358" spans="1:24" x14ac:dyDescent="0.25">
      <c r="A3358" s="3">
        <v>42249</v>
      </c>
      <c r="B3358">
        <f>WEEKNUM(Flights[[#This Row],[Date]],2)</f>
        <v>36</v>
      </c>
      <c r="C3358">
        <f>WEEKDAY(Flights[[#This Row],[Date]],2)</f>
        <v>3</v>
      </c>
      <c r="D3358" t="s">
        <v>542</v>
      </c>
      <c r="E3358" t="s">
        <v>1989</v>
      </c>
      <c r="F3358" t="s">
        <v>0</v>
      </c>
      <c r="G3358" t="s">
        <v>17</v>
      </c>
      <c r="H3358" t="str">
        <f>_xlfn.XLOOKUP(Flights[[#This Row],[Destination]],Airports!$A$1:$A$77,Airports!$D$1:$D$77,"Code not found")</f>
        <v>Honolulu</v>
      </c>
      <c r="I3358" t="str" cm="1">
        <f t="array" ref="I3358">_xlfn.XLOOKUP(Flights[[#This Row],[Destination]],_xlfn._TRO_TRAILING(Airports!A:A),_xlfn._TRO_TRAILING(Airports!E:E),"Code not found")</f>
        <v>HI</v>
      </c>
      <c r="J3358" s="1">
        <v>0.61111111111111116</v>
      </c>
      <c r="K3358">
        <f>HOUR(Flights[[#This Row],[Scheduled Departure]])</f>
        <v>14</v>
      </c>
      <c r="L3358" s="1">
        <v>0.60833333333333328</v>
      </c>
      <c r="M3358">
        <v>-4</v>
      </c>
      <c r="N3358">
        <v>334</v>
      </c>
      <c r="O3358" s="14">
        <f>Flights[[#This Row],[Length (min)]]/60</f>
        <v>5.5666666666666664</v>
      </c>
      <c r="P3358">
        <v>2556</v>
      </c>
      <c r="Q3358" s="17">
        <f>IFERROR(Flights[[#This Row],[Distance]]/Flights[[#This Row],[Length (hr)]],"")</f>
        <v>459.16167664670661</v>
      </c>
      <c r="R3358" s="1">
        <v>0.72499999999999998</v>
      </c>
      <c r="S3358" s="1">
        <v>0.71527777777777779</v>
      </c>
      <c r="T3358">
        <v>-14</v>
      </c>
      <c r="U3358" t="str">
        <f>IF(Flights[[#This Row],[Arrival Delay]]="","Cancelled",IF(Flights[[#This Row],[Arrival Delay]]&gt;15,"Delayed","On time"))</f>
        <v>On time</v>
      </c>
      <c r="V3358" t="str">
        <f>IF(Flights[[#This Row],[Status]]&lt;&gt;"Delayed","",IF(Flights[[#This Row],[Arrival Delay]]&gt;120,"Severe",IF(Flights[[#This Row],[Arrival Delay]]&gt;60,"Major","Moderate")))</f>
        <v/>
      </c>
      <c r="X3358" t="str">
        <f>IF(OR(AND(Flights[[#This Row],[Status]]="Cancelled",Flights[[#This Row],[Cancellation Reason]]="Airline/Carrier"),Flights[[#This Row],[Delay Type]]="Severe"),"Yes","No")</f>
        <v>No</v>
      </c>
    </row>
    <row r="3359" spans="1:24" x14ac:dyDescent="0.25">
      <c r="A3359" s="3">
        <v>42249</v>
      </c>
      <c r="B3359">
        <f>WEEKNUM(Flights[[#This Row],[Date]],2)</f>
        <v>36</v>
      </c>
      <c r="C3359">
        <f>WEEKDAY(Flights[[#This Row],[Date]],2)</f>
        <v>3</v>
      </c>
      <c r="D3359" t="s">
        <v>730</v>
      </c>
      <c r="E3359" t="s">
        <v>1989</v>
      </c>
      <c r="F3359" t="s">
        <v>0</v>
      </c>
      <c r="G3359" t="s">
        <v>314</v>
      </c>
      <c r="H3359" t="str">
        <f>_xlfn.XLOOKUP(Flights[[#This Row],[Destination]],Airports!$A$1:$A$77,Airports!$D$1:$D$77,"Code not found")</f>
        <v>Minneapolis</v>
      </c>
      <c r="I3359" t="str" cm="1">
        <f t="array" ref="I3359">_xlfn.XLOOKUP(Flights[[#This Row],[Destination]],_xlfn._TRO_TRAILING(Airports!A:A),_xlfn._TRO_TRAILING(Airports!E:E),"Code not found")</f>
        <v>MN</v>
      </c>
      <c r="J3359" s="1">
        <v>0.625</v>
      </c>
      <c r="K3359">
        <f>HOUR(Flights[[#This Row],[Scheduled Departure]])</f>
        <v>15</v>
      </c>
      <c r="L3359" s="1">
        <v>0.62152777777777779</v>
      </c>
      <c r="M3359">
        <v>-5</v>
      </c>
      <c r="N3359">
        <v>192</v>
      </c>
      <c r="O3359" s="14">
        <f>Flights[[#This Row],[Length (min)]]/60</f>
        <v>3.2</v>
      </c>
      <c r="P3359">
        <v>1535</v>
      </c>
      <c r="Q3359" s="17">
        <f>IFERROR(Flights[[#This Row],[Distance]]/Flights[[#This Row],[Length (hr)]],"")</f>
        <v>479.6875</v>
      </c>
      <c r="R3359" s="1">
        <v>0.85486111111111107</v>
      </c>
      <c r="S3359" s="1">
        <v>0.83819444444444446</v>
      </c>
      <c r="T3359">
        <v>-24</v>
      </c>
      <c r="U3359" t="str">
        <f>IF(Flights[[#This Row],[Arrival Delay]]="","Cancelled",IF(Flights[[#This Row],[Arrival Delay]]&gt;15,"Delayed","On time"))</f>
        <v>On time</v>
      </c>
      <c r="V3359" t="str">
        <f>IF(Flights[[#This Row],[Status]]&lt;&gt;"Delayed","",IF(Flights[[#This Row],[Arrival Delay]]&gt;120,"Severe",IF(Flights[[#This Row],[Arrival Delay]]&gt;60,"Major","Moderate")))</f>
        <v/>
      </c>
      <c r="X3359" t="str">
        <f>IF(OR(AND(Flights[[#This Row],[Status]]="Cancelled",Flights[[#This Row],[Cancellation Reason]]="Airline/Carrier"),Flights[[#This Row],[Delay Type]]="Severe"),"Yes","No")</f>
        <v>No</v>
      </c>
    </row>
    <row r="3360" spans="1:24" x14ac:dyDescent="0.25">
      <c r="A3360" s="3">
        <v>42249</v>
      </c>
      <c r="B3360">
        <f>WEEKNUM(Flights[[#This Row],[Date]],2)</f>
        <v>36</v>
      </c>
      <c r="C3360">
        <f>WEEKDAY(Flights[[#This Row],[Date]],2)</f>
        <v>3</v>
      </c>
      <c r="D3360" t="s">
        <v>202</v>
      </c>
      <c r="E3360" t="s">
        <v>1987</v>
      </c>
      <c r="F3360" t="s">
        <v>0</v>
      </c>
      <c r="G3360" t="s">
        <v>29</v>
      </c>
      <c r="H3360" t="str">
        <f>_xlfn.XLOOKUP(Flights[[#This Row],[Destination]],Airports!$A$1:$A$77,Airports!$D$1:$D$77,"Code not found")</f>
        <v>Phoenix</v>
      </c>
      <c r="I3360" t="str" cm="1">
        <f t="array" ref="I3360">_xlfn.XLOOKUP(Flights[[#This Row],[Destination]],_xlfn._TRO_TRAILING(Airports!A:A),_xlfn._TRO_TRAILING(Airports!E:E),"Code not found")</f>
        <v>AZ</v>
      </c>
      <c r="J3360" s="1">
        <v>0.73611111111111116</v>
      </c>
      <c r="K3360">
        <f>HOUR(Flights[[#This Row],[Scheduled Departure]])</f>
        <v>17</v>
      </c>
      <c r="L3360" s="1">
        <v>0.73472222222222228</v>
      </c>
      <c r="M3360">
        <v>-2</v>
      </c>
      <c r="N3360">
        <v>80</v>
      </c>
      <c r="O3360" s="14">
        <f>Flights[[#This Row],[Length (min)]]/60</f>
        <v>1.3333333333333333</v>
      </c>
      <c r="P3360">
        <v>370</v>
      </c>
      <c r="Q3360" s="17">
        <f>IFERROR(Flights[[#This Row],[Distance]]/Flights[[#This Row],[Length (hr)]],"")</f>
        <v>277.5</v>
      </c>
      <c r="R3360" s="1">
        <v>0.80277777777777781</v>
      </c>
      <c r="S3360" s="1">
        <v>0.79027777777777775</v>
      </c>
      <c r="T3360">
        <v>-18</v>
      </c>
      <c r="U3360" t="str">
        <f>IF(Flights[[#This Row],[Arrival Delay]]="","Cancelled",IF(Flights[[#This Row],[Arrival Delay]]&gt;15,"Delayed","On time"))</f>
        <v>On time</v>
      </c>
      <c r="V3360" t="str">
        <f>IF(Flights[[#This Row],[Status]]&lt;&gt;"Delayed","",IF(Flights[[#This Row],[Arrival Delay]]&gt;120,"Severe",IF(Flights[[#This Row],[Arrival Delay]]&gt;60,"Major","Moderate")))</f>
        <v/>
      </c>
      <c r="X3360" t="str">
        <f>IF(OR(AND(Flights[[#This Row],[Status]]="Cancelled",Flights[[#This Row],[Cancellation Reason]]="Airline/Carrier"),Flights[[#This Row],[Delay Type]]="Severe"),"Yes","No")</f>
        <v>No</v>
      </c>
    </row>
    <row r="3361" spans="1:24" x14ac:dyDescent="0.25">
      <c r="A3361" s="3">
        <v>42249</v>
      </c>
      <c r="B3361">
        <f>WEEKNUM(Flights[[#This Row],[Date]],2)</f>
        <v>36</v>
      </c>
      <c r="C3361">
        <f>WEEKDAY(Flights[[#This Row],[Date]],2)</f>
        <v>3</v>
      </c>
      <c r="D3361" t="s">
        <v>90</v>
      </c>
      <c r="E3361" t="s">
        <v>1987</v>
      </c>
      <c r="F3361" t="s">
        <v>0</v>
      </c>
      <c r="G3361" t="s">
        <v>19</v>
      </c>
      <c r="H3361" t="str">
        <f>_xlfn.XLOOKUP(Flights[[#This Row],[Destination]],Airports!$A$1:$A$77,Airports!$D$1:$D$77,"Code not found")</f>
        <v>Kona</v>
      </c>
      <c r="I3361" t="str" cm="1">
        <f t="array" ref="I3361">_xlfn.XLOOKUP(Flights[[#This Row],[Destination]],_xlfn._TRO_TRAILING(Airports!A:A),_xlfn._TRO_TRAILING(Airports!E:E),"Code not found")</f>
        <v>HI</v>
      </c>
      <c r="J3361" s="1">
        <v>0.73750000000000004</v>
      </c>
      <c r="K3361">
        <f>HOUR(Flights[[#This Row],[Scheduled Departure]])</f>
        <v>17</v>
      </c>
      <c r="L3361" s="1">
        <v>0.73124999999999996</v>
      </c>
      <c r="M3361">
        <v>-9</v>
      </c>
      <c r="N3361">
        <v>334</v>
      </c>
      <c r="O3361" s="14">
        <f>Flights[[#This Row],[Length (min)]]/60</f>
        <v>5.5666666666666664</v>
      </c>
      <c r="P3361">
        <v>2504</v>
      </c>
      <c r="Q3361" s="17">
        <f>IFERROR(Flights[[#This Row],[Distance]]/Flights[[#This Row],[Length (hr)]],"")</f>
        <v>449.82035928143716</v>
      </c>
      <c r="R3361" s="1">
        <v>0.85416666666666663</v>
      </c>
      <c r="S3361" s="1">
        <v>0.83819444444444446</v>
      </c>
      <c r="T3361">
        <v>-23</v>
      </c>
      <c r="U3361" t="str">
        <f>IF(Flights[[#This Row],[Arrival Delay]]="","Cancelled",IF(Flights[[#This Row],[Arrival Delay]]&gt;15,"Delayed","On time"))</f>
        <v>On time</v>
      </c>
      <c r="V3361" t="str">
        <f>IF(Flights[[#This Row],[Status]]&lt;&gt;"Delayed","",IF(Flights[[#This Row],[Arrival Delay]]&gt;120,"Severe",IF(Flights[[#This Row],[Arrival Delay]]&gt;60,"Major","Moderate")))</f>
        <v/>
      </c>
      <c r="X3361" t="str">
        <f>IF(OR(AND(Flights[[#This Row],[Status]]="Cancelled",Flights[[#This Row],[Cancellation Reason]]="Airline/Carrier"),Flights[[#This Row],[Delay Type]]="Severe"),"Yes","No")</f>
        <v>No</v>
      </c>
    </row>
    <row r="3362" spans="1:24" x14ac:dyDescent="0.25">
      <c r="A3362" s="3">
        <v>42249</v>
      </c>
      <c r="B3362">
        <f>WEEKNUM(Flights[[#This Row],[Date]],2)</f>
        <v>36</v>
      </c>
      <c r="C3362">
        <f>WEEKDAY(Flights[[#This Row],[Date]],2)</f>
        <v>3</v>
      </c>
      <c r="D3362" t="s">
        <v>1088</v>
      </c>
      <c r="E3362" t="s">
        <v>1994</v>
      </c>
      <c r="F3362" t="s">
        <v>0</v>
      </c>
      <c r="G3362" t="s">
        <v>349</v>
      </c>
      <c r="H3362" t="str">
        <f>_xlfn.XLOOKUP(Flights[[#This Row],[Destination]],Airports!$A$1:$A$77,Airports!$D$1:$D$77,"Code not found")</f>
        <v>Salt Lake City</v>
      </c>
      <c r="I3362" t="str" cm="1">
        <f t="array" ref="I3362">_xlfn.XLOOKUP(Flights[[#This Row],[Destination]],_xlfn._TRO_TRAILING(Airports!A:A),_xlfn._TRO_TRAILING(Airports!E:E),"Code not found")</f>
        <v>UT</v>
      </c>
      <c r="J3362" s="1">
        <v>0.78819444444444442</v>
      </c>
      <c r="K3362">
        <f>HOUR(Flights[[#This Row],[Scheduled Departure]])</f>
        <v>18</v>
      </c>
      <c r="L3362" s="1">
        <v>0.80694444444444446</v>
      </c>
      <c r="M3362">
        <v>27</v>
      </c>
      <c r="N3362">
        <v>101</v>
      </c>
      <c r="O3362" s="14">
        <f>Flights[[#This Row],[Length (min)]]/60</f>
        <v>1.6833333333333333</v>
      </c>
      <c r="P3362">
        <v>590</v>
      </c>
      <c r="Q3362" s="17">
        <f>IFERROR(Flights[[#This Row],[Distance]]/Flights[[#This Row],[Length (hr)]],"")</f>
        <v>350.49504950495049</v>
      </c>
      <c r="R3362" s="1">
        <v>0.90763888888888888</v>
      </c>
      <c r="S3362" s="1">
        <v>0.91874999999999996</v>
      </c>
      <c r="T3362">
        <v>16</v>
      </c>
      <c r="U3362" t="str">
        <f>IF(Flights[[#This Row],[Arrival Delay]]="","Cancelled",IF(Flights[[#This Row],[Arrival Delay]]&gt;15,"Delayed","On time"))</f>
        <v>Delayed</v>
      </c>
      <c r="V3362" t="str">
        <f>IF(Flights[[#This Row],[Status]]&lt;&gt;"Delayed","",IF(Flights[[#This Row],[Arrival Delay]]&gt;120,"Severe",IF(Flights[[#This Row],[Arrival Delay]]&gt;60,"Major","Moderate")))</f>
        <v>Moderate</v>
      </c>
      <c r="X3362" t="str">
        <f>IF(OR(AND(Flights[[#This Row],[Status]]="Cancelled",Flights[[#This Row],[Cancellation Reason]]="Airline/Carrier"),Flights[[#This Row],[Delay Type]]="Severe"),"Yes","No")</f>
        <v>No</v>
      </c>
    </row>
    <row r="3363" spans="1:24" x14ac:dyDescent="0.25">
      <c r="A3363" s="3">
        <v>42249</v>
      </c>
      <c r="B3363">
        <f>WEEKNUM(Flights[[#This Row],[Date]],2)</f>
        <v>36</v>
      </c>
      <c r="C3363">
        <f>WEEKDAY(Flights[[#This Row],[Date]],2)</f>
        <v>3</v>
      </c>
      <c r="D3363" t="s">
        <v>102</v>
      </c>
      <c r="E3363" t="s">
        <v>1987</v>
      </c>
      <c r="F3363" t="s">
        <v>0</v>
      </c>
      <c r="G3363" t="s">
        <v>10</v>
      </c>
      <c r="H3363" t="str">
        <f>_xlfn.XLOOKUP(Flights[[#This Row],[Destination]],Airports!$A$1:$A$77,Airports!$D$1:$D$77,"Code not found")</f>
        <v>Boston</v>
      </c>
      <c r="I3363" t="str" cm="1">
        <f t="array" ref="I3363">_xlfn.XLOOKUP(Flights[[#This Row],[Destination]],_xlfn._TRO_TRAILING(Airports!A:A),_xlfn._TRO_TRAILING(Airports!E:E),"Code not found")</f>
        <v>MA</v>
      </c>
      <c r="J3363" s="1">
        <v>0.89236111111111116</v>
      </c>
      <c r="K3363">
        <f>HOUR(Flights[[#This Row],[Scheduled Departure]])</f>
        <v>21</v>
      </c>
      <c r="L3363" s="1">
        <v>0.88749999999999996</v>
      </c>
      <c r="M3363">
        <v>-7</v>
      </c>
      <c r="N3363">
        <v>321</v>
      </c>
      <c r="O3363" s="14">
        <f>Flights[[#This Row],[Length (min)]]/60</f>
        <v>5.35</v>
      </c>
      <c r="P3363">
        <v>2611</v>
      </c>
      <c r="Q3363" s="17">
        <f>IFERROR(Flights[[#This Row],[Distance]]/Flights[[#This Row],[Length (hr)]],"")</f>
        <v>488.03738317757012</v>
      </c>
      <c r="R3363" s="1">
        <v>0.25138888888888888</v>
      </c>
      <c r="S3363" s="1">
        <v>0.23541666666666666</v>
      </c>
      <c r="T3363">
        <v>-23</v>
      </c>
      <c r="U3363" t="str">
        <f>IF(Flights[[#This Row],[Arrival Delay]]="","Cancelled",IF(Flights[[#This Row],[Arrival Delay]]&gt;15,"Delayed","On time"))</f>
        <v>On time</v>
      </c>
      <c r="V3363" t="str">
        <f>IF(Flights[[#This Row],[Status]]&lt;&gt;"Delayed","",IF(Flights[[#This Row],[Arrival Delay]]&gt;120,"Severe",IF(Flights[[#This Row],[Arrival Delay]]&gt;60,"Major","Moderate")))</f>
        <v/>
      </c>
      <c r="X3363" t="str">
        <f>IF(OR(AND(Flights[[#This Row],[Status]]="Cancelled",Flights[[#This Row],[Cancellation Reason]]="Airline/Carrier"),Flights[[#This Row],[Delay Type]]="Severe"),"Yes","No")</f>
        <v>No</v>
      </c>
    </row>
    <row r="3364" spans="1:24" x14ac:dyDescent="0.25">
      <c r="A3364" s="3">
        <v>42250</v>
      </c>
      <c r="B3364">
        <f>WEEKNUM(Flights[[#This Row],[Date]],2)</f>
        <v>36</v>
      </c>
      <c r="C3364">
        <f>WEEKDAY(Flights[[#This Row],[Date]],2)</f>
        <v>4</v>
      </c>
      <c r="D3364" t="s">
        <v>1668</v>
      </c>
      <c r="E3364" t="s">
        <v>1995</v>
      </c>
      <c r="F3364" t="s">
        <v>0</v>
      </c>
      <c r="G3364" t="s">
        <v>290</v>
      </c>
      <c r="H3364" t="str">
        <f>_xlfn.XLOOKUP(Flights[[#This Row],[Destination]],Airports!$A$1:$A$77,Airports!$D$1:$D$77,"Code not found")</f>
        <v>Houston</v>
      </c>
      <c r="I3364" t="str" cm="1">
        <f t="array" ref="I3364">_xlfn.XLOOKUP(Flights[[#This Row],[Destination]],_xlfn._TRO_TRAILING(Airports!A:A),_xlfn._TRO_TRAILING(Airports!E:E),"Code not found")</f>
        <v>TX</v>
      </c>
      <c r="J3364" s="1">
        <v>0.3125</v>
      </c>
      <c r="K3364">
        <f>HOUR(Flights[[#This Row],[Scheduled Departure]])</f>
        <v>7</v>
      </c>
      <c r="L3364" s="1">
        <v>0.31180555555555556</v>
      </c>
      <c r="M3364">
        <v>-1</v>
      </c>
      <c r="N3364">
        <v>185</v>
      </c>
      <c r="O3364" s="14">
        <f>Flights[[#This Row],[Length (min)]]/60</f>
        <v>3.0833333333333335</v>
      </c>
      <c r="P3364">
        <v>1390</v>
      </c>
      <c r="Q3364" s="17">
        <f>IFERROR(Flights[[#This Row],[Distance]]/Flights[[#This Row],[Length (hr)]],"")</f>
        <v>450.81081081081078</v>
      </c>
      <c r="R3364" s="1">
        <v>0.53125</v>
      </c>
      <c r="S3364" s="1">
        <v>0.52361111111111114</v>
      </c>
      <c r="T3364">
        <v>-11</v>
      </c>
      <c r="U3364" t="str">
        <f>IF(Flights[[#This Row],[Arrival Delay]]="","Cancelled",IF(Flights[[#This Row],[Arrival Delay]]&gt;15,"Delayed","On time"))</f>
        <v>On time</v>
      </c>
      <c r="V3364" t="str">
        <f>IF(Flights[[#This Row],[Status]]&lt;&gt;"Delayed","",IF(Flights[[#This Row],[Arrival Delay]]&gt;120,"Severe",IF(Flights[[#This Row],[Arrival Delay]]&gt;60,"Major","Moderate")))</f>
        <v/>
      </c>
      <c r="X3364" t="str">
        <f>IF(OR(AND(Flights[[#This Row],[Status]]="Cancelled",Flights[[#This Row],[Cancellation Reason]]="Airline/Carrier"),Flights[[#This Row],[Delay Type]]="Severe"),"Yes","No")</f>
        <v>No</v>
      </c>
    </row>
    <row r="3365" spans="1:24" x14ac:dyDescent="0.25">
      <c r="A3365" s="3">
        <v>42250</v>
      </c>
      <c r="B3365">
        <f>WEEKNUM(Flights[[#This Row],[Date]],2)</f>
        <v>36</v>
      </c>
      <c r="C3365">
        <f>WEEKDAY(Flights[[#This Row],[Date]],2)</f>
        <v>4</v>
      </c>
      <c r="D3365" t="s">
        <v>579</v>
      </c>
      <c r="E3365" t="s">
        <v>1993</v>
      </c>
      <c r="F3365" t="s">
        <v>0</v>
      </c>
      <c r="G3365" t="s">
        <v>293</v>
      </c>
      <c r="H3365" t="str">
        <f>_xlfn.XLOOKUP(Flights[[#This Row],[Destination]],Airports!$A$1:$A$77,Airports!$D$1:$D$77,"Code not found")</f>
        <v>Houston</v>
      </c>
      <c r="I3365" t="str" cm="1">
        <f t="array" ref="I3365">_xlfn.XLOOKUP(Flights[[#This Row],[Destination]],_xlfn._TRO_TRAILING(Airports!A:A),_xlfn._TRO_TRAILING(Airports!E:E),"Code not found")</f>
        <v>TX</v>
      </c>
      <c r="J3365" s="1">
        <v>0.34722222222222221</v>
      </c>
      <c r="K3365">
        <f>HOUR(Flights[[#This Row],[Scheduled Departure]])</f>
        <v>8</v>
      </c>
      <c r="L3365" s="1">
        <v>0.34513888888888888</v>
      </c>
      <c r="M3365">
        <v>-3</v>
      </c>
      <c r="N3365">
        <v>200</v>
      </c>
      <c r="O3365" s="14">
        <f>Flights[[#This Row],[Length (min)]]/60</f>
        <v>3.3333333333333335</v>
      </c>
      <c r="P3365">
        <v>1379</v>
      </c>
      <c r="Q3365" s="17">
        <f>IFERROR(Flights[[#This Row],[Distance]]/Flights[[#This Row],[Length (hr)]],"")</f>
        <v>413.7</v>
      </c>
      <c r="R3365" s="1">
        <v>0.56874999999999998</v>
      </c>
      <c r="S3365" s="1">
        <v>0.56736111111111109</v>
      </c>
      <c r="T3365">
        <v>-2</v>
      </c>
      <c r="U3365" t="str">
        <f>IF(Flights[[#This Row],[Arrival Delay]]="","Cancelled",IF(Flights[[#This Row],[Arrival Delay]]&gt;15,"Delayed","On time"))</f>
        <v>On time</v>
      </c>
      <c r="V3365" t="str">
        <f>IF(Flights[[#This Row],[Status]]&lt;&gt;"Delayed","",IF(Flights[[#This Row],[Arrival Delay]]&gt;120,"Severe",IF(Flights[[#This Row],[Arrival Delay]]&gt;60,"Major","Moderate")))</f>
        <v/>
      </c>
      <c r="X3365" t="str">
        <f>IF(OR(AND(Flights[[#This Row],[Status]]="Cancelled",Flights[[#This Row],[Cancellation Reason]]="Airline/Carrier"),Flights[[#This Row],[Delay Type]]="Severe"),"Yes","No")</f>
        <v>No</v>
      </c>
    </row>
    <row r="3366" spans="1:24" x14ac:dyDescent="0.25">
      <c r="A3366" s="3">
        <v>42250</v>
      </c>
      <c r="B3366">
        <f>WEEKNUM(Flights[[#This Row],[Date]],2)</f>
        <v>36</v>
      </c>
      <c r="C3366">
        <f>WEEKDAY(Flights[[#This Row],[Date]],2)</f>
        <v>4</v>
      </c>
      <c r="D3366" t="s">
        <v>1231</v>
      </c>
      <c r="E3366" t="s">
        <v>1994</v>
      </c>
      <c r="F3366" t="s">
        <v>0</v>
      </c>
      <c r="G3366" t="s">
        <v>349</v>
      </c>
      <c r="H3366" t="str">
        <f>_xlfn.XLOOKUP(Flights[[#This Row],[Destination]],Airports!$A$1:$A$77,Airports!$D$1:$D$77,"Code not found")</f>
        <v>Salt Lake City</v>
      </c>
      <c r="I3366" t="str" cm="1">
        <f t="array" ref="I3366">_xlfn.XLOOKUP(Flights[[#This Row],[Destination]],_xlfn._TRO_TRAILING(Airports!A:A),_xlfn._TRO_TRAILING(Airports!E:E),"Code not found")</f>
        <v>UT</v>
      </c>
      <c r="J3366" s="1">
        <v>0.3576388888888889</v>
      </c>
      <c r="K3366">
        <f>HOUR(Flights[[#This Row],[Scheduled Departure]])</f>
        <v>8</v>
      </c>
      <c r="L3366" s="1">
        <v>0.37083333333333335</v>
      </c>
      <c r="M3366">
        <v>19</v>
      </c>
      <c r="N3366">
        <v>99</v>
      </c>
      <c r="O3366" s="14">
        <f>Flights[[#This Row],[Length (min)]]/60</f>
        <v>1.65</v>
      </c>
      <c r="P3366">
        <v>590</v>
      </c>
      <c r="Q3366" s="17">
        <f>IFERROR(Flights[[#This Row],[Distance]]/Flights[[#This Row],[Length (hr)]],"")</f>
        <v>357.57575757575762</v>
      </c>
      <c r="R3366" s="1">
        <v>0.48194444444444445</v>
      </c>
      <c r="S3366" s="1">
        <v>0.48125000000000001</v>
      </c>
      <c r="T3366">
        <v>-1</v>
      </c>
      <c r="U3366" t="str">
        <f>IF(Flights[[#This Row],[Arrival Delay]]="","Cancelled",IF(Flights[[#This Row],[Arrival Delay]]&gt;15,"Delayed","On time"))</f>
        <v>On time</v>
      </c>
      <c r="V3366" t="str">
        <f>IF(Flights[[#This Row],[Status]]&lt;&gt;"Delayed","",IF(Flights[[#This Row],[Arrival Delay]]&gt;120,"Severe",IF(Flights[[#This Row],[Arrival Delay]]&gt;60,"Major","Moderate")))</f>
        <v/>
      </c>
      <c r="X3366" t="str">
        <f>IF(OR(AND(Flights[[#This Row],[Status]]="Cancelled",Flights[[#This Row],[Cancellation Reason]]="Airline/Carrier"),Flights[[#This Row],[Delay Type]]="Severe"),"Yes","No")</f>
        <v>No</v>
      </c>
    </row>
    <row r="3367" spans="1:24" x14ac:dyDescent="0.25">
      <c r="A3367" s="3">
        <v>42250</v>
      </c>
      <c r="B3367">
        <f>WEEKNUM(Flights[[#This Row],[Date]],2)</f>
        <v>36</v>
      </c>
      <c r="C3367">
        <f>WEEKDAY(Flights[[#This Row],[Date]],2)</f>
        <v>4</v>
      </c>
      <c r="D3367" t="s">
        <v>482</v>
      </c>
      <c r="E3367" t="s">
        <v>1989</v>
      </c>
      <c r="F3367" t="s">
        <v>0</v>
      </c>
      <c r="G3367" t="s">
        <v>26</v>
      </c>
      <c r="H3367" t="str">
        <f>_xlfn.XLOOKUP(Flights[[#This Row],[Destination]],Airports!$A$1:$A$77,Airports!$D$1:$D$77,"Code not found")</f>
        <v>Atlanta</v>
      </c>
      <c r="I3367" t="str" cm="1">
        <f t="array" ref="I3367">_xlfn.XLOOKUP(Flights[[#This Row],[Destination]],_xlfn._TRO_TRAILING(Airports!A:A),_xlfn._TRO_TRAILING(Airports!E:E),"Code not found")</f>
        <v>GA</v>
      </c>
      <c r="J3367" s="1">
        <v>0.4513888888888889</v>
      </c>
      <c r="K3367">
        <f>HOUR(Flights[[#This Row],[Scheduled Departure]])</f>
        <v>10</v>
      </c>
      <c r="L3367" s="1">
        <v>0.45416666666666666</v>
      </c>
      <c r="M3367">
        <v>4</v>
      </c>
      <c r="N3367">
        <v>250</v>
      </c>
      <c r="O3367" s="14">
        <f>Flights[[#This Row],[Length (min)]]/60</f>
        <v>4.166666666666667</v>
      </c>
      <c r="P3367">
        <v>1947</v>
      </c>
      <c r="Q3367" s="17">
        <f>IFERROR(Flights[[#This Row],[Distance]]/Flights[[#This Row],[Length (hr)]],"")</f>
        <v>467.28</v>
      </c>
      <c r="R3367" s="1">
        <v>0.76041666666666663</v>
      </c>
      <c r="S3367" s="1">
        <v>0.75277777777777777</v>
      </c>
      <c r="T3367">
        <v>-11</v>
      </c>
      <c r="U3367" t="str">
        <f>IF(Flights[[#This Row],[Arrival Delay]]="","Cancelled",IF(Flights[[#This Row],[Arrival Delay]]&gt;15,"Delayed","On time"))</f>
        <v>On time</v>
      </c>
      <c r="V3367" t="str">
        <f>IF(Flights[[#This Row],[Status]]&lt;&gt;"Delayed","",IF(Flights[[#This Row],[Arrival Delay]]&gt;120,"Severe",IF(Flights[[#This Row],[Arrival Delay]]&gt;60,"Major","Moderate")))</f>
        <v/>
      </c>
      <c r="X3367" t="str">
        <f>IF(OR(AND(Flights[[#This Row],[Status]]="Cancelled",Flights[[#This Row],[Cancellation Reason]]="Airline/Carrier"),Flights[[#This Row],[Delay Type]]="Severe"),"Yes","No")</f>
        <v>No</v>
      </c>
    </row>
    <row r="3368" spans="1:24" x14ac:dyDescent="0.25">
      <c r="A3368" s="3">
        <v>42250</v>
      </c>
      <c r="B3368">
        <f>WEEKNUM(Flights[[#This Row],[Date]],2)</f>
        <v>36</v>
      </c>
      <c r="C3368">
        <f>WEEKDAY(Flights[[#This Row],[Date]],2)</f>
        <v>4</v>
      </c>
      <c r="D3368" t="s">
        <v>1677</v>
      </c>
      <c r="E3368" t="s">
        <v>1995</v>
      </c>
      <c r="F3368" t="s">
        <v>0</v>
      </c>
      <c r="G3368" t="s">
        <v>347</v>
      </c>
      <c r="H3368" t="str">
        <f>_xlfn.XLOOKUP(Flights[[#This Row],[Destination]],Airports!$A$1:$A$77,Airports!$D$1:$D$77,"Code not found")</f>
        <v>San Jose</v>
      </c>
      <c r="I3368" t="str" cm="1">
        <f t="array" ref="I3368">_xlfn.XLOOKUP(Flights[[#This Row],[Destination]],_xlfn._TRO_TRAILING(Airports!A:A),_xlfn._TRO_TRAILING(Airports!E:E),"Code not found")</f>
        <v>CA</v>
      </c>
      <c r="J3368" s="1">
        <v>0.4548611111111111</v>
      </c>
      <c r="K3368">
        <f>HOUR(Flights[[#This Row],[Scheduled Departure]])</f>
        <v>10</v>
      </c>
      <c r="L3368" s="1">
        <v>0.4548611111111111</v>
      </c>
      <c r="M3368">
        <v>0</v>
      </c>
      <c r="N3368">
        <v>64</v>
      </c>
      <c r="O3368" s="14">
        <f>Flights[[#This Row],[Length (min)]]/60</f>
        <v>1.0666666666666667</v>
      </c>
      <c r="P3368">
        <v>308</v>
      </c>
      <c r="Q3368" s="17">
        <f>IFERROR(Flights[[#This Row],[Distance]]/Flights[[#This Row],[Length (hr)]],"")</f>
        <v>288.75</v>
      </c>
      <c r="R3368" s="1">
        <v>0.5</v>
      </c>
      <c r="S3368" s="1">
        <v>0.49930555555555556</v>
      </c>
      <c r="T3368">
        <v>-1</v>
      </c>
      <c r="U3368" t="str">
        <f>IF(Flights[[#This Row],[Arrival Delay]]="","Cancelled",IF(Flights[[#This Row],[Arrival Delay]]&gt;15,"Delayed","On time"))</f>
        <v>On time</v>
      </c>
      <c r="V3368" t="str">
        <f>IF(Flights[[#This Row],[Status]]&lt;&gt;"Delayed","",IF(Flights[[#This Row],[Arrival Delay]]&gt;120,"Severe",IF(Flights[[#This Row],[Arrival Delay]]&gt;60,"Major","Moderate")))</f>
        <v/>
      </c>
      <c r="X3368" t="str">
        <f>IF(OR(AND(Flights[[#This Row],[Status]]="Cancelled",Flights[[#This Row],[Cancellation Reason]]="Airline/Carrier"),Flights[[#This Row],[Delay Type]]="Severe"),"Yes","No")</f>
        <v>No</v>
      </c>
    </row>
    <row r="3369" spans="1:24" x14ac:dyDescent="0.25">
      <c r="A3369" s="3">
        <v>42250</v>
      </c>
      <c r="B3369">
        <f>WEEKNUM(Flights[[#This Row],[Date]],2)</f>
        <v>36</v>
      </c>
      <c r="C3369">
        <f>WEEKDAY(Flights[[#This Row],[Date]],2)</f>
        <v>4</v>
      </c>
      <c r="D3369" t="s">
        <v>487</v>
      </c>
      <c r="E3369" t="s">
        <v>1989</v>
      </c>
      <c r="F3369" t="s">
        <v>0</v>
      </c>
      <c r="G3369" t="s">
        <v>349</v>
      </c>
      <c r="H3369" t="str">
        <f>_xlfn.XLOOKUP(Flights[[#This Row],[Destination]],Airports!$A$1:$A$77,Airports!$D$1:$D$77,"Code not found")</f>
        <v>Salt Lake City</v>
      </c>
      <c r="I3369" t="str" cm="1">
        <f t="array" ref="I3369">_xlfn.XLOOKUP(Flights[[#This Row],[Destination]],_xlfn._TRO_TRAILING(Airports!A:A),_xlfn._TRO_TRAILING(Airports!E:E),"Code not found")</f>
        <v>UT</v>
      </c>
      <c r="J3369" s="1">
        <v>0.48958333333333331</v>
      </c>
      <c r="K3369">
        <f>HOUR(Flights[[#This Row],[Scheduled Departure]])</f>
        <v>11</v>
      </c>
      <c r="L3369" s="1">
        <v>0.48680555555555555</v>
      </c>
      <c r="M3369">
        <v>-4</v>
      </c>
      <c r="N3369">
        <v>110</v>
      </c>
      <c r="O3369" s="14">
        <f>Flights[[#This Row],[Length (min)]]/60</f>
        <v>1.8333333333333333</v>
      </c>
      <c r="P3369">
        <v>590</v>
      </c>
      <c r="Q3369" s="17">
        <f>IFERROR(Flights[[#This Row],[Distance]]/Flights[[#This Row],[Length (hr)]],"")</f>
        <v>321.81818181818181</v>
      </c>
      <c r="R3369" s="1">
        <v>0.6069444444444444</v>
      </c>
      <c r="S3369" s="1">
        <v>0.60486111111111107</v>
      </c>
      <c r="T3369">
        <v>-3</v>
      </c>
      <c r="U3369" t="str">
        <f>IF(Flights[[#This Row],[Arrival Delay]]="","Cancelled",IF(Flights[[#This Row],[Arrival Delay]]&gt;15,"Delayed","On time"))</f>
        <v>On time</v>
      </c>
      <c r="V3369" t="str">
        <f>IF(Flights[[#This Row],[Status]]&lt;&gt;"Delayed","",IF(Flights[[#This Row],[Arrival Delay]]&gt;120,"Severe",IF(Flights[[#This Row],[Arrival Delay]]&gt;60,"Major","Moderate")))</f>
        <v/>
      </c>
      <c r="X3369" t="str">
        <f>IF(OR(AND(Flights[[#This Row],[Status]]="Cancelled",Flights[[#This Row],[Cancellation Reason]]="Airline/Carrier"),Flights[[#This Row],[Delay Type]]="Severe"),"Yes","No")</f>
        <v>No</v>
      </c>
    </row>
    <row r="3370" spans="1:24" x14ac:dyDescent="0.25">
      <c r="A3370" s="3">
        <v>42250</v>
      </c>
      <c r="B3370">
        <f>WEEKNUM(Flights[[#This Row],[Date]],2)</f>
        <v>36</v>
      </c>
      <c r="C3370">
        <f>WEEKDAY(Flights[[#This Row],[Date]],2)</f>
        <v>4</v>
      </c>
      <c r="D3370" t="s">
        <v>990</v>
      </c>
      <c r="E3370" t="s">
        <v>1990</v>
      </c>
      <c r="F3370" t="s">
        <v>0</v>
      </c>
      <c r="G3370" t="s">
        <v>9</v>
      </c>
      <c r="H3370" t="str">
        <f>_xlfn.XLOOKUP(Flights[[#This Row],[Destination]],Airports!$A$1:$A$77,Airports!$D$1:$D$77,"Code not found")</f>
        <v>San Francisco</v>
      </c>
      <c r="I3370" t="str" cm="1">
        <f t="array" ref="I3370">_xlfn.XLOOKUP(Flights[[#This Row],[Destination]],_xlfn._TRO_TRAILING(Airports!A:A),_xlfn._TRO_TRAILING(Airports!E:E),"Code not found")</f>
        <v>CA</v>
      </c>
      <c r="J3370" s="1">
        <v>0.50069444444444444</v>
      </c>
      <c r="K3370">
        <f>HOUR(Flights[[#This Row],[Scheduled Departure]])</f>
        <v>12</v>
      </c>
      <c r="L3370" s="1">
        <v>0.49722222222222223</v>
      </c>
      <c r="M3370">
        <v>-5</v>
      </c>
      <c r="N3370">
        <v>77</v>
      </c>
      <c r="O3370" s="14">
        <f>Flights[[#This Row],[Length (min)]]/60</f>
        <v>1.2833333333333334</v>
      </c>
      <c r="P3370">
        <v>337</v>
      </c>
      <c r="Q3370" s="17">
        <f>IFERROR(Flights[[#This Row],[Distance]]/Flights[[#This Row],[Length (hr)]],"")</f>
        <v>262.59740259740255</v>
      </c>
      <c r="R3370" s="1">
        <v>0.56111111111111112</v>
      </c>
      <c r="S3370" s="1">
        <v>0.55069444444444449</v>
      </c>
      <c r="T3370">
        <v>-15</v>
      </c>
      <c r="U3370" t="str">
        <f>IF(Flights[[#This Row],[Arrival Delay]]="","Cancelled",IF(Flights[[#This Row],[Arrival Delay]]&gt;15,"Delayed","On time"))</f>
        <v>On time</v>
      </c>
      <c r="V3370" t="str">
        <f>IF(Flights[[#This Row],[Status]]&lt;&gt;"Delayed","",IF(Flights[[#This Row],[Arrival Delay]]&gt;120,"Severe",IF(Flights[[#This Row],[Arrival Delay]]&gt;60,"Major","Moderate")))</f>
        <v/>
      </c>
      <c r="X3370" t="str">
        <f>IF(OR(AND(Flights[[#This Row],[Status]]="Cancelled",Flights[[#This Row],[Cancellation Reason]]="Airline/Carrier"),Flights[[#This Row],[Delay Type]]="Severe"),"Yes","No")</f>
        <v>No</v>
      </c>
    </row>
    <row r="3371" spans="1:24" x14ac:dyDescent="0.25">
      <c r="A3371" s="3">
        <v>42250</v>
      </c>
      <c r="B3371">
        <f>WEEKNUM(Flights[[#This Row],[Date]],2)</f>
        <v>36</v>
      </c>
      <c r="C3371">
        <f>WEEKDAY(Flights[[#This Row],[Date]],2)</f>
        <v>4</v>
      </c>
      <c r="D3371" t="s">
        <v>72</v>
      </c>
      <c r="E3371" t="s">
        <v>1987</v>
      </c>
      <c r="F3371" t="s">
        <v>0</v>
      </c>
      <c r="G3371" t="s">
        <v>10</v>
      </c>
      <c r="H3371" t="str">
        <f>_xlfn.XLOOKUP(Flights[[#This Row],[Destination]],Airports!$A$1:$A$77,Airports!$D$1:$D$77,"Code not found")</f>
        <v>Boston</v>
      </c>
      <c r="I3371" t="str" cm="1">
        <f t="array" ref="I3371">_xlfn.XLOOKUP(Flights[[#This Row],[Destination]],_xlfn._TRO_TRAILING(Airports!A:A),_xlfn._TRO_TRAILING(Airports!E:E),"Code not found")</f>
        <v>MA</v>
      </c>
      <c r="J3371" s="1">
        <v>0.52083333333333337</v>
      </c>
      <c r="K3371">
        <f>HOUR(Flights[[#This Row],[Scheduled Departure]])</f>
        <v>12</v>
      </c>
      <c r="L3371" s="1">
        <v>0.53194444444444444</v>
      </c>
      <c r="M3371">
        <v>16</v>
      </c>
      <c r="N3371">
        <v>343</v>
      </c>
      <c r="O3371" s="14">
        <f>Flights[[#This Row],[Length (min)]]/60</f>
        <v>5.7166666666666668</v>
      </c>
      <c r="P3371">
        <v>2611</v>
      </c>
      <c r="Q3371" s="17">
        <f>IFERROR(Flights[[#This Row],[Distance]]/Flights[[#This Row],[Length (hr)]],"")</f>
        <v>456.73469387755102</v>
      </c>
      <c r="R3371" s="1">
        <v>0.88194444444444442</v>
      </c>
      <c r="S3371" s="1">
        <v>0.89513888888888893</v>
      </c>
      <c r="T3371">
        <v>19</v>
      </c>
      <c r="U3371" t="str">
        <f>IF(Flights[[#This Row],[Arrival Delay]]="","Cancelled",IF(Flights[[#This Row],[Arrival Delay]]&gt;15,"Delayed","On time"))</f>
        <v>Delayed</v>
      </c>
      <c r="V3371" t="str">
        <f>IF(Flights[[#This Row],[Status]]&lt;&gt;"Delayed","",IF(Flights[[#This Row],[Arrival Delay]]&gt;120,"Severe",IF(Flights[[#This Row],[Arrival Delay]]&gt;60,"Major","Moderate")))</f>
        <v>Moderate</v>
      </c>
      <c r="X3371" t="str">
        <f>IF(OR(AND(Flights[[#This Row],[Status]]="Cancelled",Flights[[#This Row],[Cancellation Reason]]="Airline/Carrier"),Flights[[#This Row],[Delay Type]]="Severe"),"Yes","No")</f>
        <v>No</v>
      </c>
    </row>
    <row r="3372" spans="1:24" x14ac:dyDescent="0.25">
      <c r="A3372" s="3">
        <v>42250</v>
      </c>
      <c r="B3372">
        <f>WEEKNUM(Flights[[#This Row],[Date]],2)</f>
        <v>36</v>
      </c>
      <c r="C3372">
        <f>WEEKDAY(Flights[[#This Row],[Date]],2)</f>
        <v>4</v>
      </c>
      <c r="D3372" t="s">
        <v>1687</v>
      </c>
      <c r="E3372" t="s">
        <v>1995</v>
      </c>
      <c r="F3372" t="s">
        <v>0</v>
      </c>
      <c r="G3372" t="s">
        <v>273</v>
      </c>
      <c r="H3372" t="str">
        <f>_xlfn.XLOOKUP(Flights[[#This Row],[Destination]],Airports!$A$1:$A$77,Airports!$D$1:$D$77,"Code not found")</f>
        <v>Denver</v>
      </c>
      <c r="I3372" t="str" cm="1">
        <f t="array" ref="I3372">_xlfn.XLOOKUP(Flights[[#This Row],[Destination]],_xlfn._TRO_TRAILING(Airports!A:A),_xlfn._TRO_TRAILING(Airports!E:E),"Code not found")</f>
        <v>CO</v>
      </c>
      <c r="J3372" s="1">
        <v>0.54861111111111116</v>
      </c>
      <c r="K3372">
        <f>HOUR(Flights[[#This Row],[Scheduled Departure]])</f>
        <v>13</v>
      </c>
      <c r="L3372" s="1">
        <v>0.54861111111111116</v>
      </c>
      <c r="M3372">
        <v>0</v>
      </c>
      <c r="N3372">
        <v>124</v>
      </c>
      <c r="O3372" s="14">
        <f>Flights[[#This Row],[Length (min)]]/60</f>
        <v>2.0666666666666669</v>
      </c>
      <c r="P3372">
        <v>862</v>
      </c>
      <c r="Q3372" s="17">
        <f>IFERROR(Flights[[#This Row],[Distance]]/Flights[[#This Row],[Length (hr)]],"")</f>
        <v>417.09677419354836</v>
      </c>
      <c r="R3372" s="1">
        <v>0.68402777777777779</v>
      </c>
      <c r="S3372" s="1">
        <v>0.67638888888888893</v>
      </c>
      <c r="T3372">
        <v>-11</v>
      </c>
      <c r="U3372" t="str">
        <f>IF(Flights[[#This Row],[Arrival Delay]]="","Cancelled",IF(Flights[[#This Row],[Arrival Delay]]&gt;15,"Delayed","On time"))</f>
        <v>On time</v>
      </c>
      <c r="V3372" t="str">
        <f>IF(Flights[[#This Row],[Status]]&lt;&gt;"Delayed","",IF(Flights[[#This Row],[Arrival Delay]]&gt;120,"Severe",IF(Flights[[#This Row],[Arrival Delay]]&gt;60,"Major","Moderate")))</f>
        <v/>
      </c>
      <c r="X3372" t="str">
        <f>IF(OR(AND(Flights[[#This Row],[Status]]="Cancelled",Flights[[#This Row],[Cancellation Reason]]="Airline/Carrier"),Flights[[#This Row],[Delay Type]]="Severe"),"Yes","No")</f>
        <v>No</v>
      </c>
    </row>
    <row r="3373" spans="1:24" x14ac:dyDescent="0.25">
      <c r="A3373" s="3">
        <v>42250</v>
      </c>
      <c r="B3373">
        <f>WEEKNUM(Flights[[#This Row],[Date]],2)</f>
        <v>36</v>
      </c>
      <c r="C3373">
        <f>WEEKDAY(Flights[[#This Row],[Date]],2)</f>
        <v>4</v>
      </c>
      <c r="D3373" t="s">
        <v>177</v>
      </c>
      <c r="E3373" t="s">
        <v>1987</v>
      </c>
      <c r="F3373" t="s">
        <v>0</v>
      </c>
      <c r="G3373" t="s">
        <v>6</v>
      </c>
      <c r="H3373" t="str">
        <f>_xlfn.XLOOKUP(Flights[[#This Row],[Destination]],Airports!$A$1:$A$77,Airports!$D$1:$D$77,"Code not found")</f>
        <v>Nashville</v>
      </c>
      <c r="I3373" t="str" cm="1">
        <f t="array" ref="I3373">_xlfn.XLOOKUP(Flights[[#This Row],[Destination]],_xlfn._TRO_TRAILING(Airports!A:A),_xlfn._TRO_TRAILING(Airports!E:E),"Code not found")</f>
        <v>TN</v>
      </c>
      <c r="J3373" s="1">
        <v>0.55902777777777779</v>
      </c>
      <c r="K3373">
        <f>HOUR(Flights[[#This Row],[Scheduled Departure]])</f>
        <v>13</v>
      </c>
      <c r="L3373" s="1">
        <v>0.55555555555555558</v>
      </c>
      <c r="M3373">
        <v>-5</v>
      </c>
      <c r="N3373">
        <v>242</v>
      </c>
      <c r="O3373" s="14">
        <f>Flights[[#This Row],[Length (min)]]/60</f>
        <v>4.0333333333333332</v>
      </c>
      <c r="P3373">
        <v>1797</v>
      </c>
      <c r="Q3373" s="17">
        <f>IFERROR(Flights[[#This Row],[Distance]]/Flights[[#This Row],[Length (hr)]],"")</f>
        <v>445.53719008264466</v>
      </c>
      <c r="R3373" s="1">
        <v>0.81666666666666665</v>
      </c>
      <c r="S3373" s="1">
        <v>0.80694444444444446</v>
      </c>
      <c r="T3373">
        <v>-14</v>
      </c>
      <c r="U3373" t="str">
        <f>IF(Flights[[#This Row],[Arrival Delay]]="","Cancelled",IF(Flights[[#This Row],[Arrival Delay]]&gt;15,"Delayed","On time"))</f>
        <v>On time</v>
      </c>
      <c r="V3373" t="str">
        <f>IF(Flights[[#This Row],[Status]]&lt;&gt;"Delayed","",IF(Flights[[#This Row],[Arrival Delay]]&gt;120,"Severe",IF(Flights[[#This Row],[Arrival Delay]]&gt;60,"Major","Moderate")))</f>
        <v/>
      </c>
      <c r="X3373" t="str">
        <f>IF(OR(AND(Flights[[#This Row],[Status]]="Cancelled",Flights[[#This Row],[Cancellation Reason]]="Airline/Carrier"),Flights[[#This Row],[Delay Type]]="Severe"),"Yes","No")</f>
        <v>No</v>
      </c>
    </row>
    <row r="3374" spans="1:24" x14ac:dyDescent="0.25">
      <c r="A3374" s="3">
        <v>42250</v>
      </c>
      <c r="B3374">
        <f>WEEKNUM(Flights[[#This Row],[Date]],2)</f>
        <v>36</v>
      </c>
      <c r="C3374">
        <f>WEEKDAY(Flights[[#This Row],[Date]],2)</f>
        <v>4</v>
      </c>
      <c r="D3374" t="s">
        <v>896</v>
      </c>
      <c r="E3374" t="s">
        <v>1990</v>
      </c>
      <c r="F3374" t="s">
        <v>0</v>
      </c>
      <c r="G3374" t="s">
        <v>17</v>
      </c>
      <c r="H3374" t="str">
        <f>_xlfn.XLOOKUP(Flights[[#This Row],[Destination]],Airports!$A$1:$A$77,Airports!$D$1:$D$77,"Code not found")</f>
        <v>Honolulu</v>
      </c>
      <c r="I3374" t="str" cm="1">
        <f t="array" ref="I3374">_xlfn.XLOOKUP(Flights[[#This Row],[Destination]],_xlfn._TRO_TRAILING(Airports!A:A),_xlfn._TRO_TRAILING(Airports!E:E),"Code not found")</f>
        <v>HI</v>
      </c>
      <c r="J3374" s="1">
        <v>0.66666666666666663</v>
      </c>
      <c r="K3374">
        <f>HOUR(Flights[[#This Row],[Scheduled Departure]])</f>
        <v>16</v>
      </c>
      <c r="L3374" s="1">
        <v>0.66666666666666663</v>
      </c>
      <c r="M3374">
        <v>0</v>
      </c>
      <c r="N3374">
        <v>334</v>
      </c>
      <c r="O3374" s="14">
        <f>Flights[[#This Row],[Length (min)]]/60</f>
        <v>5.5666666666666664</v>
      </c>
      <c r="P3374">
        <v>2556</v>
      </c>
      <c r="Q3374" s="17">
        <f>IFERROR(Flights[[#This Row],[Distance]]/Flights[[#This Row],[Length (hr)]],"")</f>
        <v>459.16167664670661</v>
      </c>
      <c r="R3374" s="1">
        <v>0.77569444444444446</v>
      </c>
      <c r="S3374" s="1">
        <v>0.77361111111111114</v>
      </c>
      <c r="T3374">
        <v>-3</v>
      </c>
      <c r="U3374" t="str">
        <f>IF(Flights[[#This Row],[Arrival Delay]]="","Cancelled",IF(Flights[[#This Row],[Arrival Delay]]&gt;15,"Delayed","On time"))</f>
        <v>On time</v>
      </c>
      <c r="V3374" t="str">
        <f>IF(Flights[[#This Row],[Status]]&lt;&gt;"Delayed","",IF(Flights[[#This Row],[Arrival Delay]]&gt;120,"Severe",IF(Flights[[#This Row],[Arrival Delay]]&gt;60,"Major","Moderate")))</f>
        <v/>
      </c>
      <c r="X3374" t="str">
        <f>IF(OR(AND(Flights[[#This Row],[Status]]="Cancelled",Flights[[#This Row],[Cancellation Reason]]="Airline/Carrier"),Flights[[#This Row],[Delay Type]]="Severe"),"Yes","No")</f>
        <v>No</v>
      </c>
    </row>
    <row r="3375" spans="1:24" x14ac:dyDescent="0.25">
      <c r="A3375" s="3">
        <v>42250</v>
      </c>
      <c r="B3375">
        <f>WEEKNUM(Flights[[#This Row],[Date]],2)</f>
        <v>36</v>
      </c>
      <c r="C3375">
        <f>WEEKDAY(Flights[[#This Row],[Date]],2)</f>
        <v>4</v>
      </c>
      <c r="D3375" t="s">
        <v>591</v>
      </c>
      <c r="E3375" t="s">
        <v>1990</v>
      </c>
      <c r="F3375" t="s">
        <v>0</v>
      </c>
      <c r="G3375" t="s">
        <v>297</v>
      </c>
      <c r="H3375" t="str">
        <f>_xlfn.XLOOKUP(Flights[[#This Row],[Destination]],Airports!$A$1:$A$77,Airports!$D$1:$D$77,"Code not found")</f>
        <v>Hilo</v>
      </c>
      <c r="I3375" t="str" cm="1">
        <f t="array" ref="I3375">_xlfn.XLOOKUP(Flights[[#This Row],[Destination]],_xlfn._TRO_TRAILING(Airports!A:A),_xlfn._TRO_TRAILING(Airports!E:E),"Code not found")</f>
        <v>HI</v>
      </c>
      <c r="J3375" s="1">
        <v>0.72222222222222221</v>
      </c>
      <c r="K3375">
        <f>HOUR(Flights[[#This Row],[Scheduled Departure]])</f>
        <v>17</v>
      </c>
      <c r="L3375" s="1">
        <v>0.71944444444444444</v>
      </c>
      <c r="M3375">
        <v>-4</v>
      </c>
      <c r="N3375">
        <v>327</v>
      </c>
      <c r="O3375" s="14">
        <f>Flights[[#This Row],[Length (min)]]/60</f>
        <v>5.45</v>
      </c>
      <c r="P3375">
        <v>2449</v>
      </c>
      <c r="Q3375" s="17">
        <f>IFERROR(Flights[[#This Row],[Distance]]/Flights[[#This Row],[Length (hr)]],"")</f>
        <v>449.35779816513758</v>
      </c>
      <c r="R3375" s="1">
        <v>0.82916666666666672</v>
      </c>
      <c r="S3375" s="1">
        <v>0.82152777777777775</v>
      </c>
      <c r="T3375">
        <v>-11</v>
      </c>
      <c r="U3375" t="str">
        <f>IF(Flights[[#This Row],[Arrival Delay]]="","Cancelled",IF(Flights[[#This Row],[Arrival Delay]]&gt;15,"Delayed","On time"))</f>
        <v>On time</v>
      </c>
      <c r="V3375" t="str">
        <f>IF(Flights[[#This Row],[Status]]&lt;&gt;"Delayed","",IF(Flights[[#This Row],[Arrival Delay]]&gt;120,"Severe",IF(Flights[[#This Row],[Arrival Delay]]&gt;60,"Major","Moderate")))</f>
        <v/>
      </c>
      <c r="X3375" t="str">
        <f>IF(OR(AND(Flights[[#This Row],[Status]]="Cancelled",Flights[[#This Row],[Cancellation Reason]]="Airline/Carrier"),Flights[[#This Row],[Delay Type]]="Severe"),"Yes","No")</f>
        <v>No</v>
      </c>
    </row>
    <row r="3376" spans="1:24" x14ac:dyDescent="0.25">
      <c r="A3376" s="3">
        <v>42250</v>
      </c>
      <c r="B3376">
        <f>WEEKNUM(Flights[[#This Row],[Date]],2)</f>
        <v>36</v>
      </c>
      <c r="C3376">
        <f>WEEKDAY(Flights[[#This Row],[Date]],2)</f>
        <v>4</v>
      </c>
      <c r="D3376" t="s">
        <v>603</v>
      </c>
      <c r="E3376" t="s">
        <v>1989</v>
      </c>
      <c r="F3376" t="s">
        <v>0</v>
      </c>
      <c r="G3376" t="s">
        <v>20</v>
      </c>
      <c r="H3376" t="str">
        <f>_xlfn.XLOOKUP(Flights[[#This Row],[Destination]],Airports!$A$1:$A$77,Airports!$D$1:$D$77,"Code not found")</f>
        <v>Kahului</v>
      </c>
      <c r="I3376" t="str" cm="1">
        <f t="array" ref="I3376">_xlfn.XLOOKUP(Flights[[#This Row],[Destination]],_xlfn._TRO_TRAILING(Airports!A:A),_xlfn._TRO_TRAILING(Airports!E:E),"Code not found")</f>
        <v>HI</v>
      </c>
      <c r="J3376" s="1">
        <v>0.72569444444444442</v>
      </c>
      <c r="K3376">
        <f>HOUR(Flights[[#This Row],[Scheduled Departure]])</f>
        <v>17</v>
      </c>
      <c r="L3376" s="1">
        <v>0.73819444444444449</v>
      </c>
      <c r="M3376">
        <v>18</v>
      </c>
      <c r="N3376">
        <v>332</v>
      </c>
      <c r="O3376" s="14">
        <f>Flights[[#This Row],[Length (min)]]/60</f>
        <v>5.5333333333333332</v>
      </c>
      <c r="P3376">
        <v>2486</v>
      </c>
      <c r="Q3376" s="17">
        <f>IFERROR(Flights[[#This Row],[Distance]]/Flights[[#This Row],[Length (hr)]],"")</f>
        <v>449.27710843373495</v>
      </c>
      <c r="R3376" s="1">
        <v>0.83472222222222225</v>
      </c>
      <c r="S3376" s="1">
        <v>0.84375</v>
      </c>
      <c r="T3376">
        <v>13</v>
      </c>
      <c r="U3376" t="str">
        <f>IF(Flights[[#This Row],[Arrival Delay]]="","Cancelled",IF(Flights[[#This Row],[Arrival Delay]]&gt;15,"Delayed","On time"))</f>
        <v>On time</v>
      </c>
      <c r="V3376" t="str">
        <f>IF(Flights[[#This Row],[Status]]&lt;&gt;"Delayed","",IF(Flights[[#This Row],[Arrival Delay]]&gt;120,"Severe",IF(Flights[[#This Row],[Arrival Delay]]&gt;60,"Major","Moderate")))</f>
        <v/>
      </c>
      <c r="X3376" t="str">
        <f>IF(OR(AND(Flights[[#This Row],[Status]]="Cancelled",Flights[[#This Row],[Cancellation Reason]]="Airline/Carrier"),Flights[[#This Row],[Delay Type]]="Severe"),"Yes","No")</f>
        <v>No</v>
      </c>
    </row>
    <row r="3377" spans="1:24" x14ac:dyDescent="0.25">
      <c r="A3377" s="3">
        <v>42250</v>
      </c>
      <c r="B3377">
        <f>WEEKNUM(Flights[[#This Row],[Date]],2)</f>
        <v>36</v>
      </c>
      <c r="C3377">
        <f>WEEKDAY(Flights[[#This Row],[Date]],2)</f>
        <v>4</v>
      </c>
      <c r="D3377" t="s">
        <v>580</v>
      </c>
      <c r="E3377" t="s">
        <v>1991</v>
      </c>
      <c r="F3377" t="s">
        <v>0</v>
      </c>
      <c r="G3377" t="s">
        <v>344</v>
      </c>
      <c r="H3377" t="str">
        <f>_xlfn.XLOOKUP(Flights[[#This Row],[Destination]],Airports!$A$1:$A$77,Airports!$D$1:$D$77,"Code not found")</f>
        <v>Seattle</v>
      </c>
      <c r="I3377" t="str" cm="1">
        <f t="array" ref="I3377">_xlfn.XLOOKUP(Flights[[#This Row],[Destination]],_xlfn._TRO_TRAILING(Airports!A:A),_xlfn._TRO_TRAILING(Airports!E:E),"Code not found")</f>
        <v>WA</v>
      </c>
      <c r="J3377" s="1">
        <v>0.73263888888888884</v>
      </c>
      <c r="K3377">
        <f>HOUR(Flights[[#This Row],[Scheduled Departure]])</f>
        <v>17</v>
      </c>
      <c r="L3377" s="1">
        <v>0.72777777777777775</v>
      </c>
      <c r="M3377">
        <v>-7</v>
      </c>
      <c r="N3377">
        <v>148</v>
      </c>
      <c r="O3377" s="14">
        <f>Flights[[#This Row],[Length (min)]]/60</f>
        <v>2.4666666666666668</v>
      </c>
      <c r="P3377">
        <v>954</v>
      </c>
      <c r="Q3377" s="17">
        <f>IFERROR(Flights[[#This Row],[Distance]]/Flights[[#This Row],[Length (hr)]],"")</f>
        <v>386.75675675675672</v>
      </c>
      <c r="R3377" s="1">
        <v>0.84027777777777779</v>
      </c>
      <c r="S3377" s="1">
        <v>0.8305555555555556</v>
      </c>
      <c r="T3377">
        <v>-14</v>
      </c>
      <c r="U3377" t="str">
        <f>IF(Flights[[#This Row],[Arrival Delay]]="","Cancelled",IF(Flights[[#This Row],[Arrival Delay]]&gt;15,"Delayed","On time"))</f>
        <v>On time</v>
      </c>
      <c r="V3377" t="str">
        <f>IF(Flights[[#This Row],[Status]]&lt;&gt;"Delayed","",IF(Flights[[#This Row],[Arrival Delay]]&gt;120,"Severe",IF(Flights[[#This Row],[Arrival Delay]]&gt;60,"Major","Moderate")))</f>
        <v/>
      </c>
      <c r="X3377" t="str">
        <f>IF(OR(AND(Flights[[#This Row],[Status]]="Cancelled",Flights[[#This Row],[Cancellation Reason]]="Airline/Carrier"),Flights[[#This Row],[Delay Type]]="Severe"),"Yes","No")</f>
        <v>No</v>
      </c>
    </row>
    <row r="3378" spans="1:24" x14ac:dyDescent="0.25">
      <c r="A3378" s="3">
        <v>42250</v>
      </c>
      <c r="B3378">
        <f>WEEKNUM(Flights[[#This Row],[Date]],2)</f>
        <v>36</v>
      </c>
      <c r="C3378">
        <f>WEEKDAY(Flights[[#This Row],[Date]],2)</f>
        <v>4</v>
      </c>
      <c r="D3378" t="s">
        <v>594</v>
      </c>
      <c r="E3378" t="s">
        <v>1991</v>
      </c>
      <c r="F3378" t="s">
        <v>0</v>
      </c>
      <c r="G3378" t="s">
        <v>24</v>
      </c>
      <c r="H3378" t="str">
        <f>_xlfn.XLOOKUP(Flights[[#This Row],[Destination]],Airports!$A$1:$A$77,Airports!$D$1:$D$77,"Code not found")</f>
        <v>Portland</v>
      </c>
      <c r="I3378" t="str" cm="1">
        <f t="array" ref="I3378">_xlfn.XLOOKUP(Flights[[#This Row],[Destination]],_xlfn._TRO_TRAILING(Airports!A:A),_xlfn._TRO_TRAILING(Airports!E:E),"Code not found")</f>
        <v>OR</v>
      </c>
      <c r="J3378" s="1">
        <v>0.73958333333333337</v>
      </c>
      <c r="K3378">
        <f>HOUR(Flights[[#This Row],[Scheduled Departure]])</f>
        <v>17</v>
      </c>
      <c r="L3378" s="1">
        <v>0.7368055555555556</v>
      </c>
      <c r="M3378">
        <v>-4</v>
      </c>
      <c r="N3378">
        <v>131</v>
      </c>
      <c r="O3378" s="14">
        <f>Flights[[#This Row],[Length (min)]]/60</f>
        <v>2.1833333333333331</v>
      </c>
      <c r="P3378">
        <v>834</v>
      </c>
      <c r="Q3378" s="17">
        <f>IFERROR(Flights[[#This Row],[Distance]]/Flights[[#This Row],[Length (hr)]],"")</f>
        <v>381.98473282442751</v>
      </c>
      <c r="R3378" s="1">
        <v>0.83680555555555558</v>
      </c>
      <c r="S3378" s="1">
        <v>0.82777777777777772</v>
      </c>
      <c r="T3378">
        <v>-13</v>
      </c>
      <c r="U3378" t="str">
        <f>IF(Flights[[#This Row],[Arrival Delay]]="","Cancelled",IF(Flights[[#This Row],[Arrival Delay]]&gt;15,"Delayed","On time"))</f>
        <v>On time</v>
      </c>
      <c r="V3378" t="str">
        <f>IF(Flights[[#This Row],[Status]]&lt;&gt;"Delayed","",IF(Flights[[#This Row],[Arrival Delay]]&gt;120,"Severe",IF(Flights[[#This Row],[Arrival Delay]]&gt;60,"Major","Moderate")))</f>
        <v/>
      </c>
      <c r="X3378" t="str">
        <f>IF(OR(AND(Flights[[#This Row],[Status]]="Cancelled",Flights[[#This Row],[Cancellation Reason]]="Airline/Carrier"),Flights[[#This Row],[Delay Type]]="Severe"),"Yes","No")</f>
        <v>No</v>
      </c>
    </row>
    <row r="3379" spans="1:24" x14ac:dyDescent="0.25">
      <c r="A3379" s="3">
        <v>42250</v>
      </c>
      <c r="B3379">
        <f>WEEKNUM(Flights[[#This Row],[Date]],2)</f>
        <v>36</v>
      </c>
      <c r="C3379">
        <f>WEEKDAY(Flights[[#This Row],[Date]],2)</f>
        <v>4</v>
      </c>
      <c r="D3379" t="s">
        <v>608</v>
      </c>
      <c r="E3379" t="s">
        <v>1989</v>
      </c>
      <c r="F3379" t="s">
        <v>0</v>
      </c>
      <c r="G3379" t="s">
        <v>316</v>
      </c>
      <c r="H3379" t="str">
        <f>_xlfn.XLOOKUP(Flights[[#This Row],[Destination]],Airports!$A$1:$A$77,Airports!$D$1:$D$77,"Code not found")</f>
        <v>New Orleans</v>
      </c>
      <c r="I3379" t="str" cm="1">
        <f t="array" ref="I3379">_xlfn.XLOOKUP(Flights[[#This Row],[Destination]],_xlfn._TRO_TRAILING(Airports!A:A),_xlfn._TRO_TRAILING(Airports!E:E),"Code not found")</f>
        <v>LA</v>
      </c>
      <c r="J3379" s="1">
        <v>0.75347222222222221</v>
      </c>
      <c r="K3379">
        <f>HOUR(Flights[[#This Row],[Scheduled Departure]])</f>
        <v>18</v>
      </c>
      <c r="L3379" s="1">
        <v>0.74652777777777779</v>
      </c>
      <c r="M3379">
        <v>-10</v>
      </c>
      <c r="N3379">
        <v>214</v>
      </c>
      <c r="O3379" s="14">
        <f>Flights[[#This Row],[Length (min)]]/60</f>
        <v>3.5666666666666669</v>
      </c>
      <c r="P3379">
        <v>1670</v>
      </c>
      <c r="Q3379" s="17">
        <f>IFERROR(Flights[[#This Row],[Distance]]/Flights[[#This Row],[Length (hr)]],"")</f>
        <v>468.22429906542055</v>
      </c>
      <c r="R3379" s="1">
        <v>0.99375000000000002</v>
      </c>
      <c r="S3379" s="1">
        <v>0.97847222222222219</v>
      </c>
      <c r="T3379">
        <v>-22</v>
      </c>
      <c r="U3379" t="str">
        <f>IF(Flights[[#This Row],[Arrival Delay]]="","Cancelled",IF(Flights[[#This Row],[Arrival Delay]]&gt;15,"Delayed","On time"))</f>
        <v>On time</v>
      </c>
      <c r="V3379" t="str">
        <f>IF(Flights[[#This Row],[Status]]&lt;&gt;"Delayed","",IF(Flights[[#This Row],[Arrival Delay]]&gt;120,"Severe",IF(Flights[[#This Row],[Arrival Delay]]&gt;60,"Major","Moderate")))</f>
        <v/>
      </c>
      <c r="X3379" t="str">
        <f>IF(OR(AND(Flights[[#This Row],[Status]]="Cancelled",Flights[[#This Row],[Cancellation Reason]]="Airline/Carrier"),Flights[[#This Row],[Delay Type]]="Severe"),"Yes","No")</f>
        <v>No</v>
      </c>
    </row>
    <row r="3380" spans="1:24" x14ac:dyDescent="0.25">
      <c r="A3380" s="3">
        <v>42250</v>
      </c>
      <c r="B3380">
        <f>WEEKNUM(Flights[[#This Row],[Date]],2)</f>
        <v>36</v>
      </c>
      <c r="C3380">
        <f>WEEKDAY(Flights[[#This Row],[Date]],2)</f>
        <v>4</v>
      </c>
      <c r="D3380" t="s">
        <v>1705</v>
      </c>
      <c r="E3380" t="s">
        <v>1995</v>
      </c>
      <c r="F3380" t="s">
        <v>0</v>
      </c>
      <c r="G3380" t="s">
        <v>7</v>
      </c>
      <c r="H3380" t="str">
        <f>_xlfn.XLOOKUP(Flights[[#This Row],[Destination]],Airports!$A$1:$A$77,Airports!$D$1:$D$77,"Code not found")</f>
        <v>Austin</v>
      </c>
      <c r="I3380" t="str" cm="1">
        <f t="array" ref="I3380">_xlfn.XLOOKUP(Flights[[#This Row],[Destination]],_xlfn._TRO_TRAILING(Airports!A:A),_xlfn._TRO_TRAILING(Airports!E:E),"Code not found")</f>
        <v>TX</v>
      </c>
      <c r="J3380" s="1">
        <v>0.76041666666666663</v>
      </c>
      <c r="K3380">
        <f>HOUR(Flights[[#This Row],[Scheduled Departure]])</f>
        <v>18</v>
      </c>
      <c r="L3380" s="1">
        <v>0.79166666666666663</v>
      </c>
      <c r="M3380">
        <v>45</v>
      </c>
      <c r="N3380">
        <v>180</v>
      </c>
      <c r="O3380" s="14">
        <f>Flights[[#This Row],[Length (min)]]/60</f>
        <v>3</v>
      </c>
      <c r="P3380">
        <v>1242</v>
      </c>
      <c r="Q3380" s="17">
        <f>IFERROR(Flights[[#This Row],[Distance]]/Flights[[#This Row],[Length (hr)]],"")</f>
        <v>414</v>
      </c>
      <c r="R3380" s="1">
        <v>0.96875</v>
      </c>
      <c r="S3380" s="1">
        <v>0</v>
      </c>
      <c r="T3380">
        <v>45</v>
      </c>
      <c r="U3380" t="str">
        <f>IF(Flights[[#This Row],[Arrival Delay]]="","Cancelled",IF(Flights[[#This Row],[Arrival Delay]]&gt;15,"Delayed","On time"))</f>
        <v>Delayed</v>
      </c>
      <c r="V3380" t="str">
        <f>IF(Flights[[#This Row],[Status]]&lt;&gt;"Delayed","",IF(Flights[[#This Row],[Arrival Delay]]&gt;120,"Severe",IF(Flights[[#This Row],[Arrival Delay]]&gt;60,"Major","Moderate")))</f>
        <v>Moderate</v>
      </c>
      <c r="X3380" t="str">
        <f>IF(OR(AND(Flights[[#This Row],[Status]]="Cancelled",Flights[[#This Row],[Cancellation Reason]]="Airline/Carrier"),Flights[[#This Row],[Delay Type]]="Severe"),"Yes","No")</f>
        <v>No</v>
      </c>
    </row>
    <row r="3381" spans="1:24" x14ac:dyDescent="0.25">
      <c r="A3381" s="3">
        <v>42250</v>
      </c>
      <c r="B3381">
        <f>WEEKNUM(Flights[[#This Row],[Date]],2)</f>
        <v>36</v>
      </c>
      <c r="C3381">
        <f>WEEKDAY(Flights[[#This Row],[Date]],2)</f>
        <v>4</v>
      </c>
      <c r="D3381" t="s">
        <v>1195</v>
      </c>
      <c r="E3381" t="s">
        <v>1989</v>
      </c>
      <c r="F3381" t="s">
        <v>0</v>
      </c>
      <c r="G3381" t="s">
        <v>344</v>
      </c>
      <c r="H3381" t="str">
        <f>_xlfn.XLOOKUP(Flights[[#This Row],[Destination]],Airports!$A$1:$A$77,Airports!$D$1:$D$77,"Code not found")</f>
        <v>Seattle</v>
      </c>
      <c r="I3381" t="str" cm="1">
        <f t="array" ref="I3381">_xlfn.XLOOKUP(Flights[[#This Row],[Destination]],_xlfn._TRO_TRAILING(Airports!A:A),_xlfn._TRO_TRAILING(Airports!E:E),"Code not found")</f>
        <v>WA</v>
      </c>
      <c r="J3381" s="1">
        <v>0.79861111111111116</v>
      </c>
      <c r="K3381">
        <f>HOUR(Flights[[#This Row],[Scheduled Departure]])</f>
        <v>19</v>
      </c>
      <c r="L3381" s="1">
        <v>0.80902777777777779</v>
      </c>
      <c r="M3381">
        <v>15</v>
      </c>
      <c r="N3381">
        <v>166</v>
      </c>
      <c r="O3381" s="14">
        <f>Flights[[#This Row],[Length (min)]]/60</f>
        <v>2.7666666666666666</v>
      </c>
      <c r="P3381">
        <v>954</v>
      </c>
      <c r="Q3381" s="17">
        <f>IFERROR(Flights[[#This Row],[Distance]]/Flights[[#This Row],[Length (hr)]],"")</f>
        <v>344.81927710843377</v>
      </c>
      <c r="R3381" s="1">
        <v>0.91111111111111109</v>
      </c>
      <c r="S3381" s="1">
        <v>0.9243055555555556</v>
      </c>
      <c r="T3381">
        <v>19</v>
      </c>
      <c r="U3381" t="str">
        <f>IF(Flights[[#This Row],[Arrival Delay]]="","Cancelled",IF(Flights[[#This Row],[Arrival Delay]]&gt;15,"Delayed","On time"))</f>
        <v>Delayed</v>
      </c>
      <c r="V3381" t="str">
        <f>IF(Flights[[#This Row],[Status]]&lt;&gt;"Delayed","",IF(Flights[[#This Row],[Arrival Delay]]&gt;120,"Severe",IF(Flights[[#This Row],[Arrival Delay]]&gt;60,"Major","Moderate")))</f>
        <v>Moderate</v>
      </c>
      <c r="X3381" t="str">
        <f>IF(OR(AND(Flights[[#This Row],[Status]]="Cancelled",Flights[[#This Row],[Cancellation Reason]]="Airline/Carrier"),Flights[[#This Row],[Delay Type]]="Severe"),"Yes","No")</f>
        <v>No</v>
      </c>
    </row>
    <row r="3382" spans="1:24" x14ac:dyDescent="0.25">
      <c r="A3382" s="3">
        <v>42250</v>
      </c>
      <c r="B3382">
        <f>WEEKNUM(Flights[[#This Row],[Date]],2)</f>
        <v>36</v>
      </c>
      <c r="C3382">
        <f>WEEKDAY(Flights[[#This Row],[Date]],2)</f>
        <v>4</v>
      </c>
      <c r="D3382" t="s">
        <v>619</v>
      </c>
      <c r="E3382" t="s">
        <v>1996</v>
      </c>
      <c r="F3382" t="s">
        <v>0</v>
      </c>
      <c r="G3382" t="s">
        <v>15</v>
      </c>
      <c r="H3382" t="str">
        <f>_xlfn.XLOOKUP(Flights[[#This Row],[Destination]],Airports!$A$1:$A$77,Airports!$D$1:$D$77,"Code not found")</f>
        <v>Las Vegas</v>
      </c>
      <c r="I3382" t="str" cm="1">
        <f t="array" ref="I3382">_xlfn.XLOOKUP(Flights[[#This Row],[Destination]],_xlfn._TRO_TRAILING(Airports!A:A),_xlfn._TRO_TRAILING(Airports!E:E),"Code not found")</f>
        <v>NV</v>
      </c>
      <c r="J3382" s="1">
        <v>0.85416666666666663</v>
      </c>
      <c r="K3382">
        <f>HOUR(Flights[[#This Row],[Scheduled Departure]])</f>
        <v>20</v>
      </c>
      <c r="L3382" s="1">
        <v>0.88055555555555554</v>
      </c>
      <c r="M3382">
        <v>38</v>
      </c>
      <c r="N3382">
        <v>64</v>
      </c>
      <c r="O3382" s="14">
        <f>Flights[[#This Row],[Length (min)]]/60</f>
        <v>1.0666666666666667</v>
      </c>
      <c r="P3382">
        <v>236</v>
      </c>
      <c r="Q3382" s="17">
        <f>IFERROR(Flights[[#This Row],[Distance]]/Flights[[#This Row],[Length (hr)]],"")</f>
        <v>221.25</v>
      </c>
      <c r="R3382" s="1">
        <v>0.89930555555555558</v>
      </c>
      <c r="S3382" s="1">
        <v>0.92500000000000004</v>
      </c>
      <c r="T3382">
        <v>37</v>
      </c>
      <c r="U3382" t="str">
        <f>IF(Flights[[#This Row],[Arrival Delay]]="","Cancelled",IF(Flights[[#This Row],[Arrival Delay]]&gt;15,"Delayed","On time"))</f>
        <v>Delayed</v>
      </c>
      <c r="V3382" t="str">
        <f>IF(Flights[[#This Row],[Status]]&lt;&gt;"Delayed","",IF(Flights[[#This Row],[Arrival Delay]]&gt;120,"Severe",IF(Flights[[#This Row],[Arrival Delay]]&gt;60,"Major","Moderate")))</f>
        <v>Moderate</v>
      </c>
      <c r="X3382" t="str">
        <f>IF(OR(AND(Flights[[#This Row],[Status]]="Cancelled",Flights[[#This Row],[Cancellation Reason]]="Airline/Carrier"),Flights[[#This Row],[Delay Type]]="Severe"),"Yes","No")</f>
        <v>No</v>
      </c>
    </row>
    <row r="3383" spans="1:24" x14ac:dyDescent="0.25">
      <c r="A3383" s="3">
        <v>42250</v>
      </c>
      <c r="B3383">
        <f>WEEKNUM(Flights[[#This Row],[Date]],2)</f>
        <v>36</v>
      </c>
      <c r="C3383">
        <f>WEEKDAY(Flights[[#This Row],[Date]],2)</f>
        <v>4</v>
      </c>
      <c r="D3383" t="s">
        <v>102</v>
      </c>
      <c r="E3383" t="s">
        <v>1987</v>
      </c>
      <c r="F3383" t="s">
        <v>0</v>
      </c>
      <c r="G3383" t="s">
        <v>10</v>
      </c>
      <c r="H3383" t="str">
        <f>_xlfn.XLOOKUP(Flights[[#This Row],[Destination]],Airports!$A$1:$A$77,Airports!$D$1:$D$77,"Code not found")</f>
        <v>Boston</v>
      </c>
      <c r="I3383" t="str" cm="1">
        <f t="array" ref="I3383">_xlfn.XLOOKUP(Flights[[#This Row],[Destination]],_xlfn._TRO_TRAILING(Airports!A:A),_xlfn._TRO_TRAILING(Airports!E:E),"Code not found")</f>
        <v>MA</v>
      </c>
      <c r="J3383" s="1">
        <v>0.89236111111111116</v>
      </c>
      <c r="K3383">
        <f>HOUR(Flights[[#This Row],[Scheduled Departure]])</f>
        <v>21</v>
      </c>
      <c r="L3383" s="1">
        <v>0.89027777777777772</v>
      </c>
      <c r="M3383">
        <v>-3</v>
      </c>
      <c r="N3383">
        <v>335</v>
      </c>
      <c r="O3383" s="14">
        <f>Flights[[#This Row],[Length (min)]]/60</f>
        <v>5.583333333333333</v>
      </c>
      <c r="P3383">
        <v>2611</v>
      </c>
      <c r="Q3383" s="17">
        <f>IFERROR(Flights[[#This Row],[Distance]]/Flights[[#This Row],[Length (hr)]],"")</f>
        <v>467.64179104477614</v>
      </c>
      <c r="R3383" s="1">
        <v>0.25138888888888888</v>
      </c>
      <c r="S3383" s="1">
        <v>0.24791666666666667</v>
      </c>
      <c r="T3383">
        <v>-5</v>
      </c>
      <c r="U3383" t="str">
        <f>IF(Flights[[#This Row],[Arrival Delay]]="","Cancelled",IF(Flights[[#This Row],[Arrival Delay]]&gt;15,"Delayed","On time"))</f>
        <v>On time</v>
      </c>
      <c r="V3383" t="str">
        <f>IF(Flights[[#This Row],[Status]]&lt;&gt;"Delayed","",IF(Flights[[#This Row],[Arrival Delay]]&gt;120,"Severe",IF(Flights[[#This Row],[Arrival Delay]]&gt;60,"Major","Moderate")))</f>
        <v/>
      </c>
      <c r="X3383" t="str">
        <f>IF(OR(AND(Flights[[#This Row],[Status]]="Cancelled",Flights[[#This Row],[Cancellation Reason]]="Airline/Carrier"),Flights[[#This Row],[Delay Type]]="Severe"),"Yes","No")</f>
        <v>No</v>
      </c>
    </row>
    <row r="3384" spans="1:24" x14ac:dyDescent="0.25">
      <c r="A3384" s="3">
        <v>42250</v>
      </c>
      <c r="B3384">
        <f>WEEKNUM(Flights[[#This Row],[Date]],2)</f>
        <v>36</v>
      </c>
      <c r="C3384">
        <f>WEEKDAY(Flights[[#This Row],[Date]],2)</f>
        <v>4</v>
      </c>
      <c r="D3384" t="s">
        <v>720</v>
      </c>
      <c r="E3384" t="s">
        <v>1989</v>
      </c>
      <c r="F3384" t="s">
        <v>0</v>
      </c>
      <c r="G3384" t="s">
        <v>22</v>
      </c>
      <c r="H3384" t="str">
        <f>_xlfn.XLOOKUP(Flights[[#This Row],[Destination]],Airports!$A$1:$A$77,Airports!$D$1:$D$77,"Code not found")</f>
        <v>Columbus</v>
      </c>
      <c r="I3384" t="str" cm="1">
        <f t="array" ref="I3384">_xlfn.XLOOKUP(Flights[[#This Row],[Destination]],_xlfn._TRO_TRAILING(Airports!A:A),_xlfn._TRO_TRAILING(Airports!E:E),"Code not found")</f>
        <v>OH</v>
      </c>
      <c r="J3384" s="1">
        <v>0.9375</v>
      </c>
      <c r="K3384">
        <f>HOUR(Flights[[#This Row],[Scheduled Departure]])</f>
        <v>22</v>
      </c>
      <c r="L3384" s="1">
        <v>0.93680555555555556</v>
      </c>
      <c r="M3384">
        <v>-1</v>
      </c>
      <c r="N3384">
        <v>245</v>
      </c>
      <c r="O3384" s="14">
        <f>Flights[[#This Row],[Length (min)]]/60</f>
        <v>4.083333333333333</v>
      </c>
      <c r="P3384">
        <v>1995</v>
      </c>
      <c r="Q3384" s="17">
        <f>IFERROR(Flights[[#This Row],[Distance]]/Flights[[#This Row],[Length (hr)]],"")</f>
        <v>488.57142857142861</v>
      </c>
      <c r="R3384" s="1">
        <v>0.23958333333333334</v>
      </c>
      <c r="S3384" s="1">
        <v>0.23194444444444445</v>
      </c>
      <c r="T3384">
        <v>-11</v>
      </c>
      <c r="U3384" t="str">
        <f>IF(Flights[[#This Row],[Arrival Delay]]="","Cancelled",IF(Flights[[#This Row],[Arrival Delay]]&gt;15,"Delayed","On time"))</f>
        <v>On time</v>
      </c>
      <c r="V3384" t="str">
        <f>IF(Flights[[#This Row],[Status]]&lt;&gt;"Delayed","",IF(Flights[[#This Row],[Arrival Delay]]&gt;120,"Severe",IF(Flights[[#This Row],[Arrival Delay]]&gt;60,"Major","Moderate")))</f>
        <v/>
      </c>
      <c r="X3384" t="str">
        <f>IF(OR(AND(Flights[[#This Row],[Status]]="Cancelled",Flights[[#This Row],[Cancellation Reason]]="Airline/Carrier"),Flights[[#This Row],[Delay Type]]="Severe"),"Yes","No")</f>
        <v>No</v>
      </c>
    </row>
    <row r="3385" spans="1:24" x14ac:dyDescent="0.25">
      <c r="A3385" s="3">
        <v>42250</v>
      </c>
      <c r="B3385">
        <f>WEEKNUM(Flights[[#This Row],[Date]],2)</f>
        <v>36</v>
      </c>
      <c r="C3385">
        <f>WEEKDAY(Flights[[#This Row],[Date]],2)</f>
        <v>4</v>
      </c>
      <c r="D3385" t="s">
        <v>747</v>
      </c>
      <c r="E3385" t="s">
        <v>1989</v>
      </c>
      <c r="F3385" t="s">
        <v>0</v>
      </c>
      <c r="G3385" t="s">
        <v>26</v>
      </c>
      <c r="H3385" t="str">
        <f>_xlfn.XLOOKUP(Flights[[#This Row],[Destination]],Airports!$A$1:$A$77,Airports!$D$1:$D$77,"Code not found")</f>
        <v>Atlanta</v>
      </c>
      <c r="I3385" t="str" cm="1">
        <f t="array" ref="I3385">_xlfn.XLOOKUP(Flights[[#This Row],[Destination]],_xlfn._TRO_TRAILING(Airports!A:A),_xlfn._TRO_TRAILING(Airports!E:E),"Code not found")</f>
        <v>GA</v>
      </c>
      <c r="J3385" s="1">
        <v>0.98819444444444449</v>
      </c>
      <c r="K3385">
        <f>HOUR(Flights[[#This Row],[Scheduled Departure]])</f>
        <v>23</v>
      </c>
      <c r="L3385" s="1">
        <v>0.9868055555555556</v>
      </c>
      <c r="M3385">
        <v>-2</v>
      </c>
      <c r="N3385">
        <v>245</v>
      </c>
      <c r="O3385" s="14">
        <f>Flights[[#This Row],[Length (min)]]/60</f>
        <v>4.083333333333333</v>
      </c>
      <c r="P3385">
        <v>1947</v>
      </c>
      <c r="Q3385" s="17">
        <f>IFERROR(Flights[[#This Row],[Distance]]/Flights[[#This Row],[Length (hr)]],"")</f>
        <v>476.81632653061229</v>
      </c>
      <c r="R3385" s="1">
        <v>0.29166666666666669</v>
      </c>
      <c r="S3385" s="1">
        <v>0.28194444444444444</v>
      </c>
      <c r="T3385">
        <v>-14</v>
      </c>
      <c r="U3385" t="str">
        <f>IF(Flights[[#This Row],[Arrival Delay]]="","Cancelled",IF(Flights[[#This Row],[Arrival Delay]]&gt;15,"Delayed","On time"))</f>
        <v>On time</v>
      </c>
      <c r="V3385" t="str">
        <f>IF(Flights[[#This Row],[Status]]&lt;&gt;"Delayed","",IF(Flights[[#This Row],[Arrival Delay]]&gt;120,"Severe",IF(Flights[[#This Row],[Arrival Delay]]&gt;60,"Major","Moderate")))</f>
        <v/>
      </c>
      <c r="X3385" t="str">
        <f>IF(OR(AND(Flights[[#This Row],[Status]]="Cancelled",Flights[[#This Row],[Cancellation Reason]]="Airline/Carrier"),Flights[[#This Row],[Delay Type]]="Severe"),"Yes","No")</f>
        <v>No</v>
      </c>
    </row>
    <row r="3386" spans="1:24" x14ac:dyDescent="0.25">
      <c r="A3386" s="3">
        <v>42251</v>
      </c>
      <c r="B3386">
        <f>WEEKNUM(Flights[[#This Row],[Date]],2)</f>
        <v>36</v>
      </c>
      <c r="C3386">
        <f>WEEKDAY(Flights[[#This Row],[Date]],2)</f>
        <v>5</v>
      </c>
      <c r="D3386" t="s">
        <v>216</v>
      </c>
      <c r="E3386" t="s">
        <v>1987</v>
      </c>
      <c r="F3386" t="s">
        <v>0</v>
      </c>
      <c r="G3386" t="s">
        <v>29</v>
      </c>
      <c r="H3386" t="str">
        <f>_xlfn.XLOOKUP(Flights[[#This Row],[Destination]],Airports!$A$1:$A$77,Airports!$D$1:$D$77,"Code not found")</f>
        <v>Phoenix</v>
      </c>
      <c r="I3386" t="str" cm="1">
        <f t="array" ref="I3386">_xlfn.XLOOKUP(Flights[[#This Row],[Destination]],_xlfn._TRO_TRAILING(Airports!A:A),_xlfn._TRO_TRAILING(Airports!E:E),"Code not found")</f>
        <v>AZ</v>
      </c>
      <c r="J3386" s="1">
        <v>0.25347222222222221</v>
      </c>
      <c r="K3386">
        <f>HOUR(Flights[[#This Row],[Scheduled Departure]])</f>
        <v>6</v>
      </c>
      <c r="L3386" s="1">
        <v>0.25</v>
      </c>
      <c r="M3386">
        <v>-5</v>
      </c>
      <c r="N3386">
        <v>82</v>
      </c>
      <c r="O3386" s="14">
        <f>Flights[[#This Row],[Length (min)]]/60</f>
        <v>1.3666666666666667</v>
      </c>
      <c r="P3386">
        <v>370</v>
      </c>
      <c r="Q3386" s="17">
        <f>IFERROR(Flights[[#This Row],[Distance]]/Flights[[#This Row],[Length (hr)]],"")</f>
        <v>270.73170731707319</v>
      </c>
      <c r="R3386" s="1">
        <v>0.32222222222222224</v>
      </c>
      <c r="S3386" s="1">
        <v>0.30694444444444446</v>
      </c>
      <c r="T3386">
        <v>-22</v>
      </c>
      <c r="U3386" t="str">
        <f>IF(Flights[[#This Row],[Arrival Delay]]="","Cancelled",IF(Flights[[#This Row],[Arrival Delay]]&gt;15,"Delayed","On time"))</f>
        <v>On time</v>
      </c>
      <c r="V3386" t="str">
        <f>IF(Flights[[#This Row],[Status]]&lt;&gt;"Delayed","",IF(Flights[[#This Row],[Arrival Delay]]&gt;120,"Severe",IF(Flights[[#This Row],[Arrival Delay]]&gt;60,"Major","Moderate")))</f>
        <v/>
      </c>
      <c r="X3386" t="str">
        <f>IF(OR(AND(Flights[[#This Row],[Status]]="Cancelled",Flights[[#This Row],[Cancellation Reason]]="Airline/Carrier"),Flights[[#This Row],[Delay Type]]="Severe"),"Yes","No")</f>
        <v>No</v>
      </c>
    </row>
    <row r="3387" spans="1:24" x14ac:dyDescent="0.25">
      <c r="A3387" s="3">
        <v>42251</v>
      </c>
      <c r="B3387">
        <f>WEEKNUM(Flights[[#This Row],[Date]],2)</f>
        <v>36</v>
      </c>
      <c r="C3387">
        <f>WEEKDAY(Flights[[#This Row],[Date]],2)</f>
        <v>5</v>
      </c>
      <c r="D3387" t="s">
        <v>188</v>
      </c>
      <c r="E3387" t="s">
        <v>1987</v>
      </c>
      <c r="F3387" t="s">
        <v>0</v>
      </c>
      <c r="G3387" t="s">
        <v>28</v>
      </c>
      <c r="H3387" t="str">
        <f>_xlfn.XLOOKUP(Flights[[#This Row],[Destination]],Airports!$A$1:$A$77,Airports!$D$1:$D$77,"Code not found")</f>
        <v>Philadelphia</v>
      </c>
      <c r="I3387" t="str" cm="1">
        <f t="array" ref="I3387">_xlfn.XLOOKUP(Flights[[#This Row],[Destination]],_xlfn._TRO_TRAILING(Airports!A:A),_xlfn._TRO_TRAILING(Airports!E:E),"Code not found")</f>
        <v>PA</v>
      </c>
      <c r="J3387" s="1">
        <v>0.2638888888888889</v>
      </c>
      <c r="K3387">
        <f>HOUR(Flights[[#This Row],[Scheduled Departure]])</f>
        <v>6</v>
      </c>
      <c r="L3387" s="1">
        <v>0.26250000000000001</v>
      </c>
      <c r="M3387">
        <v>-2</v>
      </c>
      <c r="N3387">
        <v>308</v>
      </c>
      <c r="O3387" s="14">
        <f>Flights[[#This Row],[Length (min)]]/60</f>
        <v>5.1333333333333337</v>
      </c>
      <c r="P3387">
        <v>2402</v>
      </c>
      <c r="Q3387" s="17">
        <f>IFERROR(Flights[[#This Row],[Distance]]/Flights[[#This Row],[Length (hr)]],"")</f>
        <v>467.9220779220779</v>
      </c>
      <c r="R3387" s="1">
        <v>0.6166666666666667</v>
      </c>
      <c r="S3387" s="1">
        <v>0.60138888888888886</v>
      </c>
      <c r="T3387">
        <v>-22</v>
      </c>
      <c r="U3387" t="str">
        <f>IF(Flights[[#This Row],[Arrival Delay]]="","Cancelled",IF(Flights[[#This Row],[Arrival Delay]]&gt;15,"Delayed","On time"))</f>
        <v>On time</v>
      </c>
      <c r="V3387" t="str">
        <f>IF(Flights[[#This Row],[Status]]&lt;&gt;"Delayed","",IF(Flights[[#This Row],[Arrival Delay]]&gt;120,"Severe",IF(Flights[[#This Row],[Arrival Delay]]&gt;60,"Major","Moderate")))</f>
        <v/>
      </c>
      <c r="X3387" t="str">
        <f>IF(OR(AND(Flights[[#This Row],[Status]]="Cancelled",Flights[[#This Row],[Cancellation Reason]]="Airline/Carrier"),Flights[[#This Row],[Delay Type]]="Severe"),"Yes","No")</f>
        <v>No</v>
      </c>
    </row>
    <row r="3388" spans="1:24" x14ac:dyDescent="0.25">
      <c r="A3388" s="3">
        <v>42251</v>
      </c>
      <c r="B3388">
        <f>WEEKNUM(Flights[[#This Row],[Date]],2)</f>
        <v>36</v>
      </c>
      <c r="C3388">
        <f>WEEKDAY(Flights[[#This Row],[Date]],2)</f>
        <v>5</v>
      </c>
      <c r="D3388" t="s">
        <v>1433</v>
      </c>
      <c r="E3388" t="s">
        <v>1997</v>
      </c>
      <c r="F3388" t="s">
        <v>0</v>
      </c>
      <c r="G3388" t="s">
        <v>21</v>
      </c>
      <c r="H3388" t="str">
        <f>_xlfn.XLOOKUP(Flights[[#This Row],[Destination]],Airports!$A$1:$A$77,Airports!$D$1:$D$77,"Code not found")</f>
        <v>Lihue</v>
      </c>
      <c r="I3388" t="str" cm="1">
        <f t="array" ref="I3388">_xlfn.XLOOKUP(Flights[[#This Row],[Destination]],_xlfn._TRO_TRAILING(Airports!A:A),_xlfn._TRO_TRAILING(Airports!E:E),"Code not found")</f>
        <v>HI</v>
      </c>
      <c r="J3388" s="1">
        <v>0.31944444444444442</v>
      </c>
      <c r="K3388">
        <f>HOUR(Flights[[#This Row],[Scheduled Departure]])</f>
        <v>7</v>
      </c>
      <c r="L3388" s="1">
        <v>0.31597222222222221</v>
      </c>
      <c r="M3388">
        <v>-5</v>
      </c>
      <c r="N3388">
        <v>345</v>
      </c>
      <c r="O3388" s="14">
        <f>Flights[[#This Row],[Length (min)]]/60</f>
        <v>5.75</v>
      </c>
      <c r="P3388">
        <v>2615</v>
      </c>
      <c r="Q3388" s="17">
        <f>IFERROR(Flights[[#This Row],[Distance]]/Flights[[#This Row],[Length (hr)]],"")</f>
        <v>454.78260869565219</v>
      </c>
      <c r="R3388" s="1">
        <v>0.44791666666666669</v>
      </c>
      <c r="S3388" s="1">
        <v>0.43055555555555558</v>
      </c>
      <c r="T3388">
        <v>-25</v>
      </c>
      <c r="U3388" t="str">
        <f>IF(Flights[[#This Row],[Arrival Delay]]="","Cancelled",IF(Flights[[#This Row],[Arrival Delay]]&gt;15,"Delayed","On time"))</f>
        <v>On time</v>
      </c>
      <c r="V3388" t="str">
        <f>IF(Flights[[#This Row],[Status]]&lt;&gt;"Delayed","",IF(Flights[[#This Row],[Arrival Delay]]&gt;120,"Severe",IF(Flights[[#This Row],[Arrival Delay]]&gt;60,"Major","Moderate")))</f>
        <v/>
      </c>
      <c r="X3388" t="str">
        <f>IF(OR(AND(Flights[[#This Row],[Status]]="Cancelled",Flights[[#This Row],[Cancellation Reason]]="Airline/Carrier"),Flights[[#This Row],[Delay Type]]="Severe"),"Yes","No")</f>
        <v>No</v>
      </c>
    </row>
    <row r="3389" spans="1:24" x14ac:dyDescent="0.25">
      <c r="A3389" s="3">
        <v>42251</v>
      </c>
      <c r="B3389">
        <f>WEEKNUM(Flights[[#This Row],[Date]],2)</f>
        <v>36</v>
      </c>
      <c r="C3389">
        <f>WEEKDAY(Flights[[#This Row],[Date]],2)</f>
        <v>5</v>
      </c>
      <c r="D3389" t="s">
        <v>1750</v>
      </c>
      <c r="E3389" t="s">
        <v>1994</v>
      </c>
      <c r="F3389" t="s">
        <v>0</v>
      </c>
      <c r="G3389" t="s">
        <v>335</v>
      </c>
      <c r="H3389" t="str">
        <f>_xlfn.XLOOKUP(Flights[[#This Row],[Destination]],Airports!$A$1:$A$77,Airports!$D$1:$D$77,"Code not found")</f>
        <v>Reno</v>
      </c>
      <c r="I3389" t="str" cm="1">
        <f t="array" ref="I3389">_xlfn.XLOOKUP(Flights[[#This Row],[Destination]],_xlfn._TRO_TRAILING(Airports!A:A),_xlfn._TRO_TRAILING(Airports!E:E),"Code not found")</f>
        <v>NV</v>
      </c>
      <c r="J3389" s="1">
        <v>0.3215277777777778</v>
      </c>
      <c r="K3389">
        <f>HOUR(Flights[[#This Row],[Scheduled Departure]])</f>
        <v>7</v>
      </c>
      <c r="L3389" s="1">
        <v>0.31874999999999998</v>
      </c>
      <c r="M3389">
        <v>-4</v>
      </c>
      <c r="N3389">
        <v>113</v>
      </c>
      <c r="O3389" s="14">
        <f>Flights[[#This Row],[Length (min)]]/60</f>
        <v>1.8833333333333333</v>
      </c>
      <c r="P3389">
        <v>391</v>
      </c>
      <c r="Q3389" s="17">
        <f>IFERROR(Flights[[#This Row],[Distance]]/Flights[[#This Row],[Length (hr)]],"")</f>
        <v>207.61061946902655</v>
      </c>
      <c r="R3389" s="1">
        <v>0.3840277777777778</v>
      </c>
      <c r="S3389" s="1">
        <v>0.3972222222222222</v>
      </c>
      <c r="T3389">
        <v>19</v>
      </c>
      <c r="U3389" t="str">
        <f>IF(Flights[[#This Row],[Arrival Delay]]="","Cancelled",IF(Flights[[#This Row],[Arrival Delay]]&gt;15,"Delayed","On time"))</f>
        <v>Delayed</v>
      </c>
      <c r="V3389" t="str">
        <f>IF(Flights[[#This Row],[Status]]&lt;&gt;"Delayed","",IF(Flights[[#This Row],[Arrival Delay]]&gt;120,"Severe",IF(Flights[[#This Row],[Arrival Delay]]&gt;60,"Major","Moderate")))</f>
        <v>Moderate</v>
      </c>
      <c r="X3389" t="str">
        <f>IF(OR(AND(Flights[[#This Row],[Status]]="Cancelled",Flights[[#This Row],[Cancellation Reason]]="Airline/Carrier"),Flights[[#This Row],[Delay Type]]="Severe"),"Yes","No")</f>
        <v>No</v>
      </c>
    </row>
    <row r="3390" spans="1:24" x14ac:dyDescent="0.25">
      <c r="A3390" s="3">
        <v>42251</v>
      </c>
      <c r="B3390">
        <f>WEEKNUM(Flights[[#This Row],[Date]],2)</f>
        <v>36</v>
      </c>
      <c r="C3390">
        <f>WEEKDAY(Flights[[#This Row],[Date]],2)</f>
        <v>5</v>
      </c>
      <c r="D3390" t="s">
        <v>411</v>
      </c>
      <c r="E3390" t="s">
        <v>1989</v>
      </c>
      <c r="F3390" t="s">
        <v>0</v>
      </c>
      <c r="G3390" t="s">
        <v>20</v>
      </c>
      <c r="H3390" t="str">
        <f>_xlfn.XLOOKUP(Flights[[#This Row],[Destination]],Airports!$A$1:$A$77,Airports!$D$1:$D$77,"Code not found")</f>
        <v>Kahului</v>
      </c>
      <c r="I3390" t="str" cm="1">
        <f t="array" ref="I3390">_xlfn.XLOOKUP(Flights[[#This Row],[Destination]],_xlfn._TRO_TRAILING(Airports!A:A),_xlfn._TRO_TRAILING(Airports!E:E),"Code not found")</f>
        <v>HI</v>
      </c>
      <c r="J3390" s="1">
        <v>0.35416666666666669</v>
      </c>
      <c r="K3390">
        <f>HOUR(Flights[[#This Row],[Scheduled Departure]])</f>
        <v>8</v>
      </c>
      <c r="L3390" s="1">
        <v>0.35347222222222224</v>
      </c>
      <c r="M3390">
        <v>-1</v>
      </c>
      <c r="N3390">
        <v>331</v>
      </c>
      <c r="O3390" s="14">
        <f>Flights[[#This Row],[Length (min)]]/60</f>
        <v>5.5166666666666666</v>
      </c>
      <c r="P3390">
        <v>2486</v>
      </c>
      <c r="Q3390" s="17">
        <f>IFERROR(Flights[[#This Row],[Distance]]/Flights[[#This Row],[Length (hr)]],"")</f>
        <v>450.63444108761331</v>
      </c>
      <c r="R3390" s="1">
        <v>0.46805555555555556</v>
      </c>
      <c r="S3390" s="1">
        <v>0.45833333333333331</v>
      </c>
      <c r="T3390">
        <v>-14</v>
      </c>
      <c r="U3390" t="str">
        <f>IF(Flights[[#This Row],[Arrival Delay]]="","Cancelled",IF(Flights[[#This Row],[Arrival Delay]]&gt;15,"Delayed","On time"))</f>
        <v>On time</v>
      </c>
      <c r="V3390" t="str">
        <f>IF(Flights[[#This Row],[Status]]&lt;&gt;"Delayed","",IF(Flights[[#This Row],[Arrival Delay]]&gt;120,"Severe",IF(Flights[[#This Row],[Arrival Delay]]&gt;60,"Major","Moderate")))</f>
        <v/>
      </c>
      <c r="X3390" t="str">
        <f>IF(OR(AND(Flights[[#This Row],[Status]]="Cancelled",Flights[[#This Row],[Cancellation Reason]]="Airline/Carrier"),Flights[[#This Row],[Delay Type]]="Severe"),"Yes","No")</f>
        <v>No</v>
      </c>
    </row>
    <row r="3391" spans="1:24" x14ac:dyDescent="0.25">
      <c r="A3391" s="3">
        <v>42251</v>
      </c>
      <c r="B3391">
        <f>WEEKNUM(Flights[[#This Row],[Date]],2)</f>
        <v>36</v>
      </c>
      <c r="C3391">
        <f>WEEKDAY(Flights[[#This Row],[Date]],2)</f>
        <v>5</v>
      </c>
      <c r="D3391" t="s">
        <v>62</v>
      </c>
      <c r="E3391" t="s">
        <v>1987</v>
      </c>
      <c r="F3391" t="s">
        <v>0</v>
      </c>
      <c r="G3391" t="s">
        <v>17</v>
      </c>
      <c r="H3391" t="str">
        <f>_xlfn.XLOOKUP(Flights[[#This Row],[Destination]],Airports!$A$1:$A$77,Airports!$D$1:$D$77,"Code not found")</f>
        <v>Honolulu</v>
      </c>
      <c r="I3391" t="str" cm="1">
        <f t="array" ref="I3391">_xlfn.XLOOKUP(Flights[[#This Row],[Destination]],_xlfn._TRO_TRAILING(Airports!A:A),_xlfn._TRO_TRAILING(Airports!E:E),"Code not found")</f>
        <v>HI</v>
      </c>
      <c r="J3391" s="1">
        <v>0.41319444444444442</v>
      </c>
      <c r="K3391">
        <f>HOUR(Flights[[#This Row],[Scheduled Departure]])</f>
        <v>9</v>
      </c>
      <c r="L3391" s="1">
        <v>0.41041666666666665</v>
      </c>
      <c r="M3391">
        <v>-4</v>
      </c>
      <c r="N3391">
        <v>347</v>
      </c>
      <c r="O3391" s="14">
        <f>Flights[[#This Row],[Length (min)]]/60</f>
        <v>5.7833333333333332</v>
      </c>
      <c r="P3391">
        <v>2556</v>
      </c>
      <c r="Q3391" s="17">
        <f>IFERROR(Flights[[#This Row],[Distance]]/Flights[[#This Row],[Length (hr)]],"")</f>
        <v>441.95965417867438</v>
      </c>
      <c r="R3391" s="1">
        <v>0.53888888888888886</v>
      </c>
      <c r="S3391" s="1">
        <v>0.52638888888888891</v>
      </c>
      <c r="T3391">
        <v>-18</v>
      </c>
      <c r="U3391" t="str">
        <f>IF(Flights[[#This Row],[Arrival Delay]]="","Cancelled",IF(Flights[[#This Row],[Arrival Delay]]&gt;15,"Delayed","On time"))</f>
        <v>On time</v>
      </c>
      <c r="V3391" t="str">
        <f>IF(Flights[[#This Row],[Status]]&lt;&gt;"Delayed","",IF(Flights[[#This Row],[Arrival Delay]]&gt;120,"Severe",IF(Flights[[#This Row],[Arrival Delay]]&gt;60,"Major","Moderate")))</f>
        <v/>
      </c>
      <c r="X3391" t="str">
        <f>IF(OR(AND(Flights[[#This Row],[Status]]="Cancelled",Flights[[#This Row],[Cancellation Reason]]="Airline/Carrier"),Flights[[#This Row],[Delay Type]]="Severe"),"Yes","No")</f>
        <v>No</v>
      </c>
    </row>
    <row r="3392" spans="1:24" x14ac:dyDescent="0.25">
      <c r="A3392" s="3">
        <v>42251</v>
      </c>
      <c r="B3392">
        <f>WEEKNUM(Flights[[#This Row],[Date]],2)</f>
        <v>36</v>
      </c>
      <c r="C3392">
        <f>WEEKDAY(Flights[[#This Row],[Date]],2)</f>
        <v>5</v>
      </c>
      <c r="D3392" t="s">
        <v>78</v>
      </c>
      <c r="E3392" t="s">
        <v>1987</v>
      </c>
      <c r="F3392" t="s">
        <v>0</v>
      </c>
      <c r="G3392" t="s">
        <v>12</v>
      </c>
      <c r="H3392" t="str">
        <f>_xlfn.XLOOKUP(Flights[[#This Row],[Destination]],Airports!$A$1:$A$77,Airports!$D$1:$D$77,"Code not found")</f>
        <v>New York</v>
      </c>
      <c r="I3392" t="str" cm="1">
        <f t="array" ref="I3392">_xlfn.XLOOKUP(Flights[[#This Row],[Destination]],_xlfn._TRO_TRAILING(Airports!A:A),_xlfn._TRO_TRAILING(Airports!E:E),"Code not found")</f>
        <v>NY</v>
      </c>
      <c r="J3392" s="1">
        <v>0.59375</v>
      </c>
      <c r="K3392">
        <f>HOUR(Flights[[#This Row],[Scheduled Departure]])</f>
        <v>14</v>
      </c>
      <c r="L3392" s="1">
        <v>0.58819444444444446</v>
      </c>
      <c r="M3392">
        <v>-8</v>
      </c>
      <c r="N3392">
        <v>323</v>
      </c>
      <c r="O3392" s="14">
        <f>Flights[[#This Row],[Length (min)]]/60</f>
        <v>5.3833333333333337</v>
      </c>
      <c r="P3392">
        <v>2475</v>
      </c>
      <c r="Q3392" s="17">
        <f>IFERROR(Flights[[#This Row],[Distance]]/Flights[[#This Row],[Length (hr)]],"")</f>
        <v>459.75232198142413</v>
      </c>
      <c r="R3392" s="1">
        <v>0.95763888888888893</v>
      </c>
      <c r="S3392" s="1">
        <v>0.9375</v>
      </c>
      <c r="T3392">
        <v>-29</v>
      </c>
      <c r="U3392" t="str">
        <f>IF(Flights[[#This Row],[Arrival Delay]]="","Cancelled",IF(Flights[[#This Row],[Arrival Delay]]&gt;15,"Delayed","On time"))</f>
        <v>On time</v>
      </c>
      <c r="V3392" t="str">
        <f>IF(Flights[[#This Row],[Status]]&lt;&gt;"Delayed","",IF(Flights[[#This Row],[Arrival Delay]]&gt;120,"Severe",IF(Flights[[#This Row],[Arrival Delay]]&gt;60,"Major","Moderate")))</f>
        <v/>
      </c>
      <c r="X3392" t="str">
        <f>IF(OR(AND(Flights[[#This Row],[Status]]="Cancelled",Flights[[#This Row],[Cancellation Reason]]="Airline/Carrier"),Flights[[#This Row],[Delay Type]]="Severe"),"Yes","No")</f>
        <v>No</v>
      </c>
    </row>
    <row r="3393" spans="1:24" x14ac:dyDescent="0.25">
      <c r="A3393" s="3">
        <v>42251</v>
      </c>
      <c r="B3393">
        <f>WEEKNUM(Flights[[#This Row],[Date]],2)</f>
        <v>36</v>
      </c>
      <c r="C3393">
        <f>WEEKDAY(Flights[[#This Row],[Date]],2)</f>
        <v>5</v>
      </c>
      <c r="D3393" t="s">
        <v>178</v>
      </c>
      <c r="E3393" t="s">
        <v>1987</v>
      </c>
      <c r="F3393" t="s">
        <v>0</v>
      </c>
      <c r="G3393" t="s">
        <v>4</v>
      </c>
      <c r="H3393" t="str">
        <f>_xlfn.XLOOKUP(Flights[[#This Row],[Destination]],Airports!$A$1:$A$77,Airports!$D$1:$D$77,"Code not found")</f>
        <v>Chicago</v>
      </c>
      <c r="I3393" t="str" cm="1">
        <f t="array" ref="I3393">_xlfn.XLOOKUP(Flights[[#This Row],[Destination]],_xlfn._TRO_TRAILING(Airports!A:A),_xlfn._TRO_TRAILING(Airports!E:E),"Code not found")</f>
        <v>IL</v>
      </c>
      <c r="J3393" s="1">
        <v>0.60763888888888884</v>
      </c>
      <c r="K3393">
        <f>HOUR(Flights[[#This Row],[Scheduled Departure]])</f>
        <v>14</v>
      </c>
      <c r="L3393" s="1">
        <v>0.60347222222222219</v>
      </c>
      <c r="M3393">
        <v>-6</v>
      </c>
      <c r="N3393">
        <v>228</v>
      </c>
      <c r="O3393" s="14">
        <f>Flights[[#This Row],[Length (min)]]/60</f>
        <v>3.8</v>
      </c>
      <c r="P3393">
        <v>1744</v>
      </c>
      <c r="Q3393" s="17">
        <f>IFERROR(Flights[[#This Row],[Distance]]/Flights[[#This Row],[Length (hr)]],"")</f>
        <v>458.94736842105266</v>
      </c>
      <c r="R3393" s="1">
        <v>0.86944444444444446</v>
      </c>
      <c r="S3393" s="1">
        <v>0.84513888888888888</v>
      </c>
      <c r="T3393">
        <v>-35</v>
      </c>
      <c r="U3393" t="str">
        <f>IF(Flights[[#This Row],[Arrival Delay]]="","Cancelled",IF(Flights[[#This Row],[Arrival Delay]]&gt;15,"Delayed","On time"))</f>
        <v>On time</v>
      </c>
      <c r="V3393" t="str">
        <f>IF(Flights[[#This Row],[Status]]&lt;&gt;"Delayed","",IF(Flights[[#This Row],[Arrival Delay]]&gt;120,"Severe",IF(Flights[[#This Row],[Arrival Delay]]&gt;60,"Major","Moderate")))</f>
        <v/>
      </c>
      <c r="X3393" t="str">
        <f>IF(OR(AND(Flights[[#This Row],[Status]]="Cancelled",Flights[[#This Row],[Cancellation Reason]]="Airline/Carrier"),Flights[[#This Row],[Delay Type]]="Severe"),"Yes","No")</f>
        <v>No</v>
      </c>
    </row>
    <row r="3394" spans="1:24" x14ac:dyDescent="0.25">
      <c r="A3394" s="3">
        <v>42251</v>
      </c>
      <c r="B3394">
        <f>WEEKNUM(Flights[[#This Row],[Date]],2)</f>
        <v>36</v>
      </c>
      <c r="C3394">
        <f>WEEKDAY(Flights[[#This Row],[Date]],2)</f>
        <v>5</v>
      </c>
      <c r="D3394" t="s">
        <v>702</v>
      </c>
      <c r="E3394" t="s">
        <v>1994</v>
      </c>
      <c r="F3394" t="s">
        <v>0</v>
      </c>
      <c r="G3394" t="s">
        <v>318</v>
      </c>
      <c r="H3394" t="str">
        <f>_xlfn.XLOOKUP(Flights[[#This Row],[Destination]],Airports!$A$1:$A$77,Airports!$D$1:$D$77,"Code not found")</f>
        <v>Oakland</v>
      </c>
      <c r="I3394" t="str" cm="1">
        <f t="array" ref="I3394">_xlfn.XLOOKUP(Flights[[#This Row],[Destination]],_xlfn._TRO_TRAILING(Airports!A:A),_xlfn._TRO_TRAILING(Airports!E:E),"Code not found")</f>
        <v>CA</v>
      </c>
      <c r="J3394" s="1">
        <v>0.60763888888888884</v>
      </c>
      <c r="K3394">
        <f>HOUR(Flights[[#This Row],[Scheduled Departure]])</f>
        <v>14</v>
      </c>
      <c r="L3394" s="1">
        <v>0.62777777777777777</v>
      </c>
      <c r="M3394">
        <v>29</v>
      </c>
      <c r="N3394">
        <v>76</v>
      </c>
      <c r="O3394" s="14">
        <f>Flights[[#This Row],[Length (min)]]/60</f>
        <v>1.2666666666666666</v>
      </c>
      <c r="P3394">
        <v>337</v>
      </c>
      <c r="Q3394" s="17">
        <f>IFERROR(Flights[[#This Row],[Distance]]/Flights[[#This Row],[Length (hr)]],"")</f>
        <v>266.0526315789474</v>
      </c>
      <c r="R3394" s="1">
        <v>0.66736111111111107</v>
      </c>
      <c r="S3394" s="1">
        <v>0.68055555555555558</v>
      </c>
      <c r="T3394">
        <v>19</v>
      </c>
      <c r="U3394" t="str">
        <f>IF(Flights[[#This Row],[Arrival Delay]]="","Cancelled",IF(Flights[[#This Row],[Arrival Delay]]&gt;15,"Delayed","On time"))</f>
        <v>Delayed</v>
      </c>
      <c r="V3394" t="str">
        <f>IF(Flights[[#This Row],[Status]]&lt;&gt;"Delayed","",IF(Flights[[#This Row],[Arrival Delay]]&gt;120,"Severe",IF(Flights[[#This Row],[Arrival Delay]]&gt;60,"Major","Moderate")))</f>
        <v>Moderate</v>
      </c>
      <c r="X3394" t="str">
        <f>IF(OR(AND(Flights[[#This Row],[Status]]="Cancelled",Flights[[#This Row],[Cancellation Reason]]="Airline/Carrier"),Flights[[#This Row],[Delay Type]]="Severe"),"Yes","No")</f>
        <v>No</v>
      </c>
    </row>
    <row r="3395" spans="1:24" x14ac:dyDescent="0.25">
      <c r="A3395" s="3">
        <v>42251</v>
      </c>
      <c r="B3395">
        <f>WEEKNUM(Flights[[#This Row],[Date]],2)</f>
        <v>36</v>
      </c>
      <c r="C3395">
        <f>WEEKDAY(Flights[[#This Row],[Date]],2)</f>
        <v>5</v>
      </c>
      <c r="D3395" t="s">
        <v>1694</v>
      </c>
      <c r="E3395" t="s">
        <v>1995</v>
      </c>
      <c r="F3395" t="s">
        <v>0</v>
      </c>
      <c r="G3395" t="s">
        <v>306</v>
      </c>
      <c r="H3395" t="str">
        <f>_xlfn.XLOOKUP(Flights[[#This Row],[Destination]],Airports!$A$1:$A$77,Airports!$D$1:$D$77,"Code not found")</f>
        <v>Chicago</v>
      </c>
      <c r="I3395" t="str" cm="1">
        <f t="array" ref="I3395">_xlfn.XLOOKUP(Flights[[#This Row],[Destination]],_xlfn._TRO_TRAILING(Airports!A:A),_xlfn._TRO_TRAILING(Airports!E:E),"Code not found")</f>
        <v>IL</v>
      </c>
      <c r="J3395" s="1">
        <v>0.63194444444444442</v>
      </c>
      <c r="K3395">
        <f>HOUR(Flights[[#This Row],[Scheduled Departure]])</f>
        <v>15</v>
      </c>
      <c r="L3395" s="1">
        <v>0.67986111111111114</v>
      </c>
      <c r="M3395">
        <v>69</v>
      </c>
      <c r="N3395">
        <v>207</v>
      </c>
      <c r="O3395" s="14">
        <f>Flights[[#This Row],[Length (min)]]/60</f>
        <v>3.45</v>
      </c>
      <c r="P3395">
        <v>1750</v>
      </c>
      <c r="Q3395" s="17">
        <f>IFERROR(Flights[[#This Row],[Distance]]/Flights[[#This Row],[Length (hr)]],"")</f>
        <v>507.24637681159419</v>
      </c>
      <c r="R3395" s="1">
        <v>0.88194444444444442</v>
      </c>
      <c r="S3395" s="1">
        <v>0.90694444444444444</v>
      </c>
      <c r="T3395">
        <v>36</v>
      </c>
      <c r="U3395" t="str">
        <f>IF(Flights[[#This Row],[Arrival Delay]]="","Cancelled",IF(Flights[[#This Row],[Arrival Delay]]&gt;15,"Delayed","On time"))</f>
        <v>Delayed</v>
      </c>
      <c r="V3395" t="str">
        <f>IF(Flights[[#This Row],[Status]]&lt;&gt;"Delayed","",IF(Flights[[#This Row],[Arrival Delay]]&gt;120,"Severe",IF(Flights[[#This Row],[Arrival Delay]]&gt;60,"Major","Moderate")))</f>
        <v>Moderate</v>
      </c>
      <c r="X3395" t="str">
        <f>IF(OR(AND(Flights[[#This Row],[Status]]="Cancelled",Flights[[#This Row],[Cancellation Reason]]="Airline/Carrier"),Flights[[#This Row],[Delay Type]]="Severe"),"Yes","No")</f>
        <v>No</v>
      </c>
    </row>
    <row r="3396" spans="1:24" x14ac:dyDescent="0.25">
      <c r="A3396" s="3">
        <v>42251</v>
      </c>
      <c r="B3396">
        <f>WEEKNUM(Flights[[#This Row],[Date]],2)</f>
        <v>36</v>
      </c>
      <c r="C3396">
        <f>WEEKDAY(Flights[[#This Row],[Date]],2)</f>
        <v>5</v>
      </c>
      <c r="D3396" t="s">
        <v>576</v>
      </c>
      <c r="E3396" t="s">
        <v>1989</v>
      </c>
      <c r="F3396" t="s">
        <v>0</v>
      </c>
      <c r="G3396" t="s">
        <v>349</v>
      </c>
      <c r="H3396" t="str">
        <f>_xlfn.XLOOKUP(Flights[[#This Row],[Destination]],Airports!$A$1:$A$77,Airports!$D$1:$D$77,"Code not found")</f>
        <v>Salt Lake City</v>
      </c>
      <c r="I3396" t="str" cm="1">
        <f t="array" ref="I3396">_xlfn.XLOOKUP(Flights[[#This Row],[Destination]],_xlfn._TRO_TRAILING(Airports!A:A),_xlfn._TRO_TRAILING(Airports!E:E),"Code not found")</f>
        <v>UT</v>
      </c>
      <c r="J3396" s="1">
        <v>0.69097222222222221</v>
      </c>
      <c r="K3396">
        <f>HOUR(Flights[[#This Row],[Scheduled Departure]])</f>
        <v>16</v>
      </c>
      <c r="L3396" s="1">
        <v>0.69652777777777775</v>
      </c>
      <c r="M3396">
        <v>8</v>
      </c>
      <c r="N3396">
        <v>107</v>
      </c>
      <c r="O3396" s="14">
        <f>Flights[[#This Row],[Length (min)]]/60</f>
        <v>1.7833333333333334</v>
      </c>
      <c r="P3396">
        <v>590</v>
      </c>
      <c r="Q3396" s="17">
        <f>IFERROR(Flights[[#This Row],[Distance]]/Flights[[#This Row],[Length (hr)]],"")</f>
        <v>330.84112149532706</v>
      </c>
      <c r="R3396" s="1">
        <v>0.80902777777777779</v>
      </c>
      <c r="S3396" s="1">
        <v>0.8125</v>
      </c>
      <c r="T3396">
        <v>5</v>
      </c>
      <c r="U3396" t="str">
        <f>IF(Flights[[#This Row],[Arrival Delay]]="","Cancelled",IF(Flights[[#This Row],[Arrival Delay]]&gt;15,"Delayed","On time"))</f>
        <v>On time</v>
      </c>
      <c r="V3396" t="str">
        <f>IF(Flights[[#This Row],[Status]]&lt;&gt;"Delayed","",IF(Flights[[#This Row],[Arrival Delay]]&gt;120,"Severe",IF(Flights[[#This Row],[Arrival Delay]]&gt;60,"Major","Moderate")))</f>
        <v/>
      </c>
      <c r="X3396" t="str">
        <f>IF(OR(AND(Flights[[#This Row],[Status]]="Cancelled",Flights[[#This Row],[Cancellation Reason]]="Airline/Carrier"),Flights[[#This Row],[Delay Type]]="Severe"),"Yes","No")</f>
        <v>No</v>
      </c>
    </row>
    <row r="3397" spans="1:24" x14ac:dyDescent="0.25">
      <c r="A3397" s="3">
        <v>42251</v>
      </c>
      <c r="B3397">
        <f>WEEKNUM(Flights[[#This Row],[Date]],2)</f>
        <v>36</v>
      </c>
      <c r="C3397">
        <f>WEEKDAY(Flights[[#This Row],[Date]],2)</f>
        <v>5</v>
      </c>
      <c r="D3397" t="s">
        <v>580</v>
      </c>
      <c r="E3397" t="s">
        <v>1991</v>
      </c>
      <c r="F3397" t="s">
        <v>0</v>
      </c>
      <c r="G3397" t="s">
        <v>344</v>
      </c>
      <c r="H3397" t="str">
        <f>_xlfn.XLOOKUP(Flights[[#This Row],[Destination]],Airports!$A$1:$A$77,Airports!$D$1:$D$77,"Code not found")</f>
        <v>Seattle</v>
      </c>
      <c r="I3397" t="str" cm="1">
        <f t="array" ref="I3397">_xlfn.XLOOKUP(Flights[[#This Row],[Destination]],_xlfn._TRO_TRAILING(Airports!A:A),_xlfn._TRO_TRAILING(Airports!E:E),"Code not found")</f>
        <v>WA</v>
      </c>
      <c r="J3397" s="1">
        <v>0.73263888888888884</v>
      </c>
      <c r="K3397">
        <f>HOUR(Flights[[#This Row],[Scheduled Departure]])</f>
        <v>17</v>
      </c>
      <c r="L3397" s="1">
        <v>0.72499999999999998</v>
      </c>
      <c r="M3397">
        <v>-11</v>
      </c>
      <c r="N3397">
        <v>162</v>
      </c>
      <c r="O3397" s="14">
        <f>Flights[[#This Row],[Length (min)]]/60</f>
        <v>2.7</v>
      </c>
      <c r="P3397">
        <v>954</v>
      </c>
      <c r="Q3397" s="17">
        <f>IFERROR(Flights[[#This Row],[Distance]]/Flights[[#This Row],[Length (hr)]],"")</f>
        <v>353.33333333333331</v>
      </c>
      <c r="R3397" s="1">
        <v>0.84027777777777779</v>
      </c>
      <c r="S3397" s="1">
        <v>0.83750000000000002</v>
      </c>
      <c r="T3397">
        <v>-4</v>
      </c>
      <c r="U3397" t="str">
        <f>IF(Flights[[#This Row],[Arrival Delay]]="","Cancelled",IF(Flights[[#This Row],[Arrival Delay]]&gt;15,"Delayed","On time"))</f>
        <v>On time</v>
      </c>
      <c r="V3397" t="str">
        <f>IF(Flights[[#This Row],[Status]]&lt;&gt;"Delayed","",IF(Flights[[#This Row],[Arrival Delay]]&gt;120,"Severe",IF(Flights[[#This Row],[Arrival Delay]]&gt;60,"Major","Moderate")))</f>
        <v/>
      </c>
      <c r="X3397" t="str">
        <f>IF(OR(AND(Flights[[#This Row],[Status]]="Cancelled",Flights[[#This Row],[Cancellation Reason]]="Airline/Carrier"),Flights[[#This Row],[Delay Type]]="Severe"),"Yes","No")</f>
        <v>No</v>
      </c>
    </row>
    <row r="3398" spans="1:24" x14ac:dyDescent="0.25">
      <c r="A3398" s="3">
        <v>42251</v>
      </c>
      <c r="B3398">
        <f>WEEKNUM(Flights[[#This Row],[Date]],2)</f>
        <v>36</v>
      </c>
      <c r="C3398">
        <f>WEEKDAY(Flights[[#This Row],[Date]],2)</f>
        <v>5</v>
      </c>
      <c r="D3398" t="s">
        <v>625</v>
      </c>
      <c r="E3398" t="s">
        <v>1990</v>
      </c>
      <c r="F3398" t="s">
        <v>0</v>
      </c>
      <c r="G3398" t="s">
        <v>17</v>
      </c>
      <c r="H3398" t="str">
        <f>_xlfn.XLOOKUP(Flights[[#This Row],[Destination]],Airports!$A$1:$A$77,Airports!$D$1:$D$77,"Code not found")</f>
        <v>Honolulu</v>
      </c>
      <c r="I3398" t="str" cm="1">
        <f t="array" ref="I3398">_xlfn.XLOOKUP(Flights[[#This Row],[Destination]],_xlfn._TRO_TRAILING(Airports!A:A),_xlfn._TRO_TRAILING(Airports!E:E),"Code not found")</f>
        <v>HI</v>
      </c>
      <c r="J3398" s="1">
        <v>0.79861111111111116</v>
      </c>
      <c r="K3398">
        <f>HOUR(Flights[[#This Row],[Scheduled Departure]])</f>
        <v>19</v>
      </c>
      <c r="L3398" s="1">
        <v>0.81527777777777777</v>
      </c>
      <c r="M3398">
        <v>24</v>
      </c>
      <c r="N3398">
        <v>335</v>
      </c>
      <c r="O3398" s="14">
        <f>Flights[[#This Row],[Length (min)]]/60</f>
        <v>5.583333333333333</v>
      </c>
      <c r="P3398">
        <v>2556</v>
      </c>
      <c r="Q3398" s="17">
        <f>IFERROR(Flights[[#This Row],[Distance]]/Flights[[#This Row],[Length (hr)]],"")</f>
        <v>457.79104477611941</v>
      </c>
      <c r="R3398" s="1">
        <v>0.91666666666666663</v>
      </c>
      <c r="S3398" s="1">
        <v>0.92291666666666672</v>
      </c>
      <c r="T3398">
        <v>9</v>
      </c>
      <c r="U3398" t="str">
        <f>IF(Flights[[#This Row],[Arrival Delay]]="","Cancelled",IF(Flights[[#This Row],[Arrival Delay]]&gt;15,"Delayed","On time"))</f>
        <v>On time</v>
      </c>
      <c r="V3398" t="str">
        <f>IF(Flights[[#This Row],[Status]]&lt;&gt;"Delayed","",IF(Flights[[#This Row],[Arrival Delay]]&gt;120,"Severe",IF(Flights[[#This Row],[Arrival Delay]]&gt;60,"Major","Moderate")))</f>
        <v/>
      </c>
      <c r="X3398" t="str">
        <f>IF(OR(AND(Flights[[#This Row],[Status]]="Cancelled",Flights[[#This Row],[Cancellation Reason]]="Airline/Carrier"),Flights[[#This Row],[Delay Type]]="Severe"),"Yes","No")</f>
        <v>No</v>
      </c>
    </row>
    <row r="3399" spans="1:24" x14ac:dyDescent="0.25">
      <c r="A3399" s="3">
        <v>42251</v>
      </c>
      <c r="B3399">
        <f>WEEKNUM(Flights[[#This Row],[Date]],2)</f>
        <v>36</v>
      </c>
      <c r="C3399">
        <f>WEEKDAY(Flights[[#This Row],[Date]],2)</f>
        <v>5</v>
      </c>
      <c r="D3399" t="s">
        <v>1762</v>
      </c>
      <c r="E3399" t="s">
        <v>1989</v>
      </c>
      <c r="F3399" t="s">
        <v>0</v>
      </c>
      <c r="G3399" t="s">
        <v>9</v>
      </c>
      <c r="H3399" t="str">
        <f>_xlfn.XLOOKUP(Flights[[#This Row],[Destination]],Airports!$A$1:$A$77,Airports!$D$1:$D$77,"Code not found")</f>
        <v>San Francisco</v>
      </c>
      <c r="I3399" t="str" cm="1">
        <f t="array" ref="I3399">_xlfn.XLOOKUP(Flights[[#This Row],[Destination]],_xlfn._TRO_TRAILING(Airports!A:A),_xlfn._TRO_TRAILING(Airports!E:E),"Code not found")</f>
        <v>CA</v>
      </c>
      <c r="J3399" s="1">
        <v>0.83333333333333337</v>
      </c>
      <c r="K3399">
        <f>HOUR(Flights[[#This Row],[Scheduled Departure]])</f>
        <v>20</v>
      </c>
      <c r="L3399" s="1">
        <v>0.86250000000000004</v>
      </c>
      <c r="M3399">
        <v>42</v>
      </c>
      <c r="N3399">
        <v>84</v>
      </c>
      <c r="O3399" s="14">
        <f>Flights[[#This Row],[Length (min)]]/60</f>
        <v>1.4</v>
      </c>
      <c r="P3399">
        <v>337</v>
      </c>
      <c r="Q3399" s="17">
        <f>IFERROR(Flights[[#This Row],[Distance]]/Flights[[#This Row],[Length (hr)]],"")</f>
        <v>240.71428571428572</v>
      </c>
      <c r="R3399" s="1">
        <v>0.89444444444444449</v>
      </c>
      <c r="S3399" s="1">
        <v>0.92083333333333328</v>
      </c>
      <c r="T3399">
        <v>38</v>
      </c>
      <c r="U3399" t="str">
        <f>IF(Flights[[#This Row],[Arrival Delay]]="","Cancelled",IF(Flights[[#This Row],[Arrival Delay]]&gt;15,"Delayed","On time"))</f>
        <v>Delayed</v>
      </c>
      <c r="V3399" t="str">
        <f>IF(Flights[[#This Row],[Status]]&lt;&gt;"Delayed","",IF(Flights[[#This Row],[Arrival Delay]]&gt;120,"Severe",IF(Flights[[#This Row],[Arrival Delay]]&gt;60,"Major","Moderate")))</f>
        <v>Moderate</v>
      </c>
      <c r="X3399" t="str">
        <f>IF(OR(AND(Flights[[#This Row],[Status]]="Cancelled",Flights[[#This Row],[Cancellation Reason]]="Airline/Carrier"),Flights[[#This Row],[Delay Type]]="Severe"),"Yes","No")</f>
        <v>No</v>
      </c>
    </row>
    <row r="3400" spans="1:24" x14ac:dyDescent="0.25">
      <c r="A3400" s="3">
        <v>42251</v>
      </c>
      <c r="B3400">
        <f>WEEKNUM(Flights[[#This Row],[Date]],2)</f>
        <v>36</v>
      </c>
      <c r="C3400">
        <f>WEEKDAY(Flights[[#This Row],[Date]],2)</f>
        <v>5</v>
      </c>
      <c r="D3400" t="s">
        <v>474</v>
      </c>
      <c r="E3400" t="s">
        <v>1990</v>
      </c>
      <c r="F3400" t="s">
        <v>0</v>
      </c>
      <c r="G3400" t="s">
        <v>9</v>
      </c>
      <c r="H3400" t="str">
        <f>_xlfn.XLOOKUP(Flights[[#This Row],[Destination]],Airports!$A$1:$A$77,Airports!$D$1:$D$77,"Code not found")</f>
        <v>San Francisco</v>
      </c>
      <c r="I3400" t="str" cm="1">
        <f t="array" ref="I3400">_xlfn.XLOOKUP(Flights[[#This Row],[Destination]],_xlfn._TRO_TRAILING(Airports!A:A),_xlfn._TRO_TRAILING(Airports!E:E),"Code not found")</f>
        <v>CA</v>
      </c>
      <c r="J3400" s="1">
        <v>0.85416666666666663</v>
      </c>
      <c r="K3400">
        <f>HOUR(Flights[[#This Row],[Scheduled Departure]])</f>
        <v>20</v>
      </c>
      <c r="L3400" s="1">
        <v>0.86250000000000004</v>
      </c>
      <c r="M3400">
        <v>12</v>
      </c>
      <c r="N3400">
        <v>78</v>
      </c>
      <c r="O3400" s="14">
        <f>Flights[[#This Row],[Length (min)]]/60</f>
        <v>1.3</v>
      </c>
      <c r="P3400">
        <v>337</v>
      </c>
      <c r="Q3400" s="17">
        <f>IFERROR(Flights[[#This Row],[Distance]]/Flights[[#This Row],[Length (hr)]],"")</f>
        <v>259.23076923076923</v>
      </c>
      <c r="R3400" s="1">
        <v>0.91111111111111109</v>
      </c>
      <c r="S3400" s="1">
        <v>0.91666666666666663</v>
      </c>
      <c r="T3400">
        <v>8</v>
      </c>
      <c r="U3400" t="str">
        <f>IF(Flights[[#This Row],[Arrival Delay]]="","Cancelled",IF(Flights[[#This Row],[Arrival Delay]]&gt;15,"Delayed","On time"))</f>
        <v>On time</v>
      </c>
      <c r="V3400" t="str">
        <f>IF(Flights[[#This Row],[Status]]&lt;&gt;"Delayed","",IF(Flights[[#This Row],[Arrival Delay]]&gt;120,"Severe",IF(Flights[[#This Row],[Arrival Delay]]&gt;60,"Major","Moderate")))</f>
        <v/>
      </c>
      <c r="X3400" t="str">
        <f>IF(OR(AND(Flights[[#This Row],[Status]]="Cancelled",Flights[[#This Row],[Cancellation Reason]]="Airline/Carrier"),Flights[[#This Row],[Delay Type]]="Severe"),"Yes","No")</f>
        <v>No</v>
      </c>
    </row>
    <row r="3401" spans="1:24" x14ac:dyDescent="0.25">
      <c r="A3401" s="3">
        <v>42251</v>
      </c>
      <c r="B3401">
        <f>WEEKNUM(Flights[[#This Row],[Date]],2)</f>
        <v>36</v>
      </c>
      <c r="C3401">
        <f>WEEKDAY(Flights[[#This Row],[Date]],2)</f>
        <v>5</v>
      </c>
      <c r="D3401" t="s">
        <v>1403</v>
      </c>
      <c r="E3401" t="s">
        <v>1990</v>
      </c>
      <c r="F3401" t="s">
        <v>0</v>
      </c>
      <c r="G3401" t="s">
        <v>15</v>
      </c>
      <c r="H3401" t="str">
        <f>_xlfn.XLOOKUP(Flights[[#This Row],[Destination]],Airports!$A$1:$A$77,Airports!$D$1:$D$77,"Code not found")</f>
        <v>Las Vegas</v>
      </c>
      <c r="I3401" t="str" cm="1">
        <f t="array" ref="I3401">_xlfn.XLOOKUP(Flights[[#This Row],[Destination]],_xlfn._TRO_TRAILING(Airports!A:A),_xlfn._TRO_TRAILING(Airports!E:E),"Code not found")</f>
        <v>NV</v>
      </c>
      <c r="J3401" s="1">
        <v>0.90833333333333333</v>
      </c>
      <c r="K3401">
        <f>HOUR(Flights[[#This Row],[Scheduled Departure]])</f>
        <v>21</v>
      </c>
      <c r="L3401" s="1">
        <v>0.93472222222222223</v>
      </c>
      <c r="M3401">
        <v>38</v>
      </c>
      <c r="N3401">
        <v>69</v>
      </c>
      <c r="O3401" s="14">
        <f>Flights[[#This Row],[Length (min)]]/60</f>
        <v>1.1499999999999999</v>
      </c>
      <c r="P3401">
        <v>236</v>
      </c>
      <c r="Q3401" s="17">
        <f>IFERROR(Flights[[#This Row],[Distance]]/Flights[[#This Row],[Length (hr)]],"")</f>
        <v>205.21739130434784</v>
      </c>
      <c r="R3401" s="1">
        <v>0.95902777777777781</v>
      </c>
      <c r="S3401" s="1">
        <v>0.98263888888888884</v>
      </c>
      <c r="T3401">
        <v>34</v>
      </c>
      <c r="U3401" t="str">
        <f>IF(Flights[[#This Row],[Arrival Delay]]="","Cancelled",IF(Flights[[#This Row],[Arrival Delay]]&gt;15,"Delayed","On time"))</f>
        <v>Delayed</v>
      </c>
      <c r="V3401" t="str">
        <f>IF(Flights[[#This Row],[Status]]&lt;&gt;"Delayed","",IF(Flights[[#This Row],[Arrival Delay]]&gt;120,"Severe",IF(Flights[[#This Row],[Arrival Delay]]&gt;60,"Major","Moderate")))</f>
        <v>Moderate</v>
      </c>
      <c r="X3401" t="str">
        <f>IF(OR(AND(Flights[[#This Row],[Status]]="Cancelled",Flights[[#This Row],[Cancellation Reason]]="Airline/Carrier"),Flights[[#This Row],[Delay Type]]="Severe"),"Yes","No")</f>
        <v>No</v>
      </c>
    </row>
    <row r="3402" spans="1:24" x14ac:dyDescent="0.25">
      <c r="A3402" s="3">
        <v>42252</v>
      </c>
      <c r="B3402">
        <f>WEEKNUM(Flights[[#This Row],[Date]],2)</f>
        <v>36</v>
      </c>
      <c r="C3402">
        <f>WEEKDAY(Flights[[#This Row],[Date]],2)</f>
        <v>6</v>
      </c>
      <c r="D3402" t="s">
        <v>164</v>
      </c>
      <c r="E3402" t="s">
        <v>1987</v>
      </c>
      <c r="F3402" t="s">
        <v>0</v>
      </c>
      <c r="G3402" t="s">
        <v>3</v>
      </c>
      <c r="H3402" t="str">
        <f>_xlfn.XLOOKUP(Flights[[#This Row],[Destination]],Airports!$A$1:$A$77,Airports!$D$1:$D$77,"Code not found")</f>
        <v>Dallas</v>
      </c>
      <c r="I3402" t="str" cm="1">
        <f t="array" ref="I3402">_xlfn.XLOOKUP(Flights[[#This Row],[Destination]],_xlfn._TRO_TRAILING(Airports!A:A),_xlfn._TRO_TRAILING(Airports!E:E),"Code not found")</f>
        <v>TX</v>
      </c>
      <c r="J3402" s="1">
        <v>0.3125</v>
      </c>
      <c r="K3402">
        <f>HOUR(Flights[[#This Row],[Scheduled Departure]])</f>
        <v>7</v>
      </c>
      <c r="L3402" s="1">
        <v>0.30833333333333335</v>
      </c>
      <c r="M3402">
        <v>-6</v>
      </c>
      <c r="N3402">
        <v>172</v>
      </c>
      <c r="O3402" s="14">
        <f>Flights[[#This Row],[Length (min)]]/60</f>
        <v>2.8666666666666667</v>
      </c>
      <c r="P3402">
        <v>1235</v>
      </c>
      <c r="Q3402" s="17">
        <f>IFERROR(Flights[[#This Row],[Distance]]/Flights[[#This Row],[Length (hr)]],"")</f>
        <v>430.81395348837208</v>
      </c>
      <c r="R3402" s="1">
        <v>0.53055555555555556</v>
      </c>
      <c r="S3402" s="1">
        <v>0.51111111111111107</v>
      </c>
      <c r="T3402">
        <v>-28</v>
      </c>
      <c r="U3402" t="str">
        <f>IF(Flights[[#This Row],[Arrival Delay]]="","Cancelled",IF(Flights[[#This Row],[Arrival Delay]]&gt;15,"Delayed","On time"))</f>
        <v>On time</v>
      </c>
      <c r="V3402" t="str">
        <f>IF(Flights[[#This Row],[Status]]&lt;&gt;"Delayed","",IF(Flights[[#This Row],[Arrival Delay]]&gt;120,"Severe",IF(Flights[[#This Row],[Arrival Delay]]&gt;60,"Major","Moderate")))</f>
        <v/>
      </c>
      <c r="X3402" t="str">
        <f>IF(OR(AND(Flights[[#This Row],[Status]]="Cancelled",Flights[[#This Row],[Cancellation Reason]]="Airline/Carrier"),Flights[[#This Row],[Delay Type]]="Severe"),"Yes","No")</f>
        <v>No</v>
      </c>
    </row>
    <row r="3403" spans="1:24" x14ac:dyDescent="0.25">
      <c r="A3403" s="3">
        <v>42252</v>
      </c>
      <c r="B3403">
        <f>WEEKNUM(Flights[[#This Row],[Date]],2)</f>
        <v>36</v>
      </c>
      <c r="C3403">
        <f>WEEKDAY(Flights[[#This Row],[Date]],2)</f>
        <v>6</v>
      </c>
      <c r="D3403" t="s">
        <v>442</v>
      </c>
      <c r="E3403" t="s">
        <v>1994</v>
      </c>
      <c r="F3403" t="s">
        <v>0</v>
      </c>
      <c r="G3403" t="s">
        <v>3</v>
      </c>
      <c r="H3403" t="str">
        <f>_xlfn.XLOOKUP(Flights[[#This Row],[Destination]],Airports!$A$1:$A$77,Airports!$D$1:$D$77,"Code not found")</f>
        <v>Dallas</v>
      </c>
      <c r="I3403" t="str" cm="1">
        <f t="array" ref="I3403">_xlfn.XLOOKUP(Flights[[#This Row],[Destination]],_xlfn._TRO_TRAILING(Airports!A:A),_xlfn._TRO_TRAILING(Airports!E:E),"Code not found")</f>
        <v>TX</v>
      </c>
      <c r="J3403" s="1">
        <v>0.3611111111111111</v>
      </c>
      <c r="K3403">
        <f>HOUR(Flights[[#This Row],[Scheduled Departure]])</f>
        <v>8</v>
      </c>
      <c r="L3403" s="1">
        <v>0.36388888888888887</v>
      </c>
      <c r="M3403">
        <v>4</v>
      </c>
      <c r="N3403">
        <v>182</v>
      </c>
      <c r="O3403" s="14">
        <f>Flights[[#This Row],[Length (min)]]/60</f>
        <v>3.0333333333333332</v>
      </c>
      <c r="P3403">
        <v>1235</v>
      </c>
      <c r="Q3403" s="17">
        <f>IFERROR(Flights[[#This Row],[Distance]]/Flights[[#This Row],[Length (hr)]],"")</f>
        <v>407.14285714285717</v>
      </c>
      <c r="R3403" s="1">
        <v>0.5756944444444444</v>
      </c>
      <c r="S3403" s="1">
        <v>0.57361111111111107</v>
      </c>
      <c r="T3403">
        <v>-3</v>
      </c>
      <c r="U3403" t="str">
        <f>IF(Flights[[#This Row],[Arrival Delay]]="","Cancelled",IF(Flights[[#This Row],[Arrival Delay]]&gt;15,"Delayed","On time"))</f>
        <v>On time</v>
      </c>
      <c r="V3403" t="str">
        <f>IF(Flights[[#This Row],[Status]]&lt;&gt;"Delayed","",IF(Flights[[#This Row],[Arrival Delay]]&gt;120,"Severe",IF(Flights[[#This Row],[Arrival Delay]]&gt;60,"Major","Moderate")))</f>
        <v/>
      </c>
      <c r="X3403" t="str">
        <f>IF(OR(AND(Flights[[#This Row],[Status]]="Cancelled",Flights[[#This Row],[Cancellation Reason]]="Airline/Carrier"),Flights[[#This Row],[Delay Type]]="Severe"),"Yes","No")</f>
        <v>No</v>
      </c>
    </row>
    <row r="3404" spans="1:24" x14ac:dyDescent="0.25">
      <c r="A3404" s="3">
        <v>42252</v>
      </c>
      <c r="B3404">
        <f>WEEKNUM(Flights[[#This Row],[Date]],2)</f>
        <v>36</v>
      </c>
      <c r="C3404">
        <f>WEEKDAY(Flights[[#This Row],[Date]],2)</f>
        <v>6</v>
      </c>
      <c r="D3404" t="s">
        <v>168</v>
      </c>
      <c r="E3404" t="s">
        <v>1987</v>
      </c>
      <c r="F3404" t="s">
        <v>0</v>
      </c>
      <c r="G3404" t="s">
        <v>4</v>
      </c>
      <c r="H3404" t="str">
        <f>_xlfn.XLOOKUP(Flights[[#This Row],[Destination]],Airports!$A$1:$A$77,Airports!$D$1:$D$77,"Code not found")</f>
        <v>Chicago</v>
      </c>
      <c r="I3404" t="str" cm="1">
        <f t="array" ref="I3404">_xlfn.XLOOKUP(Flights[[#This Row],[Destination]],_xlfn._TRO_TRAILING(Airports!A:A),_xlfn._TRO_TRAILING(Airports!E:E),"Code not found")</f>
        <v>IL</v>
      </c>
      <c r="J3404" s="1">
        <v>0.39583333333333331</v>
      </c>
      <c r="K3404">
        <f>HOUR(Flights[[#This Row],[Scheduled Departure]])</f>
        <v>9</v>
      </c>
      <c r="L3404" s="1">
        <v>0.39513888888888887</v>
      </c>
      <c r="M3404">
        <v>-1</v>
      </c>
      <c r="N3404">
        <v>243</v>
      </c>
      <c r="O3404" s="14">
        <f>Flights[[#This Row],[Length (min)]]/60</f>
        <v>4.05</v>
      </c>
      <c r="P3404">
        <v>1744</v>
      </c>
      <c r="Q3404" s="17">
        <f>IFERROR(Flights[[#This Row],[Distance]]/Flights[[#This Row],[Length (hr)]],"")</f>
        <v>430.61728395061732</v>
      </c>
      <c r="R3404" s="1">
        <v>0.65902777777777777</v>
      </c>
      <c r="S3404" s="1">
        <v>0.64722222222222225</v>
      </c>
      <c r="T3404">
        <v>-17</v>
      </c>
      <c r="U3404" t="str">
        <f>IF(Flights[[#This Row],[Arrival Delay]]="","Cancelled",IF(Flights[[#This Row],[Arrival Delay]]&gt;15,"Delayed","On time"))</f>
        <v>On time</v>
      </c>
      <c r="V3404" t="str">
        <f>IF(Flights[[#This Row],[Status]]&lt;&gt;"Delayed","",IF(Flights[[#This Row],[Arrival Delay]]&gt;120,"Severe",IF(Flights[[#This Row],[Arrival Delay]]&gt;60,"Major","Moderate")))</f>
        <v/>
      </c>
      <c r="X3404" t="str">
        <f>IF(OR(AND(Flights[[#This Row],[Status]]="Cancelled",Flights[[#This Row],[Cancellation Reason]]="Airline/Carrier"),Flights[[#This Row],[Delay Type]]="Severe"),"Yes","No")</f>
        <v>No</v>
      </c>
    </row>
    <row r="3405" spans="1:24" x14ac:dyDescent="0.25">
      <c r="A3405" s="3">
        <v>42252</v>
      </c>
      <c r="B3405">
        <f>WEEKNUM(Flights[[#This Row],[Date]],2)</f>
        <v>36</v>
      </c>
      <c r="C3405">
        <f>WEEKDAY(Flights[[#This Row],[Date]],2)</f>
        <v>6</v>
      </c>
      <c r="D3405" t="s">
        <v>1373</v>
      </c>
      <c r="E3405" t="s">
        <v>1993</v>
      </c>
      <c r="F3405" t="s">
        <v>0</v>
      </c>
      <c r="G3405" t="s">
        <v>3</v>
      </c>
      <c r="H3405" t="str">
        <f>_xlfn.XLOOKUP(Flights[[#This Row],[Destination]],Airports!$A$1:$A$77,Airports!$D$1:$D$77,"Code not found")</f>
        <v>Dallas</v>
      </c>
      <c r="I3405" t="str" cm="1">
        <f t="array" ref="I3405">_xlfn.XLOOKUP(Flights[[#This Row],[Destination]],_xlfn._TRO_TRAILING(Airports!A:A),_xlfn._TRO_TRAILING(Airports!E:E),"Code not found")</f>
        <v>TX</v>
      </c>
      <c r="J3405" s="1">
        <v>0.40625</v>
      </c>
      <c r="K3405">
        <f>HOUR(Flights[[#This Row],[Scheduled Departure]])</f>
        <v>9</v>
      </c>
      <c r="L3405" s="1">
        <v>0.42291666666666666</v>
      </c>
      <c r="M3405">
        <v>24</v>
      </c>
      <c r="N3405">
        <v>167</v>
      </c>
      <c r="O3405" s="14">
        <f>Flights[[#This Row],[Length (min)]]/60</f>
        <v>2.7833333333333332</v>
      </c>
      <c r="P3405">
        <v>1235</v>
      </c>
      <c r="Q3405" s="17">
        <f>IFERROR(Flights[[#This Row],[Distance]]/Flights[[#This Row],[Length (hr)]],"")</f>
        <v>443.7125748502994</v>
      </c>
      <c r="R3405" s="1">
        <v>0.60972222222222228</v>
      </c>
      <c r="S3405" s="1">
        <v>0.62222222222222223</v>
      </c>
      <c r="T3405">
        <v>18</v>
      </c>
      <c r="U3405" t="str">
        <f>IF(Flights[[#This Row],[Arrival Delay]]="","Cancelled",IF(Flights[[#This Row],[Arrival Delay]]&gt;15,"Delayed","On time"))</f>
        <v>Delayed</v>
      </c>
      <c r="V3405" t="str">
        <f>IF(Flights[[#This Row],[Status]]&lt;&gt;"Delayed","",IF(Flights[[#This Row],[Arrival Delay]]&gt;120,"Severe",IF(Flights[[#This Row],[Arrival Delay]]&gt;60,"Major","Moderate")))</f>
        <v>Moderate</v>
      </c>
      <c r="X3405" t="str">
        <f>IF(OR(AND(Flights[[#This Row],[Status]]="Cancelled",Flights[[#This Row],[Cancellation Reason]]="Airline/Carrier"),Flights[[#This Row],[Delay Type]]="Severe"),"Yes","No")</f>
        <v>No</v>
      </c>
    </row>
    <row r="3406" spans="1:24" x14ac:dyDescent="0.25">
      <c r="A3406" s="3">
        <v>42252</v>
      </c>
      <c r="B3406">
        <f>WEEKNUM(Flights[[#This Row],[Date]],2)</f>
        <v>36</v>
      </c>
      <c r="C3406">
        <f>WEEKDAY(Flights[[#This Row],[Date]],2)</f>
        <v>6</v>
      </c>
      <c r="D3406" t="s">
        <v>1601</v>
      </c>
      <c r="E3406" t="s">
        <v>1989</v>
      </c>
      <c r="F3406" t="s">
        <v>0</v>
      </c>
      <c r="G3406" t="s">
        <v>344</v>
      </c>
      <c r="H3406" t="str">
        <f>_xlfn.XLOOKUP(Flights[[#This Row],[Destination]],Airports!$A$1:$A$77,Airports!$D$1:$D$77,"Code not found")</f>
        <v>Seattle</v>
      </c>
      <c r="I3406" t="str" cm="1">
        <f t="array" ref="I3406">_xlfn.XLOOKUP(Flights[[#This Row],[Destination]],_xlfn._TRO_TRAILING(Airports!A:A),_xlfn._TRO_TRAILING(Airports!E:E),"Code not found")</f>
        <v>WA</v>
      </c>
      <c r="J3406" s="1">
        <v>0.4548611111111111</v>
      </c>
      <c r="K3406">
        <f>HOUR(Flights[[#This Row],[Scheduled Departure]])</f>
        <v>10</v>
      </c>
      <c r="L3406" s="1">
        <v>0.45694444444444443</v>
      </c>
      <c r="M3406">
        <v>3</v>
      </c>
      <c r="N3406">
        <v>169</v>
      </c>
      <c r="O3406" s="14">
        <f>Flights[[#This Row],[Length (min)]]/60</f>
        <v>2.8166666666666669</v>
      </c>
      <c r="P3406">
        <v>954</v>
      </c>
      <c r="Q3406" s="17">
        <f>IFERROR(Flights[[#This Row],[Distance]]/Flights[[#This Row],[Length (hr)]],"")</f>
        <v>338.69822485207101</v>
      </c>
      <c r="R3406" s="1">
        <v>0.56597222222222221</v>
      </c>
      <c r="S3406" s="1">
        <v>0.57430555555555551</v>
      </c>
      <c r="T3406">
        <v>12</v>
      </c>
      <c r="U3406" t="str">
        <f>IF(Flights[[#This Row],[Arrival Delay]]="","Cancelled",IF(Flights[[#This Row],[Arrival Delay]]&gt;15,"Delayed","On time"))</f>
        <v>On time</v>
      </c>
      <c r="V3406" t="str">
        <f>IF(Flights[[#This Row],[Status]]&lt;&gt;"Delayed","",IF(Flights[[#This Row],[Arrival Delay]]&gt;120,"Severe",IF(Flights[[#This Row],[Arrival Delay]]&gt;60,"Major","Moderate")))</f>
        <v/>
      </c>
      <c r="X3406" t="str">
        <f>IF(OR(AND(Flights[[#This Row],[Status]]="Cancelled",Flights[[#This Row],[Cancellation Reason]]="Airline/Carrier"),Flights[[#This Row],[Delay Type]]="Severe"),"Yes","No")</f>
        <v>No</v>
      </c>
    </row>
    <row r="3407" spans="1:24" x14ac:dyDescent="0.25">
      <c r="A3407" s="3">
        <v>42252</v>
      </c>
      <c r="B3407">
        <f>WEEKNUM(Flights[[#This Row],[Date]],2)</f>
        <v>36</v>
      </c>
      <c r="C3407">
        <f>WEEKDAY(Flights[[#This Row],[Date]],2)</f>
        <v>6</v>
      </c>
      <c r="D3407" t="s">
        <v>508</v>
      </c>
      <c r="E3407" t="s">
        <v>1990</v>
      </c>
      <c r="F3407" t="s">
        <v>0</v>
      </c>
      <c r="G3407" t="s">
        <v>17</v>
      </c>
      <c r="H3407" t="str">
        <f>_xlfn.XLOOKUP(Flights[[#This Row],[Destination]],Airports!$A$1:$A$77,Airports!$D$1:$D$77,"Code not found")</f>
        <v>Honolulu</v>
      </c>
      <c r="I3407" t="str" cm="1">
        <f t="array" ref="I3407">_xlfn.XLOOKUP(Flights[[#This Row],[Destination]],_xlfn._TRO_TRAILING(Airports!A:A),_xlfn._TRO_TRAILING(Airports!E:E),"Code not found")</f>
        <v>HI</v>
      </c>
      <c r="J3407" s="1">
        <v>0.5625</v>
      </c>
      <c r="K3407">
        <f>HOUR(Flights[[#This Row],[Scheduled Departure]])</f>
        <v>13</v>
      </c>
      <c r="L3407" s="1">
        <v>0.56041666666666667</v>
      </c>
      <c r="M3407">
        <v>-3</v>
      </c>
      <c r="N3407">
        <v>346</v>
      </c>
      <c r="O3407" s="14">
        <f>Flights[[#This Row],[Length (min)]]/60</f>
        <v>5.7666666666666666</v>
      </c>
      <c r="P3407">
        <v>2556</v>
      </c>
      <c r="Q3407" s="17">
        <f>IFERROR(Flights[[#This Row],[Distance]]/Flights[[#This Row],[Length (hr)]],"")</f>
        <v>443.23699421965318</v>
      </c>
      <c r="R3407" s="1">
        <v>0.68055555555555558</v>
      </c>
      <c r="S3407" s="1">
        <v>0.67569444444444449</v>
      </c>
      <c r="T3407">
        <v>-7</v>
      </c>
      <c r="U3407" t="str">
        <f>IF(Flights[[#This Row],[Arrival Delay]]="","Cancelled",IF(Flights[[#This Row],[Arrival Delay]]&gt;15,"Delayed","On time"))</f>
        <v>On time</v>
      </c>
      <c r="V3407" t="str">
        <f>IF(Flights[[#This Row],[Status]]&lt;&gt;"Delayed","",IF(Flights[[#This Row],[Arrival Delay]]&gt;120,"Severe",IF(Flights[[#This Row],[Arrival Delay]]&gt;60,"Major","Moderate")))</f>
        <v/>
      </c>
      <c r="X3407" t="str">
        <f>IF(OR(AND(Flights[[#This Row],[Status]]="Cancelled",Flights[[#This Row],[Cancellation Reason]]="Airline/Carrier"),Flights[[#This Row],[Delay Type]]="Severe"),"Yes","No")</f>
        <v>No</v>
      </c>
    </row>
    <row r="3408" spans="1:24" x14ac:dyDescent="0.25">
      <c r="A3408" s="3">
        <v>42252</v>
      </c>
      <c r="B3408">
        <f>WEEKNUM(Flights[[#This Row],[Date]],2)</f>
        <v>36</v>
      </c>
      <c r="C3408">
        <f>WEEKDAY(Flights[[#This Row],[Date]],2)</f>
        <v>6</v>
      </c>
      <c r="D3408" t="s">
        <v>106</v>
      </c>
      <c r="E3408" t="s">
        <v>1987</v>
      </c>
      <c r="F3408" t="s">
        <v>0</v>
      </c>
      <c r="G3408" t="s">
        <v>10</v>
      </c>
      <c r="H3408" t="str">
        <f>_xlfn.XLOOKUP(Flights[[#This Row],[Destination]],Airports!$A$1:$A$77,Airports!$D$1:$D$77,"Code not found")</f>
        <v>Boston</v>
      </c>
      <c r="I3408" t="str" cm="1">
        <f t="array" ref="I3408">_xlfn.XLOOKUP(Flights[[#This Row],[Destination]],_xlfn._TRO_TRAILING(Airports!A:A),_xlfn._TRO_TRAILING(Airports!E:E),"Code not found")</f>
        <v>MA</v>
      </c>
      <c r="J3408" s="1">
        <v>0.61458333333333337</v>
      </c>
      <c r="K3408">
        <f>HOUR(Flights[[#This Row],[Scheduled Departure]])</f>
        <v>14</v>
      </c>
      <c r="L3408" s="1">
        <v>0.60972222222222228</v>
      </c>
      <c r="M3408">
        <v>-7</v>
      </c>
      <c r="N3408">
        <v>317</v>
      </c>
      <c r="O3408" s="14">
        <f>Flights[[#This Row],[Length (min)]]/60</f>
        <v>5.2833333333333332</v>
      </c>
      <c r="P3408">
        <v>2611</v>
      </c>
      <c r="Q3408" s="17">
        <f>IFERROR(Flights[[#This Row],[Distance]]/Flights[[#This Row],[Length (hr)]],"")</f>
        <v>494.19558359621453</v>
      </c>
      <c r="R3408" s="1">
        <v>0.97291666666666665</v>
      </c>
      <c r="S3408" s="1">
        <v>0.95486111111111116</v>
      </c>
      <c r="T3408">
        <v>-26</v>
      </c>
      <c r="U3408" t="str">
        <f>IF(Flights[[#This Row],[Arrival Delay]]="","Cancelled",IF(Flights[[#This Row],[Arrival Delay]]&gt;15,"Delayed","On time"))</f>
        <v>On time</v>
      </c>
      <c r="V3408" t="str">
        <f>IF(Flights[[#This Row],[Status]]&lt;&gt;"Delayed","",IF(Flights[[#This Row],[Arrival Delay]]&gt;120,"Severe",IF(Flights[[#This Row],[Arrival Delay]]&gt;60,"Major","Moderate")))</f>
        <v/>
      </c>
      <c r="X3408" t="str">
        <f>IF(OR(AND(Flights[[#This Row],[Status]]="Cancelled",Flights[[#This Row],[Cancellation Reason]]="Airline/Carrier"),Flights[[#This Row],[Delay Type]]="Severe"),"Yes","No")</f>
        <v>No</v>
      </c>
    </row>
    <row r="3409" spans="1:24" x14ac:dyDescent="0.25">
      <c r="A3409" s="3">
        <v>42252</v>
      </c>
      <c r="B3409">
        <f>WEEKNUM(Flights[[#This Row],[Date]],2)</f>
        <v>36</v>
      </c>
      <c r="C3409">
        <f>WEEKDAY(Flights[[#This Row],[Date]],2)</f>
        <v>6</v>
      </c>
      <c r="D3409" t="s">
        <v>79</v>
      </c>
      <c r="E3409" t="s">
        <v>1987</v>
      </c>
      <c r="F3409" t="s">
        <v>0</v>
      </c>
      <c r="G3409" t="s">
        <v>3</v>
      </c>
      <c r="H3409" t="str">
        <f>_xlfn.XLOOKUP(Flights[[#This Row],[Destination]],Airports!$A$1:$A$77,Airports!$D$1:$D$77,"Code not found")</f>
        <v>Dallas</v>
      </c>
      <c r="I3409" t="str" cm="1">
        <f t="array" ref="I3409">_xlfn.XLOOKUP(Flights[[#This Row],[Destination]],_xlfn._TRO_TRAILING(Airports!A:A),_xlfn._TRO_TRAILING(Airports!E:E),"Code not found")</f>
        <v>TX</v>
      </c>
      <c r="J3409" s="1">
        <v>0.64861111111111114</v>
      </c>
      <c r="K3409">
        <f>HOUR(Flights[[#This Row],[Scheduled Departure]])</f>
        <v>15</v>
      </c>
      <c r="L3409" s="1">
        <v>0.64652777777777781</v>
      </c>
      <c r="M3409">
        <v>-3</v>
      </c>
      <c r="N3409">
        <v>175</v>
      </c>
      <c r="O3409" s="14">
        <f>Flights[[#This Row],[Length (min)]]/60</f>
        <v>2.9166666666666665</v>
      </c>
      <c r="P3409">
        <v>1235</v>
      </c>
      <c r="Q3409" s="17">
        <f>IFERROR(Flights[[#This Row],[Distance]]/Flights[[#This Row],[Length (hr)]],"")</f>
        <v>423.42857142857144</v>
      </c>
      <c r="R3409" s="1">
        <v>0.86944444444444446</v>
      </c>
      <c r="S3409" s="1">
        <v>0.85138888888888886</v>
      </c>
      <c r="T3409">
        <v>-26</v>
      </c>
      <c r="U3409" t="str">
        <f>IF(Flights[[#This Row],[Arrival Delay]]="","Cancelled",IF(Flights[[#This Row],[Arrival Delay]]&gt;15,"Delayed","On time"))</f>
        <v>On time</v>
      </c>
      <c r="V3409" t="str">
        <f>IF(Flights[[#This Row],[Status]]&lt;&gt;"Delayed","",IF(Flights[[#This Row],[Arrival Delay]]&gt;120,"Severe",IF(Flights[[#This Row],[Arrival Delay]]&gt;60,"Major","Moderate")))</f>
        <v/>
      </c>
      <c r="X3409" t="str">
        <f>IF(OR(AND(Flights[[#This Row],[Status]]="Cancelled",Flights[[#This Row],[Cancellation Reason]]="Airline/Carrier"),Flights[[#This Row],[Delay Type]]="Severe"),"Yes","No")</f>
        <v>No</v>
      </c>
    </row>
    <row r="3410" spans="1:24" x14ac:dyDescent="0.25">
      <c r="A3410" s="3">
        <v>42252</v>
      </c>
      <c r="B3410">
        <f>WEEKNUM(Flights[[#This Row],[Date]],2)</f>
        <v>36</v>
      </c>
      <c r="C3410">
        <f>WEEKDAY(Flights[[#This Row],[Date]],2)</f>
        <v>6</v>
      </c>
      <c r="D3410" t="s">
        <v>587</v>
      </c>
      <c r="E3410" t="s">
        <v>1997</v>
      </c>
      <c r="F3410" t="s">
        <v>0</v>
      </c>
      <c r="G3410" t="s">
        <v>17</v>
      </c>
      <c r="H3410" t="str">
        <f>_xlfn.XLOOKUP(Flights[[#This Row],[Destination]],Airports!$A$1:$A$77,Airports!$D$1:$D$77,"Code not found")</f>
        <v>Honolulu</v>
      </c>
      <c r="I3410" t="str" cm="1">
        <f t="array" ref="I3410">_xlfn.XLOOKUP(Flights[[#This Row],[Destination]],_xlfn._TRO_TRAILING(Airports!A:A),_xlfn._TRO_TRAILING(Airports!E:E),"Code not found")</f>
        <v>HI</v>
      </c>
      <c r="J3410" s="1">
        <v>0.75</v>
      </c>
      <c r="K3410">
        <f>HOUR(Flights[[#This Row],[Scheduled Departure]])</f>
        <v>18</v>
      </c>
      <c r="L3410" s="1">
        <v>0.7416666666666667</v>
      </c>
      <c r="M3410">
        <v>-12</v>
      </c>
      <c r="N3410">
        <v>350</v>
      </c>
      <c r="O3410" s="14">
        <f>Flights[[#This Row],[Length (min)]]/60</f>
        <v>5.833333333333333</v>
      </c>
      <c r="P3410">
        <v>2556</v>
      </c>
      <c r="Q3410" s="17">
        <f>IFERROR(Flights[[#This Row],[Distance]]/Flights[[#This Row],[Length (hr)]],"")</f>
        <v>438.17142857142858</v>
      </c>
      <c r="R3410" s="1">
        <v>0.875</v>
      </c>
      <c r="S3410" s="1">
        <v>0.85972222222222228</v>
      </c>
      <c r="T3410">
        <v>-22</v>
      </c>
      <c r="U3410" t="str">
        <f>IF(Flights[[#This Row],[Arrival Delay]]="","Cancelled",IF(Flights[[#This Row],[Arrival Delay]]&gt;15,"Delayed","On time"))</f>
        <v>On time</v>
      </c>
      <c r="V3410" t="str">
        <f>IF(Flights[[#This Row],[Status]]&lt;&gt;"Delayed","",IF(Flights[[#This Row],[Arrival Delay]]&gt;120,"Severe",IF(Flights[[#This Row],[Arrival Delay]]&gt;60,"Major","Moderate")))</f>
        <v/>
      </c>
      <c r="X3410" t="str">
        <f>IF(OR(AND(Flights[[#This Row],[Status]]="Cancelled",Flights[[#This Row],[Cancellation Reason]]="Airline/Carrier"),Flights[[#This Row],[Delay Type]]="Severe"),"Yes","No")</f>
        <v>No</v>
      </c>
    </row>
    <row r="3411" spans="1:24" x14ac:dyDescent="0.25">
      <c r="A3411" s="3">
        <v>42252</v>
      </c>
      <c r="B3411">
        <f>WEEKNUM(Flights[[#This Row],[Date]],2)</f>
        <v>36</v>
      </c>
      <c r="C3411">
        <f>WEEKDAY(Flights[[#This Row],[Date]],2)</f>
        <v>6</v>
      </c>
      <c r="D3411" t="s">
        <v>1270</v>
      </c>
      <c r="E3411" t="s">
        <v>1994</v>
      </c>
      <c r="F3411" t="s">
        <v>0</v>
      </c>
      <c r="G3411" t="s">
        <v>255</v>
      </c>
      <c r="H3411" t="str">
        <f>_xlfn.XLOOKUP(Flights[[#This Row],[Destination]],Airports!$A$1:$A$77,Airports!$D$1:$D$77,"Code not found")</f>
        <v>Boise</v>
      </c>
      <c r="I3411" t="str" cm="1">
        <f t="array" ref="I3411">_xlfn.XLOOKUP(Flights[[#This Row],[Destination]],_xlfn._TRO_TRAILING(Airports!A:A),_xlfn._TRO_TRAILING(Airports!E:E),"Code not found")</f>
        <v>ID</v>
      </c>
      <c r="J3411" s="1">
        <v>0.875</v>
      </c>
      <c r="K3411">
        <f>HOUR(Flights[[#This Row],[Scheduled Departure]])</f>
        <v>21</v>
      </c>
      <c r="L3411" s="1">
        <v>0.87291666666666667</v>
      </c>
      <c r="M3411">
        <v>-3</v>
      </c>
      <c r="N3411">
        <v>127</v>
      </c>
      <c r="O3411" s="14">
        <f>Flights[[#This Row],[Length (min)]]/60</f>
        <v>2.1166666666666667</v>
      </c>
      <c r="P3411">
        <v>674</v>
      </c>
      <c r="Q3411" s="17">
        <f>IFERROR(Flights[[#This Row],[Distance]]/Flights[[#This Row],[Length (hr)]],"")</f>
        <v>318.42519685039372</v>
      </c>
      <c r="R3411" s="1">
        <v>2.7777777777777779E-3</v>
      </c>
      <c r="S3411" s="1">
        <v>2.7777777777777779E-3</v>
      </c>
      <c r="T3411">
        <v>0</v>
      </c>
      <c r="U3411" t="str">
        <f>IF(Flights[[#This Row],[Arrival Delay]]="","Cancelled",IF(Flights[[#This Row],[Arrival Delay]]&gt;15,"Delayed","On time"))</f>
        <v>On time</v>
      </c>
      <c r="V3411" t="str">
        <f>IF(Flights[[#This Row],[Status]]&lt;&gt;"Delayed","",IF(Flights[[#This Row],[Arrival Delay]]&gt;120,"Severe",IF(Flights[[#This Row],[Arrival Delay]]&gt;60,"Major","Moderate")))</f>
        <v/>
      </c>
      <c r="X3411" t="str">
        <f>IF(OR(AND(Flights[[#This Row],[Status]]="Cancelled",Flights[[#This Row],[Cancellation Reason]]="Airline/Carrier"),Flights[[#This Row],[Delay Type]]="Severe"),"Yes","No")</f>
        <v>No</v>
      </c>
    </row>
    <row r="3412" spans="1:24" x14ac:dyDescent="0.25">
      <c r="A3412" s="3">
        <v>42252</v>
      </c>
      <c r="B3412">
        <f>WEEKNUM(Flights[[#This Row],[Date]],2)</f>
        <v>36</v>
      </c>
      <c r="C3412">
        <f>WEEKDAY(Flights[[#This Row],[Date]],2)</f>
        <v>6</v>
      </c>
      <c r="D3412" t="s">
        <v>682</v>
      </c>
      <c r="E3412" t="s">
        <v>1992</v>
      </c>
      <c r="F3412" t="s">
        <v>0</v>
      </c>
      <c r="G3412" t="s">
        <v>10</v>
      </c>
      <c r="H3412" t="str">
        <f>_xlfn.XLOOKUP(Flights[[#This Row],[Destination]],Airports!$A$1:$A$77,Airports!$D$1:$D$77,"Code not found")</f>
        <v>Boston</v>
      </c>
      <c r="I3412" t="str" cm="1">
        <f t="array" ref="I3412">_xlfn.XLOOKUP(Flights[[#This Row],[Destination]],_xlfn._TRO_TRAILING(Airports!A:A),_xlfn._TRO_TRAILING(Airports!E:E),"Code not found")</f>
        <v>MA</v>
      </c>
      <c r="J3412" s="1">
        <v>0.99930555555555556</v>
      </c>
      <c r="K3412">
        <f>HOUR(Flights[[#This Row],[Scheduled Departure]])</f>
        <v>23</v>
      </c>
      <c r="L3412" s="1">
        <v>8.3333333333333332E-3</v>
      </c>
      <c r="M3412">
        <v>13</v>
      </c>
      <c r="N3412">
        <v>327</v>
      </c>
      <c r="O3412" s="14">
        <f>Flights[[#This Row],[Length (min)]]/60</f>
        <v>5.45</v>
      </c>
      <c r="P3412">
        <v>2611</v>
      </c>
      <c r="Q3412" s="17">
        <f>IFERROR(Flights[[#This Row],[Distance]]/Flights[[#This Row],[Length (hr)]],"")</f>
        <v>479.08256880733944</v>
      </c>
      <c r="R3412" s="1">
        <v>0.35347222222222224</v>
      </c>
      <c r="S3412" s="1">
        <v>0.36041666666666666</v>
      </c>
      <c r="T3412">
        <v>10</v>
      </c>
      <c r="U3412" t="str">
        <f>IF(Flights[[#This Row],[Arrival Delay]]="","Cancelled",IF(Flights[[#This Row],[Arrival Delay]]&gt;15,"Delayed","On time"))</f>
        <v>On time</v>
      </c>
      <c r="V3412" t="str">
        <f>IF(Flights[[#This Row],[Status]]&lt;&gt;"Delayed","",IF(Flights[[#This Row],[Arrival Delay]]&gt;120,"Severe",IF(Flights[[#This Row],[Arrival Delay]]&gt;60,"Major","Moderate")))</f>
        <v/>
      </c>
      <c r="X3412" t="str">
        <f>IF(OR(AND(Flights[[#This Row],[Status]]="Cancelled",Flights[[#This Row],[Cancellation Reason]]="Airline/Carrier"),Flights[[#This Row],[Delay Type]]="Severe"),"Yes","No")</f>
        <v>No</v>
      </c>
    </row>
    <row r="3413" spans="1:24" x14ac:dyDescent="0.25">
      <c r="A3413" s="3">
        <v>42253</v>
      </c>
      <c r="B3413">
        <f>WEEKNUM(Flights[[#This Row],[Date]],2)</f>
        <v>36</v>
      </c>
      <c r="C3413">
        <f>WEEKDAY(Flights[[#This Row],[Date]],2)</f>
        <v>7</v>
      </c>
      <c r="D3413" t="s">
        <v>126</v>
      </c>
      <c r="E3413" t="s">
        <v>1987</v>
      </c>
      <c r="F3413" t="s">
        <v>0</v>
      </c>
      <c r="G3413" t="s">
        <v>4</v>
      </c>
      <c r="H3413" t="str">
        <f>_xlfn.XLOOKUP(Flights[[#This Row],[Destination]],Airports!$A$1:$A$77,Airports!$D$1:$D$77,"Code not found")</f>
        <v>Chicago</v>
      </c>
      <c r="I3413" t="str" cm="1">
        <f t="array" ref="I3413">_xlfn.XLOOKUP(Flights[[#This Row],[Destination]],_xlfn._TRO_TRAILING(Airports!A:A),_xlfn._TRO_TRAILING(Airports!E:E),"Code not found")</f>
        <v>IL</v>
      </c>
      <c r="J3413" s="1">
        <v>4.0972222222222222E-2</v>
      </c>
      <c r="K3413">
        <f>HOUR(Flights[[#This Row],[Scheduled Departure]])</f>
        <v>0</v>
      </c>
      <c r="L3413" s="1">
        <v>4.027777777777778E-2</v>
      </c>
      <c r="M3413">
        <v>-1</v>
      </c>
      <c r="N3413">
        <v>235</v>
      </c>
      <c r="O3413" s="14">
        <f>Flights[[#This Row],[Length (min)]]/60</f>
        <v>3.9166666666666665</v>
      </c>
      <c r="P3413">
        <v>1744</v>
      </c>
      <c r="Q3413" s="17">
        <f>IFERROR(Flights[[#This Row],[Distance]]/Flights[[#This Row],[Length (hr)]],"")</f>
        <v>445.27659574468089</v>
      </c>
      <c r="R3413" s="1">
        <v>0.29791666666666666</v>
      </c>
      <c r="S3413" s="1">
        <v>0.28680555555555554</v>
      </c>
      <c r="T3413">
        <v>-16</v>
      </c>
      <c r="U3413" t="str">
        <f>IF(Flights[[#This Row],[Arrival Delay]]="","Cancelled",IF(Flights[[#This Row],[Arrival Delay]]&gt;15,"Delayed","On time"))</f>
        <v>On time</v>
      </c>
      <c r="V3413" t="str">
        <f>IF(Flights[[#This Row],[Status]]&lt;&gt;"Delayed","",IF(Flights[[#This Row],[Arrival Delay]]&gt;120,"Severe",IF(Flights[[#This Row],[Arrival Delay]]&gt;60,"Major","Moderate")))</f>
        <v/>
      </c>
      <c r="X3413" t="str">
        <f>IF(OR(AND(Flights[[#This Row],[Status]]="Cancelled",Flights[[#This Row],[Cancellation Reason]]="Airline/Carrier"),Flights[[#This Row],[Delay Type]]="Severe"),"Yes","No")</f>
        <v>No</v>
      </c>
    </row>
    <row r="3414" spans="1:24" x14ac:dyDescent="0.25">
      <c r="A3414" s="3">
        <v>42253</v>
      </c>
      <c r="B3414">
        <f>WEEKNUM(Flights[[#This Row],[Date]],2)</f>
        <v>36</v>
      </c>
      <c r="C3414">
        <f>WEEKDAY(Flights[[#This Row],[Date]],2)</f>
        <v>7</v>
      </c>
      <c r="D3414" t="s">
        <v>976</v>
      </c>
      <c r="E3414" t="s">
        <v>1990</v>
      </c>
      <c r="F3414" t="s">
        <v>0</v>
      </c>
      <c r="G3414" t="s">
        <v>10</v>
      </c>
      <c r="H3414" t="str">
        <f>_xlfn.XLOOKUP(Flights[[#This Row],[Destination]],Airports!$A$1:$A$77,Airports!$D$1:$D$77,"Code not found")</f>
        <v>Boston</v>
      </c>
      <c r="I3414" t="str" cm="1">
        <f t="array" ref="I3414">_xlfn.XLOOKUP(Flights[[#This Row],[Destination]],_xlfn._TRO_TRAILING(Airports!A:A),_xlfn._TRO_TRAILING(Airports!E:E),"Code not found")</f>
        <v>MA</v>
      </c>
      <c r="J3414" s="1">
        <v>0.34930555555555554</v>
      </c>
      <c r="K3414">
        <f>HOUR(Flights[[#This Row],[Scheduled Departure]])</f>
        <v>8</v>
      </c>
      <c r="L3414" s="1">
        <v>0.34861111111111109</v>
      </c>
      <c r="M3414">
        <v>-1</v>
      </c>
      <c r="N3414">
        <v>327</v>
      </c>
      <c r="O3414" s="14">
        <f>Flights[[#This Row],[Length (min)]]/60</f>
        <v>5.45</v>
      </c>
      <c r="P3414">
        <v>2611</v>
      </c>
      <c r="Q3414" s="17">
        <f>IFERROR(Flights[[#This Row],[Distance]]/Flights[[#This Row],[Length (hr)]],"")</f>
        <v>479.08256880733944</v>
      </c>
      <c r="R3414" s="1">
        <v>0.7</v>
      </c>
      <c r="S3414" s="1">
        <v>0.7006944444444444</v>
      </c>
      <c r="T3414">
        <v>1</v>
      </c>
      <c r="U3414" t="str">
        <f>IF(Flights[[#This Row],[Arrival Delay]]="","Cancelled",IF(Flights[[#This Row],[Arrival Delay]]&gt;15,"Delayed","On time"))</f>
        <v>On time</v>
      </c>
      <c r="V3414" t="str">
        <f>IF(Flights[[#This Row],[Status]]&lt;&gt;"Delayed","",IF(Flights[[#This Row],[Arrival Delay]]&gt;120,"Severe",IF(Flights[[#This Row],[Arrival Delay]]&gt;60,"Major","Moderate")))</f>
        <v/>
      </c>
      <c r="X3414" t="str">
        <f>IF(OR(AND(Flights[[#This Row],[Status]]="Cancelled",Flights[[#This Row],[Cancellation Reason]]="Airline/Carrier"),Flights[[#This Row],[Delay Type]]="Severe"),"Yes","No")</f>
        <v>No</v>
      </c>
    </row>
    <row r="3415" spans="1:24" x14ac:dyDescent="0.25">
      <c r="A3415" s="3">
        <v>42253</v>
      </c>
      <c r="B3415">
        <f>WEEKNUM(Flights[[#This Row],[Date]],2)</f>
        <v>36</v>
      </c>
      <c r="C3415">
        <f>WEEKDAY(Flights[[#This Row],[Date]],2)</f>
        <v>7</v>
      </c>
      <c r="D3415" t="s">
        <v>430</v>
      </c>
      <c r="E3415" t="s">
        <v>1989</v>
      </c>
      <c r="F3415" t="s">
        <v>0</v>
      </c>
      <c r="G3415" t="s">
        <v>26</v>
      </c>
      <c r="H3415" t="str">
        <f>_xlfn.XLOOKUP(Flights[[#This Row],[Destination]],Airports!$A$1:$A$77,Airports!$D$1:$D$77,"Code not found")</f>
        <v>Atlanta</v>
      </c>
      <c r="I3415" t="str" cm="1">
        <f t="array" ref="I3415">_xlfn.XLOOKUP(Flights[[#This Row],[Destination]],_xlfn._TRO_TRAILING(Airports!A:A),_xlfn._TRO_TRAILING(Airports!E:E),"Code not found")</f>
        <v>GA</v>
      </c>
      <c r="J3415" s="1">
        <v>0.39583333333333331</v>
      </c>
      <c r="K3415">
        <f>HOUR(Flights[[#This Row],[Scheduled Departure]])</f>
        <v>9</v>
      </c>
      <c r="L3415" s="1">
        <v>0.39444444444444443</v>
      </c>
      <c r="M3415">
        <v>-2</v>
      </c>
      <c r="N3415">
        <v>255</v>
      </c>
      <c r="O3415" s="14">
        <f>Flights[[#This Row],[Length (min)]]/60</f>
        <v>4.25</v>
      </c>
      <c r="P3415">
        <v>1947</v>
      </c>
      <c r="Q3415" s="17">
        <f>IFERROR(Flights[[#This Row],[Distance]]/Flights[[#This Row],[Length (hr)]],"")</f>
        <v>458.11764705882354</v>
      </c>
      <c r="R3415" s="1">
        <v>0.70486111111111116</v>
      </c>
      <c r="S3415" s="1">
        <v>0.69652777777777775</v>
      </c>
      <c r="T3415">
        <v>-12</v>
      </c>
      <c r="U3415" t="str">
        <f>IF(Flights[[#This Row],[Arrival Delay]]="","Cancelled",IF(Flights[[#This Row],[Arrival Delay]]&gt;15,"Delayed","On time"))</f>
        <v>On time</v>
      </c>
      <c r="V3415" t="str">
        <f>IF(Flights[[#This Row],[Status]]&lt;&gt;"Delayed","",IF(Flights[[#This Row],[Arrival Delay]]&gt;120,"Severe",IF(Flights[[#This Row],[Arrival Delay]]&gt;60,"Major","Moderate")))</f>
        <v/>
      </c>
      <c r="X3415" t="str">
        <f>IF(OR(AND(Flights[[#This Row],[Status]]="Cancelled",Flights[[#This Row],[Cancellation Reason]]="Airline/Carrier"),Flights[[#This Row],[Delay Type]]="Severe"),"Yes","No")</f>
        <v>No</v>
      </c>
    </row>
    <row r="3416" spans="1:24" x14ac:dyDescent="0.25">
      <c r="A3416" s="3">
        <v>42253</v>
      </c>
      <c r="B3416">
        <f>WEEKNUM(Flights[[#This Row],[Date]],2)</f>
        <v>36</v>
      </c>
      <c r="C3416">
        <f>WEEKDAY(Flights[[#This Row],[Date]],2)</f>
        <v>7</v>
      </c>
      <c r="D3416" t="s">
        <v>1372</v>
      </c>
      <c r="E3416" t="s">
        <v>1993</v>
      </c>
      <c r="F3416" t="s">
        <v>0</v>
      </c>
      <c r="G3416" t="s">
        <v>273</v>
      </c>
      <c r="H3416" t="str">
        <f>_xlfn.XLOOKUP(Flights[[#This Row],[Destination]],Airports!$A$1:$A$77,Airports!$D$1:$D$77,"Code not found")</f>
        <v>Denver</v>
      </c>
      <c r="I3416" t="str" cm="1">
        <f t="array" ref="I3416">_xlfn.XLOOKUP(Flights[[#This Row],[Destination]],_xlfn._TRO_TRAILING(Airports!A:A),_xlfn._TRO_TRAILING(Airports!E:E),"Code not found")</f>
        <v>CO</v>
      </c>
      <c r="J3416" s="1">
        <v>0.39930555555555558</v>
      </c>
      <c r="K3416">
        <f>HOUR(Flights[[#This Row],[Scheduled Departure]])</f>
        <v>9</v>
      </c>
      <c r="L3416" s="1">
        <v>0.4</v>
      </c>
      <c r="M3416">
        <v>1</v>
      </c>
      <c r="N3416">
        <v>136</v>
      </c>
      <c r="O3416" s="14">
        <f>Flights[[#This Row],[Length (min)]]/60</f>
        <v>2.2666666666666666</v>
      </c>
      <c r="P3416">
        <v>862</v>
      </c>
      <c r="Q3416" s="17">
        <f>IFERROR(Flights[[#This Row],[Distance]]/Flights[[#This Row],[Length (hr)]],"")</f>
        <v>380.29411764705884</v>
      </c>
      <c r="R3416" s="1">
        <v>0.53749999999999998</v>
      </c>
      <c r="S3416" s="1">
        <v>0.53611111111111109</v>
      </c>
      <c r="T3416">
        <v>-2</v>
      </c>
      <c r="U3416" t="str">
        <f>IF(Flights[[#This Row],[Arrival Delay]]="","Cancelled",IF(Flights[[#This Row],[Arrival Delay]]&gt;15,"Delayed","On time"))</f>
        <v>On time</v>
      </c>
      <c r="V3416" t="str">
        <f>IF(Flights[[#This Row],[Status]]&lt;&gt;"Delayed","",IF(Flights[[#This Row],[Arrival Delay]]&gt;120,"Severe",IF(Flights[[#This Row],[Arrival Delay]]&gt;60,"Major","Moderate")))</f>
        <v/>
      </c>
      <c r="X3416" t="str">
        <f>IF(OR(AND(Flights[[#This Row],[Status]]="Cancelled",Flights[[#This Row],[Cancellation Reason]]="Airline/Carrier"),Flights[[#This Row],[Delay Type]]="Severe"),"Yes","No")</f>
        <v>No</v>
      </c>
    </row>
    <row r="3417" spans="1:24" x14ac:dyDescent="0.25">
      <c r="A3417" s="3">
        <v>42253</v>
      </c>
      <c r="B3417">
        <f>WEEKNUM(Flights[[#This Row],[Date]],2)</f>
        <v>36</v>
      </c>
      <c r="C3417">
        <f>WEEKDAY(Flights[[#This Row],[Date]],2)</f>
        <v>7</v>
      </c>
      <c r="D3417" t="s">
        <v>71</v>
      </c>
      <c r="E3417" t="s">
        <v>1987</v>
      </c>
      <c r="F3417" t="s">
        <v>0</v>
      </c>
      <c r="G3417" t="s">
        <v>15</v>
      </c>
      <c r="H3417" t="str">
        <f>_xlfn.XLOOKUP(Flights[[#This Row],[Destination]],Airports!$A$1:$A$77,Airports!$D$1:$D$77,"Code not found")</f>
        <v>Las Vegas</v>
      </c>
      <c r="I3417" t="str" cm="1">
        <f t="array" ref="I3417">_xlfn.XLOOKUP(Flights[[#This Row],[Destination]],_xlfn._TRO_TRAILING(Airports!A:A),_xlfn._TRO_TRAILING(Airports!E:E),"Code not found")</f>
        <v>NV</v>
      </c>
      <c r="J3417" s="1">
        <v>0.57638888888888884</v>
      </c>
      <c r="K3417">
        <f>HOUR(Flights[[#This Row],[Scheduled Departure]])</f>
        <v>13</v>
      </c>
      <c r="L3417" s="1">
        <v>0.57430555555555551</v>
      </c>
      <c r="M3417">
        <v>-3</v>
      </c>
      <c r="N3417">
        <v>84</v>
      </c>
      <c r="O3417" s="14">
        <f>Flights[[#This Row],[Length (min)]]/60</f>
        <v>1.4</v>
      </c>
      <c r="P3417">
        <v>236</v>
      </c>
      <c r="Q3417" s="17">
        <f>IFERROR(Flights[[#This Row],[Distance]]/Flights[[#This Row],[Length (hr)]],"")</f>
        <v>168.57142857142858</v>
      </c>
      <c r="R3417" s="1">
        <v>0.63263888888888886</v>
      </c>
      <c r="S3417" s="1">
        <v>0.63263888888888886</v>
      </c>
      <c r="T3417">
        <v>0</v>
      </c>
      <c r="U3417" t="str">
        <f>IF(Flights[[#This Row],[Arrival Delay]]="","Cancelled",IF(Flights[[#This Row],[Arrival Delay]]&gt;15,"Delayed","On time"))</f>
        <v>On time</v>
      </c>
      <c r="V3417" t="str">
        <f>IF(Flights[[#This Row],[Status]]&lt;&gt;"Delayed","",IF(Flights[[#This Row],[Arrival Delay]]&gt;120,"Severe",IF(Flights[[#This Row],[Arrival Delay]]&gt;60,"Major","Moderate")))</f>
        <v/>
      </c>
      <c r="X3417" t="str">
        <f>IF(OR(AND(Flights[[#This Row],[Status]]="Cancelled",Flights[[#This Row],[Cancellation Reason]]="Airline/Carrier"),Flights[[#This Row],[Delay Type]]="Severe"),"Yes","No")</f>
        <v>No</v>
      </c>
    </row>
    <row r="3418" spans="1:24" x14ac:dyDescent="0.25">
      <c r="A3418" s="3">
        <v>42253</v>
      </c>
      <c r="B3418">
        <f>WEEKNUM(Flights[[#This Row],[Date]],2)</f>
        <v>36</v>
      </c>
      <c r="C3418">
        <f>WEEKDAY(Flights[[#This Row],[Date]],2)</f>
        <v>7</v>
      </c>
      <c r="D3418" t="s">
        <v>1789</v>
      </c>
      <c r="E3418" t="s">
        <v>1995</v>
      </c>
      <c r="F3418" t="s">
        <v>0</v>
      </c>
      <c r="G3418" t="s">
        <v>306</v>
      </c>
      <c r="H3418" t="str">
        <f>_xlfn.XLOOKUP(Flights[[#This Row],[Destination]],Airports!$A$1:$A$77,Airports!$D$1:$D$77,"Code not found")</f>
        <v>Chicago</v>
      </c>
      <c r="I3418" t="str" cm="1">
        <f t="array" ref="I3418">_xlfn.XLOOKUP(Flights[[#This Row],[Destination]],_xlfn._TRO_TRAILING(Airports!A:A),_xlfn._TRO_TRAILING(Airports!E:E),"Code not found")</f>
        <v>IL</v>
      </c>
      <c r="J3418" s="1">
        <v>0.62847222222222221</v>
      </c>
      <c r="K3418">
        <f>HOUR(Flights[[#This Row],[Scheduled Departure]])</f>
        <v>15</v>
      </c>
      <c r="L3418" s="1">
        <v>0.62569444444444444</v>
      </c>
      <c r="M3418">
        <v>-4</v>
      </c>
      <c r="N3418">
        <v>217</v>
      </c>
      <c r="O3418" s="14">
        <f>Flights[[#This Row],[Length (min)]]/60</f>
        <v>3.6166666666666667</v>
      </c>
      <c r="P3418">
        <v>1750</v>
      </c>
      <c r="Q3418" s="17">
        <f>IFERROR(Flights[[#This Row],[Distance]]/Flights[[#This Row],[Length (hr)]],"")</f>
        <v>483.87096774193549</v>
      </c>
      <c r="R3418" s="1">
        <v>0.87847222222222221</v>
      </c>
      <c r="S3418" s="1">
        <v>0.85972222222222228</v>
      </c>
      <c r="T3418">
        <v>-27</v>
      </c>
      <c r="U3418" t="str">
        <f>IF(Flights[[#This Row],[Arrival Delay]]="","Cancelled",IF(Flights[[#This Row],[Arrival Delay]]&gt;15,"Delayed","On time"))</f>
        <v>On time</v>
      </c>
      <c r="V3418" t="str">
        <f>IF(Flights[[#This Row],[Status]]&lt;&gt;"Delayed","",IF(Flights[[#This Row],[Arrival Delay]]&gt;120,"Severe",IF(Flights[[#This Row],[Arrival Delay]]&gt;60,"Major","Moderate")))</f>
        <v/>
      </c>
      <c r="X3418" t="str">
        <f>IF(OR(AND(Flights[[#This Row],[Status]]="Cancelled",Flights[[#This Row],[Cancellation Reason]]="Airline/Carrier"),Flights[[#This Row],[Delay Type]]="Severe"),"Yes","No")</f>
        <v>No</v>
      </c>
    </row>
    <row r="3419" spans="1:24" x14ac:dyDescent="0.25">
      <c r="A3419" s="3">
        <v>42253</v>
      </c>
      <c r="B3419">
        <f>WEEKNUM(Flights[[#This Row],[Date]],2)</f>
        <v>36</v>
      </c>
      <c r="C3419">
        <f>WEEKDAY(Flights[[#This Row],[Date]],2)</f>
        <v>7</v>
      </c>
      <c r="D3419" t="s">
        <v>1787</v>
      </c>
      <c r="E3419" t="s">
        <v>1989</v>
      </c>
      <c r="F3419" t="s">
        <v>0</v>
      </c>
      <c r="G3419" t="s">
        <v>308</v>
      </c>
      <c r="H3419" t="str">
        <f>_xlfn.XLOOKUP(Flights[[#This Row],[Destination]],Airports!$A$1:$A$77,Airports!$D$1:$D$77,"Code not found")</f>
        <v>Memphis</v>
      </c>
      <c r="I3419" t="str" cm="1">
        <f t="array" ref="I3419">_xlfn.XLOOKUP(Flights[[#This Row],[Destination]],_xlfn._TRO_TRAILING(Airports!A:A),_xlfn._TRO_TRAILING(Airports!E:E),"Code not found")</f>
        <v>TN</v>
      </c>
      <c r="J3419" s="1">
        <v>0.63541666666666663</v>
      </c>
      <c r="K3419">
        <f>HOUR(Flights[[#This Row],[Scheduled Departure]])</f>
        <v>15</v>
      </c>
      <c r="L3419" s="1">
        <v>0.62777777777777777</v>
      </c>
      <c r="M3419">
        <v>-11</v>
      </c>
      <c r="N3419">
        <v>209</v>
      </c>
      <c r="O3419" s="14">
        <f>Flights[[#This Row],[Length (min)]]/60</f>
        <v>3.4833333333333334</v>
      </c>
      <c r="P3419">
        <v>1619</v>
      </c>
      <c r="Q3419" s="17">
        <f>IFERROR(Flights[[#This Row],[Distance]]/Flights[[#This Row],[Length (hr)]],"")</f>
        <v>464.78468899521528</v>
      </c>
      <c r="R3419" s="1">
        <v>0.87083333333333335</v>
      </c>
      <c r="S3419" s="1">
        <v>0.85624999999999996</v>
      </c>
      <c r="T3419">
        <v>-21</v>
      </c>
      <c r="U3419" t="str">
        <f>IF(Flights[[#This Row],[Arrival Delay]]="","Cancelled",IF(Flights[[#This Row],[Arrival Delay]]&gt;15,"Delayed","On time"))</f>
        <v>On time</v>
      </c>
      <c r="V3419" t="str">
        <f>IF(Flights[[#This Row],[Status]]&lt;&gt;"Delayed","",IF(Flights[[#This Row],[Arrival Delay]]&gt;120,"Severe",IF(Flights[[#This Row],[Arrival Delay]]&gt;60,"Major","Moderate")))</f>
        <v/>
      </c>
      <c r="X3419" t="str">
        <f>IF(OR(AND(Flights[[#This Row],[Status]]="Cancelled",Flights[[#This Row],[Cancellation Reason]]="Airline/Carrier"),Flights[[#This Row],[Delay Type]]="Severe"),"Yes","No")</f>
        <v>No</v>
      </c>
    </row>
    <row r="3420" spans="1:24" x14ac:dyDescent="0.25">
      <c r="A3420" s="3">
        <v>42253</v>
      </c>
      <c r="B3420">
        <f>WEEKNUM(Flights[[#This Row],[Date]],2)</f>
        <v>36</v>
      </c>
      <c r="C3420">
        <f>WEEKDAY(Flights[[#This Row],[Date]],2)</f>
        <v>7</v>
      </c>
      <c r="D3420" t="s">
        <v>1628</v>
      </c>
      <c r="E3420" t="s">
        <v>1994</v>
      </c>
      <c r="F3420" t="s">
        <v>0</v>
      </c>
      <c r="G3420" t="s">
        <v>349</v>
      </c>
      <c r="H3420" t="str">
        <f>_xlfn.XLOOKUP(Flights[[#This Row],[Destination]],Airports!$A$1:$A$77,Airports!$D$1:$D$77,"Code not found")</f>
        <v>Salt Lake City</v>
      </c>
      <c r="I3420" t="str" cm="1">
        <f t="array" ref="I3420">_xlfn.XLOOKUP(Flights[[#This Row],[Destination]],_xlfn._TRO_TRAILING(Airports!A:A),_xlfn._TRO_TRAILING(Airports!E:E),"Code not found")</f>
        <v>UT</v>
      </c>
      <c r="J3420" s="1">
        <v>0.64930555555555558</v>
      </c>
      <c r="K3420">
        <f>HOUR(Flights[[#This Row],[Scheduled Departure]])</f>
        <v>15</v>
      </c>
      <c r="L3420" s="1">
        <v>0.65972222222222221</v>
      </c>
      <c r="M3420">
        <v>15</v>
      </c>
      <c r="N3420">
        <v>102</v>
      </c>
      <c r="O3420" s="14">
        <f>Flights[[#This Row],[Length (min)]]/60</f>
        <v>1.7</v>
      </c>
      <c r="P3420">
        <v>590</v>
      </c>
      <c r="Q3420" s="17">
        <f>IFERROR(Flights[[#This Row],[Distance]]/Flights[[#This Row],[Length (hr)]],"")</f>
        <v>347.05882352941177</v>
      </c>
      <c r="R3420" s="1">
        <v>0.7680555555555556</v>
      </c>
      <c r="S3420" s="1">
        <v>0.77222222222222225</v>
      </c>
      <c r="T3420">
        <v>6</v>
      </c>
      <c r="U3420" t="str">
        <f>IF(Flights[[#This Row],[Arrival Delay]]="","Cancelled",IF(Flights[[#This Row],[Arrival Delay]]&gt;15,"Delayed","On time"))</f>
        <v>On time</v>
      </c>
      <c r="V3420" t="str">
        <f>IF(Flights[[#This Row],[Status]]&lt;&gt;"Delayed","",IF(Flights[[#This Row],[Arrival Delay]]&gt;120,"Severe",IF(Flights[[#This Row],[Arrival Delay]]&gt;60,"Major","Moderate")))</f>
        <v/>
      </c>
      <c r="X3420" t="str">
        <f>IF(OR(AND(Flights[[#This Row],[Status]]="Cancelled",Flights[[#This Row],[Cancellation Reason]]="Airline/Carrier"),Flights[[#This Row],[Delay Type]]="Severe"),"Yes","No")</f>
        <v>No</v>
      </c>
    </row>
    <row r="3421" spans="1:24" x14ac:dyDescent="0.25">
      <c r="A3421" s="3">
        <v>42253</v>
      </c>
      <c r="B3421">
        <f>WEEKNUM(Flights[[#This Row],[Date]],2)</f>
        <v>36</v>
      </c>
      <c r="C3421">
        <f>WEEKDAY(Flights[[#This Row],[Date]],2)</f>
        <v>7</v>
      </c>
      <c r="D3421" t="s">
        <v>1700</v>
      </c>
      <c r="E3421" t="s">
        <v>1995</v>
      </c>
      <c r="F3421" t="s">
        <v>0</v>
      </c>
      <c r="G3421" t="s">
        <v>270</v>
      </c>
      <c r="H3421" t="str">
        <f>_xlfn.XLOOKUP(Flights[[#This Row],[Destination]],Airports!$A$1:$A$77,Airports!$D$1:$D$77,"Code not found")</f>
        <v>Dallas</v>
      </c>
      <c r="I3421" t="str" cm="1">
        <f t="array" ref="I3421">_xlfn.XLOOKUP(Flights[[#This Row],[Destination]],_xlfn._TRO_TRAILING(Airports!A:A),_xlfn._TRO_TRAILING(Airports!E:E),"Code not found")</f>
        <v>TX</v>
      </c>
      <c r="J3421" s="1">
        <v>0.70833333333333337</v>
      </c>
      <c r="K3421">
        <f>HOUR(Flights[[#This Row],[Scheduled Departure]])</f>
        <v>17</v>
      </c>
      <c r="L3421" s="1">
        <v>0.7055555555555556</v>
      </c>
      <c r="M3421">
        <v>-4</v>
      </c>
      <c r="N3421">
        <v>165</v>
      </c>
      <c r="O3421" s="14">
        <f>Flights[[#This Row],[Length (min)]]/60</f>
        <v>2.75</v>
      </c>
      <c r="P3421">
        <v>1246</v>
      </c>
      <c r="Q3421" s="17">
        <f>IFERROR(Flights[[#This Row],[Distance]]/Flights[[#This Row],[Length (hr)]],"")</f>
        <v>453.09090909090907</v>
      </c>
      <c r="R3421" s="1">
        <v>0.92013888888888884</v>
      </c>
      <c r="S3421" s="1">
        <v>0.90347222222222223</v>
      </c>
      <c r="T3421">
        <v>-24</v>
      </c>
      <c r="U3421" t="str">
        <f>IF(Flights[[#This Row],[Arrival Delay]]="","Cancelled",IF(Flights[[#This Row],[Arrival Delay]]&gt;15,"Delayed","On time"))</f>
        <v>On time</v>
      </c>
      <c r="V3421" t="str">
        <f>IF(Flights[[#This Row],[Status]]&lt;&gt;"Delayed","",IF(Flights[[#This Row],[Arrival Delay]]&gt;120,"Severe",IF(Flights[[#This Row],[Arrival Delay]]&gt;60,"Major","Moderate")))</f>
        <v/>
      </c>
      <c r="X3421" t="str">
        <f>IF(OR(AND(Flights[[#This Row],[Status]]="Cancelled",Flights[[#This Row],[Cancellation Reason]]="Airline/Carrier"),Flights[[#This Row],[Delay Type]]="Severe"),"Yes","No")</f>
        <v>No</v>
      </c>
    </row>
    <row r="3422" spans="1:24" x14ac:dyDescent="0.25">
      <c r="A3422" s="3">
        <v>42253</v>
      </c>
      <c r="B3422">
        <f>WEEKNUM(Flights[[#This Row],[Date]],2)</f>
        <v>36</v>
      </c>
      <c r="C3422">
        <f>WEEKDAY(Flights[[#This Row],[Date]],2)</f>
        <v>7</v>
      </c>
      <c r="D3422" t="s">
        <v>1445</v>
      </c>
      <c r="E3422" t="s">
        <v>1995</v>
      </c>
      <c r="F3422" t="s">
        <v>0</v>
      </c>
      <c r="G3422" t="s">
        <v>306</v>
      </c>
      <c r="H3422" t="str">
        <f>_xlfn.XLOOKUP(Flights[[#This Row],[Destination]],Airports!$A$1:$A$77,Airports!$D$1:$D$77,"Code not found")</f>
        <v>Chicago</v>
      </c>
      <c r="I3422" t="str" cm="1">
        <f t="array" ref="I3422">_xlfn.XLOOKUP(Flights[[#This Row],[Destination]],_xlfn._TRO_TRAILING(Airports!A:A),_xlfn._TRO_TRAILING(Airports!E:E),"Code not found")</f>
        <v>IL</v>
      </c>
      <c r="J3422" s="1">
        <v>0.75</v>
      </c>
      <c r="K3422">
        <f>HOUR(Flights[[#This Row],[Scheduled Departure]])</f>
        <v>18</v>
      </c>
      <c r="L3422" s="1">
        <v>0.75</v>
      </c>
      <c r="M3422">
        <v>0</v>
      </c>
      <c r="N3422">
        <v>219</v>
      </c>
      <c r="O3422" s="14">
        <f>Flights[[#This Row],[Length (min)]]/60</f>
        <v>3.65</v>
      </c>
      <c r="P3422">
        <v>1750</v>
      </c>
      <c r="Q3422" s="17">
        <f>IFERROR(Flights[[#This Row],[Distance]]/Flights[[#This Row],[Length (hr)]],"")</f>
        <v>479.45205479452056</v>
      </c>
      <c r="R3422" s="1">
        <v>0.98958333333333337</v>
      </c>
      <c r="S3422" s="1">
        <v>0.98541666666666672</v>
      </c>
      <c r="T3422">
        <v>-6</v>
      </c>
      <c r="U3422" t="str">
        <f>IF(Flights[[#This Row],[Arrival Delay]]="","Cancelled",IF(Flights[[#This Row],[Arrival Delay]]&gt;15,"Delayed","On time"))</f>
        <v>On time</v>
      </c>
      <c r="V3422" t="str">
        <f>IF(Flights[[#This Row],[Status]]&lt;&gt;"Delayed","",IF(Flights[[#This Row],[Arrival Delay]]&gt;120,"Severe",IF(Flights[[#This Row],[Arrival Delay]]&gt;60,"Major","Moderate")))</f>
        <v/>
      </c>
      <c r="X3422" t="str">
        <f>IF(OR(AND(Flights[[#This Row],[Status]]="Cancelled",Flights[[#This Row],[Cancellation Reason]]="Airline/Carrier"),Flights[[#This Row],[Delay Type]]="Severe"),"Yes","No")</f>
        <v>No</v>
      </c>
    </row>
    <row r="3423" spans="1:24" x14ac:dyDescent="0.25">
      <c r="A3423" s="3">
        <v>42253</v>
      </c>
      <c r="B3423">
        <f>WEEKNUM(Flights[[#This Row],[Date]],2)</f>
        <v>36</v>
      </c>
      <c r="C3423">
        <f>WEEKDAY(Flights[[#This Row],[Date]],2)</f>
        <v>7</v>
      </c>
      <c r="D3423" t="s">
        <v>1784</v>
      </c>
      <c r="E3423" t="s">
        <v>1994</v>
      </c>
      <c r="F3423" t="s">
        <v>0</v>
      </c>
      <c r="G3423" t="s">
        <v>351</v>
      </c>
      <c r="H3423" t="str">
        <f>_xlfn.XLOOKUP(Flights[[#This Row],[Destination]],Airports!$A$1:$A$77,Airports!$D$1:$D$77,"Code not found")</f>
        <v>Sacramento</v>
      </c>
      <c r="I3423" t="str" cm="1">
        <f t="array" ref="I3423">_xlfn.XLOOKUP(Flights[[#This Row],[Destination]],_xlfn._TRO_TRAILING(Airports!A:A),_xlfn._TRO_TRAILING(Airports!E:E),"Code not found")</f>
        <v>CA</v>
      </c>
      <c r="J3423" s="1">
        <v>0.90972222222222221</v>
      </c>
      <c r="K3423">
        <f>HOUR(Flights[[#This Row],[Scheduled Departure]])</f>
        <v>21</v>
      </c>
      <c r="L3423" s="1">
        <v>0.92222222222222228</v>
      </c>
      <c r="M3423">
        <v>18</v>
      </c>
      <c r="N3423">
        <v>93</v>
      </c>
      <c r="O3423" s="14">
        <f>Flights[[#This Row],[Length (min)]]/60</f>
        <v>1.55</v>
      </c>
      <c r="P3423">
        <v>373</v>
      </c>
      <c r="Q3423" s="17">
        <f>IFERROR(Flights[[#This Row],[Distance]]/Flights[[#This Row],[Length (hr)]],"")</f>
        <v>240.64516129032256</v>
      </c>
      <c r="R3423" s="1">
        <v>0.97152777777777777</v>
      </c>
      <c r="S3423" s="1">
        <v>0.9868055555555556</v>
      </c>
      <c r="T3423">
        <v>22</v>
      </c>
      <c r="U3423" t="str">
        <f>IF(Flights[[#This Row],[Arrival Delay]]="","Cancelled",IF(Flights[[#This Row],[Arrival Delay]]&gt;15,"Delayed","On time"))</f>
        <v>Delayed</v>
      </c>
      <c r="V3423" t="str">
        <f>IF(Flights[[#This Row],[Status]]&lt;&gt;"Delayed","",IF(Flights[[#This Row],[Arrival Delay]]&gt;120,"Severe",IF(Flights[[#This Row],[Arrival Delay]]&gt;60,"Major","Moderate")))</f>
        <v>Moderate</v>
      </c>
      <c r="X3423" t="str">
        <f>IF(OR(AND(Flights[[#This Row],[Status]]="Cancelled",Flights[[#This Row],[Cancellation Reason]]="Airline/Carrier"),Flights[[#This Row],[Delay Type]]="Severe"),"Yes","No")</f>
        <v>No</v>
      </c>
    </row>
    <row r="3424" spans="1:24" x14ac:dyDescent="0.25">
      <c r="A3424" s="3">
        <v>42253</v>
      </c>
      <c r="B3424">
        <f>WEEKNUM(Flights[[#This Row],[Date]],2)</f>
        <v>36</v>
      </c>
      <c r="C3424">
        <f>WEEKDAY(Flights[[#This Row],[Date]],2)</f>
        <v>7</v>
      </c>
      <c r="D3424" t="s">
        <v>720</v>
      </c>
      <c r="E3424" t="s">
        <v>1989</v>
      </c>
      <c r="F3424" t="s">
        <v>0</v>
      </c>
      <c r="G3424" t="s">
        <v>22</v>
      </c>
      <c r="H3424" t="str">
        <f>_xlfn.XLOOKUP(Flights[[#This Row],[Destination]],Airports!$A$1:$A$77,Airports!$D$1:$D$77,"Code not found")</f>
        <v>Columbus</v>
      </c>
      <c r="I3424" t="str" cm="1">
        <f t="array" ref="I3424">_xlfn.XLOOKUP(Flights[[#This Row],[Destination]],_xlfn._TRO_TRAILING(Airports!A:A),_xlfn._TRO_TRAILING(Airports!E:E),"Code not found")</f>
        <v>OH</v>
      </c>
      <c r="J3424" s="1">
        <v>0.93819444444444444</v>
      </c>
      <c r="K3424">
        <f>HOUR(Flights[[#This Row],[Scheduled Departure]])</f>
        <v>22</v>
      </c>
      <c r="L3424" s="1">
        <v>0.93055555555555558</v>
      </c>
      <c r="M3424">
        <v>-11</v>
      </c>
      <c r="N3424">
        <v>259</v>
      </c>
      <c r="O3424" s="14">
        <f>Flights[[#This Row],[Length (min)]]/60</f>
        <v>4.3166666666666664</v>
      </c>
      <c r="P3424">
        <v>1995</v>
      </c>
      <c r="Q3424" s="17">
        <f>IFERROR(Flights[[#This Row],[Distance]]/Flights[[#This Row],[Length (hr)]],"")</f>
        <v>462.16216216216219</v>
      </c>
      <c r="R3424" s="1">
        <v>0.23958333333333334</v>
      </c>
      <c r="S3424" s="1">
        <v>0.23541666666666666</v>
      </c>
      <c r="T3424">
        <v>-6</v>
      </c>
      <c r="U3424" t="str">
        <f>IF(Flights[[#This Row],[Arrival Delay]]="","Cancelled",IF(Flights[[#This Row],[Arrival Delay]]&gt;15,"Delayed","On time"))</f>
        <v>On time</v>
      </c>
      <c r="V3424" t="str">
        <f>IF(Flights[[#This Row],[Status]]&lt;&gt;"Delayed","",IF(Flights[[#This Row],[Arrival Delay]]&gt;120,"Severe",IF(Flights[[#This Row],[Arrival Delay]]&gt;60,"Major","Moderate")))</f>
        <v/>
      </c>
      <c r="X3424" t="str">
        <f>IF(OR(AND(Flights[[#This Row],[Status]]="Cancelled",Flights[[#This Row],[Cancellation Reason]]="Airline/Carrier"),Flights[[#This Row],[Delay Type]]="Severe"),"Yes","No")</f>
        <v>No</v>
      </c>
    </row>
    <row r="3425" spans="1:24" x14ac:dyDescent="0.25">
      <c r="A3425" s="3">
        <v>42253</v>
      </c>
      <c r="B3425">
        <f>WEEKNUM(Flights[[#This Row],[Date]],2)</f>
        <v>36</v>
      </c>
      <c r="C3425">
        <f>WEEKDAY(Flights[[#This Row],[Date]],2)</f>
        <v>7</v>
      </c>
      <c r="D3425" t="s">
        <v>207</v>
      </c>
      <c r="E3425" t="s">
        <v>1987</v>
      </c>
      <c r="F3425" t="s">
        <v>0</v>
      </c>
      <c r="G3425" t="s">
        <v>28</v>
      </c>
      <c r="H3425" t="str">
        <f>_xlfn.XLOOKUP(Flights[[#This Row],[Destination]],Airports!$A$1:$A$77,Airports!$D$1:$D$77,"Code not found")</f>
        <v>Philadelphia</v>
      </c>
      <c r="I3425" t="str" cm="1">
        <f t="array" ref="I3425">_xlfn.XLOOKUP(Flights[[#This Row],[Destination]],_xlfn._TRO_TRAILING(Airports!A:A),_xlfn._TRO_TRAILING(Airports!E:E),"Code not found")</f>
        <v>PA</v>
      </c>
      <c r="J3425" s="1">
        <v>0.97569444444444442</v>
      </c>
      <c r="K3425">
        <f>HOUR(Flights[[#This Row],[Scheduled Departure]])</f>
        <v>23</v>
      </c>
      <c r="L3425" s="1">
        <v>0.97916666666666663</v>
      </c>
      <c r="M3425">
        <v>5</v>
      </c>
      <c r="N3425">
        <v>298</v>
      </c>
      <c r="O3425" s="14">
        <f>Flights[[#This Row],[Length (min)]]/60</f>
        <v>4.9666666666666668</v>
      </c>
      <c r="P3425">
        <v>2402</v>
      </c>
      <c r="Q3425" s="17">
        <f>IFERROR(Flights[[#This Row],[Distance]]/Flights[[#This Row],[Length (hr)]],"")</f>
        <v>483.62416107382552</v>
      </c>
      <c r="R3425" s="1">
        <v>0.32777777777777778</v>
      </c>
      <c r="S3425" s="1">
        <v>0.31111111111111112</v>
      </c>
      <c r="T3425">
        <v>-24</v>
      </c>
      <c r="U3425" t="str">
        <f>IF(Flights[[#This Row],[Arrival Delay]]="","Cancelled",IF(Flights[[#This Row],[Arrival Delay]]&gt;15,"Delayed","On time"))</f>
        <v>On time</v>
      </c>
      <c r="V3425" t="str">
        <f>IF(Flights[[#This Row],[Status]]&lt;&gt;"Delayed","",IF(Flights[[#This Row],[Arrival Delay]]&gt;120,"Severe",IF(Flights[[#This Row],[Arrival Delay]]&gt;60,"Major","Moderate")))</f>
        <v/>
      </c>
      <c r="X3425" t="str">
        <f>IF(OR(AND(Flights[[#This Row],[Status]]="Cancelled",Flights[[#This Row],[Cancellation Reason]]="Airline/Carrier"),Flights[[#This Row],[Delay Type]]="Severe"),"Yes","No")</f>
        <v>No</v>
      </c>
    </row>
    <row r="3426" spans="1:24" x14ac:dyDescent="0.25">
      <c r="A3426" s="3">
        <v>42254</v>
      </c>
      <c r="B3426">
        <f>WEEKNUM(Flights[[#This Row],[Date]],2)</f>
        <v>37</v>
      </c>
      <c r="C3426">
        <f>WEEKDAY(Flights[[#This Row],[Date]],2)</f>
        <v>1</v>
      </c>
      <c r="D3426" t="s">
        <v>110</v>
      </c>
      <c r="E3426" t="s">
        <v>1987</v>
      </c>
      <c r="F3426" t="s">
        <v>0</v>
      </c>
      <c r="G3426" t="s">
        <v>3</v>
      </c>
      <c r="H3426" t="str">
        <f>_xlfn.XLOOKUP(Flights[[#This Row],[Destination]],Airports!$A$1:$A$77,Airports!$D$1:$D$77,"Code not found")</f>
        <v>Dallas</v>
      </c>
      <c r="I3426" t="str" cm="1">
        <f t="array" ref="I3426">_xlfn.XLOOKUP(Flights[[#This Row],[Destination]],_xlfn._TRO_TRAILING(Airports!A:A),_xlfn._TRO_TRAILING(Airports!E:E),"Code not found")</f>
        <v>TX</v>
      </c>
      <c r="J3426" s="1">
        <v>1.0416666666666666E-2</v>
      </c>
      <c r="K3426">
        <f>HOUR(Flights[[#This Row],[Scheduled Departure]])</f>
        <v>0</v>
      </c>
      <c r="L3426" s="1">
        <v>2.8472222222222222E-2</v>
      </c>
      <c r="M3426">
        <v>26</v>
      </c>
      <c r="N3426">
        <v>163</v>
      </c>
      <c r="O3426" s="14">
        <f>Flights[[#This Row],[Length (min)]]/60</f>
        <v>2.7166666666666668</v>
      </c>
      <c r="P3426">
        <v>1235</v>
      </c>
      <c r="Q3426" s="17">
        <f>IFERROR(Flights[[#This Row],[Distance]]/Flights[[#This Row],[Length (hr)]],"")</f>
        <v>454.601226993865</v>
      </c>
      <c r="R3426" s="1">
        <v>0.21944444444444444</v>
      </c>
      <c r="S3426" s="1">
        <v>0.22500000000000001</v>
      </c>
      <c r="T3426">
        <v>8</v>
      </c>
      <c r="U3426" t="str">
        <f>IF(Flights[[#This Row],[Arrival Delay]]="","Cancelled",IF(Flights[[#This Row],[Arrival Delay]]&gt;15,"Delayed","On time"))</f>
        <v>On time</v>
      </c>
      <c r="V3426" t="str">
        <f>IF(Flights[[#This Row],[Status]]&lt;&gt;"Delayed","",IF(Flights[[#This Row],[Arrival Delay]]&gt;120,"Severe",IF(Flights[[#This Row],[Arrival Delay]]&gt;60,"Major","Moderate")))</f>
        <v/>
      </c>
      <c r="X3426" t="str">
        <f>IF(OR(AND(Flights[[#This Row],[Status]]="Cancelled",Flights[[#This Row],[Cancellation Reason]]="Airline/Carrier"),Flights[[#This Row],[Delay Type]]="Severe"),"Yes","No")</f>
        <v>No</v>
      </c>
    </row>
    <row r="3427" spans="1:24" x14ac:dyDescent="0.25">
      <c r="A3427" s="3">
        <v>42254</v>
      </c>
      <c r="B3427">
        <f>WEEKNUM(Flights[[#This Row],[Date]],2)</f>
        <v>37</v>
      </c>
      <c r="C3427">
        <f>WEEKDAY(Flights[[#This Row],[Date]],2)</f>
        <v>1</v>
      </c>
      <c r="D3427" t="s">
        <v>805</v>
      </c>
      <c r="E3427" t="s">
        <v>1990</v>
      </c>
      <c r="F3427" t="s">
        <v>0</v>
      </c>
      <c r="G3427" t="s">
        <v>293</v>
      </c>
      <c r="H3427" t="str">
        <f>_xlfn.XLOOKUP(Flights[[#This Row],[Destination]],Airports!$A$1:$A$77,Airports!$D$1:$D$77,"Code not found")</f>
        <v>Houston</v>
      </c>
      <c r="I3427" t="str" cm="1">
        <f t="array" ref="I3427">_xlfn.XLOOKUP(Flights[[#This Row],[Destination]],_xlfn._TRO_TRAILING(Airports!A:A),_xlfn._TRO_TRAILING(Airports!E:E),"Code not found")</f>
        <v>TX</v>
      </c>
      <c r="J3427" s="1">
        <v>0.25</v>
      </c>
      <c r="K3427">
        <f>HOUR(Flights[[#This Row],[Scheduled Departure]])</f>
        <v>6</v>
      </c>
      <c r="L3427" s="1">
        <v>0.25</v>
      </c>
      <c r="M3427">
        <v>0</v>
      </c>
      <c r="N3427">
        <v>187</v>
      </c>
      <c r="O3427" s="14">
        <f>Flights[[#This Row],[Length (min)]]/60</f>
        <v>3.1166666666666667</v>
      </c>
      <c r="P3427">
        <v>1379</v>
      </c>
      <c r="Q3427" s="17">
        <f>IFERROR(Flights[[#This Row],[Distance]]/Flights[[#This Row],[Length (hr)]],"")</f>
        <v>442.45989304812832</v>
      </c>
      <c r="R3427" s="1">
        <v>0.47013888888888888</v>
      </c>
      <c r="S3427" s="1">
        <v>0.46319444444444446</v>
      </c>
      <c r="T3427">
        <v>-10</v>
      </c>
      <c r="U3427" t="str">
        <f>IF(Flights[[#This Row],[Arrival Delay]]="","Cancelled",IF(Flights[[#This Row],[Arrival Delay]]&gt;15,"Delayed","On time"))</f>
        <v>On time</v>
      </c>
      <c r="V3427" t="str">
        <f>IF(Flights[[#This Row],[Status]]&lt;&gt;"Delayed","",IF(Flights[[#This Row],[Arrival Delay]]&gt;120,"Severe",IF(Flights[[#This Row],[Arrival Delay]]&gt;60,"Major","Moderate")))</f>
        <v/>
      </c>
      <c r="X3427" t="str">
        <f>IF(OR(AND(Flights[[#This Row],[Status]]="Cancelled",Flights[[#This Row],[Cancellation Reason]]="Airline/Carrier"),Flights[[#This Row],[Delay Type]]="Severe"),"Yes","No")</f>
        <v>No</v>
      </c>
    </row>
    <row r="3428" spans="1:24" x14ac:dyDescent="0.25">
      <c r="A3428" s="3">
        <v>42254</v>
      </c>
      <c r="B3428">
        <f>WEEKNUM(Flights[[#This Row],[Date]],2)</f>
        <v>37</v>
      </c>
      <c r="C3428">
        <f>WEEKDAY(Flights[[#This Row],[Date]],2)</f>
        <v>1</v>
      </c>
      <c r="D3428" t="s">
        <v>216</v>
      </c>
      <c r="E3428" t="s">
        <v>1987</v>
      </c>
      <c r="F3428" t="s">
        <v>0</v>
      </c>
      <c r="G3428" t="s">
        <v>29</v>
      </c>
      <c r="H3428" t="str">
        <f>_xlfn.XLOOKUP(Flights[[#This Row],[Destination]],Airports!$A$1:$A$77,Airports!$D$1:$D$77,"Code not found")</f>
        <v>Phoenix</v>
      </c>
      <c r="I3428" t="str" cm="1">
        <f t="array" ref="I3428">_xlfn.XLOOKUP(Flights[[#This Row],[Destination]],_xlfn._TRO_TRAILING(Airports!A:A),_xlfn._TRO_TRAILING(Airports!E:E),"Code not found")</f>
        <v>AZ</v>
      </c>
      <c r="J3428" s="1">
        <v>0.25347222222222221</v>
      </c>
      <c r="K3428">
        <f>HOUR(Flights[[#This Row],[Scheduled Departure]])</f>
        <v>6</v>
      </c>
      <c r="L3428" s="1">
        <v>0.25277777777777777</v>
      </c>
      <c r="M3428">
        <v>-1</v>
      </c>
      <c r="N3428">
        <v>80</v>
      </c>
      <c r="O3428" s="14">
        <f>Flights[[#This Row],[Length (min)]]/60</f>
        <v>1.3333333333333333</v>
      </c>
      <c r="P3428">
        <v>370</v>
      </c>
      <c r="Q3428" s="17">
        <f>IFERROR(Flights[[#This Row],[Distance]]/Flights[[#This Row],[Length (hr)]],"")</f>
        <v>277.5</v>
      </c>
      <c r="R3428" s="1">
        <v>0.32222222222222224</v>
      </c>
      <c r="S3428" s="1">
        <v>0.30833333333333335</v>
      </c>
      <c r="T3428">
        <v>-20</v>
      </c>
      <c r="U3428" t="str">
        <f>IF(Flights[[#This Row],[Arrival Delay]]="","Cancelled",IF(Flights[[#This Row],[Arrival Delay]]&gt;15,"Delayed","On time"))</f>
        <v>On time</v>
      </c>
      <c r="V3428" t="str">
        <f>IF(Flights[[#This Row],[Status]]&lt;&gt;"Delayed","",IF(Flights[[#This Row],[Arrival Delay]]&gt;120,"Severe",IF(Flights[[#This Row],[Arrival Delay]]&gt;60,"Major","Moderate")))</f>
        <v/>
      </c>
      <c r="X3428" t="str">
        <f>IF(OR(AND(Flights[[#This Row],[Status]]="Cancelled",Flights[[#This Row],[Cancellation Reason]]="Airline/Carrier"),Flights[[#This Row],[Delay Type]]="Severe"),"Yes","No")</f>
        <v>No</v>
      </c>
    </row>
    <row r="3429" spans="1:24" x14ac:dyDescent="0.25">
      <c r="A3429" s="3">
        <v>42254</v>
      </c>
      <c r="B3429">
        <f>WEEKNUM(Flights[[#This Row],[Date]],2)</f>
        <v>37</v>
      </c>
      <c r="C3429">
        <f>WEEKDAY(Flights[[#This Row],[Date]],2)</f>
        <v>1</v>
      </c>
      <c r="D3429" t="s">
        <v>48</v>
      </c>
      <c r="E3429" t="s">
        <v>1987</v>
      </c>
      <c r="F3429" t="s">
        <v>0</v>
      </c>
      <c r="G3429" t="s">
        <v>18</v>
      </c>
      <c r="H3429" t="str">
        <f>_xlfn.XLOOKUP(Flights[[#This Row],[Destination]],Airports!$A$1:$A$77,Airports!$D$1:$D$77,"Code not found")</f>
        <v>Arlington</v>
      </c>
      <c r="I3429" t="str" cm="1">
        <f t="array" ref="I3429">_xlfn.XLOOKUP(Flights[[#This Row],[Destination]],_xlfn._TRO_TRAILING(Airports!A:A),_xlfn._TRO_TRAILING(Airports!E:E),"Code not found")</f>
        <v>VA</v>
      </c>
      <c r="J3429" s="1">
        <v>0.32291666666666669</v>
      </c>
      <c r="K3429">
        <f>HOUR(Flights[[#This Row],[Scheduled Departure]])</f>
        <v>7</v>
      </c>
      <c r="L3429" s="1">
        <v>0.33680555555555558</v>
      </c>
      <c r="M3429">
        <v>20</v>
      </c>
      <c r="N3429">
        <v>304</v>
      </c>
      <c r="O3429" s="14">
        <f>Flights[[#This Row],[Length (min)]]/60</f>
        <v>5.0666666666666664</v>
      </c>
      <c r="P3429">
        <v>2311</v>
      </c>
      <c r="Q3429" s="17">
        <f>IFERROR(Flights[[#This Row],[Distance]]/Flights[[#This Row],[Length (hr)]],"")</f>
        <v>456.11842105263162</v>
      </c>
      <c r="R3429" s="1">
        <v>0.66597222222222219</v>
      </c>
      <c r="S3429" s="1">
        <v>0.67291666666666672</v>
      </c>
      <c r="T3429">
        <v>10</v>
      </c>
      <c r="U3429" t="str">
        <f>IF(Flights[[#This Row],[Arrival Delay]]="","Cancelled",IF(Flights[[#This Row],[Arrival Delay]]&gt;15,"Delayed","On time"))</f>
        <v>On time</v>
      </c>
      <c r="V3429" t="str">
        <f>IF(Flights[[#This Row],[Status]]&lt;&gt;"Delayed","",IF(Flights[[#This Row],[Arrival Delay]]&gt;120,"Severe",IF(Flights[[#This Row],[Arrival Delay]]&gt;60,"Major","Moderate")))</f>
        <v/>
      </c>
      <c r="X3429" t="str">
        <f>IF(OR(AND(Flights[[#This Row],[Status]]="Cancelled",Flights[[#This Row],[Cancellation Reason]]="Airline/Carrier"),Flights[[#This Row],[Delay Type]]="Severe"),"Yes","No")</f>
        <v>No</v>
      </c>
    </row>
    <row r="3430" spans="1:24" x14ac:dyDescent="0.25">
      <c r="A3430" s="3">
        <v>42254</v>
      </c>
      <c r="B3430">
        <f>WEEKNUM(Flights[[#This Row],[Date]],2)</f>
        <v>37</v>
      </c>
      <c r="C3430">
        <f>WEEKDAY(Flights[[#This Row],[Date]],2)</f>
        <v>1</v>
      </c>
      <c r="D3430" t="s">
        <v>407</v>
      </c>
      <c r="E3430" t="s">
        <v>1990</v>
      </c>
      <c r="F3430" t="s">
        <v>0</v>
      </c>
      <c r="G3430" t="s">
        <v>12</v>
      </c>
      <c r="H3430" t="str">
        <f>_xlfn.XLOOKUP(Flights[[#This Row],[Destination]],Airports!$A$1:$A$77,Airports!$D$1:$D$77,"Code not found")</f>
        <v>New York</v>
      </c>
      <c r="I3430" t="str" cm="1">
        <f t="array" ref="I3430">_xlfn.XLOOKUP(Flights[[#This Row],[Destination]],_xlfn._TRO_TRAILING(Airports!A:A),_xlfn._TRO_TRAILING(Airports!E:E),"Code not found")</f>
        <v>NY</v>
      </c>
      <c r="J3430" s="1">
        <v>0.33402777777777776</v>
      </c>
      <c r="K3430">
        <f>HOUR(Flights[[#This Row],[Scheduled Departure]])</f>
        <v>8</v>
      </c>
      <c r="L3430" s="1">
        <v>0.33333333333333331</v>
      </c>
      <c r="M3430">
        <v>-1</v>
      </c>
      <c r="N3430">
        <v>302</v>
      </c>
      <c r="O3430" s="14">
        <f>Flights[[#This Row],[Length (min)]]/60</f>
        <v>5.0333333333333332</v>
      </c>
      <c r="P3430">
        <v>2475</v>
      </c>
      <c r="Q3430" s="17">
        <f>IFERROR(Flights[[#This Row],[Distance]]/Flights[[#This Row],[Length (hr)]],"")</f>
        <v>491.72185430463577</v>
      </c>
      <c r="R3430" s="1">
        <v>0.6875</v>
      </c>
      <c r="S3430" s="1">
        <v>0.66805555555555551</v>
      </c>
      <c r="T3430">
        <v>-28</v>
      </c>
      <c r="U3430" t="str">
        <f>IF(Flights[[#This Row],[Arrival Delay]]="","Cancelled",IF(Flights[[#This Row],[Arrival Delay]]&gt;15,"Delayed","On time"))</f>
        <v>On time</v>
      </c>
      <c r="V3430" t="str">
        <f>IF(Flights[[#This Row],[Status]]&lt;&gt;"Delayed","",IF(Flights[[#This Row],[Arrival Delay]]&gt;120,"Severe",IF(Flights[[#This Row],[Arrival Delay]]&gt;60,"Major","Moderate")))</f>
        <v/>
      </c>
      <c r="X3430" t="str">
        <f>IF(OR(AND(Flights[[#This Row],[Status]]="Cancelled",Flights[[#This Row],[Cancellation Reason]]="Airline/Carrier"),Flights[[#This Row],[Delay Type]]="Severe"),"Yes","No")</f>
        <v>No</v>
      </c>
    </row>
    <row r="3431" spans="1:24" x14ac:dyDescent="0.25">
      <c r="A3431" s="3">
        <v>42254</v>
      </c>
      <c r="B3431">
        <f>WEEKNUM(Flights[[#This Row],[Date]],2)</f>
        <v>37</v>
      </c>
      <c r="C3431">
        <f>WEEKDAY(Flights[[#This Row],[Date]],2)</f>
        <v>1</v>
      </c>
      <c r="D3431" t="s">
        <v>464</v>
      </c>
      <c r="E3431" t="s">
        <v>1993</v>
      </c>
      <c r="F3431" t="s">
        <v>0</v>
      </c>
      <c r="G3431" t="s">
        <v>4</v>
      </c>
      <c r="H3431" t="str">
        <f>_xlfn.XLOOKUP(Flights[[#This Row],[Destination]],Airports!$A$1:$A$77,Airports!$D$1:$D$77,"Code not found")</f>
        <v>Chicago</v>
      </c>
      <c r="I3431" t="str" cm="1">
        <f t="array" ref="I3431">_xlfn.XLOOKUP(Flights[[#This Row],[Destination]],_xlfn._TRO_TRAILING(Airports!A:A),_xlfn._TRO_TRAILING(Airports!E:E),"Code not found")</f>
        <v>IL</v>
      </c>
      <c r="J3431" s="1">
        <v>0.35416666666666669</v>
      </c>
      <c r="K3431">
        <f>HOUR(Flights[[#This Row],[Scheduled Departure]])</f>
        <v>8</v>
      </c>
      <c r="L3431" s="1">
        <v>0.37152777777777779</v>
      </c>
      <c r="M3431">
        <v>25</v>
      </c>
      <c r="N3431">
        <v>232</v>
      </c>
      <c r="O3431" s="14">
        <f>Flights[[#This Row],[Length (min)]]/60</f>
        <v>3.8666666666666667</v>
      </c>
      <c r="P3431">
        <v>1744</v>
      </c>
      <c r="Q3431" s="17">
        <f>IFERROR(Flights[[#This Row],[Distance]]/Flights[[#This Row],[Length (hr)]],"")</f>
        <v>451.0344827586207</v>
      </c>
      <c r="R3431" s="1">
        <v>0.60763888888888884</v>
      </c>
      <c r="S3431" s="1">
        <v>0.61597222222222225</v>
      </c>
      <c r="T3431">
        <v>12</v>
      </c>
      <c r="U3431" t="str">
        <f>IF(Flights[[#This Row],[Arrival Delay]]="","Cancelled",IF(Flights[[#This Row],[Arrival Delay]]&gt;15,"Delayed","On time"))</f>
        <v>On time</v>
      </c>
      <c r="V3431" t="str">
        <f>IF(Flights[[#This Row],[Status]]&lt;&gt;"Delayed","",IF(Flights[[#This Row],[Arrival Delay]]&gt;120,"Severe",IF(Flights[[#This Row],[Arrival Delay]]&gt;60,"Major","Moderate")))</f>
        <v/>
      </c>
      <c r="X3431" t="str">
        <f>IF(OR(AND(Flights[[#This Row],[Status]]="Cancelled",Flights[[#This Row],[Cancellation Reason]]="Airline/Carrier"),Flights[[#This Row],[Delay Type]]="Severe"),"Yes","No")</f>
        <v>No</v>
      </c>
    </row>
    <row r="3432" spans="1:24" x14ac:dyDescent="0.25">
      <c r="A3432" s="3">
        <v>42254</v>
      </c>
      <c r="B3432">
        <f>WEEKNUM(Flights[[#This Row],[Date]],2)</f>
        <v>37</v>
      </c>
      <c r="C3432">
        <f>WEEKDAY(Flights[[#This Row],[Date]],2)</f>
        <v>1</v>
      </c>
      <c r="D3432" t="s">
        <v>1790</v>
      </c>
      <c r="E3432" t="s">
        <v>1995</v>
      </c>
      <c r="F3432" t="s">
        <v>0</v>
      </c>
      <c r="G3432" t="s">
        <v>347</v>
      </c>
      <c r="H3432" t="str">
        <f>_xlfn.XLOOKUP(Flights[[#This Row],[Destination]],Airports!$A$1:$A$77,Airports!$D$1:$D$77,"Code not found")</f>
        <v>San Jose</v>
      </c>
      <c r="I3432" t="str" cm="1">
        <f t="array" ref="I3432">_xlfn.XLOOKUP(Flights[[#This Row],[Destination]],_xlfn._TRO_TRAILING(Airports!A:A),_xlfn._TRO_TRAILING(Airports!E:E),"Code not found")</f>
        <v>CA</v>
      </c>
      <c r="J3432" s="1">
        <v>0.39930555555555558</v>
      </c>
      <c r="K3432">
        <f>HOUR(Flights[[#This Row],[Scheduled Departure]])</f>
        <v>9</v>
      </c>
      <c r="L3432" s="1">
        <v>0.40555555555555556</v>
      </c>
      <c r="M3432">
        <v>9</v>
      </c>
      <c r="N3432">
        <v>59</v>
      </c>
      <c r="O3432" s="14">
        <f>Flights[[#This Row],[Length (min)]]/60</f>
        <v>0.98333333333333328</v>
      </c>
      <c r="P3432">
        <v>308</v>
      </c>
      <c r="Q3432" s="17">
        <f>IFERROR(Flights[[#This Row],[Distance]]/Flights[[#This Row],[Length (hr)]],"")</f>
        <v>313.22033898305085</v>
      </c>
      <c r="R3432" s="1">
        <v>0.44444444444444442</v>
      </c>
      <c r="S3432" s="1">
        <v>0.4465277777777778</v>
      </c>
      <c r="T3432">
        <v>3</v>
      </c>
      <c r="U3432" t="str">
        <f>IF(Flights[[#This Row],[Arrival Delay]]="","Cancelled",IF(Flights[[#This Row],[Arrival Delay]]&gt;15,"Delayed","On time"))</f>
        <v>On time</v>
      </c>
      <c r="V3432" t="str">
        <f>IF(Flights[[#This Row],[Status]]&lt;&gt;"Delayed","",IF(Flights[[#This Row],[Arrival Delay]]&gt;120,"Severe",IF(Flights[[#This Row],[Arrival Delay]]&gt;60,"Major","Moderate")))</f>
        <v/>
      </c>
      <c r="X3432" t="str">
        <f>IF(OR(AND(Flights[[#This Row],[Status]]="Cancelled",Flights[[#This Row],[Cancellation Reason]]="Airline/Carrier"),Flights[[#This Row],[Delay Type]]="Severe"),"Yes","No")</f>
        <v>No</v>
      </c>
    </row>
    <row r="3433" spans="1:24" x14ac:dyDescent="0.25">
      <c r="A3433" s="3">
        <v>42254</v>
      </c>
      <c r="B3433">
        <f>WEEKNUM(Flights[[#This Row],[Date]],2)</f>
        <v>37</v>
      </c>
      <c r="C3433">
        <f>WEEKDAY(Flights[[#This Row],[Date]],2)</f>
        <v>1</v>
      </c>
      <c r="D3433" t="s">
        <v>1408</v>
      </c>
      <c r="E3433" t="s">
        <v>1990</v>
      </c>
      <c r="F3433" t="s">
        <v>0</v>
      </c>
      <c r="G3433" t="s">
        <v>4</v>
      </c>
      <c r="H3433" t="str">
        <f>_xlfn.XLOOKUP(Flights[[#This Row],[Destination]],Airports!$A$1:$A$77,Airports!$D$1:$D$77,"Code not found")</f>
        <v>Chicago</v>
      </c>
      <c r="I3433" t="str" cm="1">
        <f t="array" ref="I3433">_xlfn.XLOOKUP(Flights[[#This Row],[Destination]],_xlfn._TRO_TRAILING(Airports!A:A),_xlfn._TRO_TRAILING(Airports!E:E),"Code not found")</f>
        <v>IL</v>
      </c>
      <c r="J3433" s="1">
        <v>0.43472222222222223</v>
      </c>
      <c r="K3433">
        <f>HOUR(Flights[[#This Row],[Scheduled Departure]])</f>
        <v>10</v>
      </c>
      <c r="L3433" s="1">
        <v>0.44583333333333336</v>
      </c>
      <c r="M3433">
        <v>16</v>
      </c>
      <c r="N3433">
        <v>216</v>
      </c>
      <c r="O3433" s="14">
        <f>Flights[[#This Row],[Length (min)]]/60</f>
        <v>3.6</v>
      </c>
      <c r="P3433">
        <v>1744</v>
      </c>
      <c r="Q3433" s="17">
        <f>IFERROR(Flights[[#This Row],[Distance]]/Flights[[#This Row],[Length (hr)]],"")</f>
        <v>484.44444444444446</v>
      </c>
      <c r="R3433" s="1">
        <v>0.6958333333333333</v>
      </c>
      <c r="S3433" s="1">
        <v>0.6791666666666667</v>
      </c>
      <c r="T3433">
        <v>-24</v>
      </c>
      <c r="U3433" t="str">
        <f>IF(Flights[[#This Row],[Arrival Delay]]="","Cancelled",IF(Flights[[#This Row],[Arrival Delay]]&gt;15,"Delayed","On time"))</f>
        <v>On time</v>
      </c>
      <c r="V3433" t="str">
        <f>IF(Flights[[#This Row],[Status]]&lt;&gt;"Delayed","",IF(Flights[[#This Row],[Arrival Delay]]&gt;120,"Severe",IF(Flights[[#This Row],[Arrival Delay]]&gt;60,"Major","Moderate")))</f>
        <v/>
      </c>
      <c r="X3433" t="str">
        <f>IF(OR(AND(Flights[[#This Row],[Status]]="Cancelled",Flights[[#This Row],[Cancellation Reason]]="Airline/Carrier"),Flights[[#This Row],[Delay Type]]="Severe"),"Yes","No")</f>
        <v>No</v>
      </c>
    </row>
    <row r="3434" spans="1:24" x14ac:dyDescent="0.25">
      <c r="A3434" s="3">
        <v>42254</v>
      </c>
      <c r="B3434">
        <f>WEEKNUM(Flights[[#This Row],[Date]],2)</f>
        <v>37</v>
      </c>
      <c r="C3434">
        <f>WEEKDAY(Flights[[#This Row],[Date]],2)</f>
        <v>1</v>
      </c>
      <c r="D3434" t="s">
        <v>1044</v>
      </c>
      <c r="E3434" t="s">
        <v>1989</v>
      </c>
      <c r="F3434" t="s">
        <v>0</v>
      </c>
      <c r="G3434" t="s">
        <v>314</v>
      </c>
      <c r="H3434" t="str">
        <f>_xlfn.XLOOKUP(Flights[[#This Row],[Destination]],Airports!$A$1:$A$77,Airports!$D$1:$D$77,"Code not found")</f>
        <v>Minneapolis</v>
      </c>
      <c r="I3434" t="str" cm="1">
        <f t="array" ref="I3434">_xlfn.XLOOKUP(Flights[[#This Row],[Destination]],_xlfn._TRO_TRAILING(Airports!A:A),_xlfn._TRO_TRAILING(Airports!E:E),"Code not found")</f>
        <v>MN</v>
      </c>
      <c r="J3434" s="1">
        <v>0.45833333333333331</v>
      </c>
      <c r="K3434">
        <f>HOUR(Flights[[#This Row],[Scheduled Departure]])</f>
        <v>11</v>
      </c>
      <c r="L3434" s="1">
        <v>0.45902777777777776</v>
      </c>
      <c r="M3434">
        <v>1</v>
      </c>
      <c r="N3434">
        <v>188</v>
      </c>
      <c r="O3434" s="14">
        <f>Flights[[#This Row],[Length (min)]]/60</f>
        <v>3.1333333333333333</v>
      </c>
      <c r="P3434">
        <v>1535</v>
      </c>
      <c r="Q3434" s="17">
        <f>IFERROR(Flights[[#This Row],[Distance]]/Flights[[#This Row],[Length (hr)]],"")</f>
        <v>489.89361702127661</v>
      </c>
      <c r="R3434" s="1">
        <v>0.69027777777777777</v>
      </c>
      <c r="S3434" s="1">
        <v>0.67291666666666672</v>
      </c>
      <c r="T3434">
        <v>-25</v>
      </c>
      <c r="U3434" t="str">
        <f>IF(Flights[[#This Row],[Arrival Delay]]="","Cancelled",IF(Flights[[#This Row],[Arrival Delay]]&gt;15,"Delayed","On time"))</f>
        <v>On time</v>
      </c>
      <c r="V3434" t="str">
        <f>IF(Flights[[#This Row],[Status]]&lt;&gt;"Delayed","",IF(Flights[[#This Row],[Arrival Delay]]&gt;120,"Severe",IF(Flights[[#This Row],[Arrival Delay]]&gt;60,"Major","Moderate")))</f>
        <v/>
      </c>
      <c r="X3434" t="str">
        <f>IF(OR(AND(Flights[[#This Row],[Status]]="Cancelled",Flights[[#This Row],[Cancellation Reason]]="Airline/Carrier"),Flights[[#This Row],[Delay Type]]="Severe"),"Yes","No")</f>
        <v>No</v>
      </c>
    </row>
    <row r="3435" spans="1:24" x14ac:dyDescent="0.25">
      <c r="A3435" s="3">
        <v>42254</v>
      </c>
      <c r="B3435">
        <f>WEEKNUM(Flights[[#This Row],[Date]],2)</f>
        <v>37</v>
      </c>
      <c r="C3435">
        <f>WEEKDAY(Flights[[#This Row],[Date]],2)</f>
        <v>1</v>
      </c>
      <c r="D3435" t="s">
        <v>1362</v>
      </c>
      <c r="E3435" t="s">
        <v>1995</v>
      </c>
      <c r="F3435" t="s">
        <v>0</v>
      </c>
      <c r="G3435" t="s">
        <v>318</v>
      </c>
      <c r="H3435" t="str">
        <f>_xlfn.XLOOKUP(Flights[[#This Row],[Destination]],Airports!$A$1:$A$77,Airports!$D$1:$D$77,"Code not found")</f>
        <v>Oakland</v>
      </c>
      <c r="I3435" t="str" cm="1">
        <f t="array" ref="I3435">_xlfn.XLOOKUP(Flights[[#This Row],[Destination]],_xlfn._TRO_TRAILING(Airports!A:A),_xlfn._TRO_TRAILING(Airports!E:E),"Code not found")</f>
        <v>CA</v>
      </c>
      <c r="J3435" s="1">
        <v>0.46180555555555558</v>
      </c>
      <c r="K3435">
        <f>HOUR(Flights[[#This Row],[Scheduled Departure]])</f>
        <v>11</v>
      </c>
      <c r="L3435" s="1">
        <v>0.4597222222222222</v>
      </c>
      <c r="M3435">
        <v>-3</v>
      </c>
      <c r="N3435">
        <v>66</v>
      </c>
      <c r="O3435" s="14">
        <f>Flights[[#This Row],[Length (min)]]/60</f>
        <v>1.1000000000000001</v>
      </c>
      <c r="P3435">
        <v>337</v>
      </c>
      <c r="Q3435" s="17">
        <f>IFERROR(Flights[[#This Row],[Distance]]/Flights[[#This Row],[Length (hr)]],"")</f>
        <v>306.36363636363632</v>
      </c>
      <c r="R3435" s="1">
        <v>0.51041666666666663</v>
      </c>
      <c r="S3435" s="1">
        <v>0.50555555555555554</v>
      </c>
      <c r="T3435">
        <v>-7</v>
      </c>
      <c r="U3435" t="str">
        <f>IF(Flights[[#This Row],[Arrival Delay]]="","Cancelled",IF(Flights[[#This Row],[Arrival Delay]]&gt;15,"Delayed","On time"))</f>
        <v>On time</v>
      </c>
      <c r="V3435" t="str">
        <f>IF(Flights[[#This Row],[Status]]&lt;&gt;"Delayed","",IF(Flights[[#This Row],[Arrival Delay]]&gt;120,"Severe",IF(Flights[[#This Row],[Arrival Delay]]&gt;60,"Major","Moderate")))</f>
        <v/>
      </c>
      <c r="X3435" t="str">
        <f>IF(OR(AND(Flights[[#This Row],[Status]]="Cancelled",Flights[[#This Row],[Cancellation Reason]]="Airline/Carrier"),Flights[[#This Row],[Delay Type]]="Severe"),"Yes","No")</f>
        <v>No</v>
      </c>
    </row>
    <row r="3436" spans="1:24" x14ac:dyDescent="0.25">
      <c r="A3436" s="3">
        <v>42254</v>
      </c>
      <c r="B3436">
        <f>WEEKNUM(Flights[[#This Row],[Date]],2)</f>
        <v>37</v>
      </c>
      <c r="C3436">
        <f>WEEKDAY(Flights[[#This Row],[Date]],2)</f>
        <v>1</v>
      </c>
      <c r="D3436" t="s">
        <v>1196</v>
      </c>
      <c r="E3436" t="s">
        <v>1995</v>
      </c>
      <c r="F3436" t="s">
        <v>0</v>
      </c>
      <c r="G3436" t="s">
        <v>273</v>
      </c>
      <c r="H3436" t="str">
        <f>_xlfn.XLOOKUP(Flights[[#This Row],[Destination]],Airports!$A$1:$A$77,Airports!$D$1:$D$77,"Code not found")</f>
        <v>Denver</v>
      </c>
      <c r="I3436" t="str" cm="1">
        <f t="array" ref="I3436">_xlfn.XLOOKUP(Flights[[#This Row],[Destination]],_xlfn._TRO_TRAILING(Airports!A:A),_xlfn._TRO_TRAILING(Airports!E:E),"Code not found")</f>
        <v>CO</v>
      </c>
      <c r="J3436" s="1">
        <v>0.47916666666666669</v>
      </c>
      <c r="K3436">
        <f>HOUR(Flights[[#This Row],[Scheduled Departure]])</f>
        <v>11</v>
      </c>
      <c r="L3436" s="1">
        <v>0.48125000000000001</v>
      </c>
      <c r="M3436">
        <v>3</v>
      </c>
      <c r="N3436">
        <v>121</v>
      </c>
      <c r="O3436" s="14">
        <f>Flights[[#This Row],[Length (min)]]/60</f>
        <v>2.0166666666666666</v>
      </c>
      <c r="P3436">
        <v>862</v>
      </c>
      <c r="Q3436" s="17">
        <f>IFERROR(Flights[[#This Row],[Distance]]/Flights[[#This Row],[Length (hr)]],"")</f>
        <v>427.43801652892563</v>
      </c>
      <c r="R3436" s="1">
        <v>0.61458333333333337</v>
      </c>
      <c r="S3436" s="1">
        <v>0.6069444444444444</v>
      </c>
      <c r="T3436">
        <v>-11</v>
      </c>
      <c r="U3436" t="str">
        <f>IF(Flights[[#This Row],[Arrival Delay]]="","Cancelled",IF(Flights[[#This Row],[Arrival Delay]]&gt;15,"Delayed","On time"))</f>
        <v>On time</v>
      </c>
      <c r="V3436" t="str">
        <f>IF(Flights[[#This Row],[Status]]&lt;&gt;"Delayed","",IF(Flights[[#This Row],[Arrival Delay]]&gt;120,"Severe",IF(Flights[[#This Row],[Arrival Delay]]&gt;60,"Major","Moderate")))</f>
        <v/>
      </c>
      <c r="X3436" t="str">
        <f>IF(OR(AND(Flights[[#This Row],[Status]]="Cancelled",Flights[[#This Row],[Cancellation Reason]]="Airline/Carrier"),Flights[[#This Row],[Delay Type]]="Severe"),"Yes","No")</f>
        <v>No</v>
      </c>
    </row>
    <row r="3437" spans="1:24" x14ac:dyDescent="0.25">
      <c r="A3437" s="3">
        <v>42254</v>
      </c>
      <c r="B3437">
        <f>WEEKNUM(Flights[[#This Row],[Date]],2)</f>
        <v>37</v>
      </c>
      <c r="C3437">
        <f>WEEKDAY(Flights[[#This Row],[Date]],2)</f>
        <v>1</v>
      </c>
      <c r="D3437" t="s">
        <v>574</v>
      </c>
      <c r="E3437" t="s">
        <v>1996</v>
      </c>
      <c r="F3437" t="s">
        <v>0</v>
      </c>
      <c r="G3437" t="s">
        <v>9</v>
      </c>
      <c r="H3437" t="str">
        <f>_xlfn.XLOOKUP(Flights[[#This Row],[Destination]],Airports!$A$1:$A$77,Airports!$D$1:$D$77,"Code not found")</f>
        <v>San Francisco</v>
      </c>
      <c r="I3437" t="str" cm="1">
        <f t="array" ref="I3437">_xlfn.XLOOKUP(Flights[[#This Row],[Destination]],_xlfn._TRO_TRAILING(Airports!A:A),_xlfn._TRO_TRAILING(Airports!E:E),"Code not found")</f>
        <v>CA</v>
      </c>
      <c r="J3437" s="1">
        <v>0.69097222222222221</v>
      </c>
      <c r="K3437">
        <f>HOUR(Flights[[#This Row],[Scheduled Departure]])</f>
        <v>16</v>
      </c>
      <c r="L3437" s="1">
        <v>0.68680555555555556</v>
      </c>
      <c r="M3437">
        <v>-6</v>
      </c>
      <c r="N3437">
        <v>69</v>
      </c>
      <c r="O3437" s="14">
        <f>Flights[[#This Row],[Length (min)]]/60</f>
        <v>1.1499999999999999</v>
      </c>
      <c r="P3437">
        <v>337</v>
      </c>
      <c r="Q3437" s="17">
        <f>IFERROR(Flights[[#This Row],[Distance]]/Flights[[#This Row],[Length (hr)]],"")</f>
        <v>293.04347826086956</v>
      </c>
      <c r="R3437" s="1">
        <v>0.73958333333333337</v>
      </c>
      <c r="S3437" s="1">
        <v>0.73472222222222228</v>
      </c>
      <c r="T3437">
        <v>-7</v>
      </c>
      <c r="U3437" t="str">
        <f>IF(Flights[[#This Row],[Arrival Delay]]="","Cancelled",IF(Flights[[#This Row],[Arrival Delay]]&gt;15,"Delayed","On time"))</f>
        <v>On time</v>
      </c>
      <c r="V3437" t="str">
        <f>IF(Flights[[#This Row],[Status]]&lt;&gt;"Delayed","",IF(Flights[[#This Row],[Arrival Delay]]&gt;120,"Severe",IF(Flights[[#This Row],[Arrival Delay]]&gt;60,"Major","Moderate")))</f>
        <v/>
      </c>
      <c r="X3437" t="str">
        <f>IF(OR(AND(Flights[[#This Row],[Status]]="Cancelled",Flights[[#This Row],[Cancellation Reason]]="Airline/Carrier"),Flights[[#This Row],[Delay Type]]="Severe"),"Yes","No")</f>
        <v>No</v>
      </c>
    </row>
    <row r="3438" spans="1:24" x14ac:dyDescent="0.25">
      <c r="A3438" s="3">
        <v>42254</v>
      </c>
      <c r="B3438">
        <f>WEEKNUM(Flights[[#This Row],[Date]],2)</f>
        <v>37</v>
      </c>
      <c r="C3438">
        <f>WEEKDAY(Flights[[#This Row],[Date]],2)</f>
        <v>1</v>
      </c>
      <c r="D3438" t="s">
        <v>90</v>
      </c>
      <c r="E3438" t="s">
        <v>1987</v>
      </c>
      <c r="F3438" t="s">
        <v>0</v>
      </c>
      <c r="G3438" t="s">
        <v>19</v>
      </c>
      <c r="H3438" t="str">
        <f>_xlfn.XLOOKUP(Flights[[#This Row],[Destination]],Airports!$A$1:$A$77,Airports!$D$1:$D$77,"Code not found")</f>
        <v>Kona</v>
      </c>
      <c r="I3438" t="str" cm="1">
        <f t="array" ref="I3438">_xlfn.XLOOKUP(Flights[[#This Row],[Destination]],_xlfn._TRO_TRAILING(Airports!A:A),_xlfn._TRO_TRAILING(Airports!E:E),"Code not found")</f>
        <v>HI</v>
      </c>
      <c r="J3438" s="1">
        <v>0.73750000000000004</v>
      </c>
      <c r="K3438">
        <f>HOUR(Flights[[#This Row],[Scheduled Departure]])</f>
        <v>17</v>
      </c>
      <c r="L3438" s="1">
        <v>0.74027777777777781</v>
      </c>
      <c r="M3438">
        <v>4</v>
      </c>
      <c r="N3438">
        <v>337</v>
      </c>
      <c r="O3438" s="14">
        <f>Flights[[#This Row],[Length (min)]]/60</f>
        <v>5.6166666666666663</v>
      </c>
      <c r="P3438">
        <v>2504</v>
      </c>
      <c r="Q3438" s="17">
        <f>IFERROR(Flights[[#This Row],[Distance]]/Flights[[#This Row],[Length (hr)]],"")</f>
        <v>445.81602373887245</v>
      </c>
      <c r="R3438" s="1">
        <v>0.85416666666666663</v>
      </c>
      <c r="S3438" s="1">
        <v>0.84930555555555554</v>
      </c>
      <c r="T3438">
        <v>-7</v>
      </c>
      <c r="U3438" t="str">
        <f>IF(Flights[[#This Row],[Arrival Delay]]="","Cancelled",IF(Flights[[#This Row],[Arrival Delay]]&gt;15,"Delayed","On time"))</f>
        <v>On time</v>
      </c>
      <c r="V3438" t="str">
        <f>IF(Flights[[#This Row],[Status]]&lt;&gt;"Delayed","",IF(Flights[[#This Row],[Arrival Delay]]&gt;120,"Severe",IF(Flights[[#This Row],[Arrival Delay]]&gt;60,"Major","Moderate")))</f>
        <v/>
      </c>
      <c r="X3438" t="str">
        <f>IF(OR(AND(Flights[[#This Row],[Status]]="Cancelled",Flights[[#This Row],[Cancellation Reason]]="Airline/Carrier"),Flights[[#This Row],[Delay Type]]="Severe"),"Yes","No")</f>
        <v>No</v>
      </c>
    </row>
    <row r="3439" spans="1:24" x14ac:dyDescent="0.25">
      <c r="A3439" s="3">
        <v>42254</v>
      </c>
      <c r="B3439">
        <f>WEEKNUM(Flights[[#This Row],[Date]],2)</f>
        <v>37</v>
      </c>
      <c r="C3439">
        <f>WEEKDAY(Flights[[#This Row],[Date]],2)</f>
        <v>1</v>
      </c>
      <c r="D3439" t="s">
        <v>154</v>
      </c>
      <c r="E3439" t="s">
        <v>1987</v>
      </c>
      <c r="F3439" t="s">
        <v>0</v>
      </c>
      <c r="G3439" t="s">
        <v>7</v>
      </c>
      <c r="H3439" t="str">
        <f>_xlfn.XLOOKUP(Flights[[#This Row],[Destination]],Airports!$A$1:$A$77,Airports!$D$1:$D$77,"Code not found")</f>
        <v>Austin</v>
      </c>
      <c r="I3439" t="str" cm="1">
        <f t="array" ref="I3439">_xlfn.XLOOKUP(Flights[[#This Row],[Destination]],_xlfn._TRO_TRAILING(Airports!A:A),_xlfn._TRO_TRAILING(Airports!E:E),"Code not found")</f>
        <v>TX</v>
      </c>
      <c r="J3439" s="1">
        <v>0.78125</v>
      </c>
      <c r="K3439">
        <f>HOUR(Flights[[#This Row],[Scheduled Departure]])</f>
        <v>18</v>
      </c>
      <c r="L3439" s="1">
        <v>0.77708333333333335</v>
      </c>
      <c r="M3439">
        <v>-6</v>
      </c>
      <c r="N3439">
        <v>176</v>
      </c>
      <c r="O3439" s="14">
        <f>Flights[[#This Row],[Length (min)]]/60</f>
        <v>2.9333333333333331</v>
      </c>
      <c r="P3439">
        <v>1242</v>
      </c>
      <c r="Q3439" s="17">
        <f>IFERROR(Flights[[#This Row],[Distance]]/Flights[[#This Row],[Length (hr)]],"")</f>
        <v>423.40909090909093</v>
      </c>
      <c r="R3439" s="1">
        <v>0.99652777777777779</v>
      </c>
      <c r="S3439" s="1">
        <v>0.98263888888888884</v>
      </c>
      <c r="T3439">
        <v>-20</v>
      </c>
      <c r="U3439" t="str">
        <f>IF(Flights[[#This Row],[Arrival Delay]]="","Cancelled",IF(Flights[[#This Row],[Arrival Delay]]&gt;15,"Delayed","On time"))</f>
        <v>On time</v>
      </c>
      <c r="V3439" t="str">
        <f>IF(Flights[[#This Row],[Status]]&lt;&gt;"Delayed","",IF(Flights[[#This Row],[Arrival Delay]]&gt;120,"Severe",IF(Flights[[#This Row],[Arrival Delay]]&gt;60,"Major","Moderate")))</f>
        <v/>
      </c>
      <c r="X3439" t="str">
        <f>IF(OR(AND(Flights[[#This Row],[Status]]="Cancelled",Flights[[#This Row],[Cancellation Reason]]="Airline/Carrier"),Flights[[#This Row],[Delay Type]]="Severe"),"Yes","No")</f>
        <v>No</v>
      </c>
    </row>
    <row r="3440" spans="1:24" x14ac:dyDescent="0.25">
      <c r="A3440" s="3">
        <v>42254</v>
      </c>
      <c r="B3440">
        <f>WEEKNUM(Flights[[#This Row],[Date]],2)</f>
        <v>37</v>
      </c>
      <c r="C3440">
        <f>WEEKDAY(Flights[[#This Row],[Date]],2)</f>
        <v>1</v>
      </c>
      <c r="D3440" t="s">
        <v>1792</v>
      </c>
      <c r="E3440" t="s">
        <v>1995</v>
      </c>
      <c r="F3440" t="s">
        <v>0</v>
      </c>
      <c r="G3440" t="s">
        <v>318</v>
      </c>
      <c r="H3440" t="str">
        <f>_xlfn.XLOOKUP(Flights[[#This Row],[Destination]],Airports!$A$1:$A$77,Airports!$D$1:$D$77,"Code not found")</f>
        <v>Oakland</v>
      </c>
      <c r="I3440" t="str" cm="1">
        <f t="array" ref="I3440">_xlfn.XLOOKUP(Flights[[#This Row],[Destination]],_xlfn._TRO_TRAILING(Airports!A:A),_xlfn._TRO_TRAILING(Airports!E:E),"Code not found")</f>
        <v>CA</v>
      </c>
      <c r="J3440" s="1">
        <v>0.79513888888888884</v>
      </c>
      <c r="K3440">
        <f>HOUR(Flights[[#This Row],[Scheduled Departure]])</f>
        <v>19</v>
      </c>
      <c r="L3440" s="1">
        <v>0.80069444444444449</v>
      </c>
      <c r="M3440">
        <v>8</v>
      </c>
      <c r="N3440">
        <v>67</v>
      </c>
      <c r="O3440" s="14">
        <f>Flights[[#This Row],[Length (min)]]/60</f>
        <v>1.1166666666666667</v>
      </c>
      <c r="P3440">
        <v>337</v>
      </c>
      <c r="Q3440" s="17">
        <f>IFERROR(Flights[[#This Row],[Distance]]/Flights[[#This Row],[Length (hr)]],"")</f>
        <v>301.79104477611941</v>
      </c>
      <c r="R3440" s="1">
        <v>0.84375</v>
      </c>
      <c r="S3440" s="1">
        <v>0.84722222222222221</v>
      </c>
      <c r="T3440">
        <v>5</v>
      </c>
      <c r="U3440" t="str">
        <f>IF(Flights[[#This Row],[Arrival Delay]]="","Cancelled",IF(Flights[[#This Row],[Arrival Delay]]&gt;15,"Delayed","On time"))</f>
        <v>On time</v>
      </c>
      <c r="V3440" t="str">
        <f>IF(Flights[[#This Row],[Status]]&lt;&gt;"Delayed","",IF(Flights[[#This Row],[Arrival Delay]]&gt;120,"Severe",IF(Flights[[#This Row],[Arrival Delay]]&gt;60,"Major","Moderate")))</f>
        <v/>
      </c>
      <c r="X3440" t="str">
        <f>IF(OR(AND(Flights[[#This Row],[Status]]="Cancelled",Flights[[#This Row],[Cancellation Reason]]="Airline/Carrier"),Flights[[#This Row],[Delay Type]]="Severe"),"Yes","No")</f>
        <v>No</v>
      </c>
    </row>
    <row r="3441" spans="1:24" x14ac:dyDescent="0.25">
      <c r="A3441" s="3">
        <v>42254</v>
      </c>
      <c r="B3441">
        <f>WEEKNUM(Flights[[#This Row],[Date]],2)</f>
        <v>37</v>
      </c>
      <c r="C3441">
        <f>WEEKDAY(Flights[[#This Row],[Date]],2)</f>
        <v>1</v>
      </c>
      <c r="D3441" t="s">
        <v>666</v>
      </c>
      <c r="E3441" t="s">
        <v>1993</v>
      </c>
      <c r="F3441" t="s">
        <v>0</v>
      </c>
      <c r="G3441" t="s">
        <v>276</v>
      </c>
      <c r="H3441" t="str">
        <f>_xlfn.XLOOKUP(Flights[[#This Row],[Destination]],Airports!$A$1:$A$77,Airports!$D$1:$D$77,"Code not found")</f>
        <v>Detroit</v>
      </c>
      <c r="I3441" t="str" cm="1">
        <f t="array" ref="I3441">_xlfn.XLOOKUP(Flights[[#This Row],[Destination]],_xlfn._TRO_TRAILING(Airports!A:A),_xlfn._TRO_TRAILING(Airports!E:E),"Code not found")</f>
        <v>MI</v>
      </c>
      <c r="J3441" s="1">
        <v>0.91527777777777775</v>
      </c>
      <c r="K3441">
        <f>HOUR(Flights[[#This Row],[Scheduled Departure]])</f>
        <v>21</v>
      </c>
      <c r="L3441" s="1">
        <v>0.92361111111111116</v>
      </c>
      <c r="M3441">
        <v>12</v>
      </c>
      <c r="N3441">
        <v>237</v>
      </c>
      <c r="O3441" s="14">
        <f>Flights[[#This Row],[Length (min)]]/60</f>
        <v>3.95</v>
      </c>
      <c r="P3441">
        <v>1979</v>
      </c>
      <c r="Q3441" s="17">
        <f>IFERROR(Flights[[#This Row],[Distance]]/Flights[[#This Row],[Length (hr)]],"")</f>
        <v>501.01265822784808</v>
      </c>
      <c r="R3441" s="1">
        <v>0.21527777777777779</v>
      </c>
      <c r="S3441" s="1">
        <v>0.21319444444444444</v>
      </c>
      <c r="T3441">
        <v>-3</v>
      </c>
      <c r="U3441" t="str">
        <f>IF(Flights[[#This Row],[Arrival Delay]]="","Cancelled",IF(Flights[[#This Row],[Arrival Delay]]&gt;15,"Delayed","On time"))</f>
        <v>On time</v>
      </c>
      <c r="V3441" t="str">
        <f>IF(Flights[[#This Row],[Status]]&lt;&gt;"Delayed","",IF(Flights[[#This Row],[Arrival Delay]]&gt;120,"Severe",IF(Flights[[#This Row],[Arrival Delay]]&gt;60,"Major","Moderate")))</f>
        <v/>
      </c>
      <c r="X3441" t="str">
        <f>IF(OR(AND(Flights[[#This Row],[Status]]="Cancelled",Flights[[#This Row],[Cancellation Reason]]="Airline/Carrier"),Flights[[#This Row],[Delay Type]]="Severe"),"Yes","No")</f>
        <v>No</v>
      </c>
    </row>
    <row r="3442" spans="1:24" x14ac:dyDescent="0.25">
      <c r="A3442" s="3">
        <v>42255</v>
      </c>
      <c r="B3442">
        <f>WEEKNUM(Flights[[#This Row],[Date]],2)</f>
        <v>37</v>
      </c>
      <c r="C3442">
        <f>WEEKDAY(Flights[[#This Row],[Date]],2)</f>
        <v>2</v>
      </c>
      <c r="D3442" t="s">
        <v>688</v>
      </c>
      <c r="E3442" t="s">
        <v>1989</v>
      </c>
      <c r="F3442" t="s">
        <v>0</v>
      </c>
      <c r="G3442" t="s">
        <v>349</v>
      </c>
      <c r="H3442" t="str">
        <f>_xlfn.XLOOKUP(Flights[[#This Row],[Destination]],Airports!$A$1:$A$77,Airports!$D$1:$D$77,"Code not found")</f>
        <v>Salt Lake City</v>
      </c>
      <c r="I3442" t="str" cm="1">
        <f t="array" ref="I3442">_xlfn.XLOOKUP(Flights[[#This Row],[Destination]],_xlfn._TRO_TRAILING(Airports!A:A),_xlfn._TRO_TRAILING(Airports!E:E),"Code not found")</f>
        <v>UT</v>
      </c>
      <c r="J3442" s="1">
        <v>0.24305555555555555</v>
      </c>
      <c r="K3442">
        <f>HOUR(Flights[[#This Row],[Scheduled Departure]])</f>
        <v>5</v>
      </c>
      <c r="L3442" s="1">
        <v>0.24097222222222223</v>
      </c>
      <c r="M3442">
        <v>-3</v>
      </c>
      <c r="N3442">
        <v>99</v>
      </c>
      <c r="O3442" s="14">
        <f>Flights[[#This Row],[Length (min)]]/60</f>
        <v>1.65</v>
      </c>
      <c r="P3442">
        <v>590</v>
      </c>
      <c r="Q3442" s="17">
        <f>IFERROR(Flights[[#This Row],[Distance]]/Flights[[#This Row],[Length (hr)]],"")</f>
        <v>357.57575757575762</v>
      </c>
      <c r="R3442" s="1">
        <v>0.36249999999999999</v>
      </c>
      <c r="S3442" s="1">
        <v>0.35138888888888886</v>
      </c>
      <c r="T3442">
        <v>-16</v>
      </c>
      <c r="U3442" t="str">
        <f>IF(Flights[[#This Row],[Arrival Delay]]="","Cancelled",IF(Flights[[#This Row],[Arrival Delay]]&gt;15,"Delayed","On time"))</f>
        <v>On time</v>
      </c>
      <c r="V3442" t="str">
        <f>IF(Flights[[#This Row],[Status]]&lt;&gt;"Delayed","",IF(Flights[[#This Row],[Arrival Delay]]&gt;120,"Severe",IF(Flights[[#This Row],[Arrival Delay]]&gt;60,"Major","Moderate")))</f>
        <v/>
      </c>
      <c r="X3442" t="str">
        <f>IF(OR(AND(Flights[[#This Row],[Status]]="Cancelled",Flights[[#This Row],[Cancellation Reason]]="Airline/Carrier"),Flights[[#This Row],[Delay Type]]="Severe"),"Yes","No")</f>
        <v>No</v>
      </c>
    </row>
    <row r="3443" spans="1:24" x14ac:dyDescent="0.25">
      <c r="A3443" s="3">
        <v>42255</v>
      </c>
      <c r="B3443">
        <f>WEEKNUM(Flights[[#This Row],[Date]],2)</f>
        <v>37</v>
      </c>
      <c r="C3443">
        <f>WEEKDAY(Flights[[#This Row],[Date]],2)</f>
        <v>2</v>
      </c>
      <c r="D3443" t="s">
        <v>129</v>
      </c>
      <c r="E3443" t="s">
        <v>1987</v>
      </c>
      <c r="F3443" t="s">
        <v>0</v>
      </c>
      <c r="G3443" t="s">
        <v>5</v>
      </c>
      <c r="H3443" t="str">
        <f>_xlfn.XLOOKUP(Flights[[#This Row],[Destination]],Airports!$A$1:$A$77,Airports!$D$1:$D$77,"Code not found")</f>
        <v>St. Louis</v>
      </c>
      <c r="I3443" t="str" cm="1">
        <f t="array" ref="I3443">_xlfn.XLOOKUP(Flights[[#This Row],[Destination]],_xlfn._TRO_TRAILING(Airports!A:A),_xlfn._TRO_TRAILING(Airports!E:E),"Code not found")</f>
        <v>MO</v>
      </c>
      <c r="J3443" s="1">
        <v>0.25</v>
      </c>
      <c r="K3443">
        <f>HOUR(Flights[[#This Row],[Scheduled Departure]])</f>
        <v>6</v>
      </c>
      <c r="L3443" s="1">
        <v>0.24861111111111112</v>
      </c>
      <c r="M3443">
        <v>-2</v>
      </c>
      <c r="N3443">
        <v>221</v>
      </c>
      <c r="O3443" s="14">
        <f>Flights[[#This Row],[Length (min)]]/60</f>
        <v>3.6833333333333331</v>
      </c>
      <c r="P3443">
        <v>1592</v>
      </c>
      <c r="Q3443" s="17">
        <f>IFERROR(Flights[[#This Row],[Distance]]/Flights[[#This Row],[Length (hr)]],"")</f>
        <v>432.21719457013575</v>
      </c>
      <c r="R3443" s="1">
        <v>0.49027777777777776</v>
      </c>
      <c r="S3443" s="1">
        <v>0.48541666666666666</v>
      </c>
      <c r="T3443">
        <v>-7</v>
      </c>
      <c r="U3443" t="str">
        <f>IF(Flights[[#This Row],[Arrival Delay]]="","Cancelled",IF(Flights[[#This Row],[Arrival Delay]]&gt;15,"Delayed","On time"))</f>
        <v>On time</v>
      </c>
      <c r="V3443" t="str">
        <f>IF(Flights[[#This Row],[Status]]&lt;&gt;"Delayed","",IF(Flights[[#This Row],[Arrival Delay]]&gt;120,"Severe",IF(Flights[[#This Row],[Arrival Delay]]&gt;60,"Major","Moderate")))</f>
        <v/>
      </c>
      <c r="X3443" t="str">
        <f>IF(OR(AND(Flights[[#This Row],[Status]]="Cancelled",Flights[[#This Row],[Cancellation Reason]]="Airline/Carrier"),Flights[[#This Row],[Delay Type]]="Severe"),"Yes","No")</f>
        <v>No</v>
      </c>
    </row>
    <row r="3444" spans="1:24" x14ac:dyDescent="0.25">
      <c r="A3444" s="3">
        <v>42255</v>
      </c>
      <c r="B3444">
        <f>WEEKNUM(Flights[[#This Row],[Date]],2)</f>
        <v>37</v>
      </c>
      <c r="C3444">
        <f>WEEKDAY(Flights[[#This Row],[Date]],2)</f>
        <v>2</v>
      </c>
      <c r="D3444" t="s">
        <v>1642</v>
      </c>
      <c r="E3444" t="s">
        <v>1990</v>
      </c>
      <c r="F3444" t="s">
        <v>0</v>
      </c>
      <c r="G3444" t="s">
        <v>281</v>
      </c>
      <c r="H3444" t="str">
        <f>_xlfn.XLOOKUP(Flights[[#This Row],[Destination]],Airports!$A$1:$A$77,Airports!$D$1:$D$77,"Code not found")</f>
        <v>Newark</v>
      </c>
      <c r="I3444" t="str" cm="1">
        <f t="array" ref="I3444">_xlfn.XLOOKUP(Flights[[#This Row],[Destination]],_xlfn._TRO_TRAILING(Airports!A:A),_xlfn._TRO_TRAILING(Airports!E:E),"Code not found")</f>
        <v>NJ</v>
      </c>
      <c r="J3444" s="1">
        <v>0.2951388888888889</v>
      </c>
      <c r="K3444">
        <f>HOUR(Flights[[#This Row],[Scheduled Departure]])</f>
        <v>7</v>
      </c>
      <c r="L3444" s="1">
        <v>0.29930555555555555</v>
      </c>
      <c r="M3444">
        <v>6</v>
      </c>
      <c r="N3444">
        <v>312</v>
      </c>
      <c r="O3444" s="14">
        <f>Flights[[#This Row],[Length (min)]]/60</f>
        <v>5.2</v>
      </c>
      <c r="P3444">
        <v>2454</v>
      </c>
      <c r="Q3444" s="17">
        <f>IFERROR(Flights[[#This Row],[Distance]]/Flights[[#This Row],[Length (hr)]],"")</f>
        <v>471.92307692307691</v>
      </c>
      <c r="R3444" s="1">
        <v>0.65208333333333335</v>
      </c>
      <c r="S3444" s="1">
        <v>0.64097222222222228</v>
      </c>
      <c r="T3444">
        <v>-16</v>
      </c>
      <c r="U3444" t="str">
        <f>IF(Flights[[#This Row],[Arrival Delay]]="","Cancelled",IF(Flights[[#This Row],[Arrival Delay]]&gt;15,"Delayed","On time"))</f>
        <v>On time</v>
      </c>
      <c r="V3444" t="str">
        <f>IF(Flights[[#This Row],[Status]]&lt;&gt;"Delayed","",IF(Flights[[#This Row],[Arrival Delay]]&gt;120,"Severe",IF(Flights[[#This Row],[Arrival Delay]]&gt;60,"Major","Moderate")))</f>
        <v/>
      </c>
      <c r="X3444" t="str">
        <f>IF(OR(AND(Flights[[#This Row],[Status]]="Cancelled",Flights[[#This Row],[Cancellation Reason]]="Airline/Carrier"),Flights[[#This Row],[Delay Type]]="Severe"),"Yes","No")</f>
        <v>No</v>
      </c>
    </row>
    <row r="3445" spans="1:24" x14ac:dyDescent="0.25">
      <c r="A3445" s="3">
        <v>42255</v>
      </c>
      <c r="B3445">
        <f>WEEKNUM(Flights[[#This Row],[Date]],2)</f>
        <v>37</v>
      </c>
      <c r="C3445">
        <f>WEEKDAY(Flights[[#This Row],[Date]],2)</f>
        <v>2</v>
      </c>
      <c r="D3445" t="s">
        <v>432</v>
      </c>
      <c r="E3445" t="s">
        <v>1989</v>
      </c>
      <c r="F3445" t="s">
        <v>0</v>
      </c>
      <c r="G3445" t="s">
        <v>26</v>
      </c>
      <c r="H3445" t="str">
        <f>_xlfn.XLOOKUP(Flights[[#This Row],[Destination]],Airports!$A$1:$A$77,Airports!$D$1:$D$77,"Code not found")</f>
        <v>Atlanta</v>
      </c>
      <c r="I3445" t="str" cm="1">
        <f t="array" ref="I3445">_xlfn.XLOOKUP(Flights[[#This Row],[Destination]],_xlfn._TRO_TRAILING(Airports!A:A),_xlfn._TRO_TRAILING(Airports!E:E),"Code not found")</f>
        <v>GA</v>
      </c>
      <c r="J3445" s="1">
        <v>0.3263888888888889</v>
      </c>
      <c r="K3445">
        <f>HOUR(Flights[[#This Row],[Scheduled Departure]])</f>
        <v>7</v>
      </c>
      <c r="L3445" s="1">
        <v>0.32430555555555557</v>
      </c>
      <c r="M3445">
        <v>-3</v>
      </c>
      <c r="N3445">
        <v>240</v>
      </c>
      <c r="O3445" s="14">
        <f>Flights[[#This Row],[Length (min)]]/60</f>
        <v>4</v>
      </c>
      <c r="P3445">
        <v>1947</v>
      </c>
      <c r="Q3445" s="17">
        <f>IFERROR(Flights[[#This Row],[Distance]]/Flights[[#This Row],[Length (hr)]],"")</f>
        <v>486.75</v>
      </c>
      <c r="R3445" s="1">
        <v>0.63541666666666663</v>
      </c>
      <c r="S3445" s="1">
        <v>0.61597222222222225</v>
      </c>
      <c r="T3445">
        <v>-28</v>
      </c>
      <c r="U3445" t="str">
        <f>IF(Flights[[#This Row],[Arrival Delay]]="","Cancelled",IF(Flights[[#This Row],[Arrival Delay]]&gt;15,"Delayed","On time"))</f>
        <v>On time</v>
      </c>
      <c r="V3445" t="str">
        <f>IF(Flights[[#This Row],[Status]]&lt;&gt;"Delayed","",IF(Flights[[#This Row],[Arrival Delay]]&gt;120,"Severe",IF(Flights[[#This Row],[Arrival Delay]]&gt;60,"Major","Moderate")))</f>
        <v/>
      </c>
      <c r="X3445" t="str">
        <f>IF(OR(AND(Flights[[#This Row],[Status]]="Cancelled",Flights[[#This Row],[Cancellation Reason]]="Airline/Carrier"),Flights[[#This Row],[Delay Type]]="Severe"),"Yes","No")</f>
        <v>No</v>
      </c>
    </row>
    <row r="3446" spans="1:24" x14ac:dyDescent="0.25">
      <c r="A3446" s="3">
        <v>42255</v>
      </c>
      <c r="B3446">
        <f>WEEKNUM(Flights[[#This Row],[Date]],2)</f>
        <v>37</v>
      </c>
      <c r="C3446">
        <f>WEEKDAY(Flights[[#This Row],[Date]],2)</f>
        <v>2</v>
      </c>
      <c r="D3446" t="s">
        <v>1012</v>
      </c>
      <c r="E3446" t="s">
        <v>1989</v>
      </c>
      <c r="F3446" t="s">
        <v>0</v>
      </c>
      <c r="G3446" t="s">
        <v>12</v>
      </c>
      <c r="H3446" t="str">
        <f>_xlfn.XLOOKUP(Flights[[#This Row],[Destination]],Airports!$A$1:$A$77,Airports!$D$1:$D$77,"Code not found")</f>
        <v>New York</v>
      </c>
      <c r="I3446" t="str" cm="1">
        <f t="array" ref="I3446">_xlfn.XLOOKUP(Flights[[#This Row],[Destination]],_xlfn._TRO_TRAILING(Airports!A:A),_xlfn._TRO_TRAILING(Airports!E:E),"Code not found")</f>
        <v>NY</v>
      </c>
      <c r="J3446" s="1">
        <v>0.4826388888888889</v>
      </c>
      <c r="K3446">
        <f>HOUR(Flights[[#This Row],[Scheduled Departure]])</f>
        <v>11</v>
      </c>
      <c r="L3446" s="1">
        <v>0.47569444444444442</v>
      </c>
      <c r="M3446">
        <v>-10</v>
      </c>
      <c r="N3446">
        <v>369</v>
      </c>
      <c r="O3446" s="14">
        <f>Flights[[#This Row],[Length (min)]]/60</f>
        <v>6.15</v>
      </c>
      <c r="P3446">
        <v>2475</v>
      </c>
      <c r="Q3446" s="17">
        <f>IFERROR(Flights[[#This Row],[Distance]]/Flights[[#This Row],[Length (hr)]],"")</f>
        <v>402.4390243902439</v>
      </c>
      <c r="R3446" s="1">
        <v>0.83680555555555558</v>
      </c>
      <c r="S3446" s="1">
        <v>0.8569444444444444</v>
      </c>
      <c r="T3446">
        <v>29</v>
      </c>
      <c r="U3446" t="str">
        <f>IF(Flights[[#This Row],[Arrival Delay]]="","Cancelled",IF(Flights[[#This Row],[Arrival Delay]]&gt;15,"Delayed","On time"))</f>
        <v>Delayed</v>
      </c>
      <c r="V3446" t="str">
        <f>IF(Flights[[#This Row],[Status]]&lt;&gt;"Delayed","",IF(Flights[[#This Row],[Arrival Delay]]&gt;120,"Severe",IF(Flights[[#This Row],[Arrival Delay]]&gt;60,"Major","Moderate")))</f>
        <v>Moderate</v>
      </c>
      <c r="X3446" t="str">
        <f>IF(OR(AND(Flights[[#This Row],[Status]]="Cancelled",Flights[[#This Row],[Cancellation Reason]]="Airline/Carrier"),Flights[[#This Row],[Delay Type]]="Severe"),"Yes","No")</f>
        <v>No</v>
      </c>
    </row>
    <row r="3447" spans="1:24" x14ac:dyDescent="0.25">
      <c r="A3447" s="3">
        <v>42255</v>
      </c>
      <c r="B3447">
        <f>WEEKNUM(Flights[[#This Row],[Date]],2)</f>
        <v>37</v>
      </c>
      <c r="C3447">
        <f>WEEKDAY(Flights[[#This Row],[Date]],2)</f>
        <v>2</v>
      </c>
      <c r="D3447" t="s">
        <v>1680</v>
      </c>
      <c r="E3447" t="s">
        <v>1995</v>
      </c>
      <c r="F3447" t="s">
        <v>0</v>
      </c>
      <c r="G3447" t="s">
        <v>290</v>
      </c>
      <c r="H3447" t="str">
        <f>_xlfn.XLOOKUP(Flights[[#This Row],[Destination]],Airports!$A$1:$A$77,Airports!$D$1:$D$77,"Code not found")</f>
        <v>Houston</v>
      </c>
      <c r="I3447" t="str" cm="1">
        <f t="array" ref="I3447">_xlfn.XLOOKUP(Flights[[#This Row],[Destination]],_xlfn._TRO_TRAILING(Airports!A:A),_xlfn._TRO_TRAILING(Airports!E:E),"Code not found")</f>
        <v>TX</v>
      </c>
      <c r="J3447" s="1">
        <v>0.4826388888888889</v>
      </c>
      <c r="K3447">
        <f>HOUR(Flights[[#This Row],[Scheduled Departure]])</f>
        <v>11</v>
      </c>
      <c r="L3447" s="1">
        <v>0.48125000000000001</v>
      </c>
      <c r="M3447">
        <v>-2</v>
      </c>
      <c r="N3447">
        <v>179</v>
      </c>
      <c r="O3447" s="14">
        <f>Flights[[#This Row],[Length (min)]]/60</f>
        <v>2.9833333333333334</v>
      </c>
      <c r="P3447">
        <v>1390</v>
      </c>
      <c r="Q3447" s="17">
        <f>IFERROR(Flights[[#This Row],[Distance]]/Flights[[#This Row],[Length (hr)]],"")</f>
        <v>465.92178770949721</v>
      </c>
      <c r="R3447" s="1">
        <v>0.70138888888888884</v>
      </c>
      <c r="S3447" s="1">
        <v>0.68888888888888888</v>
      </c>
      <c r="T3447">
        <v>-18</v>
      </c>
      <c r="U3447" t="str">
        <f>IF(Flights[[#This Row],[Arrival Delay]]="","Cancelled",IF(Flights[[#This Row],[Arrival Delay]]&gt;15,"Delayed","On time"))</f>
        <v>On time</v>
      </c>
      <c r="V3447" t="str">
        <f>IF(Flights[[#This Row],[Status]]&lt;&gt;"Delayed","",IF(Flights[[#This Row],[Arrival Delay]]&gt;120,"Severe",IF(Flights[[#This Row],[Arrival Delay]]&gt;60,"Major","Moderate")))</f>
        <v/>
      </c>
      <c r="X3447" t="str">
        <f>IF(OR(AND(Flights[[#This Row],[Status]]="Cancelled",Flights[[#This Row],[Cancellation Reason]]="Airline/Carrier"),Flights[[#This Row],[Delay Type]]="Severe"),"Yes","No")</f>
        <v>No</v>
      </c>
    </row>
    <row r="3448" spans="1:24" x14ac:dyDescent="0.25">
      <c r="A3448" s="3">
        <v>42255</v>
      </c>
      <c r="B3448">
        <f>WEEKNUM(Flights[[#This Row],[Date]],2)</f>
        <v>37</v>
      </c>
      <c r="C3448">
        <f>WEEKDAY(Flights[[#This Row],[Date]],2)</f>
        <v>2</v>
      </c>
      <c r="D3448" t="s">
        <v>176</v>
      </c>
      <c r="E3448" t="s">
        <v>1987</v>
      </c>
      <c r="F3448" t="s">
        <v>0</v>
      </c>
      <c r="G3448" t="s">
        <v>9</v>
      </c>
      <c r="H3448" t="str">
        <f>_xlfn.XLOOKUP(Flights[[#This Row],[Destination]],Airports!$A$1:$A$77,Airports!$D$1:$D$77,"Code not found")</f>
        <v>San Francisco</v>
      </c>
      <c r="I3448" t="str" cm="1">
        <f t="array" ref="I3448">_xlfn.XLOOKUP(Flights[[#This Row],[Destination]],_xlfn._TRO_TRAILING(Airports!A:A),_xlfn._TRO_TRAILING(Airports!E:E),"Code not found")</f>
        <v>CA</v>
      </c>
      <c r="J3448" s="1">
        <v>0.50347222222222221</v>
      </c>
      <c r="K3448">
        <f>HOUR(Flights[[#This Row],[Scheduled Departure]])</f>
        <v>12</v>
      </c>
      <c r="L3448" s="1">
        <v>0.5083333333333333</v>
      </c>
      <c r="M3448">
        <v>7</v>
      </c>
      <c r="N3448">
        <v>81</v>
      </c>
      <c r="O3448" s="14">
        <f>Flights[[#This Row],[Length (min)]]/60</f>
        <v>1.35</v>
      </c>
      <c r="P3448">
        <v>337</v>
      </c>
      <c r="Q3448" s="17">
        <f>IFERROR(Flights[[#This Row],[Distance]]/Flights[[#This Row],[Length (hr)]],"")</f>
        <v>249.62962962962962</v>
      </c>
      <c r="R3448" s="1">
        <v>0.56458333333333333</v>
      </c>
      <c r="S3448" s="1">
        <v>0.56458333333333333</v>
      </c>
      <c r="T3448">
        <v>0</v>
      </c>
      <c r="U3448" t="str">
        <f>IF(Flights[[#This Row],[Arrival Delay]]="","Cancelled",IF(Flights[[#This Row],[Arrival Delay]]&gt;15,"Delayed","On time"))</f>
        <v>On time</v>
      </c>
      <c r="V3448" t="str">
        <f>IF(Flights[[#This Row],[Status]]&lt;&gt;"Delayed","",IF(Flights[[#This Row],[Arrival Delay]]&gt;120,"Severe",IF(Flights[[#This Row],[Arrival Delay]]&gt;60,"Major","Moderate")))</f>
        <v/>
      </c>
      <c r="X3448" t="str">
        <f>IF(OR(AND(Flights[[#This Row],[Status]]="Cancelled",Flights[[#This Row],[Cancellation Reason]]="Airline/Carrier"),Flights[[#This Row],[Delay Type]]="Severe"),"Yes","No")</f>
        <v>No</v>
      </c>
    </row>
    <row r="3449" spans="1:24" x14ac:dyDescent="0.25">
      <c r="A3449" s="3">
        <v>42255</v>
      </c>
      <c r="B3449">
        <f>WEEKNUM(Flights[[#This Row],[Date]],2)</f>
        <v>37</v>
      </c>
      <c r="C3449">
        <f>WEEKDAY(Flights[[#This Row],[Date]],2)</f>
        <v>2</v>
      </c>
      <c r="D3449" t="s">
        <v>518</v>
      </c>
      <c r="E3449" t="s">
        <v>1991</v>
      </c>
      <c r="F3449" t="s">
        <v>0</v>
      </c>
      <c r="G3449" t="s">
        <v>18</v>
      </c>
      <c r="H3449" t="str">
        <f>_xlfn.XLOOKUP(Flights[[#This Row],[Destination]],Airports!$A$1:$A$77,Airports!$D$1:$D$77,"Code not found")</f>
        <v>Arlington</v>
      </c>
      <c r="I3449" t="str" cm="1">
        <f t="array" ref="I3449">_xlfn.XLOOKUP(Flights[[#This Row],[Destination]],_xlfn._TRO_TRAILING(Airports!A:A),_xlfn._TRO_TRAILING(Airports!E:E),"Code not found")</f>
        <v>VA</v>
      </c>
      <c r="J3449" s="1">
        <v>0.52777777777777779</v>
      </c>
      <c r="K3449">
        <f>HOUR(Flights[[#This Row],[Scheduled Departure]])</f>
        <v>12</v>
      </c>
      <c r="L3449" s="1">
        <v>0.52430555555555558</v>
      </c>
      <c r="M3449">
        <v>-5</v>
      </c>
      <c r="N3449">
        <v>312</v>
      </c>
      <c r="O3449" s="14">
        <f>Flights[[#This Row],[Length (min)]]/60</f>
        <v>5.2</v>
      </c>
      <c r="P3449">
        <v>2311</v>
      </c>
      <c r="Q3449" s="17">
        <f>IFERROR(Flights[[#This Row],[Distance]]/Flights[[#This Row],[Length (hr)]],"")</f>
        <v>444.42307692307691</v>
      </c>
      <c r="R3449" s="1">
        <v>0.87291666666666667</v>
      </c>
      <c r="S3449" s="1">
        <v>0.86597222222222225</v>
      </c>
      <c r="T3449">
        <v>-10</v>
      </c>
      <c r="U3449" t="str">
        <f>IF(Flights[[#This Row],[Arrival Delay]]="","Cancelled",IF(Flights[[#This Row],[Arrival Delay]]&gt;15,"Delayed","On time"))</f>
        <v>On time</v>
      </c>
      <c r="V3449" t="str">
        <f>IF(Flights[[#This Row],[Status]]&lt;&gt;"Delayed","",IF(Flights[[#This Row],[Arrival Delay]]&gt;120,"Severe",IF(Flights[[#This Row],[Arrival Delay]]&gt;60,"Major","Moderate")))</f>
        <v/>
      </c>
      <c r="X3449" t="str">
        <f>IF(OR(AND(Flights[[#This Row],[Status]]="Cancelled",Flights[[#This Row],[Cancellation Reason]]="Airline/Carrier"),Flights[[#This Row],[Delay Type]]="Severe"),"Yes","No")</f>
        <v>No</v>
      </c>
    </row>
    <row r="3450" spans="1:24" x14ac:dyDescent="0.25">
      <c r="A3450" s="3">
        <v>42255</v>
      </c>
      <c r="B3450">
        <f>WEEKNUM(Flights[[#This Row],[Date]],2)</f>
        <v>37</v>
      </c>
      <c r="C3450">
        <f>WEEKDAY(Flights[[#This Row],[Date]],2)</f>
        <v>2</v>
      </c>
      <c r="D3450" t="s">
        <v>526</v>
      </c>
      <c r="E3450" t="s">
        <v>1996</v>
      </c>
      <c r="F3450" t="s">
        <v>0</v>
      </c>
      <c r="G3450" t="s">
        <v>9</v>
      </c>
      <c r="H3450" t="str">
        <f>_xlfn.XLOOKUP(Flights[[#This Row],[Destination]],Airports!$A$1:$A$77,Airports!$D$1:$D$77,"Code not found")</f>
        <v>San Francisco</v>
      </c>
      <c r="I3450" t="str" cm="1">
        <f t="array" ref="I3450">_xlfn.XLOOKUP(Flights[[#This Row],[Destination]],_xlfn._TRO_TRAILING(Airports!A:A),_xlfn._TRO_TRAILING(Airports!E:E),"Code not found")</f>
        <v>CA</v>
      </c>
      <c r="J3450" s="1">
        <v>0.5625</v>
      </c>
      <c r="K3450">
        <f>HOUR(Flights[[#This Row],[Scheduled Departure]])</f>
        <v>13</v>
      </c>
      <c r="L3450" s="1">
        <v>0.56041666666666667</v>
      </c>
      <c r="M3450">
        <v>-3</v>
      </c>
      <c r="N3450">
        <v>62</v>
      </c>
      <c r="O3450" s="14">
        <f>Flights[[#This Row],[Length (min)]]/60</f>
        <v>1.0333333333333334</v>
      </c>
      <c r="P3450">
        <v>337</v>
      </c>
      <c r="Q3450" s="17">
        <f>IFERROR(Flights[[#This Row],[Distance]]/Flights[[#This Row],[Length (hr)]],"")</f>
        <v>326.12903225806446</v>
      </c>
      <c r="R3450" s="1">
        <v>0.61458333333333337</v>
      </c>
      <c r="S3450" s="1">
        <v>0.60347222222222219</v>
      </c>
      <c r="T3450">
        <v>-16</v>
      </c>
      <c r="U3450" t="str">
        <f>IF(Flights[[#This Row],[Arrival Delay]]="","Cancelled",IF(Flights[[#This Row],[Arrival Delay]]&gt;15,"Delayed","On time"))</f>
        <v>On time</v>
      </c>
      <c r="V3450" t="str">
        <f>IF(Flights[[#This Row],[Status]]&lt;&gt;"Delayed","",IF(Flights[[#This Row],[Arrival Delay]]&gt;120,"Severe",IF(Flights[[#This Row],[Arrival Delay]]&gt;60,"Major","Moderate")))</f>
        <v/>
      </c>
      <c r="X3450" t="str">
        <f>IF(OR(AND(Flights[[#This Row],[Status]]="Cancelled",Flights[[#This Row],[Cancellation Reason]]="Airline/Carrier"),Flights[[#This Row],[Delay Type]]="Severe"),"Yes","No")</f>
        <v>No</v>
      </c>
    </row>
    <row r="3451" spans="1:24" x14ac:dyDescent="0.25">
      <c r="A3451" s="3">
        <v>42255</v>
      </c>
      <c r="B3451">
        <f>WEEKNUM(Flights[[#This Row],[Date]],2)</f>
        <v>37</v>
      </c>
      <c r="C3451">
        <f>WEEKDAY(Flights[[#This Row],[Date]],2)</f>
        <v>2</v>
      </c>
      <c r="D3451" t="s">
        <v>1786</v>
      </c>
      <c r="E3451" t="s">
        <v>1994</v>
      </c>
      <c r="F3451" t="s">
        <v>0</v>
      </c>
      <c r="G3451" t="s">
        <v>335</v>
      </c>
      <c r="H3451" t="str">
        <f>_xlfn.XLOOKUP(Flights[[#This Row],[Destination]],Airports!$A$1:$A$77,Airports!$D$1:$D$77,"Code not found")</f>
        <v>Reno</v>
      </c>
      <c r="I3451" t="str" cm="1">
        <f t="array" ref="I3451">_xlfn.XLOOKUP(Flights[[#This Row],[Destination]],_xlfn._TRO_TRAILING(Airports!A:A),_xlfn._TRO_TRAILING(Airports!E:E),"Code not found")</f>
        <v>NV</v>
      </c>
      <c r="J3451" s="1">
        <v>0.56944444444444442</v>
      </c>
      <c r="K3451">
        <f>HOUR(Flights[[#This Row],[Scheduled Departure]])</f>
        <v>13</v>
      </c>
      <c r="L3451" s="1">
        <v>0.56527777777777777</v>
      </c>
      <c r="M3451">
        <v>-6</v>
      </c>
      <c r="N3451">
        <v>77</v>
      </c>
      <c r="O3451" s="14">
        <f>Flights[[#This Row],[Length (min)]]/60</f>
        <v>1.2833333333333334</v>
      </c>
      <c r="P3451">
        <v>391</v>
      </c>
      <c r="Q3451" s="17">
        <f>IFERROR(Flights[[#This Row],[Distance]]/Flights[[#This Row],[Length (hr)]],"")</f>
        <v>304.67532467532465</v>
      </c>
      <c r="R3451" s="1">
        <v>0.63124999999999998</v>
      </c>
      <c r="S3451" s="1">
        <v>0.61875000000000002</v>
      </c>
      <c r="T3451">
        <v>-18</v>
      </c>
      <c r="U3451" t="str">
        <f>IF(Flights[[#This Row],[Arrival Delay]]="","Cancelled",IF(Flights[[#This Row],[Arrival Delay]]&gt;15,"Delayed","On time"))</f>
        <v>On time</v>
      </c>
      <c r="V3451" t="str">
        <f>IF(Flights[[#This Row],[Status]]&lt;&gt;"Delayed","",IF(Flights[[#This Row],[Arrival Delay]]&gt;120,"Severe",IF(Flights[[#This Row],[Arrival Delay]]&gt;60,"Major","Moderate")))</f>
        <v/>
      </c>
      <c r="X3451" t="str">
        <f>IF(OR(AND(Flights[[#This Row],[Status]]="Cancelled",Flights[[#This Row],[Cancellation Reason]]="Airline/Carrier"),Flights[[#This Row],[Delay Type]]="Severe"),"Yes","No")</f>
        <v>No</v>
      </c>
    </row>
    <row r="3452" spans="1:24" x14ac:dyDescent="0.25">
      <c r="A3452" s="3">
        <v>42255</v>
      </c>
      <c r="B3452">
        <f>WEEKNUM(Flights[[#This Row],[Date]],2)</f>
        <v>37</v>
      </c>
      <c r="C3452">
        <f>WEEKDAY(Flights[[#This Row],[Date]],2)</f>
        <v>2</v>
      </c>
      <c r="D3452" t="s">
        <v>1689</v>
      </c>
      <c r="E3452" t="s">
        <v>1995</v>
      </c>
      <c r="F3452" t="s">
        <v>0</v>
      </c>
      <c r="G3452" t="s">
        <v>290</v>
      </c>
      <c r="H3452" t="str">
        <f>_xlfn.XLOOKUP(Flights[[#This Row],[Destination]],Airports!$A$1:$A$77,Airports!$D$1:$D$77,"Code not found")</f>
        <v>Houston</v>
      </c>
      <c r="I3452" t="str" cm="1">
        <f t="array" ref="I3452">_xlfn.XLOOKUP(Flights[[#This Row],[Destination]],_xlfn._TRO_TRAILING(Airports!A:A),_xlfn._TRO_TRAILING(Airports!E:E),"Code not found")</f>
        <v>TX</v>
      </c>
      <c r="J3452" s="1">
        <v>0.57291666666666663</v>
      </c>
      <c r="K3452">
        <f>HOUR(Flights[[#This Row],[Scheduled Departure]])</f>
        <v>13</v>
      </c>
      <c r="L3452" s="1">
        <v>0.57430555555555551</v>
      </c>
      <c r="M3452">
        <v>2</v>
      </c>
      <c r="N3452">
        <v>196</v>
      </c>
      <c r="O3452" s="14">
        <f>Flights[[#This Row],[Length (min)]]/60</f>
        <v>3.2666666666666666</v>
      </c>
      <c r="P3452">
        <v>1390</v>
      </c>
      <c r="Q3452" s="17">
        <f>IFERROR(Flights[[#This Row],[Distance]]/Flights[[#This Row],[Length (hr)]],"")</f>
        <v>425.51020408163265</v>
      </c>
      <c r="R3452" s="1">
        <v>0.79166666666666663</v>
      </c>
      <c r="S3452" s="1">
        <v>0.79374999999999996</v>
      </c>
      <c r="T3452">
        <v>3</v>
      </c>
      <c r="U3452" t="str">
        <f>IF(Flights[[#This Row],[Arrival Delay]]="","Cancelled",IF(Flights[[#This Row],[Arrival Delay]]&gt;15,"Delayed","On time"))</f>
        <v>On time</v>
      </c>
      <c r="V3452" t="str">
        <f>IF(Flights[[#This Row],[Status]]&lt;&gt;"Delayed","",IF(Flights[[#This Row],[Arrival Delay]]&gt;120,"Severe",IF(Flights[[#This Row],[Arrival Delay]]&gt;60,"Major","Moderate")))</f>
        <v/>
      </c>
      <c r="X3452" t="str">
        <f>IF(OR(AND(Flights[[#This Row],[Status]]="Cancelled",Flights[[#This Row],[Cancellation Reason]]="Airline/Carrier"),Flights[[#This Row],[Delay Type]]="Severe"),"Yes","No")</f>
        <v>No</v>
      </c>
    </row>
    <row r="3453" spans="1:24" x14ac:dyDescent="0.25">
      <c r="A3453" s="3">
        <v>42255</v>
      </c>
      <c r="B3453">
        <f>WEEKNUM(Flights[[#This Row],[Date]],2)</f>
        <v>37</v>
      </c>
      <c r="C3453">
        <f>WEEKDAY(Flights[[#This Row],[Date]],2)</f>
        <v>2</v>
      </c>
      <c r="D3453" t="s">
        <v>1791</v>
      </c>
      <c r="E3453" t="s">
        <v>1995</v>
      </c>
      <c r="F3453" t="s">
        <v>0</v>
      </c>
      <c r="G3453" t="s">
        <v>318</v>
      </c>
      <c r="H3453" t="str">
        <f>_xlfn.XLOOKUP(Flights[[#This Row],[Destination]],Airports!$A$1:$A$77,Airports!$D$1:$D$77,"Code not found")</f>
        <v>Oakland</v>
      </c>
      <c r="I3453" t="str" cm="1">
        <f t="array" ref="I3453">_xlfn.XLOOKUP(Flights[[#This Row],[Destination]],_xlfn._TRO_TRAILING(Airports!A:A),_xlfn._TRO_TRAILING(Airports!E:E),"Code not found")</f>
        <v>CA</v>
      </c>
      <c r="J3453" s="1">
        <v>0.61111111111111116</v>
      </c>
      <c r="K3453">
        <f>HOUR(Flights[[#This Row],[Scheduled Departure]])</f>
        <v>14</v>
      </c>
      <c r="L3453" s="1">
        <v>0.60972222222222228</v>
      </c>
      <c r="M3453">
        <v>-2</v>
      </c>
      <c r="N3453">
        <v>85</v>
      </c>
      <c r="O3453" s="14">
        <f>Flights[[#This Row],[Length (min)]]/60</f>
        <v>1.4166666666666667</v>
      </c>
      <c r="P3453">
        <v>337</v>
      </c>
      <c r="Q3453" s="17">
        <f>IFERROR(Flights[[#This Row],[Distance]]/Flights[[#This Row],[Length (hr)]],"")</f>
        <v>237.88235294117646</v>
      </c>
      <c r="R3453" s="1">
        <v>0.65972222222222221</v>
      </c>
      <c r="S3453" s="1">
        <v>0.66874999999999996</v>
      </c>
      <c r="T3453">
        <v>13</v>
      </c>
      <c r="U3453" t="str">
        <f>IF(Flights[[#This Row],[Arrival Delay]]="","Cancelled",IF(Flights[[#This Row],[Arrival Delay]]&gt;15,"Delayed","On time"))</f>
        <v>On time</v>
      </c>
      <c r="V3453" t="str">
        <f>IF(Flights[[#This Row],[Status]]&lt;&gt;"Delayed","",IF(Flights[[#This Row],[Arrival Delay]]&gt;120,"Severe",IF(Flights[[#This Row],[Arrival Delay]]&gt;60,"Major","Moderate")))</f>
        <v/>
      </c>
      <c r="X3453" t="str">
        <f>IF(OR(AND(Flights[[#This Row],[Status]]="Cancelled",Flights[[#This Row],[Cancellation Reason]]="Airline/Carrier"),Flights[[#This Row],[Delay Type]]="Severe"),"Yes","No")</f>
        <v>No</v>
      </c>
    </row>
    <row r="3454" spans="1:24" x14ac:dyDescent="0.25">
      <c r="A3454" s="3">
        <v>42255</v>
      </c>
      <c r="B3454">
        <f>WEEKNUM(Flights[[#This Row],[Date]],2)</f>
        <v>37</v>
      </c>
      <c r="C3454">
        <f>WEEKDAY(Flights[[#This Row],[Date]],2)</f>
        <v>2</v>
      </c>
      <c r="D3454" t="s">
        <v>85</v>
      </c>
      <c r="E3454" t="s">
        <v>1987</v>
      </c>
      <c r="F3454" t="s">
        <v>0</v>
      </c>
      <c r="G3454" t="s">
        <v>9</v>
      </c>
      <c r="H3454" t="str">
        <f>_xlfn.XLOOKUP(Flights[[#This Row],[Destination]],Airports!$A$1:$A$77,Airports!$D$1:$D$77,"Code not found")</f>
        <v>San Francisco</v>
      </c>
      <c r="I3454" t="str" cm="1">
        <f t="array" ref="I3454">_xlfn.XLOOKUP(Flights[[#This Row],[Destination]],_xlfn._TRO_TRAILING(Airports!A:A),_xlfn._TRO_TRAILING(Airports!E:E),"Code not found")</f>
        <v>CA</v>
      </c>
      <c r="J3454" s="1">
        <v>0.6875</v>
      </c>
      <c r="K3454">
        <f>HOUR(Flights[[#This Row],[Scheduled Departure]])</f>
        <v>16</v>
      </c>
      <c r="L3454" s="1">
        <v>0.68402777777777779</v>
      </c>
      <c r="M3454">
        <v>-5</v>
      </c>
      <c r="N3454">
        <v>78</v>
      </c>
      <c r="O3454" s="14">
        <f>Flights[[#This Row],[Length (min)]]/60</f>
        <v>1.3</v>
      </c>
      <c r="P3454">
        <v>337</v>
      </c>
      <c r="Q3454" s="17">
        <f>IFERROR(Flights[[#This Row],[Distance]]/Flights[[#This Row],[Length (hr)]],"")</f>
        <v>259.23076923076923</v>
      </c>
      <c r="R3454" s="1">
        <v>0.74722222222222223</v>
      </c>
      <c r="S3454" s="1">
        <v>0.73819444444444449</v>
      </c>
      <c r="T3454">
        <v>-13</v>
      </c>
      <c r="U3454" t="str">
        <f>IF(Flights[[#This Row],[Arrival Delay]]="","Cancelled",IF(Flights[[#This Row],[Arrival Delay]]&gt;15,"Delayed","On time"))</f>
        <v>On time</v>
      </c>
      <c r="V3454" t="str">
        <f>IF(Flights[[#This Row],[Status]]&lt;&gt;"Delayed","",IF(Flights[[#This Row],[Arrival Delay]]&gt;120,"Severe",IF(Flights[[#This Row],[Arrival Delay]]&gt;60,"Major","Moderate")))</f>
        <v/>
      </c>
      <c r="X3454" t="str">
        <f>IF(OR(AND(Flights[[#This Row],[Status]]="Cancelled",Flights[[#This Row],[Cancellation Reason]]="Airline/Carrier"),Flights[[#This Row],[Delay Type]]="Severe"),"Yes","No")</f>
        <v>No</v>
      </c>
    </row>
    <row r="3455" spans="1:24" x14ac:dyDescent="0.25">
      <c r="A3455" s="3">
        <v>42255</v>
      </c>
      <c r="B3455">
        <f>WEEKNUM(Flights[[#This Row],[Date]],2)</f>
        <v>37</v>
      </c>
      <c r="C3455">
        <f>WEEKDAY(Flights[[#This Row],[Date]],2)</f>
        <v>2</v>
      </c>
      <c r="D3455" t="s">
        <v>580</v>
      </c>
      <c r="E3455" t="s">
        <v>1991</v>
      </c>
      <c r="F3455" t="s">
        <v>0</v>
      </c>
      <c r="G3455" t="s">
        <v>344</v>
      </c>
      <c r="H3455" t="str">
        <f>_xlfn.XLOOKUP(Flights[[#This Row],[Destination]],Airports!$A$1:$A$77,Airports!$D$1:$D$77,"Code not found")</f>
        <v>Seattle</v>
      </c>
      <c r="I3455" t="str" cm="1">
        <f t="array" ref="I3455">_xlfn.XLOOKUP(Flights[[#This Row],[Destination]],_xlfn._TRO_TRAILING(Airports!A:A),_xlfn._TRO_TRAILING(Airports!E:E),"Code not found")</f>
        <v>WA</v>
      </c>
      <c r="J3455" s="1">
        <v>0.73263888888888884</v>
      </c>
      <c r="K3455">
        <f>HOUR(Flights[[#This Row],[Scheduled Departure]])</f>
        <v>17</v>
      </c>
      <c r="L3455" s="1">
        <v>0.72430555555555554</v>
      </c>
      <c r="M3455">
        <v>-12</v>
      </c>
      <c r="N3455">
        <v>168</v>
      </c>
      <c r="O3455" s="14">
        <f>Flights[[#This Row],[Length (min)]]/60</f>
        <v>2.8</v>
      </c>
      <c r="P3455">
        <v>954</v>
      </c>
      <c r="Q3455" s="17">
        <f>IFERROR(Flights[[#This Row],[Distance]]/Flights[[#This Row],[Length (hr)]],"")</f>
        <v>340.71428571428572</v>
      </c>
      <c r="R3455" s="1">
        <v>0.84027777777777779</v>
      </c>
      <c r="S3455" s="1">
        <v>0.84097222222222223</v>
      </c>
      <c r="T3455">
        <v>1</v>
      </c>
      <c r="U3455" t="str">
        <f>IF(Flights[[#This Row],[Arrival Delay]]="","Cancelled",IF(Flights[[#This Row],[Arrival Delay]]&gt;15,"Delayed","On time"))</f>
        <v>On time</v>
      </c>
      <c r="V3455" t="str">
        <f>IF(Flights[[#This Row],[Status]]&lt;&gt;"Delayed","",IF(Flights[[#This Row],[Arrival Delay]]&gt;120,"Severe",IF(Flights[[#This Row],[Arrival Delay]]&gt;60,"Major","Moderate")))</f>
        <v/>
      </c>
      <c r="X3455" t="str">
        <f>IF(OR(AND(Flights[[#This Row],[Status]]="Cancelled",Flights[[#This Row],[Cancellation Reason]]="Airline/Carrier"),Flights[[#This Row],[Delay Type]]="Severe"),"Yes","No")</f>
        <v>No</v>
      </c>
    </row>
    <row r="3456" spans="1:24" x14ac:dyDescent="0.25">
      <c r="A3456" s="3">
        <v>42255</v>
      </c>
      <c r="B3456">
        <f>WEEKNUM(Flights[[#This Row],[Date]],2)</f>
        <v>37</v>
      </c>
      <c r="C3456">
        <f>WEEKDAY(Flights[[#This Row],[Date]],2)</f>
        <v>2</v>
      </c>
      <c r="D3456" t="s">
        <v>594</v>
      </c>
      <c r="E3456" t="s">
        <v>1991</v>
      </c>
      <c r="F3456" t="s">
        <v>0</v>
      </c>
      <c r="G3456" t="s">
        <v>24</v>
      </c>
      <c r="H3456" t="str">
        <f>_xlfn.XLOOKUP(Flights[[#This Row],[Destination]],Airports!$A$1:$A$77,Airports!$D$1:$D$77,"Code not found")</f>
        <v>Portland</v>
      </c>
      <c r="I3456" t="str" cm="1">
        <f t="array" ref="I3456">_xlfn.XLOOKUP(Flights[[#This Row],[Destination]],_xlfn._TRO_TRAILING(Airports!A:A),_xlfn._TRO_TRAILING(Airports!E:E),"Code not found")</f>
        <v>OR</v>
      </c>
      <c r="J3456" s="1">
        <v>0.73958333333333337</v>
      </c>
      <c r="K3456">
        <f>HOUR(Flights[[#This Row],[Scheduled Departure]])</f>
        <v>17</v>
      </c>
      <c r="L3456" s="1">
        <v>0.73333333333333328</v>
      </c>
      <c r="M3456">
        <v>-9</v>
      </c>
      <c r="N3456">
        <v>134</v>
      </c>
      <c r="O3456" s="14">
        <f>Flights[[#This Row],[Length (min)]]/60</f>
        <v>2.2333333333333334</v>
      </c>
      <c r="P3456">
        <v>834</v>
      </c>
      <c r="Q3456" s="17">
        <f>IFERROR(Flights[[#This Row],[Distance]]/Flights[[#This Row],[Length (hr)]],"")</f>
        <v>373.43283582089549</v>
      </c>
      <c r="R3456" s="1">
        <v>0.83680555555555558</v>
      </c>
      <c r="S3456" s="1">
        <v>0.82638888888888884</v>
      </c>
      <c r="T3456">
        <v>-15</v>
      </c>
      <c r="U3456" t="str">
        <f>IF(Flights[[#This Row],[Arrival Delay]]="","Cancelled",IF(Flights[[#This Row],[Arrival Delay]]&gt;15,"Delayed","On time"))</f>
        <v>On time</v>
      </c>
      <c r="V3456" t="str">
        <f>IF(Flights[[#This Row],[Status]]&lt;&gt;"Delayed","",IF(Flights[[#This Row],[Arrival Delay]]&gt;120,"Severe",IF(Flights[[#This Row],[Arrival Delay]]&gt;60,"Major","Moderate")))</f>
        <v/>
      </c>
      <c r="X3456" t="str">
        <f>IF(OR(AND(Flights[[#This Row],[Status]]="Cancelled",Flights[[#This Row],[Cancellation Reason]]="Airline/Carrier"),Flights[[#This Row],[Delay Type]]="Severe"),"Yes","No")</f>
        <v>No</v>
      </c>
    </row>
    <row r="3457" spans="1:24" x14ac:dyDescent="0.25">
      <c r="A3457" s="3">
        <v>42255</v>
      </c>
      <c r="B3457">
        <f>WEEKNUM(Flights[[#This Row],[Date]],2)</f>
        <v>37</v>
      </c>
      <c r="C3457">
        <f>WEEKDAY(Flights[[#This Row],[Date]],2)</f>
        <v>2</v>
      </c>
      <c r="D3457" t="s">
        <v>587</v>
      </c>
      <c r="E3457" t="s">
        <v>1997</v>
      </c>
      <c r="F3457" t="s">
        <v>0</v>
      </c>
      <c r="G3457" t="s">
        <v>17</v>
      </c>
      <c r="H3457" t="str">
        <f>_xlfn.XLOOKUP(Flights[[#This Row],[Destination]],Airports!$A$1:$A$77,Airports!$D$1:$D$77,"Code not found")</f>
        <v>Honolulu</v>
      </c>
      <c r="I3457" t="str" cm="1">
        <f t="array" ref="I3457">_xlfn.XLOOKUP(Flights[[#This Row],[Destination]],_xlfn._TRO_TRAILING(Airports!A:A),_xlfn._TRO_TRAILING(Airports!E:E),"Code not found")</f>
        <v>HI</v>
      </c>
      <c r="J3457" s="1">
        <v>0.75</v>
      </c>
      <c r="K3457">
        <f>HOUR(Flights[[#This Row],[Scheduled Departure]])</f>
        <v>18</v>
      </c>
      <c r="L3457" s="1">
        <v>0.74861111111111112</v>
      </c>
      <c r="M3457">
        <v>-2</v>
      </c>
      <c r="N3457">
        <v>327</v>
      </c>
      <c r="O3457" s="14">
        <f>Flights[[#This Row],[Length (min)]]/60</f>
        <v>5.45</v>
      </c>
      <c r="P3457">
        <v>2556</v>
      </c>
      <c r="Q3457" s="17">
        <f>IFERROR(Flights[[#This Row],[Distance]]/Flights[[#This Row],[Length (hr)]],"")</f>
        <v>468.99082568807336</v>
      </c>
      <c r="R3457" s="1">
        <v>0.875</v>
      </c>
      <c r="S3457" s="1">
        <v>0.85069444444444442</v>
      </c>
      <c r="T3457">
        <v>-35</v>
      </c>
      <c r="U3457" t="str">
        <f>IF(Flights[[#This Row],[Arrival Delay]]="","Cancelled",IF(Flights[[#This Row],[Arrival Delay]]&gt;15,"Delayed","On time"))</f>
        <v>On time</v>
      </c>
      <c r="V3457" t="str">
        <f>IF(Flights[[#This Row],[Status]]&lt;&gt;"Delayed","",IF(Flights[[#This Row],[Arrival Delay]]&gt;120,"Severe",IF(Flights[[#This Row],[Arrival Delay]]&gt;60,"Major","Moderate")))</f>
        <v/>
      </c>
      <c r="X3457" t="str">
        <f>IF(OR(AND(Flights[[#This Row],[Status]]="Cancelled",Flights[[#This Row],[Cancellation Reason]]="Airline/Carrier"),Flights[[#This Row],[Delay Type]]="Severe"),"Yes","No")</f>
        <v>No</v>
      </c>
    </row>
    <row r="3458" spans="1:24" x14ac:dyDescent="0.25">
      <c r="A3458" s="3">
        <v>42255</v>
      </c>
      <c r="B3458">
        <f>WEEKNUM(Flights[[#This Row],[Date]],2)</f>
        <v>37</v>
      </c>
      <c r="C3458">
        <f>WEEKDAY(Flights[[#This Row],[Date]],2)</f>
        <v>2</v>
      </c>
      <c r="D3458" t="s">
        <v>1060</v>
      </c>
      <c r="E3458" t="s">
        <v>1994</v>
      </c>
      <c r="F3458" t="s">
        <v>0</v>
      </c>
      <c r="G3458" t="s">
        <v>339</v>
      </c>
      <c r="H3458" t="str">
        <f>_xlfn.XLOOKUP(Flights[[#This Row],[Destination]],Airports!$A$1:$A$77,Airports!$D$1:$D$77,"Code not found")</f>
        <v>San Diego</v>
      </c>
      <c r="I3458" t="str" cm="1">
        <f t="array" ref="I3458">_xlfn.XLOOKUP(Flights[[#This Row],[Destination]],_xlfn._TRO_TRAILING(Airports!A:A),_xlfn._TRO_TRAILING(Airports!E:E),"Code not found")</f>
        <v>CA</v>
      </c>
      <c r="J3458" s="1">
        <v>0.80208333333333337</v>
      </c>
      <c r="K3458">
        <f>HOUR(Flights[[#This Row],[Scheduled Departure]])</f>
        <v>19</v>
      </c>
      <c r="L3458" s="1">
        <v>0.86527777777777781</v>
      </c>
      <c r="M3458">
        <v>91</v>
      </c>
      <c r="N3458">
        <v>41</v>
      </c>
      <c r="O3458" s="14">
        <f>Flights[[#This Row],[Length (min)]]/60</f>
        <v>0.68333333333333335</v>
      </c>
      <c r="P3458">
        <v>109</v>
      </c>
      <c r="Q3458" s="17">
        <f>IFERROR(Flights[[#This Row],[Distance]]/Flights[[#This Row],[Length (hr)]],"")</f>
        <v>159.51219512195121</v>
      </c>
      <c r="R3458" s="1">
        <v>0.84097222222222223</v>
      </c>
      <c r="S3458" s="1">
        <v>0.89375000000000004</v>
      </c>
      <c r="T3458">
        <v>76</v>
      </c>
      <c r="U3458" t="str">
        <f>IF(Flights[[#This Row],[Arrival Delay]]="","Cancelled",IF(Flights[[#This Row],[Arrival Delay]]&gt;15,"Delayed","On time"))</f>
        <v>Delayed</v>
      </c>
      <c r="V3458" t="str">
        <f>IF(Flights[[#This Row],[Status]]&lt;&gt;"Delayed","",IF(Flights[[#This Row],[Arrival Delay]]&gt;120,"Severe",IF(Flights[[#This Row],[Arrival Delay]]&gt;60,"Major","Moderate")))</f>
        <v>Major</v>
      </c>
      <c r="X3458" t="str">
        <f>IF(OR(AND(Flights[[#This Row],[Status]]="Cancelled",Flights[[#This Row],[Cancellation Reason]]="Airline/Carrier"),Flights[[#This Row],[Delay Type]]="Severe"),"Yes","No")</f>
        <v>No</v>
      </c>
    </row>
    <row r="3459" spans="1:24" x14ac:dyDescent="0.25">
      <c r="A3459" s="3">
        <v>42255</v>
      </c>
      <c r="B3459">
        <f>WEEKNUM(Flights[[#This Row],[Date]],2)</f>
        <v>37</v>
      </c>
      <c r="C3459">
        <f>WEEKDAY(Flights[[#This Row],[Date]],2)</f>
        <v>2</v>
      </c>
      <c r="D3459" t="s">
        <v>1551</v>
      </c>
      <c r="E3459" t="s">
        <v>1991</v>
      </c>
      <c r="F3459" t="s">
        <v>0</v>
      </c>
      <c r="G3459" t="s">
        <v>24</v>
      </c>
      <c r="H3459" t="str">
        <f>_xlfn.XLOOKUP(Flights[[#This Row],[Destination]],Airports!$A$1:$A$77,Airports!$D$1:$D$77,"Code not found")</f>
        <v>Portland</v>
      </c>
      <c r="I3459" t="str" cm="1">
        <f t="array" ref="I3459">_xlfn.XLOOKUP(Flights[[#This Row],[Destination]],_xlfn._TRO_TRAILING(Airports!A:A),_xlfn._TRO_TRAILING(Airports!E:E),"Code not found")</f>
        <v>OR</v>
      </c>
      <c r="J3459" s="1">
        <v>0.82291666666666663</v>
      </c>
      <c r="K3459">
        <f>HOUR(Flights[[#This Row],[Scheduled Departure]])</f>
        <v>19</v>
      </c>
      <c r="L3459" s="1">
        <v>0.81527777777777777</v>
      </c>
      <c r="M3459">
        <v>-11</v>
      </c>
      <c r="N3459">
        <v>134</v>
      </c>
      <c r="O3459" s="14">
        <f>Flights[[#This Row],[Length (min)]]/60</f>
        <v>2.2333333333333334</v>
      </c>
      <c r="P3459">
        <v>834</v>
      </c>
      <c r="Q3459" s="17">
        <f>IFERROR(Flights[[#This Row],[Distance]]/Flights[[#This Row],[Length (hr)]],"")</f>
        <v>373.43283582089549</v>
      </c>
      <c r="R3459" s="1">
        <v>0.91805555555555551</v>
      </c>
      <c r="S3459" s="1">
        <v>0.90833333333333333</v>
      </c>
      <c r="T3459">
        <v>-14</v>
      </c>
      <c r="U3459" t="str">
        <f>IF(Flights[[#This Row],[Arrival Delay]]="","Cancelled",IF(Flights[[#This Row],[Arrival Delay]]&gt;15,"Delayed","On time"))</f>
        <v>On time</v>
      </c>
      <c r="V3459" t="str">
        <f>IF(Flights[[#This Row],[Status]]&lt;&gt;"Delayed","",IF(Flights[[#This Row],[Arrival Delay]]&gt;120,"Severe",IF(Flights[[#This Row],[Arrival Delay]]&gt;60,"Major","Moderate")))</f>
        <v/>
      </c>
      <c r="X3459" t="str">
        <f>IF(OR(AND(Flights[[#This Row],[Status]]="Cancelled",Flights[[#This Row],[Cancellation Reason]]="Airline/Carrier"),Flights[[#This Row],[Delay Type]]="Severe"),"Yes","No")</f>
        <v>No</v>
      </c>
    </row>
    <row r="3460" spans="1:24" x14ac:dyDescent="0.25">
      <c r="A3460" s="3">
        <v>42255</v>
      </c>
      <c r="B3460">
        <f>WEEKNUM(Flights[[#This Row],[Date]],2)</f>
        <v>37</v>
      </c>
      <c r="C3460">
        <f>WEEKDAY(Flights[[#This Row],[Date]],2)</f>
        <v>2</v>
      </c>
      <c r="D3460" t="s">
        <v>480</v>
      </c>
      <c r="E3460" t="s">
        <v>1995</v>
      </c>
      <c r="F3460" t="s">
        <v>0</v>
      </c>
      <c r="G3460" t="s">
        <v>15</v>
      </c>
      <c r="H3460" t="str">
        <f>_xlfn.XLOOKUP(Flights[[#This Row],[Destination]],Airports!$A$1:$A$77,Airports!$D$1:$D$77,"Code not found")</f>
        <v>Las Vegas</v>
      </c>
      <c r="I3460" t="str" cm="1">
        <f t="array" ref="I3460">_xlfn.XLOOKUP(Flights[[#This Row],[Destination]],_xlfn._TRO_TRAILING(Airports!A:A),_xlfn._TRO_TRAILING(Airports!E:E),"Code not found")</f>
        <v>NV</v>
      </c>
      <c r="J3460" s="1">
        <v>0.84375</v>
      </c>
      <c r="K3460">
        <f>HOUR(Flights[[#This Row],[Scheduled Departure]])</f>
        <v>20</v>
      </c>
      <c r="L3460" s="1">
        <v>0.86458333333333337</v>
      </c>
      <c r="M3460">
        <v>30</v>
      </c>
      <c r="N3460">
        <v>56</v>
      </c>
      <c r="O3460" s="14">
        <f>Flights[[#This Row],[Length (min)]]/60</f>
        <v>0.93333333333333335</v>
      </c>
      <c r="P3460">
        <v>236</v>
      </c>
      <c r="Q3460" s="17">
        <f>IFERROR(Flights[[#This Row],[Distance]]/Flights[[#This Row],[Length (hr)]],"")</f>
        <v>252.85714285714286</v>
      </c>
      <c r="R3460" s="1">
        <v>0.88541666666666663</v>
      </c>
      <c r="S3460" s="1">
        <v>0.90347222222222223</v>
      </c>
      <c r="T3460">
        <v>26</v>
      </c>
      <c r="U3460" t="str">
        <f>IF(Flights[[#This Row],[Arrival Delay]]="","Cancelled",IF(Flights[[#This Row],[Arrival Delay]]&gt;15,"Delayed","On time"))</f>
        <v>Delayed</v>
      </c>
      <c r="V3460" t="str">
        <f>IF(Flights[[#This Row],[Status]]&lt;&gt;"Delayed","",IF(Flights[[#This Row],[Arrival Delay]]&gt;120,"Severe",IF(Flights[[#This Row],[Arrival Delay]]&gt;60,"Major","Moderate")))</f>
        <v>Moderate</v>
      </c>
      <c r="X3460" t="str">
        <f>IF(OR(AND(Flights[[#This Row],[Status]]="Cancelled",Flights[[#This Row],[Cancellation Reason]]="Airline/Carrier"),Flights[[#This Row],[Delay Type]]="Severe"),"Yes","No")</f>
        <v>No</v>
      </c>
    </row>
    <row r="3461" spans="1:24" x14ac:dyDescent="0.25">
      <c r="A3461" s="3">
        <v>42255</v>
      </c>
      <c r="B3461">
        <f>WEEKNUM(Flights[[#This Row],[Date]],2)</f>
        <v>37</v>
      </c>
      <c r="C3461">
        <f>WEEKDAY(Flights[[#This Row],[Date]],2)</f>
        <v>2</v>
      </c>
      <c r="D3461" t="s">
        <v>1636</v>
      </c>
      <c r="E3461" t="s">
        <v>1994</v>
      </c>
      <c r="F3461" t="s">
        <v>0</v>
      </c>
      <c r="G3461" t="s">
        <v>339</v>
      </c>
      <c r="H3461" t="str">
        <f>_xlfn.XLOOKUP(Flights[[#This Row],[Destination]],Airports!$A$1:$A$77,Airports!$D$1:$D$77,"Code not found")</f>
        <v>San Diego</v>
      </c>
      <c r="I3461" t="str" cm="1">
        <f t="array" ref="I3461">_xlfn.XLOOKUP(Flights[[#This Row],[Destination]],_xlfn._TRO_TRAILING(Airports!A:A),_xlfn._TRO_TRAILING(Airports!E:E),"Code not found")</f>
        <v>CA</v>
      </c>
      <c r="J3461" s="1">
        <v>0.89583333333333337</v>
      </c>
      <c r="K3461">
        <f>HOUR(Flights[[#This Row],[Scheduled Departure]])</f>
        <v>21</v>
      </c>
      <c r="L3461" s="1">
        <v>0.89375000000000004</v>
      </c>
      <c r="M3461">
        <v>-3</v>
      </c>
      <c r="N3461">
        <v>53</v>
      </c>
      <c r="O3461" s="14">
        <f>Flights[[#This Row],[Length (min)]]/60</f>
        <v>0.8833333333333333</v>
      </c>
      <c r="P3461">
        <v>109</v>
      </c>
      <c r="Q3461" s="17">
        <f>IFERROR(Flights[[#This Row],[Distance]]/Flights[[#This Row],[Length (hr)]],"")</f>
        <v>123.39622641509435</v>
      </c>
      <c r="R3461" s="1">
        <v>0.93333333333333335</v>
      </c>
      <c r="S3461" s="1">
        <v>0.93055555555555558</v>
      </c>
      <c r="T3461">
        <v>-4</v>
      </c>
      <c r="U3461" t="str">
        <f>IF(Flights[[#This Row],[Arrival Delay]]="","Cancelled",IF(Flights[[#This Row],[Arrival Delay]]&gt;15,"Delayed","On time"))</f>
        <v>On time</v>
      </c>
      <c r="V3461" t="str">
        <f>IF(Flights[[#This Row],[Status]]&lt;&gt;"Delayed","",IF(Flights[[#This Row],[Arrival Delay]]&gt;120,"Severe",IF(Flights[[#This Row],[Arrival Delay]]&gt;60,"Major","Moderate")))</f>
        <v/>
      </c>
      <c r="X3461" t="str">
        <f>IF(OR(AND(Flights[[#This Row],[Status]]="Cancelled",Flights[[#This Row],[Cancellation Reason]]="Airline/Carrier"),Flights[[#This Row],[Delay Type]]="Severe"),"Yes","No")</f>
        <v>No</v>
      </c>
    </row>
    <row r="3462" spans="1:24" x14ac:dyDescent="0.25">
      <c r="A3462" s="3">
        <v>42255</v>
      </c>
      <c r="B3462">
        <f>WEEKNUM(Flights[[#This Row],[Date]],2)</f>
        <v>37</v>
      </c>
      <c r="C3462">
        <f>WEEKDAY(Flights[[#This Row],[Date]],2)</f>
        <v>2</v>
      </c>
      <c r="D3462" t="s">
        <v>592</v>
      </c>
      <c r="E3462" t="s">
        <v>1994</v>
      </c>
      <c r="F3462" t="s">
        <v>0</v>
      </c>
      <c r="G3462" t="s">
        <v>318</v>
      </c>
      <c r="H3462" t="str">
        <f>_xlfn.XLOOKUP(Flights[[#This Row],[Destination]],Airports!$A$1:$A$77,Airports!$D$1:$D$77,"Code not found")</f>
        <v>Oakland</v>
      </c>
      <c r="I3462" t="str" cm="1">
        <f t="array" ref="I3462">_xlfn.XLOOKUP(Flights[[#This Row],[Destination]],_xlfn._TRO_TRAILING(Airports!A:A),_xlfn._TRO_TRAILING(Airports!E:E),"Code not found")</f>
        <v>CA</v>
      </c>
      <c r="J3462" s="1">
        <v>0.90625</v>
      </c>
      <c r="K3462">
        <f>HOUR(Flights[[#This Row],[Scheduled Departure]])</f>
        <v>21</v>
      </c>
      <c r="L3462" s="1">
        <v>0.90208333333333335</v>
      </c>
      <c r="M3462">
        <v>-6</v>
      </c>
      <c r="N3462">
        <v>74</v>
      </c>
      <c r="O3462" s="14">
        <f>Flights[[#This Row],[Length (min)]]/60</f>
        <v>1.2333333333333334</v>
      </c>
      <c r="P3462">
        <v>337</v>
      </c>
      <c r="Q3462" s="17">
        <f>IFERROR(Flights[[#This Row],[Distance]]/Flights[[#This Row],[Length (hr)]],"")</f>
        <v>273.24324324324323</v>
      </c>
      <c r="R3462" s="1">
        <v>0.96527777777777779</v>
      </c>
      <c r="S3462" s="1">
        <v>0.95347222222222228</v>
      </c>
      <c r="T3462">
        <v>-17</v>
      </c>
      <c r="U3462" t="str">
        <f>IF(Flights[[#This Row],[Arrival Delay]]="","Cancelled",IF(Flights[[#This Row],[Arrival Delay]]&gt;15,"Delayed","On time"))</f>
        <v>On time</v>
      </c>
      <c r="V3462" t="str">
        <f>IF(Flights[[#This Row],[Status]]&lt;&gt;"Delayed","",IF(Flights[[#This Row],[Arrival Delay]]&gt;120,"Severe",IF(Flights[[#This Row],[Arrival Delay]]&gt;60,"Major","Moderate")))</f>
        <v/>
      </c>
      <c r="X3462" t="str">
        <f>IF(OR(AND(Flights[[#This Row],[Status]]="Cancelled",Flights[[#This Row],[Cancellation Reason]]="Airline/Carrier"),Flights[[#This Row],[Delay Type]]="Severe"),"Yes","No")</f>
        <v>No</v>
      </c>
    </row>
    <row r="3463" spans="1:24" x14ac:dyDescent="0.25">
      <c r="A3463" s="3">
        <v>42255</v>
      </c>
      <c r="B3463">
        <f>WEEKNUM(Flights[[#This Row],[Date]],2)</f>
        <v>37</v>
      </c>
      <c r="C3463">
        <f>WEEKDAY(Flights[[#This Row],[Date]],2)</f>
        <v>2</v>
      </c>
      <c r="D3463" t="s">
        <v>158</v>
      </c>
      <c r="E3463" t="s">
        <v>1987</v>
      </c>
      <c r="F3463" t="s">
        <v>0</v>
      </c>
      <c r="G3463" t="s">
        <v>15</v>
      </c>
      <c r="H3463" t="str">
        <f>_xlfn.XLOOKUP(Flights[[#This Row],[Destination]],Airports!$A$1:$A$77,Airports!$D$1:$D$77,"Code not found")</f>
        <v>Las Vegas</v>
      </c>
      <c r="I3463" t="str" cm="1">
        <f t="array" ref="I3463">_xlfn.XLOOKUP(Flights[[#This Row],[Destination]],_xlfn._TRO_TRAILING(Airports!A:A),_xlfn._TRO_TRAILING(Airports!E:E),"Code not found")</f>
        <v>NV</v>
      </c>
      <c r="J3463" s="1">
        <v>0.94097222222222221</v>
      </c>
      <c r="K3463">
        <f>HOUR(Flights[[#This Row],[Scheduled Departure]])</f>
        <v>22</v>
      </c>
      <c r="L3463" s="1">
        <v>0.94861111111111107</v>
      </c>
      <c r="M3463">
        <v>11</v>
      </c>
      <c r="N3463">
        <v>60</v>
      </c>
      <c r="O3463" s="14">
        <f>Flights[[#This Row],[Length (min)]]/60</f>
        <v>1</v>
      </c>
      <c r="P3463">
        <v>236</v>
      </c>
      <c r="Q3463" s="17">
        <f>IFERROR(Flights[[#This Row],[Distance]]/Flights[[#This Row],[Length (hr)]],"")</f>
        <v>236</v>
      </c>
      <c r="R3463" s="1">
        <v>0.99861111111111112</v>
      </c>
      <c r="S3463" s="1">
        <v>0.99027777777777781</v>
      </c>
      <c r="T3463">
        <v>-12</v>
      </c>
      <c r="U3463" t="str">
        <f>IF(Flights[[#This Row],[Arrival Delay]]="","Cancelled",IF(Flights[[#This Row],[Arrival Delay]]&gt;15,"Delayed","On time"))</f>
        <v>On time</v>
      </c>
      <c r="V3463" t="str">
        <f>IF(Flights[[#This Row],[Status]]&lt;&gt;"Delayed","",IF(Flights[[#This Row],[Arrival Delay]]&gt;120,"Severe",IF(Flights[[#This Row],[Arrival Delay]]&gt;60,"Major","Moderate")))</f>
        <v/>
      </c>
      <c r="X3463" t="str">
        <f>IF(OR(AND(Flights[[#This Row],[Status]]="Cancelled",Flights[[#This Row],[Cancellation Reason]]="Airline/Carrier"),Flights[[#This Row],[Delay Type]]="Severe"),"Yes","No")</f>
        <v>No</v>
      </c>
    </row>
    <row r="3464" spans="1:24" x14ac:dyDescent="0.25">
      <c r="A3464" s="3">
        <v>42255</v>
      </c>
      <c r="B3464">
        <f>WEEKNUM(Flights[[#This Row],[Date]],2)</f>
        <v>37</v>
      </c>
      <c r="C3464">
        <f>WEEKDAY(Flights[[#This Row],[Date]],2)</f>
        <v>2</v>
      </c>
      <c r="D3464" t="s">
        <v>1129</v>
      </c>
      <c r="E3464" t="s">
        <v>1990</v>
      </c>
      <c r="F3464" t="s">
        <v>0</v>
      </c>
      <c r="G3464" t="s">
        <v>4</v>
      </c>
      <c r="H3464" t="str">
        <f>_xlfn.XLOOKUP(Flights[[#This Row],[Destination]],Airports!$A$1:$A$77,Airports!$D$1:$D$77,"Code not found")</f>
        <v>Chicago</v>
      </c>
      <c r="I3464" t="str" cm="1">
        <f t="array" ref="I3464">_xlfn.XLOOKUP(Flights[[#This Row],[Destination]],_xlfn._TRO_TRAILING(Airports!A:A),_xlfn._TRO_TRAILING(Airports!E:E),"Code not found")</f>
        <v>IL</v>
      </c>
      <c r="J3464" s="1">
        <v>0.97777777777777775</v>
      </c>
      <c r="K3464">
        <f>HOUR(Flights[[#This Row],[Scheduled Departure]])</f>
        <v>23</v>
      </c>
      <c r="L3464" s="1">
        <v>0.97847222222222219</v>
      </c>
      <c r="M3464">
        <v>1</v>
      </c>
      <c r="N3464">
        <v>224</v>
      </c>
      <c r="O3464" s="14">
        <f>Flights[[#This Row],[Length (min)]]/60</f>
        <v>3.7333333333333334</v>
      </c>
      <c r="P3464">
        <v>1744</v>
      </c>
      <c r="Q3464" s="17">
        <f>IFERROR(Flights[[#This Row],[Distance]]/Flights[[#This Row],[Length (hr)]],"")</f>
        <v>467.14285714285711</v>
      </c>
      <c r="R3464" s="1">
        <v>0.22569444444444445</v>
      </c>
      <c r="S3464" s="1">
        <v>0.21736111111111112</v>
      </c>
      <c r="T3464">
        <v>-12</v>
      </c>
      <c r="U3464" t="str">
        <f>IF(Flights[[#This Row],[Arrival Delay]]="","Cancelled",IF(Flights[[#This Row],[Arrival Delay]]&gt;15,"Delayed","On time"))</f>
        <v>On time</v>
      </c>
      <c r="V3464" t="str">
        <f>IF(Flights[[#This Row],[Status]]&lt;&gt;"Delayed","",IF(Flights[[#This Row],[Arrival Delay]]&gt;120,"Severe",IF(Flights[[#This Row],[Arrival Delay]]&gt;60,"Major","Moderate")))</f>
        <v/>
      </c>
      <c r="X3464" t="str">
        <f>IF(OR(AND(Flights[[#This Row],[Status]]="Cancelled",Flights[[#This Row],[Cancellation Reason]]="Airline/Carrier"),Flights[[#This Row],[Delay Type]]="Severe"),"Yes","No")</f>
        <v>No</v>
      </c>
    </row>
    <row r="3465" spans="1:24" x14ac:dyDescent="0.25">
      <c r="A3465" s="3">
        <v>42256</v>
      </c>
      <c r="B3465">
        <f>WEEKNUM(Flights[[#This Row],[Date]],2)</f>
        <v>37</v>
      </c>
      <c r="C3465">
        <f>WEEKDAY(Flights[[#This Row],[Date]],2)</f>
        <v>3</v>
      </c>
      <c r="D3465" t="s">
        <v>128</v>
      </c>
      <c r="E3465" t="s">
        <v>1987</v>
      </c>
      <c r="F3465" t="s">
        <v>0</v>
      </c>
      <c r="G3465" t="s">
        <v>3</v>
      </c>
      <c r="H3465" t="str">
        <f>_xlfn.XLOOKUP(Flights[[#This Row],[Destination]],Airports!$A$1:$A$77,Airports!$D$1:$D$77,"Code not found")</f>
        <v>Dallas</v>
      </c>
      <c r="I3465" t="str" cm="1">
        <f t="array" ref="I3465">_xlfn.XLOOKUP(Flights[[#This Row],[Destination]],_xlfn._TRO_TRAILING(Airports!A:A),_xlfn._TRO_TRAILING(Airports!E:E),"Code not found")</f>
        <v>TX</v>
      </c>
      <c r="J3465" s="1">
        <v>0.20833333333333334</v>
      </c>
      <c r="K3465">
        <f>HOUR(Flights[[#This Row],[Scheduled Departure]])</f>
        <v>5</v>
      </c>
      <c r="L3465" s="1">
        <v>0.20694444444444443</v>
      </c>
      <c r="M3465">
        <v>-2</v>
      </c>
      <c r="N3465">
        <v>179</v>
      </c>
      <c r="O3465" s="14">
        <f>Flights[[#This Row],[Length (min)]]/60</f>
        <v>2.9833333333333334</v>
      </c>
      <c r="P3465">
        <v>1235</v>
      </c>
      <c r="Q3465" s="17">
        <f>IFERROR(Flights[[#This Row],[Distance]]/Flights[[#This Row],[Length (hr)]],"")</f>
        <v>413.96648044692739</v>
      </c>
      <c r="R3465" s="1">
        <v>0.42430555555555555</v>
      </c>
      <c r="S3465" s="1">
        <v>0.41458333333333336</v>
      </c>
      <c r="T3465">
        <v>-14</v>
      </c>
      <c r="U3465" t="str">
        <f>IF(Flights[[#This Row],[Arrival Delay]]="","Cancelled",IF(Flights[[#This Row],[Arrival Delay]]&gt;15,"Delayed","On time"))</f>
        <v>On time</v>
      </c>
      <c r="V3465" t="str">
        <f>IF(Flights[[#This Row],[Status]]&lt;&gt;"Delayed","",IF(Flights[[#This Row],[Arrival Delay]]&gt;120,"Severe",IF(Flights[[#This Row],[Arrival Delay]]&gt;60,"Major","Moderate")))</f>
        <v/>
      </c>
      <c r="X3465" t="str">
        <f>IF(OR(AND(Flights[[#This Row],[Status]]="Cancelled",Flights[[#This Row],[Cancellation Reason]]="Airline/Carrier"),Flights[[#This Row],[Delay Type]]="Severe"),"Yes","No")</f>
        <v>No</v>
      </c>
    </row>
    <row r="3466" spans="1:24" x14ac:dyDescent="0.25">
      <c r="A3466" s="3">
        <v>42256</v>
      </c>
      <c r="B3466">
        <f>WEEKNUM(Flights[[#This Row],[Date]],2)</f>
        <v>37</v>
      </c>
      <c r="C3466">
        <f>WEEKDAY(Flights[[#This Row],[Date]],2)</f>
        <v>3</v>
      </c>
      <c r="D3466" t="s">
        <v>131</v>
      </c>
      <c r="E3466" t="s">
        <v>1987</v>
      </c>
      <c r="F3466" t="s">
        <v>0</v>
      </c>
      <c r="G3466" t="s">
        <v>3</v>
      </c>
      <c r="H3466" t="str">
        <f>_xlfn.XLOOKUP(Flights[[#This Row],[Destination]],Airports!$A$1:$A$77,Airports!$D$1:$D$77,"Code not found")</f>
        <v>Dallas</v>
      </c>
      <c r="I3466" t="str" cm="1">
        <f t="array" ref="I3466">_xlfn.XLOOKUP(Flights[[#This Row],[Destination]],_xlfn._TRO_TRAILING(Airports!A:A),_xlfn._TRO_TRAILING(Airports!E:E),"Code not found")</f>
        <v>TX</v>
      </c>
      <c r="J3466" s="1">
        <v>0.2951388888888889</v>
      </c>
      <c r="K3466">
        <f>HOUR(Flights[[#This Row],[Scheduled Departure]])</f>
        <v>7</v>
      </c>
      <c r="L3466" s="1">
        <v>0.29375000000000001</v>
      </c>
      <c r="M3466">
        <v>-2</v>
      </c>
      <c r="N3466">
        <v>171</v>
      </c>
      <c r="O3466" s="14">
        <f>Flights[[#This Row],[Length (min)]]/60</f>
        <v>2.85</v>
      </c>
      <c r="P3466">
        <v>1235</v>
      </c>
      <c r="Q3466" s="17">
        <f>IFERROR(Flights[[#This Row],[Distance]]/Flights[[#This Row],[Length (hr)]],"")</f>
        <v>433.33333333333331</v>
      </c>
      <c r="R3466" s="1">
        <v>0.5131944444444444</v>
      </c>
      <c r="S3466" s="1">
        <v>0.49583333333333335</v>
      </c>
      <c r="T3466">
        <v>-25</v>
      </c>
      <c r="U3466" t="str">
        <f>IF(Flights[[#This Row],[Arrival Delay]]="","Cancelled",IF(Flights[[#This Row],[Arrival Delay]]&gt;15,"Delayed","On time"))</f>
        <v>On time</v>
      </c>
      <c r="V3466" t="str">
        <f>IF(Flights[[#This Row],[Status]]&lt;&gt;"Delayed","",IF(Flights[[#This Row],[Arrival Delay]]&gt;120,"Severe",IF(Flights[[#This Row],[Arrival Delay]]&gt;60,"Major","Moderate")))</f>
        <v/>
      </c>
      <c r="X3466" t="str">
        <f>IF(OR(AND(Flights[[#This Row],[Status]]="Cancelled",Flights[[#This Row],[Cancellation Reason]]="Airline/Carrier"),Flights[[#This Row],[Delay Type]]="Severe"),"Yes","No")</f>
        <v>No</v>
      </c>
    </row>
    <row r="3467" spans="1:24" x14ac:dyDescent="0.25">
      <c r="A3467" s="3">
        <v>42256</v>
      </c>
      <c r="B3467">
        <f>WEEKNUM(Flights[[#This Row],[Date]],2)</f>
        <v>37</v>
      </c>
      <c r="C3467">
        <f>WEEKDAY(Flights[[#This Row],[Date]],2)</f>
        <v>3</v>
      </c>
      <c r="D3467" t="s">
        <v>207</v>
      </c>
      <c r="E3467" t="s">
        <v>1987</v>
      </c>
      <c r="F3467" t="s">
        <v>0</v>
      </c>
      <c r="G3467" t="s">
        <v>28</v>
      </c>
      <c r="H3467" t="str">
        <f>_xlfn.XLOOKUP(Flights[[#This Row],[Destination]],Airports!$A$1:$A$77,Airports!$D$1:$D$77,"Code not found")</f>
        <v>Philadelphia</v>
      </c>
      <c r="I3467" t="str" cm="1">
        <f t="array" ref="I3467">_xlfn.XLOOKUP(Flights[[#This Row],[Destination]],_xlfn._TRO_TRAILING(Airports!A:A),_xlfn._TRO_TRAILING(Airports!E:E),"Code not found")</f>
        <v>PA</v>
      </c>
      <c r="J3467" s="1">
        <v>0.32291666666666669</v>
      </c>
      <c r="K3467">
        <f>HOUR(Flights[[#This Row],[Scheduled Departure]])</f>
        <v>7</v>
      </c>
      <c r="L3467" s="1">
        <v>0.31666666666666665</v>
      </c>
      <c r="M3467">
        <v>-9</v>
      </c>
      <c r="N3467">
        <v>316</v>
      </c>
      <c r="O3467" s="14">
        <f>Flights[[#This Row],[Length (min)]]/60</f>
        <v>5.2666666666666666</v>
      </c>
      <c r="P3467">
        <v>2402</v>
      </c>
      <c r="Q3467" s="17">
        <f>IFERROR(Flights[[#This Row],[Distance]]/Flights[[#This Row],[Length (hr)]],"")</f>
        <v>456.07594936708864</v>
      </c>
      <c r="R3467" s="1">
        <v>0.6694444444444444</v>
      </c>
      <c r="S3467" s="1">
        <v>0.66111111111111109</v>
      </c>
      <c r="T3467">
        <v>-12</v>
      </c>
      <c r="U3467" t="str">
        <f>IF(Flights[[#This Row],[Arrival Delay]]="","Cancelled",IF(Flights[[#This Row],[Arrival Delay]]&gt;15,"Delayed","On time"))</f>
        <v>On time</v>
      </c>
      <c r="V3467" t="str">
        <f>IF(Flights[[#This Row],[Status]]&lt;&gt;"Delayed","",IF(Flights[[#This Row],[Arrival Delay]]&gt;120,"Severe",IF(Flights[[#This Row],[Arrival Delay]]&gt;60,"Major","Moderate")))</f>
        <v/>
      </c>
      <c r="X3467" t="str">
        <f>IF(OR(AND(Flights[[#This Row],[Status]]="Cancelled",Flights[[#This Row],[Cancellation Reason]]="Airline/Carrier"),Flights[[#This Row],[Delay Type]]="Severe"),"Yes","No")</f>
        <v>No</v>
      </c>
    </row>
    <row r="3468" spans="1:24" x14ac:dyDescent="0.25">
      <c r="A3468" s="3">
        <v>42256</v>
      </c>
      <c r="B3468">
        <f>WEEKNUM(Flights[[#This Row],[Date]],2)</f>
        <v>37</v>
      </c>
      <c r="C3468">
        <f>WEEKDAY(Flights[[#This Row],[Date]],2)</f>
        <v>3</v>
      </c>
      <c r="D3468" t="s">
        <v>1581</v>
      </c>
      <c r="E3468" t="s">
        <v>1995</v>
      </c>
      <c r="F3468" t="s">
        <v>0</v>
      </c>
      <c r="G3468" t="s">
        <v>349</v>
      </c>
      <c r="H3468" t="str">
        <f>_xlfn.XLOOKUP(Flights[[#This Row],[Destination]],Airports!$A$1:$A$77,Airports!$D$1:$D$77,"Code not found")</f>
        <v>Salt Lake City</v>
      </c>
      <c r="I3468" t="str" cm="1">
        <f t="array" ref="I3468">_xlfn.XLOOKUP(Flights[[#This Row],[Destination]],_xlfn._TRO_TRAILING(Airports!A:A),_xlfn._TRO_TRAILING(Airports!E:E),"Code not found")</f>
        <v>UT</v>
      </c>
      <c r="J3468" s="1">
        <v>0.35416666666666669</v>
      </c>
      <c r="K3468">
        <f>HOUR(Flights[[#This Row],[Scheduled Departure]])</f>
        <v>8</v>
      </c>
      <c r="L3468" s="1">
        <v>0.35347222222222224</v>
      </c>
      <c r="M3468">
        <v>-1</v>
      </c>
      <c r="N3468">
        <v>100</v>
      </c>
      <c r="O3468" s="14">
        <f>Flights[[#This Row],[Length (min)]]/60</f>
        <v>1.6666666666666667</v>
      </c>
      <c r="P3468">
        <v>590</v>
      </c>
      <c r="Q3468" s="17">
        <f>IFERROR(Flights[[#This Row],[Distance]]/Flights[[#This Row],[Length (hr)]],"")</f>
        <v>354</v>
      </c>
      <c r="R3468" s="1">
        <v>0.46527777777777779</v>
      </c>
      <c r="S3468" s="1">
        <v>0.46458333333333335</v>
      </c>
      <c r="T3468">
        <v>-1</v>
      </c>
      <c r="U3468" t="str">
        <f>IF(Flights[[#This Row],[Arrival Delay]]="","Cancelled",IF(Flights[[#This Row],[Arrival Delay]]&gt;15,"Delayed","On time"))</f>
        <v>On time</v>
      </c>
      <c r="V3468" t="str">
        <f>IF(Flights[[#This Row],[Status]]&lt;&gt;"Delayed","",IF(Flights[[#This Row],[Arrival Delay]]&gt;120,"Severe",IF(Flights[[#This Row],[Arrival Delay]]&gt;60,"Major","Moderate")))</f>
        <v/>
      </c>
      <c r="X3468" t="str">
        <f>IF(OR(AND(Flights[[#This Row],[Status]]="Cancelled",Flights[[#This Row],[Cancellation Reason]]="Airline/Carrier"),Flights[[#This Row],[Delay Type]]="Severe"),"Yes","No")</f>
        <v>No</v>
      </c>
    </row>
    <row r="3469" spans="1:24" x14ac:dyDescent="0.25">
      <c r="A3469" s="3">
        <v>42256</v>
      </c>
      <c r="B3469">
        <f>WEEKNUM(Flights[[#This Row],[Date]],2)</f>
        <v>37</v>
      </c>
      <c r="C3469">
        <f>WEEKDAY(Flights[[#This Row],[Date]],2)</f>
        <v>3</v>
      </c>
      <c r="D3469" t="s">
        <v>1765</v>
      </c>
      <c r="E3469" t="s">
        <v>1990</v>
      </c>
      <c r="F3469" t="s">
        <v>0</v>
      </c>
      <c r="G3469" t="s">
        <v>13</v>
      </c>
      <c r="H3469" t="str">
        <f>_xlfn.XLOOKUP(Flights[[#This Row],[Destination]],Airports!$A$1:$A$77,Airports!$D$1:$D$77,"Code not found")</f>
        <v>Orlando</v>
      </c>
      <c r="I3469" t="str" cm="1">
        <f t="array" ref="I3469">_xlfn.XLOOKUP(Flights[[#This Row],[Destination]],_xlfn._TRO_TRAILING(Airports!A:A),_xlfn._TRO_TRAILING(Airports!E:E),"Code not found")</f>
        <v>FL</v>
      </c>
      <c r="J3469" s="1">
        <v>0.37638888888888888</v>
      </c>
      <c r="K3469">
        <f>HOUR(Flights[[#This Row],[Scheduled Departure]])</f>
        <v>9</v>
      </c>
      <c r="L3469" s="1">
        <v>0.37430555555555556</v>
      </c>
      <c r="M3469">
        <v>-3</v>
      </c>
      <c r="N3469">
        <v>276</v>
      </c>
      <c r="O3469" s="14">
        <f>Flights[[#This Row],[Length (min)]]/60</f>
        <v>4.5999999999999996</v>
      </c>
      <c r="P3469">
        <v>2218</v>
      </c>
      <c r="Q3469" s="17">
        <f>IFERROR(Flights[[#This Row],[Distance]]/Flights[[#This Row],[Length (hr)]],"")</f>
        <v>482.17391304347831</v>
      </c>
      <c r="R3469" s="1">
        <v>0.7104166666666667</v>
      </c>
      <c r="S3469" s="1">
        <v>0.69097222222222221</v>
      </c>
      <c r="T3469">
        <v>-28</v>
      </c>
      <c r="U3469" t="str">
        <f>IF(Flights[[#This Row],[Arrival Delay]]="","Cancelled",IF(Flights[[#This Row],[Arrival Delay]]&gt;15,"Delayed","On time"))</f>
        <v>On time</v>
      </c>
      <c r="V3469" t="str">
        <f>IF(Flights[[#This Row],[Status]]&lt;&gt;"Delayed","",IF(Flights[[#This Row],[Arrival Delay]]&gt;120,"Severe",IF(Flights[[#This Row],[Arrival Delay]]&gt;60,"Major","Moderate")))</f>
        <v/>
      </c>
      <c r="X3469" t="str">
        <f>IF(OR(AND(Flights[[#This Row],[Status]]="Cancelled",Flights[[#This Row],[Cancellation Reason]]="Airline/Carrier"),Flights[[#This Row],[Delay Type]]="Severe"),"Yes","No")</f>
        <v>No</v>
      </c>
    </row>
    <row r="3470" spans="1:24" x14ac:dyDescent="0.25">
      <c r="A3470" s="3">
        <v>42256</v>
      </c>
      <c r="B3470">
        <f>WEEKNUM(Flights[[#This Row],[Date]],2)</f>
        <v>37</v>
      </c>
      <c r="C3470">
        <f>WEEKDAY(Flights[[#This Row],[Date]],2)</f>
        <v>3</v>
      </c>
      <c r="D3470" t="s">
        <v>1235</v>
      </c>
      <c r="E3470" t="s">
        <v>1989</v>
      </c>
      <c r="F3470" t="s">
        <v>0</v>
      </c>
      <c r="G3470" t="s">
        <v>12</v>
      </c>
      <c r="H3470" t="str">
        <f>_xlfn.XLOOKUP(Flights[[#This Row],[Destination]],Airports!$A$1:$A$77,Airports!$D$1:$D$77,"Code not found")</f>
        <v>New York</v>
      </c>
      <c r="I3470" t="str" cm="1">
        <f t="array" ref="I3470">_xlfn.XLOOKUP(Flights[[#This Row],[Destination]],_xlfn._TRO_TRAILING(Airports!A:A),_xlfn._TRO_TRAILING(Airports!E:E),"Code not found")</f>
        <v>NY</v>
      </c>
      <c r="J3470" s="1">
        <v>0.38194444444444442</v>
      </c>
      <c r="K3470">
        <f>HOUR(Flights[[#This Row],[Scheduled Departure]])</f>
        <v>9</v>
      </c>
      <c r="L3470" s="1">
        <v>0.37916666666666665</v>
      </c>
      <c r="M3470">
        <v>-4</v>
      </c>
      <c r="N3470">
        <v>356</v>
      </c>
      <c r="O3470" s="14">
        <f>Flights[[#This Row],[Length (min)]]/60</f>
        <v>5.9333333333333336</v>
      </c>
      <c r="P3470">
        <v>2475</v>
      </c>
      <c r="Q3470" s="17">
        <f>IFERROR(Flights[[#This Row],[Distance]]/Flights[[#This Row],[Length (hr)]],"")</f>
        <v>417.13483146067415</v>
      </c>
      <c r="R3470" s="1">
        <v>0.73958333333333337</v>
      </c>
      <c r="S3470" s="1">
        <v>0.75138888888888888</v>
      </c>
      <c r="T3470">
        <v>17</v>
      </c>
      <c r="U3470" t="str">
        <f>IF(Flights[[#This Row],[Arrival Delay]]="","Cancelled",IF(Flights[[#This Row],[Arrival Delay]]&gt;15,"Delayed","On time"))</f>
        <v>Delayed</v>
      </c>
      <c r="V3470" t="str">
        <f>IF(Flights[[#This Row],[Status]]&lt;&gt;"Delayed","",IF(Flights[[#This Row],[Arrival Delay]]&gt;120,"Severe",IF(Flights[[#This Row],[Arrival Delay]]&gt;60,"Major","Moderate")))</f>
        <v>Moderate</v>
      </c>
      <c r="X3470" t="str">
        <f>IF(OR(AND(Flights[[#This Row],[Status]]="Cancelled",Flights[[#This Row],[Cancellation Reason]]="Airline/Carrier"),Flights[[#This Row],[Delay Type]]="Severe"),"Yes","No")</f>
        <v>No</v>
      </c>
    </row>
    <row r="3471" spans="1:24" x14ac:dyDescent="0.25">
      <c r="A3471" s="3">
        <v>42256</v>
      </c>
      <c r="B3471">
        <f>WEEKNUM(Flights[[#This Row],[Date]],2)</f>
        <v>37</v>
      </c>
      <c r="C3471">
        <f>WEEKDAY(Flights[[#This Row],[Date]],2)</f>
        <v>3</v>
      </c>
      <c r="D3471" t="s">
        <v>1372</v>
      </c>
      <c r="E3471" t="s">
        <v>1993</v>
      </c>
      <c r="F3471" t="s">
        <v>0</v>
      </c>
      <c r="G3471" t="s">
        <v>273</v>
      </c>
      <c r="H3471" t="str">
        <f>_xlfn.XLOOKUP(Flights[[#This Row],[Destination]],Airports!$A$1:$A$77,Airports!$D$1:$D$77,"Code not found")</f>
        <v>Denver</v>
      </c>
      <c r="I3471" t="str" cm="1">
        <f t="array" ref="I3471">_xlfn.XLOOKUP(Flights[[#This Row],[Destination]],_xlfn._TRO_TRAILING(Airports!A:A),_xlfn._TRO_TRAILING(Airports!E:E),"Code not found")</f>
        <v>CO</v>
      </c>
      <c r="J3471" s="1">
        <v>0.39930555555555558</v>
      </c>
      <c r="K3471">
        <f>HOUR(Flights[[#This Row],[Scheduled Departure]])</f>
        <v>9</v>
      </c>
      <c r="L3471" s="1">
        <v>0.39861111111111114</v>
      </c>
      <c r="M3471">
        <v>-1</v>
      </c>
      <c r="N3471">
        <v>127</v>
      </c>
      <c r="O3471" s="14">
        <f>Flights[[#This Row],[Length (min)]]/60</f>
        <v>2.1166666666666667</v>
      </c>
      <c r="P3471">
        <v>862</v>
      </c>
      <c r="Q3471" s="17">
        <f>IFERROR(Flights[[#This Row],[Distance]]/Flights[[#This Row],[Length (hr)]],"")</f>
        <v>407.24409448818898</v>
      </c>
      <c r="R3471" s="1">
        <v>0.53749999999999998</v>
      </c>
      <c r="S3471" s="1">
        <v>0.52847222222222223</v>
      </c>
      <c r="T3471">
        <v>-13</v>
      </c>
      <c r="U3471" t="str">
        <f>IF(Flights[[#This Row],[Arrival Delay]]="","Cancelled",IF(Flights[[#This Row],[Arrival Delay]]&gt;15,"Delayed","On time"))</f>
        <v>On time</v>
      </c>
      <c r="V3471" t="str">
        <f>IF(Flights[[#This Row],[Status]]&lt;&gt;"Delayed","",IF(Flights[[#This Row],[Arrival Delay]]&gt;120,"Severe",IF(Flights[[#This Row],[Arrival Delay]]&gt;60,"Major","Moderate")))</f>
        <v/>
      </c>
      <c r="X3471" t="str">
        <f>IF(OR(AND(Flights[[#This Row],[Status]]="Cancelled",Flights[[#This Row],[Cancellation Reason]]="Airline/Carrier"),Flights[[#This Row],[Delay Type]]="Severe"),"Yes","No")</f>
        <v>No</v>
      </c>
    </row>
    <row r="3472" spans="1:24" x14ac:dyDescent="0.25">
      <c r="A3472" s="3">
        <v>42256</v>
      </c>
      <c r="B3472">
        <f>WEEKNUM(Flights[[#This Row],[Date]],2)</f>
        <v>37</v>
      </c>
      <c r="C3472">
        <f>WEEKDAY(Flights[[#This Row],[Date]],2)</f>
        <v>3</v>
      </c>
      <c r="D3472" t="s">
        <v>459</v>
      </c>
      <c r="E3472" t="s">
        <v>1991</v>
      </c>
      <c r="F3472" t="s">
        <v>0</v>
      </c>
      <c r="G3472" t="s">
        <v>344</v>
      </c>
      <c r="H3472" t="str">
        <f>_xlfn.XLOOKUP(Flights[[#This Row],[Destination]],Airports!$A$1:$A$77,Airports!$D$1:$D$77,"Code not found")</f>
        <v>Seattle</v>
      </c>
      <c r="I3472" t="str" cm="1">
        <f t="array" ref="I3472">_xlfn.XLOOKUP(Flights[[#This Row],[Destination]],_xlfn._TRO_TRAILING(Airports!A:A),_xlfn._TRO_TRAILING(Airports!E:E),"Code not found")</f>
        <v>WA</v>
      </c>
      <c r="J3472" s="1">
        <v>0.4236111111111111</v>
      </c>
      <c r="K3472">
        <f>HOUR(Flights[[#This Row],[Scheduled Departure]])</f>
        <v>10</v>
      </c>
      <c r="L3472" s="1">
        <v>0.4201388888888889</v>
      </c>
      <c r="M3472">
        <v>-5</v>
      </c>
      <c r="N3472">
        <v>147</v>
      </c>
      <c r="O3472" s="14">
        <f>Flights[[#This Row],[Length (min)]]/60</f>
        <v>2.4500000000000002</v>
      </c>
      <c r="P3472">
        <v>954</v>
      </c>
      <c r="Q3472" s="17">
        <f>IFERROR(Flights[[#This Row],[Distance]]/Flights[[#This Row],[Length (hr)]],"")</f>
        <v>389.38775510204079</v>
      </c>
      <c r="R3472" s="1">
        <v>0.53402777777777777</v>
      </c>
      <c r="S3472" s="1">
        <v>0.52222222222222225</v>
      </c>
      <c r="T3472">
        <v>-17</v>
      </c>
      <c r="U3472" t="str">
        <f>IF(Flights[[#This Row],[Arrival Delay]]="","Cancelled",IF(Flights[[#This Row],[Arrival Delay]]&gt;15,"Delayed","On time"))</f>
        <v>On time</v>
      </c>
      <c r="V3472" t="str">
        <f>IF(Flights[[#This Row],[Status]]&lt;&gt;"Delayed","",IF(Flights[[#This Row],[Arrival Delay]]&gt;120,"Severe",IF(Flights[[#This Row],[Arrival Delay]]&gt;60,"Major","Moderate")))</f>
        <v/>
      </c>
      <c r="X3472" t="str">
        <f>IF(OR(AND(Flights[[#This Row],[Status]]="Cancelled",Flights[[#This Row],[Cancellation Reason]]="Airline/Carrier"),Flights[[#This Row],[Delay Type]]="Severe"),"Yes","No")</f>
        <v>No</v>
      </c>
    </row>
    <row r="3473" spans="1:24" x14ac:dyDescent="0.25">
      <c r="A3473" s="3">
        <v>42256</v>
      </c>
      <c r="B3473">
        <f>WEEKNUM(Flights[[#This Row],[Date]],2)</f>
        <v>37</v>
      </c>
      <c r="C3473">
        <f>WEEKDAY(Flights[[#This Row],[Date]],2)</f>
        <v>3</v>
      </c>
      <c r="D3473" t="s">
        <v>492</v>
      </c>
      <c r="E3473" t="s">
        <v>1989</v>
      </c>
      <c r="F3473" t="s">
        <v>0</v>
      </c>
      <c r="G3473" t="s">
        <v>31</v>
      </c>
      <c r="H3473" t="str">
        <f>_xlfn.XLOOKUP(Flights[[#This Row],[Destination]],Airports!$A$1:$A$77,Airports!$D$1:$D$77,"Code not found")</f>
        <v>Raleigh</v>
      </c>
      <c r="I3473" t="str" cm="1">
        <f t="array" ref="I3473">_xlfn.XLOOKUP(Flights[[#This Row],[Destination]],_xlfn._TRO_TRAILING(Airports!A:A),_xlfn._TRO_TRAILING(Airports!E:E),"Code not found")</f>
        <v>NC</v>
      </c>
      <c r="J3473" s="1">
        <v>0.42708333333333331</v>
      </c>
      <c r="K3473">
        <f>HOUR(Flights[[#This Row],[Scheduled Departure]])</f>
        <v>10</v>
      </c>
      <c r="L3473" s="1">
        <v>0.42638888888888887</v>
      </c>
      <c r="M3473">
        <v>-1</v>
      </c>
      <c r="N3473">
        <v>271</v>
      </c>
      <c r="O3473" s="14">
        <f>Flights[[#This Row],[Length (min)]]/60</f>
        <v>4.5166666666666666</v>
      </c>
      <c r="P3473">
        <v>2239</v>
      </c>
      <c r="Q3473" s="17">
        <f>IFERROR(Flights[[#This Row],[Distance]]/Flights[[#This Row],[Length (hr)]],"")</f>
        <v>495.71955719557195</v>
      </c>
      <c r="R3473" s="1">
        <v>0.75</v>
      </c>
      <c r="S3473" s="1">
        <v>0.73958333333333337</v>
      </c>
      <c r="T3473">
        <v>-15</v>
      </c>
      <c r="U3473" t="str">
        <f>IF(Flights[[#This Row],[Arrival Delay]]="","Cancelled",IF(Flights[[#This Row],[Arrival Delay]]&gt;15,"Delayed","On time"))</f>
        <v>On time</v>
      </c>
      <c r="V3473" t="str">
        <f>IF(Flights[[#This Row],[Status]]&lt;&gt;"Delayed","",IF(Flights[[#This Row],[Arrival Delay]]&gt;120,"Severe",IF(Flights[[#This Row],[Arrival Delay]]&gt;60,"Major","Moderate")))</f>
        <v/>
      </c>
      <c r="X3473" t="str">
        <f>IF(OR(AND(Flights[[#This Row],[Status]]="Cancelled",Flights[[#This Row],[Cancellation Reason]]="Airline/Carrier"),Flights[[#This Row],[Delay Type]]="Severe"),"Yes","No")</f>
        <v>No</v>
      </c>
    </row>
    <row r="3474" spans="1:24" x14ac:dyDescent="0.25">
      <c r="A3474" s="3">
        <v>42256</v>
      </c>
      <c r="B3474">
        <f>WEEKNUM(Flights[[#This Row],[Date]],2)</f>
        <v>37</v>
      </c>
      <c r="C3474">
        <f>WEEKDAY(Flights[[#This Row],[Date]],2)</f>
        <v>3</v>
      </c>
      <c r="D3474" t="s">
        <v>1683</v>
      </c>
      <c r="E3474" t="s">
        <v>1995</v>
      </c>
      <c r="F3474" t="s">
        <v>0</v>
      </c>
      <c r="G3474" t="s">
        <v>15</v>
      </c>
      <c r="H3474" t="str">
        <f>_xlfn.XLOOKUP(Flights[[#This Row],[Destination]],Airports!$A$1:$A$77,Airports!$D$1:$D$77,"Code not found")</f>
        <v>Las Vegas</v>
      </c>
      <c r="I3474" t="str" cm="1">
        <f t="array" ref="I3474">_xlfn.XLOOKUP(Flights[[#This Row],[Destination]],_xlfn._TRO_TRAILING(Airports!A:A),_xlfn._TRO_TRAILING(Airports!E:E),"Code not found")</f>
        <v>NV</v>
      </c>
      <c r="J3474" s="1">
        <v>0.52430555555555558</v>
      </c>
      <c r="K3474">
        <f>HOUR(Flights[[#This Row],[Scheduled Departure]])</f>
        <v>12</v>
      </c>
      <c r="L3474" s="1">
        <v>0.53680555555555554</v>
      </c>
      <c r="M3474">
        <v>18</v>
      </c>
      <c r="N3474">
        <v>77</v>
      </c>
      <c r="O3474" s="14">
        <f>Flights[[#This Row],[Length (min)]]/60</f>
        <v>1.2833333333333334</v>
      </c>
      <c r="P3474">
        <v>236</v>
      </c>
      <c r="Q3474" s="17">
        <f>IFERROR(Flights[[#This Row],[Distance]]/Flights[[#This Row],[Length (hr)]],"")</f>
        <v>183.89610389610388</v>
      </c>
      <c r="R3474" s="1">
        <v>0.56944444444444442</v>
      </c>
      <c r="S3474" s="1">
        <v>0.59027777777777779</v>
      </c>
      <c r="T3474">
        <v>30</v>
      </c>
      <c r="U3474" t="str">
        <f>IF(Flights[[#This Row],[Arrival Delay]]="","Cancelled",IF(Flights[[#This Row],[Arrival Delay]]&gt;15,"Delayed","On time"))</f>
        <v>Delayed</v>
      </c>
      <c r="V3474" t="str">
        <f>IF(Flights[[#This Row],[Status]]&lt;&gt;"Delayed","",IF(Flights[[#This Row],[Arrival Delay]]&gt;120,"Severe",IF(Flights[[#This Row],[Arrival Delay]]&gt;60,"Major","Moderate")))</f>
        <v>Moderate</v>
      </c>
      <c r="X3474" t="str">
        <f>IF(OR(AND(Flights[[#This Row],[Status]]="Cancelled",Flights[[#This Row],[Cancellation Reason]]="Airline/Carrier"),Flights[[#This Row],[Delay Type]]="Severe"),"Yes","No")</f>
        <v>No</v>
      </c>
    </row>
    <row r="3475" spans="1:24" x14ac:dyDescent="0.25">
      <c r="A3475" s="3">
        <v>42256</v>
      </c>
      <c r="B3475">
        <f>WEEKNUM(Flights[[#This Row],[Date]],2)</f>
        <v>37</v>
      </c>
      <c r="C3475">
        <f>WEEKDAY(Flights[[#This Row],[Date]],2)</f>
        <v>3</v>
      </c>
      <c r="D3475" t="s">
        <v>516</v>
      </c>
      <c r="E3475" t="s">
        <v>1994</v>
      </c>
      <c r="F3475" t="s">
        <v>0</v>
      </c>
      <c r="G3475" t="s">
        <v>339</v>
      </c>
      <c r="H3475" t="str">
        <f>_xlfn.XLOOKUP(Flights[[#This Row],[Destination]],Airports!$A$1:$A$77,Airports!$D$1:$D$77,"Code not found")</f>
        <v>San Diego</v>
      </c>
      <c r="I3475" t="str" cm="1">
        <f t="array" ref="I3475">_xlfn.XLOOKUP(Flights[[#This Row],[Destination]],_xlfn._TRO_TRAILING(Airports!A:A),_xlfn._TRO_TRAILING(Airports!E:E),"Code not found")</f>
        <v>CA</v>
      </c>
      <c r="J3475" s="1">
        <v>0.54166666666666663</v>
      </c>
      <c r="K3475">
        <f>HOUR(Flights[[#This Row],[Scheduled Departure]])</f>
        <v>13</v>
      </c>
      <c r="L3475" s="1">
        <v>0.54097222222222219</v>
      </c>
      <c r="M3475">
        <v>-1</v>
      </c>
      <c r="N3475">
        <v>46</v>
      </c>
      <c r="O3475" s="14">
        <f>Flights[[#This Row],[Length (min)]]/60</f>
        <v>0.76666666666666672</v>
      </c>
      <c r="P3475">
        <v>109</v>
      </c>
      <c r="Q3475" s="17">
        <f>IFERROR(Flights[[#This Row],[Distance]]/Flights[[#This Row],[Length (hr)]],"")</f>
        <v>142.17391304347825</v>
      </c>
      <c r="R3475" s="1">
        <v>0.58125000000000004</v>
      </c>
      <c r="S3475" s="1">
        <v>0.57291666666666663</v>
      </c>
      <c r="T3475">
        <v>-12</v>
      </c>
      <c r="U3475" t="str">
        <f>IF(Flights[[#This Row],[Arrival Delay]]="","Cancelled",IF(Flights[[#This Row],[Arrival Delay]]&gt;15,"Delayed","On time"))</f>
        <v>On time</v>
      </c>
      <c r="V3475" t="str">
        <f>IF(Flights[[#This Row],[Status]]&lt;&gt;"Delayed","",IF(Flights[[#This Row],[Arrival Delay]]&gt;120,"Severe",IF(Flights[[#This Row],[Arrival Delay]]&gt;60,"Major","Moderate")))</f>
        <v/>
      </c>
      <c r="X3475" t="str">
        <f>IF(OR(AND(Flights[[#This Row],[Status]]="Cancelled",Flights[[#This Row],[Cancellation Reason]]="Airline/Carrier"),Flights[[#This Row],[Delay Type]]="Severe"),"Yes","No")</f>
        <v>No</v>
      </c>
    </row>
    <row r="3476" spans="1:24" x14ac:dyDescent="0.25">
      <c r="A3476" s="3">
        <v>42256</v>
      </c>
      <c r="B3476">
        <f>WEEKNUM(Flights[[#This Row],[Date]],2)</f>
        <v>37</v>
      </c>
      <c r="C3476">
        <f>WEEKDAY(Flights[[#This Row],[Date]],2)</f>
        <v>3</v>
      </c>
      <c r="D3476" t="s">
        <v>1781</v>
      </c>
      <c r="E3476" t="s">
        <v>1989</v>
      </c>
      <c r="F3476" t="s">
        <v>0</v>
      </c>
      <c r="G3476" t="s">
        <v>347</v>
      </c>
      <c r="H3476" t="str">
        <f>_xlfn.XLOOKUP(Flights[[#This Row],[Destination]],Airports!$A$1:$A$77,Airports!$D$1:$D$77,"Code not found")</f>
        <v>San Jose</v>
      </c>
      <c r="I3476" t="str" cm="1">
        <f t="array" ref="I3476">_xlfn.XLOOKUP(Flights[[#This Row],[Destination]],_xlfn._TRO_TRAILING(Airports!A:A),_xlfn._TRO_TRAILING(Airports!E:E),"Code not found")</f>
        <v>CA</v>
      </c>
      <c r="J3476" s="1">
        <v>0.69374999999999998</v>
      </c>
      <c r="K3476">
        <f>HOUR(Flights[[#This Row],[Scheduled Departure]])</f>
        <v>16</v>
      </c>
      <c r="L3476" s="1">
        <v>0.69027777777777777</v>
      </c>
      <c r="M3476">
        <v>-5</v>
      </c>
      <c r="N3476">
        <v>82</v>
      </c>
      <c r="O3476" s="14">
        <f>Flights[[#This Row],[Length (min)]]/60</f>
        <v>1.3666666666666667</v>
      </c>
      <c r="P3476">
        <v>308</v>
      </c>
      <c r="Q3476" s="17">
        <f>IFERROR(Flights[[#This Row],[Distance]]/Flights[[#This Row],[Length (hr)]],"")</f>
        <v>225.36585365853659</v>
      </c>
      <c r="R3476" s="1">
        <v>0.74305555555555558</v>
      </c>
      <c r="S3476" s="1">
        <v>0.74722222222222223</v>
      </c>
      <c r="T3476">
        <v>6</v>
      </c>
      <c r="U3476" t="str">
        <f>IF(Flights[[#This Row],[Arrival Delay]]="","Cancelled",IF(Flights[[#This Row],[Arrival Delay]]&gt;15,"Delayed","On time"))</f>
        <v>On time</v>
      </c>
      <c r="V3476" t="str">
        <f>IF(Flights[[#This Row],[Status]]&lt;&gt;"Delayed","",IF(Flights[[#This Row],[Arrival Delay]]&gt;120,"Severe",IF(Flights[[#This Row],[Arrival Delay]]&gt;60,"Major","Moderate")))</f>
        <v/>
      </c>
      <c r="X3476" t="str">
        <f>IF(OR(AND(Flights[[#This Row],[Status]]="Cancelled",Flights[[#This Row],[Cancellation Reason]]="Airline/Carrier"),Flights[[#This Row],[Delay Type]]="Severe"),"Yes","No")</f>
        <v>No</v>
      </c>
    </row>
    <row r="3477" spans="1:24" x14ac:dyDescent="0.25">
      <c r="A3477" s="3">
        <v>42256</v>
      </c>
      <c r="B3477">
        <f>WEEKNUM(Flights[[#This Row],[Date]],2)</f>
        <v>37</v>
      </c>
      <c r="C3477">
        <f>WEEKDAY(Flights[[#This Row],[Date]],2)</f>
        <v>3</v>
      </c>
      <c r="D3477" t="s">
        <v>1705</v>
      </c>
      <c r="E3477" t="s">
        <v>1995</v>
      </c>
      <c r="F3477" t="s">
        <v>0</v>
      </c>
      <c r="G3477" t="s">
        <v>7</v>
      </c>
      <c r="H3477" t="str">
        <f>_xlfn.XLOOKUP(Flights[[#This Row],[Destination]],Airports!$A$1:$A$77,Airports!$D$1:$D$77,"Code not found")</f>
        <v>Austin</v>
      </c>
      <c r="I3477" t="str" cm="1">
        <f t="array" ref="I3477">_xlfn.XLOOKUP(Flights[[#This Row],[Destination]],_xlfn._TRO_TRAILING(Airports!A:A),_xlfn._TRO_TRAILING(Airports!E:E),"Code not found")</f>
        <v>TX</v>
      </c>
      <c r="J3477" s="1">
        <v>0.76041666666666663</v>
      </c>
      <c r="K3477">
        <f>HOUR(Flights[[#This Row],[Scheduled Departure]])</f>
        <v>18</v>
      </c>
      <c r="L3477" s="1">
        <v>0.77083333333333337</v>
      </c>
      <c r="M3477">
        <v>15</v>
      </c>
      <c r="N3477">
        <v>172</v>
      </c>
      <c r="O3477" s="14">
        <f>Flights[[#This Row],[Length (min)]]/60</f>
        <v>2.8666666666666667</v>
      </c>
      <c r="P3477">
        <v>1242</v>
      </c>
      <c r="Q3477" s="17">
        <f>IFERROR(Flights[[#This Row],[Distance]]/Flights[[#This Row],[Length (hr)]],"")</f>
        <v>433.25581395348837</v>
      </c>
      <c r="R3477" s="1">
        <v>0.96875</v>
      </c>
      <c r="S3477" s="1">
        <v>0.97361111111111109</v>
      </c>
      <c r="T3477">
        <v>7</v>
      </c>
      <c r="U3477" t="str">
        <f>IF(Flights[[#This Row],[Arrival Delay]]="","Cancelled",IF(Flights[[#This Row],[Arrival Delay]]&gt;15,"Delayed","On time"))</f>
        <v>On time</v>
      </c>
      <c r="V3477" t="str">
        <f>IF(Flights[[#This Row],[Status]]&lt;&gt;"Delayed","",IF(Flights[[#This Row],[Arrival Delay]]&gt;120,"Severe",IF(Flights[[#This Row],[Arrival Delay]]&gt;60,"Major","Moderate")))</f>
        <v/>
      </c>
      <c r="X3477" t="str">
        <f>IF(OR(AND(Flights[[#This Row],[Status]]="Cancelled",Flights[[#This Row],[Cancellation Reason]]="Airline/Carrier"),Flights[[#This Row],[Delay Type]]="Severe"),"Yes","No")</f>
        <v>No</v>
      </c>
    </row>
    <row r="3478" spans="1:24" x14ac:dyDescent="0.25">
      <c r="A3478" s="3">
        <v>42256</v>
      </c>
      <c r="B3478">
        <f>WEEKNUM(Flights[[#This Row],[Date]],2)</f>
        <v>37</v>
      </c>
      <c r="C3478">
        <f>WEEKDAY(Flights[[#This Row],[Date]],2)</f>
        <v>3</v>
      </c>
      <c r="D3478" t="s">
        <v>1622</v>
      </c>
      <c r="E3478" t="s">
        <v>1994</v>
      </c>
      <c r="F3478" t="s">
        <v>0</v>
      </c>
      <c r="G3478" t="s">
        <v>313</v>
      </c>
      <c r="H3478" t="str">
        <f>_xlfn.XLOOKUP(Flights[[#This Row],[Destination]],Airports!$A$1:$A$77,Airports!$D$1:$D$77,"Code not found")</f>
        <v>Monterey</v>
      </c>
      <c r="I3478" t="str" cm="1">
        <f t="array" ref="I3478">_xlfn.XLOOKUP(Flights[[#This Row],[Destination]],_xlfn._TRO_TRAILING(Airports!A:A),_xlfn._TRO_TRAILING(Airports!E:E),"Code not found")</f>
        <v>CA</v>
      </c>
      <c r="J3478" s="1">
        <v>0.79305555555555551</v>
      </c>
      <c r="K3478">
        <f>HOUR(Flights[[#This Row],[Scheduled Departure]])</f>
        <v>19</v>
      </c>
      <c r="L3478" s="1">
        <v>0.79027777777777775</v>
      </c>
      <c r="M3478">
        <v>-4</v>
      </c>
      <c r="N3478">
        <v>65</v>
      </c>
      <c r="O3478" s="14">
        <f>Flights[[#This Row],[Length (min)]]/60</f>
        <v>1.0833333333333333</v>
      </c>
      <c r="P3478">
        <v>266</v>
      </c>
      <c r="Q3478" s="17">
        <f>IFERROR(Flights[[#This Row],[Distance]]/Flights[[#This Row],[Length (hr)]],"")</f>
        <v>245.53846153846155</v>
      </c>
      <c r="R3478" s="1">
        <v>0.84166666666666667</v>
      </c>
      <c r="S3478" s="1">
        <v>0.8354166666666667</v>
      </c>
      <c r="T3478">
        <v>-9</v>
      </c>
      <c r="U3478" t="str">
        <f>IF(Flights[[#This Row],[Arrival Delay]]="","Cancelled",IF(Flights[[#This Row],[Arrival Delay]]&gt;15,"Delayed","On time"))</f>
        <v>On time</v>
      </c>
      <c r="V3478" t="str">
        <f>IF(Flights[[#This Row],[Status]]&lt;&gt;"Delayed","",IF(Flights[[#This Row],[Arrival Delay]]&gt;120,"Severe",IF(Flights[[#This Row],[Arrival Delay]]&gt;60,"Major","Moderate")))</f>
        <v/>
      </c>
      <c r="X3478" t="str">
        <f>IF(OR(AND(Flights[[#This Row],[Status]]="Cancelled",Flights[[#This Row],[Cancellation Reason]]="Airline/Carrier"),Flights[[#This Row],[Delay Type]]="Severe"),"Yes","No")</f>
        <v>No</v>
      </c>
    </row>
    <row r="3479" spans="1:24" x14ac:dyDescent="0.25">
      <c r="A3479" s="3">
        <v>42257</v>
      </c>
      <c r="B3479">
        <f>WEEKNUM(Flights[[#This Row],[Date]],2)</f>
        <v>37</v>
      </c>
      <c r="C3479">
        <f>WEEKDAY(Flights[[#This Row],[Date]],2)</f>
        <v>4</v>
      </c>
      <c r="D3479" t="s">
        <v>1773</v>
      </c>
      <c r="E3479" t="s">
        <v>1989</v>
      </c>
      <c r="F3479" t="s">
        <v>0</v>
      </c>
      <c r="G3479" t="s">
        <v>26</v>
      </c>
      <c r="H3479" t="str">
        <f>_xlfn.XLOOKUP(Flights[[#This Row],[Destination]],Airports!$A$1:$A$77,Airports!$D$1:$D$77,"Code not found")</f>
        <v>Atlanta</v>
      </c>
      <c r="I3479" t="str" cm="1">
        <f t="array" ref="I3479">_xlfn.XLOOKUP(Flights[[#This Row],[Destination]],_xlfn._TRO_TRAILING(Airports!A:A),_xlfn._TRO_TRAILING(Airports!E:E),"Code not found")</f>
        <v>GA</v>
      </c>
      <c r="J3479" s="1">
        <v>0.27430555555555558</v>
      </c>
      <c r="K3479">
        <f>HOUR(Flights[[#This Row],[Scheduled Departure]])</f>
        <v>6</v>
      </c>
      <c r="L3479" s="1">
        <v>0.27361111111111114</v>
      </c>
      <c r="M3479">
        <v>-1</v>
      </c>
      <c r="N3479">
        <v>248</v>
      </c>
      <c r="O3479" s="14">
        <f>Flights[[#This Row],[Length (min)]]/60</f>
        <v>4.1333333333333337</v>
      </c>
      <c r="P3479">
        <v>1947</v>
      </c>
      <c r="Q3479" s="17">
        <f>IFERROR(Flights[[#This Row],[Distance]]/Flights[[#This Row],[Length (hr)]],"")</f>
        <v>471.04838709677415</v>
      </c>
      <c r="R3479" s="1">
        <v>0.58125000000000004</v>
      </c>
      <c r="S3479" s="1">
        <v>0.5708333333333333</v>
      </c>
      <c r="T3479">
        <v>-15</v>
      </c>
      <c r="U3479" t="str">
        <f>IF(Flights[[#This Row],[Arrival Delay]]="","Cancelled",IF(Flights[[#This Row],[Arrival Delay]]&gt;15,"Delayed","On time"))</f>
        <v>On time</v>
      </c>
      <c r="V3479" t="str">
        <f>IF(Flights[[#This Row],[Status]]&lt;&gt;"Delayed","",IF(Flights[[#This Row],[Arrival Delay]]&gt;120,"Severe",IF(Flights[[#This Row],[Arrival Delay]]&gt;60,"Major","Moderate")))</f>
        <v/>
      </c>
      <c r="X3479" t="str">
        <f>IF(OR(AND(Flights[[#This Row],[Status]]="Cancelled",Flights[[#This Row],[Cancellation Reason]]="Airline/Carrier"),Flights[[#This Row],[Delay Type]]="Severe"),"Yes","No")</f>
        <v>No</v>
      </c>
    </row>
    <row r="3480" spans="1:24" x14ac:dyDescent="0.25">
      <c r="A3480" s="3">
        <v>42257</v>
      </c>
      <c r="B3480">
        <f>WEEKNUM(Flights[[#This Row],[Date]],2)</f>
        <v>37</v>
      </c>
      <c r="C3480">
        <f>WEEKDAY(Flights[[#This Row],[Date]],2)</f>
        <v>4</v>
      </c>
      <c r="D3480" t="s">
        <v>1613</v>
      </c>
      <c r="E3480" t="s">
        <v>1990</v>
      </c>
      <c r="F3480" t="s">
        <v>0</v>
      </c>
      <c r="G3480" t="s">
        <v>9</v>
      </c>
      <c r="H3480" t="str">
        <f>_xlfn.XLOOKUP(Flights[[#This Row],[Destination]],Airports!$A$1:$A$77,Airports!$D$1:$D$77,"Code not found")</f>
        <v>San Francisco</v>
      </c>
      <c r="I3480" t="str" cm="1">
        <f t="array" ref="I3480">_xlfn.XLOOKUP(Flights[[#This Row],[Destination]],_xlfn._TRO_TRAILING(Airports!A:A),_xlfn._TRO_TRAILING(Airports!E:E),"Code not found")</f>
        <v>CA</v>
      </c>
      <c r="J3480" s="1">
        <v>0.27916666666666667</v>
      </c>
      <c r="K3480">
        <f>HOUR(Flights[[#This Row],[Scheduled Departure]])</f>
        <v>6</v>
      </c>
      <c r="L3480" s="1">
        <v>0.2722222222222222</v>
      </c>
      <c r="M3480">
        <v>-10</v>
      </c>
      <c r="N3480">
        <v>81</v>
      </c>
      <c r="O3480" s="14">
        <f>Flights[[#This Row],[Length (min)]]/60</f>
        <v>1.35</v>
      </c>
      <c r="P3480">
        <v>337</v>
      </c>
      <c r="Q3480" s="17">
        <f>IFERROR(Flights[[#This Row],[Distance]]/Flights[[#This Row],[Length (hr)]],"")</f>
        <v>249.62962962962962</v>
      </c>
      <c r="R3480" s="1">
        <v>0.33958333333333335</v>
      </c>
      <c r="S3480" s="1">
        <v>0.32847222222222222</v>
      </c>
      <c r="T3480">
        <v>-16</v>
      </c>
      <c r="U3480" t="str">
        <f>IF(Flights[[#This Row],[Arrival Delay]]="","Cancelled",IF(Flights[[#This Row],[Arrival Delay]]&gt;15,"Delayed","On time"))</f>
        <v>On time</v>
      </c>
      <c r="V3480" t="str">
        <f>IF(Flights[[#This Row],[Status]]&lt;&gt;"Delayed","",IF(Flights[[#This Row],[Arrival Delay]]&gt;120,"Severe",IF(Flights[[#This Row],[Arrival Delay]]&gt;60,"Major","Moderate")))</f>
        <v/>
      </c>
      <c r="X3480" t="str">
        <f>IF(OR(AND(Flights[[#This Row],[Status]]="Cancelled",Flights[[#This Row],[Cancellation Reason]]="Airline/Carrier"),Flights[[#This Row],[Delay Type]]="Severe"),"Yes","No")</f>
        <v>No</v>
      </c>
    </row>
    <row r="3481" spans="1:24" x14ac:dyDescent="0.25">
      <c r="A3481" s="3">
        <v>42257</v>
      </c>
      <c r="B3481">
        <f>WEEKNUM(Flights[[#This Row],[Date]],2)</f>
        <v>37</v>
      </c>
      <c r="C3481">
        <f>WEEKDAY(Flights[[#This Row],[Date]],2)</f>
        <v>4</v>
      </c>
      <c r="D3481" t="s">
        <v>1736</v>
      </c>
      <c r="E3481" t="s">
        <v>1995</v>
      </c>
      <c r="F3481" t="s">
        <v>0</v>
      </c>
      <c r="G3481" t="s">
        <v>257</v>
      </c>
      <c r="H3481" t="str">
        <f>_xlfn.XLOOKUP(Flights[[#This Row],[Destination]],Airports!$A$1:$A$77,Airports!$D$1:$D$77,"Code not found")</f>
        <v>Baltimore</v>
      </c>
      <c r="I3481" t="str" cm="1">
        <f t="array" ref="I3481">_xlfn.XLOOKUP(Flights[[#This Row],[Destination]],_xlfn._TRO_TRAILING(Airports!A:A),_xlfn._TRO_TRAILING(Airports!E:E),"Code not found")</f>
        <v>MD</v>
      </c>
      <c r="J3481" s="1">
        <v>0.28819444444444442</v>
      </c>
      <c r="K3481">
        <f>HOUR(Flights[[#This Row],[Scheduled Departure]])</f>
        <v>6</v>
      </c>
      <c r="L3481" s="1">
        <v>0.28611111111111109</v>
      </c>
      <c r="M3481">
        <v>-3</v>
      </c>
      <c r="N3481">
        <v>287</v>
      </c>
      <c r="O3481" s="14">
        <f>Flights[[#This Row],[Length (min)]]/60</f>
        <v>4.7833333333333332</v>
      </c>
      <c r="P3481">
        <v>2329</v>
      </c>
      <c r="Q3481" s="17">
        <f>IFERROR(Flights[[#This Row],[Distance]]/Flights[[#This Row],[Length (hr)]],"")</f>
        <v>486.89895470383277</v>
      </c>
      <c r="R3481" s="1">
        <v>0.62152777777777779</v>
      </c>
      <c r="S3481" s="1">
        <v>0.61041666666666672</v>
      </c>
      <c r="T3481">
        <v>-16</v>
      </c>
      <c r="U3481" t="str">
        <f>IF(Flights[[#This Row],[Arrival Delay]]="","Cancelled",IF(Flights[[#This Row],[Arrival Delay]]&gt;15,"Delayed","On time"))</f>
        <v>On time</v>
      </c>
      <c r="V3481" t="str">
        <f>IF(Flights[[#This Row],[Status]]&lt;&gt;"Delayed","",IF(Flights[[#This Row],[Arrival Delay]]&gt;120,"Severe",IF(Flights[[#This Row],[Arrival Delay]]&gt;60,"Major","Moderate")))</f>
        <v/>
      </c>
      <c r="X3481" t="str">
        <f>IF(OR(AND(Flights[[#This Row],[Status]]="Cancelled",Flights[[#This Row],[Cancellation Reason]]="Airline/Carrier"),Flights[[#This Row],[Delay Type]]="Severe"),"Yes","No")</f>
        <v>No</v>
      </c>
    </row>
    <row r="3482" spans="1:24" x14ac:dyDescent="0.25">
      <c r="A3482" s="3">
        <v>42257</v>
      </c>
      <c r="B3482">
        <f>WEEKNUM(Flights[[#This Row],[Date]],2)</f>
        <v>37</v>
      </c>
      <c r="C3482">
        <f>WEEKDAY(Flights[[#This Row],[Date]],2)</f>
        <v>4</v>
      </c>
      <c r="D3482" t="s">
        <v>47</v>
      </c>
      <c r="E3482" t="s">
        <v>1987</v>
      </c>
      <c r="F3482" t="s">
        <v>0</v>
      </c>
      <c r="G3482" t="s">
        <v>17</v>
      </c>
      <c r="H3482" t="str">
        <f>_xlfn.XLOOKUP(Flights[[#This Row],[Destination]],Airports!$A$1:$A$77,Airports!$D$1:$D$77,"Code not found")</f>
        <v>Honolulu</v>
      </c>
      <c r="I3482" t="str" cm="1">
        <f t="array" ref="I3482">_xlfn.XLOOKUP(Flights[[#This Row],[Destination]],_xlfn._TRO_TRAILING(Airports!A:A),_xlfn._TRO_TRAILING(Airports!E:E),"Code not found")</f>
        <v>HI</v>
      </c>
      <c r="J3482" s="1">
        <v>0.33333333333333331</v>
      </c>
      <c r="K3482">
        <f>HOUR(Flights[[#This Row],[Scheduled Departure]])</f>
        <v>8</v>
      </c>
      <c r="L3482" s="1">
        <v>0.33402777777777776</v>
      </c>
      <c r="M3482">
        <v>1</v>
      </c>
      <c r="N3482">
        <v>346</v>
      </c>
      <c r="O3482" s="14">
        <f>Flights[[#This Row],[Length (min)]]/60</f>
        <v>5.7666666666666666</v>
      </c>
      <c r="P3482">
        <v>2556</v>
      </c>
      <c r="Q3482" s="17">
        <f>IFERROR(Flights[[#This Row],[Distance]]/Flights[[#This Row],[Length (hr)]],"")</f>
        <v>443.23699421965318</v>
      </c>
      <c r="R3482" s="1">
        <v>0.4597222222222222</v>
      </c>
      <c r="S3482" s="1">
        <v>0.44930555555555557</v>
      </c>
      <c r="T3482">
        <v>-15</v>
      </c>
      <c r="U3482" t="str">
        <f>IF(Flights[[#This Row],[Arrival Delay]]="","Cancelled",IF(Flights[[#This Row],[Arrival Delay]]&gt;15,"Delayed","On time"))</f>
        <v>On time</v>
      </c>
      <c r="V3482" t="str">
        <f>IF(Flights[[#This Row],[Status]]&lt;&gt;"Delayed","",IF(Flights[[#This Row],[Arrival Delay]]&gt;120,"Severe",IF(Flights[[#This Row],[Arrival Delay]]&gt;60,"Major","Moderate")))</f>
        <v/>
      </c>
      <c r="X3482" t="str">
        <f>IF(OR(AND(Flights[[#This Row],[Status]]="Cancelled",Flights[[#This Row],[Cancellation Reason]]="Airline/Carrier"),Flights[[#This Row],[Delay Type]]="Severe"),"Yes","No")</f>
        <v>No</v>
      </c>
    </row>
    <row r="3483" spans="1:24" x14ac:dyDescent="0.25">
      <c r="A3483" s="3">
        <v>42257</v>
      </c>
      <c r="B3483">
        <f>WEEKNUM(Flights[[#This Row],[Date]],2)</f>
        <v>37</v>
      </c>
      <c r="C3483">
        <f>WEEKDAY(Flights[[#This Row],[Date]],2)</f>
        <v>4</v>
      </c>
      <c r="D3483" t="s">
        <v>442</v>
      </c>
      <c r="E3483" t="s">
        <v>1994</v>
      </c>
      <c r="F3483" t="s">
        <v>0</v>
      </c>
      <c r="G3483" t="s">
        <v>3</v>
      </c>
      <c r="H3483" t="str">
        <f>_xlfn.XLOOKUP(Flights[[#This Row],[Destination]],Airports!$A$1:$A$77,Airports!$D$1:$D$77,"Code not found")</f>
        <v>Dallas</v>
      </c>
      <c r="I3483" t="str" cm="1">
        <f t="array" ref="I3483">_xlfn.XLOOKUP(Flights[[#This Row],[Destination]],_xlfn._TRO_TRAILING(Airports!A:A),_xlfn._TRO_TRAILING(Airports!E:E),"Code not found")</f>
        <v>TX</v>
      </c>
      <c r="J3483" s="1">
        <v>0.38333333333333336</v>
      </c>
      <c r="K3483">
        <f>HOUR(Flights[[#This Row],[Scheduled Departure]])</f>
        <v>9</v>
      </c>
      <c r="L3483" s="1">
        <v>0.38055555555555554</v>
      </c>
      <c r="M3483">
        <v>-4</v>
      </c>
      <c r="N3483">
        <v>188</v>
      </c>
      <c r="O3483" s="14">
        <f>Flights[[#This Row],[Length (min)]]/60</f>
        <v>3.1333333333333333</v>
      </c>
      <c r="P3483">
        <v>1235</v>
      </c>
      <c r="Q3483" s="17">
        <f>IFERROR(Flights[[#This Row],[Distance]]/Flights[[#This Row],[Length (hr)]],"")</f>
        <v>394.14893617021278</v>
      </c>
      <c r="R3483" s="1">
        <v>0.59791666666666665</v>
      </c>
      <c r="S3483" s="1">
        <v>0.59444444444444444</v>
      </c>
      <c r="T3483">
        <v>-5</v>
      </c>
      <c r="U3483" t="str">
        <f>IF(Flights[[#This Row],[Arrival Delay]]="","Cancelled",IF(Flights[[#This Row],[Arrival Delay]]&gt;15,"Delayed","On time"))</f>
        <v>On time</v>
      </c>
      <c r="V3483" t="str">
        <f>IF(Flights[[#This Row],[Status]]&lt;&gt;"Delayed","",IF(Flights[[#This Row],[Arrival Delay]]&gt;120,"Severe",IF(Flights[[#This Row],[Arrival Delay]]&gt;60,"Major","Moderate")))</f>
        <v/>
      </c>
      <c r="X3483" t="str">
        <f>IF(OR(AND(Flights[[#This Row],[Status]]="Cancelled",Flights[[#This Row],[Cancellation Reason]]="Airline/Carrier"),Flights[[#This Row],[Delay Type]]="Severe"),"Yes","No")</f>
        <v>No</v>
      </c>
    </row>
    <row r="3484" spans="1:24" x14ac:dyDescent="0.25">
      <c r="A3484" s="3">
        <v>42257</v>
      </c>
      <c r="B3484">
        <f>WEEKNUM(Flights[[#This Row],[Date]],2)</f>
        <v>37</v>
      </c>
      <c r="C3484">
        <f>WEEKDAY(Flights[[#This Row],[Date]],2)</f>
        <v>4</v>
      </c>
      <c r="D3484" t="s">
        <v>220</v>
      </c>
      <c r="E3484" t="s">
        <v>1987</v>
      </c>
      <c r="F3484" t="s">
        <v>0</v>
      </c>
      <c r="G3484" t="s">
        <v>22</v>
      </c>
      <c r="H3484" t="str">
        <f>_xlfn.XLOOKUP(Flights[[#This Row],[Destination]],Airports!$A$1:$A$77,Airports!$D$1:$D$77,"Code not found")</f>
        <v>Columbus</v>
      </c>
      <c r="I3484" t="str" cm="1">
        <f t="array" ref="I3484">_xlfn.XLOOKUP(Flights[[#This Row],[Destination]],_xlfn._TRO_TRAILING(Airports!A:A),_xlfn._TRO_TRAILING(Airports!E:E),"Code not found")</f>
        <v>OH</v>
      </c>
      <c r="J3484" s="1">
        <v>0.39930555555555558</v>
      </c>
      <c r="K3484">
        <f>HOUR(Flights[[#This Row],[Scheduled Departure]])</f>
        <v>9</v>
      </c>
      <c r="L3484" s="1">
        <v>0.39444444444444443</v>
      </c>
      <c r="M3484">
        <v>-7</v>
      </c>
      <c r="N3484">
        <v>269</v>
      </c>
      <c r="O3484" s="14">
        <f>Flights[[#This Row],[Length (min)]]/60</f>
        <v>4.4833333333333334</v>
      </c>
      <c r="P3484">
        <v>1995</v>
      </c>
      <c r="Q3484" s="17">
        <f>IFERROR(Flights[[#This Row],[Distance]]/Flights[[#This Row],[Length (hr)]],"")</f>
        <v>444.98141263940522</v>
      </c>
      <c r="R3484" s="1">
        <v>0.7104166666666667</v>
      </c>
      <c r="S3484" s="1">
        <v>0.70625000000000004</v>
      </c>
      <c r="T3484">
        <v>-6</v>
      </c>
      <c r="U3484" t="str">
        <f>IF(Flights[[#This Row],[Arrival Delay]]="","Cancelled",IF(Flights[[#This Row],[Arrival Delay]]&gt;15,"Delayed","On time"))</f>
        <v>On time</v>
      </c>
      <c r="V3484" t="str">
        <f>IF(Flights[[#This Row],[Status]]&lt;&gt;"Delayed","",IF(Flights[[#This Row],[Arrival Delay]]&gt;120,"Severe",IF(Flights[[#This Row],[Arrival Delay]]&gt;60,"Major","Moderate")))</f>
        <v/>
      </c>
      <c r="X3484" t="str">
        <f>IF(OR(AND(Flights[[#This Row],[Status]]="Cancelled",Flights[[#This Row],[Cancellation Reason]]="Airline/Carrier"),Flights[[#This Row],[Delay Type]]="Severe"),"Yes","No")</f>
        <v>No</v>
      </c>
    </row>
    <row r="3485" spans="1:24" x14ac:dyDescent="0.25">
      <c r="A3485" s="3">
        <v>42257</v>
      </c>
      <c r="B3485">
        <f>WEEKNUM(Flights[[#This Row],[Date]],2)</f>
        <v>37</v>
      </c>
      <c r="C3485">
        <f>WEEKDAY(Flights[[#This Row],[Date]],2)</f>
        <v>4</v>
      </c>
      <c r="D3485" t="s">
        <v>61</v>
      </c>
      <c r="E3485" t="s">
        <v>1987</v>
      </c>
      <c r="F3485" t="s">
        <v>0</v>
      </c>
      <c r="G3485" t="s">
        <v>12</v>
      </c>
      <c r="H3485" t="str">
        <f>_xlfn.XLOOKUP(Flights[[#This Row],[Destination]],Airports!$A$1:$A$77,Airports!$D$1:$D$77,"Code not found")</f>
        <v>New York</v>
      </c>
      <c r="I3485" t="str" cm="1">
        <f t="array" ref="I3485">_xlfn.XLOOKUP(Flights[[#This Row],[Destination]],_xlfn._TRO_TRAILING(Airports!A:A),_xlfn._TRO_TRAILING(Airports!E:E),"Code not found")</f>
        <v>NY</v>
      </c>
      <c r="J3485" s="1">
        <v>0.4375</v>
      </c>
      <c r="K3485">
        <f>HOUR(Flights[[#This Row],[Scheduled Departure]])</f>
        <v>10</v>
      </c>
      <c r="L3485" s="1">
        <v>0.43333333333333335</v>
      </c>
      <c r="M3485">
        <v>-6</v>
      </c>
      <c r="N3485">
        <v>354</v>
      </c>
      <c r="O3485" s="14">
        <f>Flights[[#This Row],[Length (min)]]/60</f>
        <v>5.9</v>
      </c>
      <c r="P3485">
        <v>2475</v>
      </c>
      <c r="Q3485" s="17">
        <f>IFERROR(Flights[[#This Row],[Distance]]/Flights[[#This Row],[Length (hr)]],"")</f>
        <v>419.49152542372877</v>
      </c>
      <c r="R3485" s="1">
        <v>0.79861111111111116</v>
      </c>
      <c r="S3485" s="1">
        <v>0.8041666666666667</v>
      </c>
      <c r="T3485">
        <v>8</v>
      </c>
      <c r="U3485" t="str">
        <f>IF(Flights[[#This Row],[Arrival Delay]]="","Cancelled",IF(Flights[[#This Row],[Arrival Delay]]&gt;15,"Delayed","On time"))</f>
        <v>On time</v>
      </c>
      <c r="V3485" t="str">
        <f>IF(Flights[[#This Row],[Status]]&lt;&gt;"Delayed","",IF(Flights[[#This Row],[Arrival Delay]]&gt;120,"Severe",IF(Flights[[#This Row],[Arrival Delay]]&gt;60,"Major","Moderate")))</f>
        <v/>
      </c>
      <c r="X3485" t="str">
        <f>IF(OR(AND(Flights[[#This Row],[Status]]="Cancelled",Flights[[#This Row],[Cancellation Reason]]="Airline/Carrier"),Flights[[#This Row],[Delay Type]]="Severe"),"Yes","No")</f>
        <v>No</v>
      </c>
    </row>
    <row r="3486" spans="1:24" x14ac:dyDescent="0.25">
      <c r="A3486" s="3">
        <v>42257</v>
      </c>
      <c r="B3486">
        <f>WEEKNUM(Flights[[#This Row],[Date]],2)</f>
        <v>37</v>
      </c>
      <c r="C3486">
        <f>WEEKDAY(Flights[[#This Row],[Date]],2)</f>
        <v>4</v>
      </c>
      <c r="D3486" t="s">
        <v>556</v>
      </c>
      <c r="E3486" t="s">
        <v>1994</v>
      </c>
      <c r="F3486" t="s">
        <v>0</v>
      </c>
      <c r="G3486" t="s">
        <v>342</v>
      </c>
      <c r="H3486" t="str">
        <f>_xlfn.XLOOKUP(Flights[[#This Row],[Destination]],Airports!$A$1:$A$77,Airports!$D$1:$D$77,"Code not found")</f>
        <v>Santa Barbara</v>
      </c>
      <c r="I3486" t="str" cm="1">
        <f t="array" ref="I3486">_xlfn.XLOOKUP(Flights[[#This Row],[Destination]],_xlfn._TRO_TRAILING(Airports!A:A),_xlfn._TRO_TRAILING(Airports!E:E),"Code not found")</f>
        <v>CA</v>
      </c>
      <c r="J3486" s="1">
        <v>0.67083333333333328</v>
      </c>
      <c r="K3486">
        <f>HOUR(Flights[[#This Row],[Scheduled Departure]])</f>
        <v>16</v>
      </c>
      <c r="L3486" s="1">
        <v>0.66736111111111107</v>
      </c>
      <c r="M3486">
        <v>-5</v>
      </c>
      <c r="N3486">
        <v>39</v>
      </c>
      <c r="O3486" s="14">
        <f>Flights[[#This Row],[Length (min)]]/60</f>
        <v>0.65</v>
      </c>
      <c r="P3486">
        <v>89</v>
      </c>
      <c r="Q3486" s="17">
        <f>IFERROR(Flights[[#This Row],[Distance]]/Flights[[#This Row],[Length (hr)]],"")</f>
        <v>136.92307692307691</v>
      </c>
      <c r="R3486" s="1">
        <v>0.70208333333333328</v>
      </c>
      <c r="S3486" s="1">
        <v>0.69444444444444442</v>
      </c>
      <c r="T3486">
        <v>-11</v>
      </c>
      <c r="U3486" t="str">
        <f>IF(Flights[[#This Row],[Arrival Delay]]="","Cancelled",IF(Flights[[#This Row],[Arrival Delay]]&gt;15,"Delayed","On time"))</f>
        <v>On time</v>
      </c>
      <c r="V3486" t="str">
        <f>IF(Flights[[#This Row],[Status]]&lt;&gt;"Delayed","",IF(Flights[[#This Row],[Arrival Delay]]&gt;120,"Severe",IF(Flights[[#This Row],[Arrival Delay]]&gt;60,"Major","Moderate")))</f>
        <v/>
      </c>
      <c r="X3486" t="str">
        <f>IF(OR(AND(Flights[[#This Row],[Status]]="Cancelled",Flights[[#This Row],[Cancellation Reason]]="Airline/Carrier"),Flights[[#This Row],[Delay Type]]="Severe"),"Yes","No")</f>
        <v>No</v>
      </c>
    </row>
    <row r="3487" spans="1:24" x14ac:dyDescent="0.25">
      <c r="A3487" s="3">
        <v>42257</v>
      </c>
      <c r="B3487">
        <f>WEEKNUM(Flights[[#This Row],[Date]],2)</f>
        <v>37</v>
      </c>
      <c r="C3487">
        <f>WEEKDAY(Flights[[#This Row],[Date]],2)</f>
        <v>4</v>
      </c>
      <c r="D3487" t="s">
        <v>480</v>
      </c>
      <c r="E3487" t="s">
        <v>1995</v>
      </c>
      <c r="F3487" t="s">
        <v>0</v>
      </c>
      <c r="G3487" t="s">
        <v>15</v>
      </c>
      <c r="H3487" t="str">
        <f>_xlfn.XLOOKUP(Flights[[#This Row],[Destination]],Airports!$A$1:$A$77,Airports!$D$1:$D$77,"Code not found")</f>
        <v>Las Vegas</v>
      </c>
      <c r="I3487" t="str" cm="1">
        <f t="array" ref="I3487">_xlfn.XLOOKUP(Flights[[#This Row],[Destination]],_xlfn._TRO_TRAILING(Airports!A:A),_xlfn._TRO_TRAILING(Airports!E:E),"Code not found")</f>
        <v>NV</v>
      </c>
      <c r="J3487" s="1">
        <v>0.84375</v>
      </c>
      <c r="K3487">
        <f>HOUR(Flights[[#This Row],[Scheduled Departure]])</f>
        <v>20</v>
      </c>
      <c r="L3487" s="1">
        <v>0.86597222222222225</v>
      </c>
      <c r="M3487">
        <v>32</v>
      </c>
      <c r="N3487">
        <v>57</v>
      </c>
      <c r="O3487" s="14">
        <f>Flights[[#This Row],[Length (min)]]/60</f>
        <v>0.95</v>
      </c>
      <c r="P3487">
        <v>236</v>
      </c>
      <c r="Q3487" s="17">
        <f>IFERROR(Flights[[#This Row],[Distance]]/Flights[[#This Row],[Length (hr)]],"")</f>
        <v>248.42105263157896</v>
      </c>
      <c r="R3487" s="1">
        <v>0.88541666666666663</v>
      </c>
      <c r="S3487" s="1">
        <v>0.90555555555555556</v>
      </c>
      <c r="T3487">
        <v>29</v>
      </c>
      <c r="U3487" t="str">
        <f>IF(Flights[[#This Row],[Arrival Delay]]="","Cancelled",IF(Flights[[#This Row],[Arrival Delay]]&gt;15,"Delayed","On time"))</f>
        <v>Delayed</v>
      </c>
      <c r="V3487" t="str">
        <f>IF(Flights[[#This Row],[Status]]&lt;&gt;"Delayed","",IF(Flights[[#This Row],[Arrival Delay]]&gt;120,"Severe",IF(Flights[[#This Row],[Arrival Delay]]&gt;60,"Major","Moderate")))</f>
        <v>Moderate</v>
      </c>
      <c r="X3487" t="str">
        <f>IF(OR(AND(Flights[[#This Row],[Status]]="Cancelled",Flights[[#This Row],[Cancellation Reason]]="Airline/Carrier"),Flights[[#This Row],[Delay Type]]="Severe"),"Yes","No")</f>
        <v>No</v>
      </c>
    </row>
    <row r="3488" spans="1:24" x14ac:dyDescent="0.25">
      <c r="A3488" s="3">
        <v>42258</v>
      </c>
      <c r="B3488">
        <f>WEEKNUM(Flights[[#This Row],[Date]],2)</f>
        <v>37</v>
      </c>
      <c r="C3488">
        <f>WEEKDAY(Flights[[#This Row],[Date]],2)</f>
        <v>5</v>
      </c>
      <c r="D3488" t="s">
        <v>219</v>
      </c>
      <c r="E3488" t="s">
        <v>1987</v>
      </c>
      <c r="F3488" t="s">
        <v>0</v>
      </c>
      <c r="G3488" t="s">
        <v>3</v>
      </c>
      <c r="H3488" t="str">
        <f>_xlfn.XLOOKUP(Flights[[#This Row],[Destination]],Airports!$A$1:$A$77,Airports!$D$1:$D$77,"Code not found")</f>
        <v>Dallas</v>
      </c>
      <c r="I3488" t="str" cm="1">
        <f t="array" ref="I3488">_xlfn.XLOOKUP(Flights[[#This Row],[Destination]],_xlfn._TRO_TRAILING(Airports!A:A),_xlfn._TRO_TRAILING(Airports!E:E),"Code not found")</f>
        <v>TX</v>
      </c>
      <c r="J3488" s="1">
        <v>4.0972222222222222E-2</v>
      </c>
      <c r="K3488">
        <f>HOUR(Flights[[#This Row],[Scheduled Departure]])</f>
        <v>0</v>
      </c>
      <c r="L3488" s="1">
        <v>3.7499999999999999E-2</v>
      </c>
      <c r="M3488">
        <v>-5</v>
      </c>
      <c r="N3488">
        <v>167</v>
      </c>
      <c r="O3488" s="14">
        <f>Flights[[#This Row],[Length (min)]]/60</f>
        <v>2.7833333333333332</v>
      </c>
      <c r="P3488">
        <v>1235</v>
      </c>
      <c r="Q3488" s="17">
        <f>IFERROR(Flights[[#This Row],[Distance]]/Flights[[#This Row],[Length (hr)]],"")</f>
        <v>443.7125748502994</v>
      </c>
      <c r="R3488" s="1">
        <v>0.24652777777777779</v>
      </c>
      <c r="S3488" s="1">
        <v>0.23680555555555555</v>
      </c>
      <c r="T3488">
        <v>-14</v>
      </c>
      <c r="U3488" t="str">
        <f>IF(Flights[[#This Row],[Arrival Delay]]="","Cancelled",IF(Flights[[#This Row],[Arrival Delay]]&gt;15,"Delayed","On time"))</f>
        <v>On time</v>
      </c>
      <c r="V3488" t="str">
        <f>IF(Flights[[#This Row],[Status]]&lt;&gt;"Delayed","",IF(Flights[[#This Row],[Arrival Delay]]&gt;120,"Severe",IF(Flights[[#This Row],[Arrival Delay]]&gt;60,"Major","Moderate")))</f>
        <v/>
      </c>
      <c r="X3488" t="str">
        <f>IF(OR(AND(Flights[[#This Row],[Status]]="Cancelled",Flights[[#This Row],[Cancellation Reason]]="Airline/Carrier"),Flights[[#This Row],[Delay Type]]="Severe"),"Yes","No")</f>
        <v>No</v>
      </c>
    </row>
    <row r="3489" spans="1:24" x14ac:dyDescent="0.25">
      <c r="A3489" s="3">
        <v>42258</v>
      </c>
      <c r="B3489">
        <f>WEEKNUM(Flights[[#This Row],[Date]],2)</f>
        <v>37</v>
      </c>
      <c r="C3489">
        <f>WEEKDAY(Flights[[#This Row],[Date]],2)</f>
        <v>5</v>
      </c>
      <c r="D3489" t="s">
        <v>128</v>
      </c>
      <c r="E3489" t="s">
        <v>1987</v>
      </c>
      <c r="F3489" t="s">
        <v>0</v>
      </c>
      <c r="G3489" t="s">
        <v>3</v>
      </c>
      <c r="H3489" t="str">
        <f>_xlfn.XLOOKUP(Flights[[#This Row],[Destination]],Airports!$A$1:$A$77,Airports!$D$1:$D$77,"Code not found")</f>
        <v>Dallas</v>
      </c>
      <c r="I3489" t="str" cm="1">
        <f t="array" ref="I3489">_xlfn.XLOOKUP(Flights[[#This Row],[Destination]],_xlfn._TRO_TRAILING(Airports!A:A),_xlfn._TRO_TRAILING(Airports!E:E),"Code not found")</f>
        <v>TX</v>
      </c>
      <c r="J3489" s="1">
        <v>0.20833333333333334</v>
      </c>
      <c r="K3489">
        <f>HOUR(Flights[[#This Row],[Scheduled Departure]])</f>
        <v>5</v>
      </c>
      <c r="L3489" s="1">
        <v>0.2048611111111111</v>
      </c>
      <c r="M3489">
        <v>-5</v>
      </c>
      <c r="N3489">
        <v>170</v>
      </c>
      <c r="O3489" s="14">
        <f>Flights[[#This Row],[Length (min)]]/60</f>
        <v>2.8333333333333335</v>
      </c>
      <c r="P3489">
        <v>1235</v>
      </c>
      <c r="Q3489" s="17">
        <f>IFERROR(Flights[[#This Row],[Distance]]/Flights[[#This Row],[Length (hr)]],"")</f>
        <v>435.88235294117646</v>
      </c>
      <c r="R3489" s="1">
        <v>0.42430555555555555</v>
      </c>
      <c r="S3489" s="1">
        <v>0.40625</v>
      </c>
      <c r="T3489">
        <v>-26</v>
      </c>
      <c r="U3489" t="str">
        <f>IF(Flights[[#This Row],[Arrival Delay]]="","Cancelled",IF(Flights[[#This Row],[Arrival Delay]]&gt;15,"Delayed","On time"))</f>
        <v>On time</v>
      </c>
      <c r="V3489" t="str">
        <f>IF(Flights[[#This Row],[Status]]&lt;&gt;"Delayed","",IF(Flights[[#This Row],[Arrival Delay]]&gt;120,"Severe",IF(Flights[[#This Row],[Arrival Delay]]&gt;60,"Major","Moderate")))</f>
        <v/>
      </c>
      <c r="X3489" t="str">
        <f>IF(OR(AND(Flights[[#This Row],[Status]]="Cancelled",Flights[[#This Row],[Cancellation Reason]]="Airline/Carrier"),Flights[[#This Row],[Delay Type]]="Severe"),"Yes","No")</f>
        <v>No</v>
      </c>
    </row>
    <row r="3490" spans="1:24" x14ac:dyDescent="0.25">
      <c r="A3490" s="3">
        <v>42258</v>
      </c>
      <c r="B3490">
        <f>WEEKNUM(Flights[[#This Row],[Date]],2)</f>
        <v>37</v>
      </c>
      <c r="C3490">
        <f>WEEKDAY(Flights[[#This Row],[Date]],2)</f>
        <v>5</v>
      </c>
      <c r="D3490" t="s">
        <v>68</v>
      </c>
      <c r="E3490" t="s">
        <v>1987</v>
      </c>
      <c r="F3490" t="s">
        <v>0</v>
      </c>
      <c r="G3490" t="s">
        <v>3</v>
      </c>
      <c r="H3490" t="str">
        <f>_xlfn.XLOOKUP(Flights[[#This Row],[Destination]],Airports!$A$1:$A$77,Airports!$D$1:$D$77,"Code not found")</f>
        <v>Dallas</v>
      </c>
      <c r="I3490" t="str" cm="1">
        <f t="array" ref="I3490">_xlfn.XLOOKUP(Flights[[#This Row],[Destination]],_xlfn._TRO_TRAILING(Airports!A:A),_xlfn._TRO_TRAILING(Airports!E:E),"Code not found")</f>
        <v>TX</v>
      </c>
      <c r="J3490" s="1">
        <v>0.26041666666666669</v>
      </c>
      <c r="K3490">
        <f>HOUR(Flights[[#This Row],[Scheduled Departure]])</f>
        <v>6</v>
      </c>
      <c r="L3490" s="1">
        <v>0.25624999999999998</v>
      </c>
      <c r="M3490">
        <v>-6</v>
      </c>
      <c r="N3490">
        <v>177</v>
      </c>
      <c r="O3490" s="14">
        <f>Flights[[#This Row],[Length (min)]]/60</f>
        <v>2.95</v>
      </c>
      <c r="P3490">
        <v>1235</v>
      </c>
      <c r="Q3490" s="17">
        <f>IFERROR(Flights[[#This Row],[Distance]]/Flights[[#This Row],[Length (hr)]],"")</f>
        <v>418.64406779661016</v>
      </c>
      <c r="R3490" s="1">
        <v>0.47291666666666665</v>
      </c>
      <c r="S3490" s="1">
        <v>0.46250000000000002</v>
      </c>
      <c r="T3490">
        <v>-15</v>
      </c>
      <c r="U3490" t="str">
        <f>IF(Flights[[#This Row],[Arrival Delay]]="","Cancelled",IF(Flights[[#This Row],[Arrival Delay]]&gt;15,"Delayed","On time"))</f>
        <v>On time</v>
      </c>
      <c r="V3490" t="str">
        <f>IF(Flights[[#This Row],[Status]]&lt;&gt;"Delayed","",IF(Flights[[#This Row],[Arrival Delay]]&gt;120,"Severe",IF(Flights[[#This Row],[Arrival Delay]]&gt;60,"Major","Moderate")))</f>
        <v/>
      </c>
      <c r="X3490" t="str">
        <f>IF(OR(AND(Flights[[#This Row],[Status]]="Cancelled",Flights[[#This Row],[Cancellation Reason]]="Airline/Carrier"),Flights[[#This Row],[Delay Type]]="Severe"),"Yes","No")</f>
        <v>No</v>
      </c>
    </row>
    <row r="3491" spans="1:24" x14ac:dyDescent="0.25">
      <c r="A3491" s="3">
        <v>42258</v>
      </c>
      <c r="B3491">
        <f>WEEKNUM(Flights[[#This Row],[Date]],2)</f>
        <v>37</v>
      </c>
      <c r="C3491">
        <f>WEEKDAY(Flights[[#This Row],[Date]],2)</f>
        <v>5</v>
      </c>
      <c r="D3491" t="s">
        <v>1764</v>
      </c>
      <c r="E3491" t="s">
        <v>1990</v>
      </c>
      <c r="F3491" t="s">
        <v>0</v>
      </c>
      <c r="G3491" t="s">
        <v>16</v>
      </c>
      <c r="H3491" t="str">
        <f>_xlfn.XLOOKUP(Flights[[#This Row],[Destination]],Airports!$A$1:$A$77,Airports!$D$1:$D$77,"Code not found")</f>
        <v>Dulles</v>
      </c>
      <c r="I3491" t="str" cm="1">
        <f t="array" ref="I3491">_xlfn.XLOOKUP(Flights[[#This Row],[Destination]],_xlfn._TRO_TRAILING(Airports!A:A),_xlfn._TRO_TRAILING(Airports!E:E),"Code not found")</f>
        <v>VA</v>
      </c>
      <c r="J3491" s="1">
        <v>0.3125</v>
      </c>
      <c r="K3491">
        <f>HOUR(Flights[[#This Row],[Scheduled Departure]])</f>
        <v>7</v>
      </c>
      <c r="L3491" s="1">
        <v>0.30972222222222223</v>
      </c>
      <c r="M3491">
        <v>-4</v>
      </c>
      <c r="N3491">
        <v>270</v>
      </c>
      <c r="O3491" s="14">
        <f>Flights[[#This Row],[Length (min)]]/60</f>
        <v>4.5</v>
      </c>
      <c r="P3491">
        <v>2288</v>
      </c>
      <c r="Q3491" s="17">
        <f>IFERROR(Flights[[#This Row],[Distance]]/Flights[[#This Row],[Length (hr)]],"")</f>
        <v>508.44444444444446</v>
      </c>
      <c r="R3491" s="1">
        <v>0.6381944444444444</v>
      </c>
      <c r="S3491" s="1">
        <v>0.62222222222222223</v>
      </c>
      <c r="T3491">
        <v>-23</v>
      </c>
      <c r="U3491" t="str">
        <f>IF(Flights[[#This Row],[Arrival Delay]]="","Cancelled",IF(Flights[[#This Row],[Arrival Delay]]&gt;15,"Delayed","On time"))</f>
        <v>On time</v>
      </c>
      <c r="V3491" t="str">
        <f>IF(Flights[[#This Row],[Status]]&lt;&gt;"Delayed","",IF(Flights[[#This Row],[Arrival Delay]]&gt;120,"Severe",IF(Flights[[#This Row],[Arrival Delay]]&gt;60,"Major","Moderate")))</f>
        <v/>
      </c>
      <c r="X3491" t="str">
        <f>IF(OR(AND(Flights[[#This Row],[Status]]="Cancelled",Flights[[#This Row],[Cancellation Reason]]="Airline/Carrier"),Flights[[#This Row],[Delay Type]]="Severe"),"Yes","No")</f>
        <v>No</v>
      </c>
    </row>
    <row r="3492" spans="1:24" x14ac:dyDescent="0.25">
      <c r="A3492" s="3">
        <v>42258</v>
      </c>
      <c r="B3492">
        <f>WEEKNUM(Flights[[#This Row],[Date]],2)</f>
        <v>37</v>
      </c>
      <c r="C3492">
        <f>WEEKDAY(Flights[[#This Row],[Date]],2)</f>
        <v>5</v>
      </c>
      <c r="D3492" t="s">
        <v>1723</v>
      </c>
      <c r="E3492" t="s">
        <v>1995</v>
      </c>
      <c r="F3492" t="s">
        <v>0</v>
      </c>
      <c r="G3492" t="s">
        <v>347</v>
      </c>
      <c r="H3492" t="str">
        <f>_xlfn.XLOOKUP(Flights[[#This Row],[Destination]],Airports!$A$1:$A$77,Airports!$D$1:$D$77,"Code not found")</f>
        <v>San Jose</v>
      </c>
      <c r="I3492" t="str" cm="1">
        <f t="array" ref="I3492">_xlfn.XLOOKUP(Flights[[#This Row],[Destination]],_xlfn._TRO_TRAILING(Airports!A:A),_xlfn._TRO_TRAILING(Airports!E:E),"Code not found")</f>
        <v>CA</v>
      </c>
      <c r="J3492" s="1">
        <v>0.31944444444444442</v>
      </c>
      <c r="K3492">
        <f>HOUR(Flights[[#This Row],[Scheduled Departure]])</f>
        <v>7</v>
      </c>
      <c r="L3492" s="1">
        <v>0.31874999999999998</v>
      </c>
      <c r="M3492">
        <v>-1</v>
      </c>
      <c r="N3492">
        <v>61</v>
      </c>
      <c r="O3492" s="14">
        <f>Flights[[#This Row],[Length (min)]]/60</f>
        <v>1.0166666666666666</v>
      </c>
      <c r="P3492">
        <v>308</v>
      </c>
      <c r="Q3492" s="17">
        <f>IFERROR(Flights[[#This Row],[Distance]]/Flights[[#This Row],[Length (hr)]],"")</f>
        <v>302.95081967213116</v>
      </c>
      <c r="R3492" s="1">
        <v>0.36458333333333331</v>
      </c>
      <c r="S3492" s="1">
        <v>0.3611111111111111</v>
      </c>
      <c r="T3492">
        <v>-5</v>
      </c>
      <c r="U3492" t="str">
        <f>IF(Flights[[#This Row],[Arrival Delay]]="","Cancelled",IF(Flights[[#This Row],[Arrival Delay]]&gt;15,"Delayed","On time"))</f>
        <v>On time</v>
      </c>
      <c r="V3492" t="str">
        <f>IF(Flights[[#This Row],[Status]]&lt;&gt;"Delayed","",IF(Flights[[#This Row],[Arrival Delay]]&gt;120,"Severe",IF(Flights[[#This Row],[Arrival Delay]]&gt;60,"Major","Moderate")))</f>
        <v/>
      </c>
      <c r="X3492" t="str">
        <f>IF(OR(AND(Flights[[#This Row],[Status]]="Cancelled",Flights[[#This Row],[Cancellation Reason]]="Airline/Carrier"),Flights[[#This Row],[Delay Type]]="Severe"),"Yes","No")</f>
        <v>No</v>
      </c>
    </row>
    <row r="3493" spans="1:24" x14ac:dyDescent="0.25">
      <c r="A3493" s="3">
        <v>42258</v>
      </c>
      <c r="B3493">
        <f>WEEKNUM(Flights[[#This Row],[Date]],2)</f>
        <v>37</v>
      </c>
      <c r="C3493">
        <f>WEEKDAY(Flights[[#This Row],[Date]],2)</f>
        <v>5</v>
      </c>
      <c r="D3493" t="s">
        <v>1614</v>
      </c>
      <c r="E3493" t="s">
        <v>1990</v>
      </c>
      <c r="F3493" t="s">
        <v>0</v>
      </c>
      <c r="G3493" t="s">
        <v>273</v>
      </c>
      <c r="H3493" t="str">
        <f>_xlfn.XLOOKUP(Flights[[#This Row],[Destination]],Airports!$A$1:$A$77,Airports!$D$1:$D$77,"Code not found")</f>
        <v>Denver</v>
      </c>
      <c r="I3493" t="str" cm="1">
        <f t="array" ref="I3493">_xlfn.XLOOKUP(Flights[[#This Row],[Destination]],_xlfn._TRO_TRAILING(Airports!A:A),_xlfn._TRO_TRAILING(Airports!E:E),"Code not found")</f>
        <v>CO</v>
      </c>
      <c r="J3493" s="1">
        <v>0.35486111111111113</v>
      </c>
      <c r="K3493">
        <f>HOUR(Flights[[#This Row],[Scheduled Departure]])</f>
        <v>8</v>
      </c>
      <c r="L3493" s="1">
        <v>0.35138888888888886</v>
      </c>
      <c r="M3493">
        <v>-5</v>
      </c>
      <c r="N3493">
        <v>151</v>
      </c>
      <c r="O3493" s="14">
        <f>Flights[[#This Row],[Length (min)]]/60</f>
        <v>2.5166666666666666</v>
      </c>
      <c r="P3493">
        <v>862</v>
      </c>
      <c r="Q3493" s="17">
        <f>IFERROR(Flights[[#This Row],[Distance]]/Flights[[#This Row],[Length (hr)]],"")</f>
        <v>342.51655629139071</v>
      </c>
      <c r="R3493" s="1">
        <v>0.49652777777777779</v>
      </c>
      <c r="S3493" s="1">
        <v>0.49791666666666667</v>
      </c>
      <c r="T3493">
        <v>2</v>
      </c>
      <c r="U3493" t="str">
        <f>IF(Flights[[#This Row],[Arrival Delay]]="","Cancelled",IF(Flights[[#This Row],[Arrival Delay]]&gt;15,"Delayed","On time"))</f>
        <v>On time</v>
      </c>
      <c r="V3493" t="str">
        <f>IF(Flights[[#This Row],[Status]]&lt;&gt;"Delayed","",IF(Flights[[#This Row],[Arrival Delay]]&gt;120,"Severe",IF(Flights[[#This Row],[Arrival Delay]]&gt;60,"Major","Moderate")))</f>
        <v/>
      </c>
      <c r="X3493" t="str">
        <f>IF(OR(AND(Flights[[#This Row],[Status]]="Cancelled",Flights[[#This Row],[Cancellation Reason]]="Airline/Carrier"),Flights[[#This Row],[Delay Type]]="Severe"),"Yes","No")</f>
        <v>No</v>
      </c>
    </row>
    <row r="3494" spans="1:24" x14ac:dyDescent="0.25">
      <c r="A3494" s="3">
        <v>42258</v>
      </c>
      <c r="B3494">
        <f>WEEKNUM(Flights[[#This Row],[Date]],2)</f>
        <v>37</v>
      </c>
      <c r="C3494">
        <f>WEEKDAY(Flights[[#This Row],[Date]],2)</f>
        <v>5</v>
      </c>
      <c r="D3494" t="s">
        <v>442</v>
      </c>
      <c r="E3494" t="s">
        <v>1994</v>
      </c>
      <c r="F3494" t="s">
        <v>0</v>
      </c>
      <c r="G3494" t="s">
        <v>3</v>
      </c>
      <c r="H3494" t="str">
        <f>_xlfn.XLOOKUP(Flights[[#This Row],[Destination]],Airports!$A$1:$A$77,Airports!$D$1:$D$77,"Code not found")</f>
        <v>Dallas</v>
      </c>
      <c r="I3494" t="str" cm="1">
        <f t="array" ref="I3494">_xlfn.XLOOKUP(Flights[[#This Row],[Destination]],_xlfn._TRO_TRAILING(Airports!A:A),_xlfn._TRO_TRAILING(Airports!E:E),"Code not found")</f>
        <v>TX</v>
      </c>
      <c r="J3494" s="1">
        <v>0.38333333333333336</v>
      </c>
      <c r="K3494">
        <f>HOUR(Flights[[#This Row],[Scheduled Departure]])</f>
        <v>9</v>
      </c>
      <c r="L3494" s="1">
        <v>0.3840277777777778</v>
      </c>
      <c r="M3494">
        <v>1</v>
      </c>
      <c r="N3494">
        <v>204</v>
      </c>
      <c r="O3494" s="14">
        <f>Flights[[#This Row],[Length (min)]]/60</f>
        <v>3.4</v>
      </c>
      <c r="P3494">
        <v>1235</v>
      </c>
      <c r="Q3494" s="17">
        <f>IFERROR(Flights[[#This Row],[Distance]]/Flights[[#This Row],[Length (hr)]],"")</f>
        <v>363.23529411764707</v>
      </c>
      <c r="R3494" s="1">
        <v>0.59791666666666665</v>
      </c>
      <c r="S3494" s="1">
        <v>0.60902777777777772</v>
      </c>
      <c r="T3494">
        <v>16</v>
      </c>
      <c r="U3494" t="str">
        <f>IF(Flights[[#This Row],[Arrival Delay]]="","Cancelled",IF(Flights[[#This Row],[Arrival Delay]]&gt;15,"Delayed","On time"))</f>
        <v>Delayed</v>
      </c>
      <c r="V3494" t="str">
        <f>IF(Flights[[#This Row],[Status]]&lt;&gt;"Delayed","",IF(Flights[[#This Row],[Arrival Delay]]&gt;120,"Severe",IF(Flights[[#This Row],[Arrival Delay]]&gt;60,"Major","Moderate")))</f>
        <v>Moderate</v>
      </c>
      <c r="X3494" t="str">
        <f>IF(OR(AND(Flights[[#This Row],[Status]]="Cancelled",Flights[[#This Row],[Cancellation Reason]]="Airline/Carrier"),Flights[[#This Row],[Delay Type]]="Severe"),"Yes","No")</f>
        <v>No</v>
      </c>
    </row>
    <row r="3495" spans="1:24" x14ac:dyDescent="0.25">
      <c r="A3495" s="3">
        <v>42258</v>
      </c>
      <c r="B3495">
        <f>WEEKNUM(Flights[[#This Row],[Date]],2)</f>
        <v>37</v>
      </c>
      <c r="C3495">
        <f>WEEKDAY(Flights[[#This Row],[Date]],2)</f>
        <v>5</v>
      </c>
      <c r="D3495" t="s">
        <v>1261</v>
      </c>
      <c r="E3495" t="s">
        <v>1989</v>
      </c>
      <c r="F3495" t="s">
        <v>0</v>
      </c>
      <c r="G3495" t="s">
        <v>316</v>
      </c>
      <c r="H3495" t="str">
        <f>_xlfn.XLOOKUP(Flights[[#This Row],[Destination]],Airports!$A$1:$A$77,Airports!$D$1:$D$77,"Code not found")</f>
        <v>New Orleans</v>
      </c>
      <c r="I3495" t="str" cm="1">
        <f t="array" ref="I3495">_xlfn.XLOOKUP(Flights[[#This Row],[Destination]],_xlfn._TRO_TRAILING(Airports!A:A),_xlfn._TRO_TRAILING(Airports!E:E),"Code not found")</f>
        <v>LA</v>
      </c>
      <c r="J3495" s="1">
        <v>0.38541666666666669</v>
      </c>
      <c r="K3495">
        <f>HOUR(Flights[[#This Row],[Scheduled Departure]])</f>
        <v>9</v>
      </c>
      <c r="L3495" s="1">
        <v>0.38194444444444442</v>
      </c>
      <c r="M3495">
        <v>-5</v>
      </c>
      <c r="N3495">
        <v>226</v>
      </c>
      <c r="O3495" s="14">
        <f>Flights[[#This Row],[Length (min)]]/60</f>
        <v>3.7666666666666666</v>
      </c>
      <c r="P3495">
        <v>1670</v>
      </c>
      <c r="Q3495" s="17">
        <f>IFERROR(Flights[[#This Row],[Distance]]/Flights[[#This Row],[Length (hr)]],"")</f>
        <v>443.36283185840711</v>
      </c>
      <c r="R3495" s="1">
        <v>0.62708333333333333</v>
      </c>
      <c r="S3495" s="1">
        <v>0.62222222222222223</v>
      </c>
      <c r="T3495">
        <v>-7</v>
      </c>
      <c r="U3495" t="str">
        <f>IF(Flights[[#This Row],[Arrival Delay]]="","Cancelled",IF(Flights[[#This Row],[Arrival Delay]]&gt;15,"Delayed","On time"))</f>
        <v>On time</v>
      </c>
      <c r="V3495" t="str">
        <f>IF(Flights[[#This Row],[Status]]&lt;&gt;"Delayed","",IF(Flights[[#This Row],[Arrival Delay]]&gt;120,"Severe",IF(Flights[[#This Row],[Arrival Delay]]&gt;60,"Major","Moderate")))</f>
        <v/>
      </c>
      <c r="X3495" t="str">
        <f>IF(OR(AND(Flights[[#This Row],[Status]]="Cancelled",Flights[[#This Row],[Cancellation Reason]]="Airline/Carrier"),Flights[[#This Row],[Delay Type]]="Severe"),"Yes","No")</f>
        <v>No</v>
      </c>
    </row>
    <row r="3496" spans="1:24" x14ac:dyDescent="0.25">
      <c r="A3496" s="3">
        <v>42258</v>
      </c>
      <c r="B3496">
        <f>WEEKNUM(Flights[[#This Row],[Date]],2)</f>
        <v>37</v>
      </c>
      <c r="C3496">
        <f>WEEKDAY(Flights[[#This Row],[Date]],2)</f>
        <v>5</v>
      </c>
      <c r="D3496" t="s">
        <v>134</v>
      </c>
      <c r="E3496" t="s">
        <v>1987</v>
      </c>
      <c r="F3496" t="s">
        <v>0</v>
      </c>
      <c r="G3496" t="s">
        <v>3</v>
      </c>
      <c r="H3496" t="str">
        <f>_xlfn.XLOOKUP(Flights[[#This Row],[Destination]],Airports!$A$1:$A$77,Airports!$D$1:$D$77,"Code not found")</f>
        <v>Dallas</v>
      </c>
      <c r="I3496" t="str" cm="1">
        <f t="array" ref="I3496">_xlfn.XLOOKUP(Flights[[#This Row],[Destination]],_xlfn._TRO_TRAILING(Airports!A:A),_xlfn._TRO_TRAILING(Airports!E:E),"Code not found")</f>
        <v>TX</v>
      </c>
      <c r="J3496" s="1">
        <v>0.39583333333333331</v>
      </c>
      <c r="K3496">
        <f>HOUR(Flights[[#This Row],[Scheduled Departure]])</f>
        <v>9</v>
      </c>
      <c r="L3496" s="1">
        <v>0.39305555555555555</v>
      </c>
      <c r="M3496">
        <v>-4</v>
      </c>
      <c r="N3496">
        <v>187</v>
      </c>
      <c r="O3496" s="14">
        <f>Flights[[#This Row],[Length (min)]]/60</f>
        <v>3.1166666666666667</v>
      </c>
      <c r="P3496">
        <v>1235</v>
      </c>
      <c r="Q3496" s="17">
        <f>IFERROR(Flights[[#This Row],[Distance]]/Flights[[#This Row],[Length (hr)]],"")</f>
        <v>396.2566844919786</v>
      </c>
      <c r="R3496" s="1">
        <v>0.6118055555555556</v>
      </c>
      <c r="S3496" s="1">
        <v>0.60624999999999996</v>
      </c>
      <c r="T3496">
        <v>-8</v>
      </c>
      <c r="U3496" t="str">
        <f>IF(Flights[[#This Row],[Arrival Delay]]="","Cancelled",IF(Flights[[#This Row],[Arrival Delay]]&gt;15,"Delayed","On time"))</f>
        <v>On time</v>
      </c>
      <c r="V3496" t="str">
        <f>IF(Flights[[#This Row],[Status]]&lt;&gt;"Delayed","",IF(Flights[[#This Row],[Arrival Delay]]&gt;120,"Severe",IF(Flights[[#This Row],[Arrival Delay]]&gt;60,"Major","Moderate")))</f>
        <v/>
      </c>
      <c r="X3496" t="str">
        <f>IF(OR(AND(Flights[[#This Row],[Status]]="Cancelled",Flights[[#This Row],[Cancellation Reason]]="Airline/Carrier"),Flights[[#This Row],[Delay Type]]="Severe"),"Yes","No")</f>
        <v>No</v>
      </c>
    </row>
    <row r="3497" spans="1:24" x14ac:dyDescent="0.25">
      <c r="A3497" s="3">
        <v>42258</v>
      </c>
      <c r="B3497">
        <f>WEEKNUM(Flights[[#This Row],[Date]],2)</f>
        <v>37</v>
      </c>
      <c r="C3497">
        <f>WEEKDAY(Flights[[#This Row],[Date]],2)</f>
        <v>5</v>
      </c>
      <c r="D3497" t="s">
        <v>1013</v>
      </c>
      <c r="E3497" t="s">
        <v>1994</v>
      </c>
      <c r="F3497" t="s">
        <v>0</v>
      </c>
      <c r="G3497" t="s">
        <v>318</v>
      </c>
      <c r="H3497" t="str">
        <f>_xlfn.XLOOKUP(Flights[[#This Row],[Destination]],Airports!$A$1:$A$77,Airports!$D$1:$D$77,"Code not found")</f>
        <v>Oakland</v>
      </c>
      <c r="I3497" t="str" cm="1">
        <f t="array" ref="I3497">_xlfn.XLOOKUP(Flights[[#This Row],[Destination]],_xlfn._TRO_TRAILING(Airports!A:A),_xlfn._TRO_TRAILING(Airports!E:E),"Code not found")</f>
        <v>CA</v>
      </c>
      <c r="J3497" s="1">
        <v>0.43402777777777779</v>
      </c>
      <c r="K3497">
        <f>HOUR(Flights[[#This Row],[Scheduled Departure]])</f>
        <v>10</v>
      </c>
      <c r="L3497" s="1">
        <v>0.44027777777777777</v>
      </c>
      <c r="M3497">
        <v>9</v>
      </c>
      <c r="N3497">
        <v>80</v>
      </c>
      <c r="O3497" s="14">
        <f>Flights[[#This Row],[Length (min)]]/60</f>
        <v>1.3333333333333333</v>
      </c>
      <c r="P3497">
        <v>337</v>
      </c>
      <c r="Q3497" s="17">
        <f>IFERROR(Flights[[#This Row],[Distance]]/Flights[[#This Row],[Length (hr)]],"")</f>
        <v>252.75</v>
      </c>
      <c r="R3497" s="1">
        <v>0.49513888888888891</v>
      </c>
      <c r="S3497" s="1">
        <v>0.49583333333333335</v>
      </c>
      <c r="T3497">
        <v>1</v>
      </c>
      <c r="U3497" t="str">
        <f>IF(Flights[[#This Row],[Arrival Delay]]="","Cancelled",IF(Flights[[#This Row],[Arrival Delay]]&gt;15,"Delayed","On time"))</f>
        <v>On time</v>
      </c>
      <c r="V3497" t="str">
        <f>IF(Flights[[#This Row],[Status]]&lt;&gt;"Delayed","",IF(Flights[[#This Row],[Arrival Delay]]&gt;120,"Severe",IF(Flights[[#This Row],[Arrival Delay]]&gt;60,"Major","Moderate")))</f>
        <v/>
      </c>
      <c r="X3497" t="str">
        <f>IF(OR(AND(Flights[[#This Row],[Status]]="Cancelled",Flights[[#This Row],[Cancellation Reason]]="Airline/Carrier"),Flights[[#This Row],[Delay Type]]="Severe"),"Yes","No")</f>
        <v>No</v>
      </c>
    </row>
    <row r="3498" spans="1:24" x14ac:dyDescent="0.25">
      <c r="A3498" s="3">
        <v>42258</v>
      </c>
      <c r="B3498">
        <f>WEEKNUM(Flights[[#This Row],[Date]],2)</f>
        <v>37</v>
      </c>
      <c r="C3498">
        <f>WEEKDAY(Flights[[#This Row],[Date]],2)</f>
        <v>5</v>
      </c>
      <c r="D3498" t="s">
        <v>1379</v>
      </c>
      <c r="E3498" t="s">
        <v>1996</v>
      </c>
      <c r="F3498" t="s">
        <v>0</v>
      </c>
      <c r="G3498" t="s">
        <v>15</v>
      </c>
      <c r="H3498" t="str">
        <f>_xlfn.XLOOKUP(Flights[[#This Row],[Destination]],Airports!$A$1:$A$77,Airports!$D$1:$D$77,"Code not found")</f>
        <v>Las Vegas</v>
      </c>
      <c r="I3498" t="str" cm="1">
        <f t="array" ref="I3498">_xlfn.XLOOKUP(Flights[[#This Row],[Destination]],_xlfn._TRO_TRAILING(Airports!A:A),_xlfn._TRO_TRAILING(Airports!E:E),"Code not found")</f>
        <v>NV</v>
      </c>
      <c r="J3498" s="1">
        <v>0.4375</v>
      </c>
      <c r="K3498">
        <f>HOUR(Flights[[#This Row],[Scheduled Departure]])</f>
        <v>10</v>
      </c>
      <c r="L3498" s="1">
        <v>0.44236111111111109</v>
      </c>
      <c r="M3498">
        <v>7</v>
      </c>
      <c r="N3498">
        <v>65</v>
      </c>
      <c r="O3498" s="14">
        <f>Flights[[#This Row],[Length (min)]]/60</f>
        <v>1.0833333333333333</v>
      </c>
      <c r="P3498">
        <v>236</v>
      </c>
      <c r="Q3498" s="17">
        <f>IFERROR(Flights[[#This Row],[Distance]]/Flights[[#This Row],[Length (hr)]],"")</f>
        <v>217.84615384615387</v>
      </c>
      <c r="R3498" s="1">
        <v>0.4826388888888889</v>
      </c>
      <c r="S3498" s="1">
        <v>0.48749999999999999</v>
      </c>
      <c r="T3498">
        <v>7</v>
      </c>
      <c r="U3498" t="str">
        <f>IF(Flights[[#This Row],[Arrival Delay]]="","Cancelled",IF(Flights[[#This Row],[Arrival Delay]]&gt;15,"Delayed","On time"))</f>
        <v>On time</v>
      </c>
      <c r="V3498" t="str">
        <f>IF(Flights[[#This Row],[Status]]&lt;&gt;"Delayed","",IF(Flights[[#This Row],[Arrival Delay]]&gt;120,"Severe",IF(Flights[[#This Row],[Arrival Delay]]&gt;60,"Major","Moderate")))</f>
        <v/>
      </c>
      <c r="X3498" t="str">
        <f>IF(OR(AND(Flights[[#This Row],[Status]]="Cancelled",Flights[[#This Row],[Cancellation Reason]]="Airline/Carrier"),Flights[[#This Row],[Delay Type]]="Severe"),"Yes","No")</f>
        <v>No</v>
      </c>
    </row>
    <row r="3499" spans="1:24" x14ac:dyDescent="0.25">
      <c r="A3499" s="3">
        <v>42258</v>
      </c>
      <c r="B3499">
        <f>WEEKNUM(Flights[[#This Row],[Date]],2)</f>
        <v>37</v>
      </c>
      <c r="C3499">
        <f>WEEKDAY(Flights[[#This Row],[Date]],2)</f>
        <v>5</v>
      </c>
      <c r="D3499" t="s">
        <v>1677</v>
      </c>
      <c r="E3499" t="s">
        <v>1995</v>
      </c>
      <c r="F3499" t="s">
        <v>0</v>
      </c>
      <c r="G3499" t="s">
        <v>347</v>
      </c>
      <c r="H3499" t="str">
        <f>_xlfn.XLOOKUP(Flights[[#This Row],[Destination]],Airports!$A$1:$A$77,Airports!$D$1:$D$77,"Code not found")</f>
        <v>San Jose</v>
      </c>
      <c r="I3499" t="str" cm="1">
        <f t="array" ref="I3499">_xlfn.XLOOKUP(Flights[[#This Row],[Destination]],_xlfn._TRO_TRAILING(Airports!A:A),_xlfn._TRO_TRAILING(Airports!E:E),"Code not found")</f>
        <v>CA</v>
      </c>
      <c r="J3499" s="1">
        <v>0.4548611111111111</v>
      </c>
      <c r="K3499">
        <f>HOUR(Flights[[#This Row],[Scheduled Departure]])</f>
        <v>10</v>
      </c>
      <c r="L3499" s="1">
        <v>0.45347222222222222</v>
      </c>
      <c r="M3499">
        <v>-2</v>
      </c>
      <c r="N3499">
        <v>66</v>
      </c>
      <c r="O3499" s="14">
        <f>Flights[[#This Row],[Length (min)]]/60</f>
        <v>1.1000000000000001</v>
      </c>
      <c r="P3499">
        <v>308</v>
      </c>
      <c r="Q3499" s="17">
        <f>IFERROR(Flights[[#This Row],[Distance]]/Flights[[#This Row],[Length (hr)]],"")</f>
        <v>280</v>
      </c>
      <c r="R3499" s="1">
        <v>0.5</v>
      </c>
      <c r="S3499" s="1">
        <v>0.49930555555555556</v>
      </c>
      <c r="T3499">
        <v>-1</v>
      </c>
      <c r="U3499" t="str">
        <f>IF(Flights[[#This Row],[Arrival Delay]]="","Cancelled",IF(Flights[[#This Row],[Arrival Delay]]&gt;15,"Delayed","On time"))</f>
        <v>On time</v>
      </c>
      <c r="V3499" t="str">
        <f>IF(Flights[[#This Row],[Status]]&lt;&gt;"Delayed","",IF(Flights[[#This Row],[Arrival Delay]]&gt;120,"Severe",IF(Flights[[#This Row],[Arrival Delay]]&gt;60,"Major","Moderate")))</f>
        <v/>
      </c>
      <c r="X3499" t="str">
        <f>IF(OR(AND(Flights[[#This Row],[Status]]="Cancelled",Flights[[#This Row],[Cancellation Reason]]="Airline/Carrier"),Flights[[#This Row],[Delay Type]]="Severe"),"Yes","No")</f>
        <v>No</v>
      </c>
    </row>
    <row r="3500" spans="1:24" x14ac:dyDescent="0.25">
      <c r="A3500" s="3">
        <v>42258</v>
      </c>
      <c r="B3500">
        <f>WEEKNUM(Flights[[#This Row],[Date]],2)</f>
        <v>37</v>
      </c>
      <c r="C3500">
        <f>WEEKDAY(Flights[[#This Row],[Date]],2)</f>
        <v>5</v>
      </c>
      <c r="D3500" t="s">
        <v>737</v>
      </c>
      <c r="E3500" t="s">
        <v>1995</v>
      </c>
      <c r="F3500" t="s">
        <v>0</v>
      </c>
      <c r="G3500" t="s">
        <v>306</v>
      </c>
      <c r="H3500" t="str">
        <f>_xlfn.XLOOKUP(Flights[[#This Row],[Destination]],Airports!$A$1:$A$77,Airports!$D$1:$D$77,"Code not found")</f>
        <v>Chicago</v>
      </c>
      <c r="I3500" t="str" cm="1">
        <f t="array" ref="I3500">_xlfn.XLOOKUP(Flights[[#This Row],[Destination]],_xlfn._TRO_TRAILING(Airports!A:A),_xlfn._TRO_TRAILING(Airports!E:E),"Code not found")</f>
        <v>IL</v>
      </c>
      <c r="J3500" s="1">
        <v>0.5625</v>
      </c>
      <c r="K3500">
        <f>HOUR(Flights[[#This Row],[Scheduled Departure]])</f>
        <v>13</v>
      </c>
      <c r="L3500" s="1">
        <v>0.56597222222222221</v>
      </c>
      <c r="M3500">
        <v>5</v>
      </c>
      <c r="N3500">
        <v>233</v>
      </c>
      <c r="O3500" s="14">
        <f>Flights[[#This Row],[Length (min)]]/60</f>
        <v>3.8833333333333333</v>
      </c>
      <c r="P3500">
        <v>1750</v>
      </c>
      <c r="Q3500" s="17">
        <f>IFERROR(Flights[[#This Row],[Distance]]/Flights[[#This Row],[Length (hr)]],"")</f>
        <v>450.64377682403432</v>
      </c>
      <c r="R3500" s="1">
        <v>0.8125</v>
      </c>
      <c r="S3500" s="1">
        <v>0.81111111111111112</v>
      </c>
      <c r="T3500">
        <v>-2</v>
      </c>
      <c r="U3500" t="str">
        <f>IF(Flights[[#This Row],[Arrival Delay]]="","Cancelled",IF(Flights[[#This Row],[Arrival Delay]]&gt;15,"Delayed","On time"))</f>
        <v>On time</v>
      </c>
      <c r="V3500" t="str">
        <f>IF(Flights[[#This Row],[Status]]&lt;&gt;"Delayed","",IF(Flights[[#This Row],[Arrival Delay]]&gt;120,"Severe",IF(Flights[[#This Row],[Arrival Delay]]&gt;60,"Major","Moderate")))</f>
        <v/>
      </c>
      <c r="X3500" t="str">
        <f>IF(OR(AND(Flights[[#This Row],[Status]]="Cancelled",Flights[[#This Row],[Cancellation Reason]]="Airline/Carrier"),Flights[[#This Row],[Delay Type]]="Severe"),"Yes","No")</f>
        <v>No</v>
      </c>
    </row>
    <row r="3501" spans="1:24" x14ac:dyDescent="0.25">
      <c r="A3501" s="3">
        <v>42258</v>
      </c>
      <c r="B3501">
        <f>WEEKNUM(Flights[[#This Row],[Date]],2)</f>
        <v>37</v>
      </c>
      <c r="C3501">
        <f>WEEKDAY(Flights[[#This Row],[Date]],2)</f>
        <v>5</v>
      </c>
      <c r="D3501" t="s">
        <v>1690</v>
      </c>
      <c r="E3501" t="s">
        <v>1995</v>
      </c>
      <c r="F3501" t="s">
        <v>0</v>
      </c>
      <c r="G3501" t="s">
        <v>15</v>
      </c>
      <c r="H3501" t="str">
        <f>_xlfn.XLOOKUP(Flights[[#This Row],[Destination]],Airports!$A$1:$A$77,Airports!$D$1:$D$77,"Code not found")</f>
        <v>Las Vegas</v>
      </c>
      <c r="I3501" t="str" cm="1">
        <f t="array" ref="I3501">_xlfn.XLOOKUP(Flights[[#This Row],[Destination]],_xlfn._TRO_TRAILING(Airports!A:A),_xlfn._TRO_TRAILING(Airports!E:E),"Code not found")</f>
        <v>NV</v>
      </c>
      <c r="J3501" s="1">
        <v>0.60069444444444442</v>
      </c>
      <c r="K3501">
        <f>HOUR(Flights[[#This Row],[Scheduled Departure]])</f>
        <v>14</v>
      </c>
      <c r="L3501" s="1">
        <v>0.61944444444444446</v>
      </c>
      <c r="M3501">
        <v>27</v>
      </c>
      <c r="N3501">
        <v>61</v>
      </c>
      <c r="O3501" s="14">
        <f>Flights[[#This Row],[Length (min)]]/60</f>
        <v>1.0166666666666666</v>
      </c>
      <c r="P3501">
        <v>236</v>
      </c>
      <c r="Q3501" s="17">
        <f>IFERROR(Flights[[#This Row],[Distance]]/Flights[[#This Row],[Length (hr)]],"")</f>
        <v>232.13114754098362</v>
      </c>
      <c r="R3501" s="1">
        <v>0.64930555555555558</v>
      </c>
      <c r="S3501" s="1">
        <v>0.66180555555555554</v>
      </c>
      <c r="T3501">
        <v>18</v>
      </c>
      <c r="U3501" t="str">
        <f>IF(Flights[[#This Row],[Arrival Delay]]="","Cancelled",IF(Flights[[#This Row],[Arrival Delay]]&gt;15,"Delayed","On time"))</f>
        <v>Delayed</v>
      </c>
      <c r="V3501" t="str">
        <f>IF(Flights[[#This Row],[Status]]&lt;&gt;"Delayed","",IF(Flights[[#This Row],[Arrival Delay]]&gt;120,"Severe",IF(Flights[[#This Row],[Arrival Delay]]&gt;60,"Major","Moderate")))</f>
        <v>Moderate</v>
      </c>
      <c r="X3501" t="str">
        <f>IF(OR(AND(Flights[[#This Row],[Status]]="Cancelled",Flights[[#This Row],[Cancellation Reason]]="Airline/Carrier"),Flights[[#This Row],[Delay Type]]="Severe"),"Yes","No")</f>
        <v>No</v>
      </c>
    </row>
    <row r="3502" spans="1:24" x14ac:dyDescent="0.25">
      <c r="A3502" s="3">
        <v>42258</v>
      </c>
      <c r="B3502">
        <f>WEEKNUM(Flights[[#This Row],[Date]],2)</f>
        <v>37</v>
      </c>
      <c r="C3502">
        <f>WEEKDAY(Flights[[#This Row],[Date]],2)</f>
        <v>5</v>
      </c>
      <c r="D3502" t="s">
        <v>106</v>
      </c>
      <c r="E3502" t="s">
        <v>1987</v>
      </c>
      <c r="F3502" t="s">
        <v>0</v>
      </c>
      <c r="G3502" t="s">
        <v>10</v>
      </c>
      <c r="H3502" t="str">
        <f>_xlfn.XLOOKUP(Flights[[#This Row],[Destination]],Airports!$A$1:$A$77,Airports!$D$1:$D$77,"Code not found")</f>
        <v>Boston</v>
      </c>
      <c r="I3502" t="str" cm="1">
        <f t="array" ref="I3502">_xlfn.XLOOKUP(Flights[[#This Row],[Destination]],_xlfn._TRO_TRAILING(Airports!A:A),_xlfn._TRO_TRAILING(Airports!E:E),"Code not found")</f>
        <v>MA</v>
      </c>
      <c r="J3502" s="1">
        <v>0.61458333333333337</v>
      </c>
      <c r="K3502">
        <f>HOUR(Flights[[#This Row],[Scheduled Departure]])</f>
        <v>14</v>
      </c>
      <c r="L3502" s="1">
        <v>0.60902777777777772</v>
      </c>
      <c r="M3502">
        <v>-8</v>
      </c>
      <c r="N3502">
        <v>329</v>
      </c>
      <c r="O3502" s="14">
        <f>Flights[[#This Row],[Length (min)]]/60</f>
        <v>5.4833333333333334</v>
      </c>
      <c r="P3502">
        <v>2611</v>
      </c>
      <c r="Q3502" s="17">
        <f>IFERROR(Flights[[#This Row],[Distance]]/Flights[[#This Row],[Length (hr)]],"")</f>
        <v>476.17021276595744</v>
      </c>
      <c r="R3502" s="1">
        <v>0.97013888888888888</v>
      </c>
      <c r="S3502" s="1">
        <v>0.96250000000000002</v>
      </c>
      <c r="T3502">
        <v>-11</v>
      </c>
      <c r="U3502" t="str">
        <f>IF(Flights[[#This Row],[Arrival Delay]]="","Cancelled",IF(Flights[[#This Row],[Arrival Delay]]&gt;15,"Delayed","On time"))</f>
        <v>On time</v>
      </c>
      <c r="V3502" t="str">
        <f>IF(Flights[[#This Row],[Status]]&lt;&gt;"Delayed","",IF(Flights[[#This Row],[Arrival Delay]]&gt;120,"Severe",IF(Flights[[#This Row],[Arrival Delay]]&gt;60,"Major","Moderate")))</f>
        <v/>
      </c>
      <c r="X3502" t="str">
        <f>IF(OR(AND(Flights[[#This Row],[Status]]="Cancelled",Flights[[#This Row],[Cancellation Reason]]="Airline/Carrier"),Flights[[#This Row],[Delay Type]]="Severe"),"Yes","No")</f>
        <v>No</v>
      </c>
    </row>
    <row r="3503" spans="1:24" x14ac:dyDescent="0.25">
      <c r="A3503" s="3">
        <v>42258</v>
      </c>
      <c r="B3503">
        <f>WEEKNUM(Flights[[#This Row],[Date]],2)</f>
        <v>37</v>
      </c>
      <c r="C3503">
        <f>WEEKDAY(Flights[[#This Row],[Date]],2)</f>
        <v>5</v>
      </c>
      <c r="D3503" t="s">
        <v>1779</v>
      </c>
      <c r="E3503" t="s">
        <v>1989</v>
      </c>
      <c r="F3503" t="s">
        <v>0</v>
      </c>
      <c r="G3503" t="s">
        <v>344</v>
      </c>
      <c r="H3503" t="str">
        <f>_xlfn.XLOOKUP(Flights[[#This Row],[Destination]],Airports!$A$1:$A$77,Airports!$D$1:$D$77,"Code not found")</f>
        <v>Seattle</v>
      </c>
      <c r="I3503" t="str" cm="1">
        <f t="array" ref="I3503">_xlfn.XLOOKUP(Flights[[#This Row],[Destination]],_xlfn._TRO_TRAILING(Airports!A:A),_xlfn._TRO_TRAILING(Airports!E:E),"Code not found")</f>
        <v>WA</v>
      </c>
      <c r="J3503" s="1">
        <v>0.62152777777777779</v>
      </c>
      <c r="K3503">
        <f>HOUR(Flights[[#This Row],[Scheduled Departure]])</f>
        <v>14</v>
      </c>
      <c r="L3503" s="1">
        <v>0.63958333333333328</v>
      </c>
      <c r="M3503">
        <v>26</v>
      </c>
      <c r="N3503">
        <v>142</v>
      </c>
      <c r="O3503" s="14">
        <f>Flights[[#This Row],[Length (min)]]/60</f>
        <v>2.3666666666666667</v>
      </c>
      <c r="P3503">
        <v>954</v>
      </c>
      <c r="Q3503" s="17">
        <f>IFERROR(Flights[[#This Row],[Distance]]/Flights[[#This Row],[Length (hr)]],"")</f>
        <v>403.09859154929575</v>
      </c>
      <c r="R3503" s="1">
        <v>0.73124999999999996</v>
      </c>
      <c r="S3503" s="1">
        <v>0.73819444444444449</v>
      </c>
      <c r="T3503">
        <v>10</v>
      </c>
      <c r="U3503" t="str">
        <f>IF(Flights[[#This Row],[Arrival Delay]]="","Cancelled",IF(Flights[[#This Row],[Arrival Delay]]&gt;15,"Delayed","On time"))</f>
        <v>On time</v>
      </c>
      <c r="V3503" t="str">
        <f>IF(Flights[[#This Row],[Status]]&lt;&gt;"Delayed","",IF(Flights[[#This Row],[Arrival Delay]]&gt;120,"Severe",IF(Flights[[#This Row],[Arrival Delay]]&gt;60,"Major","Moderate")))</f>
        <v/>
      </c>
      <c r="X3503" t="str">
        <f>IF(OR(AND(Flights[[#This Row],[Status]]="Cancelled",Flights[[#This Row],[Cancellation Reason]]="Airline/Carrier"),Flights[[#This Row],[Delay Type]]="Severe"),"Yes","No")</f>
        <v>No</v>
      </c>
    </row>
    <row r="3504" spans="1:24" x14ac:dyDescent="0.25">
      <c r="A3504" s="3">
        <v>42258</v>
      </c>
      <c r="B3504">
        <f>WEEKNUM(Flights[[#This Row],[Date]],2)</f>
        <v>37</v>
      </c>
      <c r="C3504">
        <f>WEEKDAY(Flights[[#This Row],[Date]],2)</f>
        <v>5</v>
      </c>
      <c r="D3504" t="s">
        <v>205</v>
      </c>
      <c r="E3504" t="s">
        <v>1987</v>
      </c>
      <c r="F3504" t="s">
        <v>0</v>
      </c>
      <c r="G3504" t="s">
        <v>28</v>
      </c>
      <c r="H3504" t="str">
        <f>_xlfn.XLOOKUP(Flights[[#This Row],[Destination]],Airports!$A$1:$A$77,Airports!$D$1:$D$77,"Code not found")</f>
        <v>Philadelphia</v>
      </c>
      <c r="I3504" t="str" cm="1">
        <f t="array" ref="I3504">_xlfn.XLOOKUP(Flights[[#This Row],[Destination]],_xlfn._TRO_TRAILING(Airports!A:A),_xlfn._TRO_TRAILING(Airports!E:E),"Code not found")</f>
        <v>PA</v>
      </c>
      <c r="J3504" s="1">
        <v>0.92361111111111116</v>
      </c>
      <c r="K3504">
        <f>HOUR(Flights[[#This Row],[Scheduled Departure]])</f>
        <v>22</v>
      </c>
      <c r="L3504" s="1">
        <v>0.92083333333333328</v>
      </c>
      <c r="M3504">
        <v>-4</v>
      </c>
      <c r="N3504">
        <v>309</v>
      </c>
      <c r="O3504" s="14">
        <f>Flights[[#This Row],[Length (min)]]/60</f>
        <v>5.15</v>
      </c>
      <c r="P3504">
        <v>2402</v>
      </c>
      <c r="Q3504" s="17">
        <f>IFERROR(Flights[[#This Row],[Distance]]/Flights[[#This Row],[Length (hr)]],"")</f>
        <v>466.40776699029124</v>
      </c>
      <c r="R3504" s="1">
        <v>0.27013888888888887</v>
      </c>
      <c r="S3504" s="1">
        <v>0.26041666666666669</v>
      </c>
      <c r="T3504">
        <v>-14</v>
      </c>
      <c r="U3504" t="str">
        <f>IF(Flights[[#This Row],[Arrival Delay]]="","Cancelled",IF(Flights[[#This Row],[Arrival Delay]]&gt;15,"Delayed","On time"))</f>
        <v>On time</v>
      </c>
      <c r="V3504" t="str">
        <f>IF(Flights[[#This Row],[Status]]&lt;&gt;"Delayed","",IF(Flights[[#This Row],[Arrival Delay]]&gt;120,"Severe",IF(Flights[[#This Row],[Arrival Delay]]&gt;60,"Major","Moderate")))</f>
        <v/>
      </c>
      <c r="X3504" t="str">
        <f>IF(OR(AND(Flights[[#This Row],[Status]]="Cancelled",Flights[[#This Row],[Cancellation Reason]]="Airline/Carrier"),Flights[[#This Row],[Delay Type]]="Severe"),"Yes","No")</f>
        <v>No</v>
      </c>
    </row>
    <row r="3505" spans="1:24" x14ac:dyDescent="0.25">
      <c r="A3505" s="3">
        <v>42259</v>
      </c>
      <c r="B3505">
        <f>WEEKNUM(Flights[[#This Row],[Date]],2)</f>
        <v>37</v>
      </c>
      <c r="C3505">
        <f>WEEKDAY(Flights[[#This Row],[Date]],2)</f>
        <v>6</v>
      </c>
      <c r="D3505" t="s">
        <v>1382</v>
      </c>
      <c r="E3505" t="s">
        <v>1998</v>
      </c>
      <c r="F3505" t="s">
        <v>0</v>
      </c>
      <c r="G3505" t="s">
        <v>4</v>
      </c>
      <c r="H3505" t="str">
        <f>_xlfn.XLOOKUP(Flights[[#This Row],[Destination]],Airports!$A$1:$A$77,Airports!$D$1:$D$77,"Code not found")</f>
        <v>Chicago</v>
      </c>
      <c r="I3505" t="str" cm="1">
        <f t="array" ref="I3505">_xlfn.XLOOKUP(Flights[[#This Row],[Destination]],_xlfn._TRO_TRAILING(Airports!A:A),_xlfn._TRO_TRAILING(Airports!E:E),"Code not found")</f>
        <v>IL</v>
      </c>
      <c r="J3505" s="1">
        <v>2.4305555555555556E-2</v>
      </c>
      <c r="K3505">
        <f>HOUR(Flights[[#This Row],[Scheduled Departure]])</f>
        <v>0</v>
      </c>
      <c r="L3505" s="1">
        <v>2.2222222222222223E-2</v>
      </c>
      <c r="M3505">
        <v>-3</v>
      </c>
      <c r="N3505">
        <v>244</v>
      </c>
      <c r="O3505" s="14">
        <f>Flights[[#This Row],[Length (min)]]/60</f>
        <v>4.0666666666666664</v>
      </c>
      <c r="P3505">
        <v>1744</v>
      </c>
      <c r="Q3505" s="17">
        <f>IFERROR(Flights[[#This Row],[Distance]]/Flights[[#This Row],[Length (hr)]],"")</f>
        <v>428.85245901639348</v>
      </c>
      <c r="R3505" s="1">
        <v>0.27777777777777779</v>
      </c>
      <c r="S3505" s="1">
        <v>0.27500000000000002</v>
      </c>
      <c r="T3505">
        <v>-4</v>
      </c>
      <c r="U3505" t="str">
        <f>IF(Flights[[#This Row],[Arrival Delay]]="","Cancelled",IF(Flights[[#This Row],[Arrival Delay]]&gt;15,"Delayed","On time"))</f>
        <v>On time</v>
      </c>
      <c r="V3505" t="str">
        <f>IF(Flights[[#This Row],[Status]]&lt;&gt;"Delayed","",IF(Flights[[#This Row],[Arrival Delay]]&gt;120,"Severe",IF(Flights[[#This Row],[Arrival Delay]]&gt;60,"Major","Moderate")))</f>
        <v/>
      </c>
      <c r="X3505" t="str">
        <f>IF(OR(AND(Flights[[#This Row],[Status]]="Cancelled",Flights[[#This Row],[Cancellation Reason]]="Airline/Carrier"),Flights[[#This Row],[Delay Type]]="Severe"),"Yes","No")</f>
        <v>No</v>
      </c>
    </row>
    <row r="3506" spans="1:24" x14ac:dyDescent="0.25">
      <c r="A3506" s="3">
        <v>42259</v>
      </c>
      <c r="B3506">
        <f>WEEKNUM(Flights[[#This Row],[Date]],2)</f>
        <v>37</v>
      </c>
      <c r="C3506">
        <f>WEEKDAY(Flights[[#This Row],[Date]],2)</f>
        <v>6</v>
      </c>
      <c r="D3506" t="s">
        <v>68</v>
      </c>
      <c r="E3506" t="s">
        <v>1987</v>
      </c>
      <c r="F3506" t="s">
        <v>0</v>
      </c>
      <c r="G3506" t="s">
        <v>3</v>
      </c>
      <c r="H3506" t="str">
        <f>_xlfn.XLOOKUP(Flights[[#This Row],[Destination]],Airports!$A$1:$A$77,Airports!$D$1:$D$77,"Code not found")</f>
        <v>Dallas</v>
      </c>
      <c r="I3506" t="str" cm="1">
        <f t="array" ref="I3506">_xlfn.XLOOKUP(Flights[[#This Row],[Destination]],_xlfn._TRO_TRAILING(Airports!A:A),_xlfn._TRO_TRAILING(Airports!E:E),"Code not found")</f>
        <v>TX</v>
      </c>
      <c r="J3506" s="1">
        <v>0.26041666666666669</v>
      </c>
      <c r="K3506">
        <f>HOUR(Flights[[#This Row],[Scheduled Departure]])</f>
        <v>6</v>
      </c>
      <c r="L3506" s="1">
        <v>0.25763888888888886</v>
      </c>
      <c r="M3506">
        <v>-4</v>
      </c>
      <c r="N3506">
        <v>171</v>
      </c>
      <c r="O3506" s="14">
        <f>Flights[[#This Row],[Length (min)]]/60</f>
        <v>2.85</v>
      </c>
      <c r="P3506">
        <v>1235</v>
      </c>
      <c r="Q3506" s="17">
        <f>IFERROR(Flights[[#This Row],[Distance]]/Flights[[#This Row],[Length (hr)]],"")</f>
        <v>433.33333333333331</v>
      </c>
      <c r="R3506" s="1">
        <v>0.47291666666666665</v>
      </c>
      <c r="S3506" s="1">
        <v>0.4597222222222222</v>
      </c>
      <c r="T3506">
        <v>-19</v>
      </c>
      <c r="U3506" t="str">
        <f>IF(Flights[[#This Row],[Arrival Delay]]="","Cancelled",IF(Flights[[#This Row],[Arrival Delay]]&gt;15,"Delayed","On time"))</f>
        <v>On time</v>
      </c>
      <c r="V3506" t="str">
        <f>IF(Flights[[#This Row],[Status]]&lt;&gt;"Delayed","",IF(Flights[[#This Row],[Arrival Delay]]&gt;120,"Severe",IF(Flights[[#This Row],[Arrival Delay]]&gt;60,"Major","Moderate")))</f>
        <v/>
      </c>
      <c r="X3506" t="str">
        <f>IF(OR(AND(Flights[[#This Row],[Status]]="Cancelled",Flights[[#This Row],[Cancellation Reason]]="Airline/Carrier"),Flights[[#This Row],[Delay Type]]="Severe"),"Yes","No")</f>
        <v>No</v>
      </c>
    </row>
    <row r="3507" spans="1:24" x14ac:dyDescent="0.25">
      <c r="A3507" s="3">
        <v>42259</v>
      </c>
      <c r="B3507">
        <f>WEEKNUM(Flights[[#This Row],[Date]],2)</f>
        <v>37</v>
      </c>
      <c r="C3507">
        <f>WEEKDAY(Flights[[#This Row],[Date]],2)</f>
        <v>6</v>
      </c>
      <c r="D3507" t="s">
        <v>229</v>
      </c>
      <c r="E3507" t="s">
        <v>1987</v>
      </c>
      <c r="F3507" t="s">
        <v>0</v>
      </c>
      <c r="G3507" t="s">
        <v>29</v>
      </c>
      <c r="H3507" t="str">
        <f>_xlfn.XLOOKUP(Flights[[#This Row],[Destination]],Airports!$A$1:$A$77,Airports!$D$1:$D$77,"Code not found")</f>
        <v>Phoenix</v>
      </c>
      <c r="I3507" t="str" cm="1">
        <f t="array" ref="I3507">_xlfn.XLOOKUP(Flights[[#This Row],[Destination]],_xlfn._TRO_TRAILING(Airports!A:A),_xlfn._TRO_TRAILING(Airports!E:E),"Code not found")</f>
        <v>AZ</v>
      </c>
      <c r="J3507" s="1">
        <v>0.28472222222222221</v>
      </c>
      <c r="K3507">
        <f>HOUR(Flights[[#This Row],[Scheduled Departure]])</f>
        <v>6</v>
      </c>
      <c r="L3507" s="1">
        <v>0.27986111111111112</v>
      </c>
      <c r="M3507">
        <v>-7</v>
      </c>
      <c r="N3507">
        <v>82</v>
      </c>
      <c r="O3507" s="14">
        <f>Flights[[#This Row],[Length (min)]]/60</f>
        <v>1.3666666666666667</v>
      </c>
      <c r="P3507">
        <v>370</v>
      </c>
      <c r="Q3507" s="17">
        <f>IFERROR(Flights[[#This Row],[Distance]]/Flights[[#This Row],[Length (hr)]],"")</f>
        <v>270.73170731707319</v>
      </c>
      <c r="R3507" s="1">
        <v>0.34722222222222221</v>
      </c>
      <c r="S3507" s="1">
        <v>0.33680555555555558</v>
      </c>
      <c r="T3507">
        <v>-15</v>
      </c>
      <c r="U3507" t="str">
        <f>IF(Flights[[#This Row],[Arrival Delay]]="","Cancelled",IF(Flights[[#This Row],[Arrival Delay]]&gt;15,"Delayed","On time"))</f>
        <v>On time</v>
      </c>
      <c r="V3507" t="str">
        <f>IF(Flights[[#This Row],[Status]]&lt;&gt;"Delayed","",IF(Flights[[#This Row],[Arrival Delay]]&gt;120,"Severe",IF(Flights[[#This Row],[Arrival Delay]]&gt;60,"Major","Moderate")))</f>
        <v/>
      </c>
      <c r="X3507" t="str">
        <f>IF(OR(AND(Flights[[#This Row],[Status]]="Cancelled",Flights[[#This Row],[Cancellation Reason]]="Airline/Carrier"),Flights[[#This Row],[Delay Type]]="Severe"),"Yes","No")</f>
        <v>No</v>
      </c>
    </row>
    <row r="3508" spans="1:24" x14ac:dyDescent="0.25">
      <c r="A3508" s="3">
        <v>42259</v>
      </c>
      <c r="B3508">
        <f>WEEKNUM(Flights[[#This Row],[Date]],2)</f>
        <v>37</v>
      </c>
      <c r="C3508">
        <f>WEEKDAY(Flights[[#This Row],[Date]],2)</f>
        <v>6</v>
      </c>
      <c r="D3508" t="s">
        <v>931</v>
      </c>
      <c r="E3508" t="s">
        <v>1990</v>
      </c>
      <c r="F3508" t="s">
        <v>0</v>
      </c>
      <c r="G3508" t="s">
        <v>15</v>
      </c>
      <c r="H3508" t="str">
        <f>_xlfn.XLOOKUP(Flights[[#This Row],[Destination]],Airports!$A$1:$A$77,Airports!$D$1:$D$77,"Code not found")</f>
        <v>Las Vegas</v>
      </c>
      <c r="I3508" t="str" cm="1">
        <f t="array" ref="I3508">_xlfn.XLOOKUP(Flights[[#This Row],[Destination]],_xlfn._TRO_TRAILING(Airports!A:A),_xlfn._TRO_TRAILING(Airports!E:E),"Code not found")</f>
        <v>NV</v>
      </c>
      <c r="J3508" s="1">
        <v>0.3263888888888889</v>
      </c>
      <c r="K3508">
        <f>HOUR(Flights[[#This Row],[Scheduled Departure]])</f>
        <v>7</v>
      </c>
      <c r="L3508" s="1">
        <v>0.32430555555555557</v>
      </c>
      <c r="M3508">
        <v>-3</v>
      </c>
      <c r="N3508">
        <v>78</v>
      </c>
      <c r="O3508" s="14">
        <f>Flights[[#This Row],[Length (min)]]/60</f>
        <v>1.3</v>
      </c>
      <c r="P3508">
        <v>236</v>
      </c>
      <c r="Q3508" s="17">
        <f>IFERROR(Flights[[#This Row],[Distance]]/Flights[[#This Row],[Length (hr)]],"")</f>
        <v>181.53846153846152</v>
      </c>
      <c r="R3508" s="1">
        <v>0.38055555555555554</v>
      </c>
      <c r="S3508" s="1">
        <v>0.37847222222222221</v>
      </c>
      <c r="T3508">
        <v>-3</v>
      </c>
      <c r="U3508" t="str">
        <f>IF(Flights[[#This Row],[Arrival Delay]]="","Cancelled",IF(Flights[[#This Row],[Arrival Delay]]&gt;15,"Delayed","On time"))</f>
        <v>On time</v>
      </c>
      <c r="V3508" t="str">
        <f>IF(Flights[[#This Row],[Status]]&lt;&gt;"Delayed","",IF(Flights[[#This Row],[Arrival Delay]]&gt;120,"Severe",IF(Flights[[#This Row],[Arrival Delay]]&gt;60,"Major","Moderate")))</f>
        <v/>
      </c>
      <c r="X3508" t="str">
        <f>IF(OR(AND(Flights[[#This Row],[Status]]="Cancelled",Flights[[#This Row],[Cancellation Reason]]="Airline/Carrier"),Flights[[#This Row],[Delay Type]]="Severe"),"Yes","No")</f>
        <v>No</v>
      </c>
    </row>
    <row r="3509" spans="1:24" x14ac:dyDescent="0.25">
      <c r="A3509" s="3">
        <v>42259</v>
      </c>
      <c r="B3509">
        <f>WEEKNUM(Flights[[#This Row],[Date]],2)</f>
        <v>37</v>
      </c>
      <c r="C3509">
        <f>WEEKDAY(Flights[[#This Row],[Date]],2)</f>
        <v>6</v>
      </c>
      <c r="D3509" t="s">
        <v>1208</v>
      </c>
      <c r="E3509" t="s">
        <v>1990</v>
      </c>
      <c r="F3509" t="s">
        <v>0</v>
      </c>
      <c r="G3509" t="s">
        <v>273</v>
      </c>
      <c r="H3509" t="str">
        <f>_xlfn.XLOOKUP(Flights[[#This Row],[Destination]],Airports!$A$1:$A$77,Airports!$D$1:$D$77,"Code not found")</f>
        <v>Denver</v>
      </c>
      <c r="I3509" t="str" cm="1">
        <f t="array" ref="I3509">_xlfn.XLOOKUP(Flights[[#This Row],[Destination]],_xlfn._TRO_TRAILING(Airports!A:A),_xlfn._TRO_TRAILING(Airports!E:E),"Code not found")</f>
        <v>CO</v>
      </c>
      <c r="J3509" s="1">
        <v>0.34722222222222221</v>
      </c>
      <c r="K3509">
        <f>HOUR(Flights[[#This Row],[Scheduled Departure]])</f>
        <v>8</v>
      </c>
      <c r="L3509" s="1">
        <v>0.34513888888888888</v>
      </c>
      <c r="M3509">
        <v>-3</v>
      </c>
      <c r="N3509">
        <v>138</v>
      </c>
      <c r="O3509" s="14">
        <f>Flights[[#This Row],[Length (min)]]/60</f>
        <v>2.2999999999999998</v>
      </c>
      <c r="P3509">
        <v>862</v>
      </c>
      <c r="Q3509" s="17">
        <f>IFERROR(Flights[[#This Row],[Distance]]/Flights[[#This Row],[Length (hr)]],"")</f>
        <v>374.78260869565219</v>
      </c>
      <c r="R3509" s="1">
        <v>0.4909722222222222</v>
      </c>
      <c r="S3509" s="1">
        <v>0.4826388888888889</v>
      </c>
      <c r="T3509">
        <v>-12</v>
      </c>
      <c r="U3509" t="str">
        <f>IF(Flights[[#This Row],[Arrival Delay]]="","Cancelled",IF(Flights[[#This Row],[Arrival Delay]]&gt;15,"Delayed","On time"))</f>
        <v>On time</v>
      </c>
      <c r="V3509" t="str">
        <f>IF(Flights[[#This Row],[Status]]&lt;&gt;"Delayed","",IF(Flights[[#This Row],[Arrival Delay]]&gt;120,"Severe",IF(Flights[[#This Row],[Arrival Delay]]&gt;60,"Major","Moderate")))</f>
        <v/>
      </c>
      <c r="X3509" t="str">
        <f>IF(OR(AND(Flights[[#This Row],[Status]]="Cancelled",Flights[[#This Row],[Cancellation Reason]]="Airline/Carrier"),Flights[[#This Row],[Delay Type]]="Severe"),"Yes","No")</f>
        <v>No</v>
      </c>
    </row>
    <row r="3510" spans="1:24" x14ac:dyDescent="0.25">
      <c r="A3510" s="3">
        <v>42259</v>
      </c>
      <c r="B3510">
        <f>WEEKNUM(Flights[[#This Row],[Date]],2)</f>
        <v>37</v>
      </c>
      <c r="C3510">
        <f>WEEKDAY(Flights[[#This Row],[Date]],2)</f>
        <v>6</v>
      </c>
      <c r="D3510" t="s">
        <v>168</v>
      </c>
      <c r="E3510" t="s">
        <v>1987</v>
      </c>
      <c r="F3510" t="s">
        <v>0</v>
      </c>
      <c r="G3510" t="s">
        <v>4</v>
      </c>
      <c r="H3510" t="str">
        <f>_xlfn.XLOOKUP(Flights[[#This Row],[Destination]],Airports!$A$1:$A$77,Airports!$D$1:$D$77,"Code not found")</f>
        <v>Chicago</v>
      </c>
      <c r="I3510" t="str" cm="1">
        <f t="array" ref="I3510">_xlfn.XLOOKUP(Flights[[#This Row],[Destination]],_xlfn._TRO_TRAILING(Airports!A:A),_xlfn._TRO_TRAILING(Airports!E:E),"Code not found")</f>
        <v>IL</v>
      </c>
      <c r="J3510" s="1">
        <v>0.39930555555555558</v>
      </c>
      <c r="K3510">
        <f>HOUR(Flights[[#This Row],[Scheduled Departure]])</f>
        <v>9</v>
      </c>
      <c r="L3510" s="1">
        <v>0.40069444444444446</v>
      </c>
      <c r="M3510">
        <v>2</v>
      </c>
      <c r="N3510">
        <v>251</v>
      </c>
      <c r="O3510" s="14">
        <f>Flights[[#This Row],[Length (min)]]/60</f>
        <v>4.1833333333333336</v>
      </c>
      <c r="P3510">
        <v>1744</v>
      </c>
      <c r="Q3510" s="17">
        <f>IFERROR(Flights[[#This Row],[Distance]]/Flights[[#This Row],[Length (hr)]],"")</f>
        <v>416.89243027888443</v>
      </c>
      <c r="R3510" s="1">
        <v>0.65972222222222221</v>
      </c>
      <c r="S3510" s="1">
        <v>0.65833333333333333</v>
      </c>
      <c r="T3510">
        <v>-2</v>
      </c>
      <c r="U3510" t="str">
        <f>IF(Flights[[#This Row],[Arrival Delay]]="","Cancelled",IF(Flights[[#This Row],[Arrival Delay]]&gt;15,"Delayed","On time"))</f>
        <v>On time</v>
      </c>
      <c r="V3510" t="str">
        <f>IF(Flights[[#This Row],[Status]]&lt;&gt;"Delayed","",IF(Flights[[#This Row],[Arrival Delay]]&gt;120,"Severe",IF(Flights[[#This Row],[Arrival Delay]]&gt;60,"Major","Moderate")))</f>
        <v/>
      </c>
      <c r="X3510" t="str">
        <f>IF(OR(AND(Flights[[#This Row],[Status]]="Cancelled",Flights[[#This Row],[Cancellation Reason]]="Airline/Carrier"),Flights[[#This Row],[Delay Type]]="Severe"),"Yes","No")</f>
        <v>No</v>
      </c>
    </row>
    <row r="3511" spans="1:24" x14ac:dyDescent="0.25">
      <c r="A3511" s="3">
        <v>42259</v>
      </c>
      <c r="B3511">
        <f>WEEKNUM(Flights[[#This Row],[Date]],2)</f>
        <v>37</v>
      </c>
      <c r="C3511">
        <f>WEEKDAY(Flights[[#This Row],[Date]],2)</f>
        <v>6</v>
      </c>
      <c r="D3511" t="s">
        <v>1754</v>
      </c>
      <c r="E3511" t="s">
        <v>1994</v>
      </c>
      <c r="F3511" t="s">
        <v>0</v>
      </c>
      <c r="G3511" t="s">
        <v>250</v>
      </c>
      <c r="H3511" t="str">
        <f>_xlfn.XLOOKUP(Flights[[#This Row],[Destination]],Airports!$A$1:$A$77,Airports!$D$1:$D$77,"Code not found")</f>
        <v>Aspen</v>
      </c>
      <c r="I3511" t="str" cm="1">
        <f t="array" ref="I3511">_xlfn.XLOOKUP(Flights[[#This Row],[Destination]],_xlfn._TRO_TRAILING(Airports!A:A),_xlfn._TRO_TRAILING(Airports!E:E),"Code not found")</f>
        <v>CO</v>
      </c>
      <c r="J3511" s="1">
        <v>0.42291666666666666</v>
      </c>
      <c r="K3511">
        <f>HOUR(Flights[[#This Row],[Scheduled Departure]])</f>
        <v>10</v>
      </c>
      <c r="L3511" s="1">
        <v>0.4201388888888889</v>
      </c>
      <c r="M3511">
        <v>-4</v>
      </c>
      <c r="N3511">
        <v>121</v>
      </c>
      <c r="O3511" s="14">
        <f>Flights[[#This Row],[Length (min)]]/60</f>
        <v>2.0166666666666666</v>
      </c>
      <c r="P3511">
        <v>737</v>
      </c>
      <c r="Q3511" s="17">
        <f>IFERROR(Flights[[#This Row],[Distance]]/Flights[[#This Row],[Length (hr)]],"")</f>
        <v>365.45454545454544</v>
      </c>
      <c r="R3511" s="1">
        <v>0.54861111111111116</v>
      </c>
      <c r="S3511" s="1">
        <v>0.54583333333333328</v>
      </c>
      <c r="T3511">
        <v>-4</v>
      </c>
      <c r="U3511" t="str">
        <f>IF(Flights[[#This Row],[Arrival Delay]]="","Cancelled",IF(Flights[[#This Row],[Arrival Delay]]&gt;15,"Delayed","On time"))</f>
        <v>On time</v>
      </c>
      <c r="V3511" t="str">
        <f>IF(Flights[[#This Row],[Status]]&lt;&gt;"Delayed","",IF(Flights[[#This Row],[Arrival Delay]]&gt;120,"Severe",IF(Flights[[#This Row],[Arrival Delay]]&gt;60,"Major","Moderate")))</f>
        <v/>
      </c>
      <c r="X3511" t="str">
        <f>IF(OR(AND(Flights[[#This Row],[Status]]="Cancelled",Flights[[#This Row],[Cancellation Reason]]="Airline/Carrier"),Flights[[#This Row],[Delay Type]]="Severe"),"Yes","No")</f>
        <v>No</v>
      </c>
    </row>
    <row r="3512" spans="1:24" x14ac:dyDescent="0.25">
      <c r="A3512" s="3">
        <v>42259</v>
      </c>
      <c r="B3512">
        <f>WEEKNUM(Flights[[#This Row],[Date]],2)</f>
        <v>37</v>
      </c>
      <c r="C3512">
        <f>WEEKDAY(Flights[[#This Row],[Date]],2)</f>
        <v>6</v>
      </c>
      <c r="D3512" t="s">
        <v>1377</v>
      </c>
      <c r="E3512" t="s">
        <v>1996</v>
      </c>
      <c r="F3512" t="s">
        <v>0</v>
      </c>
      <c r="G3512" t="s">
        <v>270</v>
      </c>
      <c r="H3512" t="str">
        <f>_xlfn.XLOOKUP(Flights[[#This Row],[Destination]],Airports!$A$1:$A$77,Airports!$D$1:$D$77,"Code not found")</f>
        <v>Dallas</v>
      </c>
      <c r="I3512" t="str" cm="1">
        <f t="array" ref="I3512">_xlfn.XLOOKUP(Flights[[#This Row],[Destination]],_xlfn._TRO_TRAILING(Airports!A:A),_xlfn._TRO_TRAILING(Airports!E:E),"Code not found")</f>
        <v>TX</v>
      </c>
      <c r="J3512" s="1">
        <v>0.4236111111111111</v>
      </c>
      <c r="K3512">
        <f>HOUR(Flights[[#This Row],[Scheduled Departure]])</f>
        <v>10</v>
      </c>
      <c r="L3512" s="1">
        <v>0.4236111111111111</v>
      </c>
      <c r="M3512">
        <v>0</v>
      </c>
      <c r="N3512">
        <v>197</v>
      </c>
      <c r="O3512" s="14">
        <f>Flights[[#This Row],[Length (min)]]/60</f>
        <v>3.2833333333333332</v>
      </c>
      <c r="P3512">
        <v>1246</v>
      </c>
      <c r="Q3512" s="17">
        <f>IFERROR(Flights[[#This Row],[Distance]]/Flights[[#This Row],[Length (hr)]],"")</f>
        <v>379.49238578680206</v>
      </c>
      <c r="R3512" s="1">
        <v>0.63541666666666663</v>
      </c>
      <c r="S3512" s="1">
        <v>0.64375000000000004</v>
      </c>
      <c r="T3512">
        <v>12</v>
      </c>
      <c r="U3512" t="str">
        <f>IF(Flights[[#This Row],[Arrival Delay]]="","Cancelled",IF(Flights[[#This Row],[Arrival Delay]]&gt;15,"Delayed","On time"))</f>
        <v>On time</v>
      </c>
      <c r="V3512" t="str">
        <f>IF(Flights[[#This Row],[Status]]&lt;&gt;"Delayed","",IF(Flights[[#This Row],[Arrival Delay]]&gt;120,"Severe",IF(Flights[[#This Row],[Arrival Delay]]&gt;60,"Major","Moderate")))</f>
        <v/>
      </c>
      <c r="X3512" t="str">
        <f>IF(OR(AND(Flights[[#This Row],[Status]]="Cancelled",Flights[[#This Row],[Cancellation Reason]]="Airline/Carrier"),Flights[[#This Row],[Delay Type]]="Severe"),"Yes","No")</f>
        <v>No</v>
      </c>
    </row>
    <row r="3513" spans="1:24" x14ac:dyDescent="0.25">
      <c r="A3513" s="3">
        <v>42259</v>
      </c>
      <c r="B3513">
        <f>WEEKNUM(Flights[[#This Row],[Date]],2)</f>
        <v>37</v>
      </c>
      <c r="C3513">
        <f>WEEKDAY(Flights[[#This Row],[Date]],2)</f>
        <v>6</v>
      </c>
      <c r="D3513" t="s">
        <v>225</v>
      </c>
      <c r="E3513" t="s">
        <v>1987</v>
      </c>
      <c r="F3513" t="s">
        <v>0</v>
      </c>
      <c r="G3513" t="s">
        <v>3</v>
      </c>
      <c r="H3513" t="str">
        <f>_xlfn.XLOOKUP(Flights[[#This Row],[Destination]],Airports!$A$1:$A$77,Airports!$D$1:$D$77,"Code not found")</f>
        <v>Dallas</v>
      </c>
      <c r="I3513" t="str" cm="1">
        <f t="array" ref="I3513">_xlfn.XLOOKUP(Flights[[#This Row],[Destination]],_xlfn._TRO_TRAILING(Airports!A:A),_xlfn._TRO_TRAILING(Airports!E:E),"Code not found")</f>
        <v>TX</v>
      </c>
      <c r="J3513" s="1">
        <v>0.5</v>
      </c>
      <c r="K3513">
        <f>HOUR(Flights[[#This Row],[Scheduled Departure]])</f>
        <v>12</v>
      </c>
      <c r="L3513" s="1">
        <v>0.49722222222222223</v>
      </c>
      <c r="M3513">
        <v>-4</v>
      </c>
      <c r="N3513">
        <v>174</v>
      </c>
      <c r="O3513" s="14">
        <f>Flights[[#This Row],[Length (min)]]/60</f>
        <v>2.9</v>
      </c>
      <c r="P3513">
        <v>1235</v>
      </c>
      <c r="Q3513" s="17">
        <f>IFERROR(Flights[[#This Row],[Distance]]/Flights[[#This Row],[Length (hr)]],"")</f>
        <v>425.86206896551727</v>
      </c>
      <c r="R3513" s="1">
        <v>0.71597222222222223</v>
      </c>
      <c r="S3513" s="1">
        <v>0.70138888888888884</v>
      </c>
      <c r="T3513">
        <v>-21</v>
      </c>
      <c r="U3513" t="str">
        <f>IF(Flights[[#This Row],[Arrival Delay]]="","Cancelled",IF(Flights[[#This Row],[Arrival Delay]]&gt;15,"Delayed","On time"))</f>
        <v>On time</v>
      </c>
      <c r="V3513" t="str">
        <f>IF(Flights[[#This Row],[Status]]&lt;&gt;"Delayed","",IF(Flights[[#This Row],[Arrival Delay]]&gt;120,"Severe",IF(Flights[[#This Row],[Arrival Delay]]&gt;60,"Major","Moderate")))</f>
        <v/>
      </c>
      <c r="X3513" t="str">
        <f>IF(OR(AND(Flights[[#This Row],[Status]]="Cancelled",Flights[[#This Row],[Cancellation Reason]]="Airline/Carrier"),Flights[[#This Row],[Delay Type]]="Severe"),"Yes","No")</f>
        <v>No</v>
      </c>
    </row>
    <row r="3514" spans="1:24" x14ac:dyDescent="0.25">
      <c r="A3514" s="3">
        <v>42259</v>
      </c>
      <c r="B3514">
        <f>WEEKNUM(Flights[[#This Row],[Date]],2)</f>
        <v>37</v>
      </c>
      <c r="C3514">
        <f>WEEKDAY(Flights[[#This Row],[Date]],2)</f>
        <v>6</v>
      </c>
      <c r="D3514" t="s">
        <v>1051</v>
      </c>
      <c r="E3514" t="s">
        <v>1990</v>
      </c>
      <c r="F3514" t="s">
        <v>0</v>
      </c>
      <c r="G3514" t="s">
        <v>273</v>
      </c>
      <c r="H3514" t="str">
        <f>_xlfn.XLOOKUP(Flights[[#This Row],[Destination]],Airports!$A$1:$A$77,Airports!$D$1:$D$77,"Code not found")</f>
        <v>Denver</v>
      </c>
      <c r="I3514" t="str" cm="1">
        <f t="array" ref="I3514">_xlfn.XLOOKUP(Flights[[#This Row],[Destination]],_xlfn._TRO_TRAILING(Airports!A:A),_xlfn._TRO_TRAILING(Airports!E:E),"Code not found")</f>
        <v>CO</v>
      </c>
      <c r="J3514" s="1">
        <v>0.54166666666666663</v>
      </c>
      <c r="K3514">
        <f>HOUR(Flights[[#This Row],[Scheduled Departure]])</f>
        <v>13</v>
      </c>
      <c r="L3514" s="1">
        <v>0.5395833333333333</v>
      </c>
      <c r="M3514">
        <v>-3</v>
      </c>
      <c r="N3514">
        <v>124</v>
      </c>
      <c r="O3514" s="14">
        <f>Flights[[#This Row],[Length (min)]]/60</f>
        <v>2.0666666666666669</v>
      </c>
      <c r="P3514">
        <v>862</v>
      </c>
      <c r="Q3514" s="17">
        <f>IFERROR(Flights[[#This Row],[Distance]]/Flights[[#This Row],[Length (hr)]],"")</f>
        <v>417.09677419354836</v>
      </c>
      <c r="R3514" s="1">
        <v>0.67986111111111114</v>
      </c>
      <c r="S3514" s="1">
        <v>0.66736111111111107</v>
      </c>
      <c r="T3514">
        <v>-18</v>
      </c>
      <c r="U3514" t="str">
        <f>IF(Flights[[#This Row],[Arrival Delay]]="","Cancelled",IF(Flights[[#This Row],[Arrival Delay]]&gt;15,"Delayed","On time"))</f>
        <v>On time</v>
      </c>
      <c r="V3514" t="str">
        <f>IF(Flights[[#This Row],[Status]]&lt;&gt;"Delayed","",IF(Flights[[#This Row],[Arrival Delay]]&gt;120,"Severe",IF(Flights[[#This Row],[Arrival Delay]]&gt;60,"Major","Moderate")))</f>
        <v/>
      </c>
      <c r="X3514" t="str">
        <f>IF(OR(AND(Flights[[#This Row],[Status]]="Cancelled",Flights[[#This Row],[Cancellation Reason]]="Airline/Carrier"),Flights[[#This Row],[Delay Type]]="Severe"),"Yes","No")</f>
        <v>No</v>
      </c>
    </row>
    <row r="3515" spans="1:24" x14ac:dyDescent="0.25">
      <c r="A3515" s="3">
        <v>42259</v>
      </c>
      <c r="B3515">
        <f>WEEKNUM(Flights[[#This Row],[Date]],2)</f>
        <v>37</v>
      </c>
      <c r="C3515">
        <f>WEEKDAY(Flights[[#This Row],[Date]],2)</f>
        <v>6</v>
      </c>
      <c r="D3515" t="s">
        <v>565</v>
      </c>
      <c r="E3515" t="s">
        <v>1996</v>
      </c>
      <c r="F3515" t="s">
        <v>0</v>
      </c>
      <c r="G3515" t="s">
        <v>15</v>
      </c>
      <c r="H3515" t="str">
        <f>_xlfn.XLOOKUP(Flights[[#This Row],[Destination]],Airports!$A$1:$A$77,Airports!$D$1:$D$77,"Code not found")</f>
        <v>Las Vegas</v>
      </c>
      <c r="I3515" t="str" cm="1">
        <f t="array" ref="I3515">_xlfn.XLOOKUP(Flights[[#This Row],[Destination]],_xlfn._TRO_TRAILING(Airports!A:A),_xlfn._TRO_TRAILING(Airports!E:E),"Code not found")</f>
        <v>NV</v>
      </c>
      <c r="J3515" s="1">
        <v>0.59722222222222221</v>
      </c>
      <c r="K3515">
        <f>HOUR(Flights[[#This Row],[Scheduled Departure]])</f>
        <v>14</v>
      </c>
      <c r="L3515" s="1">
        <v>0.59513888888888888</v>
      </c>
      <c r="M3515">
        <v>-3</v>
      </c>
      <c r="N3515">
        <v>61</v>
      </c>
      <c r="O3515" s="14">
        <f>Flights[[#This Row],[Length (min)]]/60</f>
        <v>1.0166666666666666</v>
      </c>
      <c r="P3515">
        <v>236</v>
      </c>
      <c r="Q3515" s="17">
        <f>IFERROR(Flights[[#This Row],[Distance]]/Flights[[#This Row],[Length (hr)]],"")</f>
        <v>232.13114754098362</v>
      </c>
      <c r="R3515" s="1">
        <v>0.64236111111111116</v>
      </c>
      <c r="S3515" s="1">
        <v>0.63749999999999996</v>
      </c>
      <c r="T3515">
        <v>-7</v>
      </c>
      <c r="U3515" t="str">
        <f>IF(Flights[[#This Row],[Arrival Delay]]="","Cancelled",IF(Flights[[#This Row],[Arrival Delay]]&gt;15,"Delayed","On time"))</f>
        <v>On time</v>
      </c>
      <c r="V3515" t="str">
        <f>IF(Flights[[#This Row],[Status]]&lt;&gt;"Delayed","",IF(Flights[[#This Row],[Arrival Delay]]&gt;120,"Severe",IF(Flights[[#This Row],[Arrival Delay]]&gt;60,"Major","Moderate")))</f>
        <v/>
      </c>
      <c r="X3515" t="str">
        <f>IF(OR(AND(Flights[[#This Row],[Status]]="Cancelled",Flights[[#This Row],[Cancellation Reason]]="Airline/Carrier"),Flights[[#This Row],[Delay Type]]="Severe"),"Yes","No")</f>
        <v>No</v>
      </c>
    </row>
    <row r="3516" spans="1:24" x14ac:dyDescent="0.25">
      <c r="A3516" s="3">
        <v>42259</v>
      </c>
      <c r="B3516">
        <f>WEEKNUM(Flights[[#This Row],[Date]],2)</f>
        <v>37</v>
      </c>
      <c r="C3516">
        <f>WEEKDAY(Flights[[#This Row],[Date]],2)</f>
        <v>6</v>
      </c>
      <c r="D3516" t="s">
        <v>1635</v>
      </c>
      <c r="E3516" t="s">
        <v>1995</v>
      </c>
      <c r="F3516" t="s">
        <v>0</v>
      </c>
      <c r="G3516" t="s">
        <v>318</v>
      </c>
      <c r="H3516" t="str">
        <f>_xlfn.XLOOKUP(Flights[[#This Row],[Destination]],Airports!$A$1:$A$77,Airports!$D$1:$D$77,"Code not found")</f>
        <v>Oakland</v>
      </c>
      <c r="I3516" t="str" cm="1">
        <f t="array" ref="I3516">_xlfn.XLOOKUP(Flights[[#This Row],[Destination]],_xlfn._TRO_TRAILING(Airports!A:A),_xlfn._TRO_TRAILING(Airports!E:E),"Code not found")</f>
        <v>CA</v>
      </c>
      <c r="J3516" s="1">
        <v>0.61458333333333337</v>
      </c>
      <c r="K3516">
        <f>HOUR(Flights[[#This Row],[Scheduled Departure]])</f>
        <v>14</v>
      </c>
      <c r="L3516" s="1">
        <v>0.62013888888888891</v>
      </c>
      <c r="M3516">
        <v>8</v>
      </c>
      <c r="N3516">
        <v>67</v>
      </c>
      <c r="O3516" s="14">
        <f>Flights[[#This Row],[Length (min)]]/60</f>
        <v>1.1166666666666667</v>
      </c>
      <c r="P3516">
        <v>337</v>
      </c>
      <c r="Q3516" s="17">
        <f>IFERROR(Flights[[#This Row],[Distance]]/Flights[[#This Row],[Length (hr)]],"")</f>
        <v>301.79104477611941</v>
      </c>
      <c r="R3516" s="1">
        <v>0.66319444444444442</v>
      </c>
      <c r="S3516" s="1">
        <v>0.66666666666666663</v>
      </c>
      <c r="T3516">
        <v>5</v>
      </c>
      <c r="U3516" t="str">
        <f>IF(Flights[[#This Row],[Arrival Delay]]="","Cancelled",IF(Flights[[#This Row],[Arrival Delay]]&gt;15,"Delayed","On time"))</f>
        <v>On time</v>
      </c>
      <c r="V3516" t="str">
        <f>IF(Flights[[#This Row],[Status]]&lt;&gt;"Delayed","",IF(Flights[[#This Row],[Arrival Delay]]&gt;120,"Severe",IF(Flights[[#This Row],[Arrival Delay]]&gt;60,"Major","Moderate")))</f>
        <v/>
      </c>
      <c r="X3516" t="str">
        <f>IF(OR(AND(Flights[[#This Row],[Status]]="Cancelled",Flights[[#This Row],[Cancellation Reason]]="Airline/Carrier"),Flights[[#This Row],[Delay Type]]="Severe"),"Yes","No")</f>
        <v>No</v>
      </c>
    </row>
    <row r="3517" spans="1:24" x14ac:dyDescent="0.25">
      <c r="A3517" s="3">
        <v>42259</v>
      </c>
      <c r="B3517">
        <f>WEEKNUM(Flights[[#This Row],[Date]],2)</f>
        <v>37</v>
      </c>
      <c r="C3517">
        <f>WEEKDAY(Flights[[#This Row],[Date]],2)</f>
        <v>6</v>
      </c>
      <c r="D3517" t="s">
        <v>591</v>
      </c>
      <c r="E3517" t="s">
        <v>1990</v>
      </c>
      <c r="F3517" t="s">
        <v>0</v>
      </c>
      <c r="G3517" t="s">
        <v>297</v>
      </c>
      <c r="H3517" t="str">
        <f>_xlfn.XLOOKUP(Flights[[#This Row],[Destination]],Airports!$A$1:$A$77,Airports!$D$1:$D$77,"Code not found")</f>
        <v>Hilo</v>
      </c>
      <c r="I3517" t="str" cm="1">
        <f t="array" ref="I3517">_xlfn.XLOOKUP(Flights[[#This Row],[Destination]],_xlfn._TRO_TRAILING(Airports!A:A),_xlfn._TRO_TRAILING(Airports!E:E),"Code not found")</f>
        <v>HI</v>
      </c>
      <c r="J3517" s="1">
        <v>0.72152777777777777</v>
      </c>
      <c r="K3517">
        <f>HOUR(Flights[[#This Row],[Scheduled Departure]])</f>
        <v>17</v>
      </c>
      <c r="L3517" s="1">
        <v>0.72777777777777775</v>
      </c>
      <c r="M3517">
        <v>9</v>
      </c>
      <c r="N3517">
        <v>314</v>
      </c>
      <c r="O3517" s="14">
        <f>Flights[[#This Row],[Length (min)]]/60</f>
        <v>5.2333333333333334</v>
      </c>
      <c r="P3517">
        <v>2449</v>
      </c>
      <c r="Q3517" s="17">
        <f>IFERROR(Flights[[#This Row],[Distance]]/Flights[[#This Row],[Length (hr)]],"")</f>
        <v>467.96178343949043</v>
      </c>
      <c r="R3517" s="1">
        <v>0.82847222222222228</v>
      </c>
      <c r="S3517" s="1">
        <v>0.8208333333333333</v>
      </c>
      <c r="T3517">
        <v>-11</v>
      </c>
      <c r="U3517" t="str">
        <f>IF(Flights[[#This Row],[Arrival Delay]]="","Cancelled",IF(Flights[[#This Row],[Arrival Delay]]&gt;15,"Delayed","On time"))</f>
        <v>On time</v>
      </c>
      <c r="V3517" t="str">
        <f>IF(Flights[[#This Row],[Status]]&lt;&gt;"Delayed","",IF(Flights[[#This Row],[Arrival Delay]]&gt;120,"Severe",IF(Flights[[#This Row],[Arrival Delay]]&gt;60,"Major","Moderate")))</f>
        <v/>
      </c>
      <c r="X3517" t="str">
        <f>IF(OR(AND(Flights[[#This Row],[Status]]="Cancelled",Flights[[#This Row],[Cancellation Reason]]="Airline/Carrier"),Flights[[#This Row],[Delay Type]]="Severe"),"Yes","No")</f>
        <v>No</v>
      </c>
    </row>
    <row r="3518" spans="1:24" x14ac:dyDescent="0.25">
      <c r="A3518" s="3">
        <v>42259</v>
      </c>
      <c r="B3518">
        <f>WEEKNUM(Flights[[#This Row],[Date]],2)</f>
        <v>37</v>
      </c>
      <c r="C3518">
        <f>WEEKDAY(Flights[[#This Row],[Date]],2)</f>
        <v>6</v>
      </c>
      <c r="D3518" t="s">
        <v>1374</v>
      </c>
      <c r="E3518" t="s">
        <v>1993</v>
      </c>
      <c r="F3518" t="s">
        <v>0</v>
      </c>
      <c r="G3518" t="s">
        <v>4</v>
      </c>
      <c r="H3518" t="str">
        <f>_xlfn.XLOOKUP(Flights[[#This Row],[Destination]],Airports!$A$1:$A$77,Airports!$D$1:$D$77,"Code not found")</f>
        <v>Chicago</v>
      </c>
      <c r="I3518" t="str" cm="1">
        <f t="array" ref="I3518">_xlfn.XLOOKUP(Flights[[#This Row],[Destination]],_xlfn._TRO_TRAILING(Airports!A:A),_xlfn._TRO_TRAILING(Airports!E:E),"Code not found")</f>
        <v>IL</v>
      </c>
      <c r="J3518" s="1">
        <v>0.74930555555555556</v>
      </c>
      <c r="K3518">
        <f>HOUR(Flights[[#This Row],[Scheduled Departure]])</f>
        <v>17</v>
      </c>
      <c r="L3518" s="1">
        <v>0.74375000000000002</v>
      </c>
      <c r="M3518">
        <v>-8</v>
      </c>
      <c r="N3518">
        <v>254</v>
      </c>
      <c r="O3518" s="14">
        <f>Flights[[#This Row],[Length (min)]]/60</f>
        <v>4.2333333333333334</v>
      </c>
      <c r="P3518">
        <v>1744</v>
      </c>
      <c r="Q3518" s="17">
        <f>IFERROR(Flights[[#This Row],[Distance]]/Flights[[#This Row],[Length (hr)]],"")</f>
        <v>411.96850393700788</v>
      </c>
      <c r="R3518" s="1">
        <v>0.99652777777777779</v>
      </c>
      <c r="S3518" s="1">
        <v>3.472222222222222E-3</v>
      </c>
      <c r="T3518">
        <v>10</v>
      </c>
      <c r="U3518" t="str">
        <f>IF(Flights[[#This Row],[Arrival Delay]]="","Cancelled",IF(Flights[[#This Row],[Arrival Delay]]&gt;15,"Delayed","On time"))</f>
        <v>On time</v>
      </c>
      <c r="V3518" t="str">
        <f>IF(Flights[[#This Row],[Status]]&lt;&gt;"Delayed","",IF(Flights[[#This Row],[Arrival Delay]]&gt;120,"Severe",IF(Flights[[#This Row],[Arrival Delay]]&gt;60,"Major","Moderate")))</f>
        <v/>
      </c>
      <c r="X3518" t="str">
        <f>IF(OR(AND(Flights[[#This Row],[Status]]="Cancelled",Flights[[#This Row],[Cancellation Reason]]="Airline/Carrier"),Flights[[#This Row],[Delay Type]]="Severe"),"Yes","No")</f>
        <v>No</v>
      </c>
    </row>
    <row r="3519" spans="1:24" x14ac:dyDescent="0.25">
      <c r="A3519" s="3">
        <v>42259</v>
      </c>
      <c r="B3519">
        <f>WEEKNUM(Flights[[#This Row],[Date]],2)</f>
        <v>37</v>
      </c>
      <c r="C3519">
        <f>WEEKDAY(Flights[[#This Row],[Date]],2)</f>
        <v>6</v>
      </c>
      <c r="D3519" t="s">
        <v>88</v>
      </c>
      <c r="E3519" t="s">
        <v>1987</v>
      </c>
      <c r="F3519" t="s">
        <v>0</v>
      </c>
      <c r="G3519" t="s">
        <v>15</v>
      </c>
      <c r="H3519" t="str">
        <f>_xlfn.XLOOKUP(Flights[[#This Row],[Destination]],Airports!$A$1:$A$77,Airports!$D$1:$D$77,"Code not found")</f>
        <v>Las Vegas</v>
      </c>
      <c r="I3519" t="str" cm="1">
        <f t="array" ref="I3519">_xlfn.XLOOKUP(Flights[[#This Row],[Destination]],_xlfn._TRO_TRAILING(Airports!A:A),_xlfn._TRO_TRAILING(Airports!E:E),"Code not found")</f>
        <v>NV</v>
      </c>
      <c r="J3519" s="1">
        <v>0.77777777777777779</v>
      </c>
      <c r="K3519">
        <f>HOUR(Flights[[#This Row],[Scheduled Departure]])</f>
        <v>18</v>
      </c>
      <c r="L3519" s="1">
        <v>0.77222222222222225</v>
      </c>
      <c r="M3519">
        <v>-8</v>
      </c>
      <c r="N3519">
        <v>82</v>
      </c>
      <c r="O3519" s="14">
        <f>Flights[[#This Row],[Length (min)]]/60</f>
        <v>1.3666666666666667</v>
      </c>
      <c r="P3519">
        <v>236</v>
      </c>
      <c r="Q3519" s="17">
        <f>IFERROR(Flights[[#This Row],[Distance]]/Flights[[#This Row],[Length (hr)]],"")</f>
        <v>172.6829268292683</v>
      </c>
      <c r="R3519" s="1">
        <v>0.82916666666666672</v>
      </c>
      <c r="S3519" s="1">
        <v>0.82916666666666672</v>
      </c>
      <c r="T3519">
        <v>0</v>
      </c>
      <c r="U3519" t="str">
        <f>IF(Flights[[#This Row],[Arrival Delay]]="","Cancelled",IF(Flights[[#This Row],[Arrival Delay]]&gt;15,"Delayed","On time"))</f>
        <v>On time</v>
      </c>
      <c r="V3519" t="str">
        <f>IF(Flights[[#This Row],[Status]]&lt;&gt;"Delayed","",IF(Flights[[#This Row],[Arrival Delay]]&gt;120,"Severe",IF(Flights[[#This Row],[Arrival Delay]]&gt;60,"Major","Moderate")))</f>
        <v/>
      </c>
      <c r="X3519" t="str">
        <f>IF(OR(AND(Flights[[#This Row],[Status]]="Cancelled",Flights[[#This Row],[Cancellation Reason]]="Airline/Carrier"),Flights[[#This Row],[Delay Type]]="Severe"),"Yes","No")</f>
        <v>No</v>
      </c>
    </row>
    <row r="3520" spans="1:24" x14ac:dyDescent="0.25">
      <c r="A3520" s="3">
        <v>42260</v>
      </c>
      <c r="B3520">
        <f>WEEKNUM(Flights[[#This Row],[Date]],2)</f>
        <v>37</v>
      </c>
      <c r="C3520">
        <f>WEEKDAY(Flights[[#This Row],[Date]],2)</f>
        <v>7</v>
      </c>
      <c r="D3520" t="s">
        <v>1253</v>
      </c>
      <c r="E3520" t="s">
        <v>1989</v>
      </c>
      <c r="F3520" t="s">
        <v>0</v>
      </c>
      <c r="G3520" t="s">
        <v>12</v>
      </c>
      <c r="H3520" t="str">
        <f>_xlfn.XLOOKUP(Flights[[#This Row],[Destination]],Airports!$A$1:$A$77,Airports!$D$1:$D$77,"Code not found")</f>
        <v>New York</v>
      </c>
      <c r="I3520" t="str" cm="1">
        <f t="array" ref="I3520">_xlfn.XLOOKUP(Flights[[#This Row],[Destination]],_xlfn._TRO_TRAILING(Airports!A:A),_xlfn._TRO_TRAILING(Airports!E:E),"Code not found")</f>
        <v>NY</v>
      </c>
      <c r="J3520" s="1">
        <v>0.25694444444444442</v>
      </c>
      <c r="K3520">
        <f>HOUR(Flights[[#This Row],[Scheduled Departure]])</f>
        <v>6</v>
      </c>
      <c r="L3520" s="1">
        <v>0.25347222222222221</v>
      </c>
      <c r="M3520">
        <v>-5</v>
      </c>
      <c r="N3520">
        <v>338</v>
      </c>
      <c r="O3520" s="14">
        <f>Flights[[#This Row],[Length (min)]]/60</f>
        <v>5.6333333333333337</v>
      </c>
      <c r="P3520">
        <v>2475</v>
      </c>
      <c r="Q3520" s="17">
        <f>IFERROR(Flights[[#This Row],[Distance]]/Flights[[#This Row],[Length (hr)]],"")</f>
        <v>439.34911242603545</v>
      </c>
      <c r="R3520" s="1">
        <v>0.61111111111111116</v>
      </c>
      <c r="S3520" s="1">
        <v>0.61319444444444449</v>
      </c>
      <c r="T3520">
        <v>3</v>
      </c>
      <c r="U3520" t="str">
        <f>IF(Flights[[#This Row],[Arrival Delay]]="","Cancelled",IF(Flights[[#This Row],[Arrival Delay]]&gt;15,"Delayed","On time"))</f>
        <v>On time</v>
      </c>
      <c r="V3520" t="str">
        <f>IF(Flights[[#This Row],[Status]]&lt;&gt;"Delayed","",IF(Flights[[#This Row],[Arrival Delay]]&gt;120,"Severe",IF(Flights[[#This Row],[Arrival Delay]]&gt;60,"Major","Moderate")))</f>
        <v/>
      </c>
      <c r="X3520" t="str">
        <f>IF(OR(AND(Flights[[#This Row],[Status]]="Cancelled",Flights[[#This Row],[Cancellation Reason]]="Airline/Carrier"),Flights[[#This Row],[Delay Type]]="Severe"),"Yes","No")</f>
        <v>No</v>
      </c>
    </row>
    <row r="3521" spans="1:24" x14ac:dyDescent="0.25">
      <c r="A3521" s="3">
        <v>42260</v>
      </c>
      <c r="B3521">
        <f>WEEKNUM(Flights[[#This Row],[Date]],2)</f>
        <v>37</v>
      </c>
      <c r="C3521">
        <f>WEEKDAY(Flights[[#This Row],[Date]],2)</f>
        <v>7</v>
      </c>
      <c r="D3521" t="s">
        <v>163</v>
      </c>
      <c r="E3521" t="s">
        <v>1987</v>
      </c>
      <c r="F3521" t="s">
        <v>0</v>
      </c>
      <c r="G3521" t="s">
        <v>10</v>
      </c>
      <c r="H3521" t="str">
        <f>_xlfn.XLOOKUP(Flights[[#This Row],[Destination]],Airports!$A$1:$A$77,Airports!$D$1:$D$77,"Code not found")</f>
        <v>Boston</v>
      </c>
      <c r="I3521" t="str" cm="1">
        <f t="array" ref="I3521">_xlfn.XLOOKUP(Flights[[#This Row],[Destination]],_xlfn._TRO_TRAILING(Airports!A:A),_xlfn._TRO_TRAILING(Airports!E:E),"Code not found")</f>
        <v>MA</v>
      </c>
      <c r="J3521" s="1">
        <v>0.29166666666666669</v>
      </c>
      <c r="K3521">
        <f>HOUR(Flights[[#This Row],[Scheduled Departure]])</f>
        <v>7</v>
      </c>
      <c r="L3521" s="1">
        <v>0.28958333333333336</v>
      </c>
      <c r="M3521">
        <v>-3</v>
      </c>
      <c r="N3521">
        <v>341</v>
      </c>
      <c r="O3521" s="14">
        <f>Flights[[#This Row],[Length (min)]]/60</f>
        <v>5.6833333333333336</v>
      </c>
      <c r="P3521">
        <v>2611</v>
      </c>
      <c r="Q3521" s="17">
        <f>IFERROR(Flights[[#This Row],[Distance]]/Flights[[#This Row],[Length (hr)]],"")</f>
        <v>459.41348973607035</v>
      </c>
      <c r="R3521" s="1">
        <v>0.64861111111111114</v>
      </c>
      <c r="S3521" s="1">
        <v>0.65138888888888891</v>
      </c>
      <c r="T3521">
        <v>4</v>
      </c>
      <c r="U3521" t="str">
        <f>IF(Flights[[#This Row],[Arrival Delay]]="","Cancelled",IF(Flights[[#This Row],[Arrival Delay]]&gt;15,"Delayed","On time"))</f>
        <v>On time</v>
      </c>
      <c r="V3521" t="str">
        <f>IF(Flights[[#This Row],[Status]]&lt;&gt;"Delayed","",IF(Flights[[#This Row],[Arrival Delay]]&gt;120,"Severe",IF(Flights[[#This Row],[Arrival Delay]]&gt;60,"Major","Moderate")))</f>
        <v/>
      </c>
      <c r="X3521" t="str">
        <f>IF(OR(AND(Flights[[#This Row],[Status]]="Cancelled",Flights[[#This Row],[Cancellation Reason]]="Airline/Carrier"),Flights[[#This Row],[Delay Type]]="Severe"),"Yes","No")</f>
        <v>No</v>
      </c>
    </row>
    <row r="3522" spans="1:24" x14ac:dyDescent="0.25">
      <c r="A3522" s="3">
        <v>42260</v>
      </c>
      <c r="B3522">
        <f>WEEKNUM(Flights[[#This Row],[Date]],2)</f>
        <v>37</v>
      </c>
      <c r="C3522">
        <f>WEEKDAY(Flights[[#This Row],[Date]],2)</f>
        <v>7</v>
      </c>
      <c r="D3522" t="s">
        <v>164</v>
      </c>
      <c r="E3522" t="s">
        <v>1987</v>
      </c>
      <c r="F3522" t="s">
        <v>0</v>
      </c>
      <c r="G3522" t="s">
        <v>3</v>
      </c>
      <c r="H3522" t="str">
        <f>_xlfn.XLOOKUP(Flights[[#This Row],[Destination]],Airports!$A$1:$A$77,Airports!$D$1:$D$77,"Code not found")</f>
        <v>Dallas</v>
      </c>
      <c r="I3522" t="str" cm="1">
        <f t="array" ref="I3522">_xlfn.XLOOKUP(Flights[[#This Row],[Destination]],_xlfn._TRO_TRAILING(Airports!A:A),_xlfn._TRO_TRAILING(Airports!E:E),"Code not found")</f>
        <v>TX</v>
      </c>
      <c r="J3522" s="1">
        <v>0.3125</v>
      </c>
      <c r="K3522">
        <f>HOUR(Flights[[#This Row],[Scheduled Departure]])</f>
        <v>7</v>
      </c>
      <c r="L3522" s="1">
        <v>0.31180555555555556</v>
      </c>
      <c r="M3522">
        <v>-1</v>
      </c>
      <c r="N3522">
        <v>182</v>
      </c>
      <c r="O3522" s="14">
        <f>Flights[[#This Row],[Length (min)]]/60</f>
        <v>3.0333333333333332</v>
      </c>
      <c r="P3522">
        <v>1235</v>
      </c>
      <c r="Q3522" s="17">
        <f>IFERROR(Flights[[#This Row],[Distance]]/Flights[[#This Row],[Length (hr)]],"")</f>
        <v>407.14285714285717</v>
      </c>
      <c r="R3522" s="1">
        <v>0.53055555555555556</v>
      </c>
      <c r="S3522" s="1">
        <v>0.52152777777777781</v>
      </c>
      <c r="T3522">
        <v>-13</v>
      </c>
      <c r="U3522" t="str">
        <f>IF(Flights[[#This Row],[Arrival Delay]]="","Cancelled",IF(Flights[[#This Row],[Arrival Delay]]&gt;15,"Delayed","On time"))</f>
        <v>On time</v>
      </c>
      <c r="V3522" t="str">
        <f>IF(Flights[[#This Row],[Status]]&lt;&gt;"Delayed","",IF(Flights[[#This Row],[Arrival Delay]]&gt;120,"Severe",IF(Flights[[#This Row],[Arrival Delay]]&gt;60,"Major","Moderate")))</f>
        <v/>
      </c>
      <c r="X3522" t="str">
        <f>IF(OR(AND(Flights[[#This Row],[Status]]="Cancelled",Flights[[#This Row],[Cancellation Reason]]="Airline/Carrier"),Flights[[#This Row],[Delay Type]]="Severe"),"Yes","No")</f>
        <v>No</v>
      </c>
    </row>
    <row r="3523" spans="1:24" x14ac:dyDescent="0.25">
      <c r="A3523" s="3">
        <v>42260</v>
      </c>
      <c r="B3523">
        <f>WEEKNUM(Flights[[#This Row],[Date]],2)</f>
        <v>37</v>
      </c>
      <c r="C3523">
        <f>WEEKDAY(Flights[[#This Row],[Date]],2)</f>
        <v>7</v>
      </c>
      <c r="D3523" t="s">
        <v>410</v>
      </c>
      <c r="E3523" t="s">
        <v>1992</v>
      </c>
      <c r="F3523" t="s">
        <v>0</v>
      </c>
      <c r="G3523" t="s">
        <v>12</v>
      </c>
      <c r="H3523" t="str">
        <f>_xlfn.XLOOKUP(Flights[[#This Row],[Destination]],Airports!$A$1:$A$77,Airports!$D$1:$D$77,"Code not found")</f>
        <v>New York</v>
      </c>
      <c r="I3523" t="str" cm="1">
        <f t="array" ref="I3523">_xlfn.XLOOKUP(Flights[[#This Row],[Destination]],_xlfn._TRO_TRAILING(Airports!A:A),_xlfn._TRO_TRAILING(Airports!E:E),"Code not found")</f>
        <v>NY</v>
      </c>
      <c r="J3523" s="1">
        <v>0.37152777777777779</v>
      </c>
      <c r="K3523">
        <f>HOUR(Flights[[#This Row],[Scheduled Departure]])</f>
        <v>8</v>
      </c>
      <c r="L3523" s="1">
        <v>0.37430555555555556</v>
      </c>
      <c r="M3523">
        <v>4</v>
      </c>
      <c r="N3523">
        <v>350</v>
      </c>
      <c r="O3523" s="14">
        <f>Flights[[#This Row],[Length (min)]]/60</f>
        <v>5.833333333333333</v>
      </c>
      <c r="P3523">
        <v>2475</v>
      </c>
      <c r="Q3523" s="17">
        <f>IFERROR(Flights[[#This Row],[Distance]]/Flights[[#This Row],[Length (hr)]],"")</f>
        <v>424.28571428571433</v>
      </c>
      <c r="R3523" s="1">
        <v>0.72638888888888886</v>
      </c>
      <c r="S3523" s="1">
        <v>0.74236111111111114</v>
      </c>
      <c r="T3523">
        <v>23</v>
      </c>
      <c r="U3523" t="str">
        <f>IF(Flights[[#This Row],[Arrival Delay]]="","Cancelled",IF(Flights[[#This Row],[Arrival Delay]]&gt;15,"Delayed","On time"))</f>
        <v>Delayed</v>
      </c>
      <c r="V3523" t="str">
        <f>IF(Flights[[#This Row],[Status]]&lt;&gt;"Delayed","",IF(Flights[[#This Row],[Arrival Delay]]&gt;120,"Severe",IF(Flights[[#This Row],[Arrival Delay]]&gt;60,"Major","Moderate")))</f>
        <v>Moderate</v>
      </c>
      <c r="X3523" t="str">
        <f>IF(OR(AND(Flights[[#This Row],[Status]]="Cancelled",Flights[[#This Row],[Cancellation Reason]]="Airline/Carrier"),Flights[[#This Row],[Delay Type]]="Severe"),"Yes","No")</f>
        <v>No</v>
      </c>
    </row>
    <row r="3524" spans="1:24" x14ac:dyDescent="0.25">
      <c r="A3524" s="3">
        <v>42260</v>
      </c>
      <c r="B3524">
        <f>WEEKNUM(Flights[[#This Row],[Date]],2)</f>
        <v>37</v>
      </c>
      <c r="C3524">
        <f>WEEKDAY(Flights[[#This Row],[Date]],2)</f>
        <v>7</v>
      </c>
      <c r="D3524" t="s">
        <v>477</v>
      </c>
      <c r="E3524" t="s">
        <v>1989</v>
      </c>
      <c r="F3524" t="s">
        <v>0</v>
      </c>
      <c r="G3524" t="s">
        <v>276</v>
      </c>
      <c r="H3524" t="str">
        <f>_xlfn.XLOOKUP(Flights[[#This Row],[Destination]],Airports!$A$1:$A$77,Airports!$D$1:$D$77,"Code not found")</f>
        <v>Detroit</v>
      </c>
      <c r="I3524" t="str" cm="1">
        <f t="array" ref="I3524">_xlfn.XLOOKUP(Flights[[#This Row],[Destination]],_xlfn._TRO_TRAILING(Airports!A:A),_xlfn._TRO_TRAILING(Airports!E:E),"Code not found")</f>
        <v>MI</v>
      </c>
      <c r="J3524" s="1">
        <v>0.38194444444444442</v>
      </c>
      <c r="K3524">
        <f>HOUR(Flights[[#This Row],[Scheduled Departure]])</f>
        <v>9</v>
      </c>
      <c r="L3524" s="1">
        <v>0.38055555555555554</v>
      </c>
      <c r="M3524">
        <v>-2</v>
      </c>
      <c r="N3524">
        <v>290</v>
      </c>
      <c r="O3524" s="14">
        <f>Flights[[#This Row],[Length (min)]]/60</f>
        <v>4.833333333333333</v>
      </c>
      <c r="P3524">
        <v>1979</v>
      </c>
      <c r="Q3524" s="17">
        <f>IFERROR(Flights[[#This Row],[Distance]]/Flights[[#This Row],[Length (hr)]],"")</f>
        <v>409.44827586206901</v>
      </c>
      <c r="R3524" s="1">
        <v>0.69444444444444442</v>
      </c>
      <c r="S3524" s="1">
        <v>0.70694444444444449</v>
      </c>
      <c r="T3524">
        <v>18</v>
      </c>
      <c r="U3524" t="str">
        <f>IF(Flights[[#This Row],[Arrival Delay]]="","Cancelled",IF(Flights[[#This Row],[Arrival Delay]]&gt;15,"Delayed","On time"))</f>
        <v>Delayed</v>
      </c>
      <c r="V3524" t="str">
        <f>IF(Flights[[#This Row],[Status]]&lt;&gt;"Delayed","",IF(Flights[[#This Row],[Arrival Delay]]&gt;120,"Severe",IF(Flights[[#This Row],[Arrival Delay]]&gt;60,"Major","Moderate")))</f>
        <v>Moderate</v>
      </c>
      <c r="X3524" t="str">
        <f>IF(OR(AND(Flights[[#This Row],[Status]]="Cancelled",Flights[[#This Row],[Cancellation Reason]]="Airline/Carrier"),Flights[[#This Row],[Delay Type]]="Severe"),"Yes","No")</f>
        <v>No</v>
      </c>
    </row>
    <row r="3525" spans="1:24" x14ac:dyDescent="0.25">
      <c r="A3525" s="3">
        <v>42260</v>
      </c>
      <c r="B3525">
        <f>WEEKNUM(Flights[[#This Row],[Date]],2)</f>
        <v>37</v>
      </c>
      <c r="C3525">
        <f>WEEKDAY(Flights[[#This Row],[Date]],2)</f>
        <v>7</v>
      </c>
      <c r="D3525" t="s">
        <v>451</v>
      </c>
      <c r="E3525" t="s">
        <v>1996</v>
      </c>
      <c r="F3525" t="s">
        <v>0</v>
      </c>
      <c r="G3525" t="s">
        <v>4</v>
      </c>
      <c r="H3525" t="str">
        <f>_xlfn.XLOOKUP(Flights[[#This Row],[Destination]],Airports!$A$1:$A$77,Airports!$D$1:$D$77,"Code not found")</f>
        <v>Chicago</v>
      </c>
      <c r="I3525" t="str" cm="1">
        <f t="array" ref="I3525">_xlfn.XLOOKUP(Flights[[#This Row],[Destination]],_xlfn._TRO_TRAILING(Airports!A:A),_xlfn._TRO_TRAILING(Airports!E:E),"Code not found")</f>
        <v>IL</v>
      </c>
      <c r="J3525" s="1">
        <v>0.4201388888888889</v>
      </c>
      <c r="K3525">
        <f>HOUR(Flights[[#This Row],[Scheduled Departure]])</f>
        <v>10</v>
      </c>
      <c r="L3525" s="1">
        <v>0.41875000000000001</v>
      </c>
      <c r="M3525">
        <v>-2</v>
      </c>
      <c r="N3525">
        <v>240</v>
      </c>
      <c r="O3525" s="14">
        <f>Flights[[#This Row],[Length (min)]]/60</f>
        <v>4</v>
      </c>
      <c r="P3525">
        <v>1744</v>
      </c>
      <c r="Q3525" s="17">
        <f>IFERROR(Flights[[#This Row],[Distance]]/Flights[[#This Row],[Length (hr)]],"")</f>
        <v>436</v>
      </c>
      <c r="R3525" s="1">
        <v>0.67361111111111116</v>
      </c>
      <c r="S3525" s="1">
        <v>0.66874999999999996</v>
      </c>
      <c r="T3525">
        <v>-7</v>
      </c>
      <c r="U3525" t="str">
        <f>IF(Flights[[#This Row],[Arrival Delay]]="","Cancelled",IF(Flights[[#This Row],[Arrival Delay]]&gt;15,"Delayed","On time"))</f>
        <v>On time</v>
      </c>
      <c r="V3525" t="str">
        <f>IF(Flights[[#This Row],[Status]]&lt;&gt;"Delayed","",IF(Flights[[#This Row],[Arrival Delay]]&gt;120,"Severe",IF(Flights[[#This Row],[Arrival Delay]]&gt;60,"Major","Moderate")))</f>
        <v/>
      </c>
      <c r="X3525" t="str">
        <f>IF(OR(AND(Flights[[#This Row],[Status]]="Cancelled",Flights[[#This Row],[Cancellation Reason]]="Airline/Carrier"),Flights[[#This Row],[Delay Type]]="Severe"),"Yes","No")</f>
        <v>No</v>
      </c>
    </row>
    <row r="3526" spans="1:24" x14ac:dyDescent="0.25">
      <c r="A3526" s="3">
        <v>42260</v>
      </c>
      <c r="B3526">
        <f>WEEKNUM(Flights[[#This Row],[Date]],2)</f>
        <v>37</v>
      </c>
      <c r="C3526">
        <f>WEEKDAY(Flights[[#This Row],[Date]],2)</f>
        <v>7</v>
      </c>
      <c r="D3526" t="s">
        <v>197</v>
      </c>
      <c r="E3526" t="s">
        <v>1987</v>
      </c>
      <c r="F3526" t="s">
        <v>0</v>
      </c>
      <c r="G3526" t="s">
        <v>30</v>
      </c>
      <c r="H3526" t="str">
        <f>_xlfn.XLOOKUP(Flights[[#This Row],[Destination]],Airports!$A$1:$A$77,Airports!$D$1:$D$77,"Code not found")</f>
        <v>Pittsburgh</v>
      </c>
      <c r="I3526" t="str" cm="1">
        <f t="array" ref="I3526">_xlfn.XLOOKUP(Flights[[#This Row],[Destination]],_xlfn._TRO_TRAILING(Airports!A:A),_xlfn._TRO_TRAILING(Airports!E:E),"Code not found")</f>
        <v>PA</v>
      </c>
      <c r="J3526" s="1">
        <v>0.4826388888888889</v>
      </c>
      <c r="K3526">
        <f>HOUR(Flights[[#This Row],[Scheduled Departure]])</f>
        <v>11</v>
      </c>
      <c r="L3526" s="1">
        <v>0.47638888888888886</v>
      </c>
      <c r="M3526">
        <v>-9</v>
      </c>
      <c r="N3526">
        <v>302</v>
      </c>
      <c r="O3526" s="14">
        <f>Flights[[#This Row],[Length (min)]]/60</f>
        <v>5.0333333333333332</v>
      </c>
      <c r="P3526">
        <v>2136</v>
      </c>
      <c r="Q3526" s="17">
        <f>IFERROR(Flights[[#This Row],[Distance]]/Flights[[#This Row],[Length (hr)]],"")</f>
        <v>424.37086092715231</v>
      </c>
      <c r="R3526" s="1">
        <v>0.80486111111111114</v>
      </c>
      <c r="S3526" s="1">
        <v>0.81111111111111112</v>
      </c>
      <c r="T3526">
        <v>9</v>
      </c>
      <c r="U3526" t="str">
        <f>IF(Flights[[#This Row],[Arrival Delay]]="","Cancelled",IF(Flights[[#This Row],[Arrival Delay]]&gt;15,"Delayed","On time"))</f>
        <v>On time</v>
      </c>
      <c r="V3526" t="str">
        <f>IF(Flights[[#This Row],[Status]]&lt;&gt;"Delayed","",IF(Flights[[#This Row],[Arrival Delay]]&gt;120,"Severe",IF(Flights[[#This Row],[Arrival Delay]]&gt;60,"Major","Moderate")))</f>
        <v/>
      </c>
      <c r="X3526" t="str">
        <f>IF(OR(AND(Flights[[#This Row],[Status]]="Cancelled",Flights[[#This Row],[Cancellation Reason]]="Airline/Carrier"),Flights[[#This Row],[Delay Type]]="Severe"),"Yes","No")</f>
        <v>No</v>
      </c>
    </row>
    <row r="3527" spans="1:24" x14ac:dyDescent="0.25">
      <c r="A3527" s="3">
        <v>42260</v>
      </c>
      <c r="B3527">
        <f>WEEKNUM(Flights[[#This Row],[Date]],2)</f>
        <v>37</v>
      </c>
      <c r="C3527">
        <f>WEEKDAY(Flights[[#This Row],[Date]],2)</f>
        <v>7</v>
      </c>
      <c r="D3527" t="s">
        <v>1799</v>
      </c>
      <c r="E3527" t="s">
        <v>1994</v>
      </c>
      <c r="F3527" t="s">
        <v>0</v>
      </c>
      <c r="G3527" t="s">
        <v>9</v>
      </c>
      <c r="H3527" t="str">
        <f>_xlfn.XLOOKUP(Flights[[#This Row],[Destination]],Airports!$A$1:$A$77,Airports!$D$1:$D$77,"Code not found")</f>
        <v>San Francisco</v>
      </c>
      <c r="I3527" t="str" cm="1">
        <f t="array" ref="I3527">_xlfn.XLOOKUP(Flights[[#This Row],[Destination]],_xlfn._TRO_TRAILING(Airports!A:A),_xlfn._TRO_TRAILING(Airports!E:E),"Code not found")</f>
        <v>CA</v>
      </c>
      <c r="J3527" s="1">
        <v>0.66666666666666663</v>
      </c>
      <c r="K3527">
        <f>HOUR(Flights[[#This Row],[Scheduled Departure]])</f>
        <v>16</v>
      </c>
      <c r="L3527" s="1">
        <v>0.6694444444444444</v>
      </c>
      <c r="M3527">
        <v>4</v>
      </c>
      <c r="N3527">
        <v>96</v>
      </c>
      <c r="O3527" s="14">
        <f>Flights[[#This Row],[Length (min)]]/60</f>
        <v>1.6</v>
      </c>
      <c r="P3527">
        <v>337</v>
      </c>
      <c r="Q3527" s="17">
        <f>IFERROR(Flights[[#This Row],[Distance]]/Flights[[#This Row],[Length (hr)]],"")</f>
        <v>210.625</v>
      </c>
      <c r="R3527" s="1">
        <v>0.72430555555555554</v>
      </c>
      <c r="S3527" s="1">
        <v>0.73611111111111116</v>
      </c>
      <c r="T3527">
        <v>17</v>
      </c>
      <c r="U3527" t="str">
        <f>IF(Flights[[#This Row],[Arrival Delay]]="","Cancelled",IF(Flights[[#This Row],[Arrival Delay]]&gt;15,"Delayed","On time"))</f>
        <v>Delayed</v>
      </c>
      <c r="V3527" t="str">
        <f>IF(Flights[[#This Row],[Status]]&lt;&gt;"Delayed","",IF(Flights[[#This Row],[Arrival Delay]]&gt;120,"Severe",IF(Flights[[#This Row],[Arrival Delay]]&gt;60,"Major","Moderate")))</f>
        <v>Moderate</v>
      </c>
      <c r="X3527" t="str">
        <f>IF(OR(AND(Flights[[#This Row],[Status]]="Cancelled",Flights[[#This Row],[Cancellation Reason]]="Airline/Carrier"),Flights[[#This Row],[Delay Type]]="Severe"),"Yes","No")</f>
        <v>No</v>
      </c>
    </row>
    <row r="3528" spans="1:24" x14ac:dyDescent="0.25">
      <c r="A3528" s="3">
        <v>42260</v>
      </c>
      <c r="B3528">
        <f>WEEKNUM(Flights[[#This Row],[Date]],2)</f>
        <v>37</v>
      </c>
      <c r="C3528">
        <f>WEEKDAY(Flights[[#This Row],[Date]],2)</f>
        <v>7</v>
      </c>
      <c r="D3528" t="s">
        <v>1699</v>
      </c>
      <c r="E3528" t="s">
        <v>1995</v>
      </c>
      <c r="F3528" t="s">
        <v>0</v>
      </c>
      <c r="G3528" t="s">
        <v>347</v>
      </c>
      <c r="H3528" t="str">
        <f>_xlfn.XLOOKUP(Flights[[#This Row],[Destination]],Airports!$A$1:$A$77,Airports!$D$1:$D$77,"Code not found")</f>
        <v>San Jose</v>
      </c>
      <c r="I3528" t="str" cm="1">
        <f t="array" ref="I3528">_xlfn.XLOOKUP(Flights[[#This Row],[Destination]],_xlfn._TRO_TRAILING(Airports!A:A),_xlfn._TRO_TRAILING(Airports!E:E),"Code not found")</f>
        <v>CA</v>
      </c>
      <c r="J3528" s="1">
        <v>0.69791666666666663</v>
      </c>
      <c r="K3528">
        <f>HOUR(Flights[[#This Row],[Scheduled Departure]])</f>
        <v>16</v>
      </c>
      <c r="L3528" s="1">
        <v>0.69791666666666663</v>
      </c>
      <c r="M3528">
        <v>0</v>
      </c>
      <c r="N3528">
        <v>62</v>
      </c>
      <c r="O3528" s="14">
        <f>Flights[[#This Row],[Length (min)]]/60</f>
        <v>1.0333333333333334</v>
      </c>
      <c r="P3528">
        <v>308</v>
      </c>
      <c r="Q3528" s="17">
        <f>IFERROR(Flights[[#This Row],[Distance]]/Flights[[#This Row],[Length (hr)]],"")</f>
        <v>298.06451612903226</v>
      </c>
      <c r="R3528" s="1">
        <v>0.74305555555555558</v>
      </c>
      <c r="S3528" s="1">
        <v>0.74097222222222225</v>
      </c>
      <c r="T3528">
        <v>-3</v>
      </c>
      <c r="U3528" t="str">
        <f>IF(Flights[[#This Row],[Arrival Delay]]="","Cancelled",IF(Flights[[#This Row],[Arrival Delay]]&gt;15,"Delayed","On time"))</f>
        <v>On time</v>
      </c>
      <c r="V3528" t="str">
        <f>IF(Flights[[#This Row],[Status]]&lt;&gt;"Delayed","",IF(Flights[[#This Row],[Arrival Delay]]&gt;120,"Severe",IF(Flights[[#This Row],[Arrival Delay]]&gt;60,"Major","Moderate")))</f>
        <v/>
      </c>
      <c r="X3528" t="str">
        <f>IF(OR(AND(Flights[[#This Row],[Status]]="Cancelled",Flights[[#This Row],[Cancellation Reason]]="Airline/Carrier"),Flights[[#This Row],[Delay Type]]="Severe"),"Yes","No")</f>
        <v>No</v>
      </c>
    </row>
    <row r="3529" spans="1:24" x14ac:dyDescent="0.25">
      <c r="A3529" s="3">
        <v>42260</v>
      </c>
      <c r="B3529">
        <f>WEEKNUM(Flights[[#This Row],[Date]],2)</f>
        <v>37</v>
      </c>
      <c r="C3529">
        <f>WEEKDAY(Flights[[#This Row],[Date]],2)</f>
        <v>7</v>
      </c>
      <c r="D3529" t="s">
        <v>993</v>
      </c>
      <c r="E3529" t="s">
        <v>1994</v>
      </c>
      <c r="F3529" t="s">
        <v>0</v>
      </c>
      <c r="G3529" t="s">
        <v>318</v>
      </c>
      <c r="H3529" t="str">
        <f>_xlfn.XLOOKUP(Flights[[#This Row],[Destination]],Airports!$A$1:$A$77,Airports!$D$1:$D$77,"Code not found")</f>
        <v>Oakland</v>
      </c>
      <c r="I3529" t="str" cm="1">
        <f t="array" ref="I3529">_xlfn.XLOOKUP(Flights[[#This Row],[Destination]],_xlfn._TRO_TRAILING(Airports!A:A),_xlfn._TRO_TRAILING(Airports!E:E),"Code not found")</f>
        <v>CA</v>
      </c>
      <c r="J3529" s="1">
        <v>0.78472222222222221</v>
      </c>
      <c r="K3529">
        <f>HOUR(Flights[[#This Row],[Scheduled Departure]])</f>
        <v>18</v>
      </c>
      <c r="L3529" s="1">
        <v>0.78194444444444444</v>
      </c>
      <c r="M3529">
        <v>-4</v>
      </c>
      <c r="N3529">
        <v>80</v>
      </c>
      <c r="O3529" s="14">
        <f>Flights[[#This Row],[Length (min)]]/60</f>
        <v>1.3333333333333333</v>
      </c>
      <c r="P3529">
        <v>337</v>
      </c>
      <c r="Q3529" s="17">
        <f>IFERROR(Flights[[#This Row],[Distance]]/Flights[[#This Row],[Length (hr)]],"")</f>
        <v>252.75</v>
      </c>
      <c r="R3529" s="1">
        <v>0.84305555555555556</v>
      </c>
      <c r="S3529" s="1">
        <v>0.83750000000000002</v>
      </c>
      <c r="T3529">
        <v>-8</v>
      </c>
      <c r="U3529" t="str">
        <f>IF(Flights[[#This Row],[Arrival Delay]]="","Cancelled",IF(Flights[[#This Row],[Arrival Delay]]&gt;15,"Delayed","On time"))</f>
        <v>On time</v>
      </c>
      <c r="V3529" t="str">
        <f>IF(Flights[[#This Row],[Status]]&lt;&gt;"Delayed","",IF(Flights[[#This Row],[Arrival Delay]]&gt;120,"Severe",IF(Flights[[#This Row],[Arrival Delay]]&gt;60,"Major","Moderate")))</f>
        <v/>
      </c>
      <c r="X3529" t="str">
        <f>IF(OR(AND(Flights[[#This Row],[Status]]="Cancelled",Flights[[#This Row],[Cancellation Reason]]="Airline/Carrier"),Flights[[#This Row],[Delay Type]]="Severe"),"Yes","No")</f>
        <v>No</v>
      </c>
    </row>
    <row r="3530" spans="1:24" x14ac:dyDescent="0.25">
      <c r="A3530" s="3">
        <v>42260</v>
      </c>
      <c r="B3530">
        <f>WEEKNUM(Flights[[#This Row],[Date]],2)</f>
        <v>37</v>
      </c>
      <c r="C3530">
        <f>WEEKDAY(Flights[[#This Row],[Date]],2)</f>
        <v>7</v>
      </c>
      <c r="D3530" t="s">
        <v>662</v>
      </c>
      <c r="E3530" t="s">
        <v>1994</v>
      </c>
      <c r="F3530" t="s">
        <v>0</v>
      </c>
      <c r="G3530" t="s">
        <v>331</v>
      </c>
      <c r="H3530" t="str">
        <f>_xlfn.XLOOKUP(Flights[[#This Row],[Destination]],Airports!$A$1:$A$77,Airports!$D$1:$D$77,"Code not found")</f>
        <v>Palm Springs</v>
      </c>
      <c r="I3530" t="str" cm="1">
        <f t="array" ref="I3530">_xlfn.XLOOKUP(Flights[[#This Row],[Destination]],_xlfn._TRO_TRAILING(Airports!A:A),_xlfn._TRO_TRAILING(Airports!E:E),"Code not found")</f>
        <v>CA</v>
      </c>
      <c r="J3530" s="1">
        <v>0.94097222222222221</v>
      </c>
      <c r="K3530">
        <f>HOUR(Flights[[#This Row],[Scheduled Departure]])</f>
        <v>22</v>
      </c>
      <c r="L3530" s="1">
        <v>0.9604166666666667</v>
      </c>
      <c r="M3530">
        <v>28</v>
      </c>
      <c r="N3530">
        <v>48</v>
      </c>
      <c r="O3530" s="14">
        <f>Flights[[#This Row],[Length (min)]]/60</f>
        <v>0.8</v>
      </c>
      <c r="P3530">
        <v>110</v>
      </c>
      <c r="Q3530" s="17">
        <f>IFERROR(Flights[[#This Row],[Distance]]/Flights[[#This Row],[Length (hr)]],"")</f>
        <v>137.5</v>
      </c>
      <c r="R3530" s="1">
        <v>0.97777777777777775</v>
      </c>
      <c r="S3530" s="1">
        <v>0.99375000000000002</v>
      </c>
      <c r="T3530">
        <v>23</v>
      </c>
      <c r="U3530" t="str">
        <f>IF(Flights[[#This Row],[Arrival Delay]]="","Cancelled",IF(Flights[[#This Row],[Arrival Delay]]&gt;15,"Delayed","On time"))</f>
        <v>Delayed</v>
      </c>
      <c r="V3530" t="str">
        <f>IF(Flights[[#This Row],[Status]]&lt;&gt;"Delayed","",IF(Flights[[#This Row],[Arrival Delay]]&gt;120,"Severe",IF(Flights[[#This Row],[Arrival Delay]]&gt;60,"Major","Moderate")))</f>
        <v>Moderate</v>
      </c>
      <c r="X3530" t="str">
        <f>IF(OR(AND(Flights[[#This Row],[Status]]="Cancelled",Flights[[#This Row],[Cancellation Reason]]="Airline/Carrier"),Flights[[#This Row],[Delay Type]]="Severe"),"Yes","No")</f>
        <v>No</v>
      </c>
    </row>
    <row r="3531" spans="1:24" x14ac:dyDescent="0.25">
      <c r="A3531" s="3">
        <v>42261</v>
      </c>
      <c r="B3531">
        <f>WEEKNUM(Flights[[#This Row],[Date]],2)</f>
        <v>38</v>
      </c>
      <c r="C3531">
        <f>WEEKDAY(Flights[[#This Row],[Date]],2)</f>
        <v>1</v>
      </c>
      <c r="D3531" t="s">
        <v>1253</v>
      </c>
      <c r="E3531" t="s">
        <v>1989</v>
      </c>
      <c r="F3531" t="s">
        <v>0</v>
      </c>
      <c r="G3531" t="s">
        <v>12</v>
      </c>
      <c r="H3531" t="str">
        <f>_xlfn.XLOOKUP(Flights[[#This Row],[Destination]],Airports!$A$1:$A$77,Airports!$D$1:$D$77,"Code not found")</f>
        <v>New York</v>
      </c>
      <c r="I3531" t="str" cm="1">
        <f t="array" ref="I3531">_xlfn.XLOOKUP(Flights[[#This Row],[Destination]],_xlfn._TRO_TRAILING(Airports!A:A),_xlfn._TRO_TRAILING(Airports!E:E),"Code not found")</f>
        <v>NY</v>
      </c>
      <c r="J3531" s="1">
        <v>0.25694444444444442</v>
      </c>
      <c r="K3531">
        <f>HOUR(Flights[[#This Row],[Scheduled Departure]])</f>
        <v>6</v>
      </c>
      <c r="L3531" s="1">
        <v>0.25555555555555554</v>
      </c>
      <c r="M3531">
        <v>-2</v>
      </c>
      <c r="N3531">
        <v>327</v>
      </c>
      <c r="O3531" s="14">
        <f>Flights[[#This Row],[Length (min)]]/60</f>
        <v>5.45</v>
      </c>
      <c r="P3531">
        <v>2475</v>
      </c>
      <c r="Q3531" s="17">
        <f>IFERROR(Flights[[#This Row],[Distance]]/Flights[[#This Row],[Length (hr)]],"")</f>
        <v>454.12844036697248</v>
      </c>
      <c r="R3531" s="1">
        <v>0.61111111111111116</v>
      </c>
      <c r="S3531" s="1">
        <v>0.60763888888888884</v>
      </c>
      <c r="T3531">
        <v>-5</v>
      </c>
      <c r="U3531" t="str">
        <f>IF(Flights[[#This Row],[Arrival Delay]]="","Cancelled",IF(Flights[[#This Row],[Arrival Delay]]&gt;15,"Delayed","On time"))</f>
        <v>On time</v>
      </c>
      <c r="V3531" t="str">
        <f>IF(Flights[[#This Row],[Status]]&lt;&gt;"Delayed","",IF(Flights[[#This Row],[Arrival Delay]]&gt;120,"Severe",IF(Flights[[#This Row],[Arrival Delay]]&gt;60,"Major","Moderate")))</f>
        <v/>
      </c>
      <c r="X3531" t="str">
        <f>IF(OR(AND(Flights[[#This Row],[Status]]="Cancelled",Flights[[#This Row],[Cancellation Reason]]="Airline/Carrier"),Flights[[#This Row],[Delay Type]]="Severe"),"Yes","No")</f>
        <v>No</v>
      </c>
    </row>
    <row r="3532" spans="1:24" x14ac:dyDescent="0.25">
      <c r="A3532" s="3">
        <v>42261</v>
      </c>
      <c r="B3532">
        <f>WEEKNUM(Flights[[#This Row],[Date]],2)</f>
        <v>38</v>
      </c>
      <c r="C3532">
        <f>WEEKDAY(Flights[[#This Row],[Date]],2)</f>
        <v>1</v>
      </c>
      <c r="D3532" t="s">
        <v>1662</v>
      </c>
      <c r="E3532" t="s">
        <v>1990</v>
      </c>
      <c r="F3532" t="s">
        <v>0</v>
      </c>
      <c r="G3532" t="s">
        <v>273</v>
      </c>
      <c r="H3532" t="str">
        <f>_xlfn.XLOOKUP(Flights[[#This Row],[Destination]],Airports!$A$1:$A$77,Airports!$D$1:$D$77,"Code not found")</f>
        <v>Denver</v>
      </c>
      <c r="I3532" t="str" cm="1">
        <f t="array" ref="I3532">_xlfn.XLOOKUP(Flights[[#This Row],[Destination]],_xlfn._TRO_TRAILING(Airports!A:A),_xlfn._TRO_TRAILING(Airports!E:E),"Code not found")</f>
        <v>CO</v>
      </c>
      <c r="J3532" s="1">
        <v>0.26597222222222222</v>
      </c>
      <c r="K3532">
        <f>HOUR(Flights[[#This Row],[Scheduled Departure]])</f>
        <v>6</v>
      </c>
      <c r="L3532" s="1">
        <v>0.26111111111111113</v>
      </c>
      <c r="M3532">
        <v>-7</v>
      </c>
      <c r="N3532">
        <v>142</v>
      </c>
      <c r="O3532" s="14">
        <f>Flights[[#This Row],[Length (min)]]/60</f>
        <v>2.3666666666666667</v>
      </c>
      <c r="P3532">
        <v>862</v>
      </c>
      <c r="Q3532" s="17">
        <f>IFERROR(Flights[[#This Row],[Distance]]/Flights[[#This Row],[Length (hr)]],"")</f>
        <v>364.22535211267603</v>
      </c>
      <c r="R3532" s="1">
        <v>0.40694444444444444</v>
      </c>
      <c r="S3532" s="1">
        <v>0.40138888888888891</v>
      </c>
      <c r="T3532">
        <v>-8</v>
      </c>
      <c r="U3532" t="str">
        <f>IF(Flights[[#This Row],[Arrival Delay]]="","Cancelled",IF(Flights[[#This Row],[Arrival Delay]]&gt;15,"Delayed","On time"))</f>
        <v>On time</v>
      </c>
      <c r="V3532" t="str">
        <f>IF(Flights[[#This Row],[Status]]&lt;&gt;"Delayed","",IF(Flights[[#This Row],[Arrival Delay]]&gt;120,"Severe",IF(Flights[[#This Row],[Arrival Delay]]&gt;60,"Major","Moderate")))</f>
        <v/>
      </c>
      <c r="X3532" t="str">
        <f>IF(OR(AND(Flights[[#This Row],[Status]]="Cancelled",Flights[[#This Row],[Cancellation Reason]]="Airline/Carrier"),Flights[[#This Row],[Delay Type]]="Severe"),"Yes","No")</f>
        <v>No</v>
      </c>
    </row>
    <row r="3533" spans="1:24" x14ac:dyDescent="0.25">
      <c r="A3533" s="3">
        <v>42261</v>
      </c>
      <c r="B3533">
        <f>WEEKNUM(Flights[[#This Row],[Date]],2)</f>
        <v>38</v>
      </c>
      <c r="C3533">
        <f>WEEKDAY(Flights[[#This Row],[Date]],2)</f>
        <v>1</v>
      </c>
      <c r="D3533" t="s">
        <v>412</v>
      </c>
      <c r="E3533" t="s">
        <v>1996</v>
      </c>
      <c r="F3533" t="s">
        <v>0</v>
      </c>
      <c r="G3533" t="s">
        <v>16</v>
      </c>
      <c r="H3533" t="str">
        <f>_xlfn.XLOOKUP(Flights[[#This Row],[Destination]],Airports!$A$1:$A$77,Airports!$D$1:$D$77,"Code not found")</f>
        <v>Dulles</v>
      </c>
      <c r="I3533" t="str" cm="1">
        <f t="array" ref="I3533">_xlfn.XLOOKUP(Flights[[#This Row],[Destination]],_xlfn._TRO_TRAILING(Airports!A:A),_xlfn._TRO_TRAILING(Airports!E:E),"Code not found")</f>
        <v>VA</v>
      </c>
      <c r="J3533" s="1">
        <v>0.33680555555555558</v>
      </c>
      <c r="K3533">
        <f>HOUR(Flights[[#This Row],[Scheduled Departure]])</f>
        <v>8</v>
      </c>
      <c r="L3533" s="1">
        <v>0.33402777777777776</v>
      </c>
      <c r="M3533">
        <v>-4</v>
      </c>
      <c r="N3533">
        <v>287</v>
      </c>
      <c r="O3533" s="14">
        <f>Flights[[#This Row],[Length (min)]]/60</f>
        <v>4.7833333333333332</v>
      </c>
      <c r="P3533">
        <v>2288</v>
      </c>
      <c r="Q3533" s="17">
        <f>IFERROR(Flights[[#This Row],[Distance]]/Flights[[#This Row],[Length (hr)]],"")</f>
        <v>478.32752613240422</v>
      </c>
      <c r="R3533" s="1">
        <v>0.67013888888888884</v>
      </c>
      <c r="S3533" s="1">
        <v>0.65833333333333333</v>
      </c>
      <c r="T3533">
        <v>-17</v>
      </c>
      <c r="U3533" t="str">
        <f>IF(Flights[[#This Row],[Arrival Delay]]="","Cancelled",IF(Flights[[#This Row],[Arrival Delay]]&gt;15,"Delayed","On time"))</f>
        <v>On time</v>
      </c>
      <c r="V3533" t="str">
        <f>IF(Flights[[#This Row],[Status]]&lt;&gt;"Delayed","",IF(Flights[[#This Row],[Arrival Delay]]&gt;120,"Severe",IF(Flights[[#This Row],[Arrival Delay]]&gt;60,"Major","Moderate")))</f>
        <v/>
      </c>
      <c r="X3533" t="str">
        <f>IF(OR(AND(Flights[[#This Row],[Status]]="Cancelled",Flights[[#This Row],[Cancellation Reason]]="Airline/Carrier"),Flights[[#This Row],[Delay Type]]="Severe"),"Yes","No")</f>
        <v>No</v>
      </c>
    </row>
    <row r="3534" spans="1:24" x14ac:dyDescent="0.25">
      <c r="A3534" s="3">
        <v>42261</v>
      </c>
      <c r="B3534">
        <f>WEEKNUM(Flights[[#This Row],[Date]],2)</f>
        <v>38</v>
      </c>
      <c r="C3534">
        <f>WEEKDAY(Flights[[#This Row],[Date]],2)</f>
        <v>1</v>
      </c>
      <c r="D3534" t="s">
        <v>1674</v>
      </c>
      <c r="E3534" t="s">
        <v>1995</v>
      </c>
      <c r="F3534" t="s">
        <v>0</v>
      </c>
      <c r="G3534" t="s">
        <v>351</v>
      </c>
      <c r="H3534" t="str">
        <f>_xlfn.XLOOKUP(Flights[[#This Row],[Destination]],Airports!$A$1:$A$77,Airports!$D$1:$D$77,"Code not found")</f>
        <v>Sacramento</v>
      </c>
      <c r="I3534" t="str" cm="1">
        <f t="array" ref="I3534">_xlfn.XLOOKUP(Flights[[#This Row],[Destination]],_xlfn._TRO_TRAILING(Airports!A:A),_xlfn._TRO_TRAILING(Airports!E:E),"Code not found")</f>
        <v>CA</v>
      </c>
      <c r="J3534" s="1">
        <v>0.40277777777777779</v>
      </c>
      <c r="K3534">
        <f>HOUR(Flights[[#This Row],[Scheduled Departure]])</f>
        <v>9</v>
      </c>
      <c r="L3534" s="1">
        <v>0.40069444444444446</v>
      </c>
      <c r="M3534">
        <v>-3</v>
      </c>
      <c r="N3534">
        <v>74</v>
      </c>
      <c r="O3534" s="14">
        <f>Flights[[#This Row],[Length (min)]]/60</f>
        <v>1.2333333333333334</v>
      </c>
      <c r="P3534">
        <v>373</v>
      </c>
      <c r="Q3534" s="17">
        <f>IFERROR(Flights[[#This Row],[Distance]]/Flights[[#This Row],[Length (hr)]],"")</f>
        <v>302.43243243243239</v>
      </c>
      <c r="R3534" s="1">
        <v>0.4548611111111111</v>
      </c>
      <c r="S3534" s="1">
        <v>0.45208333333333334</v>
      </c>
      <c r="T3534">
        <v>-4</v>
      </c>
      <c r="U3534" t="str">
        <f>IF(Flights[[#This Row],[Arrival Delay]]="","Cancelled",IF(Flights[[#This Row],[Arrival Delay]]&gt;15,"Delayed","On time"))</f>
        <v>On time</v>
      </c>
      <c r="V3534" t="str">
        <f>IF(Flights[[#This Row],[Status]]&lt;&gt;"Delayed","",IF(Flights[[#This Row],[Arrival Delay]]&gt;120,"Severe",IF(Flights[[#This Row],[Arrival Delay]]&gt;60,"Major","Moderate")))</f>
        <v/>
      </c>
      <c r="X3534" t="str">
        <f>IF(OR(AND(Flights[[#This Row],[Status]]="Cancelled",Flights[[#This Row],[Cancellation Reason]]="Airline/Carrier"),Flights[[#This Row],[Delay Type]]="Severe"),"Yes","No")</f>
        <v>No</v>
      </c>
    </row>
    <row r="3535" spans="1:24" x14ac:dyDescent="0.25">
      <c r="A3535" s="3">
        <v>42261</v>
      </c>
      <c r="B3535">
        <f>WEEKNUM(Flights[[#This Row],[Date]],2)</f>
        <v>38</v>
      </c>
      <c r="C3535">
        <f>WEEKDAY(Flights[[#This Row],[Date]],2)</f>
        <v>1</v>
      </c>
      <c r="D3535" t="s">
        <v>174</v>
      </c>
      <c r="E3535" t="s">
        <v>1987</v>
      </c>
      <c r="F3535" t="s">
        <v>0</v>
      </c>
      <c r="G3535" t="s">
        <v>2</v>
      </c>
      <c r="H3535" t="str">
        <f>_xlfn.XLOOKUP(Flights[[#This Row],[Destination]],Airports!$A$1:$A$77,Airports!$D$1:$D$77,"Code not found")</f>
        <v>Miami</v>
      </c>
      <c r="I3535" t="str" cm="1">
        <f t="array" ref="I3535">_xlfn.XLOOKUP(Flights[[#This Row],[Destination]],_xlfn._TRO_TRAILING(Airports!A:A),_xlfn._TRO_TRAILING(Airports!E:E),"Code not found")</f>
        <v>FL</v>
      </c>
      <c r="J3535" s="1">
        <v>0.44791666666666669</v>
      </c>
      <c r="K3535">
        <f>HOUR(Flights[[#This Row],[Scheduled Departure]])</f>
        <v>10</v>
      </c>
      <c r="L3535" s="1">
        <v>0.4465277777777778</v>
      </c>
      <c r="M3535">
        <v>-2</v>
      </c>
      <c r="N3535">
        <v>294</v>
      </c>
      <c r="O3535" s="14">
        <f>Flights[[#This Row],[Length (min)]]/60</f>
        <v>4.9000000000000004</v>
      </c>
      <c r="P3535">
        <v>2342</v>
      </c>
      <c r="Q3535" s="17">
        <f>IFERROR(Flights[[#This Row],[Distance]]/Flights[[#This Row],[Length (hr)]],"")</f>
        <v>477.95918367346934</v>
      </c>
      <c r="R3535" s="1">
        <v>0.78194444444444444</v>
      </c>
      <c r="S3535" s="1">
        <v>0.77569444444444446</v>
      </c>
      <c r="T3535">
        <v>-9</v>
      </c>
      <c r="U3535" t="str">
        <f>IF(Flights[[#This Row],[Arrival Delay]]="","Cancelled",IF(Flights[[#This Row],[Arrival Delay]]&gt;15,"Delayed","On time"))</f>
        <v>On time</v>
      </c>
      <c r="V3535" t="str">
        <f>IF(Flights[[#This Row],[Status]]&lt;&gt;"Delayed","",IF(Flights[[#This Row],[Arrival Delay]]&gt;120,"Severe",IF(Flights[[#This Row],[Arrival Delay]]&gt;60,"Major","Moderate")))</f>
        <v/>
      </c>
      <c r="X3535" t="str">
        <f>IF(OR(AND(Flights[[#This Row],[Status]]="Cancelled",Flights[[#This Row],[Cancellation Reason]]="Airline/Carrier"),Flights[[#This Row],[Delay Type]]="Severe"),"Yes","No")</f>
        <v>No</v>
      </c>
    </row>
    <row r="3536" spans="1:24" x14ac:dyDescent="0.25">
      <c r="A3536" s="3">
        <v>42261</v>
      </c>
      <c r="B3536">
        <f>WEEKNUM(Flights[[#This Row],[Date]],2)</f>
        <v>38</v>
      </c>
      <c r="C3536">
        <f>WEEKDAY(Flights[[#This Row],[Date]],2)</f>
        <v>1</v>
      </c>
      <c r="D3536" t="s">
        <v>176</v>
      </c>
      <c r="E3536" t="s">
        <v>1987</v>
      </c>
      <c r="F3536" t="s">
        <v>0</v>
      </c>
      <c r="G3536" t="s">
        <v>9</v>
      </c>
      <c r="H3536" t="str">
        <f>_xlfn.XLOOKUP(Flights[[#This Row],[Destination]],Airports!$A$1:$A$77,Airports!$D$1:$D$77,"Code not found")</f>
        <v>San Francisco</v>
      </c>
      <c r="I3536" t="str" cm="1">
        <f t="array" ref="I3536">_xlfn.XLOOKUP(Flights[[#This Row],[Destination]],_xlfn._TRO_TRAILING(Airports!A:A),_xlfn._TRO_TRAILING(Airports!E:E),"Code not found")</f>
        <v>CA</v>
      </c>
      <c r="J3536" s="1">
        <v>0.51041666666666663</v>
      </c>
      <c r="K3536">
        <f>HOUR(Flights[[#This Row],[Scheduled Departure]])</f>
        <v>12</v>
      </c>
      <c r="L3536" s="1">
        <v>0.52361111111111114</v>
      </c>
      <c r="M3536">
        <v>19</v>
      </c>
      <c r="N3536">
        <v>92</v>
      </c>
      <c r="O3536" s="14">
        <f>Flights[[#This Row],[Length (min)]]/60</f>
        <v>1.5333333333333334</v>
      </c>
      <c r="P3536">
        <v>337</v>
      </c>
      <c r="Q3536" s="17">
        <f>IFERROR(Flights[[#This Row],[Distance]]/Flights[[#This Row],[Length (hr)]],"")</f>
        <v>219.78260869565216</v>
      </c>
      <c r="R3536" s="1">
        <v>0.56805555555555554</v>
      </c>
      <c r="S3536" s="1">
        <v>0.58750000000000002</v>
      </c>
      <c r="T3536">
        <v>28</v>
      </c>
      <c r="U3536" t="str">
        <f>IF(Flights[[#This Row],[Arrival Delay]]="","Cancelled",IF(Flights[[#This Row],[Arrival Delay]]&gt;15,"Delayed","On time"))</f>
        <v>Delayed</v>
      </c>
      <c r="V3536" t="str">
        <f>IF(Flights[[#This Row],[Status]]&lt;&gt;"Delayed","",IF(Flights[[#This Row],[Arrival Delay]]&gt;120,"Severe",IF(Flights[[#This Row],[Arrival Delay]]&gt;60,"Major","Moderate")))</f>
        <v>Moderate</v>
      </c>
      <c r="X3536" t="str">
        <f>IF(OR(AND(Flights[[#This Row],[Status]]="Cancelled",Flights[[#This Row],[Cancellation Reason]]="Airline/Carrier"),Flights[[#This Row],[Delay Type]]="Severe"),"Yes","No")</f>
        <v>No</v>
      </c>
    </row>
    <row r="3537" spans="1:24" x14ac:dyDescent="0.25">
      <c r="A3537" s="3">
        <v>42261</v>
      </c>
      <c r="B3537">
        <f>WEEKNUM(Flights[[#This Row],[Date]],2)</f>
        <v>38</v>
      </c>
      <c r="C3537">
        <f>WEEKDAY(Flights[[#This Row],[Date]],2)</f>
        <v>1</v>
      </c>
      <c r="D3537" t="s">
        <v>199</v>
      </c>
      <c r="E3537" t="s">
        <v>1987</v>
      </c>
      <c r="F3537" t="s">
        <v>0</v>
      </c>
      <c r="G3537" t="s">
        <v>27</v>
      </c>
      <c r="H3537" t="str">
        <f>_xlfn.XLOOKUP(Flights[[#This Row],[Destination]],Airports!$A$1:$A$77,Airports!$D$1:$D$77,"Code not found")</f>
        <v>Charlotte</v>
      </c>
      <c r="I3537" t="str" cm="1">
        <f t="array" ref="I3537">_xlfn.XLOOKUP(Flights[[#This Row],[Destination]],_xlfn._TRO_TRAILING(Airports!A:A),_xlfn._TRO_TRAILING(Airports!E:E),"Code not found")</f>
        <v>NC</v>
      </c>
      <c r="J3537" s="1">
        <v>0.55208333333333337</v>
      </c>
      <c r="K3537">
        <f>HOUR(Flights[[#This Row],[Scheduled Departure]])</f>
        <v>13</v>
      </c>
      <c r="L3537" s="1">
        <v>0.54722222222222228</v>
      </c>
      <c r="M3537">
        <v>-7</v>
      </c>
      <c r="N3537">
        <v>279</v>
      </c>
      <c r="O3537" s="14">
        <f>Flights[[#This Row],[Length (min)]]/60</f>
        <v>4.6500000000000004</v>
      </c>
      <c r="P3537">
        <v>2125</v>
      </c>
      <c r="Q3537" s="17">
        <f>IFERROR(Flights[[#This Row],[Distance]]/Flights[[#This Row],[Length (hr)]],"")</f>
        <v>456.98924731182791</v>
      </c>
      <c r="R3537" s="1">
        <v>0.87777777777777777</v>
      </c>
      <c r="S3537" s="1">
        <v>0.86597222222222225</v>
      </c>
      <c r="T3537">
        <v>-17</v>
      </c>
      <c r="U3537" t="str">
        <f>IF(Flights[[#This Row],[Arrival Delay]]="","Cancelled",IF(Flights[[#This Row],[Arrival Delay]]&gt;15,"Delayed","On time"))</f>
        <v>On time</v>
      </c>
      <c r="V3537" t="str">
        <f>IF(Flights[[#This Row],[Status]]&lt;&gt;"Delayed","",IF(Flights[[#This Row],[Arrival Delay]]&gt;120,"Severe",IF(Flights[[#This Row],[Arrival Delay]]&gt;60,"Major","Moderate")))</f>
        <v/>
      </c>
      <c r="X3537" t="str">
        <f>IF(OR(AND(Flights[[#This Row],[Status]]="Cancelled",Flights[[#This Row],[Cancellation Reason]]="Airline/Carrier"),Flights[[#This Row],[Delay Type]]="Severe"),"Yes","No")</f>
        <v>No</v>
      </c>
    </row>
    <row r="3538" spans="1:24" x14ac:dyDescent="0.25">
      <c r="A3538" s="3">
        <v>42261</v>
      </c>
      <c r="B3538">
        <f>WEEKNUM(Flights[[#This Row],[Date]],2)</f>
        <v>38</v>
      </c>
      <c r="C3538">
        <f>WEEKDAY(Flights[[#This Row],[Date]],2)</f>
        <v>1</v>
      </c>
      <c r="D3538" t="s">
        <v>585</v>
      </c>
      <c r="E3538" t="s">
        <v>1996</v>
      </c>
      <c r="F3538" t="s">
        <v>0</v>
      </c>
      <c r="G3538" t="s">
        <v>344</v>
      </c>
      <c r="H3538" t="str">
        <f>_xlfn.XLOOKUP(Flights[[#This Row],[Destination]],Airports!$A$1:$A$77,Airports!$D$1:$D$77,"Code not found")</f>
        <v>Seattle</v>
      </c>
      <c r="I3538" t="str" cm="1">
        <f t="array" ref="I3538">_xlfn.XLOOKUP(Flights[[#This Row],[Destination]],_xlfn._TRO_TRAILING(Airports!A:A),_xlfn._TRO_TRAILING(Airports!E:E),"Code not found")</f>
        <v>WA</v>
      </c>
      <c r="J3538" s="1">
        <v>0.60416666666666663</v>
      </c>
      <c r="K3538">
        <f>HOUR(Flights[[#This Row],[Scheduled Departure]])</f>
        <v>14</v>
      </c>
      <c r="L3538" s="1">
        <v>0.62708333333333333</v>
      </c>
      <c r="M3538">
        <v>33</v>
      </c>
      <c r="N3538">
        <v>139</v>
      </c>
      <c r="O3538" s="14">
        <f>Flights[[#This Row],[Length (min)]]/60</f>
        <v>2.3166666666666669</v>
      </c>
      <c r="P3538">
        <v>954</v>
      </c>
      <c r="Q3538" s="17">
        <f>IFERROR(Flights[[#This Row],[Distance]]/Flights[[#This Row],[Length (hr)]],"")</f>
        <v>411.79856115107913</v>
      </c>
      <c r="R3538" s="1">
        <v>0.70486111111111116</v>
      </c>
      <c r="S3538" s="1">
        <v>0.72361111111111109</v>
      </c>
      <c r="T3538">
        <v>27</v>
      </c>
      <c r="U3538" t="str">
        <f>IF(Flights[[#This Row],[Arrival Delay]]="","Cancelled",IF(Flights[[#This Row],[Arrival Delay]]&gt;15,"Delayed","On time"))</f>
        <v>Delayed</v>
      </c>
      <c r="V3538" t="str">
        <f>IF(Flights[[#This Row],[Status]]&lt;&gt;"Delayed","",IF(Flights[[#This Row],[Arrival Delay]]&gt;120,"Severe",IF(Flights[[#This Row],[Arrival Delay]]&gt;60,"Major","Moderate")))</f>
        <v>Moderate</v>
      </c>
      <c r="X3538" t="str">
        <f>IF(OR(AND(Flights[[#This Row],[Status]]="Cancelled",Flights[[#This Row],[Cancellation Reason]]="Airline/Carrier"),Flights[[#This Row],[Delay Type]]="Severe"),"Yes","No")</f>
        <v>No</v>
      </c>
    </row>
    <row r="3539" spans="1:24" x14ac:dyDescent="0.25">
      <c r="A3539" s="3">
        <v>42261</v>
      </c>
      <c r="B3539">
        <f>WEEKNUM(Flights[[#This Row],[Date]],2)</f>
        <v>38</v>
      </c>
      <c r="C3539">
        <f>WEEKDAY(Flights[[#This Row],[Date]],2)</f>
        <v>1</v>
      </c>
      <c r="D3539" t="s">
        <v>636</v>
      </c>
      <c r="E3539" t="s">
        <v>1994</v>
      </c>
      <c r="F3539" t="s">
        <v>0</v>
      </c>
      <c r="G3539" t="s">
        <v>246</v>
      </c>
      <c r="H3539" t="str">
        <f>_xlfn.XLOOKUP(Flights[[#This Row],[Destination]],Airports!$A$1:$A$77,Airports!$D$1:$D$77,"Code not found")</f>
        <v>Albuquerque</v>
      </c>
      <c r="I3539" t="str" cm="1">
        <f t="array" ref="I3539">_xlfn.XLOOKUP(Flights[[#This Row],[Destination]],_xlfn._TRO_TRAILING(Airports!A:A),_xlfn._TRO_TRAILING(Airports!E:E),"Code not found")</f>
        <v>NM</v>
      </c>
      <c r="J3539" s="1">
        <v>0.61111111111111116</v>
      </c>
      <c r="K3539">
        <f>HOUR(Flights[[#This Row],[Scheduled Departure]])</f>
        <v>14</v>
      </c>
      <c r="L3539" s="1">
        <v>0.61736111111111114</v>
      </c>
      <c r="M3539">
        <v>9</v>
      </c>
      <c r="N3539">
        <v>96</v>
      </c>
      <c r="O3539" s="14">
        <f>Flights[[#This Row],[Length (min)]]/60</f>
        <v>1.6</v>
      </c>
      <c r="P3539">
        <v>677</v>
      </c>
      <c r="Q3539" s="17">
        <f>IFERROR(Flights[[#This Row],[Distance]]/Flights[[#This Row],[Length (hr)]],"")</f>
        <v>423.125</v>
      </c>
      <c r="R3539" s="1">
        <v>0.73124999999999996</v>
      </c>
      <c r="S3539" s="1">
        <v>0.72569444444444442</v>
      </c>
      <c r="T3539">
        <v>-8</v>
      </c>
      <c r="U3539" t="str">
        <f>IF(Flights[[#This Row],[Arrival Delay]]="","Cancelled",IF(Flights[[#This Row],[Arrival Delay]]&gt;15,"Delayed","On time"))</f>
        <v>On time</v>
      </c>
      <c r="V3539" t="str">
        <f>IF(Flights[[#This Row],[Status]]&lt;&gt;"Delayed","",IF(Flights[[#This Row],[Arrival Delay]]&gt;120,"Severe",IF(Flights[[#This Row],[Arrival Delay]]&gt;60,"Major","Moderate")))</f>
        <v/>
      </c>
      <c r="X3539" t="str">
        <f>IF(OR(AND(Flights[[#This Row],[Status]]="Cancelled",Flights[[#This Row],[Cancellation Reason]]="Airline/Carrier"),Flights[[#This Row],[Delay Type]]="Severe"),"Yes","No")</f>
        <v>No</v>
      </c>
    </row>
    <row r="3540" spans="1:24" x14ac:dyDescent="0.25">
      <c r="A3540" s="3">
        <v>42261</v>
      </c>
      <c r="B3540">
        <f>WEEKNUM(Flights[[#This Row],[Date]],2)</f>
        <v>38</v>
      </c>
      <c r="C3540">
        <f>WEEKDAY(Flights[[#This Row],[Date]],2)</f>
        <v>1</v>
      </c>
      <c r="D3540" t="s">
        <v>1700</v>
      </c>
      <c r="E3540" t="s">
        <v>1995</v>
      </c>
      <c r="F3540" t="s">
        <v>0</v>
      </c>
      <c r="G3540" t="s">
        <v>270</v>
      </c>
      <c r="H3540" t="str">
        <f>_xlfn.XLOOKUP(Flights[[#This Row],[Destination]],Airports!$A$1:$A$77,Airports!$D$1:$D$77,"Code not found")</f>
        <v>Dallas</v>
      </c>
      <c r="I3540" t="str" cm="1">
        <f t="array" ref="I3540">_xlfn.XLOOKUP(Flights[[#This Row],[Destination]],_xlfn._TRO_TRAILING(Airports!A:A),_xlfn._TRO_TRAILING(Airports!E:E),"Code not found")</f>
        <v>TX</v>
      </c>
      <c r="J3540" s="1">
        <v>0.70833333333333337</v>
      </c>
      <c r="K3540">
        <f>HOUR(Flights[[#This Row],[Scheduled Departure]])</f>
        <v>17</v>
      </c>
      <c r="L3540" s="1">
        <v>0.70763888888888893</v>
      </c>
      <c r="M3540">
        <v>-1</v>
      </c>
      <c r="N3540">
        <v>162</v>
      </c>
      <c r="O3540" s="14">
        <f>Flights[[#This Row],[Length (min)]]/60</f>
        <v>2.7</v>
      </c>
      <c r="P3540">
        <v>1246</v>
      </c>
      <c r="Q3540" s="17">
        <f>IFERROR(Flights[[#This Row],[Distance]]/Flights[[#This Row],[Length (hr)]],"")</f>
        <v>461.48148148148147</v>
      </c>
      <c r="R3540" s="1">
        <v>0.92013888888888884</v>
      </c>
      <c r="S3540" s="1">
        <v>0.90347222222222223</v>
      </c>
      <c r="T3540">
        <v>-24</v>
      </c>
      <c r="U3540" t="str">
        <f>IF(Flights[[#This Row],[Arrival Delay]]="","Cancelled",IF(Flights[[#This Row],[Arrival Delay]]&gt;15,"Delayed","On time"))</f>
        <v>On time</v>
      </c>
      <c r="V3540" t="str">
        <f>IF(Flights[[#This Row],[Status]]&lt;&gt;"Delayed","",IF(Flights[[#This Row],[Arrival Delay]]&gt;120,"Severe",IF(Flights[[#This Row],[Arrival Delay]]&gt;60,"Major","Moderate")))</f>
        <v/>
      </c>
      <c r="X3540" t="str">
        <f>IF(OR(AND(Flights[[#This Row],[Status]]="Cancelled",Flights[[#This Row],[Cancellation Reason]]="Airline/Carrier"),Flights[[#This Row],[Delay Type]]="Severe"),"Yes","No")</f>
        <v>No</v>
      </c>
    </row>
    <row r="3541" spans="1:24" x14ac:dyDescent="0.25">
      <c r="A3541" s="3">
        <v>42261</v>
      </c>
      <c r="B3541">
        <f>WEEKNUM(Flights[[#This Row],[Date]],2)</f>
        <v>38</v>
      </c>
      <c r="C3541">
        <f>WEEKDAY(Flights[[#This Row],[Date]],2)</f>
        <v>1</v>
      </c>
      <c r="D3541" t="s">
        <v>1095</v>
      </c>
      <c r="E3541" t="s">
        <v>1994</v>
      </c>
      <c r="F3541" t="s">
        <v>0</v>
      </c>
      <c r="G3541" t="s">
        <v>339</v>
      </c>
      <c r="H3541" t="str">
        <f>_xlfn.XLOOKUP(Flights[[#This Row],[Destination]],Airports!$A$1:$A$77,Airports!$D$1:$D$77,"Code not found")</f>
        <v>San Diego</v>
      </c>
      <c r="I3541" t="str" cm="1">
        <f t="array" ref="I3541">_xlfn.XLOOKUP(Flights[[#This Row],[Destination]],_xlfn._TRO_TRAILING(Airports!A:A),_xlfn._TRO_TRAILING(Airports!E:E),"Code not found")</f>
        <v>CA</v>
      </c>
      <c r="J3541" s="1">
        <v>0.71527777777777779</v>
      </c>
      <c r="K3541">
        <f>HOUR(Flights[[#This Row],[Scheduled Departure]])</f>
        <v>17</v>
      </c>
      <c r="L3541" s="1">
        <v>0.7368055555555556</v>
      </c>
      <c r="M3541">
        <v>31</v>
      </c>
      <c r="N3541">
        <v>49</v>
      </c>
      <c r="O3541" s="14">
        <f>Flights[[#This Row],[Length (min)]]/60</f>
        <v>0.81666666666666665</v>
      </c>
      <c r="P3541">
        <v>109</v>
      </c>
      <c r="Q3541" s="17">
        <f>IFERROR(Flights[[#This Row],[Distance]]/Flights[[#This Row],[Length (hr)]],"")</f>
        <v>133.46938775510205</v>
      </c>
      <c r="R3541" s="1">
        <v>0.75347222222222221</v>
      </c>
      <c r="S3541" s="1">
        <v>0.77083333333333337</v>
      </c>
      <c r="T3541">
        <v>25</v>
      </c>
      <c r="U3541" t="str">
        <f>IF(Flights[[#This Row],[Arrival Delay]]="","Cancelled",IF(Flights[[#This Row],[Arrival Delay]]&gt;15,"Delayed","On time"))</f>
        <v>Delayed</v>
      </c>
      <c r="V3541" t="str">
        <f>IF(Flights[[#This Row],[Status]]&lt;&gt;"Delayed","",IF(Flights[[#This Row],[Arrival Delay]]&gt;120,"Severe",IF(Flights[[#This Row],[Arrival Delay]]&gt;60,"Major","Moderate")))</f>
        <v>Moderate</v>
      </c>
      <c r="X3541" t="str">
        <f>IF(OR(AND(Flights[[#This Row],[Status]]="Cancelled",Flights[[#This Row],[Cancellation Reason]]="Airline/Carrier"),Flights[[#This Row],[Delay Type]]="Severe"),"Yes","No")</f>
        <v>No</v>
      </c>
    </row>
    <row r="3542" spans="1:24" x14ac:dyDescent="0.25">
      <c r="A3542" s="3">
        <v>42261</v>
      </c>
      <c r="B3542">
        <f>WEEKNUM(Flights[[#This Row],[Date]],2)</f>
        <v>38</v>
      </c>
      <c r="C3542">
        <f>WEEKDAY(Flights[[#This Row],[Date]],2)</f>
        <v>1</v>
      </c>
      <c r="D3542" t="s">
        <v>600</v>
      </c>
      <c r="E3542" t="s">
        <v>1996</v>
      </c>
      <c r="F3542" t="s">
        <v>0</v>
      </c>
      <c r="G3542" t="s">
        <v>4</v>
      </c>
      <c r="H3542" t="str">
        <f>_xlfn.XLOOKUP(Flights[[#This Row],[Destination]],Airports!$A$1:$A$77,Airports!$D$1:$D$77,"Code not found")</f>
        <v>Chicago</v>
      </c>
      <c r="I3542" t="str" cm="1">
        <f t="array" ref="I3542">_xlfn.XLOOKUP(Flights[[#This Row],[Destination]],_xlfn._TRO_TRAILING(Airports!A:A),_xlfn._TRO_TRAILING(Airports!E:E),"Code not found")</f>
        <v>IL</v>
      </c>
      <c r="J3542" s="1">
        <v>0.74305555555555558</v>
      </c>
      <c r="K3542">
        <f>HOUR(Flights[[#This Row],[Scheduled Departure]])</f>
        <v>17</v>
      </c>
      <c r="L3542" s="1">
        <v>0.75347222222222221</v>
      </c>
      <c r="M3542">
        <v>15</v>
      </c>
      <c r="N3542">
        <v>246</v>
      </c>
      <c r="O3542" s="14">
        <f>Flights[[#This Row],[Length (min)]]/60</f>
        <v>4.0999999999999996</v>
      </c>
      <c r="P3542">
        <v>1744</v>
      </c>
      <c r="Q3542" s="17">
        <f>IFERROR(Flights[[#This Row],[Distance]]/Flights[[#This Row],[Length (hr)]],"")</f>
        <v>425.36585365853665</v>
      </c>
      <c r="R3542" s="1">
        <v>0.98958333333333337</v>
      </c>
      <c r="S3542" s="1">
        <v>7.6388888888888886E-3</v>
      </c>
      <c r="T3542">
        <v>26</v>
      </c>
      <c r="U3542" t="str">
        <f>IF(Flights[[#This Row],[Arrival Delay]]="","Cancelled",IF(Flights[[#This Row],[Arrival Delay]]&gt;15,"Delayed","On time"))</f>
        <v>Delayed</v>
      </c>
      <c r="V3542" t="str">
        <f>IF(Flights[[#This Row],[Status]]&lt;&gt;"Delayed","",IF(Flights[[#This Row],[Arrival Delay]]&gt;120,"Severe",IF(Flights[[#This Row],[Arrival Delay]]&gt;60,"Major","Moderate")))</f>
        <v>Moderate</v>
      </c>
      <c r="X3542" t="str">
        <f>IF(OR(AND(Flights[[#This Row],[Status]]="Cancelled",Flights[[#This Row],[Cancellation Reason]]="Airline/Carrier"),Flights[[#This Row],[Delay Type]]="Severe"),"Yes","No")</f>
        <v>No</v>
      </c>
    </row>
    <row r="3543" spans="1:24" x14ac:dyDescent="0.25">
      <c r="A3543" s="3">
        <v>42261</v>
      </c>
      <c r="B3543">
        <f>WEEKNUM(Flights[[#This Row],[Date]],2)</f>
        <v>38</v>
      </c>
      <c r="C3543">
        <f>WEEKDAY(Flights[[#This Row],[Date]],2)</f>
        <v>1</v>
      </c>
      <c r="D3543" t="s">
        <v>610</v>
      </c>
      <c r="E3543" t="s">
        <v>1996</v>
      </c>
      <c r="F3543" t="s">
        <v>0</v>
      </c>
      <c r="G3543" t="s">
        <v>9</v>
      </c>
      <c r="H3543" t="str">
        <f>_xlfn.XLOOKUP(Flights[[#This Row],[Destination]],Airports!$A$1:$A$77,Airports!$D$1:$D$77,"Code not found")</f>
        <v>San Francisco</v>
      </c>
      <c r="I3543" t="str" cm="1">
        <f t="array" ref="I3543">_xlfn.XLOOKUP(Flights[[#This Row],[Destination]],_xlfn._TRO_TRAILING(Airports!A:A),_xlfn._TRO_TRAILING(Airports!E:E),"Code not found")</f>
        <v>CA</v>
      </c>
      <c r="J3543" s="1">
        <v>0.77777777777777779</v>
      </c>
      <c r="K3543">
        <f>HOUR(Flights[[#This Row],[Scheduled Departure]])</f>
        <v>18</v>
      </c>
      <c r="L3543" s="1">
        <v>0.7729166666666667</v>
      </c>
      <c r="M3543">
        <v>-7</v>
      </c>
      <c r="N3543">
        <v>78</v>
      </c>
      <c r="O3543" s="14">
        <f>Flights[[#This Row],[Length (min)]]/60</f>
        <v>1.3</v>
      </c>
      <c r="P3543">
        <v>337</v>
      </c>
      <c r="Q3543" s="17">
        <f>IFERROR(Flights[[#This Row],[Distance]]/Flights[[#This Row],[Length (hr)]],"")</f>
        <v>259.23076923076923</v>
      </c>
      <c r="R3543" s="1">
        <v>0.82638888888888884</v>
      </c>
      <c r="S3543" s="1">
        <v>0.82708333333333328</v>
      </c>
      <c r="T3543">
        <v>1</v>
      </c>
      <c r="U3543" t="str">
        <f>IF(Flights[[#This Row],[Arrival Delay]]="","Cancelled",IF(Flights[[#This Row],[Arrival Delay]]&gt;15,"Delayed","On time"))</f>
        <v>On time</v>
      </c>
      <c r="V3543" t="str">
        <f>IF(Flights[[#This Row],[Status]]&lt;&gt;"Delayed","",IF(Flights[[#This Row],[Arrival Delay]]&gt;120,"Severe",IF(Flights[[#This Row],[Arrival Delay]]&gt;60,"Major","Moderate")))</f>
        <v/>
      </c>
      <c r="X3543" t="str">
        <f>IF(OR(AND(Flights[[#This Row],[Status]]="Cancelled",Flights[[#This Row],[Cancellation Reason]]="Airline/Carrier"),Flights[[#This Row],[Delay Type]]="Severe"),"Yes","No")</f>
        <v>No</v>
      </c>
    </row>
    <row r="3544" spans="1:24" x14ac:dyDescent="0.25">
      <c r="A3544" s="3">
        <v>42261</v>
      </c>
      <c r="B3544">
        <f>WEEKNUM(Flights[[#This Row],[Date]],2)</f>
        <v>38</v>
      </c>
      <c r="C3544">
        <f>WEEKDAY(Flights[[#This Row],[Date]],2)</f>
        <v>1</v>
      </c>
      <c r="D3544" t="s">
        <v>993</v>
      </c>
      <c r="E3544" t="s">
        <v>1994</v>
      </c>
      <c r="F3544" t="s">
        <v>0</v>
      </c>
      <c r="G3544" t="s">
        <v>318</v>
      </c>
      <c r="H3544" t="str">
        <f>_xlfn.XLOOKUP(Flights[[#This Row],[Destination]],Airports!$A$1:$A$77,Airports!$D$1:$D$77,"Code not found")</f>
        <v>Oakland</v>
      </c>
      <c r="I3544" t="str" cm="1">
        <f t="array" ref="I3544">_xlfn.XLOOKUP(Flights[[#This Row],[Destination]],_xlfn._TRO_TRAILING(Airports!A:A),_xlfn._TRO_TRAILING(Airports!E:E),"Code not found")</f>
        <v>CA</v>
      </c>
      <c r="J3544" s="1">
        <v>0.78472222222222221</v>
      </c>
      <c r="K3544">
        <f>HOUR(Flights[[#This Row],[Scheduled Departure]])</f>
        <v>18</v>
      </c>
      <c r="L3544" s="1">
        <v>0.79097222222222219</v>
      </c>
      <c r="M3544">
        <v>9</v>
      </c>
      <c r="N3544">
        <v>83</v>
      </c>
      <c r="O3544" s="14">
        <f>Flights[[#This Row],[Length (min)]]/60</f>
        <v>1.3833333333333333</v>
      </c>
      <c r="P3544">
        <v>337</v>
      </c>
      <c r="Q3544" s="17">
        <f>IFERROR(Flights[[#This Row],[Distance]]/Flights[[#This Row],[Length (hr)]],"")</f>
        <v>243.6144578313253</v>
      </c>
      <c r="R3544" s="1">
        <v>0.84305555555555556</v>
      </c>
      <c r="S3544" s="1">
        <v>0.84861111111111109</v>
      </c>
      <c r="T3544">
        <v>8</v>
      </c>
      <c r="U3544" t="str">
        <f>IF(Flights[[#This Row],[Arrival Delay]]="","Cancelled",IF(Flights[[#This Row],[Arrival Delay]]&gt;15,"Delayed","On time"))</f>
        <v>On time</v>
      </c>
      <c r="V3544" t="str">
        <f>IF(Flights[[#This Row],[Status]]&lt;&gt;"Delayed","",IF(Flights[[#This Row],[Arrival Delay]]&gt;120,"Severe",IF(Flights[[#This Row],[Arrival Delay]]&gt;60,"Major","Moderate")))</f>
        <v/>
      </c>
      <c r="X3544" t="str">
        <f>IF(OR(AND(Flights[[#This Row],[Status]]="Cancelled",Flights[[#This Row],[Cancellation Reason]]="Airline/Carrier"),Flights[[#This Row],[Delay Type]]="Severe"),"Yes","No")</f>
        <v>No</v>
      </c>
    </row>
    <row r="3545" spans="1:24" x14ac:dyDescent="0.25">
      <c r="A3545" s="3">
        <v>42261</v>
      </c>
      <c r="B3545">
        <f>WEEKNUM(Flights[[#This Row],[Date]],2)</f>
        <v>38</v>
      </c>
      <c r="C3545">
        <f>WEEKDAY(Flights[[#This Row],[Date]],2)</f>
        <v>1</v>
      </c>
      <c r="D3545" t="s">
        <v>490</v>
      </c>
      <c r="E3545" t="s">
        <v>1990</v>
      </c>
      <c r="F3545" t="s">
        <v>0</v>
      </c>
      <c r="G3545" t="s">
        <v>281</v>
      </c>
      <c r="H3545" t="str">
        <f>_xlfn.XLOOKUP(Flights[[#This Row],[Destination]],Airports!$A$1:$A$77,Airports!$D$1:$D$77,"Code not found")</f>
        <v>Newark</v>
      </c>
      <c r="I3545" t="str" cm="1">
        <f t="array" ref="I3545">_xlfn.XLOOKUP(Flights[[#This Row],[Destination]],_xlfn._TRO_TRAILING(Airports!A:A),_xlfn._TRO_TRAILING(Airports!E:E),"Code not found")</f>
        <v>NJ</v>
      </c>
      <c r="J3545" s="1">
        <v>0.86736111111111114</v>
      </c>
      <c r="K3545">
        <f>HOUR(Flights[[#This Row],[Scheduled Departure]])</f>
        <v>20</v>
      </c>
      <c r="L3545" s="1">
        <v>0.8666666666666667</v>
      </c>
      <c r="M3545">
        <v>-1</v>
      </c>
      <c r="N3545">
        <v>307</v>
      </c>
      <c r="O3545" s="14">
        <f>Flights[[#This Row],[Length (min)]]/60</f>
        <v>5.1166666666666663</v>
      </c>
      <c r="P3545">
        <v>2454</v>
      </c>
      <c r="Q3545" s="17">
        <f>IFERROR(Flights[[#This Row],[Distance]]/Flights[[#This Row],[Length (hr)]],"")</f>
        <v>479.60912052117266</v>
      </c>
      <c r="R3545" s="1">
        <v>0.21527777777777779</v>
      </c>
      <c r="S3545" s="1">
        <v>0.2048611111111111</v>
      </c>
      <c r="T3545">
        <v>-15</v>
      </c>
      <c r="U3545" t="str">
        <f>IF(Flights[[#This Row],[Arrival Delay]]="","Cancelled",IF(Flights[[#This Row],[Arrival Delay]]&gt;15,"Delayed","On time"))</f>
        <v>On time</v>
      </c>
      <c r="V3545" t="str">
        <f>IF(Flights[[#This Row],[Status]]&lt;&gt;"Delayed","",IF(Flights[[#This Row],[Arrival Delay]]&gt;120,"Severe",IF(Flights[[#This Row],[Arrival Delay]]&gt;60,"Major","Moderate")))</f>
        <v/>
      </c>
      <c r="X3545" t="str">
        <f>IF(OR(AND(Flights[[#This Row],[Status]]="Cancelled",Flights[[#This Row],[Cancellation Reason]]="Airline/Carrier"),Flights[[#This Row],[Delay Type]]="Severe"),"Yes","No")</f>
        <v>No</v>
      </c>
    </row>
    <row r="3546" spans="1:24" x14ac:dyDescent="0.25">
      <c r="A3546" s="3">
        <v>42261</v>
      </c>
      <c r="B3546">
        <f>WEEKNUM(Flights[[#This Row],[Date]],2)</f>
        <v>38</v>
      </c>
      <c r="C3546">
        <f>WEEKDAY(Flights[[#This Row],[Date]],2)</f>
        <v>1</v>
      </c>
      <c r="D3546" t="s">
        <v>947</v>
      </c>
      <c r="E3546" t="s">
        <v>1995</v>
      </c>
      <c r="F3546" t="s">
        <v>0</v>
      </c>
      <c r="G3546" t="s">
        <v>29</v>
      </c>
      <c r="H3546" t="str">
        <f>_xlfn.XLOOKUP(Flights[[#This Row],[Destination]],Airports!$A$1:$A$77,Airports!$D$1:$D$77,"Code not found")</f>
        <v>Phoenix</v>
      </c>
      <c r="I3546" t="str" cm="1">
        <f t="array" ref="I3546">_xlfn.XLOOKUP(Flights[[#This Row],[Destination]],_xlfn._TRO_TRAILING(Airports!A:A),_xlfn._TRO_TRAILING(Airports!E:E),"Code not found")</f>
        <v>AZ</v>
      </c>
      <c r="J3546" s="1">
        <v>0.88888888888888884</v>
      </c>
      <c r="K3546">
        <f>HOUR(Flights[[#This Row],[Scheduled Departure]])</f>
        <v>21</v>
      </c>
      <c r="L3546" s="1">
        <v>0.88749999999999996</v>
      </c>
      <c r="M3546">
        <v>-2</v>
      </c>
      <c r="N3546">
        <v>59</v>
      </c>
      <c r="O3546" s="14">
        <f>Flights[[#This Row],[Length (min)]]/60</f>
        <v>0.98333333333333328</v>
      </c>
      <c r="P3546">
        <v>370</v>
      </c>
      <c r="Q3546" s="17">
        <f>IFERROR(Flights[[#This Row],[Distance]]/Flights[[#This Row],[Length (hr)]],"")</f>
        <v>376.27118644067798</v>
      </c>
      <c r="R3546" s="1">
        <v>0.94097222222222221</v>
      </c>
      <c r="S3546" s="1">
        <v>0.92847222222222225</v>
      </c>
      <c r="T3546">
        <v>-18</v>
      </c>
      <c r="U3546" t="str">
        <f>IF(Flights[[#This Row],[Arrival Delay]]="","Cancelled",IF(Flights[[#This Row],[Arrival Delay]]&gt;15,"Delayed","On time"))</f>
        <v>On time</v>
      </c>
      <c r="V3546" t="str">
        <f>IF(Flights[[#This Row],[Status]]&lt;&gt;"Delayed","",IF(Flights[[#This Row],[Arrival Delay]]&gt;120,"Severe",IF(Flights[[#This Row],[Arrival Delay]]&gt;60,"Major","Moderate")))</f>
        <v/>
      </c>
      <c r="X3546" t="str">
        <f>IF(OR(AND(Flights[[#This Row],[Status]]="Cancelled",Flights[[#This Row],[Cancellation Reason]]="Airline/Carrier"),Flights[[#This Row],[Delay Type]]="Severe"),"Yes","No")</f>
        <v>No</v>
      </c>
    </row>
    <row r="3547" spans="1:24" x14ac:dyDescent="0.25">
      <c r="A3547" s="3">
        <v>42261</v>
      </c>
      <c r="B3547">
        <f>WEEKNUM(Flights[[#This Row],[Date]],2)</f>
        <v>38</v>
      </c>
      <c r="C3547">
        <f>WEEKDAY(Flights[[#This Row],[Date]],2)</f>
        <v>1</v>
      </c>
      <c r="D3547" t="s">
        <v>102</v>
      </c>
      <c r="E3547" t="s">
        <v>1987</v>
      </c>
      <c r="F3547" t="s">
        <v>0</v>
      </c>
      <c r="G3547" t="s">
        <v>10</v>
      </c>
      <c r="H3547" t="str">
        <f>_xlfn.XLOOKUP(Flights[[#This Row],[Destination]],Airports!$A$1:$A$77,Airports!$D$1:$D$77,"Code not found")</f>
        <v>Boston</v>
      </c>
      <c r="I3547" t="str" cm="1">
        <f t="array" ref="I3547">_xlfn.XLOOKUP(Flights[[#This Row],[Destination]],_xlfn._TRO_TRAILING(Airports!A:A),_xlfn._TRO_TRAILING(Airports!E:E),"Code not found")</f>
        <v>MA</v>
      </c>
      <c r="J3547" s="1">
        <v>0.89583333333333337</v>
      </c>
      <c r="K3547">
        <f>HOUR(Flights[[#This Row],[Scheduled Departure]])</f>
        <v>21</v>
      </c>
      <c r="L3547" s="1">
        <v>0.89861111111111114</v>
      </c>
      <c r="M3547">
        <v>4</v>
      </c>
      <c r="N3547">
        <v>318</v>
      </c>
      <c r="O3547" s="14">
        <f>Flights[[#This Row],[Length (min)]]/60</f>
        <v>5.3</v>
      </c>
      <c r="P3547">
        <v>2611</v>
      </c>
      <c r="Q3547" s="17">
        <f>IFERROR(Flights[[#This Row],[Distance]]/Flights[[#This Row],[Length (hr)]],"")</f>
        <v>492.64150943396226</v>
      </c>
      <c r="R3547" s="1">
        <v>0.25069444444444444</v>
      </c>
      <c r="S3547" s="1">
        <v>0.24444444444444444</v>
      </c>
      <c r="T3547">
        <v>-9</v>
      </c>
      <c r="U3547" t="str">
        <f>IF(Flights[[#This Row],[Arrival Delay]]="","Cancelled",IF(Flights[[#This Row],[Arrival Delay]]&gt;15,"Delayed","On time"))</f>
        <v>On time</v>
      </c>
      <c r="V3547" t="str">
        <f>IF(Flights[[#This Row],[Status]]&lt;&gt;"Delayed","",IF(Flights[[#This Row],[Arrival Delay]]&gt;120,"Severe",IF(Flights[[#This Row],[Arrival Delay]]&gt;60,"Major","Moderate")))</f>
        <v/>
      </c>
      <c r="X3547" t="str">
        <f>IF(OR(AND(Flights[[#This Row],[Status]]="Cancelled",Flights[[#This Row],[Cancellation Reason]]="Airline/Carrier"),Flights[[#This Row],[Delay Type]]="Severe"),"Yes","No")</f>
        <v>No</v>
      </c>
    </row>
    <row r="3548" spans="1:24" x14ac:dyDescent="0.25">
      <c r="A3548" s="3">
        <v>42262</v>
      </c>
      <c r="B3548">
        <f>WEEKNUM(Flights[[#This Row],[Date]],2)</f>
        <v>38</v>
      </c>
      <c r="C3548">
        <f>WEEKDAY(Flights[[#This Row],[Date]],2)</f>
        <v>2</v>
      </c>
      <c r="D3548" t="s">
        <v>1666</v>
      </c>
      <c r="E3548" t="s">
        <v>1995</v>
      </c>
      <c r="F3548" t="s">
        <v>0</v>
      </c>
      <c r="G3548" t="s">
        <v>26</v>
      </c>
      <c r="H3548" t="str">
        <f>_xlfn.XLOOKUP(Flights[[#This Row],[Destination]],Airports!$A$1:$A$77,Airports!$D$1:$D$77,"Code not found")</f>
        <v>Atlanta</v>
      </c>
      <c r="I3548" t="str" cm="1">
        <f t="array" ref="I3548">_xlfn.XLOOKUP(Flights[[#This Row],[Destination]],_xlfn._TRO_TRAILING(Airports!A:A),_xlfn._TRO_TRAILING(Airports!E:E),"Code not found")</f>
        <v>GA</v>
      </c>
      <c r="J3548" s="1">
        <v>0.24305555555555555</v>
      </c>
      <c r="K3548">
        <f>HOUR(Flights[[#This Row],[Scheduled Departure]])</f>
        <v>5</v>
      </c>
      <c r="L3548" s="1">
        <v>0.24444444444444444</v>
      </c>
      <c r="M3548">
        <v>2</v>
      </c>
      <c r="N3548">
        <v>240</v>
      </c>
      <c r="O3548" s="14">
        <f>Flights[[#This Row],[Length (min)]]/60</f>
        <v>4</v>
      </c>
      <c r="P3548">
        <v>1947</v>
      </c>
      <c r="Q3548" s="17">
        <f>IFERROR(Flights[[#This Row],[Distance]]/Flights[[#This Row],[Length (hr)]],"")</f>
        <v>486.75</v>
      </c>
      <c r="R3548" s="1">
        <v>0.54861111111111116</v>
      </c>
      <c r="S3548" s="1">
        <v>0.53611111111111109</v>
      </c>
      <c r="T3548">
        <v>-18</v>
      </c>
      <c r="U3548" t="str">
        <f>IF(Flights[[#This Row],[Arrival Delay]]="","Cancelled",IF(Flights[[#This Row],[Arrival Delay]]&gt;15,"Delayed","On time"))</f>
        <v>On time</v>
      </c>
      <c r="V3548" t="str">
        <f>IF(Flights[[#This Row],[Status]]&lt;&gt;"Delayed","",IF(Flights[[#This Row],[Arrival Delay]]&gt;120,"Severe",IF(Flights[[#This Row],[Arrival Delay]]&gt;60,"Major","Moderate")))</f>
        <v/>
      </c>
      <c r="X3548" t="str">
        <f>IF(OR(AND(Flights[[#This Row],[Status]]="Cancelled",Flights[[#This Row],[Cancellation Reason]]="Airline/Carrier"),Flights[[#This Row],[Delay Type]]="Severe"),"Yes","No")</f>
        <v>No</v>
      </c>
    </row>
    <row r="3549" spans="1:24" x14ac:dyDescent="0.25">
      <c r="A3549" s="3">
        <v>42262</v>
      </c>
      <c r="B3549">
        <f>WEEKNUM(Flights[[#This Row],[Date]],2)</f>
        <v>38</v>
      </c>
      <c r="C3549">
        <f>WEEKDAY(Flights[[#This Row],[Date]],2)</f>
        <v>2</v>
      </c>
      <c r="D3549" t="s">
        <v>387</v>
      </c>
      <c r="E3549" t="s">
        <v>1991</v>
      </c>
      <c r="F3549" t="s">
        <v>0</v>
      </c>
      <c r="G3549" t="s">
        <v>24</v>
      </c>
      <c r="H3549" t="str">
        <f>_xlfn.XLOOKUP(Flights[[#This Row],[Destination]],Airports!$A$1:$A$77,Airports!$D$1:$D$77,"Code not found")</f>
        <v>Portland</v>
      </c>
      <c r="I3549" t="str" cm="1">
        <f t="array" ref="I3549">_xlfn.XLOOKUP(Flights[[#This Row],[Destination]],_xlfn._TRO_TRAILING(Airports!A:A),_xlfn._TRO_TRAILING(Airports!E:E),"Code not found")</f>
        <v>OR</v>
      </c>
      <c r="J3549" s="1">
        <v>0.25347222222222221</v>
      </c>
      <c r="K3549">
        <f>HOUR(Flights[[#This Row],[Scheduled Departure]])</f>
        <v>6</v>
      </c>
      <c r="L3549" s="1">
        <v>0.24791666666666667</v>
      </c>
      <c r="M3549">
        <v>-8</v>
      </c>
      <c r="N3549">
        <v>143</v>
      </c>
      <c r="O3549" s="14">
        <f>Flights[[#This Row],[Length (min)]]/60</f>
        <v>2.3833333333333333</v>
      </c>
      <c r="P3549">
        <v>834</v>
      </c>
      <c r="Q3549" s="17">
        <f>IFERROR(Flights[[#This Row],[Distance]]/Flights[[#This Row],[Length (hr)]],"")</f>
        <v>349.93006993006992</v>
      </c>
      <c r="R3549" s="1">
        <v>0.35416666666666669</v>
      </c>
      <c r="S3549" s="1">
        <v>0.34722222222222221</v>
      </c>
      <c r="T3549">
        <v>-10</v>
      </c>
      <c r="U3549" t="str">
        <f>IF(Flights[[#This Row],[Arrival Delay]]="","Cancelled",IF(Flights[[#This Row],[Arrival Delay]]&gt;15,"Delayed","On time"))</f>
        <v>On time</v>
      </c>
      <c r="V3549" t="str">
        <f>IF(Flights[[#This Row],[Status]]&lt;&gt;"Delayed","",IF(Flights[[#This Row],[Arrival Delay]]&gt;120,"Severe",IF(Flights[[#This Row],[Arrival Delay]]&gt;60,"Major","Moderate")))</f>
        <v/>
      </c>
      <c r="X3549" t="str">
        <f>IF(OR(AND(Flights[[#This Row],[Status]]="Cancelled",Flights[[#This Row],[Cancellation Reason]]="Airline/Carrier"),Flights[[#This Row],[Delay Type]]="Severe"),"Yes","No")</f>
        <v>No</v>
      </c>
    </row>
    <row r="3550" spans="1:24" x14ac:dyDescent="0.25">
      <c r="A3550" s="3">
        <v>42262</v>
      </c>
      <c r="B3550">
        <f>WEEKNUM(Flights[[#This Row],[Date]],2)</f>
        <v>38</v>
      </c>
      <c r="C3550">
        <f>WEEKDAY(Flights[[#This Row],[Date]],2)</f>
        <v>2</v>
      </c>
      <c r="D3550" t="s">
        <v>1718</v>
      </c>
      <c r="E3550" t="s">
        <v>1995</v>
      </c>
      <c r="F3550" t="s">
        <v>0</v>
      </c>
      <c r="G3550" t="s">
        <v>303</v>
      </c>
      <c r="H3550" t="str">
        <f>_xlfn.XLOOKUP(Flights[[#This Row],[Destination]],Airports!$A$1:$A$77,Airports!$D$1:$D$77,"Code not found")</f>
        <v>Kansas City</v>
      </c>
      <c r="I3550" t="str" cm="1">
        <f t="array" ref="I3550">_xlfn.XLOOKUP(Flights[[#This Row],[Destination]],_xlfn._TRO_TRAILING(Airports!A:A),_xlfn._TRO_TRAILING(Airports!E:E),"Code not found")</f>
        <v>MO</v>
      </c>
      <c r="J3550" s="1">
        <v>0.25694444444444442</v>
      </c>
      <c r="K3550">
        <f>HOUR(Flights[[#This Row],[Scheduled Departure]])</f>
        <v>6</v>
      </c>
      <c r="L3550" s="1">
        <v>0.25555555555555554</v>
      </c>
      <c r="M3550">
        <v>-2</v>
      </c>
      <c r="N3550">
        <v>202</v>
      </c>
      <c r="O3550" s="14">
        <f>Flights[[#This Row],[Length (min)]]/60</f>
        <v>3.3666666666666667</v>
      </c>
      <c r="P3550">
        <v>1363</v>
      </c>
      <c r="Q3550" s="17">
        <f>IFERROR(Flights[[#This Row],[Distance]]/Flights[[#This Row],[Length (hr)]],"")</f>
        <v>404.85148514851483</v>
      </c>
      <c r="R3550" s="1">
        <v>0.47222222222222221</v>
      </c>
      <c r="S3550" s="1">
        <v>0.47916666666666669</v>
      </c>
      <c r="T3550">
        <v>10</v>
      </c>
      <c r="U3550" t="str">
        <f>IF(Flights[[#This Row],[Arrival Delay]]="","Cancelled",IF(Flights[[#This Row],[Arrival Delay]]&gt;15,"Delayed","On time"))</f>
        <v>On time</v>
      </c>
      <c r="V3550" t="str">
        <f>IF(Flights[[#This Row],[Status]]&lt;&gt;"Delayed","",IF(Flights[[#This Row],[Arrival Delay]]&gt;120,"Severe",IF(Flights[[#This Row],[Arrival Delay]]&gt;60,"Major","Moderate")))</f>
        <v/>
      </c>
      <c r="X3550" t="str">
        <f>IF(OR(AND(Flights[[#This Row],[Status]]="Cancelled",Flights[[#This Row],[Cancellation Reason]]="Airline/Carrier"),Flights[[#This Row],[Delay Type]]="Severe"),"Yes","No")</f>
        <v>No</v>
      </c>
    </row>
    <row r="3551" spans="1:24" x14ac:dyDescent="0.25">
      <c r="A3551" s="3">
        <v>42262</v>
      </c>
      <c r="B3551">
        <f>WEEKNUM(Flights[[#This Row],[Date]],2)</f>
        <v>38</v>
      </c>
      <c r="C3551">
        <f>WEEKDAY(Flights[[#This Row],[Date]],2)</f>
        <v>2</v>
      </c>
      <c r="D3551" t="s">
        <v>1669</v>
      </c>
      <c r="E3551" t="s">
        <v>1995</v>
      </c>
      <c r="F3551" t="s">
        <v>0</v>
      </c>
      <c r="G3551" t="s">
        <v>273</v>
      </c>
      <c r="H3551" t="str">
        <f>_xlfn.XLOOKUP(Flights[[#This Row],[Destination]],Airports!$A$1:$A$77,Airports!$D$1:$D$77,"Code not found")</f>
        <v>Denver</v>
      </c>
      <c r="I3551" t="str" cm="1">
        <f t="array" ref="I3551">_xlfn.XLOOKUP(Flights[[#This Row],[Destination]],_xlfn._TRO_TRAILING(Airports!A:A),_xlfn._TRO_TRAILING(Airports!E:E),"Code not found")</f>
        <v>CO</v>
      </c>
      <c r="J3551" s="1">
        <v>0.3263888888888889</v>
      </c>
      <c r="K3551">
        <f>HOUR(Flights[[#This Row],[Scheduled Departure]])</f>
        <v>7</v>
      </c>
      <c r="L3551" s="1">
        <v>0.34930555555555554</v>
      </c>
      <c r="M3551">
        <v>33</v>
      </c>
      <c r="N3551">
        <v>138</v>
      </c>
      <c r="O3551" s="14">
        <f>Flights[[#This Row],[Length (min)]]/60</f>
        <v>2.2999999999999998</v>
      </c>
      <c r="P3551">
        <v>862</v>
      </c>
      <c r="Q3551" s="17">
        <f>IFERROR(Flights[[#This Row],[Distance]]/Flights[[#This Row],[Length (hr)]],"")</f>
        <v>374.78260869565219</v>
      </c>
      <c r="R3551" s="1">
        <v>0.46527777777777779</v>
      </c>
      <c r="S3551" s="1">
        <v>0.48680555555555555</v>
      </c>
      <c r="T3551">
        <v>31</v>
      </c>
      <c r="U3551" t="str">
        <f>IF(Flights[[#This Row],[Arrival Delay]]="","Cancelled",IF(Flights[[#This Row],[Arrival Delay]]&gt;15,"Delayed","On time"))</f>
        <v>Delayed</v>
      </c>
      <c r="V3551" t="str">
        <f>IF(Flights[[#This Row],[Status]]&lt;&gt;"Delayed","",IF(Flights[[#This Row],[Arrival Delay]]&gt;120,"Severe",IF(Flights[[#This Row],[Arrival Delay]]&gt;60,"Major","Moderate")))</f>
        <v>Moderate</v>
      </c>
      <c r="X3551" t="str">
        <f>IF(OR(AND(Flights[[#This Row],[Status]]="Cancelled",Flights[[#This Row],[Cancellation Reason]]="Airline/Carrier"),Flights[[#This Row],[Delay Type]]="Severe"),"Yes","No")</f>
        <v>No</v>
      </c>
    </row>
    <row r="3552" spans="1:24" x14ac:dyDescent="0.25">
      <c r="A3552" s="3">
        <v>42262</v>
      </c>
      <c r="B3552">
        <f>WEEKNUM(Flights[[#This Row],[Date]],2)</f>
        <v>38</v>
      </c>
      <c r="C3552">
        <f>WEEKDAY(Flights[[#This Row],[Date]],2)</f>
        <v>2</v>
      </c>
      <c r="D3552" t="s">
        <v>1234</v>
      </c>
      <c r="E3552" t="s">
        <v>1994</v>
      </c>
      <c r="F3552" t="s">
        <v>0</v>
      </c>
      <c r="G3552" t="s">
        <v>278</v>
      </c>
      <c r="H3552" t="str">
        <f>_xlfn.XLOOKUP(Flights[[#This Row],[Destination]],Airports!$A$1:$A$77,Airports!$D$1:$D$77,"Code not found")</f>
        <v>El Paso</v>
      </c>
      <c r="I3552" t="str" cm="1">
        <f t="array" ref="I3552">_xlfn.XLOOKUP(Flights[[#This Row],[Destination]],_xlfn._TRO_TRAILING(Airports!A:A),_xlfn._TRO_TRAILING(Airports!E:E),"Code not found")</f>
        <v>TX</v>
      </c>
      <c r="J3552" s="1">
        <v>0.36805555555555558</v>
      </c>
      <c r="K3552">
        <f>HOUR(Flights[[#This Row],[Scheduled Departure]])</f>
        <v>8</v>
      </c>
      <c r="L3552" s="1">
        <v>0.3659722222222222</v>
      </c>
      <c r="M3552">
        <v>-3</v>
      </c>
      <c r="N3552">
        <v>106</v>
      </c>
      <c r="O3552" s="14">
        <f>Flights[[#This Row],[Length (min)]]/60</f>
        <v>1.7666666666666666</v>
      </c>
      <c r="P3552">
        <v>715</v>
      </c>
      <c r="Q3552" s="17">
        <f>IFERROR(Flights[[#This Row],[Distance]]/Flights[[#This Row],[Length (hr)]],"")</f>
        <v>404.71698113207549</v>
      </c>
      <c r="R3552" s="1">
        <v>0.49722222222222223</v>
      </c>
      <c r="S3552" s="1">
        <v>0.48125000000000001</v>
      </c>
      <c r="T3552">
        <v>-23</v>
      </c>
      <c r="U3552" t="str">
        <f>IF(Flights[[#This Row],[Arrival Delay]]="","Cancelled",IF(Flights[[#This Row],[Arrival Delay]]&gt;15,"Delayed","On time"))</f>
        <v>On time</v>
      </c>
      <c r="V3552" t="str">
        <f>IF(Flights[[#This Row],[Status]]&lt;&gt;"Delayed","",IF(Flights[[#This Row],[Arrival Delay]]&gt;120,"Severe",IF(Flights[[#This Row],[Arrival Delay]]&gt;60,"Major","Moderate")))</f>
        <v/>
      </c>
      <c r="X3552" t="str">
        <f>IF(OR(AND(Flights[[#This Row],[Status]]="Cancelled",Flights[[#This Row],[Cancellation Reason]]="Airline/Carrier"),Flights[[#This Row],[Delay Type]]="Severe"),"Yes","No")</f>
        <v>No</v>
      </c>
    </row>
    <row r="3553" spans="1:24" x14ac:dyDescent="0.25">
      <c r="A3553" s="3">
        <v>42262</v>
      </c>
      <c r="B3553">
        <f>WEEKNUM(Flights[[#This Row],[Date]],2)</f>
        <v>38</v>
      </c>
      <c r="C3553">
        <f>WEEKDAY(Flights[[#This Row],[Date]],2)</f>
        <v>2</v>
      </c>
      <c r="D3553" t="s">
        <v>723</v>
      </c>
      <c r="E3553" t="s">
        <v>1990</v>
      </c>
      <c r="F3553" t="s">
        <v>0</v>
      </c>
      <c r="G3553" t="s">
        <v>9</v>
      </c>
      <c r="H3553" t="str">
        <f>_xlfn.XLOOKUP(Flights[[#This Row],[Destination]],Airports!$A$1:$A$77,Airports!$D$1:$D$77,"Code not found")</f>
        <v>San Francisco</v>
      </c>
      <c r="I3553" t="str" cm="1">
        <f t="array" ref="I3553">_xlfn.XLOOKUP(Flights[[#This Row],[Destination]],_xlfn._TRO_TRAILING(Airports!A:A),_xlfn._TRO_TRAILING(Airports!E:E),"Code not found")</f>
        <v>CA</v>
      </c>
      <c r="J3553" s="1">
        <v>0.40625</v>
      </c>
      <c r="K3553">
        <f>HOUR(Flights[[#This Row],[Scheduled Departure]])</f>
        <v>9</v>
      </c>
      <c r="L3553" s="1">
        <v>0.45902777777777776</v>
      </c>
      <c r="M3553">
        <v>76</v>
      </c>
      <c r="N3553">
        <v>87</v>
      </c>
      <c r="O3553" s="14">
        <f>Flights[[#This Row],[Length (min)]]/60</f>
        <v>1.45</v>
      </c>
      <c r="P3553">
        <v>337</v>
      </c>
      <c r="Q3553" s="17">
        <f>IFERROR(Flights[[#This Row],[Distance]]/Flights[[#This Row],[Length (hr)]],"")</f>
        <v>232.41379310344828</v>
      </c>
      <c r="R3553" s="1">
        <v>0.47430555555555554</v>
      </c>
      <c r="S3553" s="1">
        <v>0.51944444444444449</v>
      </c>
      <c r="T3553">
        <v>65</v>
      </c>
      <c r="U3553" t="str">
        <f>IF(Flights[[#This Row],[Arrival Delay]]="","Cancelled",IF(Flights[[#This Row],[Arrival Delay]]&gt;15,"Delayed","On time"))</f>
        <v>Delayed</v>
      </c>
      <c r="V3553" t="str">
        <f>IF(Flights[[#This Row],[Status]]&lt;&gt;"Delayed","",IF(Flights[[#This Row],[Arrival Delay]]&gt;120,"Severe",IF(Flights[[#This Row],[Arrival Delay]]&gt;60,"Major","Moderate")))</f>
        <v>Major</v>
      </c>
      <c r="X3553" t="str">
        <f>IF(OR(AND(Flights[[#This Row],[Status]]="Cancelled",Flights[[#This Row],[Cancellation Reason]]="Airline/Carrier"),Flights[[#This Row],[Delay Type]]="Severe"),"Yes","No")</f>
        <v>No</v>
      </c>
    </row>
    <row r="3554" spans="1:24" x14ac:dyDescent="0.25">
      <c r="A3554" s="3">
        <v>42262</v>
      </c>
      <c r="B3554">
        <f>WEEKNUM(Flights[[#This Row],[Date]],2)</f>
        <v>38</v>
      </c>
      <c r="C3554">
        <f>WEEKDAY(Flights[[#This Row],[Date]],2)</f>
        <v>2</v>
      </c>
      <c r="D3554" t="s">
        <v>1012</v>
      </c>
      <c r="E3554" t="s">
        <v>1989</v>
      </c>
      <c r="F3554" t="s">
        <v>0</v>
      </c>
      <c r="G3554" t="s">
        <v>12</v>
      </c>
      <c r="H3554" t="str">
        <f>_xlfn.XLOOKUP(Flights[[#This Row],[Destination]],Airports!$A$1:$A$77,Airports!$D$1:$D$77,"Code not found")</f>
        <v>New York</v>
      </c>
      <c r="I3554" t="str" cm="1">
        <f t="array" ref="I3554">_xlfn.XLOOKUP(Flights[[#This Row],[Destination]],_xlfn._TRO_TRAILING(Airports!A:A),_xlfn._TRO_TRAILING(Airports!E:E),"Code not found")</f>
        <v>NY</v>
      </c>
      <c r="J3554" s="1">
        <v>0.4826388888888889</v>
      </c>
      <c r="K3554">
        <f>HOUR(Flights[[#This Row],[Scheduled Departure]])</f>
        <v>11</v>
      </c>
      <c r="L3554" s="1">
        <v>0.48402777777777778</v>
      </c>
      <c r="M3554">
        <v>2</v>
      </c>
      <c r="N3554">
        <v>320</v>
      </c>
      <c r="O3554" s="14">
        <f>Flights[[#This Row],[Length (min)]]/60</f>
        <v>5.333333333333333</v>
      </c>
      <c r="P3554">
        <v>2475</v>
      </c>
      <c r="Q3554" s="17">
        <f>IFERROR(Flights[[#This Row],[Distance]]/Flights[[#This Row],[Length (hr)]],"")</f>
        <v>464.0625</v>
      </c>
      <c r="R3554" s="1">
        <v>0.83680555555555558</v>
      </c>
      <c r="S3554" s="1">
        <v>0.83125000000000004</v>
      </c>
      <c r="T3554">
        <v>-8</v>
      </c>
      <c r="U3554" t="str">
        <f>IF(Flights[[#This Row],[Arrival Delay]]="","Cancelled",IF(Flights[[#This Row],[Arrival Delay]]&gt;15,"Delayed","On time"))</f>
        <v>On time</v>
      </c>
      <c r="V3554" t="str">
        <f>IF(Flights[[#This Row],[Status]]&lt;&gt;"Delayed","",IF(Flights[[#This Row],[Arrival Delay]]&gt;120,"Severe",IF(Flights[[#This Row],[Arrival Delay]]&gt;60,"Major","Moderate")))</f>
        <v/>
      </c>
      <c r="X3554" t="str">
        <f>IF(OR(AND(Flights[[#This Row],[Status]]="Cancelled",Flights[[#This Row],[Cancellation Reason]]="Airline/Carrier"),Flights[[#This Row],[Delay Type]]="Severe"),"Yes","No")</f>
        <v>No</v>
      </c>
    </row>
    <row r="3555" spans="1:24" x14ac:dyDescent="0.25">
      <c r="A3555" s="3">
        <v>42262</v>
      </c>
      <c r="B3555">
        <f>WEEKNUM(Flights[[#This Row],[Date]],2)</f>
        <v>38</v>
      </c>
      <c r="C3555">
        <f>WEEKDAY(Flights[[#This Row],[Date]],2)</f>
        <v>2</v>
      </c>
      <c r="D3555" t="s">
        <v>629</v>
      </c>
      <c r="E3555" t="s">
        <v>1994</v>
      </c>
      <c r="F3555" t="s">
        <v>0</v>
      </c>
      <c r="G3555" t="s">
        <v>318</v>
      </c>
      <c r="H3555" t="str">
        <f>_xlfn.XLOOKUP(Flights[[#This Row],[Destination]],Airports!$A$1:$A$77,Airports!$D$1:$D$77,"Code not found")</f>
        <v>Oakland</v>
      </c>
      <c r="I3555" t="str" cm="1">
        <f t="array" ref="I3555">_xlfn.XLOOKUP(Flights[[#This Row],[Destination]],_xlfn._TRO_TRAILING(Airports!A:A),_xlfn._TRO_TRAILING(Airports!E:E),"Code not found")</f>
        <v>CA</v>
      </c>
      <c r="J3555" s="1">
        <v>0.51041666666666663</v>
      </c>
      <c r="K3555">
        <f>HOUR(Flights[[#This Row],[Scheduled Departure]])</f>
        <v>12</v>
      </c>
      <c r="L3555" s="1">
        <v>0.53541666666666665</v>
      </c>
      <c r="M3555">
        <v>36</v>
      </c>
      <c r="N3555">
        <v>95</v>
      </c>
      <c r="O3555" s="14">
        <f>Flights[[#This Row],[Length (min)]]/60</f>
        <v>1.5833333333333333</v>
      </c>
      <c r="P3555">
        <v>337</v>
      </c>
      <c r="Q3555" s="17">
        <f>IFERROR(Flights[[#This Row],[Distance]]/Flights[[#This Row],[Length (hr)]],"")</f>
        <v>212.84210526315792</v>
      </c>
      <c r="R3555" s="1">
        <v>0.5708333333333333</v>
      </c>
      <c r="S3555" s="1">
        <v>0.60138888888888886</v>
      </c>
      <c r="T3555">
        <v>44</v>
      </c>
      <c r="U3555" t="str">
        <f>IF(Flights[[#This Row],[Arrival Delay]]="","Cancelled",IF(Flights[[#This Row],[Arrival Delay]]&gt;15,"Delayed","On time"))</f>
        <v>Delayed</v>
      </c>
      <c r="V3555" t="str">
        <f>IF(Flights[[#This Row],[Status]]&lt;&gt;"Delayed","",IF(Flights[[#This Row],[Arrival Delay]]&gt;120,"Severe",IF(Flights[[#This Row],[Arrival Delay]]&gt;60,"Major","Moderate")))</f>
        <v>Moderate</v>
      </c>
      <c r="X3555" t="str">
        <f>IF(OR(AND(Flights[[#This Row],[Status]]="Cancelled",Flights[[#This Row],[Cancellation Reason]]="Airline/Carrier"),Flights[[#This Row],[Delay Type]]="Severe"),"Yes","No")</f>
        <v>No</v>
      </c>
    </row>
    <row r="3556" spans="1:24" x14ac:dyDescent="0.25">
      <c r="A3556" s="3">
        <v>42262</v>
      </c>
      <c r="B3556">
        <f>WEEKNUM(Flights[[#This Row],[Date]],2)</f>
        <v>38</v>
      </c>
      <c r="C3556">
        <f>WEEKDAY(Flights[[#This Row],[Date]],2)</f>
        <v>2</v>
      </c>
      <c r="D3556" t="s">
        <v>1778</v>
      </c>
      <c r="E3556" t="s">
        <v>1989</v>
      </c>
      <c r="F3556" t="s">
        <v>0</v>
      </c>
      <c r="G3556" t="s">
        <v>347</v>
      </c>
      <c r="H3556" t="str">
        <f>_xlfn.XLOOKUP(Flights[[#This Row],[Destination]],Airports!$A$1:$A$77,Airports!$D$1:$D$77,"Code not found")</f>
        <v>San Jose</v>
      </c>
      <c r="I3556" t="str" cm="1">
        <f t="array" ref="I3556">_xlfn.XLOOKUP(Flights[[#This Row],[Destination]],_xlfn._TRO_TRAILING(Airports!A:A),_xlfn._TRO_TRAILING(Airports!E:E),"Code not found")</f>
        <v>CA</v>
      </c>
      <c r="J3556" s="1">
        <v>0.53472222222222221</v>
      </c>
      <c r="K3556">
        <f>HOUR(Flights[[#This Row],[Scheduled Departure]])</f>
        <v>12</v>
      </c>
      <c r="L3556" s="1">
        <v>0.53333333333333333</v>
      </c>
      <c r="M3556">
        <v>-2</v>
      </c>
      <c r="N3556">
        <v>78</v>
      </c>
      <c r="O3556" s="14">
        <f>Flights[[#This Row],[Length (min)]]/60</f>
        <v>1.3</v>
      </c>
      <c r="P3556">
        <v>308</v>
      </c>
      <c r="Q3556" s="17">
        <f>IFERROR(Flights[[#This Row],[Distance]]/Flights[[#This Row],[Length (hr)]],"")</f>
        <v>236.92307692307691</v>
      </c>
      <c r="R3556" s="1">
        <v>0.58680555555555558</v>
      </c>
      <c r="S3556" s="1">
        <v>0.58750000000000002</v>
      </c>
      <c r="T3556">
        <v>1</v>
      </c>
      <c r="U3556" t="str">
        <f>IF(Flights[[#This Row],[Arrival Delay]]="","Cancelled",IF(Flights[[#This Row],[Arrival Delay]]&gt;15,"Delayed","On time"))</f>
        <v>On time</v>
      </c>
      <c r="V3556" t="str">
        <f>IF(Flights[[#This Row],[Status]]&lt;&gt;"Delayed","",IF(Flights[[#This Row],[Arrival Delay]]&gt;120,"Severe",IF(Flights[[#This Row],[Arrival Delay]]&gt;60,"Major","Moderate")))</f>
        <v/>
      </c>
      <c r="X3556" t="str">
        <f>IF(OR(AND(Flights[[#This Row],[Status]]="Cancelled",Flights[[#This Row],[Cancellation Reason]]="Airline/Carrier"),Flights[[#This Row],[Delay Type]]="Severe"),"Yes","No")</f>
        <v>No</v>
      </c>
    </row>
    <row r="3557" spans="1:24" x14ac:dyDescent="0.25">
      <c r="A3557" s="3">
        <v>42262</v>
      </c>
      <c r="B3557">
        <f>WEEKNUM(Flights[[#This Row],[Date]],2)</f>
        <v>38</v>
      </c>
      <c r="C3557">
        <f>WEEKDAY(Flights[[#This Row],[Date]],2)</f>
        <v>2</v>
      </c>
      <c r="D3557" t="s">
        <v>522</v>
      </c>
      <c r="E3557" t="s">
        <v>1991</v>
      </c>
      <c r="F3557" t="s">
        <v>0</v>
      </c>
      <c r="G3557" t="s">
        <v>24</v>
      </c>
      <c r="H3557" t="str">
        <f>_xlfn.XLOOKUP(Flights[[#This Row],[Destination]],Airports!$A$1:$A$77,Airports!$D$1:$D$77,"Code not found")</f>
        <v>Portland</v>
      </c>
      <c r="I3557" t="str" cm="1">
        <f t="array" ref="I3557">_xlfn.XLOOKUP(Flights[[#This Row],[Destination]],_xlfn._TRO_TRAILING(Airports!A:A),_xlfn._TRO_TRAILING(Airports!E:E),"Code not found")</f>
        <v>OR</v>
      </c>
      <c r="J3557" s="1">
        <v>0.54513888888888884</v>
      </c>
      <c r="K3557">
        <f>HOUR(Flights[[#This Row],[Scheduled Departure]])</f>
        <v>13</v>
      </c>
      <c r="L3557" s="1">
        <v>0.53888888888888886</v>
      </c>
      <c r="M3557">
        <v>-9</v>
      </c>
      <c r="N3557">
        <v>152</v>
      </c>
      <c r="O3557" s="14">
        <f>Flights[[#This Row],[Length (min)]]/60</f>
        <v>2.5333333333333332</v>
      </c>
      <c r="P3557">
        <v>834</v>
      </c>
      <c r="Q3557" s="17">
        <f>IFERROR(Flights[[#This Row],[Distance]]/Flights[[#This Row],[Length (hr)]],"")</f>
        <v>329.21052631578948</v>
      </c>
      <c r="R3557" s="1">
        <v>0.64444444444444449</v>
      </c>
      <c r="S3557" s="1">
        <v>0.64444444444444449</v>
      </c>
      <c r="T3557">
        <v>0</v>
      </c>
      <c r="U3557" t="str">
        <f>IF(Flights[[#This Row],[Arrival Delay]]="","Cancelled",IF(Flights[[#This Row],[Arrival Delay]]&gt;15,"Delayed","On time"))</f>
        <v>On time</v>
      </c>
      <c r="V3557" t="str">
        <f>IF(Flights[[#This Row],[Status]]&lt;&gt;"Delayed","",IF(Flights[[#This Row],[Arrival Delay]]&gt;120,"Severe",IF(Flights[[#This Row],[Arrival Delay]]&gt;60,"Major","Moderate")))</f>
        <v/>
      </c>
      <c r="X3557" t="str">
        <f>IF(OR(AND(Flights[[#This Row],[Status]]="Cancelled",Flights[[#This Row],[Cancellation Reason]]="Airline/Carrier"),Flights[[#This Row],[Delay Type]]="Severe"),"Yes","No")</f>
        <v>No</v>
      </c>
    </row>
    <row r="3558" spans="1:24" x14ac:dyDescent="0.25">
      <c r="A3558" s="3">
        <v>42262</v>
      </c>
      <c r="B3558">
        <f>WEEKNUM(Flights[[#This Row],[Date]],2)</f>
        <v>38</v>
      </c>
      <c r="C3558">
        <f>WEEKDAY(Flights[[#This Row],[Date]],2)</f>
        <v>2</v>
      </c>
      <c r="D3558" t="s">
        <v>1090</v>
      </c>
      <c r="E3558" t="s">
        <v>1994</v>
      </c>
      <c r="F3558" t="s">
        <v>0</v>
      </c>
      <c r="G3558" t="s">
        <v>347</v>
      </c>
      <c r="H3558" t="str">
        <f>_xlfn.XLOOKUP(Flights[[#This Row],[Destination]],Airports!$A$1:$A$77,Airports!$D$1:$D$77,"Code not found")</f>
        <v>San Jose</v>
      </c>
      <c r="I3558" t="str" cm="1">
        <f t="array" ref="I3558">_xlfn.XLOOKUP(Flights[[#This Row],[Destination]],_xlfn._TRO_TRAILING(Airports!A:A),_xlfn._TRO_TRAILING(Airports!E:E),"Code not found")</f>
        <v>CA</v>
      </c>
      <c r="J3558" s="1">
        <v>0.54513888888888884</v>
      </c>
      <c r="K3558">
        <f>HOUR(Flights[[#This Row],[Scheduled Departure]])</f>
        <v>13</v>
      </c>
      <c r="L3558" s="1">
        <v>0.54374999999999996</v>
      </c>
      <c r="M3558">
        <v>-2</v>
      </c>
      <c r="N3558">
        <v>85</v>
      </c>
      <c r="O3558" s="14">
        <f>Flights[[#This Row],[Length (min)]]/60</f>
        <v>1.4166666666666667</v>
      </c>
      <c r="P3558">
        <v>308</v>
      </c>
      <c r="Q3558" s="17">
        <f>IFERROR(Flights[[#This Row],[Distance]]/Flights[[#This Row],[Length (hr)]],"")</f>
        <v>217.41176470588235</v>
      </c>
      <c r="R3558" s="1">
        <v>0.60486111111111107</v>
      </c>
      <c r="S3558" s="1">
        <v>0.60277777777777775</v>
      </c>
      <c r="T3558">
        <v>-3</v>
      </c>
      <c r="U3558" t="str">
        <f>IF(Flights[[#This Row],[Arrival Delay]]="","Cancelled",IF(Flights[[#This Row],[Arrival Delay]]&gt;15,"Delayed","On time"))</f>
        <v>On time</v>
      </c>
      <c r="V3558" t="str">
        <f>IF(Flights[[#This Row],[Status]]&lt;&gt;"Delayed","",IF(Flights[[#This Row],[Arrival Delay]]&gt;120,"Severe",IF(Flights[[#This Row],[Arrival Delay]]&gt;60,"Major","Moderate")))</f>
        <v/>
      </c>
      <c r="X3558" t="str">
        <f>IF(OR(AND(Flights[[#This Row],[Status]]="Cancelled",Flights[[#This Row],[Cancellation Reason]]="Airline/Carrier"),Flights[[#This Row],[Delay Type]]="Severe"),"Yes","No")</f>
        <v>No</v>
      </c>
    </row>
    <row r="3559" spans="1:24" x14ac:dyDescent="0.25">
      <c r="A3559" s="3">
        <v>42262</v>
      </c>
      <c r="B3559">
        <f>WEEKNUM(Flights[[#This Row],[Date]],2)</f>
        <v>38</v>
      </c>
      <c r="C3559">
        <f>WEEKDAY(Flights[[#This Row],[Date]],2)</f>
        <v>2</v>
      </c>
      <c r="D3559" t="s">
        <v>1458</v>
      </c>
      <c r="E3559" t="s">
        <v>1994</v>
      </c>
      <c r="F3559" t="s">
        <v>0</v>
      </c>
      <c r="G3559" t="s">
        <v>342</v>
      </c>
      <c r="H3559" t="str">
        <f>_xlfn.XLOOKUP(Flights[[#This Row],[Destination]],Airports!$A$1:$A$77,Airports!$D$1:$D$77,"Code not found")</f>
        <v>Santa Barbara</v>
      </c>
      <c r="I3559" t="str" cm="1">
        <f t="array" ref="I3559">_xlfn.XLOOKUP(Flights[[#This Row],[Destination]],_xlfn._TRO_TRAILING(Airports!A:A),_xlfn._TRO_TRAILING(Airports!E:E),"Code not found")</f>
        <v>CA</v>
      </c>
      <c r="J3559" s="1">
        <v>0.59722222222222221</v>
      </c>
      <c r="K3559">
        <f>HOUR(Flights[[#This Row],[Scheduled Departure]])</f>
        <v>14</v>
      </c>
      <c r="L3559" s="1">
        <v>0.59444444444444444</v>
      </c>
      <c r="M3559">
        <v>-4</v>
      </c>
      <c r="N3559">
        <v>63</v>
      </c>
      <c r="O3559" s="14">
        <f>Flights[[#This Row],[Length (min)]]/60</f>
        <v>1.05</v>
      </c>
      <c r="P3559">
        <v>89</v>
      </c>
      <c r="Q3559" s="17">
        <f>IFERROR(Flights[[#This Row],[Distance]]/Flights[[#This Row],[Length (hr)]],"")</f>
        <v>84.761904761904759</v>
      </c>
      <c r="R3559" s="1">
        <v>0.62847222222222221</v>
      </c>
      <c r="S3559" s="1">
        <v>0.6381944444444444</v>
      </c>
      <c r="T3559">
        <v>14</v>
      </c>
      <c r="U3559" t="str">
        <f>IF(Flights[[#This Row],[Arrival Delay]]="","Cancelled",IF(Flights[[#This Row],[Arrival Delay]]&gt;15,"Delayed","On time"))</f>
        <v>On time</v>
      </c>
      <c r="V3559" t="str">
        <f>IF(Flights[[#This Row],[Status]]&lt;&gt;"Delayed","",IF(Flights[[#This Row],[Arrival Delay]]&gt;120,"Severe",IF(Flights[[#This Row],[Arrival Delay]]&gt;60,"Major","Moderate")))</f>
        <v/>
      </c>
      <c r="X3559" t="str">
        <f>IF(OR(AND(Flights[[#This Row],[Status]]="Cancelled",Flights[[#This Row],[Cancellation Reason]]="Airline/Carrier"),Flights[[#This Row],[Delay Type]]="Severe"),"Yes","No")</f>
        <v>No</v>
      </c>
    </row>
    <row r="3560" spans="1:24" x14ac:dyDescent="0.25">
      <c r="A3560" s="3">
        <v>42262</v>
      </c>
      <c r="B3560">
        <f>WEEKNUM(Flights[[#This Row],[Date]],2)</f>
        <v>38</v>
      </c>
      <c r="C3560">
        <f>WEEKDAY(Flights[[#This Row],[Date]],2)</f>
        <v>2</v>
      </c>
      <c r="D3560" t="s">
        <v>1693</v>
      </c>
      <c r="E3560" t="s">
        <v>1995</v>
      </c>
      <c r="F3560" t="s">
        <v>0</v>
      </c>
      <c r="G3560" t="s">
        <v>347</v>
      </c>
      <c r="H3560" t="str">
        <f>_xlfn.XLOOKUP(Flights[[#This Row],[Destination]],Airports!$A$1:$A$77,Airports!$D$1:$D$77,"Code not found")</f>
        <v>San Jose</v>
      </c>
      <c r="I3560" t="str" cm="1">
        <f t="array" ref="I3560">_xlfn.XLOOKUP(Flights[[#This Row],[Destination]],_xlfn._TRO_TRAILING(Airports!A:A),_xlfn._TRO_TRAILING(Airports!E:E),"Code not found")</f>
        <v>CA</v>
      </c>
      <c r="J3560" s="1">
        <v>0.625</v>
      </c>
      <c r="K3560">
        <f>HOUR(Flights[[#This Row],[Scheduled Departure]])</f>
        <v>15</v>
      </c>
      <c r="L3560" s="1">
        <v>0.62708333333333333</v>
      </c>
      <c r="M3560">
        <v>3</v>
      </c>
      <c r="N3560">
        <v>70</v>
      </c>
      <c r="O3560" s="14">
        <f>Flights[[#This Row],[Length (min)]]/60</f>
        <v>1.1666666666666667</v>
      </c>
      <c r="P3560">
        <v>308</v>
      </c>
      <c r="Q3560" s="17">
        <f>IFERROR(Flights[[#This Row],[Distance]]/Flights[[#This Row],[Length (hr)]],"")</f>
        <v>264</v>
      </c>
      <c r="R3560" s="1">
        <v>0.67013888888888884</v>
      </c>
      <c r="S3560" s="1">
        <v>0.67569444444444449</v>
      </c>
      <c r="T3560">
        <v>8</v>
      </c>
      <c r="U3560" t="str">
        <f>IF(Flights[[#This Row],[Arrival Delay]]="","Cancelled",IF(Flights[[#This Row],[Arrival Delay]]&gt;15,"Delayed","On time"))</f>
        <v>On time</v>
      </c>
      <c r="V3560" t="str">
        <f>IF(Flights[[#This Row],[Status]]&lt;&gt;"Delayed","",IF(Flights[[#This Row],[Arrival Delay]]&gt;120,"Severe",IF(Flights[[#This Row],[Arrival Delay]]&gt;60,"Major","Moderate")))</f>
        <v/>
      </c>
      <c r="X3560" t="str">
        <f>IF(OR(AND(Flights[[#This Row],[Status]]="Cancelled",Flights[[#This Row],[Cancellation Reason]]="Airline/Carrier"),Flights[[#This Row],[Delay Type]]="Severe"),"Yes","No")</f>
        <v>No</v>
      </c>
    </row>
    <row r="3561" spans="1:24" x14ac:dyDescent="0.25">
      <c r="A3561" s="3">
        <v>42262</v>
      </c>
      <c r="B3561">
        <f>WEEKNUM(Flights[[#This Row],[Date]],2)</f>
        <v>38</v>
      </c>
      <c r="C3561">
        <f>WEEKDAY(Flights[[#This Row],[Date]],2)</f>
        <v>2</v>
      </c>
      <c r="D3561" t="s">
        <v>1645</v>
      </c>
      <c r="E3561" t="s">
        <v>1994</v>
      </c>
      <c r="F3561" t="s">
        <v>0</v>
      </c>
      <c r="G3561" t="s">
        <v>349</v>
      </c>
      <c r="H3561" t="str">
        <f>_xlfn.XLOOKUP(Flights[[#This Row],[Destination]],Airports!$A$1:$A$77,Airports!$D$1:$D$77,"Code not found")</f>
        <v>Salt Lake City</v>
      </c>
      <c r="I3561" t="str" cm="1">
        <f t="array" ref="I3561">_xlfn.XLOOKUP(Flights[[#This Row],[Destination]],_xlfn._TRO_TRAILING(Airports!A:A),_xlfn._TRO_TRAILING(Airports!E:E),"Code not found")</f>
        <v>UT</v>
      </c>
      <c r="J3561" s="1">
        <v>0.67361111111111116</v>
      </c>
      <c r="K3561">
        <f>HOUR(Flights[[#This Row],[Scheduled Departure]])</f>
        <v>16</v>
      </c>
      <c r="L3561" s="1">
        <v>0.66874999999999996</v>
      </c>
      <c r="M3561">
        <v>-7</v>
      </c>
      <c r="N3561">
        <v>99</v>
      </c>
      <c r="O3561" s="14">
        <f>Flights[[#This Row],[Length (min)]]/60</f>
        <v>1.65</v>
      </c>
      <c r="P3561">
        <v>590</v>
      </c>
      <c r="Q3561" s="17">
        <f>IFERROR(Flights[[#This Row],[Distance]]/Flights[[#This Row],[Length (hr)]],"")</f>
        <v>357.57575757575762</v>
      </c>
      <c r="R3561" s="1">
        <v>0.79583333333333328</v>
      </c>
      <c r="S3561" s="1">
        <v>0.77916666666666667</v>
      </c>
      <c r="T3561">
        <v>-24</v>
      </c>
      <c r="U3561" t="str">
        <f>IF(Flights[[#This Row],[Arrival Delay]]="","Cancelled",IF(Flights[[#This Row],[Arrival Delay]]&gt;15,"Delayed","On time"))</f>
        <v>On time</v>
      </c>
      <c r="V3561" t="str">
        <f>IF(Flights[[#This Row],[Status]]&lt;&gt;"Delayed","",IF(Flights[[#This Row],[Arrival Delay]]&gt;120,"Severe",IF(Flights[[#This Row],[Arrival Delay]]&gt;60,"Major","Moderate")))</f>
        <v/>
      </c>
      <c r="X3561" t="str">
        <f>IF(OR(AND(Flights[[#This Row],[Status]]="Cancelled",Flights[[#This Row],[Cancellation Reason]]="Airline/Carrier"),Flights[[#This Row],[Delay Type]]="Severe"),"Yes","No")</f>
        <v>No</v>
      </c>
    </row>
    <row r="3562" spans="1:24" x14ac:dyDescent="0.25">
      <c r="A3562" s="3">
        <v>42262</v>
      </c>
      <c r="B3562">
        <f>WEEKNUM(Flights[[#This Row],[Date]],2)</f>
        <v>38</v>
      </c>
      <c r="C3562">
        <f>WEEKDAY(Flights[[#This Row],[Date]],2)</f>
        <v>2</v>
      </c>
      <c r="D3562" t="s">
        <v>734</v>
      </c>
      <c r="E3562" t="s">
        <v>1989</v>
      </c>
      <c r="F3562" t="s">
        <v>0</v>
      </c>
      <c r="G3562" t="s">
        <v>26</v>
      </c>
      <c r="H3562" t="str">
        <f>_xlfn.XLOOKUP(Flights[[#This Row],[Destination]],Airports!$A$1:$A$77,Airports!$D$1:$D$77,"Code not found")</f>
        <v>Atlanta</v>
      </c>
      <c r="I3562" t="str" cm="1">
        <f t="array" ref="I3562">_xlfn.XLOOKUP(Flights[[#This Row],[Destination]],_xlfn._TRO_TRAILING(Airports!A:A),_xlfn._TRO_TRAILING(Airports!E:E),"Code not found")</f>
        <v>GA</v>
      </c>
      <c r="J3562" s="1">
        <v>0.67708333333333337</v>
      </c>
      <c r="K3562">
        <f>HOUR(Flights[[#This Row],[Scheduled Departure]])</f>
        <v>16</v>
      </c>
      <c r="L3562" s="1">
        <v>0.67152777777777772</v>
      </c>
      <c r="M3562">
        <v>-8</v>
      </c>
      <c r="N3562">
        <v>237</v>
      </c>
      <c r="O3562" s="14">
        <f>Flights[[#This Row],[Length (min)]]/60</f>
        <v>3.95</v>
      </c>
      <c r="P3562">
        <v>1947</v>
      </c>
      <c r="Q3562" s="17">
        <f>IFERROR(Flights[[#This Row],[Distance]]/Flights[[#This Row],[Length (hr)]],"")</f>
        <v>492.91139240506328</v>
      </c>
      <c r="R3562" s="1">
        <v>0.98055555555555551</v>
      </c>
      <c r="S3562" s="1">
        <v>0.96111111111111114</v>
      </c>
      <c r="T3562">
        <v>-28</v>
      </c>
      <c r="U3562" t="str">
        <f>IF(Flights[[#This Row],[Arrival Delay]]="","Cancelled",IF(Flights[[#This Row],[Arrival Delay]]&gt;15,"Delayed","On time"))</f>
        <v>On time</v>
      </c>
      <c r="V3562" t="str">
        <f>IF(Flights[[#This Row],[Status]]&lt;&gt;"Delayed","",IF(Flights[[#This Row],[Arrival Delay]]&gt;120,"Severe",IF(Flights[[#This Row],[Arrival Delay]]&gt;60,"Major","Moderate")))</f>
        <v/>
      </c>
      <c r="X3562" t="str">
        <f>IF(OR(AND(Flights[[#This Row],[Status]]="Cancelled",Flights[[#This Row],[Cancellation Reason]]="Airline/Carrier"),Flights[[#This Row],[Delay Type]]="Severe"),"Yes","No")</f>
        <v>No</v>
      </c>
    </row>
    <row r="3563" spans="1:24" x14ac:dyDescent="0.25">
      <c r="A3563" s="3">
        <v>42262</v>
      </c>
      <c r="B3563">
        <f>WEEKNUM(Flights[[#This Row],[Date]],2)</f>
        <v>38</v>
      </c>
      <c r="C3563">
        <f>WEEKDAY(Flights[[#This Row],[Date]],2)</f>
        <v>2</v>
      </c>
      <c r="D3563" t="s">
        <v>591</v>
      </c>
      <c r="E3563" t="s">
        <v>1990</v>
      </c>
      <c r="F3563" t="s">
        <v>0</v>
      </c>
      <c r="G3563" t="s">
        <v>297</v>
      </c>
      <c r="H3563" t="str">
        <f>_xlfn.XLOOKUP(Flights[[#This Row],[Destination]],Airports!$A$1:$A$77,Airports!$D$1:$D$77,"Code not found")</f>
        <v>Hilo</v>
      </c>
      <c r="I3563" t="str" cm="1">
        <f t="array" ref="I3563">_xlfn.XLOOKUP(Flights[[#This Row],[Destination]],_xlfn._TRO_TRAILING(Airports!A:A),_xlfn._TRO_TRAILING(Airports!E:E),"Code not found")</f>
        <v>HI</v>
      </c>
      <c r="J3563" s="1">
        <v>0.72152777777777777</v>
      </c>
      <c r="K3563">
        <f>HOUR(Flights[[#This Row],[Scheduled Departure]])</f>
        <v>17</v>
      </c>
      <c r="L3563" s="1">
        <v>0.72499999999999998</v>
      </c>
      <c r="M3563">
        <v>5</v>
      </c>
      <c r="N3563">
        <v>328</v>
      </c>
      <c r="O3563" s="14">
        <f>Flights[[#This Row],[Length (min)]]/60</f>
        <v>5.4666666666666668</v>
      </c>
      <c r="P3563">
        <v>2449</v>
      </c>
      <c r="Q3563" s="17">
        <f>IFERROR(Flights[[#This Row],[Distance]]/Flights[[#This Row],[Length (hr)]],"")</f>
        <v>447.98780487804879</v>
      </c>
      <c r="R3563" s="1">
        <v>0.82847222222222228</v>
      </c>
      <c r="S3563" s="1">
        <v>0.82777777777777772</v>
      </c>
      <c r="T3563">
        <v>-1</v>
      </c>
      <c r="U3563" t="str">
        <f>IF(Flights[[#This Row],[Arrival Delay]]="","Cancelled",IF(Flights[[#This Row],[Arrival Delay]]&gt;15,"Delayed","On time"))</f>
        <v>On time</v>
      </c>
      <c r="V3563" t="str">
        <f>IF(Flights[[#This Row],[Status]]&lt;&gt;"Delayed","",IF(Flights[[#This Row],[Arrival Delay]]&gt;120,"Severe",IF(Flights[[#This Row],[Arrival Delay]]&gt;60,"Major","Moderate")))</f>
        <v/>
      </c>
      <c r="X3563" t="str">
        <f>IF(OR(AND(Flights[[#This Row],[Status]]="Cancelled",Flights[[#This Row],[Cancellation Reason]]="Airline/Carrier"),Flights[[#This Row],[Delay Type]]="Severe"),"Yes","No")</f>
        <v>No</v>
      </c>
    </row>
    <row r="3564" spans="1:24" x14ac:dyDescent="0.25">
      <c r="A3564" s="3">
        <v>42262</v>
      </c>
      <c r="B3564">
        <f>WEEKNUM(Flights[[#This Row],[Date]],2)</f>
        <v>38</v>
      </c>
      <c r="C3564">
        <f>WEEKDAY(Flights[[#This Row],[Date]],2)</f>
        <v>2</v>
      </c>
      <c r="D3564" t="s">
        <v>1611</v>
      </c>
      <c r="E3564" t="s">
        <v>1990</v>
      </c>
      <c r="F3564" t="s">
        <v>0</v>
      </c>
      <c r="G3564" t="s">
        <v>4</v>
      </c>
      <c r="H3564" t="str">
        <f>_xlfn.XLOOKUP(Flights[[#This Row],[Destination]],Airports!$A$1:$A$77,Airports!$D$1:$D$77,"Code not found")</f>
        <v>Chicago</v>
      </c>
      <c r="I3564" t="str" cm="1">
        <f t="array" ref="I3564">_xlfn.XLOOKUP(Flights[[#This Row],[Destination]],_xlfn._TRO_TRAILING(Airports!A:A),_xlfn._TRO_TRAILING(Airports!E:E),"Code not found")</f>
        <v>IL</v>
      </c>
      <c r="J3564" s="1">
        <v>0.76111111111111107</v>
      </c>
      <c r="K3564">
        <f>HOUR(Flights[[#This Row],[Scheduled Departure]])</f>
        <v>18</v>
      </c>
      <c r="L3564" s="1">
        <v>0.7631944444444444</v>
      </c>
      <c r="M3564">
        <v>3</v>
      </c>
      <c r="N3564">
        <v>225</v>
      </c>
      <c r="O3564" s="14">
        <f>Flights[[#This Row],[Length (min)]]/60</f>
        <v>3.75</v>
      </c>
      <c r="P3564">
        <v>1744</v>
      </c>
      <c r="Q3564" s="17">
        <f>IFERROR(Flights[[#This Row],[Distance]]/Flights[[#This Row],[Length (hr)]],"")</f>
        <v>465.06666666666666</v>
      </c>
      <c r="R3564" s="1">
        <v>1.4583333333333334E-2</v>
      </c>
      <c r="S3564" s="1">
        <v>2.7777777777777779E-3</v>
      </c>
      <c r="T3564">
        <v>-17</v>
      </c>
      <c r="U3564" t="str">
        <f>IF(Flights[[#This Row],[Arrival Delay]]="","Cancelled",IF(Flights[[#This Row],[Arrival Delay]]&gt;15,"Delayed","On time"))</f>
        <v>On time</v>
      </c>
      <c r="V3564" t="str">
        <f>IF(Flights[[#This Row],[Status]]&lt;&gt;"Delayed","",IF(Flights[[#This Row],[Arrival Delay]]&gt;120,"Severe",IF(Flights[[#This Row],[Arrival Delay]]&gt;60,"Major","Moderate")))</f>
        <v/>
      </c>
      <c r="X3564" t="str">
        <f>IF(OR(AND(Flights[[#This Row],[Status]]="Cancelled",Flights[[#This Row],[Cancellation Reason]]="Airline/Carrier"),Flights[[#This Row],[Delay Type]]="Severe"),"Yes","No")</f>
        <v>No</v>
      </c>
    </row>
    <row r="3565" spans="1:24" x14ac:dyDescent="0.25">
      <c r="A3565" s="3">
        <v>42262</v>
      </c>
      <c r="B3565">
        <f>WEEKNUM(Flights[[#This Row],[Date]],2)</f>
        <v>38</v>
      </c>
      <c r="C3565">
        <f>WEEKDAY(Flights[[#This Row],[Date]],2)</f>
        <v>2</v>
      </c>
      <c r="D3565" t="s">
        <v>618</v>
      </c>
      <c r="E3565" t="s">
        <v>1991</v>
      </c>
      <c r="F3565" t="s">
        <v>0</v>
      </c>
      <c r="G3565" t="s">
        <v>344</v>
      </c>
      <c r="H3565" t="str">
        <f>_xlfn.XLOOKUP(Flights[[#This Row],[Destination]],Airports!$A$1:$A$77,Airports!$D$1:$D$77,"Code not found")</f>
        <v>Seattle</v>
      </c>
      <c r="I3565" t="str" cm="1">
        <f t="array" ref="I3565">_xlfn.XLOOKUP(Flights[[#This Row],[Destination]],_xlfn._TRO_TRAILING(Airports!A:A),_xlfn._TRO_TRAILING(Airports!E:E),"Code not found")</f>
        <v>WA</v>
      </c>
      <c r="J3565" s="1">
        <v>0.78819444444444442</v>
      </c>
      <c r="K3565">
        <f>HOUR(Flights[[#This Row],[Scheduled Departure]])</f>
        <v>18</v>
      </c>
      <c r="L3565" s="1">
        <v>0.78611111111111109</v>
      </c>
      <c r="M3565">
        <v>-3</v>
      </c>
      <c r="N3565">
        <v>158</v>
      </c>
      <c r="O3565" s="14">
        <f>Flights[[#This Row],[Length (min)]]/60</f>
        <v>2.6333333333333333</v>
      </c>
      <c r="P3565">
        <v>954</v>
      </c>
      <c r="Q3565" s="17">
        <f>IFERROR(Flights[[#This Row],[Distance]]/Flights[[#This Row],[Length (hr)]],"")</f>
        <v>362.27848101265823</v>
      </c>
      <c r="R3565" s="1">
        <v>0.89583333333333337</v>
      </c>
      <c r="S3565" s="1">
        <v>0.89583333333333337</v>
      </c>
      <c r="T3565">
        <v>0</v>
      </c>
      <c r="U3565" t="str">
        <f>IF(Flights[[#This Row],[Arrival Delay]]="","Cancelled",IF(Flights[[#This Row],[Arrival Delay]]&gt;15,"Delayed","On time"))</f>
        <v>On time</v>
      </c>
      <c r="V3565" t="str">
        <f>IF(Flights[[#This Row],[Status]]&lt;&gt;"Delayed","",IF(Flights[[#This Row],[Arrival Delay]]&gt;120,"Severe",IF(Flights[[#This Row],[Arrival Delay]]&gt;60,"Major","Moderate")))</f>
        <v/>
      </c>
      <c r="X3565" t="str">
        <f>IF(OR(AND(Flights[[#This Row],[Status]]="Cancelled",Flights[[#This Row],[Cancellation Reason]]="Airline/Carrier"),Flights[[#This Row],[Delay Type]]="Severe"),"Yes","No")</f>
        <v>No</v>
      </c>
    </row>
    <row r="3566" spans="1:24" x14ac:dyDescent="0.25">
      <c r="A3566" s="3">
        <v>42262</v>
      </c>
      <c r="B3566">
        <f>WEEKNUM(Flights[[#This Row],[Date]],2)</f>
        <v>38</v>
      </c>
      <c r="C3566">
        <f>WEEKDAY(Flights[[#This Row],[Date]],2)</f>
        <v>2</v>
      </c>
      <c r="D3566" t="s">
        <v>1731</v>
      </c>
      <c r="E3566" t="s">
        <v>1995</v>
      </c>
      <c r="F3566" t="s">
        <v>0</v>
      </c>
      <c r="G3566" t="s">
        <v>290</v>
      </c>
      <c r="H3566" t="str">
        <f>_xlfn.XLOOKUP(Flights[[#This Row],[Destination]],Airports!$A$1:$A$77,Airports!$D$1:$D$77,"Code not found")</f>
        <v>Houston</v>
      </c>
      <c r="I3566" t="str" cm="1">
        <f t="array" ref="I3566">_xlfn.XLOOKUP(Flights[[#This Row],[Destination]],_xlfn._TRO_TRAILING(Airports!A:A),_xlfn._TRO_TRAILING(Airports!E:E),"Code not found")</f>
        <v>TX</v>
      </c>
      <c r="J3566" s="1">
        <v>0.81944444444444442</v>
      </c>
      <c r="K3566">
        <f>HOUR(Flights[[#This Row],[Scheduled Departure]])</f>
        <v>19</v>
      </c>
      <c r="L3566" s="1">
        <v>0.83125000000000004</v>
      </c>
      <c r="M3566">
        <v>17</v>
      </c>
      <c r="N3566">
        <v>179</v>
      </c>
      <c r="O3566" s="14">
        <f>Flights[[#This Row],[Length (min)]]/60</f>
        <v>2.9833333333333334</v>
      </c>
      <c r="P3566">
        <v>1390</v>
      </c>
      <c r="Q3566" s="17">
        <f>IFERROR(Flights[[#This Row],[Distance]]/Flights[[#This Row],[Length (hr)]],"")</f>
        <v>465.92178770949721</v>
      </c>
      <c r="R3566" s="1">
        <v>3.4722222222222224E-2</v>
      </c>
      <c r="S3566" s="1">
        <v>3.888888888888889E-2</v>
      </c>
      <c r="T3566">
        <v>6</v>
      </c>
      <c r="U3566" t="str">
        <f>IF(Flights[[#This Row],[Arrival Delay]]="","Cancelled",IF(Flights[[#This Row],[Arrival Delay]]&gt;15,"Delayed","On time"))</f>
        <v>On time</v>
      </c>
      <c r="V3566" t="str">
        <f>IF(Flights[[#This Row],[Status]]&lt;&gt;"Delayed","",IF(Flights[[#This Row],[Arrival Delay]]&gt;120,"Severe",IF(Flights[[#This Row],[Arrival Delay]]&gt;60,"Major","Moderate")))</f>
        <v/>
      </c>
      <c r="X3566" t="str">
        <f>IF(OR(AND(Flights[[#This Row],[Status]]="Cancelled",Flights[[#This Row],[Cancellation Reason]]="Airline/Carrier"),Flights[[#This Row],[Delay Type]]="Severe"),"Yes","No")</f>
        <v>No</v>
      </c>
    </row>
    <row r="3567" spans="1:24" x14ac:dyDescent="0.25">
      <c r="A3567" s="3">
        <v>42262</v>
      </c>
      <c r="B3567">
        <f>WEEKNUM(Flights[[#This Row],[Date]],2)</f>
        <v>38</v>
      </c>
      <c r="C3567">
        <f>WEEKDAY(Flights[[#This Row],[Date]],2)</f>
        <v>2</v>
      </c>
      <c r="D3567" t="s">
        <v>720</v>
      </c>
      <c r="E3567" t="s">
        <v>1989</v>
      </c>
      <c r="F3567" t="s">
        <v>0</v>
      </c>
      <c r="G3567" t="s">
        <v>22</v>
      </c>
      <c r="H3567" t="str">
        <f>_xlfn.XLOOKUP(Flights[[#This Row],[Destination]],Airports!$A$1:$A$77,Airports!$D$1:$D$77,"Code not found")</f>
        <v>Columbus</v>
      </c>
      <c r="I3567" t="str" cm="1">
        <f t="array" ref="I3567">_xlfn.XLOOKUP(Flights[[#This Row],[Destination]],_xlfn._TRO_TRAILING(Airports!A:A),_xlfn._TRO_TRAILING(Airports!E:E),"Code not found")</f>
        <v>OH</v>
      </c>
      <c r="J3567" s="1">
        <v>0.9375</v>
      </c>
      <c r="K3567">
        <f>HOUR(Flights[[#This Row],[Scheduled Departure]])</f>
        <v>22</v>
      </c>
      <c r="L3567" s="1">
        <v>0.93333333333333335</v>
      </c>
      <c r="M3567">
        <v>-6</v>
      </c>
      <c r="N3567">
        <v>249</v>
      </c>
      <c r="O3567" s="14">
        <f>Flights[[#This Row],[Length (min)]]/60</f>
        <v>4.1500000000000004</v>
      </c>
      <c r="P3567">
        <v>1995</v>
      </c>
      <c r="Q3567" s="17">
        <f>IFERROR(Flights[[#This Row],[Distance]]/Flights[[#This Row],[Length (hr)]],"")</f>
        <v>480.72289156626499</v>
      </c>
      <c r="R3567" s="1">
        <v>0.23958333333333334</v>
      </c>
      <c r="S3567" s="1">
        <v>0.23125000000000001</v>
      </c>
      <c r="T3567">
        <v>-12</v>
      </c>
      <c r="U3567" t="str">
        <f>IF(Flights[[#This Row],[Arrival Delay]]="","Cancelled",IF(Flights[[#This Row],[Arrival Delay]]&gt;15,"Delayed","On time"))</f>
        <v>On time</v>
      </c>
      <c r="V3567" t="str">
        <f>IF(Flights[[#This Row],[Status]]&lt;&gt;"Delayed","",IF(Flights[[#This Row],[Arrival Delay]]&gt;120,"Severe",IF(Flights[[#This Row],[Arrival Delay]]&gt;60,"Major","Moderate")))</f>
        <v/>
      </c>
      <c r="X3567" t="str">
        <f>IF(OR(AND(Flights[[#This Row],[Status]]="Cancelled",Flights[[#This Row],[Cancellation Reason]]="Airline/Carrier"),Flights[[#This Row],[Delay Type]]="Severe"),"Yes","No")</f>
        <v>No</v>
      </c>
    </row>
    <row r="3568" spans="1:24" x14ac:dyDescent="0.25">
      <c r="A3568" s="3">
        <v>42263</v>
      </c>
      <c r="B3568">
        <f>WEEKNUM(Flights[[#This Row],[Date]],2)</f>
        <v>38</v>
      </c>
      <c r="C3568">
        <f>WEEKDAY(Flights[[#This Row],[Date]],2)</f>
        <v>3</v>
      </c>
      <c r="D3568" t="s">
        <v>222</v>
      </c>
      <c r="E3568" t="s">
        <v>1987</v>
      </c>
      <c r="F3568" t="s">
        <v>0</v>
      </c>
      <c r="G3568" t="s">
        <v>27</v>
      </c>
      <c r="H3568" t="str">
        <f>_xlfn.XLOOKUP(Flights[[#This Row],[Destination]],Airports!$A$1:$A$77,Airports!$D$1:$D$77,"Code not found")</f>
        <v>Charlotte</v>
      </c>
      <c r="I3568" t="str" cm="1">
        <f t="array" ref="I3568">_xlfn.XLOOKUP(Flights[[#This Row],[Destination]],_xlfn._TRO_TRAILING(Airports!A:A),_xlfn._TRO_TRAILING(Airports!E:E),"Code not found")</f>
        <v>NC</v>
      </c>
      <c r="J3568" s="1">
        <v>2.7777777777777776E-2</v>
      </c>
      <c r="K3568">
        <f>HOUR(Flights[[#This Row],[Scheduled Departure]])</f>
        <v>0</v>
      </c>
      <c r="L3568" s="1">
        <v>3.0555555555555555E-2</v>
      </c>
      <c r="M3568">
        <v>4</v>
      </c>
      <c r="N3568">
        <v>265</v>
      </c>
      <c r="O3568" s="14">
        <f>Flights[[#This Row],[Length (min)]]/60</f>
        <v>4.416666666666667</v>
      </c>
      <c r="P3568">
        <v>2125</v>
      </c>
      <c r="Q3568" s="17">
        <f>IFERROR(Flights[[#This Row],[Distance]]/Flights[[#This Row],[Length (hr)]],"")</f>
        <v>481.1320754716981</v>
      </c>
      <c r="R3568" s="1">
        <v>0.35347222222222224</v>
      </c>
      <c r="S3568" s="1">
        <v>0.33958333333333335</v>
      </c>
      <c r="T3568">
        <v>-20</v>
      </c>
      <c r="U3568" t="str">
        <f>IF(Flights[[#This Row],[Arrival Delay]]="","Cancelled",IF(Flights[[#This Row],[Arrival Delay]]&gt;15,"Delayed","On time"))</f>
        <v>On time</v>
      </c>
      <c r="V3568" t="str">
        <f>IF(Flights[[#This Row],[Status]]&lt;&gt;"Delayed","",IF(Flights[[#This Row],[Arrival Delay]]&gt;120,"Severe",IF(Flights[[#This Row],[Arrival Delay]]&gt;60,"Major","Moderate")))</f>
        <v/>
      </c>
      <c r="X3568" t="str">
        <f>IF(OR(AND(Flights[[#This Row],[Status]]="Cancelled",Flights[[#This Row],[Cancellation Reason]]="Airline/Carrier"),Flights[[#This Row],[Delay Type]]="Severe"),"Yes","No")</f>
        <v>No</v>
      </c>
    </row>
    <row r="3569" spans="1:24" x14ac:dyDescent="0.25">
      <c r="A3569" s="3">
        <v>42263</v>
      </c>
      <c r="B3569">
        <f>WEEKNUM(Flights[[#This Row],[Date]],2)</f>
        <v>38</v>
      </c>
      <c r="C3569">
        <f>WEEKDAY(Flights[[#This Row],[Date]],2)</f>
        <v>3</v>
      </c>
      <c r="D3569" t="s">
        <v>690</v>
      </c>
      <c r="E3569" t="s">
        <v>1990</v>
      </c>
      <c r="F3569" t="s">
        <v>0</v>
      </c>
      <c r="G3569" t="s">
        <v>12</v>
      </c>
      <c r="H3569" t="str">
        <f>_xlfn.XLOOKUP(Flights[[#This Row],[Destination]],Airports!$A$1:$A$77,Airports!$D$1:$D$77,"Code not found")</f>
        <v>New York</v>
      </c>
      <c r="I3569" t="str" cm="1">
        <f t="array" ref="I3569">_xlfn.XLOOKUP(Flights[[#This Row],[Destination]],_xlfn._TRO_TRAILING(Airports!A:A),_xlfn._TRO_TRAILING(Airports!E:E),"Code not found")</f>
        <v>NY</v>
      </c>
      <c r="J3569" s="1">
        <v>0.25</v>
      </c>
      <c r="K3569">
        <f>HOUR(Flights[[#This Row],[Scheduled Departure]])</f>
        <v>6</v>
      </c>
      <c r="L3569" s="1">
        <v>0.24652777777777779</v>
      </c>
      <c r="M3569">
        <v>-5</v>
      </c>
      <c r="N3569">
        <v>312</v>
      </c>
      <c r="O3569" s="14">
        <f>Flights[[#This Row],[Length (min)]]/60</f>
        <v>5.2</v>
      </c>
      <c r="P3569">
        <v>2475</v>
      </c>
      <c r="Q3569" s="17">
        <f>IFERROR(Flights[[#This Row],[Distance]]/Flights[[#This Row],[Length (hr)]],"")</f>
        <v>475.96153846153845</v>
      </c>
      <c r="R3569" s="1">
        <v>0.60347222222222219</v>
      </c>
      <c r="S3569" s="1">
        <v>0.58819444444444446</v>
      </c>
      <c r="T3569">
        <v>-22</v>
      </c>
      <c r="U3569" t="str">
        <f>IF(Flights[[#This Row],[Arrival Delay]]="","Cancelled",IF(Flights[[#This Row],[Arrival Delay]]&gt;15,"Delayed","On time"))</f>
        <v>On time</v>
      </c>
      <c r="V3569" t="str">
        <f>IF(Flights[[#This Row],[Status]]&lt;&gt;"Delayed","",IF(Flights[[#This Row],[Arrival Delay]]&gt;120,"Severe",IF(Flights[[#This Row],[Arrival Delay]]&gt;60,"Major","Moderate")))</f>
        <v/>
      </c>
      <c r="X3569" t="str">
        <f>IF(OR(AND(Flights[[#This Row],[Status]]="Cancelled",Flights[[#This Row],[Cancellation Reason]]="Airline/Carrier"),Flights[[#This Row],[Delay Type]]="Severe"),"Yes","No")</f>
        <v>No</v>
      </c>
    </row>
    <row r="3570" spans="1:24" x14ac:dyDescent="0.25">
      <c r="A3570" s="3">
        <v>42263</v>
      </c>
      <c r="B3570">
        <f>WEEKNUM(Flights[[#This Row],[Date]],2)</f>
        <v>38</v>
      </c>
      <c r="C3570">
        <f>WEEKDAY(Flights[[#This Row],[Date]],2)</f>
        <v>3</v>
      </c>
      <c r="D3570" t="s">
        <v>1718</v>
      </c>
      <c r="E3570" t="s">
        <v>1995</v>
      </c>
      <c r="F3570" t="s">
        <v>0</v>
      </c>
      <c r="G3570" t="s">
        <v>303</v>
      </c>
      <c r="H3570" t="str">
        <f>_xlfn.XLOOKUP(Flights[[#This Row],[Destination]],Airports!$A$1:$A$77,Airports!$D$1:$D$77,"Code not found")</f>
        <v>Kansas City</v>
      </c>
      <c r="I3570" t="str" cm="1">
        <f t="array" ref="I3570">_xlfn.XLOOKUP(Flights[[#This Row],[Destination]],_xlfn._TRO_TRAILING(Airports!A:A),_xlfn._TRO_TRAILING(Airports!E:E),"Code not found")</f>
        <v>MO</v>
      </c>
      <c r="J3570" s="1">
        <v>0.25694444444444442</v>
      </c>
      <c r="K3570">
        <f>HOUR(Flights[[#This Row],[Scheduled Departure]])</f>
        <v>6</v>
      </c>
      <c r="L3570" s="1">
        <v>0.25555555555555554</v>
      </c>
      <c r="M3570">
        <v>-2</v>
      </c>
      <c r="N3570">
        <v>181</v>
      </c>
      <c r="O3570" s="14">
        <f>Flights[[#This Row],[Length (min)]]/60</f>
        <v>3.0166666666666666</v>
      </c>
      <c r="P3570">
        <v>1363</v>
      </c>
      <c r="Q3570" s="17">
        <f>IFERROR(Flights[[#This Row],[Distance]]/Flights[[#This Row],[Length (hr)]],"")</f>
        <v>451.82320441988952</v>
      </c>
      <c r="R3570" s="1">
        <v>0.47222222222222221</v>
      </c>
      <c r="S3570" s="1">
        <v>0.46458333333333335</v>
      </c>
      <c r="T3570">
        <v>-11</v>
      </c>
      <c r="U3570" t="str">
        <f>IF(Flights[[#This Row],[Arrival Delay]]="","Cancelled",IF(Flights[[#This Row],[Arrival Delay]]&gt;15,"Delayed","On time"))</f>
        <v>On time</v>
      </c>
      <c r="V3570" t="str">
        <f>IF(Flights[[#This Row],[Status]]&lt;&gt;"Delayed","",IF(Flights[[#This Row],[Arrival Delay]]&gt;120,"Severe",IF(Flights[[#This Row],[Arrival Delay]]&gt;60,"Major","Moderate")))</f>
        <v/>
      </c>
      <c r="X3570" t="str">
        <f>IF(OR(AND(Flights[[#This Row],[Status]]="Cancelled",Flights[[#This Row],[Cancellation Reason]]="Airline/Carrier"),Flights[[#This Row],[Delay Type]]="Severe"),"Yes","No")</f>
        <v>No</v>
      </c>
    </row>
    <row r="3571" spans="1:24" x14ac:dyDescent="0.25">
      <c r="A3571" s="3">
        <v>42263</v>
      </c>
      <c r="B3571">
        <f>WEEKNUM(Flights[[#This Row],[Date]],2)</f>
        <v>38</v>
      </c>
      <c r="C3571">
        <f>WEEKDAY(Flights[[#This Row],[Date]],2)</f>
        <v>3</v>
      </c>
      <c r="D3571" t="s">
        <v>1406</v>
      </c>
      <c r="E3571" t="s">
        <v>1994</v>
      </c>
      <c r="F3571" t="s">
        <v>0</v>
      </c>
      <c r="G3571" t="s">
        <v>259</v>
      </c>
      <c r="H3571" t="str">
        <f>_xlfn.XLOOKUP(Flights[[#This Row],[Destination]],Airports!$A$1:$A$77,Airports!$D$1:$D$77,"Code not found")</f>
        <v>Bozeman</v>
      </c>
      <c r="I3571" t="str" cm="1">
        <f t="array" ref="I3571">_xlfn.XLOOKUP(Flights[[#This Row],[Destination]],_xlfn._TRO_TRAILING(Airports!A:A),_xlfn._TRO_TRAILING(Airports!E:E),"Code not found")</f>
        <v>MT</v>
      </c>
      <c r="J3571" s="1">
        <v>0.41041666666666665</v>
      </c>
      <c r="K3571">
        <f>HOUR(Flights[[#This Row],[Scheduled Departure]])</f>
        <v>9</v>
      </c>
      <c r="L3571" s="1">
        <v>0.41111111111111109</v>
      </c>
      <c r="M3571">
        <v>1</v>
      </c>
      <c r="N3571">
        <v>142</v>
      </c>
      <c r="O3571" s="14">
        <f>Flights[[#This Row],[Length (min)]]/60</f>
        <v>2.3666666666666667</v>
      </c>
      <c r="P3571">
        <v>902</v>
      </c>
      <c r="Q3571" s="17">
        <f>IFERROR(Flights[[#This Row],[Distance]]/Flights[[#This Row],[Length (hr)]],"")</f>
        <v>381.12676056338029</v>
      </c>
      <c r="R3571" s="1">
        <v>0.56041666666666667</v>
      </c>
      <c r="S3571" s="1">
        <v>0.55138888888888893</v>
      </c>
      <c r="T3571">
        <v>-13</v>
      </c>
      <c r="U3571" t="str">
        <f>IF(Flights[[#This Row],[Arrival Delay]]="","Cancelled",IF(Flights[[#This Row],[Arrival Delay]]&gt;15,"Delayed","On time"))</f>
        <v>On time</v>
      </c>
      <c r="V3571" t="str">
        <f>IF(Flights[[#This Row],[Status]]&lt;&gt;"Delayed","",IF(Flights[[#This Row],[Arrival Delay]]&gt;120,"Severe",IF(Flights[[#This Row],[Arrival Delay]]&gt;60,"Major","Moderate")))</f>
        <v/>
      </c>
      <c r="X3571" t="str">
        <f>IF(OR(AND(Flights[[#This Row],[Status]]="Cancelled",Flights[[#This Row],[Cancellation Reason]]="Airline/Carrier"),Flights[[#This Row],[Delay Type]]="Severe"),"Yes","No")</f>
        <v>No</v>
      </c>
    </row>
    <row r="3572" spans="1:24" x14ac:dyDescent="0.25">
      <c r="A3572" s="3">
        <v>42263</v>
      </c>
      <c r="B3572">
        <f>WEEKNUM(Flights[[#This Row],[Date]],2)</f>
        <v>38</v>
      </c>
      <c r="C3572">
        <f>WEEKDAY(Flights[[#This Row],[Date]],2)</f>
        <v>3</v>
      </c>
      <c r="D3572" t="s">
        <v>544</v>
      </c>
      <c r="E3572" t="s">
        <v>1998</v>
      </c>
      <c r="F3572" t="s">
        <v>0</v>
      </c>
      <c r="G3572" t="s">
        <v>273</v>
      </c>
      <c r="H3572" t="str">
        <f>_xlfn.XLOOKUP(Flights[[#This Row],[Destination]],Airports!$A$1:$A$77,Airports!$D$1:$D$77,"Code not found")</f>
        <v>Denver</v>
      </c>
      <c r="I3572" t="str" cm="1">
        <f t="array" ref="I3572">_xlfn.XLOOKUP(Flights[[#This Row],[Destination]],_xlfn._TRO_TRAILING(Airports!A:A),_xlfn._TRO_TRAILING(Airports!E:E),"Code not found")</f>
        <v>CO</v>
      </c>
      <c r="J3572" s="1">
        <v>0.60416666666666663</v>
      </c>
      <c r="K3572">
        <f>HOUR(Flights[[#This Row],[Scheduled Departure]])</f>
        <v>14</v>
      </c>
      <c r="L3572" s="1">
        <v>0.61041666666666672</v>
      </c>
      <c r="M3572">
        <v>9</v>
      </c>
      <c r="N3572">
        <v>116</v>
      </c>
      <c r="O3572" s="14">
        <f>Flights[[#This Row],[Length (min)]]/60</f>
        <v>1.9333333333333333</v>
      </c>
      <c r="P3572">
        <v>862</v>
      </c>
      <c r="Q3572" s="17">
        <f>IFERROR(Flights[[#This Row],[Distance]]/Flights[[#This Row],[Length (hr)]],"")</f>
        <v>445.86206896551721</v>
      </c>
      <c r="R3572" s="1">
        <v>0.74236111111111114</v>
      </c>
      <c r="S3572" s="1">
        <v>0.73263888888888884</v>
      </c>
      <c r="T3572">
        <v>-14</v>
      </c>
      <c r="U3572" t="str">
        <f>IF(Flights[[#This Row],[Arrival Delay]]="","Cancelled",IF(Flights[[#This Row],[Arrival Delay]]&gt;15,"Delayed","On time"))</f>
        <v>On time</v>
      </c>
      <c r="V3572" t="str">
        <f>IF(Flights[[#This Row],[Status]]&lt;&gt;"Delayed","",IF(Flights[[#This Row],[Arrival Delay]]&gt;120,"Severe",IF(Flights[[#This Row],[Arrival Delay]]&gt;60,"Major","Moderate")))</f>
        <v/>
      </c>
      <c r="X3572" t="str">
        <f>IF(OR(AND(Flights[[#This Row],[Status]]="Cancelled",Flights[[#This Row],[Cancellation Reason]]="Airline/Carrier"),Flights[[#This Row],[Delay Type]]="Severe"),"Yes","No")</f>
        <v>No</v>
      </c>
    </row>
    <row r="3573" spans="1:24" x14ac:dyDescent="0.25">
      <c r="A3573" s="3">
        <v>42263</v>
      </c>
      <c r="B3573">
        <f>WEEKNUM(Flights[[#This Row],[Date]],2)</f>
        <v>38</v>
      </c>
      <c r="C3573">
        <f>WEEKDAY(Flights[[#This Row],[Date]],2)</f>
        <v>3</v>
      </c>
      <c r="D3573" t="s">
        <v>617</v>
      </c>
      <c r="E3573" t="s">
        <v>1990</v>
      </c>
      <c r="F3573" t="s">
        <v>0</v>
      </c>
      <c r="G3573" t="s">
        <v>20</v>
      </c>
      <c r="H3573" t="str">
        <f>_xlfn.XLOOKUP(Flights[[#This Row],[Destination]],Airports!$A$1:$A$77,Airports!$D$1:$D$77,"Code not found")</f>
        <v>Kahului</v>
      </c>
      <c r="I3573" t="str" cm="1">
        <f t="array" ref="I3573">_xlfn.XLOOKUP(Flights[[#This Row],[Destination]],_xlfn._TRO_TRAILING(Airports!A:A),_xlfn._TRO_TRAILING(Airports!E:E),"Code not found")</f>
        <v>HI</v>
      </c>
      <c r="J3573" s="1">
        <v>0.73124999999999996</v>
      </c>
      <c r="K3573">
        <f>HOUR(Flights[[#This Row],[Scheduled Departure]])</f>
        <v>17</v>
      </c>
      <c r="L3573" s="1">
        <v>0.73888888888888893</v>
      </c>
      <c r="M3573">
        <v>11</v>
      </c>
      <c r="N3573">
        <v>353</v>
      </c>
      <c r="O3573" s="14">
        <f>Flights[[#This Row],[Length (min)]]/60</f>
        <v>5.8833333333333337</v>
      </c>
      <c r="P3573">
        <v>2486</v>
      </c>
      <c r="Q3573" s="17">
        <f>IFERROR(Flights[[#This Row],[Distance]]/Flights[[#This Row],[Length (hr)]],"")</f>
        <v>422.5495750708215</v>
      </c>
      <c r="R3573" s="1">
        <v>0.84444444444444444</v>
      </c>
      <c r="S3573" s="1">
        <v>0.85902777777777772</v>
      </c>
      <c r="T3573">
        <v>21</v>
      </c>
      <c r="U3573" t="str">
        <f>IF(Flights[[#This Row],[Arrival Delay]]="","Cancelled",IF(Flights[[#This Row],[Arrival Delay]]&gt;15,"Delayed","On time"))</f>
        <v>Delayed</v>
      </c>
      <c r="V3573" t="str">
        <f>IF(Flights[[#This Row],[Status]]&lt;&gt;"Delayed","",IF(Flights[[#This Row],[Arrival Delay]]&gt;120,"Severe",IF(Flights[[#This Row],[Arrival Delay]]&gt;60,"Major","Moderate")))</f>
        <v>Moderate</v>
      </c>
      <c r="X3573" t="str">
        <f>IF(OR(AND(Flights[[#This Row],[Status]]="Cancelled",Flights[[#This Row],[Cancellation Reason]]="Airline/Carrier"),Flights[[#This Row],[Delay Type]]="Severe"),"Yes","No")</f>
        <v>No</v>
      </c>
    </row>
    <row r="3574" spans="1:24" x14ac:dyDescent="0.25">
      <c r="A3574" s="3">
        <v>42263</v>
      </c>
      <c r="B3574">
        <f>WEEKNUM(Flights[[#This Row],[Date]],2)</f>
        <v>38</v>
      </c>
      <c r="C3574">
        <f>WEEKDAY(Flights[[#This Row],[Date]],2)</f>
        <v>3</v>
      </c>
      <c r="D3574" t="s">
        <v>600</v>
      </c>
      <c r="E3574" t="s">
        <v>1996</v>
      </c>
      <c r="F3574" t="s">
        <v>0</v>
      </c>
      <c r="G3574" t="s">
        <v>4</v>
      </c>
      <c r="H3574" t="str">
        <f>_xlfn.XLOOKUP(Flights[[#This Row],[Destination]],Airports!$A$1:$A$77,Airports!$D$1:$D$77,"Code not found")</f>
        <v>Chicago</v>
      </c>
      <c r="I3574" t="str" cm="1">
        <f t="array" ref="I3574">_xlfn.XLOOKUP(Flights[[#This Row],[Destination]],_xlfn._TRO_TRAILING(Airports!A:A),_xlfn._TRO_TRAILING(Airports!E:E),"Code not found")</f>
        <v>IL</v>
      </c>
      <c r="J3574" s="1">
        <v>0.74305555555555558</v>
      </c>
      <c r="K3574">
        <f>HOUR(Flights[[#This Row],[Scheduled Departure]])</f>
        <v>17</v>
      </c>
      <c r="L3574" s="1">
        <v>0.75416666666666665</v>
      </c>
      <c r="M3574">
        <v>16</v>
      </c>
      <c r="N3574">
        <v>222</v>
      </c>
      <c r="O3574" s="14">
        <f>Flights[[#This Row],[Length (min)]]/60</f>
        <v>3.7</v>
      </c>
      <c r="P3574">
        <v>1744</v>
      </c>
      <c r="Q3574" s="17">
        <f>IFERROR(Flights[[#This Row],[Distance]]/Flights[[#This Row],[Length (hr)]],"")</f>
        <v>471.35135135135135</v>
      </c>
      <c r="R3574" s="1">
        <v>0.98958333333333337</v>
      </c>
      <c r="S3574" s="1">
        <v>0.9916666666666667</v>
      </c>
      <c r="T3574">
        <v>3</v>
      </c>
      <c r="U3574" t="str">
        <f>IF(Flights[[#This Row],[Arrival Delay]]="","Cancelled",IF(Flights[[#This Row],[Arrival Delay]]&gt;15,"Delayed","On time"))</f>
        <v>On time</v>
      </c>
      <c r="V3574" t="str">
        <f>IF(Flights[[#This Row],[Status]]&lt;&gt;"Delayed","",IF(Flights[[#This Row],[Arrival Delay]]&gt;120,"Severe",IF(Flights[[#This Row],[Arrival Delay]]&gt;60,"Major","Moderate")))</f>
        <v/>
      </c>
      <c r="X3574" t="str">
        <f>IF(OR(AND(Flights[[#This Row],[Status]]="Cancelled",Flights[[#This Row],[Cancellation Reason]]="Airline/Carrier"),Flights[[#This Row],[Delay Type]]="Severe"),"Yes","No")</f>
        <v>No</v>
      </c>
    </row>
    <row r="3575" spans="1:24" x14ac:dyDescent="0.25">
      <c r="A3575" s="3">
        <v>42263</v>
      </c>
      <c r="B3575">
        <f>WEEKNUM(Flights[[#This Row],[Date]],2)</f>
        <v>38</v>
      </c>
      <c r="C3575">
        <f>WEEKDAY(Flights[[#This Row],[Date]],2)</f>
        <v>3</v>
      </c>
      <c r="D3575" t="s">
        <v>1374</v>
      </c>
      <c r="E3575" t="s">
        <v>1993</v>
      </c>
      <c r="F3575" t="s">
        <v>0</v>
      </c>
      <c r="G3575" t="s">
        <v>4</v>
      </c>
      <c r="H3575" t="str">
        <f>_xlfn.XLOOKUP(Flights[[#This Row],[Destination]],Airports!$A$1:$A$77,Airports!$D$1:$D$77,"Code not found")</f>
        <v>Chicago</v>
      </c>
      <c r="I3575" t="str" cm="1">
        <f t="array" ref="I3575">_xlfn.XLOOKUP(Flights[[#This Row],[Destination]],_xlfn._TRO_TRAILING(Airports!A:A),_xlfn._TRO_TRAILING(Airports!E:E),"Code not found")</f>
        <v>IL</v>
      </c>
      <c r="J3575" s="1">
        <v>0.74930555555555556</v>
      </c>
      <c r="K3575">
        <f>HOUR(Flights[[#This Row],[Scheduled Departure]])</f>
        <v>17</v>
      </c>
      <c r="L3575" s="1">
        <v>0.74791666666666667</v>
      </c>
      <c r="M3575">
        <v>-2</v>
      </c>
      <c r="N3575">
        <v>229</v>
      </c>
      <c r="O3575" s="14">
        <f>Flights[[#This Row],[Length (min)]]/60</f>
        <v>3.8166666666666669</v>
      </c>
      <c r="P3575">
        <v>1744</v>
      </c>
      <c r="Q3575" s="17">
        <f>IFERROR(Flights[[#This Row],[Distance]]/Flights[[#This Row],[Length (hr)]],"")</f>
        <v>456.943231441048</v>
      </c>
      <c r="R3575" s="1">
        <v>0.99652777777777779</v>
      </c>
      <c r="S3575" s="1">
        <v>0.99027777777777781</v>
      </c>
      <c r="T3575">
        <v>-9</v>
      </c>
      <c r="U3575" t="str">
        <f>IF(Flights[[#This Row],[Arrival Delay]]="","Cancelled",IF(Flights[[#This Row],[Arrival Delay]]&gt;15,"Delayed","On time"))</f>
        <v>On time</v>
      </c>
      <c r="V3575" t="str">
        <f>IF(Flights[[#This Row],[Status]]&lt;&gt;"Delayed","",IF(Flights[[#This Row],[Arrival Delay]]&gt;120,"Severe",IF(Flights[[#This Row],[Arrival Delay]]&gt;60,"Major","Moderate")))</f>
        <v/>
      </c>
      <c r="X3575" t="str">
        <f>IF(OR(AND(Flights[[#This Row],[Status]]="Cancelled",Flights[[#This Row],[Cancellation Reason]]="Airline/Carrier"),Flights[[#This Row],[Delay Type]]="Severe"),"Yes","No")</f>
        <v>No</v>
      </c>
    </row>
    <row r="3576" spans="1:24" x14ac:dyDescent="0.25">
      <c r="A3576" s="3">
        <v>42263</v>
      </c>
      <c r="B3576">
        <f>WEEKNUM(Flights[[#This Row],[Date]],2)</f>
        <v>38</v>
      </c>
      <c r="C3576">
        <f>WEEKDAY(Flights[[#This Row],[Date]],2)</f>
        <v>3</v>
      </c>
      <c r="D3576" t="s">
        <v>179</v>
      </c>
      <c r="E3576" t="s">
        <v>1987</v>
      </c>
      <c r="F3576" t="s">
        <v>0</v>
      </c>
      <c r="G3576" t="s">
        <v>3</v>
      </c>
      <c r="H3576" t="str">
        <f>_xlfn.XLOOKUP(Flights[[#This Row],[Destination]],Airports!$A$1:$A$77,Airports!$D$1:$D$77,"Code not found")</f>
        <v>Dallas</v>
      </c>
      <c r="I3576" t="str" cm="1">
        <f t="array" ref="I3576">_xlfn.XLOOKUP(Flights[[#This Row],[Destination]],_xlfn._TRO_TRAILING(Airports!A:A),_xlfn._TRO_TRAILING(Airports!E:E),"Code not found")</f>
        <v>TX</v>
      </c>
      <c r="J3576" s="1">
        <v>0.75347222222222221</v>
      </c>
      <c r="K3576">
        <f>HOUR(Flights[[#This Row],[Scheduled Departure]])</f>
        <v>18</v>
      </c>
      <c r="L3576" s="1">
        <v>0.75138888888888888</v>
      </c>
      <c r="M3576">
        <v>-3</v>
      </c>
      <c r="N3576">
        <v>178</v>
      </c>
      <c r="O3576" s="14">
        <f>Flights[[#This Row],[Length (min)]]/60</f>
        <v>2.9666666666666668</v>
      </c>
      <c r="P3576">
        <v>1235</v>
      </c>
      <c r="Q3576" s="17">
        <f>IFERROR(Flights[[#This Row],[Distance]]/Flights[[#This Row],[Length (hr)]],"")</f>
        <v>416.29213483146066</v>
      </c>
      <c r="R3576" s="1">
        <v>0.96458333333333335</v>
      </c>
      <c r="S3576" s="1">
        <v>0.95833333333333337</v>
      </c>
      <c r="T3576">
        <v>-9</v>
      </c>
      <c r="U3576" t="str">
        <f>IF(Flights[[#This Row],[Arrival Delay]]="","Cancelled",IF(Flights[[#This Row],[Arrival Delay]]&gt;15,"Delayed","On time"))</f>
        <v>On time</v>
      </c>
      <c r="V3576" t="str">
        <f>IF(Flights[[#This Row],[Status]]&lt;&gt;"Delayed","",IF(Flights[[#This Row],[Arrival Delay]]&gt;120,"Severe",IF(Flights[[#This Row],[Arrival Delay]]&gt;60,"Major","Moderate")))</f>
        <v/>
      </c>
      <c r="X3576" t="str">
        <f>IF(OR(AND(Flights[[#This Row],[Status]]="Cancelled",Flights[[#This Row],[Cancellation Reason]]="Airline/Carrier"),Flights[[#This Row],[Delay Type]]="Severe"),"Yes","No")</f>
        <v>No</v>
      </c>
    </row>
    <row r="3577" spans="1:24" x14ac:dyDescent="0.25">
      <c r="A3577" s="3">
        <v>42263</v>
      </c>
      <c r="B3577">
        <f>WEEKNUM(Flights[[#This Row],[Date]],2)</f>
        <v>38</v>
      </c>
      <c r="C3577">
        <f>WEEKDAY(Flights[[#This Row],[Date]],2)</f>
        <v>3</v>
      </c>
      <c r="D3577" t="s">
        <v>1034</v>
      </c>
      <c r="E3577" t="s">
        <v>1990</v>
      </c>
      <c r="F3577" t="s">
        <v>0</v>
      </c>
      <c r="G3577" t="s">
        <v>293</v>
      </c>
      <c r="H3577" t="str">
        <f>_xlfn.XLOOKUP(Flights[[#This Row],[Destination]],Airports!$A$1:$A$77,Airports!$D$1:$D$77,"Code not found")</f>
        <v>Houston</v>
      </c>
      <c r="I3577" t="str" cm="1">
        <f t="array" ref="I3577">_xlfn.XLOOKUP(Flights[[#This Row],[Destination]],_xlfn._TRO_TRAILING(Airports!A:A),_xlfn._TRO_TRAILING(Airports!E:E),"Code not found")</f>
        <v>TX</v>
      </c>
      <c r="J3577" s="1">
        <v>0.77569444444444446</v>
      </c>
      <c r="K3577">
        <f>HOUR(Flights[[#This Row],[Scheduled Departure]])</f>
        <v>18</v>
      </c>
      <c r="L3577" s="1">
        <v>0.77222222222222225</v>
      </c>
      <c r="M3577">
        <v>-5</v>
      </c>
      <c r="N3577">
        <v>189</v>
      </c>
      <c r="O3577" s="14">
        <f>Flights[[#This Row],[Length (min)]]/60</f>
        <v>3.15</v>
      </c>
      <c r="P3577">
        <v>1379</v>
      </c>
      <c r="Q3577" s="17">
        <f>IFERROR(Flights[[#This Row],[Distance]]/Flights[[#This Row],[Length (hr)]],"")</f>
        <v>437.77777777777777</v>
      </c>
      <c r="R3577" s="1">
        <v>0.99444444444444446</v>
      </c>
      <c r="S3577" s="1">
        <v>0.9868055555555556</v>
      </c>
      <c r="T3577">
        <v>-11</v>
      </c>
      <c r="U3577" t="str">
        <f>IF(Flights[[#This Row],[Arrival Delay]]="","Cancelled",IF(Flights[[#This Row],[Arrival Delay]]&gt;15,"Delayed","On time"))</f>
        <v>On time</v>
      </c>
      <c r="V3577" t="str">
        <f>IF(Flights[[#This Row],[Status]]&lt;&gt;"Delayed","",IF(Flights[[#This Row],[Arrival Delay]]&gt;120,"Severe",IF(Flights[[#This Row],[Arrival Delay]]&gt;60,"Major","Moderate")))</f>
        <v/>
      </c>
      <c r="X3577" t="str">
        <f>IF(OR(AND(Flights[[#This Row],[Status]]="Cancelled",Flights[[#This Row],[Cancellation Reason]]="Airline/Carrier"),Flights[[#This Row],[Delay Type]]="Severe"),"Yes","No")</f>
        <v>No</v>
      </c>
    </row>
    <row r="3578" spans="1:24" x14ac:dyDescent="0.25">
      <c r="A3578" s="3">
        <v>42263</v>
      </c>
      <c r="B3578">
        <f>WEEKNUM(Flights[[#This Row],[Date]],2)</f>
        <v>38</v>
      </c>
      <c r="C3578">
        <f>WEEKDAY(Flights[[#This Row],[Date]],2)</f>
        <v>3</v>
      </c>
      <c r="D3578" t="s">
        <v>1766</v>
      </c>
      <c r="E3578" t="s">
        <v>1990</v>
      </c>
      <c r="F3578" t="s">
        <v>0</v>
      </c>
      <c r="G3578" t="s">
        <v>9</v>
      </c>
      <c r="H3578" t="str">
        <f>_xlfn.XLOOKUP(Flights[[#This Row],[Destination]],Airports!$A$1:$A$77,Airports!$D$1:$D$77,"Code not found")</f>
        <v>San Francisco</v>
      </c>
      <c r="I3578" t="str" cm="1">
        <f t="array" ref="I3578">_xlfn.XLOOKUP(Flights[[#This Row],[Destination]],_xlfn._TRO_TRAILING(Airports!A:A),_xlfn._TRO_TRAILING(Airports!E:E),"Code not found")</f>
        <v>CA</v>
      </c>
      <c r="J3578" s="1">
        <v>0.80763888888888891</v>
      </c>
      <c r="K3578">
        <f>HOUR(Flights[[#This Row],[Scheduled Departure]])</f>
        <v>19</v>
      </c>
      <c r="L3578" s="1">
        <v>0.80625000000000002</v>
      </c>
      <c r="M3578">
        <v>-2</v>
      </c>
      <c r="N3578">
        <v>81</v>
      </c>
      <c r="O3578" s="14">
        <f>Flights[[#This Row],[Length (min)]]/60</f>
        <v>1.35</v>
      </c>
      <c r="P3578">
        <v>337</v>
      </c>
      <c r="Q3578" s="17">
        <f>IFERROR(Flights[[#This Row],[Distance]]/Flights[[#This Row],[Length (hr)]],"")</f>
        <v>249.62962962962962</v>
      </c>
      <c r="R3578" s="1">
        <v>0.86458333333333337</v>
      </c>
      <c r="S3578" s="1">
        <v>0.86250000000000004</v>
      </c>
      <c r="T3578">
        <v>-3</v>
      </c>
      <c r="U3578" t="str">
        <f>IF(Flights[[#This Row],[Arrival Delay]]="","Cancelled",IF(Flights[[#This Row],[Arrival Delay]]&gt;15,"Delayed","On time"))</f>
        <v>On time</v>
      </c>
      <c r="V3578" t="str">
        <f>IF(Flights[[#This Row],[Status]]&lt;&gt;"Delayed","",IF(Flights[[#This Row],[Arrival Delay]]&gt;120,"Severe",IF(Flights[[#This Row],[Arrival Delay]]&gt;60,"Major","Moderate")))</f>
        <v/>
      </c>
      <c r="X3578" t="str">
        <f>IF(OR(AND(Flights[[#This Row],[Status]]="Cancelled",Flights[[#This Row],[Cancellation Reason]]="Airline/Carrier"),Flights[[#This Row],[Delay Type]]="Severe"),"Yes","No")</f>
        <v>No</v>
      </c>
    </row>
    <row r="3579" spans="1:24" x14ac:dyDescent="0.25">
      <c r="A3579" s="3">
        <v>42263</v>
      </c>
      <c r="B3579">
        <f>WEEKNUM(Flights[[#This Row],[Date]],2)</f>
        <v>38</v>
      </c>
      <c r="C3579">
        <f>WEEKDAY(Flights[[#This Row],[Date]],2)</f>
        <v>3</v>
      </c>
      <c r="D3579" t="s">
        <v>970</v>
      </c>
      <c r="E3579" t="s">
        <v>1994</v>
      </c>
      <c r="F3579" t="s">
        <v>0</v>
      </c>
      <c r="G3579" t="s">
        <v>342</v>
      </c>
      <c r="H3579" t="str">
        <f>_xlfn.XLOOKUP(Flights[[#This Row],[Destination]],Airports!$A$1:$A$77,Airports!$D$1:$D$77,"Code not found")</f>
        <v>Santa Barbara</v>
      </c>
      <c r="I3579" t="str" cm="1">
        <f t="array" ref="I3579">_xlfn.XLOOKUP(Flights[[#This Row],[Destination]],_xlfn._TRO_TRAILING(Airports!A:A),_xlfn._TRO_TRAILING(Airports!E:E),"Code not found")</f>
        <v>CA</v>
      </c>
      <c r="J3579" s="1">
        <v>0.83750000000000002</v>
      </c>
      <c r="K3579">
        <f>HOUR(Flights[[#This Row],[Scheduled Departure]])</f>
        <v>20</v>
      </c>
      <c r="L3579" s="1">
        <v>0.83472222222222225</v>
      </c>
      <c r="M3579">
        <v>-4</v>
      </c>
      <c r="N3579">
        <v>39</v>
      </c>
      <c r="O3579" s="14">
        <f>Flights[[#This Row],[Length (min)]]/60</f>
        <v>0.65</v>
      </c>
      <c r="P3579">
        <v>89</v>
      </c>
      <c r="Q3579" s="17">
        <f>IFERROR(Flights[[#This Row],[Distance]]/Flights[[#This Row],[Length (hr)]],"")</f>
        <v>136.92307692307691</v>
      </c>
      <c r="R3579" s="1">
        <v>0.86736111111111114</v>
      </c>
      <c r="S3579" s="1">
        <v>0.8618055555555556</v>
      </c>
      <c r="T3579">
        <v>-8</v>
      </c>
      <c r="U3579" t="str">
        <f>IF(Flights[[#This Row],[Arrival Delay]]="","Cancelled",IF(Flights[[#This Row],[Arrival Delay]]&gt;15,"Delayed","On time"))</f>
        <v>On time</v>
      </c>
      <c r="V3579" t="str">
        <f>IF(Flights[[#This Row],[Status]]&lt;&gt;"Delayed","",IF(Flights[[#This Row],[Arrival Delay]]&gt;120,"Severe",IF(Flights[[#This Row],[Arrival Delay]]&gt;60,"Major","Moderate")))</f>
        <v/>
      </c>
      <c r="X3579" t="str">
        <f>IF(OR(AND(Flights[[#This Row],[Status]]="Cancelled",Flights[[#This Row],[Cancellation Reason]]="Airline/Carrier"),Flights[[#This Row],[Delay Type]]="Severe"),"Yes","No")</f>
        <v>No</v>
      </c>
    </row>
    <row r="3580" spans="1:24" x14ac:dyDescent="0.25">
      <c r="A3580" s="3">
        <v>42263</v>
      </c>
      <c r="B3580">
        <f>WEEKNUM(Flights[[#This Row],[Date]],2)</f>
        <v>38</v>
      </c>
      <c r="C3580">
        <f>WEEKDAY(Flights[[#This Row],[Date]],2)</f>
        <v>3</v>
      </c>
      <c r="D3580" t="s">
        <v>490</v>
      </c>
      <c r="E3580" t="s">
        <v>1990</v>
      </c>
      <c r="F3580" t="s">
        <v>0</v>
      </c>
      <c r="G3580" t="s">
        <v>281</v>
      </c>
      <c r="H3580" t="str">
        <f>_xlfn.XLOOKUP(Flights[[#This Row],[Destination]],Airports!$A$1:$A$77,Airports!$D$1:$D$77,"Code not found")</f>
        <v>Newark</v>
      </c>
      <c r="I3580" t="str" cm="1">
        <f t="array" ref="I3580">_xlfn.XLOOKUP(Flights[[#This Row],[Destination]],_xlfn._TRO_TRAILING(Airports!A:A),_xlfn._TRO_TRAILING(Airports!E:E),"Code not found")</f>
        <v>NJ</v>
      </c>
      <c r="J3580" s="1">
        <v>0.86736111111111114</v>
      </c>
      <c r="K3580">
        <f>HOUR(Flights[[#This Row],[Scheduled Departure]])</f>
        <v>20</v>
      </c>
      <c r="L3580" s="1">
        <v>0.87916666666666665</v>
      </c>
      <c r="M3580">
        <v>17</v>
      </c>
      <c r="N3580">
        <v>295</v>
      </c>
      <c r="O3580" s="14">
        <f>Flights[[#This Row],[Length (min)]]/60</f>
        <v>4.916666666666667</v>
      </c>
      <c r="P3580">
        <v>2454</v>
      </c>
      <c r="Q3580" s="17">
        <f>IFERROR(Flights[[#This Row],[Distance]]/Flights[[#This Row],[Length (hr)]],"")</f>
        <v>499.11864406779659</v>
      </c>
      <c r="R3580" s="1">
        <v>0.21527777777777779</v>
      </c>
      <c r="S3580" s="1">
        <v>0.20902777777777778</v>
      </c>
      <c r="T3580">
        <v>-9</v>
      </c>
      <c r="U3580" t="str">
        <f>IF(Flights[[#This Row],[Arrival Delay]]="","Cancelled",IF(Flights[[#This Row],[Arrival Delay]]&gt;15,"Delayed","On time"))</f>
        <v>On time</v>
      </c>
      <c r="V3580" t="str">
        <f>IF(Flights[[#This Row],[Status]]&lt;&gt;"Delayed","",IF(Flights[[#This Row],[Arrival Delay]]&gt;120,"Severe",IF(Flights[[#This Row],[Arrival Delay]]&gt;60,"Major","Moderate")))</f>
        <v/>
      </c>
      <c r="X3580" t="str">
        <f>IF(OR(AND(Flights[[#This Row],[Status]]="Cancelled",Flights[[#This Row],[Cancellation Reason]]="Airline/Carrier"),Flights[[#This Row],[Delay Type]]="Severe"),"Yes","No")</f>
        <v>No</v>
      </c>
    </row>
    <row r="3581" spans="1:24" x14ac:dyDescent="0.25">
      <c r="A3581" s="3">
        <v>42263</v>
      </c>
      <c r="B3581">
        <f>WEEKNUM(Flights[[#This Row],[Date]],2)</f>
        <v>38</v>
      </c>
      <c r="C3581">
        <f>WEEKDAY(Flights[[#This Row],[Date]],2)</f>
        <v>3</v>
      </c>
      <c r="D3581" t="s">
        <v>592</v>
      </c>
      <c r="E3581" t="s">
        <v>1994</v>
      </c>
      <c r="F3581" t="s">
        <v>0</v>
      </c>
      <c r="G3581" t="s">
        <v>318</v>
      </c>
      <c r="H3581" t="str">
        <f>_xlfn.XLOOKUP(Flights[[#This Row],[Destination]],Airports!$A$1:$A$77,Airports!$D$1:$D$77,"Code not found")</f>
        <v>Oakland</v>
      </c>
      <c r="I3581" t="str" cm="1">
        <f t="array" ref="I3581">_xlfn.XLOOKUP(Flights[[#This Row],[Destination]],_xlfn._TRO_TRAILING(Airports!A:A),_xlfn._TRO_TRAILING(Airports!E:E),"Code not found")</f>
        <v>CA</v>
      </c>
      <c r="J3581" s="1">
        <v>0.90625</v>
      </c>
      <c r="K3581">
        <f>HOUR(Flights[[#This Row],[Scheduled Departure]])</f>
        <v>21</v>
      </c>
      <c r="L3581" s="1">
        <v>0.90486111111111112</v>
      </c>
      <c r="M3581">
        <v>-2</v>
      </c>
      <c r="N3581">
        <v>89</v>
      </c>
      <c r="O3581" s="14">
        <f>Flights[[#This Row],[Length (min)]]/60</f>
        <v>1.4833333333333334</v>
      </c>
      <c r="P3581">
        <v>337</v>
      </c>
      <c r="Q3581" s="17">
        <f>IFERROR(Flights[[#This Row],[Distance]]/Flights[[#This Row],[Length (hr)]],"")</f>
        <v>227.19101123595505</v>
      </c>
      <c r="R3581" s="1">
        <v>0.96527777777777779</v>
      </c>
      <c r="S3581" s="1">
        <v>0.96666666666666667</v>
      </c>
      <c r="T3581">
        <v>2</v>
      </c>
      <c r="U3581" t="str">
        <f>IF(Flights[[#This Row],[Arrival Delay]]="","Cancelled",IF(Flights[[#This Row],[Arrival Delay]]&gt;15,"Delayed","On time"))</f>
        <v>On time</v>
      </c>
      <c r="V3581" t="str">
        <f>IF(Flights[[#This Row],[Status]]&lt;&gt;"Delayed","",IF(Flights[[#This Row],[Arrival Delay]]&gt;120,"Severe",IF(Flights[[#This Row],[Arrival Delay]]&gt;60,"Major","Moderate")))</f>
        <v/>
      </c>
      <c r="X3581" t="str">
        <f>IF(OR(AND(Flights[[#This Row],[Status]]="Cancelled",Flights[[#This Row],[Cancellation Reason]]="Airline/Carrier"),Flights[[#This Row],[Delay Type]]="Severe"),"Yes","No")</f>
        <v>No</v>
      </c>
    </row>
    <row r="3582" spans="1:24" x14ac:dyDescent="0.25">
      <c r="A3582" s="3">
        <v>42263</v>
      </c>
      <c r="B3582">
        <f>WEEKNUM(Flights[[#This Row],[Date]],2)</f>
        <v>38</v>
      </c>
      <c r="C3582">
        <f>WEEKDAY(Flights[[#This Row],[Date]],2)</f>
        <v>3</v>
      </c>
      <c r="D3582" t="s">
        <v>205</v>
      </c>
      <c r="E3582" t="s">
        <v>1987</v>
      </c>
      <c r="F3582" t="s">
        <v>0</v>
      </c>
      <c r="G3582" t="s">
        <v>28</v>
      </c>
      <c r="H3582" t="str">
        <f>_xlfn.XLOOKUP(Flights[[#This Row],[Destination]],Airports!$A$1:$A$77,Airports!$D$1:$D$77,"Code not found")</f>
        <v>Philadelphia</v>
      </c>
      <c r="I3582" t="str" cm="1">
        <f t="array" ref="I3582">_xlfn.XLOOKUP(Flights[[#This Row],[Destination]],_xlfn._TRO_TRAILING(Airports!A:A),_xlfn._TRO_TRAILING(Airports!E:E),"Code not found")</f>
        <v>PA</v>
      </c>
      <c r="J3582" s="1">
        <v>0.92361111111111116</v>
      </c>
      <c r="K3582">
        <f>HOUR(Flights[[#This Row],[Scheduled Departure]])</f>
        <v>22</v>
      </c>
      <c r="L3582" s="1">
        <v>0.92152777777777772</v>
      </c>
      <c r="M3582">
        <v>-3</v>
      </c>
      <c r="N3582">
        <v>299</v>
      </c>
      <c r="O3582" s="14">
        <f>Flights[[#This Row],[Length (min)]]/60</f>
        <v>4.9833333333333334</v>
      </c>
      <c r="P3582">
        <v>2402</v>
      </c>
      <c r="Q3582" s="17">
        <f>IFERROR(Flights[[#This Row],[Distance]]/Flights[[#This Row],[Length (hr)]],"")</f>
        <v>482.00668896321071</v>
      </c>
      <c r="R3582" s="1">
        <v>0.27013888888888887</v>
      </c>
      <c r="S3582" s="1">
        <v>0.25416666666666665</v>
      </c>
      <c r="T3582">
        <v>-23</v>
      </c>
      <c r="U3582" t="str">
        <f>IF(Flights[[#This Row],[Arrival Delay]]="","Cancelled",IF(Flights[[#This Row],[Arrival Delay]]&gt;15,"Delayed","On time"))</f>
        <v>On time</v>
      </c>
      <c r="V3582" t="str">
        <f>IF(Flights[[#This Row],[Status]]&lt;&gt;"Delayed","",IF(Flights[[#This Row],[Arrival Delay]]&gt;120,"Severe",IF(Flights[[#This Row],[Arrival Delay]]&gt;60,"Major","Moderate")))</f>
        <v/>
      </c>
      <c r="X3582" t="str">
        <f>IF(OR(AND(Flights[[#This Row],[Status]]="Cancelled",Flights[[#This Row],[Cancellation Reason]]="Airline/Carrier"),Flights[[#This Row],[Delay Type]]="Severe"),"Yes","No")</f>
        <v>No</v>
      </c>
    </row>
    <row r="3583" spans="1:24" x14ac:dyDescent="0.25">
      <c r="A3583" s="3">
        <v>42263</v>
      </c>
      <c r="B3583">
        <f>WEEKNUM(Flights[[#This Row],[Date]],2)</f>
        <v>38</v>
      </c>
      <c r="C3583">
        <f>WEEKDAY(Flights[[#This Row],[Date]],2)</f>
        <v>3</v>
      </c>
      <c r="D3583" t="s">
        <v>1272</v>
      </c>
      <c r="E3583" t="s">
        <v>1994</v>
      </c>
      <c r="F3583" t="s">
        <v>0</v>
      </c>
      <c r="G3583" t="s">
        <v>313</v>
      </c>
      <c r="H3583" t="str">
        <f>_xlfn.XLOOKUP(Flights[[#This Row],[Destination]],Airports!$A$1:$A$77,Airports!$D$1:$D$77,"Code not found")</f>
        <v>Monterey</v>
      </c>
      <c r="I3583" t="str" cm="1">
        <f t="array" ref="I3583">_xlfn.XLOOKUP(Flights[[#This Row],[Destination]],_xlfn._TRO_TRAILING(Airports!A:A),_xlfn._TRO_TRAILING(Airports!E:E),"Code not found")</f>
        <v>CA</v>
      </c>
      <c r="J3583" s="1">
        <v>0.92361111111111116</v>
      </c>
      <c r="K3583">
        <f>HOUR(Flights[[#This Row],[Scheduled Departure]])</f>
        <v>22</v>
      </c>
      <c r="L3583" s="1">
        <v>0.91180555555555554</v>
      </c>
      <c r="M3583">
        <v>-17</v>
      </c>
      <c r="N3583">
        <v>62</v>
      </c>
      <c r="O3583" s="14">
        <f>Flights[[#This Row],[Length (min)]]/60</f>
        <v>1.0333333333333334</v>
      </c>
      <c r="P3583">
        <v>266</v>
      </c>
      <c r="Q3583" s="17">
        <f>IFERROR(Flights[[#This Row],[Distance]]/Flights[[#This Row],[Length (hr)]],"")</f>
        <v>257.41935483870964</v>
      </c>
      <c r="R3583" s="1">
        <v>0.97222222222222221</v>
      </c>
      <c r="S3583" s="1">
        <v>0.95486111111111116</v>
      </c>
      <c r="T3583">
        <v>-25</v>
      </c>
      <c r="U3583" t="str">
        <f>IF(Flights[[#This Row],[Arrival Delay]]="","Cancelled",IF(Flights[[#This Row],[Arrival Delay]]&gt;15,"Delayed","On time"))</f>
        <v>On time</v>
      </c>
      <c r="V3583" t="str">
        <f>IF(Flights[[#This Row],[Status]]&lt;&gt;"Delayed","",IF(Flights[[#This Row],[Arrival Delay]]&gt;120,"Severe",IF(Flights[[#This Row],[Arrival Delay]]&gt;60,"Major","Moderate")))</f>
        <v/>
      </c>
      <c r="X3583" t="str">
        <f>IF(OR(AND(Flights[[#This Row],[Status]]="Cancelled",Flights[[#This Row],[Cancellation Reason]]="Airline/Carrier"),Flights[[#This Row],[Delay Type]]="Severe"),"Yes","No")</f>
        <v>No</v>
      </c>
    </row>
    <row r="3584" spans="1:24" x14ac:dyDescent="0.25">
      <c r="A3584" s="3">
        <v>42263</v>
      </c>
      <c r="B3584">
        <f>WEEKNUM(Flights[[#This Row],[Date]],2)</f>
        <v>38</v>
      </c>
      <c r="C3584">
        <f>WEEKDAY(Flights[[#This Row],[Date]],2)</f>
        <v>3</v>
      </c>
      <c r="D3584" t="s">
        <v>1797</v>
      </c>
      <c r="E3584" t="s">
        <v>1991</v>
      </c>
      <c r="F3584" t="s">
        <v>0</v>
      </c>
      <c r="G3584" t="s">
        <v>248</v>
      </c>
      <c r="H3584" t="str">
        <f>_xlfn.XLOOKUP(Flights[[#This Row],[Destination]],Airports!$A$1:$A$77,Airports!$D$1:$D$77,"Code not found")</f>
        <v>Anchorage</v>
      </c>
      <c r="I3584" t="str" cm="1">
        <f t="array" ref="I3584">_xlfn.XLOOKUP(Flights[[#This Row],[Destination]],_xlfn._TRO_TRAILING(Airports!A:A),_xlfn._TRO_TRAILING(Airports!E:E),"Code not found")</f>
        <v>AK</v>
      </c>
      <c r="J3584" s="1">
        <v>0.99305555555555558</v>
      </c>
      <c r="K3584">
        <f>HOUR(Flights[[#This Row],[Scheduled Departure]])</f>
        <v>23</v>
      </c>
      <c r="L3584" s="1">
        <v>0.99097222222222225</v>
      </c>
      <c r="M3584">
        <v>-3</v>
      </c>
      <c r="N3584">
        <v>334</v>
      </c>
      <c r="O3584" s="14">
        <f>Flights[[#This Row],[Length (min)]]/60</f>
        <v>5.5666666666666664</v>
      </c>
      <c r="P3584">
        <v>2345</v>
      </c>
      <c r="Q3584" s="17">
        <f>IFERROR(Flights[[#This Row],[Distance]]/Flights[[#This Row],[Length (hr)]],"")</f>
        <v>421.25748502994014</v>
      </c>
      <c r="R3584" s="1">
        <v>0.18611111111111112</v>
      </c>
      <c r="S3584" s="1">
        <v>0.18124999999999999</v>
      </c>
      <c r="T3584">
        <v>-7</v>
      </c>
      <c r="U3584" t="str">
        <f>IF(Flights[[#This Row],[Arrival Delay]]="","Cancelled",IF(Flights[[#This Row],[Arrival Delay]]&gt;15,"Delayed","On time"))</f>
        <v>On time</v>
      </c>
      <c r="V3584" t="str">
        <f>IF(Flights[[#This Row],[Status]]&lt;&gt;"Delayed","",IF(Flights[[#This Row],[Arrival Delay]]&gt;120,"Severe",IF(Flights[[#This Row],[Arrival Delay]]&gt;60,"Major","Moderate")))</f>
        <v/>
      </c>
      <c r="X3584" t="str">
        <f>IF(OR(AND(Flights[[#This Row],[Status]]="Cancelled",Flights[[#This Row],[Cancellation Reason]]="Airline/Carrier"),Flights[[#This Row],[Delay Type]]="Severe"),"Yes","No")</f>
        <v>No</v>
      </c>
    </row>
    <row r="3585" spans="1:24" x14ac:dyDescent="0.25">
      <c r="A3585" s="3">
        <v>42264</v>
      </c>
      <c r="B3585">
        <f>WEEKNUM(Flights[[#This Row],[Date]],2)</f>
        <v>38</v>
      </c>
      <c r="C3585">
        <f>WEEKDAY(Flights[[#This Row],[Date]],2)</f>
        <v>4</v>
      </c>
      <c r="D3585" t="s">
        <v>126</v>
      </c>
      <c r="E3585" t="s">
        <v>1987</v>
      </c>
      <c r="F3585" t="s">
        <v>0</v>
      </c>
      <c r="G3585" t="s">
        <v>4</v>
      </c>
      <c r="H3585" t="str">
        <f>_xlfn.XLOOKUP(Flights[[#This Row],[Destination]],Airports!$A$1:$A$77,Airports!$D$1:$D$77,"Code not found")</f>
        <v>Chicago</v>
      </c>
      <c r="I3585" t="str" cm="1">
        <f t="array" ref="I3585">_xlfn.XLOOKUP(Flights[[#This Row],[Destination]],_xlfn._TRO_TRAILING(Airports!A:A),_xlfn._TRO_TRAILING(Airports!E:E),"Code not found")</f>
        <v>IL</v>
      </c>
      <c r="J3585" s="1">
        <v>4.0972222222222222E-2</v>
      </c>
      <c r="K3585">
        <f>HOUR(Flights[[#This Row],[Scheduled Departure]])</f>
        <v>0</v>
      </c>
      <c r="L3585" s="1">
        <v>3.8194444444444448E-2</v>
      </c>
      <c r="M3585">
        <v>-4</v>
      </c>
      <c r="N3585">
        <v>239</v>
      </c>
      <c r="O3585" s="14">
        <f>Flights[[#This Row],[Length (min)]]/60</f>
        <v>3.9833333333333334</v>
      </c>
      <c r="P3585">
        <v>1744</v>
      </c>
      <c r="Q3585" s="17">
        <f>IFERROR(Flights[[#This Row],[Distance]]/Flights[[#This Row],[Length (hr)]],"")</f>
        <v>437.82426778242677</v>
      </c>
      <c r="R3585" s="1">
        <v>0.29583333333333334</v>
      </c>
      <c r="S3585" s="1">
        <v>0.28749999999999998</v>
      </c>
      <c r="T3585">
        <v>-12</v>
      </c>
      <c r="U3585" t="str">
        <f>IF(Flights[[#This Row],[Arrival Delay]]="","Cancelled",IF(Flights[[#This Row],[Arrival Delay]]&gt;15,"Delayed","On time"))</f>
        <v>On time</v>
      </c>
      <c r="V3585" t="str">
        <f>IF(Flights[[#This Row],[Status]]&lt;&gt;"Delayed","",IF(Flights[[#This Row],[Arrival Delay]]&gt;120,"Severe",IF(Flights[[#This Row],[Arrival Delay]]&gt;60,"Major","Moderate")))</f>
        <v/>
      </c>
      <c r="X3585" t="str">
        <f>IF(OR(AND(Flights[[#This Row],[Status]]="Cancelled",Flights[[#This Row],[Cancellation Reason]]="Airline/Carrier"),Flights[[#This Row],[Delay Type]]="Severe"),"Yes","No")</f>
        <v>No</v>
      </c>
    </row>
    <row r="3586" spans="1:24" x14ac:dyDescent="0.25">
      <c r="A3586" s="3">
        <v>42264</v>
      </c>
      <c r="B3586">
        <f>WEEKNUM(Flights[[#This Row],[Date]],2)</f>
        <v>38</v>
      </c>
      <c r="C3586">
        <f>WEEKDAY(Flights[[#This Row],[Date]],2)</f>
        <v>4</v>
      </c>
      <c r="D3586" t="s">
        <v>130</v>
      </c>
      <c r="E3586" t="s">
        <v>1987</v>
      </c>
      <c r="F3586" t="s">
        <v>0</v>
      </c>
      <c r="G3586" t="s">
        <v>4</v>
      </c>
      <c r="H3586" t="str">
        <f>_xlfn.XLOOKUP(Flights[[#This Row],[Destination]],Airports!$A$1:$A$77,Airports!$D$1:$D$77,"Code not found")</f>
        <v>Chicago</v>
      </c>
      <c r="I3586" t="str" cm="1">
        <f t="array" ref="I3586">_xlfn.XLOOKUP(Flights[[#This Row],[Destination]],_xlfn._TRO_TRAILING(Airports!A:A),_xlfn._TRO_TRAILING(Airports!E:E),"Code not found")</f>
        <v>IL</v>
      </c>
      <c r="J3586" s="1">
        <v>0.3263888888888889</v>
      </c>
      <c r="K3586">
        <f>HOUR(Flights[[#This Row],[Scheduled Departure]])</f>
        <v>7</v>
      </c>
      <c r="L3586" s="1">
        <v>0.32500000000000001</v>
      </c>
      <c r="M3586">
        <v>-2</v>
      </c>
      <c r="N3586">
        <v>249</v>
      </c>
      <c r="O3586" s="14">
        <f>Flights[[#This Row],[Length (min)]]/60</f>
        <v>4.1500000000000004</v>
      </c>
      <c r="P3586">
        <v>1744</v>
      </c>
      <c r="Q3586" s="17">
        <f>IFERROR(Flights[[#This Row],[Distance]]/Flights[[#This Row],[Length (hr)]],"")</f>
        <v>420.24096385542163</v>
      </c>
      <c r="R3586" s="1">
        <v>0.58125000000000004</v>
      </c>
      <c r="S3586" s="1">
        <v>0.58125000000000004</v>
      </c>
      <c r="T3586">
        <v>0</v>
      </c>
      <c r="U3586" t="str">
        <f>IF(Flights[[#This Row],[Arrival Delay]]="","Cancelled",IF(Flights[[#This Row],[Arrival Delay]]&gt;15,"Delayed","On time"))</f>
        <v>On time</v>
      </c>
      <c r="V3586" t="str">
        <f>IF(Flights[[#This Row],[Status]]&lt;&gt;"Delayed","",IF(Flights[[#This Row],[Arrival Delay]]&gt;120,"Severe",IF(Flights[[#This Row],[Arrival Delay]]&gt;60,"Major","Moderate")))</f>
        <v/>
      </c>
      <c r="X3586" t="str">
        <f>IF(OR(AND(Flights[[#This Row],[Status]]="Cancelled",Flights[[#This Row],[Cancellation Reason]]="Airline/Carrier"),Flights[[#This Row],[Delay Type]]="Severe"),"Yes","No")</f>
        <v>No</v>
      </c>
    </row>
    <row r="3587" spans="1:24" x14ac:dyDescent="0.25">
      <c r="A3587" s="3">
        <v>42264</v>
      </c>
      <c r="B3587">
        <f>WEEKNUM(Flights[[#This Row],[Date]],2)</f>
        <v>38</v>
      </c>
      <c r="C3587">
        <f>WEEKDAY(Flights[[#This Row],[Date]],2)</f>
        <v>4</v>
      </c>
      <c r="D3587" t="s">
        <v>507</v>
      </c>
      <c r="E3587" t="s">
        <v>1990</v>
      </c>
      <c r="F3587" t="s">
        <v>0</v>
      </c>
      <c r="G3587" t="s">
        <v>262</v>
      </c>
      <c r="H3587" t="str">
        <f>_xlfn.XLOOKUP(Flights[[#This Row],[Destination]],Airports!$A$1:$A$77,Airports!$D$1:$D$77,"Code not found")</f>
        <v>Cleveland</v>
      </c>
      <c r="I3587" t="str" cm="1">
        <f t="array" ref="I3587">_xlfn.XLOOKUP(Flights[[#This Row],[Destination]],_xlfn._TRO_TRAILING(Airports!A:A),_xlfn._TRO_TRAILING(Airports!E:E),"Code not found")</f>
        <v>OH</v>
      </c>
      <c r="J3587" s="1">
        <v>0.3576388888888889</v>
      </c>
      <c r="K3587">
        <f>HOUR(Flights[[#This Row],[Scheduled Departure]])</f>
        <v>8</v>
      </c>
      <c r="L3587" s="1">
        <v>0.35902777777777778</v>
      </c>
      <c r="M3587">
        <v>2</v>
      </c>
      <c r="N3587">
        <v>258</v>
      </c>
      <c r="O3587" s="14">
        <f>Flights[[#This Row],[Length (min)]]/60</f>
        <v>4.3</v>
      </c>
      <c r="P3587">
        <v>2052</v>
      </c>
      <c r="Q3587" s="17">
        <f>IFERROR(Flights[[#This Row],[Distance]]/Flights[[#This Row],[Length (hr)]],"")</f>
        <v>477.2093023255814</v>
      </c>
      <c r="R3587" s="1">
        <v>0.67083333333333328</v>
      </c>
      <c r="S3587" s="1">
        <v>0.66319444444444442</v>
      </c>
      <c r="T3587">
        <v>-11</v>
      </c>
      <c r="U3587" t="str">
        <f>IF(Flights[[#This Row],[Arrival Delay]]="","Cancelled",IF(Flights[[#This Row],[Arrival Delay]]&gt;15,"Delayed","On time"))</f>
        <v>On time</v>
      </c>
      <c r="V3587" t="str">
        <f>IF(Flights[[#This Row],[Status]]&lt;&gt;"Delayed","",IF(Flights[[#This Row],[Arrival Delay]]&gt;120,"Severe",IF(Flights[[#This Row],[Arrival Delay]]&gt;60,"Major","Moderate")))</f>
        <v/>
      </c>
      <c r="X3587" t="str">
        <f>IF(OR(AND(Flights[[#This Row],[Status]]="Cancelled",Flights[[#This Row],[Cancellation Reason]]="Airline/Carrier"),Flights[[#This Row],[Delay Type]]="Severe"),"Yes","No")</f>
        <v>No</v>
      </c>
    </row>
    <row r="3588" spans="1:24" x14ac:dyDescent="0.25">
      <c r="A3588" s="3">
        <v>42264</v>
      </c>
      <c r="B3588">
        <f>WEEKNUM(Flights[[#This Row],[Date]],2)</f>
        <v>38</v>
      </c>
      <c r="C3588">
        <f>WEEKDAY(Flights[[#This Row],[Date]],2)</f>
        <v>4</v>
      </c>
      <c r="D3588" t="s">
        <v>449</v>
      </c>
      <c r="E3588" t="s">
        <v>1994</v>
      </c>
      <c r="F3588" t="s">
        <v>0</v>
      </c>
      <c r="G3588" t="s">
        <v>314</v>
      </c>
      <c r="H3588" t="str">
        <f>_xlfn.XLOOKUP(Flights[[#This Row],[Destination]],Airports!$A$1:$A$77,Airports!$D$1:$D$77,"Code not found")</f>
        <v>Minneapolis</v>
      </c>
      <c r="I3588" t="str" cm="1">
        <f t="array" ref="I3588">_xlfn.XLOOKUP(Flights[[#This Row],[Destination]],_xlfn._TRO_TRAILING(Airports!A:A),_xlfn._TRO_TRAILING(Airports!E:E),"Code not found")</f>
        <v>MN</v>
      </c>
      <c r="J3588" s="1">
        <v>0.38680555555555557</v>
      </c>
      <c r="K3588">
        <f>HOUR(Flights[[#This Row],[Scheduled Departure]])</f>
        <v>9</v>
      </c>
      <c r="L3588" s="1">
        <v>0.44513888888888886</v>
      </c>
      <c r="M3588">
        <v>84</v>
      </c>
      <c r="N3588">
        <v>196</v>
      </c>
      <c r="O3588" s="14">
        <f>Flights[[#This Row],[Length (min)]]/60</f>
        <v>3.2666666666666666</v>
      </c>
      <c r="P3588">
        <v>1535</v>
      </c>
      <c r="Q3588" s="17">
        <f>IFERROR(Flights[[#This Row],[Distance]]/Flights[[#This Row],[Length (hr)]],"")</f>
        <v>469.89795918367349</v>
      </c>
      <c r="R3588" s="1">
        <v>0.625</v>
      </c>
      <c r="S3588" s="1">
        <v>0.6645833333333333</v>
      </c>
      <c r="T3588">
        <v>57</v>
      </c>
      <c r="U3588" t="str">
        <f>IF(Flights[[#This Row],[Arrival Delay]]="","Cancelled",IF(Flights[[#This Row],[Arrival Delay]]&gt;15,"Delayed","On time"))</f>
        <v>Delayed</v>
      </c>
      <c r="V3588" t="str">
        <f>IF(Flights[[#This Row],[Status]]&lt;&gt;"Delayed","",IF(Flights[[#This Row],[Arrival Delay]]&gt;120,"Severe",IF(Flights[[#This Row],[Arrival Delay]]&gt;60,"Major","Moderate")))</f>
        <v>Moderate</v>
      </c>
      <c r="X3588" t="str">
        <f>IF(OR(AND(Flights[[#This Row],[Status]]="Cancelled",Flights[[#This Row],[Cancellation Reason]]="Airline/Carrier"),Flights[[#This Row],[Delay Type]]="Severe"),"Yes","No")</f>
        <v>No</v>
      </c>
    </row>
    <row r="3589" spans="1:24" x14ac:dyDescent="0.25">
      <c r="A3589" s="3">
        <v>42264</v>
      </c>
      <c r="B3589">
        <f>WEEKNUM(Flights[[#This Row],[Date]],2)</f>
        <v>38</v>
      </c>
      <c r="C3589">
        <f>WEEKDAY(Flights[[#This Row],[Date]],2)</f>
        <v>4</v>
      </c>
      <c r="D3589" t="s">
        <v>1399</v>
      </c>
      <c r="E3589" t="s">
        <v>1989</v>
      </c>
      <c r="F3589" t="s">
        <v>0</v>
      </c>
      <c r="G3589" t="s">
        <v>24</v>
      </c>
      <c r="H3589" t="str">
        <f>_xlfn.XLOOKUP(Flights[[#This Row],[Destination]],Airports!$A$1:$A$77,Airports!$D$1:$D$77,"Code not found")</f>
        <v>Portland</v>
      </c>
      <c r="I3589" t="str" cm="1">
        <f t="array" ref="I3589">_xlfn.XLOOKUP(Flights[[#This Row],[Destination]],_xlfn._TRO_TRAILING(Airports!A:A),_xlfn._TRO_TRAILING(Airports!E:E),"Code not found")</f>
        <v>OR</v>
      </c>
      <c r="J3589" s="1">
        <v>0.41666666666666669</v>
      </c>
      <c r="K3589">
        <f>HOUR(Flights[[#This Row],[Scheduled Departure]])</f>
        <v>10</v>
      </c>
      <c r="L3589" s="1">
        <v>0.41388888888888886</v>
      </c>
      <c r="M3589">
        <v>-4</v>
      </c>
      <c r="N3589">
        <v>147</v>
      </c>
      <c r="O3589" s="14">
        <f>Flights[[#This Row],[Length (min)]]/60</f>
        <v>2.4500000000000002</v>
      </c>
      <c r="P3589">
        <v>834</v>
      </c>
      <c r="Q3589" s="17">
        <f>IFERROR(Flights[[#This Row],[Distance]]/Flights[[#This Row],[Length (hr)]],"")</f>
        <v>340.40816326530609</v>
      </c>
      <c r="R3589" s="1">
        <v>0.51527777777777772</v>
      </c>
      <c r="S3589" s="1">
        <v>0.51597222222222228</v>
      </c>
      <c r="T3589">
        <v>1</v>
      </c>
      <c r="U3589" t="str">
        <f>IF(Flights[[#This Row],[Arrival Delay]]="","Cancelled",IF(Flights[[#This Row],[Arrival Delay]]&gt;15,"Delayed","On time"))</f>
        <v>On time</v>
      </c>
      <c r="V3589" t="str">
        <f>IF(Flights[[#This Row],[Status]]&lt;&gt;"Delayed","",IF(Flights[[#This Row],[Arrival Delay]]&gt;120,"Severe",IF(Flights[[#This Row],[Arrival Delay]]&gt;60,"Major","Moderate")))</f>
        <v/>
      </c>
      <c r="X3589" t="str">
        <f>IF(OR(AND(Flights[[#This Row],[Status]]="Cancelled",Flights[[#This Row],[Cancellation Reason]]="Airline/Carrier"),Flights[[#This Row],[Delay Type]]="Severe"),"Yes","No")</f>
        <v>No</v>
      </c>
    </row>
    <row r="3590" spans="1:24" x14ac:dyDescent="0.25">
      <c r="A3590" s="3">
        <v>42264</v>
      </c>
      <c r="B3590">
        <f>WEEKNUM(Flights[[#This Row],[Date]],2)</f>
        <v>38</v>
      </c>
      <c r="C3590">
        <f>WEEKDAY(Flights[[#This Row],[Date]],2)</f>
        <v>4</v>
      </c>
      <c r="D3590" t="s">
        <v>200</v>
      </c>
      <c r="E3590" t="s">
        <v>1987</v>
      </c>
      <c r="F3590" t="s">
        <v>0</v>
      </c>
      <c r="G3590" t="s">
        <v>28</v>
      </c>
      <c r="H3590" t="str">
        <f>_xlfn.XLOOKUP(Flights[[#This Row],[Destination]],Airports!$A$1:$A$77,Airports!$D$1:$D$77,"Code not found")</f>
        <v>Philadelphia</v>
      </c>
      <c r="I3590" t="str" cm="1">
        <f t="array" ref="I3590">_xlfn.XLOOKUP(Flights[[#This Row],[Destination]],_xlfn._TRO_TRAILING(Airports!A:A),_xlfn._TRO_TRAILING(Airports!E:E),"Code not found")</f>
        <v>PA</v>
      </c>
      <c r="J3590" s="1">
        <v>0.57638888888888884</v>
      </c>
      <c r="K3590">
        <f>HOUR(Flights[[#This Row],[Scheduled Departure]])</f>
        <v>13</v>
      </c>
      <c r="L3590" s="1">
        <v>0.57499999999999996</v>
      </c>
      <c r="M3590">
        <v>-2</v>
      </c>
      <c r="N3590">
        <v>305</v>
      </c>
      <c r="O3590" s="14">
        <f>Flights[[#This Row],[Length (min)]]/60</f>
        <v>5.083333333333333</v>
      </c>
      <c r="P3590">
        <v>2402</v>
      </c>
      <c r="Q3590" s="17">
        <f>IFERROR(Flights[[#This Row],[Distance]]/Flights[[#This Row],[Length (hr)]],"")</f>
        <v>472.52459016393448</v>
      </c>
      <c r="R3590" s="1">
        <v>0.92291666666666672</v>
      </c>
      <c r="S3590" s="1">
        <v>0.91180555555555554</v>
      </c>
      <c r="T3590">
        <v>-16</v>
      </c>
      <c r="U3590" t="str">
        <f>IF(Flights[[#This Row],[Arrival Delay]]="","Cancelled",IF(Flights[[#This Row],[Arrival Delay]]&gt;15,"Delayed","On time"))</f>
        <v>On time</v>
      </c>
      <c r="V3590" t="str">
        <f>IF(Flights[[#This Row],[Status]]&lt;&gt;"Delayed","",IF(Flights[[#This Row],[Arrival Delay]]&gt;120,"Severe",IF(Flights[[#This Row],[Arrival Delay]]&gt;60,"Major","Moderate")))</f>
        <v/>
      </c>
      <c r="X3590" t="str">
        <f>IF(OR(AND(Flights[[#This Row],[Status]]="Cancelled",Flights[[#This Row],[Cancellation Reason]]="Airline/Carrier"),Flights[[#This Row],[Delay Type]]="Severe"),"Yes","No")</f>
        <v>No</v>
      </c>
    </row>
    <row r="3591" spans="1:24" x14ac:dyDescent="0.25">
      <c r="A3591" s="3">
        <v>42264</v>
      </c>
      <c r="B3591">
        <f>WEEKNUM(Flights[[#This Row],[Date]],2)</f>
        <v>38</v>
      </c>
      <c r="C3591">
        <f>WEEKDAY(Flights[[#This Row],[Date]],2)</f>
        <v>4</v>
      </c>
      <c r="D3591" t="s">
        <v>1728</v>
      </c>
      <c r="E3591" t="s">
        <v>1995</v>
      </c>
      <c r="F3591" t="s">
        <v>0</v>
      </c>
      <c r="G3591" t="s">
        <v>347</v>
      </c>
      <c r="H3591" t="str">
        <f>_xlfn.XLOOKUP(Flights[[#This Row],[Destination]],Airports!$A$1:$A$77,Airports!$D$1:$D$77,"Code not found")</f>
        <v>San Jose</v>
      </c>
      <c r="I3591" t="str" cm="1">
        <f t="array" ref="I3591">_xlfn.XLOOKUP(Flights[[#This Row],[Destination]],_xlfn._TRO_TRAILING(Airports!A:A),_xlfn._TRO_TRAILING(Airports!E:E),"Code not found")</f>
        <v>CA</v>
      </c>
      <c r="J3591" s="1">
        <v>0.57638888888888884</v>
      </c>
      <c r="K3591">
        <f>HOUR(Flights[[#This Row],[Scheduled Departure]])</f>
        <v>13</v>
      </c>
      <c r="L3591" s="1">
        <v>0.60069444444444442</v>
      </c>
      <c r="M3591">
        <v>35</v>
      </c>
      <c r="N3591">
        <v>70</v>
      </c>
      <c r="O3591" s="14">
        <f>Flights[[#This Row],[Length (min)]]/60</f>
        <v>1.1666666666666667</v>
      </c>
      <c r="P3591">
        <v>308</v>
      </c>
      <c r="Q3591" s="17">
        <f>IFERROR(Flights[[#This Row],[Distance]]/Flights[[#This Row],[Length (hr)]],"")</f>
        <v>264</v>
      </c>
      <c r="R3591" s="1">
        <v>0.625</v>
      </c>
      <c r="S3591" s="1">
        <v>0.64930555555555558</v>
      </c>
      <c r="T3591">
        <v>35</v>
      </c>
      <c r="U3591" t="str">
        <f>IF(Flights[[#This Row],[Arrival Delay]]="","Cancelled",IF(Flights[[#This Row],[Arrival Delay]]&gt;15,"Delayed","On time"))</f>
        <v>Delayed</v>
      </c>
      <c r="V3591" t="str">
        <f>IF(Flights[[#This Row],[Status]]&lt;&gt;"Delayed","",IF(Flights[[#This Row],[Arrival Delay]]&gt;120,"Severe",IF(Flights[[#This Row],[Arrival Delay]]&gt;60,"Major","Moderate")))</f>
        <v>Moderate</v>
      </c>
      <c r="X3591" t="str">
        <f>IF(OR(AND(Flights[[#This Row],[Status]]="Cancelled",Flights[[#This Row],[Cancellation Reason]]="Airline/Carrier"),Flights[[#This Row],[Delay Type]]="Severe"),"Yes","No")</f>
        <v>No</v>
      </c>
    </row>
    <row r="3592" spans="1:24" x14ac:dyDescent="0.25">
      <c r="A3592" s="3">
        <v>42264</v>
      </c>
      <c r="B3592">
        <f>WEEKNUM(Flights[[#This Row],[Date]],2)</f>
        <v>38</v>
      </c>
      <c r="C3592">
        <f>WEEKDAY(Flights[[#This Row],[Date]],2)</f>
        <v>4</v>
      </c>
      <c r="D3592" t="s">
        <v>82</v>
      </c>
      <c r="E3592" t="s">
        <v>1987</v>
      </c>
      <c r="F3592" t="s">
        <v>0</v>
      </c>
      <c r="G3592" t="s">
        <v>12</v>
      </c>
      <c r="H3592" t="str">
        <f>_xlfn.XLOOKUP(Flights[[#This Row],[Destination]],Airports!$A$1:$A$77,Airports!$D$1:$D$77,"Code not found")</f>
        <v>New York</v>
      </c>
      <c r="I3592" t="str" cm="1">
        <f t="array" ref="I3592">_xlfn.XLOOKUP(Flights[[#This Row],[Destination]],_xlfn._TRO_TRAILING(Airports!A:A),_xlfn._TRO_TRAILING(Airports!E:E),"Code not found")</f>
        <v>NY</v>
      </c>
      <c r="J3592" s="1">
        <v>0.625</v>
      </c>
      <c r="K3592">
        <f>HOUR(Flights[[#This Row],[Scheduled Departure]])</f>
        <v>15</v>
      </c>
      <c r="L3592" s="1">
        <v>0.6381944444444444</v>
      </c>
      <c r="M3592">
        <v>19</v>
      </c>
      <c r="N3592">
        <v>317</v>
      </c>
      <c r="O3592" s="14">
        <f>Flights[[#This Row],[Length (min)]]/60</f>
        <v>5.2833333333333332</v>
      </c>
      <c r="P3592">
        <v>2475</v>
      </c>
      <c r="Q3592" s="17">
        <f>IFERROR(Flights[[#This Row],[Distance]]/Flights[[#This Row],[Length (hr)]],"")</f>
        <v>468.45425867507885</v>
      </c>
      <c r="R3592" s="1">
        <v>0.98124999999999996</v>
      </c>
      <c r="S3592" s="1">
        <v>0.98333333333333328</v>
      </c>
      <c r="T3592">
        <v>3</v>
      </c>
      <c r="U3592" t="str">
        <f>IF(Flights[[#This Row],[Arrival Delay]]="","Cancelled",IF(Flights[[#This Row],[Arrival Delay]]&gt;15,"Delayed","On time"))</f>
        <v>On time</v>
      </c>
      <c r="V3592" t="str">
        <f>IF(Flights[[#This Row],[Status]]&lt;&gt;"Delayed","",IF(Flights[[#This Row],[Arrival Delay]]&gt;120,"Severe",IF(Flights[[#This Row],[Arrival Delay]]&gt;60,"Major","Moderate")))</f>
        <v/>
      </c>
      <c r="X3592" t="str">
        <f>IF(OR(AND(Flights[[#This Row],[Status]]="Cancelled",Flights[[#This Row],[Cancellation Reason]]="Airline/Carrier"),Flights[[#This Row],[Delay Type]]="Severe"),"Yes","No")</f>
        <v>No</v>
      </c>
    </row>
    <row r="3593" spans="1:24" x14ac:dyDescent="0.25">
      <c r="A3593" s="3">
        <v>42264</v>
      </c>
      <c r="B3593">
        <f>WEEKNUM(Flights[[#This Row],[Date]],2)</f>
        <v>38</v>
      </c>
      <c r="C3593">
        <f>WEEKDAY(Flights[[#This Row],[Date]],2)</f>
        <v>4</v>
      </c>
      <c r="D3593" t="s">
        <v>149</v>
      </c>
      <c r="E3593" t="s">
        <v>1987</v>
      </c>
      <c r="F3593" t="s">
        <v>0</v>
      </c>
      <c r="G3593" t="s">
        <v>10</v>
      </c>
      <c r="H3593" t="str">
        <f>_xlfn.XLOOKUP(Flights[[#This Row],[Destination]],Airports!$A$1:$A$77,Airports!$D$1:$D$77,"Code not found")</f>
        <v>Boston</v>
      </c>
      <c r="I3593" t="str" cm="1">
        <f t="array" ref="I3593">_xlfn.XLOOKUP(Flights[[#This Row],[Destination]],_xlfn._TRO_TRAILING(Airports!A:A),_xlfn._TRO_TRAILING(Airports!E:E),"Code not found")</f>
        <v>MA</v>
      </c>
      <c r="J3593" s="1">
        <v>0.73263888888888884</v>
      </c>
      <c r="K3593">
        <f>HOUR(Flights[[#This Row],[Scheduled Departure]])</f>
        <v>17</v>
      </c>
      <c r="L3593" s="1">
        <v>0.73541666666666672</v>
      </c>
      <c r="M3593">
        <v>4</v>
      </c>
      <c r="N3593">
        <v>330</v>
      </c>
      <c r="O3593" s="14">
        <f>Flights[[#This Row],[Length (min)]]/60</f>
        <v>5.5</v>
      </c>
      <c r="P3593">
        <v>2611</v>
      </c>
      <c r="Q3593" s="17">
        <f>IFERROR(Flights[[#This Row],[Distance]]/Flights[[#This Row],[Length (hr)]],"")</f>
        <v>474.72727272727275</v>
      </c>
      <c r="R3593" s="1">
        <v>9.0277777777777776E-2</v>
      </c>
      <c r="S3593" s="1">
        <v>8.9583333333333334E-2</v>
      </c>
      <c r="T3593">
        <v>-1</v>
      </c>
      <c r="U3593" t="str">
        <f>IF(Flights[[#This Row],[Arrival Delay]]="","Cancelled",IF(Flights[[#This Row],[Arrival Delay]]&gt;15,"Delayed","On time"))</f>
        <v>On time</v>
      </c>
      <c r="V3593" t="str">
        <f>IF(Flights[[#This Row],[Status]]&lt;&gt;"Delayed","",IF(Flights[[#This Row],[Arrival Delay]]&gt;120,"Severe",IF(Flights[[#This Row],[Arrival Delay]]&gt;60,"Major","Moderate")))</f>
        <v/>
      </c>
      <c r="X3593" t="str">
        <f>IF(OR(AND(Flights[[#This Row],[Status]]="Cancelled",Flights[[#This Row],[Cancellation Reason]]="Airline/Carrier"),Flights[[#This Row],[Delay Type]]="Severe"),"Yes","No")</f>
        <v>No</v>
      </c>
    </row>
    <row r="3594" spans="1:24" x14ac:dyDescent="0.25">
      <c r="A3594" s="3">
        <v>42264</v>
      </c>
      <c r="B3594">
        <f>WEEKNUM(Flights[[#This Row],[Date]],2)</f>
        <v>38</v>
      </c>
      <c r="C3594">
        <f>WEEKDAY(Flights[[#This Row],[Date]],2)</f>
        <v>4</v>
      </c>
      <c r="D3594" t="s">
        <v>490</v>
      </c>
      <c r="E3594" t="s">
        <v>1990</v>
      </c>
      <c r="F3594" t="s">
        <v>0</v>
      </c>
      <c r="G3594" t="s">
        <v>281</v>
      </c>
      <c r="H3594" t="str">
        <f>_xlfn.XLOOKUP(Flights[[#This Row],[Destination]],Airports!$A$1:$A$77,Airports!$D$1:$D$77,"Code not found")</f>
        <v>Newark</v>
      </c>
      <c r="I3594" t="str" cm="1">
        <f t="array" ref="I3594">_xlfn.XLOOKUP(Flights[[#This Row],[Destination]],_xlfn._TRO_TRAILING(Airports!A:A),_xlfn._TRO_TRAILING(Airports!E:E),"Code not found")</f>
        <v>NJ</v>
      </c>
      <c r="J3594" s="1">
        <v>0.86736111111111114</v>
      </c>
      <c r="K3594">
        <f>HOUR(Flights[[#This Row],[Scheduled Departure]])</f>
        <v>20</v>
      </c>
      <c r="L3594" s="1">
        <v>0.86736111111111114</v>
      </c>
      <c r="M3594">
        <v>0</v>
      </c>
      <c r="N3594">
        <v>304</v>
      </c>
      <c r="O3594" s="14">
        <f>Flights[[#This Row],[Length (min)]]/60</f>
        <v>5.0666666666666664</v>
      </c>
      <c r="P3594">
        <v>2454</v>
      </c>
      <c r="Q3594" s="17">
        <f>IFERROR(Flights[[#This Row],[Distance]]/Flights[[#This Row],[Length (hr)]],"")</f>
        <v>484.34210526315792</v>
      </c>
      <c r="R3594" s="1">
        <v>0.21527777777777779</v>
      </c>
      <c r="S3594" s="1">
        <v>0.20347222222222222</v>
      </c>
      <c r="T3594">
        <v>-17</v>
      </c>
      <c r="U3594" t="str">
        <f>IF(Flights[[#This Row],[Arrival Delay]]="","Cancelled",IF(Flights[[#This Row],[Arrival Delay]]&gt;15,"Delayed","On time"))</f>
        <v>On time</v>
      </c>
      <c r="V3594" t="str">
        <f>IF(Flights[[#This Row],[Status]]&lt;&gt;"Delayed","",IF(Flights[[#This Row],[Arrival Delay]]&gt;120,"Severe",IF(Flights[[#This Row],[Arrival Delay]]&gt;60,"Major","Moderate")))</f>
        <v/>
      </c>
      <c r="X3594" t="str">
        <f>IF(OR(AND(Flights[[#This Row],[Status]]="Cancelled",Flights[[#This Row],[Cancellation Reason]]="Airline/Carrier"),Flights[[#This Row],[Delay Type]]="Severe"),"Yes","No")</f>
        <v>No</v>
      </c>
    </row>
    <row r="3595" spans="1:24" x14ac:dyDescent="0.25">
      <c r="A3595" s="3">
        <v>42264</v>
      </c>
      <c r="B3595">
        <f>WEEKNUM(Flights[[#This Row],[Date]],2)</f>
        <v>38</v>
      </c>
      <c r="C3595">
        <f>WEEKDAY(Flights[[#This Row],[Date]],2)</f>
        <v>4</v>
      </c>
      <c r="D3595" t="s">
        <v>1796</v>
      </c>
      <c r="E3595" t="s">
        <v>1991</v>
      </c>
      <c r="F3595" t="s">
        <v>0</v>
      </c>
      <c r="G3595" t="s">
        <v>257</v>
      </c>
      <c r="H3595" t="str">
        <f>_xlfn.XLOOKUP(Flights[[#This Row],[Destination]],Airports!$A$1:$A$77,Airports!$D$1:$D$77,"Code not found")</f>
        <v>Baltimore</v>
      </c>
      <c r="I3595" t="str" cm="1">
        <f t="array" ref="I3595">_xlfn.XLOOKUP(Flights[[#This Row],[Destination]],_xlfn._TRO_TRAILING(Airports!A:A),_xlfn._TRO_TRAILING(Airports!E:E),"Code not found")</f>
        <v>MD</v>
      </c>
      <c r="J3595" s="1">
        <v>0.92361111111111116</v>
      </c>
      <c r="K3595">
        <f>HOUR(Flights[[#This Row],[Scheduled Departure]])</f>
        <v>22</v>
      </c>
      <c r="L3595" s="1">
        <v>0.92083333333333328</v>
      </c>
      <c r="M3595">
        <v>-4</v>
      </c>
      <c r="N3595">
        <v>309</v>
      </c>
      <c r="O3595" s="14">
        <f>Flights[[#This Row],[Length (min)]]/60</f>
        <v>5.15</v>
      </c>
      <c r="P3595">
        <v>2329</v>
      </c>
      <c r="Q3595" s="17">
        <f>IFERROR(Flights[[#This Row],[Distance]]/Flights[[#This Row],[Length (hr)]],"")</f>
        <v>452.23300970873782</v>
      </c>
      <c r="R3595" s="1">
        <v>0.25277777777777777</v>
      </c>
      <c r="S3595" s="1">
        <v>0.26041666666666669</v>
      </c>
      <c r="T3595">
        <v>11</v>
      </c>
      <c r="U3595" t="str">
        <f>IF(Flights[[#This Row],[Arrival Delay]]="","Cancelled",IF(Flights[[#This Row],[Arrival Delay]]&gt;15,"Delayed","On time"))</f>
        <v>On time</v>
      </c>
      <c r="V3595" t="str">
        <f>IF(Flights[[#This Row],[Status]]&lt;&gt;"Delayed","",IF(Flights[[#This Row],[Arrival Delay]]&gt;120,"Severe",IF(Flights[[#This Row],[Arrival Delay]]&gt;60,"Major","Moderate")))</f>
        <v/>
      </c>
      <c r="X3595" t="str">
        <f>IF(OR(AND(Flights[[#This Row],[Status]]="Cancelled",Flights[[#This Row],[Cancellation Reason]]="Airline/Carrier"),Flights[[#This Row],[Delay Type]]="Severe"),"Yes","No")</f>
        <v>No</v>
      </c>
    </row>
    <row r="3596" spans="1:24" x14ac:dyDescent="0.25">
      <c r="A3596" s="3">
        <v>42265</v>
      </c>
      <c r="B3596">
        <f>WEEKNUM(Flights[[#This Row],[Date]],2)</f>
        <v>38</v>
      </c>
      <c r="C3596">
        <f>WEEKDAY(Flights[[#This Row],[Date]],2)</f>
        <v>5</v>
      </c>
      <c r="D3596" t="s">
        <v>615</v>
      </c>
      <c r="E3596" t="s">
        <v>1990</v>
      </c>
      <c r="F3596" t="s">
        <v>0</v>
      </c>
      <c r="G3596" t="s">
        <v>281</v>
      </c>
      <c r="H3596" t="str">
        <f>_xlfn.XLOOKUP(Flights[[#This Row],[Destination]],Airports!$A$1:$A$77,Airports!$D$1:$D$77,"Code not found")</f>
        <v>Newark</v>
      </c>
      <c r="I3596" t="str" cm="1">
        <f t="array" ref="I3596">_xlfn.XLOOKUP(Flights[[#This Row],[Destination]],_xlfn._TRO_TRAILING(Airports!A:A),_xlfn._TRO_TRAILING(Airports!E:E),"Code not found")</f>
        <v>NJ</v>
      </c>
      <c r="J3596" s="1">
        <v>0.25</v>
      </c>
      <c r="K3596">
        <f>HOUR(Flights[[#This Row],[Scheduled Departure]])</f>
        <v>6</v>
      </c>
      <c r="L3596" s="1">
        <v>0.24930555555555556</v>
      </c>
      <c r="M3596">
        <v>-1</v>
      </c>
      <c r="N3596">
        <v>296</v>
      </c>
      <c r="O3596" s="14">
        <f>Flights[[#This Row],[Length (min)]]/60</f>
        <v>4.9333333333333336</v>
      </c>
      <c r="P3596">
        <v>2454</v>
      </c>
      <c r="Q3596" s="17">
        <f>IFERROR(Flights[[#This Row],[Distance]]/Flights[[#This Row],[Length (hr)]],"")</f>
        <v>497.43243243243239</v>
      </c>
      <c r="R3596" s="1">
        <v>0.60416666666666663</v>
      </c>
      <c r="S3596" s="1">
        <v>0.57986111111111116</v>
      </c>
      <c r="T3596">
        <v>-35</v>
      </c>
      <c r="U3596" t="str">
        <f>IF(Flights[[#This Row],[Arrival Delay]]="","Cancelled",IF(Flights[[#This Row],[Arrival Delay]]&gt;15,"Delayed","On time"))</f>
        <v>On time</v>
      </c>
      <c r="V3596" t="str">
        <f>IF(Flights[[#This Row],[Status]]&lt;&gt;"Delayed","",IF(Flights[[#This Row],[Arrival Delay]]&gt;120,"Severe",IF(Flights[[#This Row],[Arrival Delay]]&gt;60,"Major","Moderate")))</f>
        <v/>
      </c>
      <c r="X3596" t="str">
        <f>IF(OR(AND(Flights[[#This Row],[Status]]="Cancelled",Flights[[#This Row],[Cancellation Reason]]="Airline/Carrier"),Flights[[#This Row],[Delay Type]]="Severe"),"Yes","No")</f>
        <v>No</v>
      </c>
    </row>
    <row r="3597" spans="1:24" x14ac:dyDescent="0.25">
      <c r="A3597" s="3">
        <v>42265</v>
      </c>
      <c r="B3597">
        <f>WEEKNUM(Flights[[#This Row],[Date]],2)</f>
        <v>38</v>
      </c>
      <c r="C3597">
        <f>WEEKDAY(Flights[[#This Row],[Date]],2)</f>
        <v>5</v>
      </c>
      <c r="D3597" t="s">
        <v>68</v>
      </c>
      <c r="E3597" t="s">
        <v>1987</v>
      </c>
      <c r="F3597" t="s">
        <v>0</v>
      </c>
      <c r="G3597" t="s">
        <v>3</v>
      </c>
      <c r="H3597" t="str">
        <f>_xlfn.XLOOKUP(Flights[[#This Row],[Destination]],Airports!$A$1:$A$77,Airports!$D$1:$D$77,"Code not found")</f>
        <v>Dallas</v>
      </c>
      <c r="I3597" t="str" cm="1">
        <f t="array" ref="I3597">_xlfn.XLOOKUP(Flights[[#This Row],[Destination]],_xlfn._TRO_TRAILING(Airports!A:A),_xlfn._TRO_TRAILING(Airports!E:E),"Code not found")</f>
        <v>TX</v>
      </c>
      <c r="J3597" s="1">
        <v>0.26041666666666669</v>
      </c>
      <c r="K3597">
        <f>HOUR(Flights[[#This Row],[Scheduled Departure]])</f>
        <v>6</v>
      </c>
      <c r="L3597" s="1">
        <v>0.28888888888888886</v>
      </c>
      <c r="M3597">
        <v>41</v>
      </c>
      <c r="N3597">
        <v>163</v>
      </c>
      <c r="O3597" s="14">
        <f>Flights[[#This Row],[Length (min)]]/60</f>
        <v>2.7166666666666668</v>
      </c>
      <c r="P3597">
        <v>1235</v>
      </c>
      <c r="Q3597" s="17">
        <f>IFERROR(Flights[[#This Row],[Distance]]/Flights[[#This Row],[Length (hr)]],"")</f>
        <v>454.601226993865</v>
      </c>
      <c r="R3597" s="1">
        <v>0.47291666666666665</v>
      </c>
      <c r="S3597" s="1">
        <v>0.48541666666666666</v>
      </c>
      <c r="T3597">
        <v>18</v>
      </c>
      <c r="U3597" t="str">
        <f>IF(Flights[[#This Row],[Arrival Delay]]="","Cancelled",IF(Flights[[#This Row],[Arrival Delay]]&gt;15,"Delayed","On time"))</f>
        <v>Delayed</v>
      </c>
      <c r="V3597" t="str">
        <f>IF(Flights[[#This Row],[Status]]&lt;&gt;"Delayed","",IF(Flights[[#This Row],[Arrival Delay]]&gt;120,"Severe",IF(Flights[[#This Row],[Arrival Delay]]&gt;60,"Major","Moderate")))</f>
        <v>Moderate</v>
      </c>
      <c r="X3597" t="str">
        <f>IF(OR(AND(Flights[[#This Row],[Status]]="Cancelled",Flights[[#This Row],[Cancellation Reason]]="Airline/Carrier"),Flights[[#This Row],[Delay Type]]="Severe"),"Yes","No")</f>
        <v>No</v>
      </c>
    </row>
    <row r="3598" spans="1:24" x14ac:dyDescent="0.25">
      <c r="A3598" s="3">
        <v>42265</v>
      </c>
      <c r="B3598">
        <f>WEEKNUM(Flights[[#This Row],[Date]],2)</f>
        <v>38</v>
      </c>
      <c r="C3598">
        <f>WEEKDAY(Flights[[#This Row],[Date]],2)</f>
        <v>5</v>
      </c>
      <c r="D3598" t="s">
        <v>1422</v>
      </c>
      <c r="E3598" t="s">
        <v>1990</v>
      </c>
      <c r="F3598" t="s">
        <v>0</v>
      </c>
      <c r="G3598" t="s">
        <v>4</v>
      </c>
      <c r="H3598" t="str">
        <f>_xlfn.XLOOKUP(Flights[[#This Row],[Destination]],Airports!$A$1:$A$77,Airports!$D$1:$D$77,"Code not found")</f>
        <v>Chicago</v>
      </c>
      <c r="I3598" t="str" cm="1">
        <f t="array" ref="I3598">_xlfn.XLOOKUP(Flights[[#This Row],[Destination]],_xlfn._TRO_TRAILING(Airports!A:A),_xlfn._TRO_TRAILING(Airports!E:E),"Code not found")</f>
        <v>IL</v>
      </c>
      <c r="J3598" s="1">
        <v>0.27152777777777776</v>
      </c>
      <c r="K3598">
        <f>HOUR(Flights[[#This Row],[Scheduled Departure]])</f>
        <v>6</v>
      </c>
      <c r="L3598" s="1">
        <v>0.26666666666666666</v>
      </c>
      <c r="M3598">
        <v>-7</v>
      </c>
      <c r="N3598">
        <v>244</v>
      </c>
      <c r="O3598" s="14">
        <f>Flights[[#This Row],[Length (min)]]/60</f>
        <v>4.0666666666666664</v>
      </c>
      <c r="P3598">
        <v>1744</v>
      </c>
      <c r="Q3598" s="17">
        <f>IFERROR(Flights[[#This Row],[Distance]]/Flights[[#This Row],[Length (hr)]],"")</f>
        <v>428.85245901639348</v>
      </c>
      <c r="R3598" s="1">
        <v>0.52777777777777779</v>
      </c>
      <c r="S3598" s="1">
        <v>0.51944444444444449</v>
      </c>
      <c r="T3598">
        <v>-12</v>
      </c>
      <c r="U3598" t="str">
        <f>IF(Flights[[#This Row],[Arrival Delay]]="","Cancelled",IF(Flights[[#This Row],[Arrival Delay]]&gt;15,"Delayed","On time"))</f>
        <v>On time</v>
      </c>
      <c r="V3598" t="str">
        <f>IF(Flights[[#This Row],[Status]]&lt;&gt;"Delayed","",IF(Flights[[#This Row],[Arrival Delay]]&gt;120,"Severe",IF(Flights[[#This Row],[Arrival Delay]]&gt;60,"Major","Moderate")))</f>
        <v/>
      </c>
      <c r="X3598" t="str">
        <f>IF(OR(AND(Flights[[#This Row],[Status]]="Cancelled",Flights[[#This Row],[Cancellation Reason]]="Airline/Carrier"),Flights[[#This Row],[Delay Type]]="Severe"),"Yes","No")</f>
        <v>No</v>
      </c>
    </row>
    <row r="3599" spans="1:24" x14ac:dyDescent="0.25">
      <c r="A3599" s="3">
        <v>42265</v>
      </c>
      <c r="B3599">
        <f>WEEKNUM(Flights[[#This Row],[Date]],2)</f>
        <v>38</v>
      </c>
      <c r="C3599">
        <f>WEEKDAY(Flights[[#This Row],[Date]],2)</f>
        <v>5</v>
      </c>
      <c r="D3599" t="s">
        <v>410</v>
      </c>
      <c r="E3599" t="s">
        <v>1992</v>
      </c>
      <c r="F3599" t="s">
        <v>0</v>
      </c>
      <c r="G3599" t="s">
        <v>12</v>
      </c>
      <c r="H3599" t="str">
        <f>_xlfn.XLOOKUP(Flights[[#This Row],[Destination]],Airports!$A$1:$A$77,Airports!$D$1:$D$77,"Code not found")</f>
        <v>New York</v>
      </c>
      <c r="I3599" t="str" cm="1">
        <f t="array" ref="I3599">_xlfn.XLOOKUP(Flights[[#This Row],[Destination]],_xlfn._TRO_TRAILING(Airports!A:A),_xlfn._TRO_TRAILING(Airports!E:E),"Code not found")</f>
        <v>NY</v>
      </c>
      <c r="J3599" s="1">
        <v>0.37152777777777779</v>
      </c>
      <c r="K3599">
        <f>HOUR(Flights[[#This Row],[Scheduled Departure]])</f>
        <v>8</v>
      </c>
      <c r="L3599" s="1">
        <v>0.36875000000000002</v>
      </c>
      <c r="M3599">
        <v>-4</v>
      </c>
      <c r="N3599">
        <v>317</v>
      </c>
      <c r="O3599" s="14">
        <f>Flights[[#This Row],[Length (min)]]/60</f>
        <v>5.2833333333333332</v>
      </c>
      <c r="P3599">
        <v>2475</v>
      </c>
      <c r="Q3599" s="17">
        <f>IFERROR(Flights[[#This Row],[Distance]]/Flights[[#This Row],[Length (hr)]],"")</f>
        <v>468.45425867507885</v>
      </c>
      <c r="R3599" s="1">
        <v>0.72638888888888886</v>
      </c>
      <c r="S3599" s="1">
        <v>0.71388888888888891</v>
      </c>
      <c r="T3599">
        <v>-18</v>
      </c>
      <c r="U3599" t="str">
        <f>IF(Flights[[#This Row],[Arrival Delay]]="","Cancelled",IF(Flights[[#This Row],[Arrival Delay]]&gt;15,"Delayed","On time"))</f>
        <v>On time</v>
      </c>
      <c r="V3599" t="str">
        <f>IF(Flights[[#This Row],[Status]]&lt;&gt;"Delayed","",IF(Flights[[#This Row],[Arrival Delay]]&gt;120,"Severe",IF(Flights[[#This Row],[Arrival Delay]]&gt;60,"Major","Moderate")))</f>
        <v/>
      </c>
      <c r="X3599" t="str">
        <f>IF(OR(AND(Flights[[#This Row],[Status]]="Cancelled",Flights[[#This Row],[Cancellation Reason]]="Airline/Carrier"),Flights[[#This Row],[Delay Type]]="Severe"),"Yes","No")</f>
        <v>No</v>
      </c>
    </row>
    <row r="3600" spans="1:24" x14ac:dyDescent="0.25">
      <c r="A3600" s="3">
        <v>42265</v>
      </c>
      <c r="B3600">
        <f>WEEKNUM(Flights[[#This Row],[Date]],2)</f>
        <v>38</v>
      </c>
      <c r="C3600">
        <f>WEEKDAY(Flights[[#This Row],[Date]],2)</f>
        <v>5</v>
      </c>
      <c r="D3600" t="s">
        <v>1261</v>
      </c>
      <c r="E3600" t="s">
        <v>1989</v>
      </c>
      <c r="F3600" t="s">
        <v>0</v>
      </c>
      <c r="G3600" t="s">
        <v>316</v>
      </c>
      <c r="H3600" t="str">
        <f>_xlfn.XLOOKUP(Flights[[#This Row],[Destination]],Airports!$A$1:$A$77,Airports!$D$1:$D$77,"Code not found")</f>
        <v>New Orleans</v>
      </c>
      <c r="I3600" t="str" cm="1">
        <f t="array" ref="I3600">_xlfn.XLOOKUP(Flights[[#This Row],[Destination]],_xlfn._TRO_TRAILING(Airports!A:A),_xlfn._TRO_TRAILING(Airports!E:E),"Code not found")</f>
        <v>LA</v>
      </c>
      <c r="J3600" s="1">
        <v>0.3888888888888889</v>
      </c>
      <c r="K3600">
        <f>HOUR(Flights[[#This Row],[Scheduled Departure]])</f>
        <v>9</v>
      </c>
      <c r="L3600" s="1">
        <v>0.38819444444444445</v>
      </c>
      <c r="M3600">
        <v>-1</v>
      </c>
      <c r="N3600">
        <v>222</v>
      </c>
      <c r="O3600" s="14">
        <f>Flights[[#This Row],[Length (min)]]/60</f>
        <v>3.7</v>
      </c>
      <c r="P3600">
        <v>1670</v>
      </c>
      <c r="Q3600" s="17">
        <f>IFERROR(Flights[[#This Row],[Distance]]/Flights[[#This Row],[Length (hr)]],"")</f>
        <v>451.35135135135135</v>
      </c>
      <c r="R3600" s="1">
        <v>0.63055555555555554</v>
      </c>
      <c r="S3600" s="1">
        <v>0.62569444444444444</v>
      </c>
      <c r="T3600">
        <v>-7</v>
      </c>
      <c r="U3600" t="str">
        <f>IF(Flights[[#This Row],[Arrival Delay]]="","Cancelled",IF(Flights[[#This Row],[Arrival Delay]]&gt;15,"Delayed","On time"))</f>
        <v>On time</v>
      </c>
      <c r="V3600" t="str">
        <f>IF(Flights[[#This Row],[Status]]&lt;&gt;"Delayed","",IF(Flights[[#This Row],[Arrival Delay]]&gt;120,"Severe",IF(Flights[[#This Row],[Arrival Delay]]&gt;60,"Major","Moderate")))</f>
        <v/>
      </c>
      <c r="X3600" t="str">
        <f>IF(OR(AND(Flights[[#This Row],[Status]]="Cancelled",Flights[[#This Row],[Cancellation Reason]]="Airline/Carrier"),Flights[[#This Row],[Delay Type]]="Severe"),"Yes","No")</f>
        <v>No</v>
      </c>
    </row>
    <row r="3601" spans="1:24" x14ac:dyDescent="0.25">
      <c r="A3601" s="3">
        <v>42265</v>
      </c>
      <c r="B3601">
        <f>WEEKNUM(Flights[[#This Row],[Date]],2)</f>
        <v>38</v>
      </c>
      <c r="C3601">
        <f>WEEKDAY(Flights[[#This Row],[Date]],2)</f>
        <v>5</v>
      </c>
      <c r="D3601" t="s">
        <v>1085</v>
      </c>
      <c r="E3601" t="s">
        <v>1994</v>
      </c>
      <c r="F3601" t="s">
        <v>0</v>
      </c>
      <c r="G3601" t="s">
        <v>339</v>
      </c>
      <c r="H3601" t="str">
        <f>_xlfn.XLOOKUP(Flights[[#This Row],[Destination]],Airports!$A$1:$A$77,Airports!$D$1:$D$77,"Code not found")</f>
        <v>San Diego</v>
      </c>
      <c r="I3601" t="str" cm="1">
        <f t="array" ref="I3601">_xlfn.XLOOKUP(Flights[[#This Row],[Destination]],_xlfn._TRO_TRAILING(Airports!A:A),_xlfn._TRO_TRAILING(Airports!E:E),"Code not found")</f>
        <v>CA</v>
      </c>
      <c r="J3601" s="1">
        <v>0.4375</v>
      </c>
      <c r="K3601">
        <f>HOUR(Flights[[#This Row],[Scheduled Departure]])</f>
        <v>10</v>
      </c>
      <c r="L3601" s="1">
        <v>0.43333333333333335</v>
      </c>
      <c r="M3601">
        <v>-6</v>
      </c>
      <c r="N3601">
        <v>49</v>
      </c>
      <c r="O3601" s="14">
        <f>Flights[[#This Row],[Length (min)]]/60</f>
        <v>0.81666666666666665</v>
      </c>
      <c r="P3601">
        <v>109</v>
      </c>
      <c r="Q3601" s="17">
        <f>IFERROR(Flights[[#This Row],[Distance]]/Flights[[#This Row],[Length (hr)]],"")</f>
        <v>133.46938775510205</v>
      </c>
      <c r="R3601" s="1">
        <v>0.4777777777777778</v>
      </c>
      <c r="S3601" s="1">
        <v>0.46736111111111112</v>
      </c>
      <c r="T3601">
        <v>-15</v>
      </c>
      <c r="U3601" t="str">
        <f>IF(Flights[[#This Row],[Arrival Delay]]="","Cancelled",IF(Flights[[#This Row],[Arrival Delay]]&gt;15,"Delayed","On time"))</f>
        <v>On time</v>
      </c>
      <c r="V3601" t="str">
        <f>IF(Flights[[#This Row],[Status]]&lt;&gt;"Delayed","",IF(Flights[[#This Row],[Arrival Delay]]&gt;120,"Severe",IF(Flights[[#This Row],[Arrival Delay]]&gt;60,"Major","Moderate")))</f>
        <v/>
      </c>
      <c r="X3601" t="str">
        <f>IF(OR(AND(Flights[[#This Row],[Status]]="Cancelled",Flights[[#This Row],[Cancellation Reason]]="Airline/Carrier"),Flights[[#This Row],[Delay Type]]="Severe"),"Yes","No")</f>
        <v>No</v>
      </c>
    </row>
    <row r="3602" spans="1:24" x14ac:dyDescent="0.25">
      <c r="A3602" s="3">
        <v>42265</v>
      </c>
      <c r="B3602">
        <f>WEEKNUM(Flights[[#This Row],[Date]],2)</f>
        <v>38</v>
      </c>
      <c r="C3602">
        <f>WEEKDAY(Flights[[#This Row],[Date]],2)</f>
        <v>5</v>
      </c>
      <c r="D3602" t="s">
        <v>1379</v>
      </c>
      <c r="E3602" t="s">
        <v>1996</v>
      </c>
      <c r="F3602" t="s">
        <v>0</v>
      </c>
      <c r="G3602" t="s">
        <v>15</v>
      </c>
      <c r="H3602" t="str">
        <f>_xlfn.XLOOKUP(Flights[[#This Row],[Destination]],Airports!$A$1:$A$77,Airports!$D$1:$D$77,"Code not found")</f>
        <v>Las Vegas</v>
      </c>
      <c r="I3602" t="str" cm="1">
        <f t="array" ref="I3602">_xlfn.XLOOKUP(Flights[[#This Row],[Destination]],_xlfn._TRO_TRAILING(Airports!A:A),_xlfn._TRO_TRAILING(Airports!E:E),"Code not found")</f>
        <v>NV</v>
      </c>
      <c r="J3602" s="1">
        <v>0.4375</v>
      </c>
      <c r="K3602">
        <f>HOUR(Flights[[#This Row],[Scheduled Departure]])</f>
        <v>10</v>
      </c>
      <c r="L3602" s="1">
        <v>0.43680555555555556</v>
      </c>
      <c r="M3602">
        <v>-1</v>
      </c>
      <c r="N3602">
        <v>69</v>
      </c>
      <c r="O3602" s="14">
        <f>Flights[[#This Row],[Length (min)]]/60</f>
        <v>1.1499999999999999</v>
      </c>
      <c r="P3602">
        <v>236</v>
      </c>
      <c r="Q3602" s="17">
        <f>IFERROR(Flights[[#This Row],[Distance]]/Flights[[#This Row],[Length (hr)]],"")</f>
        <v>205.21739130434784</v>
      </c>
      <c r="R3602" s="1">
        <v>0.4826388888888889</v>
      </c>
      <c r="S3602" s="1">
        <v>0.48472222222222222</v>
      </c>
      <c r="T3602">
        <v>3</v>
      </c>
      <c r="U3602" t="str">
        <f>IF(Flights[[#This Row],[Arrival Delay]]="","Cancelled",IF(Flights[[#This Row],[Arrival Delay]]&gt;15,"Delayed","On time"))</f>
        <v>On time</v>
      </c>
      <c r="V3602" t="str">
        <f>IF(Flights[[#This Row],[Status]]&lt;&gt;"Delayed","",IF(Flights[[#This Row],[Arrival Delay]]&gt;120,"Severe",IF(Flights[[#This Row],[Arrival Delay]]&gt;60,"Major","Moderate")))</f>
        <v/>
      </c>
      <c r="X3602" t="str">
        <f>IF(OR(AND(Flights[[#This Row],[Status]]="Cancelled",Flights[[#This Row],[Cancellation Reason]]="Airline/Carrier"),Flights[[#This Row],[Delay Type]]="Severe"),"Yes","No")</f>
        <v>No</v>
      </c>
    </row>
    <row r="3603" spans="1:24" x14ac:dyDescent="0.25">
      <c r="A3603" s="3">
        <v>42265</v>
      </c>
      <c r="B3603">
        <f>WEEKNUM(Flights[[#This Row],[Date]],2)</f>
        <v>38</v>
      </c>
      <c r="C3603">
        <f>WEEKDAY(Flights[[#This Row],[Date]],2)</f>
        <v>5</v>
      </c>
      <c r="D3603" t="s">
        <v>1696</v>
      </c>
      <c r="E3603" t="s">
        <v>1995</v>
      </c>
      <c r="F3603" t="s">
        <v>0</v>
      </c>
      <c r="G3603" t="s">
        <v>15</v>
      </c>
      <c r="H3603" t="str">
        <f>_xlfn.XLOOKUP(Flights[[#This Row],[Destination]],Airports!$A$1:$A$77,Airports!$D$1:$D$77,"Code not found")</f>
        <v>Las Vegas</v>
      </c>
      <c r="I3603" t="str" cm="1">
        <f t="array" ref="I3603">_xlfn.XLOOKUP(Flights[[#This Row],[Destination]],_xlfn._TRO_TRAILING(Airports!A:A),_xlfn._TRO_TRAILING(Airports!E:E),"Code not found")</f>
        <v>NV</v>
      </c>
      <c r="J3603" s="1">
        <v>0.65277777777777779</v>
      </c>
      <c r="K3603">
        <f>HOUR(Flights[[#This Row],[Scheduled Departure]])</f>
        <v>15</v>
      </c>
      <c r="L3603" s="1">
        <v>0.66666666666666663</v>
      </c>
      <c r="M3603">
        <v>20</v>
      </c>
      <c r="N3603">
        <v>59</v>
      </c>
      <c r="O3603" s="14">
        <f>Flights[[#This Row],[Length (min)]]/60</f>
        <v>0.98333333333333328</v>
      </c>
      <c r="P3603">
        <v>236</v>
      </c>
      <c r="Q3603" s="17">
        <f>IFERROR(Flights[[#This Row],[Distance]]/Flights[[#This Row],[Length (hr)]],"")</f>
        <v>240</v>
      </c>
      <c r="R3603" s="1">
        <v>0.70138888888888884</v>
      </c>
      <c r="S3603" s="1">
        <v>0.70763888888888893</v>
      </c>
      <c r="T3603">
        <v>9</v>
      </c>
      <c r="U3603" t="str">
        <f>IF(Flights[[#This Row],[Arrival Delay]]="","Cancelled",IF(Flights[[#This Row],[Arrival Delay]]&gt;15,"Delayed","On time"))</f>
        <v>On time</v>
      </c>
      <c r="V3603" t="str">
        <f>IF(Flights[[#This Row],[Status]]&lt;&gt;"Delayed","",IF(Flights[[#This Row],[Arrival Delay]]&gt;120,"Severe",IF(Flights[[#This Row],[Arrival Delay]]&gt;60,"Major","Moderate")))</f>
        <v/>
      </c>
      <c r="X3603" t="str">
        <f>IF(OR(AND(Flights[[#This Row],[Status]]="Cancelled",Flights[[#This Row],[Cancellation Reason]]="Airline/Carrier"),Flights[[#This Row],[Delay Type]]="Severe"),"Yes","No")</f>
        <v>No</v>
      </c>
    </row>
    <row r="3604" spans="1:24" x14ac:dyDescent="0.25">
      <c r="A3604" s="3">
        <v>42265</v>
      </c>
      <c r="B3604">
        <f>WEEKNUM(Flights[[#This Row],[Date]],2)</f>
        <v>38</v>
      </c>
      <c r="C3604">
        <f>WEEKDAY(Flights[[#This Row],[Date]],2)</f>
        <v>5</v>
      </c>
      <c r="D3604" t="s">
        <v>556</v>
      </c>
      <c r="E3604" t="s">
        <v>1994</v>
      </c>
      <c r="F3604" t="s">
        <v>0</v>
      </c>
      <c r="G3604" t="s">
        <v>342</v>
      </c>
      <c r="H3604" t="str">
        <f>_xlfn.XLOOKUP(Flights[[#This Row],[Destination]],Airports!$A$1:$A$77,Airports!$D$1:$D$77,"Code not found")</f>
        <v>Santa Barbara</v>
      </c>
      <c r="I3604" t="str" cm="1">
        <f t="array" ref="I3604">_xlfn.XLOOKUP(Flights[[#This Row],[Destination]],_xlfn._TRO_TRAILING(Airports!A:A),_xlfn._TRO_TRAILING(Airports!E:E),"Code not found")</f>
        <v>CA</v>
      </c>
      <c r="J3604" s="1">
        <v>0.67083333333333328</v>
      </c>
      <c r="K3604">
        <f>HOUR(Flights[[#This Row],[Scheduled Departure]])</f>
        <v>16</v>
      </c>
      <c r="L3604" s="1">
        <v>0.66736111111111107</v>
      </c>
      <c r="M3604">
        <v>-5</v>
      </c>
      <c r="N3604">
        <v>44</v>
      </c>
      <c r="O3604" s="14">
        <f>Flights[[#This Row],[Length (min)]]/60</f>
        <v>0.73333333333333328</v>
      </c>
      <c r="P3604">
        <v>89</v>
      </c>
      <c r="Q3604" s="17">
        <f>IFERROR(Flights[[#This Row],[Distance]]/Flights[[#This Row],[Length (hr)]],"")</f>
        <v>121.36363636363637</v>
      </c>
      <c r="R3604" s="1">
        <v>0.70208333333333328</v>
      </c>
      <c r="S3604" s="1">
        <v>0.69791666666666663</v>
      </c>
      <c r="T3604">
        <v>-6</v>
      </c>
      <c r="U3604" t="str">
        <f>IF(Flights[[#This Row],[Arrival Delay]]="","Cancelled",IF(Flights[[#This Row],[Arrival Delay]]&gt;15,"Delayed","On time"))</f>
        <v>On time</v>
      </c>
      <c r="V3604" t="str">
        <f>IF(Flights[[#This Row],[Status]]&lt;&gt;"Delayed","",IF(Flights[[#This Row],[Arrival Delay]]&gt;120,"Severe",IF(Flights[[#This Row],[Arrival Delay]]&gt;60,"Major","Moderate")))</f>
        <v/>
      </c>
      <c r="X3604" t="str">
        <f>IF(OR(AND(Flights[[#This Row],[Status]]="Cancelled",Flights[[#This Row],[Cancellation Reason]]="Airline/Carrier"),Flights[[#This Row],[Delay Type]]="Severe"),"Yes","No")</f>
        <v>No</v>
      </c>
    </row>
    <row r="3605" spans="1:24" x14ac:dyDescent="0.25">
      <c r="A3605" s="3">
        <v>42265</v>
      </c>
      <c r="B3605">
        <f>WEEKNUM(Flights[[#This Row],[Date]],2)</f>
        <v>38</v>
      </c>
      <c r="C3605">
        <f>WEEKDAY(Flights[[#This Row],[Date]],2)</f>
        <v>5</v>
      </c>
      <c r="D3605" t="s">
        <v>576</v>
      </c>
      <c r="E3605" t="s">
        <v>1989</v>
      </c>
      <c r="F3605" t="s">
        <v>0</v>
      </c>
      <c r="G3605" t="s">
        <v>349</v>
      </c>
      <c r="H3605" t="str">
        <f>_xlfn.XLOOKUP(Flights[[#This Row],[Destination]],Airports!$A$1:$A$77,Airports!$D$1:$D$77,"Code not found")</f>
        <v>Salt Lake City</v>
      </c>
      <c r="I3605" t="str" cm="1">
        <f t="array" ref="I3605">_xlfn.XLOOKUP(Flights[[#This Row],[Destination]],_xlfn._TRO_TRAILING(Airports!A:A),_xlfn._TRO_TRAILING(Airports!E:E),"Code not found")</f>
        <v>UT</v>
      </c>
      <c r="J3605" s="1">
        <v>0.69097222222222221</v>
      </c>
      <c r="K3605">
        <f>HOUR(Flights[[#This Row],[Scheduled Departure]])</f>
        <v>16</v>
      </c>
      <c r="L3605" s="1">
        <v>0.69236111111111109</v>
      </c>
      <c r="M3605">
        <v>2</v>
      </c>
      <c r="N3605">
        <v>98</v>
      </c>
      <c r="O3605" s="14">
        <f>Flights[[#This Row],[Length (min)]]/60</f>
        <v>1.6333333333333333</v>
      </c>
      <c r="P3605">
        <v>590</v>
      </c>
      <c r="Q3605" s="17">
        <f>IFERROR(Flights[[#This Row],[Distance]]/Flights[[#This Row],[Length (hr)]],"")</f>
        <v>361.22448979591837</v>
      </c>
      <c r="R3605" s="1">
        <v>0.80902777777777779</v>
      </c>
      <c r="S3605" s="1">
        <v>0.80208333333333337</v>
      </c>
      <c r="T3605">
        <v>-10</v>
      </c>
      <c r="U3605" t="str">
        <f>IF(Flights[[#This Row],[Arrival Delay]]="","Cancelled",IF(Flights[[#This Row],[Arrival Delay]]&gt;15,"Delayed","On time"))</f>
        <v>On time</v>
      </c>
      <c r="V3605" t="str">
        <f>IF(Flights[[#This Row],[Status]]&lt;&gt;"Delayed","",IF(Flights[[#This Row],[Arrival Delay]]&gt;120,"Severe",IF(Flights[[#This Row],[Arrival Delay]]&gt;60,"Major","Moderate")))</f>
        <v/>
      </c>
      <c r="X3605" t="str">
        <f>IF(OR(AND(Flights[[#This Row],[Status]]="Cancelled",Flights[[#This Row],[Cancellation Reason]]="Airline/Carrier"),Flights[[#This Row],[Delay Type]]="Severe"),"Yes","No")</f>
        <v>No</v>
      </c>
    </row>
    <row r="3606" spans="1:24" x14ac:dyDescent="0.25">
      <c r="A3606" s="3">
        <v>42265</v>
      </c>
      <c r="B3606">
        <f>WEEKNUM(Flights[[#This Row],[Date]],2)</f>
        <v>38</v>
      </c>
      <c r="C3606">
        <f>WEEKDAY(Flights[[#This Row],[Date]],2)</f>
        <v>5</v>
      </c>
      <c r="D3606" t="s">
        <v>1700</v>
      </c>
      <c r="E3606" t="s">
        <v>1995</v>
      </c>
      <c r="F3606" t="s">
        <v>0</v>
      </c>
      <c r="G3606" t="s">
        <v>270</v>
      </c>
      <c r="H3606" t="str">
        <f>_xlfn.XLOOKUP(Flights[[#This Row],[Destination]],Airports!$A$1:$A$77,Airports!$D$1:$D$77,"Code not found")</f>
        <v>Dallas</v>
      </c>
      <c r="I3606" t="str" cm="1">
        <f t="array" ref="I3606">_xlfn.XLOOKUP(Flights[[#This Row],[Destination]],_xlfn._TRO_TRAILING(Airports!A:A),_xlfn._TRO_TRAILING(Airports!E:E),"Code not found")</f>
        <v>TX</v>
      </c>
      <c r="J3606" s="1">
        <v>0.70833333333333337</v>
      </c>
      <c r="K3606">
        <f>HOUR(Flights[[#This Row],[Scheduled Departure]])</f>
        <v>17</v>
      </c>
      <c r="L3606" s="1">
        <v>0.71458333333333335</v>
      </c>
      <c r="M3606">
        <v>9</v>
      </c>
      <c r="N3606">
        <v>169</v>
      </c>
      <c r="O3606" s="14">
        <f>Flights[[#This Row],[Length (min)]]/60</f>
        <v>2.8166666666666669</v>
      </c>
      <c r="P3606">
        <v>1246</v>
      </c>
      <c r="Q3606" s="17">
        <f>IFERROR(Flights[[#This Row],[Distance]]/Flights[[#This Row],[Length (hr)]],"")</f>
        <v>442.36686390532543</v>
      </c>
      <c r="R3606" s="1">
        <v>0.92013888888888884</v>
      </c>
      <c r="S3606" s="1">
        <v>0.91527777777777775</v>
      </c>
      <c r="T3606">
        <v>-7</v>
      </c>
      <c r="U3606" t="str">
        <f>IF(Flights[[#This Row],[Arrival Delay]]="","Cancelled",IF(Flights[[#This Row],[Arrival Delay]]&gt;15,"Delayed","On time"))</f>
        <v>On time</v>
      </c>
      <c r="V3606" t="str">
        <f>IF(Flights[[#This Row],[Status]]&lt;&gt;"Delayed","",IF(Flights[[#This Row],[Arrival Delay]]&gt;120,"Severe",IF(Flights[[#This Row],[Arrival Delay]]&gt;60,"Major","Moderate")))</f>
        <v/>
      </c>
      <c r="X3606" t="str">
        <f>IF(OR(AND(Flights[[#This Row],[Status]]="Cancelled",Flights[[#This Row],[Cancellation Reason]]="Airline/Carrier"),Flights[[#This Row],[Delay Type]]="Severe"),"Yes","No")</f>
        <v>No</v>
      </c>
    </row>
    <row r="3607" spans="1:24" x14ac:dyDescent="0.25">
      <c r="A3607" s="3">
        <v>42265</v>
      </c>
      <c r="B3607">
        <f>WEEKNUM(Flights[[#This Row],[Date]],2)</f>
        <v>38</v>
      </c>
      <c r="C3607">
        <f>WEEKDAY(Flights[[#This Row],[Date]],2)</f>
        <v>5</v>
      </c>
      <c r="D3607" t="s">
        <v>608</v>
      </c>
      <c r="E3607" t="s">
        <v>1989</v>
      </c>
      <c r="F3607" t="s">
        <v>0</v>
      </c>
      <c r="G3607" t="s">
        <v>316</v>
      </c>
      <c r="H3607" t="str">
        <f>_xlfn.XLOOKUP(Flights[[#This Row],[Destination]],Airports!$A$1:$A$77,Airports!$D$1:$D$77,"Code not found")</f>
        <v>New Orleans</v>
      </c>
      <c r="I3607" t="str" cm="1">
        <f t="array" ref="I3607">_xlfn.XLOOKUP(Flights[[#This Row],[Destination]],_xlfn._TRO_TRAILING(Airports!A:A),_xlfn._TRO_TRAILING(Airports!E:E),"Code not found")</f>
        <v>LA</v>
      </c>
      <c r="J3607" s="1">
        <v>0.75347222222222221</v>
      </c>
      <c r="K3607">
        <f>HOUR(Flights[[#This Row],[Scheduled Departure]])</f>
        <v>18</v>
      </c>
      <c r="L3607" s="1">
        <v>0.75347222222222221</v>
      </c>
      <c r="M3607">
        <v>0</v>
      </c>
      <c r="N3607">
        <v>211</v>
      </c>
      <c r="O3607" s="14">
        <f>Flights[[#This Row],[Length (min)]]/60</f>
        <v>3.5166666666666666</v>
      </c>
      <c r="P3607">
        <v>1670</v>
      </c>
      <c r="Q3607" s="17">
        <f>IFERROR(Flights[[#This Row],[Distance]]/Flights[[#This Row],[Length (hr)]],"")</f>
        <v>474.88151658767771</v>
      </c>
      <c r="R3607" s="1">
        <v>0.99375000000000002</v>
      </c>
      <c r="S3607" s="1">
        <v>0.98333333333333328</v>
      </c>
      <c r="T3607">
        <v>-15</v>
      </c>
      <c r="U3607" t="str">
        <f>IF(Flights[[#This Row],[Arrival Delay]]="","Cancelled",IF(Flights[[#This Row],[Arrival Delay]]&gt;15,"Delayed","On time"))</f>
        <v>On time</v>
      </c>
      <c r="V3607" t="str">
        <f>IF(Flights[[#This Row],[Status]]&lt;&gt;"Delayed","",IF(Flights[[#This Row],[Arrival Delay]]&gt;120,"Severe",IF(Flights[[#This Row],[Arrival Delay]]&gt;60,"Major","Moderate")))</f>
        <v/>
      </c>
      <c r="X3607" t="str">
        <f>IF(OR(AND(Flights[[#This Row],[Status]]="Cancelled",Flights[[#This Row],[Cancellation Reason]]="Airline/Carrier"),Flights[[#This Row],[Delay Type]]="Severe"),"Yes","No")</f>
        <v>No</v>
      </c>
    </row>
    <row r="3608" spans="1:24" x14ac:dyDescent="0.25">
      <c r="A3608" s="3">
        <v>42265</v>
      </c>
      <c r="B3608">
        <f>WEEKNUM(Flights[[#This Row],[Date]],2)</f>
        <v>38</v>
      </c>
      <c r="C3608">
        <f>WEEKDAY(Flights[[#This Row],[Date]],2)</f>
        <v>5</v>
      </c>
      <c r="D3608" t="s">
        <v>993</v>
      </c>
      <c r="E3608" t="s">
        <v>1994</v>
      </c>
      <c r="F3608" t="s">
        <v>0</v>
      </c>
      <c r="G3608" t="s">
        <v>318</v>
      </c>
      <c r="H3608" t="str">
        <f>_xlfn.XLOOKUP(Flights[[#This Row],[Destination]],Airports!$A$1:$A$77,Airports!$D$1:$D$77,"Code not found")</f>
        <v>Oakland</v>
      </c>
      <c r="I3608" t="str" cm="1">
        <f t="array" ref="I3608">_xlfn.XLOOKUP(Flights[[#This Row],[Destination]],_xlfn._TRO_TRAILING(Airports!A:A),_xlfn._TRO_TRAILING(Airports!E:E),"Code not found")</f>
        <v>CA</v>
      </c>
      <c r="J3608" s="1">
        <v>0.78472222222222221</v>
      </c>
      <c r="K3608">
        <f>HOUR(Flights[[#This Row],[Scheduled Departure]])</f>
        <v>18</v>
      </c>
      <c r="L3608" s="1">
        <v>0.8979166666666667</v>
      </c>
      <c r="M3608">
        <v>163</v>
      </c>
      <c r="N3608">
        <v>74</v>
      </c>
      <c r="O3608" s="14">
        <f>Flights[[#This Row],[Length (min)]]/60</f>
        <v>1.2333333333333334</v>
      </c>
      <c r="P3608">
        <v>337</v>
      </c>
      <c r="Q3608" s="17">
        <f>IFERROR(Flights[[#This Row],[Distance]]/Flights[[#This Row],[Length (hr)]],"")</f>
        <v>273.24324324324323</v>
      </c>
      <c r="R3608" s="1">
        <v>0.84305555555555556</v>
      </c>
      <c r="S3608" s="1">
        <v>0.94930555555555551</v>
      </c>
      <c r="T3608">
        <v>153</v>
      </c>
      <c r="U3608" t="str">
        <f>IF(Flights[[#This Row],[Arrival Delay]]="","Cancelled",IF(Flights[[#This Row],[Arrival Delay]]&gt;15,"Delayed","On time"))</f>
        <v>Delayed</v>
      </c>
      <c r="V3608" t="str">
        <f>IF(Flights[[#This Row],[Status]]&lt;&gt;"Delayed","",IF(Flights[[#This Row],[Arrival Delay]]&gt;120,"Severe",IF(Flights[[#This Row],[Arrival Delay]]&gt;60,"Major","Moderate")))</f>
        <v>Severe</v>
      </c>
      <c r="X3608" t="str">
        <f>IF(OR(AND(Flights[[#This Row],[Status]]="Cancelled",Flights[[#This Row],[Cancellation Reason]]="Airline/Carrier"),Flights[[#This Row],[Delay Type]]="Severe"),"Yes","No")</f>
        <v>Yes</v>
      </c>
    </row>
    <row r="3609" spans="1:24" x14ac:dyDescent="0.25">
      <c r="A3609" s="3">
        <v>42265</v>
      </c>
      <c r="B3609">
        <f>WEEKNUM(Flights[[#This Row],[Date]],2)</f>
        <v>38</v>
      </c>
      <c r="C3609">
        <f>WEEKDAY(Flights[[#This Row],[Date]],2)</f>
        <v>5</v>
      </c>
      <c r="D3609" t="s">
        <v>620</v>
      </c>
      <c r="E3609" t="s">
        <v>1994</v>
      </c>
      <c r="F3609" t="s">
        <v>0</v>
      </c>
      <c r="G3609" t="s">
        <v>343</v>
      </c>
      <c r="H3609" t="str">
        <f>_xlfn.XLOOKUP(Flights[[#This Row],[Destination]],Airports!$A$1:$A$77,Airports!$D$1:$D$77,"Code not found")</f>
        <v>San Luis Obispo</v>
      </c>
      <c r="I3609" t="str" cm="1">
        <f t="array" ref="I3609">_xlfn.XLOOKUP(Flights[[#This Row],[Destination]],_xlfn._TRO_TRAILING(Airports!A:A),_xlfn._TRO_TRAILING(Airports!E:E),"Code not found")</f>
        <v>CA</v>
      </c>
      <c r="J3609" s="1">
        <v>0.79166666666666663</v>
      </c>
      <c r="K3609">
        <f>HOUR(Flights[[#This Row],[Scheduled Departure]])</f>
        <v>19</v>
      </c>
      <c r="L3609" s="1">
        <v>0.78680555555555554</v>
      </c>
      <c r="M3609">
        <v>-7</v>
      </c>
      <c r="N3609">
        <v>45</v>
      </c>
      <c r="O3609" s="14">
        <f>Flights[[#This Row],[Length (min)]]/60</f>
        <v>0.75</v>
      </c>
      <c r="P3609">
        <v>156</v>
      </c>
      <c r="Q3609" s="17">
        <f>IFERROR(Flights[[#This Row],[Distance]]/Flights[[#This Row],[Length (hr)]],"")</f>
        <v>208</v>
      </c>
      <c r="R3609" s="1">
        <v>0.83194444444444449</v>
      </c>
      <c r="S3609" s="1">
        <v>0.81805555555555554</v>
      </c>
      <c r="T3609">
        <v>-20</v>
      </c>
      <c r="U3609" t="str">
        <f>IF(Flights[[#This Row],[Arrival Delay]]="","Cancelled",IF(Flights[[#This Row],[Arrival Delay]]&gt;15,"Delayed","On time"))</f>
        <v>On time</v>
      </c>
      <c r="V3609" t="str">
        <f>IF(Flights[[#This Row],[Status]]&lt;&gt;"Delayed","",IF(Flights[[#This Row],[Arrival Delay]]&gt;120,"Severe",IF(Flights[[#This Row],[Arrival Delay]]&gt;60,"Major","Moderate")))</f>
        <v/>
      </c>
      <c r="X3609" t="str">
        <f>IF(OR(AND(Flights[[#This Row],[Status]]="Cancelled",Flights[[#This Row],[Cancellation Reason]]="Airline/Carrier"),Flights[[#This Row],[Delay Type]]="Severe"),"Yes","No")</f>
        <v>No</v>
      </c>
    </row>
    <row r="3610" spans="1:24" x14ac:dyDescent="0.25">
      <c r="A3610" s="3">
        <v>42265</v>
      </c>
      <c r="B3610">
        <f>WEEKNUM(Flights[[#This Row],[Date]],2)</f>
        <v>38</v>
      </c>
      <c r="C3610">
        <f>WEEKDAY(Flights[[#This Row],[Date]],2)</f>
        <v>5</v>
      </c>
      <c r="D3610" t="s">
        <v>1625</v>
      </c>
      <c r="E3610" t="s">
        <v>1990</v>
      </c>
      <c r="F3610" t="s">
        <v>0</v>
      </c>
      <c r="G3610" t="s">
        <v>293</v>
      </c>
      <c r="H3610" t="str">
        <f>_xlfn.XLOOKUP(Flights[[#This Row],[Destination]],Airports!$A$1:$A$77,Airports!$D$1:$D$77,"Code not found")</f>
        <v>Houston</v>
      </c>
      <c r="I3610" t="str" cm="1">
        <f t="array" ref="I3610">_xlfn.XLOOKUP(Flights[[#This Row],[Destination]],_xlfn._TRO_TRAILING(Airports!A:A),_xlfn._TRO_TRAILING(Airports!E:E),"Code not found")</f>
        <v>TX</v>
      </c>
      <c r="J3610" s="1">
        <v>0.99722222222222223</v>
      </c>
      <c r="K3610">
        <f>HOUR(Flights[[#This Row],[Scheduled Departure]])</f>
        <v>23</v>
      </c>
      <c r="L3610" s="1">
        <v>0.99583333333333335</v>
      </c>
      <c r="M3610">
        <v>-2</v>
      </c>
      <c r="N3610">
        <v>186</v>
      </c>
      <c r="O3610" s="14">
        <f>Flights[[#This Row],[Length (min)]]/60</f>
        <v>3.1</v>
      </c>
      <c r="P3610">
        <v>1379</v>
      </c>
      <c r="Q3610" s="17">
        <f>IFERROR(Flights[[#This Row],[Distance]]/Flights[[#This Row],[Length (hr)]],"")</f>
        <v>444.83870967741933</v>
      </c>
      <c r="R3610" s="1">
        <v>0.21527777777777779</v>
      </c>
      <c r="S3610" s="1">
        <v>0.20833333333333334</v>
      </c>
      <c r="T3610">
        <v>-10</v>
      </c>
      <c r="U3610" t="str">
        <f>IF(Flights[[#This Row],[Arrival Delay]]="","Cancelled",IF(Flights[[#This Row],[Arrival Delay]]&gt;15,"Delayed","On time"))</f>
        <v>On time</v>
      </c>
      <c r="V3610" t="str">
        <f>IF(Flights[[#This Row],[Status]]&lt;&gt;"Delayed","",IF(Flights[[#This Row],[Arrival Delay]]&gt;120,"Severe",IF(Flights[[#This Row],[Arrival Delay]]&gt;60,"Major","Moderate")))</f>
        <v/>
      </c>
      <c r="X3610" t="str">
        <f>IF(OR(AND(Flights[[#This Row],[Status]]="Cancelled",Flights[[#This Row],[Cancellation Reason]]="Airline/Carrier"),Flights[[#This Row],[Delay Type]]="Severe"),"Yes","No")</f>
        <v>No</v>
      </c>
    </row>
    <row r="3611" spans="1:24" x14ac:dyDescent="0.25">
      <c r="A3611" s="3">
        <v>42266</v>
      </c>
      <c r="B3611">
        <f>WEEKNUM(Flights[[#This Row],[Date]],2)</f>
        <v>38</v>
      </c>
      <c r="C3611">
        <f>WEEKDAY(Flights[[#This Row],[Date]],2)</f>
        <v>6</v>
      </c>
      <c r="D3611" t="s">
        <v>1738</v>
      </c>
      <c r="E3611" t="s">
        <v>1995</v>
      </c>
      <c r="F3611" t="s">
        <v>0</v>
      </c>
      <c r="G3611" t="s">
        <v>29</v>
      </c>
      <c r="H3611" t="str">
        <f>_xlfn.XLOOKUP(Flights[[#This Row],[Destination]],Airports!$A$1:$A$77,Airports!$D$1:$D$77,"Code not found")</f>
        <v>Phoenix</v>
      </c>
      <c r="I3611" t="str" cm="1">
        <f t="array" ref="I3611">_xlfn.XLOOKUP(Flights[[#This Row],[Destination]],_xlfn._TRO_TRAILING(Airports!A:A),_xlfn._TRO_TRAILING(Airports!E:E),"Code not found")</f>
        <v>AZ</v>
      </c>
      <c r="J3611" s="1">
        <v>0.45833333333333331</v>
      </c>
      <c r="K3611">
        <f>HOUR(Flights[[#This Row],[Scheduled Departure]])</f>
        <v>11</v>
      </c>
      <c r="L3611" s="1">
        <v>0.45555555555555555</v>
      </c>
      <c r="M3611">
        <v>-4</v>
      </c>
      <c r="N3611">
        <v>71</v>
      </c>
      <c r="O3611" s="14">
        <f>Flights[[#This Row],[Length (min)]]/60</f>
        <v>1.1833333333333333</v>
      </c>
      <c r="P3611">
        <v>370</v>
      </c>
      <c r="Q3611" s="17">
        <f>IFERROR(Flights[[#This Row],[Distance]]/Flights[[#This Row],[Length (hr)]],"")</f>
        <v>312.67605633802816</v>
      </c>
      <c r="R3611" s="1">
        <v>0.51041666666666663</v>
      </c>
      <c r="S3611" s="1">
        <v>0.50486111111111109</v>
      </c>
      <c r="T3611">
        <v>-8</v>
      </c>
      <c r="U3611" t="str">
        <f>IF(Flights[[#This Row],[Arrival Delay]]="","Cancelled",IF(Flights[[#This Row],[Arrival Delay]]&gt;15,"Delayed","On time"))</f>
        <v>On time</v>
      </c>
      <c r="V3611" t="str">
        <f>IF(Flights[[#This Row],[Status]]&lt;&gt;"Delayed","",IF(Flights[[#This Row],[Arrival Delay]]&gt;120,"Severe",IF(Flights[[#This Row],[Arrival Delay]]&gt;60,"Major","Moderate")))</f>
        <v/>
      </c>
      <c r="X3611" t="str">
        <f>IF(OR(AND(Flights[[#This Row],[Status]]="Cancelled",Flights[[#This Row],[Cancellation Reason]]="Airline/Carrier"),Flights[[#This Row],[Delay Type]]="Severe"),"Yes","No")</f>
        <v>No</v>
      </c>
    </row>
    <row r="3612" spans="1:24" x14ac:dyDescent="0.25">
      <c r="A3612" s="3">
        <v>42266</v>
      </c>
      <c r="B3612">
        <f>WEEKNUM(Flights[[#This Row],[Date]],2)</f>
        <v>38</v>
      </c>
      <c r="C3612">
        <f>WEEKDAY(Flights[[#This Row],[Date]],2)</f>
        <v>6</v>
      </c>
      <c r="D3612" t="s">
        <v>1740</v>
      </c>
      <c r="E3612" t="s">
        <v>1995</v>
      </c>
      <c r="F3612" t="s">
        <v>0</v>
      </c>
      <c r="G3612" t="s">
        <v>26</v>
      </c>
      <c r="H3612" t="str">
        <f>_xlfn.XLOOKUP(Flights[[#This Row],[Destination]],Airports!$A$1:$A$77,Airports!$D$1:$D$77,"Code not found")</f>
        <v>Atlanta</v>
      </c>
      <c r="I3612" t="str" cm="1">
        <f t="array" ref="I3612">_xlfn.XLOOKUP(Flights[[#This Row],[Destination]],_xlfn._TRO_TRAILING(Airports!A:A),_xlfn._TRO_TRAILING(Airports!E:E),"Code not found")</f>
        <v>GA</v>
      </c>
      <c r="J3612" s="1">
        <v>0.53472222222222221</v>
      </c>
      <c r="K3612">
        <f>HOUR(Flights[[#This Row],[Scheduled Departure]])</f>
        <v>12</v>
      </c>
      <c r="L3612" s="1">
        <v>0.54166666666666663</v>
      </c>
      <c r="M3612">
        <v>10</v>
      </c>
      <c r="N3612">
        <v>234</v>
      </c>
      <c r="O3612" s="14">
        <f>Flights[[#This Row],[Length (min)]]/60</f>
        <v>3.9</v>
      </c>
      <c r="P3612">
        <v>1947</v>
      </c>
      <c r="Q3612" s="17">
        <f>IFERROR(Flights[[#This Row],[Distance]]/Flights[[#This Row],[Length (hr)]],"")</f>
        <v>499.23076923076923</v>
      </c>
      <c r="R3612" s="1">
        <v>0.84027777777777779</v>
      </c>
      <c r="S3612" s="1">
        <v>0.82916666666666672</v>
      </c>
      <c r="T3612">
        <v>-16</v>
      </c>
      <c r="U3612" t="str">
        <f>IF(Flights[[#This Row],[Arrival Delay]]="","Cancelled",IF(Flights[[#This Row],[Arrival Delay]]&gt;15,"Delayed","On time"))</f>
        <v>On time</v>
      </c>
      <c r="V3612" t="str">
        <f>IF(Flights[[#This Row],[Status]]&lt;&gt;"Delayed","",IF(Flights[[#This Row],[Arrival Delay]]&gt;120,"Severe",IF(Flights[[#This Row],[Arrival Delay]]&gt;60,"Major","Moderate")))</f>
        <v/>
      </c>
      <c r="X3612" t="str">
        <f>IF(OR(AND(Flights[[#This Row],[Status]]="Cancelled",Flights[[#This Row],[Cancellation Reason]]="Airline/Carrier"),Flights[[#This Row],[Delay Type]]="Severe"),"Yes","No")</f>
        <v>No</v>
      </c>
    </row>
    <row r="3613" spans="1:24" x14ac:dyDescent="0.25">
      <c r="A3613" s="3">
        <v>42266</v>
      </c>
      <c r="B3613">
        <f>WEEKNUM(Flights[[#This Row],[Date]],2)</f>
        <v>38</v>
      </c>
      <c r="C3613">
        <f>WEEKDAY(Flights[[#This Row],[Date]],2)</f>
        <v>6</v>
      </c>
      <c r="D3613" t="s">
        <v>1741</v>
      </c>
      <c r="E3613" t="s">
        <v>1995</v>
      </c>
      <c r="F3613" t="s">
        <v>0</v>
      </c>
      <c r="G3613" t="s">
        <v>29</v>
      </c>
      <c r="H3613" t="str">
        <f>_xlfn.XLOOKUP(Flights[[#This Row],[Destination]],Airports!$A$1:$A$77,Airports!$D$1:$D$77,"Code not found")</f>
        <v>Phoenix</v>
      </c>
      <c r="I3613" t="str" cm="1">
        <f t="array" ref="I3613">_xlfn.XLOOKUP(Flights[[#This Row],[Destination]],_xlfn._TRO_TRAILING(Airports!A:A),_xlfn._TRO_TRAILING(Airports!E:E),"Code not found")</f>
        <v>AZ</v>
      </c>
      <c r="J3613" s="1">
        <v>0.55208333333333337</v>
      </c>
      <c r="K3613">
        <f>HOUR(Flights[[#This Row],[Scheduled Departure]])</f>
        <v>13</v>
      </c>
      <c r="L3613" s="1">
        <v>0.55277777777777781</v>
      </c>
      <c r="M3613">
        <v>1</v>
      </c>
      <c r="N3613">
        <v>87</v>
      </c>
      <c r="O3613" s="14">
        <f>Flights[[#This Row],[Length (min)]]/60</f>
        <v>1.45</v>
      </c>
      <c r="P3613">
        <v>370</v>
      </c>
      <c r="Q3613" s="17">
        <f>IFERROR(Flights[[#This Row],[Distance]]/Flights[[#This Row],[Length (hr)]],"")</f>
        <v>255.17241379310346</v>
      </c>
      <c r="R3613" s="1">
        <v>0.60763888888888884</v>
      </c>
      <c r="S3613" s="1">
        <v>0.61319444444444449</v>
      </c>
      <c r="T3613">
        <v>8</v>
      </c>
      <c r="U3613" t="str">
        <f>IF(Flights[[#This Row],[Arrival Delay]]="","Cancelled",IF(Flights[[#This Row],[Arrival Delay]]&gt;15,"Delayed","On time"))</f>
        <v>On time</v>
      </c>
      <c r="V3613" t="str">
        <f>IF(Flights[[#This Row],[Status]]&lt;&gt;"Delayed","",IF(Flights[[#This Row],[Arrival Delay]]&gt;120,"Severe",IF(Flights[[#This Row],[Arrival Delay]]&gt;60,"Major","Moderate")))</f>
        <v/>
      </c>
      <c r="X3613" t="str">
        <f>IF(OR(AND(Flights[[#This Row],[Status]]="Cancelled",Flights[[#This Row],[Cancellation Reason]]="Airline/Carrier"),Flights[[#This Row],[Delay Type]]="Severe"),"Yes","No")</f>
        <v>No</v>
      </c>
    </row>
    <row r="3614" spans="1:24" x14ac:dyDescent="0.25">
      <c r="A3614" s="3">
        <v>42266</v>
      </c>
      <c r="B3614">
        <f>WEEKNUM(Flights[[#This Row],[Date]],2)</f>
        <v>38</v>
      </c>
      <c r="C3614">
        <f>WEEKDAY(Flights[[#This Row],[Date]],2)</f>
        <v>6</v>
      </c>
      <c r="D3614" t="s">
        <v>1653</v>
      </c>
      <c r="E3614" t="s">
        <v>1993</v>
      </c>
      <c r="F3614" t="s">
        <v>0</v>
      </c>
      <c r="G3614" t="s">
        <v>303</v>
      </c>
      <c r="H3614" t="str">
        <f>_xlfn.XLOOKUP(Flights[[#This Row],[Destination]],Airports!$A$1:$A$77,Airports!$D$1:$D$77,"Code not found")</f>
        <v>Kansas City</v>
      </c>
      <c r="I3614" t="str" cm="1">
        <f t="array" ref="I3614">_xlfn.XLOOKUP(Flights[[#This Row],[Destination]],_xlfn._TRO_TRAILING(Airports!A:A),_xlfn._TRO_TRAILING(Airports!E:E),"Code not found")</f>
        <v>MO</v>
      </c>
      <c r="J3614" s="1">
        <v>0.55763888888888891</v>
      </c>
      <c r="K3614">
        <f>HOUR(Flights[[#This Row],[Scheduled Departure]])</f>
        <v>13</v>
      </c>
      <c r="L3614" s="1">
        <v>0.55833333333333335</v>
      </c>
      <c r="M3614">
        <v>1</v>
      </c>
      <c r="N3614">
        <v>182</v>
      </c>
      <c r="O3614" s="14">
        <f>Flights[[#This Row],[Length (min)]]/60</f>
        <v>3.0333333333333332</v>
      </c>
      <c r="P3614">
        <v>1363</v>
      </c>
      <c r="Q3614" s="17">
        <f>IFERROR(Flights[[#This Row],[Distance]]/Flights[[#This Row],[Length (hr)]],"")</f>
        <v>449.34065934065939</v>
      </c>
      <c r="R3614" s="1">
        <v>0.77083333333333337</v>
      </c>
      <c r="S3614" s="1">
        <v>0.7680555555555556</v>
      </c>
      <c r="T3614">
        <v>-4</v>
      </c>
      <c r="U3614" t="str">
        <f>IF(Flights[[#This Row],[Arrival Delay]]="","Cancelled",IF(Flights[[#This Row],[Arrival Delay]]&gt;15,"Delayed","On time"))</f>
        <v>On time</v>
      </c>
      <c r="V3614" t="str">
        <f>IF(Flights[[#This Row],[Status]]&lt;&gt;"Delayed","",IF(Flights[[#This Row],[Arrival Delay]]&gt;120,"Severe",IF(Flights[[#This Row],[Arrival Delay]]&gt;60,"Major","Moderate")))</f>
        <v/>
      </c>
      <c r="X3614" t="str">
        <f>IF(OR(AND(Flights[[#This Row],[Status]]="Cancelled",Flights[[#This Row],[Cancellation Reason]]="Airline/Carrier"),Flights[[#This Row],[Delay Type]]="Severe"),"Yes","No")</f>
        <v>No</v>
      </c>
    </row>
    <row r="3615" spans="1:24" x14ac:dyDescent="0.25">
      <c r="A3615" s="3">
        <v>42266</v>
      </c>
      <c r="B3615">
        <f>WEEKNUM(Flights[[#This Row],[Date]],2)</f>
        <v>38</v>
      </c>
      <c r="C3615">
        <f>WEEKDAY(Flights[[#This Row],[Date]],2)</f>
        <v>6</v>
      </c>
      <c r="D3615" t="s">
        <v>1535</v>
      </c>
      <c r="E3615" t="s">
        <v>1991</v>
      </c>
      <c r="F3615" t="s">
        <v>0</v>
      </c>
      <c r="G3615" t="s">
        <v>24</v>
      </c>
      <c r="H3615" t="str">
        <f>_xlfn.XLOOKUP(Flights[[#This Row],[Destination]],Airports!$A$1:$A$77,Airports!$D$1:$D$77,"Code not found")</f>
        <v>Portland</v>
      </c>
      <c r="I3615" t="str" cm="1">
        <f t="array" ref="I3615">_xlfn.XLOOKUP(Flights[[#This Row],[Destination]],_xlfn._TRO_TRAILING(Airports!A:A),_xlfn._TRO_TRAILING(Airports!E:E),"Code not found")</f>
        <v>OR</v>
      </c>
      <c r="J3615" s="1">
        <v>0.625</v>
      </c>
      <c r="K3615">
        <f>HOUR(Flights[[#This Row],[Scheduled Departure]])</f>
        <v>15</v>
      </c>
      <c r="L3615" s="1">
        <v>0.61944444444444446</v>
      </c>
      <c r="M3615">
        <v>-8</v>
      </c>
      <c r="N3615">
        <v>130</v>
      </c>
      <c r="O3615" s="14">
        <f>Flights[[#This Row],[Length (min)]]/60</f>
        <v>2.1666666666666665</v>
      </c>
      <c r="P3615">
        <v>834</v>
      </c>
      <c r="Q3615" s="17">
        <f>IFERROR(Flights[[#This Row],[Distance]]/Flights[[#This Row],[Length (hr)]],"")</f>
        <v>384.92307692307696</v>
      </c>
      <c r="R3615" s="1">
        <v>0.72152777777777777</v>
      </c>
      <c r="S3615" s="1">
        <v>0.70972222222222225</v>
      </c>
      <c r="T3615">
        <v>-17</v>
      </c>
      <c r="U3615" t="str">
        <f>IF(Flights[[#This Row],[Arrival Delay]]="","Cancelled",IF(Flights[[#This Row],[Arrival Delay]]&gt;15,"Delayed","On time"))</f>
        <v>On time</v>
      </c>
      <c r="V3615" t="str">
        <f>IF(Flights[[#This Row],[Status]]&lt;&gt;"Delayed","",IF(Flights[[#This Row],[Arrival Delay]]&gt;120,"Severe",IF(Flights[[#This Row],[Arrival Delay]]&gt;60,"Major","Moderate")))</f>
        <v/>
      </c>
      <c r="X3615" t="str">
        <f>IF(OR(AND(Flights[[#This Row],[Status]]="Cancelled",Flights[[#This Row],[Cancellation Reason]]="Airline/Carrier"),Flights[[#This Row],[Delay Type]]="Severe"),"Yes","No")</f>
        <v>No</v>
      </c>
    </row>
    <row r="3616" spans="1:24" x14ac:dyDescent="0.25">
      <c r="A3616" s="3">
        <v>42266</v>
      </c>
      <c r="B3616">
        <f>WEEKNUM(Flights[[#This Row],[Date]],2)</f>
        <v>38</v>
      </c>
      <c r="C3616">
        <f>WEEKDAY(Flights[[#This Row],[Date]],2)</f>
        <v>6</v>
      </c>
      <c r="D3616" t="s">
        <v>1421</v>
      </c>
      <c r="E3616" t="s">
        <v>1993</v>
      </c>
      <c r="F3616" t="s">
        <v>0</v>
      </c>
      <c r="G3616" t="s">
        <v>293</v>
      </c>
      <c r="H3616" t="str">
        <f>_xlfn.XLOOKUP(Flights[[#This Row],[Destination]],Airports!$A$1:$A$77,Airports!$D$1:$D$77,"Code not found")</f>
        <v>Houston</v>
      </c>
      <c r="I3616" t="str" cm="1">
        <f t="array" ref="I3616">_xlfn.XLOOKUP(Flights[[#This Row],[Destination]],_xlfn._TRO_TRAILING(Airports!A:A),_xlfn._TRO_TRAILING(Airports!E:E),"Code not found")</f>
        <v>TX</v>
      </c>
      <c r="J3616" s="1">
        <v>0.67013888888888884</v>
      </c>
      <c r="K3616">
        <f>HOUR(Flights[[#This Row],[Scheduled Departure]])</f>
        <v>16</v>
      </c>
      <c r="L3616" s="1">
        <v>0.66319444444444442</v>
      </c>
      <c r="M3616">
        <v>-10</v>
      </c>
      <c r="N3616">
        <v>214</v>
      </c>
      <c r="O3616" s="14">
        <f>Flights[[#This Row],[Length (min)]]/60</f>
        <v>3.5666666666666669</v>
      </c>
      <c r="P3616">
        <v>1379</v>
      </c>
      <c r="Q3616" s="17">
        <f>IFERROR(Flights[[#This Row],[Distance]]/Flights[[#This Row],[Length (hr)]],"")</f>
        <v>386.63551401869159</v>
      </c>
      <c r="R3616" s="1">
        <v>0.88541666666666663</v>
      </c>
      <c r="S3616" s="1">
        <v>0.89513888888888893</v>
      </c>
      <c r="T3616">
        <v>14</v>
      </c>
      <c r="U3616" t="str">
        <f>IF(Flights[[#This Row],[Arrival Delay]]="","Cancelled",IF(Flights[[#This Row],[Arrival Delay]]&gt;15,"Delayed","On time"))</f>
        <v>On time</v>
      </c>
      <c r="V3616" t="str">
        <f>IF(Flights[[#This Row],[Status]]&lt;&gt;"Delayed","",IF(Flights[[#This Row],[Arrival Delay]]&gt;120,"Severe",IF(Flights[[#This Row],[Arrival Delay]]&gt;60,"Major","Moderate")))</f>
        <v/>
      </c>
      <c r="X3616" t="str">
        <f>IF(OR(AND(Flights[[#This Row],[Status]]="Cancelled",Flights[[#This Row],[Cancellation Reason]]="Airline/Carrier"),Flights[[#This Row],[Delay Type]]="Severe"),"Yes","No")</f>
        <v>No</v>
      </c>
    </row>
    <row r="3617" spans="1:24" x14ac:dyDescent="0.25">
      <c r="A3617" s="3">
        <v>42266</v>
      </c>
      <c r="B3617">
        <f>WEEKNUM(Flights[[#This Row],[Date]],2)</f>
        <v>38</v>
      </c>
      <c r="C3617">
        <f>WEEKDAY(Flights[[#This Row],[Date]],2)</f>
        <v>6</v>
      </c>
      <c r="D3617" t="s">
        <v>1744</v>
      </c>
      <c r="E3617" t="s">
        <v>1995</v>
      </c>
      <c r="F3617" t="s">
        <v>0</v>
      </c>
      <c r="G3617" t="s">
        <v>278</v>
      </c>
      <c r="H3617" t="str">
        <f>_xlfn.XLOOKUP(Flights[[#This Row],[Destination]],Airports!$A$1:$A$77,Airports!$D$1:$D$77,"Code not found")</f>
        <v>El Paso</v>
      </c>
      <c r="I3617" t="str" cm="1">
        <f t="array" ref="I3617">_xlfn.XLOOKUP(Flights[[#This Row],[Destination]],_xlfn._TRO_TRAILING(Airports!A:A),_xlfn._TRO_TRAILING(Airports!E:E),"Code not found")</f>
        <v>TX</v>
      </c>
      <c r="J3617" s="1">
        <v>0.70486111111111116</v>
      </c>
      <c r="K3617">
        <f>HOUR(Flights[[#This Row],[Scheduled Departure]])</f>
        <v>16</v>
      </c>
      <c r="L3617" s="1">
        <v>0.70138888888888884</v>
      </c>
      <c r="M3617">
        <v>-5</v>
      </c>
      <c r="N3617">
        <v>102</v>
      </c>
      <c r="O3617" s="14">
        <f>Flights[[#This Row],[Length (min)]]/60</f>
        <v>1.7</v>
      </c>
      <c r="P3617">
        <v>715</v>
      </c>
      <c r="Q3617" s="17">
        <f>IFERROR(Flights[[#This Row],[Distance]]/Flights[[#This Row],[Length (hr)]],"")</f>
        <v>420.58823529411768</v>
      </c>
      <c r="R3617" s="1">
        <v>0.82291666666666663</v>
      </c>
      <c r="S3617" s="1">
        <v>0.81388888888888888</v>
      </c>
      <c r="T3617">
        <v>-13</v>
      </c>
      <c r="U3617" t="str">
        <f>IF(Flights[[#This Row],[Arrival Delay]]="","Cancelled",IF(Flights[[#This Row],[Arrival Delay]]&gt;15,"Delayed","On time"))</f>
        <v>On time</v>
      </c>
      <c r="V3617" t="str">
        <f>IF(Flights[[#This Row],[Status]]&lt;&gt;"Delayed","",IF(Flights[[#This Row],[Arrival Delay]]&gt;120,"Severe",IF(Flights[[#This Row],[Arrival Delay]]&gt;60,"Major","Moderate")))</f>
        <v/>
      </c>
      <c r="X3617" t="str">
        <f>IF(OR(AND(Flights[[#This Row],[Status]]="Cancelled",Flights[[#This Row],[Cancellation Reason]]="Airline/Carrier"),Flights[[#This Row],[Delay Type]]="Severe"),"Yes","No")</f>
        <v>No</v>
      </c>
    </row>
    <row r="3618" spans="1:24" x14ac:dyDescent="0.25">
      <c r="A3618" s="3">
        <v>42266</v>
      </c>
      <c r="B3618">
        <f>WEEKNUM(Flights[[#This Row],[Date]],2)</f>
        <v>38</v>
      </c>
      <c r="C3618">
        <f>WEEKDAY(Flights[[#This Row],[Date]],2)</f>
        <v>6</v>
      </c>
      <c r="D3618" t="s">
        <v>600</v>
      </c>
      <c r="E3618" t="s">
        <v>1996</v>
      </c>
      <c r="F3618" t="s">
        <v>0</v>
      </c>
      <c r="G3618" t="s">
        <v>4</v>
      </c>
      <c r="H3618" t="str">
        <f>_xlfn.XLOOKUP(Flights[[#This Row],[Destination]],Airports!$A$1:$A$77,Airports!$D$1:$D$77,"Code not found")</f>
        <v>Chicago</v>
      </c>
      <c r="I3618" t="str" cm="1">
        <f t="array" ref="I3618">_xlfn.XLOOKUP(Flights[[#This Row],[Destination]],_xlfn._TRO_TRAILING(Airports!A:A),_xlfn._TRO_TRAILING(Airports!E:E),"Code not found")</f>
        <v>IL</v>
      </c>
      <c r="J3618" s="1">
        <v>0.74652777777777779</v>
      </c>
      <c r="K3618">
        <f>HOUR(Flights[[#This Row],[Scheduled Departure]])</f>
        <v>17</v>
      </c>
      <c r="L3618" s="1">
        <v>0.74444444444444446</v>
      </c>
      <c r="M3618">
        <v>-3</v>
      </c>
      <c r="N3618">
        <v>221</v>
      </c>
      <c r="O3618" s="14">
        <f>Flights[[#This Row],[Length (min)]]/60</f>
        <v>3.6833333333333331</v>
      </c>
      <c r="P3618">
        <v>1744</v>
      </c>
      <c r="Q3618" s="17">
        <f>IFERROR(Flights[[#This Row],[Distance]]/Flights[[#This Row],[Length (hr)]],"")</f>
        <v>473.48416289592762</v>
      </c>
      <c r="R3618" s="1">
        <v>0.99305555555555558</v>
      </c>
      <c r="S3618" s="1">
        <v>0.98124999999999996</v>
      </c>
      <c r="T3618">
        <v>-17</v>
      </c>
      <c r="U3618" t="str">
        <f>IF(Flights[[#This Row],[Arrival Delay]]="","Cancelled",IF(Flights[[#This Row],[Arrival Delay]]&gt;15,"Delayed","On time"))</f>
        <v>On time</v>
      </c>
      <c r="V3618" t="str">
        <f>IF(Flights[[#This Row],[Status]]&lt;&gt;"Delayed","",IF(Flights[[#This Row],[Arrival Delay]]&gt;120,"Severe",IF(Flights[[#This Row],[Arrival Delay]]&gt;60,"Major","Moderate")))</f>
        <v/>
      </c>
      <c r="X3618" t="str">
        <f>IF(OR(AND(Flights[[#This Row],[Status]]="Cancelled",Flights[[#This Row],[Cancellation Reason]]="Airline/Carrier"),Flights[[#This Row],[Delay Type]]="Severe"),"Yes","No")</f>
        <v>No</v>
      </c>
    </row>
    <row r="3619" spans="1:24" x14ac:dyDescent="0.25">
      <c r="A3619" s="3">
        <v>42266</v>
      </c>
      <c r="B3619">
        <f>WEEKNUM(Flights[[#This Row],[Date]],2)</f>
        <v>38</v>
      </c>
      <c r="C3619">
        <f>WEEKDAY(Flights[[#This Row],[Date]],2)</f>
        <v>6</v>
      </c>
      <c r="D3619" t="s">
        <v>586</v>
      </c>
      <c r="E3619" t="s">
        <v>1989</v>
      </c>
      <c r="F3619" t="s">
        <v>0</v>
      </c>
      <c r="G3619" t="s">
        <v>17</v>
      </c>
      <c r="H3619" t="str">
        <f>_xlfn.XLOOKUP(Flights[[#This Row],[Destination]],Airports!$A$1:$A$77,Airports!$D$1:$D$77,"Code not found")</f>
        <v>Honolulu</v>
      </c>
      <c r="I3619" t="str" cm="1">
        <f t="array" ref="I3619">_xlfn.XLOOKUP(Flights[[#This Row],[Destination]],_xlfn._TRO_TRAILING(Airports!A:A),_xlfn._TRO_TRAILING(Airports!E:E),"Code not found")</f>
        <v>HI</v>
      </c>
      <c r="J3619" s="1">
        <v>0.75347222222222221</v>
      </c>
      <c r="K3619">
        <f>HOUR(Flights[[#This Row],[Scheduled Departure]])</f>
        <v>18</v>
      </c>
      <c r="L3619" s="1">
        <v>0.76180555555555551</v>
      </c>
      <c r="M3619">
        <v>12</v>
      </c>
      <c r="N3619">
        <v>342</v>
      </c>
      <c r="O3619" s="14">
        <f>Flights[[#This Row],[Length (min)]]/60</f>
        <v>5.7</v>
      </c>
      <c r="P3619">
        <v>2556</v>
      </c>
      <c r="Q3619" s="17">
        <f>IFERROR(Flights[[#This Row],[Distance]]/Flights[[#This Row],[Length (hr)]],"")</f>
        <v>448.42105263157896</v>
      </c>
      <c r="R3619" s="1">
        <v>0.86875000000000002</v>
      </c>
      <c r="S3619" s="1">
        <v>0.87430555555555556</v>
      </c>
      <c r="T3619">
        <v>8</v>
      </c>
      <c r="U3619" t="str">
        <f>IF(Flights[[#This Row],[Arrival Delay]]="","Cancelled",IF(Flights[[#This Row],[Arrival Delay]]&gt;15,"Delayed","On time"))</f>
        <v>On time</v>
      </c>
      <c r="V3619" t="str">
        <f>IF(Flights[[#This Row],[Status]]&lt;&gt;"Delayed","",IF(Flights[[#This Row],[Arrival Delay]]&gt;120,"Severe",IF(Flights[[#This Row],[Arrival Delay]]&gt;60,"Major","Moderate")))</f>
        <v/>
      </c>
      <c r="X3619" t="str">
        <f>IF(OR(AND(Flights[[#This Row],[Status]]="Cancelled",Flights[[#This Row],[Cancellation Reason]]="Airline/Carrier"),Flights[[#This Row],[Delay Type]]="Severe"),"Yes","No")</f>
        <v>No</v>
      </c>
    </row>
    <row r="3620" spans="1:24" x14ac:dyDescent="0.25">
      <c r="A3620" s="3">
        <v>42266</v>
      </c>
      <c r="B3620">
        <f>WEEKNUM(Flights[[#This Row],[Date]],2)</f>
        <v>38</v>
      </c>
      <c r="C3620">
        <f>WEEKDAY(Flights[[#This Row],[Date]],2)</f>
        <v>6</v>
      </c>
      <c r="D3620" t="s">
        <v>1798</v>
      </c>
      <c r="E3620" t="s">
        <v>1991</v>
      </c>
      <c r="F3620" t="s">
        <v>0</v>
      </c>
      <c r="G3620" t="s">
        <v>344</v>
      </c>
      <c r="H3620" t="str">
        <f>_xlfn.XLOOKUP(Flights[[#This Row],[Destination]],Airports!$A$1:$A$77,Airports!$D$1:$D$77,"Code not found")</f>
        <v>Seattle</v>
      </c>
      <c r="I3620" t="str" cm="1">
        <f t="array" ref="I3620">_xlfn.XLOOKUP(Flights[[#This Row],[Destination]],_xlfn._TRO_TRAILING(Airports!A:A),_xlfn._TRO_TRAILING(Airports!E:E),"Code not found")</f>
        <v>WA</v>
      </c>
      <c r="J3620" s="1">
        <v>0.94444444444444442</v>
      </c>
      <c r="K3620">
        <f>HOUR(Flights[[#This Row],[Scheduled Departure]])</f>
        <v>22</v>
      </c>
      <c r="L3620" s="1">
        <v>0.9375</v>
      </c>
      <c r="M3620">
        <v>-10</v>
      </c>
      <c r="N3620">
        <v>165</v>
      </c>
      <c r="O3620" s="14">
        <f>Flights[[#This Row],[Length (min)]]/60</f>
        <v>2.75</v>
      </c>
      <c r="P3620">
        <v>954</v>
      </c>
      <c r="Q3620" s="17">
        <f>IFERROR(Flights[[#This Row],[Distance]]/Flights[[#This Row],[Length (hr)]],"")</f>
        <v>346.90909090909093</v>
      </c>
      <c r="R3620" s="1">
        <v>5.347222222222222E-2</v>
      </c>
      <c r="S3620" s="1">
        <v>5.2083333333333336E-2</v>
      </c>
      <c r="T3620">
        <v>-2</v>
      </c>
      <c r="U3620" t="str">
        <f>IF(Flights[[#This Row],[Arrival Delay]]="","Cancelled",IF(Flights[[#This Row],[Arrival Delay]]&gt;15,"Delayed","On time"))</f>
        <v>On time</v>
      </c>
      <c r="V3620" t="str">
        <f>IF(Flights[[#This Row],[Status]]&lt;&gt;"Delayed","",IF(Flights[[#This Row],[Arrival Delay]]&gt;120,"Severe",IF(Flights[[#This Row],[Arrival Delay]]&gt;60,"Major","Moderate")))</f>
        <v/>
      </c>
      <c r="X3620" t="str">
        <f>IF(OR(AND(Flights[[#This Row],[Status]]="Cancelled",Flights[[#This Row],[Cancellation Reason]]="Airline/Carrier"),Flights[[#This Row],[Delay Type]]="Severe"),"Yes","No")</f>
        <v>No</v>
      </c>
    </row>
    <row r="3621" spans="1:24" x14ac:dyDescent="0.25">
      <c r="A3621" s="3">
        <v>42266</v>
      </c>
      <c r="B3621">
        <f>WEEKNUM(Flights[[#This Row],[Date]],2)</f>
        <v>38</v>
      </c>
      <c r="C3621">
        <f>WEEKDAY(Flights[[#This Row],[Date]],2)</f>
        <v>6</v>
      </c>
      <c r="D3621" t="s">
        <v>733</v>
      </c>
      <c r="E3621" t="s">
        <v>1990</v>
      </c>
      <c r="F3621" t="s">
        <v>0</v>
      </c>
      <c r="G3621" t="s">
        <v>16</v>
      </c>
      <c r="H3621" t="str">
        <f>_xlfn.XLOOKUP(Flights[[#This Row],[Destination]],Airports!$A$1:$A$77,Airports!$D$1:$D$77,"Code not found")</f>
        <v>Dulles</v>
      </c>
      <c r="I3621" t="str" cm="1">
        <f t="array" ref="I3621">_xlfn.XLOOKUP(Flights[[#This Row],[Destination]],_xlfn._TRO_TRAILING(Airports!A:A),_xlfn._TRO_TRAILING(Airports!E:E),"Code not found")</f>
        <v>VA</v>
      </c>
      <c r="J3621" s="1">
        <v>0.95486111111111116</v>
      </c>
      <c r="K3621">
        <f>HOUR(Flights[[#This Row],[Scheduled Departure]])</f>
        <v>22</v>
      </c>
      <c r="L3621" s="1">
        <v>0.95833333333333337</v>
      </c>
      <c r="M3621">
        <v>5</v>
      </c>
      <c r="N3621">
        <v>271</v>
      </c>
      <c r="O3621" s="14">
        <f>Flights[[#This Row],[Length (min)]]/60</f>
        <v>4.5166666666666666</v>
      </c>
      <c r="P3621">
        <v>2288</v>
      </c>
      <c r="Q3621" s="17">
        <f>IFERROR(Flights[[#This Row],[Distance]]/Flights[[#This Row],[Length (hr)]],"")</f>
        <v>506.56826568265683</v>
      </c>
      <c r="R3621" s="1">
        <v>0.29097222222222224</v>
      </c>
      <c r="S3621" s="1">
        <v>0.27152777777777776</v>
      </c>
      <c r="T3621">
        <v>-28</v>
      </c>
      <c r="U3621" t="str">
        <f>IF(Flights[[#This Row],[Arrival Delay]]="","Cancelled",IF(Flights[[#This Row],[Arrival Delay]]&gt;15,"Delayed","On time"))</f>
        <v>On time</v>
      </c>
      <c r="V3621" t="str">
        <f>IF(Flights[[#This Row],[Status]]&lt;&gt;"Delayed","",IF(Flights[[#This Row],[Arrival Delay]]&gt;120,"Severe",IF(Flights[[#This Row],[Arrival Delay]]&gt;60,"Major","Moderate")))</f>
        <v/>
      </c>
      <c r="X3621" t="str">
        <f>IF(OR(AND(Flights[[#This Row],[Status]]="Cancelled",Flights[[#This Row],[Cancellation Reason]]="Airline/Carrier"),Flights[[#This Row],[Delay Type]]="Severe"),"Yes","No")</f>
        <v>No</v>
      </c>
    </row>
    <row r="3622" spans="1:24" x14ac:dyDescent="0.25">
      <c r="A3622" s="3">
        <v>42266</v>
      </c>
      <c r="B3622">
        <f>WEEKNUM(Flights[[#This Row],[Date]],2)</f>
        <v>38</v>
      </c>
      <c r="C3622">
        <f>WEEKDAY(Flights[[#This Row],[Date]],2)</f>
        <v>6</v>
      </c>
      <c r="D3622" t="s">
        <v>1797</v>
      </c>
      <c r="E3622" t="s">
        <v>1991</v>
      </c>
      <c r="F3622" t="s">
        <v>0</v>
      </c>
      <c r="G3622" t="s">
        <v>248</v>
      </c>
      <c r="H3622" t="str">
        <f>_xlfn.XLOOKUP(Flights[[#This Row],[Destination]],Airports!$A$1:$A$77,Airports!$D$1:$D$77,"Code not found")</f>
        <v>Anchorage</v>
      </c>
      <c r="I3622" t="str" cm="1">
        <f t="array" ref="I3622">_xlfn.XLOOKUP(Flights[[#This Row],[Destination]],_xlfn._TRO_TRAILING(Airports!A:A),_xlfn._TRO_TRAILING(Airports!E:E),"Code not found")</f>
        <v>AK</v>
      </c>
      <c r="J3622" s="1">
        <v>0.99305555555555558</v>
      </c>
      <c r="K3622">
        <f>HOUR(Flights[[#This Row],[Scheduled Departure]])</f>
        <v>23</v>
      </c>
      <c r="L3622" s="1">
        <v>0.9916666666666667</v>
      </c>
      <c r="M3622">
        <v>-2</v>
      </c>
      <c r="N3622">
        <v>317</v>
      </c>
      <c r="O3622" s="14">
        <f>Flights[[#This Row],[Length (min)]]/60</f>
        <v>5.2833333333333332</v>
      </c>
      <c r="P3622">
        <v>2345</v>
      </c>
      <c r="Q3622" s="17">
        <f>IFERROR(Flights[[#This Row],[Distance]]/Flights[[#This Row],[Length (hr)]],"")</f>
        <v>443.84858044164037</v>
      </c>
      <c r="R3622" s="1">
        <v>0.18611111111111112</v>
      </c>
      <c r="S3622" s="1">
        <v>0.1701388888888889</v>
      </c>
      <c r="T3622">
        <v>-23</v>
      </c>
      <c r="U3622" t="str">
        <f>IF(Flights[[#This Row],[Arrival Delay]]="","Cancelled",IF(Flights[[#This Row],[Arrival Delay]]&gt;15,"Delayed","On time"))</f>
        <v>On time</v>
      </c>
      <c r="V3622" t="str">
        <f>IF(Flights[[#This Row],[Status]]&lt;&gt;"Delayed","",IF(Flights[[#This Row],[Arrival Delay]]&gt;120,"Severe",IF(Flights[[#This Row],[Arrival Delay]]&gt;60,"Major","Moderate")))</f>
        <v/>
      </c>
      <c r="X3622" t="str">
        <f>IF(OR(AND(Flights[[#This Row],[Status]]="Cancelled",Flights[[#This Row],[Cancellation Reason]]="Airline/Carrier"),Flights[[#This Row],[Delay Type]]="Severe"),"Yes","No")</f>
        <v>No</v>
      </c>
    </row>
    <row r="3623" spans="1:24" x14ac:dyDescent="0.25">
      <c r="A3623" s="3">
        <v>42267</v>
      </c>
      <c r="B3623">
        <f>WEEKNUM(Flights[[#This Row],[Date]],2)</f>
        <v>38</v>
      </c>
      <c r="C3623">
        <f>WEEKDAY(Flights[[#This Row],[Date]],2)</f>
        <v>7</v>
      </c>
      <c r="D3623" t="s">
        <v>1104</v>
      </c>
      <c r="E3623" t="s">
        <v>1990</v>
      </c>
      <c r="F3623" t="s">
        <v>0</v>
      </c>
      <c r="G3623" t="s">
        <v>273</v>
      </c>
      <c r="H3623" t="str">
        <f>_xlfn.XLOOKUP(Flights[[#This Row],[Destination]],Airports!$A$1:$A$77,Airports!$D$1:$D$77,"Code not found")</f>
        <v>Denver</v>
      </c>
      <c r="I3623" t="str" cm="1">
        <f t="array" ref="I3623">_xlfn.XLOOKUP(Flights[[#This Row],[Destination]],_xlfn._TRO_TRAILING(Airports!A:A),_xlfn._TRO_TRAILING(Airports!E:E),"Code not found")</f>
        <v>CO</v>
      </c>
      <c r="J3623" s="1">
        <v>0.2361111111111111</v>
      </c>
      <c r="K3623">
        <f>HOUR(Flights[[#This Row],[Scheduled Departure]])</f>
        <v>5</v>
      </c>
      <c r="L3623" s="1">
        <v>0.23402777777777778</v>
      </c>
      <c r="M3623">
        <v>-3</v>
      </c>
      <c r="N3623">
        <v>137</v>
      </c>
      <c r="O3623" s="14">
        <f>Flights[[#This Row],[Length (min)]]/60</f>
        <v>2.2833333333333332</v>
      </c>
      <c r="P3623">
        <v>862</v>
      </c>
      <c r="Q3623" s="17">
        <f>IFERROR(Flights[[#This Row],[Distance]]/Flights[[#This Row],[Length (hr)]],"")</f>
        <v>377.51824817518252</v>
      </c>
      <c r="R3623" s="1">
        <v>0.37777777777777777</v>
      </c>
      <c r="S3623" s="1">
        <v>0.37083333333333335</v>
      </c>
      <c r="T3623">
        <v>-10</v>
      </c>
      <c r="U3623" t="str">
        <f>IF(Flights[[#This Row],[Arrival Delay]]="","Cancelled",IF(Flights[[#This Row],[Arrival Delay]]&gt;15,"Delayed","On time"))</f>
        <v>On time</v>
      </c>
      <c r="V3623" t="str">
        <f>IF(Flights[[#This Row],[Status]]&lt;&gt;"Delayed","",IF(Flights[[#This Row],[Arrival Delay]]&gt;120,"Severe",IF(Flights[[#This Row],[Arrival Delay]]&gt;60,"Major","Moderate")))</f>
        <v/>
      </c>
      <c r="X3623" t="str">
        <f>IF(OR(AND(Flights[[#This Row],[Status]]="Cancelled",Flights[[#This Row],[Cancellation Reason]]="Airline/Carrier"),Flights[[#This Row],[Delay Type]]="Severe"),"Yes","No")</f>
        <v>No</v>
      </c>
    </row>
    <row r="3624" spans="1:24" x14ac:dyDescent="0.25">
      <c r="A3624" s="3">
        <v>42267</v>
      </c>
      <c r="B3624">
        <f>WEEKNUM(Flights[[#This Row],[Date]],2)</f>
        <v>38</v>
      </c>
      <c r="C3624">
        <f>WEEKDAY(Flights[[#This Row],[Date]],2)</f>
        <v>7</v>
      </c>
      <c r="D3624" t="s">
        <v>169</v>
      </c>
      <c r="E3624" t="s">
        <v>1987</v>
      </c>
      <c r="F3624" t="s">
        <v>0</v>
      </c>
      <c r="G3624" t="s">
        <v>9</v>
      </c>
      <c r="H3624" t="str">
        <f>_xlfn.XLOOKUP(Flights[[#This Row],[Destination]],Airports!$A$1:$A$77,Airports!$D$1:$D$77,"Code not found")</f>
        <v>San Francisco</v>
      </c>
      <c r="I3624" t="str" cm="1">
        <f t="array" ref="I3624">_xlfn.XLOOKUP(Flights[[#This Row],[Destination]],_xlfn._TRO_TRAILING(Airports!A:A),_xlfn._TRO_TRAILING(Airports!E:E),"Code not found")</f>
        <v>CA</v>
      </c>
      <c r="J3624" s="1">
        <v>0.33333333333333331</v>
      </c>
      <c r="K3624">
        <f>HOUR(Flights[[#This Row],[Scheduled Departure]])</f>
        <v>8</v>
      </c>
      <c r="L3624" s="1">
        <v>0.32847222222222222</v>
      </c>
      <c r="M3624">
        <v>-7</v>
      </c>
      <c r="N3624">
        <v>67</v>
      </c>
      <c r="O3624" s="14">
        <f>Flights[[#This Row],[Length (min)]]/60</f>
        <v>1.1166666666666667</v>
      </c>
      <c r="P3624">
        <v>337</v>
      </c>
      <c r="Q3624" s="17">
        <f>IFERROR(Flights[[#This Row],[Distance]]/Flights[[#This Row],[Length (hr)]],"")</f>
        <v>301.79104477611941</v>
      </c>
      <c r="R3624" s="1">
        <v>0.39027777777777778</v>
      </c>
      <c r="S3624" s="1">
        <v>0.375</v>
      </c>
      <c r="T3624">
        <v>-22</v>
      </c>
      <c r="U3624" t="str">
        <f>IF(Flights[[#This Row],[Arrival Delay]]="","Cancelled",IF(Flights[[#This Row],[Arrival Delay]]&gt;15,"Delayed","On time"))</f>
        <v>On time</v>
      </c>
      <c r="V3624" t="str">
        <f>IF(Flights[[#This Row],[Status]]&lt;&gt;"Delayed","",IF(Flights[[#This Row],[Arrival Delay]]&gt;120,"Severe",IF(Flights[[#This Row],[Arrival Delay]]&gt;60,"Major","Moderate")))</f>
        <v/>
      </c>
      <c r="X3624" t="str">
        <f>IF(OR(AND(Flights[[#This Row],[Status]]="Cancelled",Flights[[#This Row],[Cancellation Reason]]="Airline/Carrier"),Flights[[#This Row],[Delay Type]]="Severe"),"Yes","No")</f>
        <v>No</v>
      </c>
    </row>
    <row r="3625" spans="1:24" x14ac:dyDescent="0.25">
      <c r="A3625" s="3">
        <v>42267</v>
      </c>
      <c r="B3625">
        <f>WEEKNUM(Flights[[#This Row],[Date]],2)</f>
        <v>38</v>
      </c>
      <c r="C3625">
        <f>WEEKDAY(Flights[[#This Row],[Date]],2)</f>
        <v>7</v>
      </c>
      <c r="D3625" t="s">
        <v>1234</v>
      </c>
      <c r="E3625" t="s">
        <v>1994</v>
      </c>
      <c r="F3625" t="s">
        <v>0</v>
      </c>
      <c r="G3625" t="s">
        <v>278</v>
      </c>
      <c r="H3625" t="str">
        <f>_xlfn.XLOOKUP(Flights[[#This Row],[Destination]],Airports!$A$1:$A$77,Airports!$D$1:$D$77,"Code not found")</f>
        <v>El Paso</v>
      </c>
      <c r="I3625" t="str" cm="1">
        <f t="array" ref="I3625">_xlfn.XLOOKUP(Flights[[#This Row],[Destination]],_xlfn._TRO_TRAILING(Airports!A:A),_xlfn._TRO_TRAILING(Airports!E:E),"Code not found")</f>
        <v>TX</v>
      </c>
      <c r="J3625" s="1">
        <v>0.36805555555555558</v>
      </c>
      <c r="K3625">
        <f>HOUR(Flights[[#This Row],[Scheduled Departure]])</f>
        <v>8</v>
      </c>
      <c r="L3625" s="1">
        <v>0.36180555555555555</v>
      </c>
      <c r="M3625">
        <v>-9</v>
      </c>
      <c r="N3625">
        <v>116</v>
      </c>
      <c r="O3625" s="14">
        <f>Flights[[#This Row],[Length (min)]]/60</f>
        <v>1.9333333333333333</v>
      </c>
      <c r="P3625">
        <v>715</v>
      </c>
      <c r="Q3625" s="17">
        <f>IFERROR(Flights[[#This Row],[Distance]]/Flights[[#This Row],[Length (hr)]],"")</f>
        <v>369.82758620689657</v>
      </c>
      <c r="R3625" s="1">
        <v>0.49722222222222223</v>
      </c>
      <c r="S3625" s="1">
        <v>0.48402777777777778</v>
      </c>
      <c r="T3625">
        <v>-19</v>
      </c>
      <c r="U3625" t="str">
        <f>IF(Flights[[#This Row],[Arrival Delay]]="","Cancelled",IF(Flights[[#This Row],[Arrival Delay]]&gt;15,"Delayed","On time"))</f>
        <v>On time</v>
      </c>
      <c r="V3625" t="str">
        <f>IF(Flights[[#This Row],[Status]]&lt;&gt;"Delayed","",IF(Flights[[#This Row],[Arrival Delay]]&gt;120,"Severe",IF(Flights[[#This Row],[Arrival Delay]]&gt;60,"Major","Moderate")))</f>
        <v/>
      </c>
      <c r="X3625" t="str">
        <f>IF(OR(AND(Flights[[#This Row],[Status]]="Cancelled",Flights[[#This Row],[Cancellation Reason]]="Airline/Carrier"),Flights[[#This Row],[Delay Type]]="Severe"),"Yes","No")</f>
        <v>No</v>
      </c>
    </row>
    <row r="3626" spans="1:24" x14ac:dyDescent="0.25">
      <c r="A3626" s="3">
        <v>42267</v>
      </c>
      <c r="B3626">
        <f>WEEKNUM(Flights[[#This Row],[Date]],2)</f>
        <v>38</v>
      </c>
      <c r="C3626">
        <f>WEEKDAY(Flights[[#This Row],[Date]],2)</f>
        <v>7</v>
      </c>
      <c r="D3626" t="s">
        <v>53</v>
      </c>
      <c r="E3626" t="s">
        <v>1987</v>
      </c>
      <c r="F3626" t="s">
        <v>0</v>
      </c>
      <c r="G3626" t="s">
        <v>20</v>
      </c>
      <c r="H3626" t="str">
        <f>_xlfn.XLOOKUP(Flights[[#This Row],[Destination]],Airports!$A$1:$A$77,Airports!$D$1:$D$77,"Code not found")</f>
        <v>Kahului</v>
      </c>
      <c r="I3626" t="str" cm="1">
        <f t="array" ref="I3626">_xlfn.XLOOKUP(Flights[[#This Row],[Destination]],_xlfn._TRO_TRAILING(Airports!A:A),_xlfn._TRO_TRAILING(Airports!E:E),"Code not found")</f>
        <v>HI</v>
      </c>
      <c r="J3626" s="1">
        <v>0.375</v>
      </c>
      <c r="K3626">
        <f>HOUR(Flights[[#This Row],[Scheduled Departure]])</f>
        <v>9</v>
      </c>
      <c r="L3626" s="1">
        <v>0.37013888888888891</v>
      </c>
      <c r="M3626">
        <v>-7</v>
      </c>
      <c r="N3626">
        <v>329</v>
      </c>
      <c r="O3626" s="14">
        <f>Flights[[#This Row],[Length (min)]]/60</f>
        <v>5.4833333333333334</v>
      </c>
      <c r="P3626">
        <v>2486</v>
      </c>
      <c r="Q3626" s="17">
        <f>IFERROR(Flights[[#This Row],[Distance]]/Flights[[#This Row],[Length (hr)]],"")</f>
        <v>453.37386018237083</v>
      </c>
      <c r="R3626" s="1">
        <v>0.49305555555555558</v>
      </c>
      <c r="S3626" s="1">
        <v>0.47361111111111109</v>
      </c>
      <c r="T3626">
        <v>-28</v>
      </c>
      <c r="U3626" t="str">
        <f>IF(Flights[[#This Row],[Arrival Delay]]="","Cancelled",IF(Flights[[#This Row],[Arrival Delay]]&gt;15,"Delayed","On time"))</f>
        <v>On time</v>
      </c>
      <c r="V3626" t="str">
        <f>IF(Flights[[#This Row],[Status]]&lt;&gt;"Delayed","",IF(Flights[[#This Row],[Arrival Delay]]&gt;120,"Severe",IF(Flights[[#This Row],[Arrival Delay]]&gt;60,"Major","Moderate")))</f>
        <v/>
      </c>
      <c r="X3626" t="str">
        <f>IF(OR(AND(Flights[[#This Row],[Status]]="Cancelled",Flights[[#This Row],[Cancellation Reason]]="Airline/Carrier"),Flights[[#This Row],[Delay Type]]="Severe"),"Yes","No")</f>
        <v>No</v>
      </c>
    </row>
    <row r="3627" spans="1:24" x14ac:dyDescent="0.25">
      <c r="A3627" s="3">
        <v>42267</v>
      </c>
      <c r="B3627">
        <f>WEEKNUM(Flights[[#This Row],[Date]],2)</f>
        <v>38</v>
      </c>
      <c r="C3627">
        <f>WEEKDAY(Flights[[#This Row],[Date]],2)</f>
        <v>7</v>
      </c>
      <c r="D3627" t="s">
        <v>464</v>
      </c>
      <c r="E3627" t="s">
        <v>1993</v>
      </c>
      <c r="F3627" t="s">
        <v>0</v>
      </c>
      <c r="G3627" t="s">
        <v>4</v>
      </c>
      <c r="H3627" t="str">
        <f>_xlfn.XLOOKUP(Flights[[#This Row],[Destination]],Airports!$A$1:$A$77,Airports!$D$1:$D$77,"Code not found")</f>
        <v>Chicago</v>
      </c>
      <c r="I3627" t="str" cm="1">
        <f t="array" ref="I3627">_xlfn.XLOOKUP(Flights[[#This Row],[Destination]],_xlfn._TRO_TRAILING(Airports!A:A),_xlfn._TRO_TRAILING(Airports!E:E),"Code not found")</f>
        <v>IL</v>
      </c>
      <c r="J3627" s="1">
        <v>0.40138888888888891</v>
      </c>
      <c r="K3627">
        <f>HOUR(Flights[[#This Row],[Scheduled Departure]])</f>
        <v>9</v>
      </c>
      <c r="L3627" s="1">
        <v>0.40833333333333333</v>
      </c>
      <c r="M3627">
        <v>10</v>
      </c>
      <c r="N3627">
        <v>252</v>
      </c>
      <c r="O3627" s="14">
        <f>Flights[[#This Row],[Length (min)]]/60</f>
        <v>4.2</v>
      </c>
      <c r="P3627">
        <v>1744</v>
      </c>
      <c r="Q3627" s="17">
        <f>IFERROR(Flights[[#This Row],[Distance]]/Flights[[#This Row],[Length (hr)]],"")</f>
        <v>415.23809523809524</v>
      </c>
      <c r="R3627" s="1">
        <v>0.65902777777777777</v>
      </c>
      <c r="S3627" s="1">
        <v>0.66666666666666663</v>
      </c>
      <c r="T3627">
        <v>11</v>
      </c>
      <c r="U3627" t="str">
        <f>IF(Flights[[#This Row],[Arrival Delay]]="","Cancelled",IF(Flights[[#This Row],[Arrival Delay]]&gt;15,"Delayed","On time"))</f>
        <v>On time</v>
      </c>
      <c r="V3627" t="str">
        <f>IF(Flights[[#This Row],[Status]]&lt;&gt;"Delayed","",IF(Flights[[#This Row],[Arrival Delay]]&gt;120,"Severe",IF(Flights[[#This Row],[Arrival Delay]]&gt;60,"Major","Moderate")))</f>
        <v/>
      </c>
      <c r="X3627" t="str">
        <f>IF(OR(AND(Flights[[#This Row],[Status]]="Cancelled",Flights[[#This Row],[Cancellation Reason]]="Airline/Carrier"),Flights[[#This Row],[Delay Type]]="Severe"),"Yes","No")</f>
        <v>No</v>
      </c>
    </row>
    <row r="3628" spans="1:24" x14ac:dyDescent="0.25">
      <c r="A3628" s="3">
        <v>42267</v>
      </c>
      <c r="B3628">
        <f>WEEKNUM(Flights[[#This Row],[Date]],2)</f>
        <v>38</v>
      </c>
      <c r="C3628">
        <f>WEEKDAY(Flights[[#This Row],[Date]],2)</f>
        <v>7</v>
      </c>
      <c r="D3628" t="s">
        <v>510</v>
      </c>
      <c r="E3628" t="s">
        <v>1996</v>
      </c>
      <c r="F3628" t="s">
        <v>0</v>
      </c>
      <c r="G3628" t="s">
        <v>281</v>
      </c>
      <c r="H3628" t="str">
        <f>_xlfn.XLOOKUP(Flights[[#This Row],[Destination]],Airports!$A$1:$A$77,Airports!$D$1:$D$77,"Code not found")</f>
        <v>Newark</v>
      </c>
      <c r="I3628" t="str" cm="1">
        <f t="array" ref="I3628">_xlfn.XLOOKUP(Flights[[#This Row],[Destination]],_xlfn._TRO_TRAILING(Airports!A:A),_xlfn._TRO_TRAILING(Airports!E:E),"Code not found")</f>
        <v>NJ</v>
      </c>
      <c r="J3628" s="1">
        <v>0.53819444444444442</v>
      </c>
      <c r="K3628">
        <f>HOUR(Flights[[#This Row],[Scheduled Departure]])</f>
        <v>12</v>
      </c>
      <c r="L3628" s="1">
        <v>0.53472222222222221</v>
      </c>
      <c r="M3628">
        <v>-5</v>
      </c>
      <c r="N3628">
        <v>309</v>
      </c>
      <c r="O3628" s="14">
        <f>Flights[[#This Row],[Length (min)]]/60</f>
        <v>5.15</v>
      </c>
      <c r="P3628">
        <v>2454</v>
      </c>
      <c r="Q3628" s="17">
        <f>IFERROR(Flights[[#This Row],[Distance]]/Flights[[#This Row],[Length (hr)]],"")</f>
        <v>476.504854368932</v>
      </c>
      <c r="R3628" s="1">
        <v>0.88888888888888884</v>
      </c>
      <c r="S3628" s="1">
        <v>0.87430555555555556</v>
      </c>
      <c r="T3628">
        <v>-21</v>
      </c>
      <c r="U3628" t="str">
        <f>IF(Flights[[#This Row],[Arrival Delay]]="","Cancelled",IF(Flights[[#This Row],[Arrival Delay]]&gt;15,"Delayed","On time"))</f>
        <v>On time</v>
      </c>
      <c r="V3628" t="str">
        <f>IF(Flights[[#This Row],[Status]]&lt;&gt;"Delayed","",IF(Flights[[#This Row],[Arrival Delay]]&gt;120,"Severe",IF(Flights[[#This Row],[Arrival Delay]]&gt;60,"Major","Moderate")))</f>
        <v/>
      </c>
      <c r="X3628" t="str">
        <f>IF(OR(AND(Flights[[#This Row],[Status]]="Cancelled",Flights[[#This Row],[Cancellation Reason]]="Airline/Carrier"),Flights[[#This Row],[Delay Type]]="Severe"),"Yes","No")</f>
        <v>No</v>
      </c>
    </row>
    <row r="3629" spans="1:24" x14ac:dyDescent="0.25">
      <c r="A3629" s="3">
        <v>42267</v>
      </c>
      <c r="B3629">
        <f>WEEKNUM(Flights[[#This Row],[Date]],2)</f>
        <v>38</v>
      </c>
      <c r="C3629">
        <f>WEEKDAY(Flights[[#This Row],[Date]],2)</f>
        <v>7</v>
      </c>
      <c r="D3629" t="s">
        <v>1694</v>
      </c>
      <c r="E3629" t="s">
        <v>1995</v>
      </c>
      <c r="F3629" t="s">
        <v>0</v>
      </c>
      <c r="G3629" t="s">
        <v>306</v>
      </c>
      <c r="H3629" t="str">
        <f>_xlfn.XLOOKUP(Flights[[#This Row],[Destination]],Airports!$A$1:$A$77,Airports!$D$1:$D$77,"Code not found")</f>
        <v>Chicago</v>
      </c>
      <c r="I3629" t="str" cm="1">
        <f t="array" ref="I3629">_xlfn.XLOOKUP(Flights[[#This Row],[Destination]],_xlfn._TRO_TRAILING(Airports!A:A),_xlfn._TRO_TRAILING(Airports!E:E),"Code not found")</f>
        <v>IL</v>
      </c>
      <c r="J3629" s="1">
        <v>0.63194444444444442</v>
      </c>
      <c r="K3629">
        <f>HOUR(Flights[[#This Row],[Scheduled Departure]])</f>
        <v>15</v>
      </c>
      <c r="L3629" s="1">
        <v>0.64444444444444449</v>
      </c>
      <c r="M3629">
        <v>18</v>
      </c>
      <c r="N3629">
        <v>225</v>
      </c>
      <c r="O3629" s="14">
        <f>Flights[[#This Row],[Length (min)]]/60</f>
        <v>3.75</v>
      </c>
      <c r="P3629">
        <v>1750</v>
      </c>
      <c r="Q3629" s="17">
        <f>IFERROR(Flights[[#This Row],[Distance]]/Flights[[#This Row],[Length (hr)]],"")</f>
        <v>466.66666666666669</v>
      </c>
      <c r="R3629" s="1">
        <v>0.88194444444444442</v>
      </c>
      <c r="S3629" s="1">
        <v>0.88402777777777775</v>
      </c>
      <c r="T3629">
        <v>3</v>
      </c>
      <c r="U3629" t="str">
        <f>IF(Flights[[#This Row],[Arrival Delay]]="","Cancelled",IF(Flights[[#This Row],[Arrival Delay]]&gt;15,"Delayed","On time"))</f>
        <v>On time</v>
      </c>
      <c r="V3629" t="str">
        <f>IF(Flights[[#This Row],[Status]]&lt;&gt;"Delayed","",IF(Flights[[#This Row],[Arrival Delay]]&gt;120,"Severe",IF(Flights[[#This Row],[Arrival Delay]]&gt;60,"Major","Moderate")))</f>
        <v/>
      </c>
      <c r="X3629" t="str">
        <f>IF(OR(AND(Flights[[#This Row],[Status]]="Cancelled",Flights[[#This Row],[Cancellation Reason]]="Airline/Carrier"),Flights[[#This Row],[Delay Type]]="Severe"),"Yes","No")</f>
        <v>No</v>
      </c>
    </row>
    <row r="3630" spans="1:24" x14ac:dyDescent="0.25">
      <c r="A3630" s="3">
        <v>42267</v>
      </c>
      <c r="B3630">
        <f>WEEKNUM(Flights[[#This Row],[Date]],2)</f>
        <v>38</v>
      </c>
      <c r="C3630">
        <f>WEEKDAY(Flights[[#This Row],[Date]],2)</f>
        <v>7</v>
      </c>
      <c r="D3630" t="s">
        <v>551</v>
      </c>
      <c r="E3630" t="s">
        <v>1993</v>
      </c>
      <c r="F3630" t="s">
        <v>0</v>
      </c>
      <c r="G3630" t="s">
        <v>15</v>
      </c>
      <c r="H3630" t="str">
        <f>_xlfn.XLOOKUP(Flights[[#This Row],[Destination]],Airports!$A$1:$A$77,Airports!$D$1:$D$77,"Code not found")</f>
        <v>Las Vegas</v>
      </c>
      <c r="I3630" t="str" cm="1">
        <f t="array" ref="I3630">_xlfn.XLOOKUP(Flights[[#This Row],[Destination]],_xlfn._TRO_TRAILING(Airports!A:A),_xlfn._TRO_TRAILING(Airports!E:E),"Code not found")</f>
        <v>NV</v>
      </c>
      <c r="J3630" s="1">
        <v>0.64583333333333337</v>
      </c>
      <c r="K3630">
        <f>HOUR(Flights[[#This Row],[Scheduled Departure]])</f>
        <v>15</v>
      </c>
      <c r="L3630" s="1">
        <v>0.64166666666666672</v>
      </c>
      <c r="M3630">
        <v>-6</v>
      </c>
      <c r="N3630">
        <v>73</v>
      </c>
      <c r="O3630" s="14">
        <f>Flights[[#This Row],[Length (min)]]/60</f>
        <v>1.2166666666666666</v>
      </c>
      <c r="P3630">
        <v>236</v>
      </c>
      <c r="Q3630" s="17">
        <f>IFERROR(Flights[[#This Row],[Distance]]/Flights[[#This Row],[Length (hr)]],"")</f>
        <v>193.97260273972606</v>
      </c>
      <c r="R3630" s="1">
        <v>0.69027777777777777</v>
      </c>
      <c r="S3630" s="1">
        <v>0.69236111111111109</v>
      </c>
      <c r="T3630">
        <v>3</v>
      </c>
      <c r="U3630" t="str">
        <f>IF(Flights[[#This Row],[Arrival Delay]]="","Cancelled",IF(Flights[[#This Row],[Arrival Delay]]&gt;15,"Delayed","On time"))</f>
        <v>On time</v>
      </c>
      <c r="V3630" t="str">
        <f>IF(Flights[[#This Row],[Status]]&lt;&gt;"Delayed","",IF(Flights[[#This Row],[Arrival Delay]]&gt;120,"Severe",IF(Flights[[#This Row],[Arrival Delay]]&gt;60,"Major","Moderate")))</f>
        <v/>
      </c>
      <c r="X3630" t="str">
        <f>IF(OR(AND(Flights[[#This Row],[Status]]="Cancelled",Flights[[#This Row],[Cancellation Reason]]="Airline/Carrier"),Flights[[#This Row],[Delay Type]]="Severe"),"Yes","No")</f>
        <v>No</v>
      </c>
    </row>
    <row r="3631" spans="1:24" x14ac:dyDescent="0.25">
      <c r="A3631" s="3">
        <v>42267</v>
      </c>
      <c r="B3631">
        <f>WEEKNUM(Flights[[#This Row],[Date]],2)</f>
        <v>38</v>
      </c>
      <c r="C3631">
        <f>WEEKDAY(Flights[[#This Row],[Date]],2)</f>
        <v>7</v>
      </c>
      <c r="D3631" t="s">
        <v>1082</v>
      </c>
      <c r="E3631" t="s">
        <v>1994</v>
      </c>
      <c r="F3631" t="s">
        <v>0</v>
      </c>
      <c r="G3631" t="s">
        <v>339</v>
      </c>
      <c r="H3631" t="str">
        <f>_xlfn.XLOOKUP(Flights[[#This Row],[Destination]],Airports!$A$1:$A$77,Airports!$D$1:$D$77,"Code not found")</f>
        <v>San Diego</v>
      </c>
      <c r="I3631" t="str" cm="1">
        <f t="array" ref="I3631">_xlfn.XLOOKUP(Flights[[#This Row],[Destination]],_xlfn._TRO_TRAILING(Airports!A:A),_xlfn._TRO_TRAILING(Airports!E:E),"Code not found")</f>
        <v>CA</v>
      </c>
      <c r="J3631" s="1">
        <v>0.69236111111111109</v>
      </c>
      <c r="K3631">
        <f>HOUR(Flights[[#This Row],[Scheduled Departure]])</f>
        <v>16</v>
      </c>
      <c r="L3631" s="1">
        <v>0.69027777777777777</v>
      </c>
      <c r="M3631">
        <v>-3</v>
      </c>
      <c r="N3631">
        <v>49</v>
      </c>
      <c r="O3631" s="14">
        <f>Flights[[#This Row],[Length (min)]]/60</f>
        <v>0.81666666666666665</v>
      </c>
      <c r="P3631">
        <v>109</v>
      </c>
      <c r="Q3631" s="17">
        <f>IFERROR(Flights[[#This Row],[Distance]]/Flights[[#This Row],[Length (hr)]],"")</f>
        <v>133.46938775510205</v>
      </c>
      <c r="R3631" s="1">
        <v>0.72847222222222219</v>
      </c>
      <c r="S3631" s="1">
        <v>0.72430555555555554</v>
      </c>
      <c r="T3631">
        <v>-6</v>
      </c>
      <c r="U3631" t="str">
        <f>IF(Flights[[#This Row],[Arrival Delay]]="","Cancelled",IF(Flights[[#This Row],[Arrival Delay]]&gt;15,"Delayed","On time"))</f>
        <v>On time</v>
      </c>
      <c r="V3631" t="str">
        <f>IF(Flights[[#This Row],[Status]]&lt;&gt;"Delayed","",IF(Flights[[#This Row],[Arrival Delay]]&gt;120,"Severe",IF(Flights[[#This Row],[Arrival Delay]]&gt;60,"Major","Moderate")))</f>
        <v/>
      </c>
      <c r="X3631" t="str">
        <f>IF(OR(AND(Flights[[#This Row],[Status]]="Cancelled",Flights[[#This Row],[Cancellation Reason]]="Airline/Carrier"),Flights[[#This Row],[Delay Type]]="Severe"),"Yes","No")</f>
        <v>No</v>
      </c>
    </row>
    <row r="3632" spans="1:24" x14ac:dyDescent="0.25">
      <c r="A3632" s="3">
        <v>42267</v>
      </c>
      <c r="B3632">
        <f>WEEKNUM(Flights[[#This Row],[Date]],2)</f>
        <v>38</v>
      </c>
      <c r="C3632">
        <f>WEEKDAY(Flights[[#This Row],[Date]],2)</f>
        <v>7</v>
      </c>
      <c r="D3632" t="s">
        <v>202</v>
      </c>
      <c r="E3632" t="s">
        <v>1987</v>
      </c>
      <c r="F3632" t="s">
        <v>0</v>
      </c>
      <c r="G3632" t="s">
        <v>29</v>
      </c>
      <c r="H3632" t="str">
        <f>_xlfn.XLOOKUP(Flights[[#This Row],[Destination]],Airports!$A$1:$A$77,Airports!$D$1:$D$77,"Code not found")</f>
        <v>Phoenix</v>
      </c>
      <c r="I3632" t="str" cm="1">
        <f t="array" ref="I3632">_xlfn.XLOOKUP(Flights[[#This Row],[Destination]],_xlfn._TRO_TRAILING(Airports!A:A),_xlfn._TRO_TRAILING(Airports!E:E),"Code not found")</f>
        <v>AZ</v>
      </c>
      <c r="J3632" s="1">
        <v>0.73958333333333337</v>
      </c>
      <c r="K3632">
        <f>HOUR(Flights[[#This Row],[Scheduled Departure]])</f>
        <v>17</v>
      </c>
      <c r="L3632" s="1">
        <v>0.73888888888888893</v>
      </c>
      <c r="M3632">
        <v>-1</v>
      </c>
      <c r="N3632">
        <v>77</v>
      </c>
      <c r="O3632" s="14">
        <f>Flights[[#This Row],[Length (min)]]/60</f>
        <v>1.2833333333333334</v>
      </c>
      <c r="P3632">
        <v>370</v>
      </c>
      <c r="Q3632" s="17">
        <f>IFERROR(Flights[[#This Row],[Distance]]/Flights[[#This Row],[Length (hr)]],"")</f>
        <v>288.31168831168827</v>
      </c>
      <c r="R3632" s="1">
        <v>0.80208333333333337</v>
      </c>
      <c r="S3632" s="1">
        <v>0.79236111111111107</v>
      </c>
      <c r="T3632">
        <v>-14</v>
      </c>
      <c r="U3632" t="str">
        <f>IF(Flights[[#This Row],[Arrival Delay]]="","Cancelled",IF(Flights[[#This Row],[Arrival Delay]]&gt;15,"Delayed","On time"))</f>
        <v>On time</v>
      </c>
      <c r="V3632" t="str">
        <f>IF(Flights[[#This Row],[Status]]&lt;&gt;"Delayed","",IF(Flights[[#This Row],[Arrival Delay]]&gt;120,"Severe",IF(Flights[[#This Row],[Arrival Delay]]&gt;60,"Major","Moderate")))</f>
        <v/>
      </c>
      <c r="X3632" t="str">
        <f>IF(OR(AND(Flights[[#This Row],[Status]]="Cancelled",Flights[[#This Row],[Cancellation Reason]]="Airline/Carrier"),Flights[[#This Row],[Delay Type]]="Severe"),"Yes","No")</f>
        <v>No</v>
      </c>
    </row>
    <row r="3633" spans="1:24" x14ac:dyDescent="0.25">
      <c r="A3633" s="3">
        <v>42267</v>
      </c>
      <c r="B3633">
        <f>WEEKNUM(Flights[[#This Row],[Date]],2)</f>
        <v>38</v>
      </c>
      <c r="C3633">
        <f>WEEKDAY(Flights[[#This Row],[Date]],2)</f>
        <v>7</v>
      </c>
      <c r="D3633" t="s">
        <v>1766</v>
      </c>
      <c r="E3633" t="s">
        <v>1990</v>
      </c>
      <c r="F3633" t="s">
        <v>0</v>
      </c>
      <c r="G3633" t="s">
        <v>9</v>
      </c>
      <c r="H3633" t="str">
        <f>_xlfn.XLOOKUP(Flights[[#This Row],[Destination]],Airports!$A$1:$A$77,Airports!$D$1:$D$77,"Code not found")</f>
        <v>San Francisco</v>
      </c>
      <c r="I3633" t="str" cm="1">
        <f t="array" ref="I3633">_xlfn.XLOOKUP(Flights[[#This Row],[Destination]],_xlfn._TRO_TRAILING(Airports!A:A),_xlfn._TRO_TRAILING(Airports!E:E),"Code not found")</f>
        <v>CA</v>
      </c>
      <c r="J3633" s="1">
        <v>0.80763888888888891</v>
      </c>
      <c r="K3633">
        <f>HOUR(Flights[[#This Row],[Scheduled Departure]])</f>
        <v>19</v>
      </c>
      <c r="L3633" s="1">
        <v>0.80347222222222225</v>
      </c>
      <c r="M3633">
        <v>-6</v>
      </c>
      <c r="N3633">
        <v>74</v>
      </c>
      <c r="O3633" s="14">
        <f>Flights[[#This Row],[Length (min)]]/60</f>
        <v>1.2333333333333334</v>
      </c>
      <c r="P3633">
        <v>337</v>
      </c>
      <c r="Q3633" s="17">
        <f>IFERROR(Flights[[#This Row],[Distance]]/Flights[[#This Row],[Length (hr)]],"")</f>
        <v>273.24324324324323</v>
      </c>
      <c r="R3633" s="1">
        <v>0.86458333333333337</v>
      </c>
      <c r="S3633" s="1">
        <v>0.85486111111111107</v>
      </c>
      <c r="T3633">
        <v>-14</v>
      </c>
      <c r="U3633" t="str">
        <f>IF(Flights[[#This Row],[Arrival Delay]]="","Cancelled",IF(Flights[[#This Row],[Arrival Delay]]&gt;15,"Delayed","On time"))</f>
        <v>On time</v>
      </c>
      <c r="V3633" t="str">
        <f>IF(Flights[[#This Row],[Status]]&lt;&gt;"Delayed","",IF(Flights[[#This Row],[Arrival Delay]]&gt;120,"Severe",IF(Flights[[#This Row],[Arrival Delay]]&gt;60,"Major","Moderate")))</f>
        <v/>
      </c>
      <c r="X3633" t="str">
        <f>IF(OR(AND(Flights[[#This Row],[Status]]="Cancelled",Flights[[#This Row],[Cancellation Reason]]="Airline/Carrier"),Flights[[#This Row],[Delay Type]]="Severe"),"Yes","No")</f>
        <v>No</v>
      </c>
    </row>
    <row r="3634" spans="1:24" x14ac:dyDescent="0.25">
      <c r="A3634" s="3">
        <v>42267</v>
      </c>
      <c r="B3634">
        <f>WEEKNUM(Flights[[#This Row],[Date]],2)</f>
        <v>38</v>
      </c>
      <c r="C3634">
        <f>WEEKDAY(Flights[[#This Row],[Date]],2)</f>
        <v>7</v>
      </c>
      <c r="D3634" t="s">
        <v>116</v>
      </c>
      <c r="E3634" t="s">
        <v>1987</v>
      </c>
      <c r="F3634" t="s">
        <v>0</v>
      </c>
      <c r="G3634" t="s">
        <v>3</v>
      </c>
      <c r="H3634" t="str">
        <f>_xlfn.XLOOKUP(Flights[[#This Row],[Destination]],Airports!$A$1:$A$77,Airports!$D$1:$D$77,"Code not found")</f>
        <v>Dallas</v>
      </c>
      <c r="I3634" t="str" cm="1">
        <f t="array" ref="I3634">_xlfn.XLOOKUP(Flights[[#This Row],[Destination]],_xlfn._TRO_TRAILING(Airports!A:A),_xlfn._TRO_TRAILING(Airports!E:E),"Code not found")</f>
        <v>TX</v>
      </c>
      <c r="J3634" s="1">
        <v>0.80902777777777779</v>
      </c>
      <c r="K3634">
        <f>HOUR(Flights[[#This Row],[Scheduled Departure]])</f>
        <v>19</v>
      </c>
      <c r="L3634" s="1">
        <v>0.80972222222222223</v>
      </c>
      <c r="M3634">
        <v>1</v>
      </c>
      <c r="N3634">
        <v>161</v>
      </c>
      <c r="O3634" s="14">
        <f>Flights[[#This Row],[Length (min)]]/60</f>
        <v>2.6833333333333331</v>
      </c>
      <c r="P3634">
        <v>1235</v>
      </c>
      <c r="Q3634" s="17">
        <f>IFERROR(Flights[[#This Row],[Distance]]/Flights[[#This Row],[Length (hr)]],"")</f>
        <v>460.24844720496895</v>
      </c>
      <c r="R3634" s="1">
        <v>1.9444444444444445E-2</v>
      </c>
      <c r="S3634" s="1">
        <v>4.8611111111111112E-3</v>
      </c>
      <c r="T3634">
        <v>-21</v>
      </c>
      <c r="U3634" t="str">
        <f>IF(Flights[[#This Row],[Arrival Delay]]="","Cancelled",IF(Flights[[#This Row],[Arrival Delay]]&gt;15,"Delayed","On time"))</f>
        <v>On time</v>
      </c>
      <c r="V3634" t="str">
        <f>IF(Flights[[#This Row],[Status]]&lt;&gt;"Delayed","",IF(Flights[[#This Row],[Arrival Delay]]&gt;120,"Severe",IF(Flights[[#This Row],[Arrival Delay]]&gt;60,"Major","Moderate")))</f>
        <v/>
      </c>
      <c r="X3634" t="str">
        <f>IF(OR(AND(Flights[[#This Row],[Status]]="Cancelled",Flights[[#This Row],[Cancellation Reason]]="Airline/Carrier"),Flights[[#This Row],[Delay Type]]="Severe"),"Yes","No")</f>
        <v>No</v>
      </c>
    </row>
    <row r="3635" spans="1:24" x14ac:dyDescent="0.25">
      <c r="A3635" s="3">
        <v>42267</v>
      </c>
      <c r="B3635">
        <f>WEEKNUM(Flights[[#This Row],[Date]],2)</f>
        <v>38</v>
      </c>
      <c r="C3635">
        <f>WEEKDAY(Flights[[#This Row],[Date]],2)</f>
        <v>7</v>
      </c>
      <c r="D3635" t="s">
        <v>1380</v>
      </c>
      <c r="E3635" t="s">
        <v>1998</v>
      </c>
      <c r="F3635" t="s">
        <v>0</v>
      </c>
      <c r="G3635" t="s">
        <v>273</v>
      </c>
      <c r="H3635" t="str">
        <f>_xlfn.XLOOKUP(Flights[[#This Row],[Destination]],Airports!$A$1:$A$77,Airports!$D$1:$D$77,"Code not found")</f>
        <v>Denver</v>
      </c>
      <c r="I3635" t="str" cm="1">
        <f t="array" ref="I3635">_xlfn.XLOOKUP(Flights[[#This Row],[Destination]],_xlfn._TRO_TRAILING(Airports!A:A),_xlfn._TRO_TRAILING(Airports!E:E),"Code not found")</f>
        <v>CO</v>
      </c>
      <c r="J3635" s="1">
        <v>0.85763888888888884</v>
      </c>
      <c r="K3635">
        <f>HOUR(Flights[[#This Row],[Scheduled Departure]])</f>
        <v>20</v>
      </c>
      <c r="L3635" s="1">
        <v>0.84513888888888888</v>
      </c>
      <c r="M3635">
        <v>-18</v>
      </c>
      <c r="N3635">
        <v>160</v>
      </c>
      <c r="O3635" s="14">
        <f>Flights[[#This Row],[Length (min)]]/60</f>
        <v>2.6666666666666665</v>
      </c>
      <c r="P3635">
        <v>862</v>
      </c>
      <c r="Q3635" s="17">
        <f>IFERROR(Flights[[#This Row],[Distance]]/Flights[[#This Row],[Length (hr)]],"")</f>
        <v>323.25</v>
      </c>
      <c r="R3635" s="1">
        <v>0.99305555555555558</v>
      </c>
      <c r="S3635" s="1">
        <v>0.99791666666666667</v>
      </c>
      <c r="T3635">
        <v>7</v>
      </c>
      <c r="U3635" t="str">
        <f>IF(Flights[[#This Row],[Arrival Delay]]="","Cancelled",IF(Flights[[#This Row],[Arrival Delay]]&gt;15,"Delayed","On time"))</f>
        <v>On time</v>
      </c>
      <c r="V3635" t="str">
        <f>IF(Flights[[#This Row],[Status]]&lt;&gt;"Delayed","",IF(Flights[[#This Row],[Arrival Delay]]&gt;120,"Severe",IF(Flights[[#This Row],[Arrival Delay]]&gt;60,"Major","Moderate")))</f>
        <v/>
      </c>
      <c r="X3635" t="str">
        <f>IF(OR(AND(Flights[[#This Row],[Status]]="Cancelled",Flights[[#This Row],[Cancellation Reason]]="Airline/Carrier"),Flights[[#This Row],[Delay Type]]="Severe"),"Yes","No")</f>
        <v>No</v>
      </c>
    </row>
    <row r="3636" spans="1:24" x14ac:dyDescent="0.25">
      <c r="A3636" s="3">
        <v>42267</v>
      </c>
      <c r="B3636">
        <f>WEEKNUM(Flights[[#This Row],[Date]],2)</f>
        <v>38</v>
      </c>
      <c r="C3636">
        <f>WEEKDAY(Flights[[#This Row],[Date]],2)</f>
        <v>7</v>
      </c>
      <c r="D3636" t="s">
        <v>1659</v>
      </c>
      <c r="E3636" t="s">
        <v>1990</v>
      </c>
      <c r="F3636" t="s">
        <v>0</v>
      </c>
      <c r="G3636" t="s">
        <v>9</v>
      </c>
      <c r="H3636" t="str">
        <f>_xlfn.XLOOKUP(Flights[[#This Row],[Destination]],Airports!$A$1:$A$77,Airports!$D$1:$D$77,"Code not found")</f>
        <v>San Francisco</v>
      </c>
      <c r="I3636" t="str" cm="1">
        <f t="array" ref="I3636">_xlfn.XLOOKUP(Flights[[#This Row],[Destination]],_xlfn._TRO_TRAILING(Airports!A:A),_xlfn._TRO_TRAILING(Airports!E:E),"Code not found")</f>
        <v>CA</v>
      </c>
      <c r="J3636" s="1">
        <v>0.94444444444444442</v>
      </c>
      <c r="K3636">
        <f>HOUR(Flights[[#This Row],[Scheduled Departure]])</f>
        <v>22</v>
      </c>
      <c r="L3636" s="1">
        <v>0.9458333333333333</v>
      </c>
      <c r="M3636">
        <v>2</v>
      </c>
      <c r="N3636">
        <v>79</v>
      </c>
      <c r="O3636" s="14">
        <f>Flights[[#This Row],[Length (min)]]/60</f>
        <v>1.3166666666666667</v>
      </c>
      <c r="P3636">
        <v>337</v>
      </c>
      <c r="Q3636" s="17">
        <f>IFERROR(Flights[[#This Row],[Distance]]/Flights[[#This Row],[Length (hr)]],"")</f>
        <v>255.9493670886076</v>
      </c>
      <c r="R3636" s="1">
        <v>0.99861111111111112</v>
      </c>
      <c r="S3636" s="1">
        <v>6.9444444444444447E-4</v>
      </c>
      <c r="T3636">
        <v>3</v>
      </c>
      <c r="U3636" t="str">
        <f>IF(Flights[[#This Row],[Arrival Delay]]="","Cancelled",IF(Flights[[#This Row],[Arrival Delay]]&gt;15,"Delayed","On time"))</f>
        <v>On time</v>
      </c>
      <c r="V3636" t="str">
        <f>IF(Flights[[#This Row],[Status]]&lt;&gt;"Delayed","",IF(Flights[[#This Row],[Arrival Delay]]&gt;120,"Severe",IF(Flights[[#This Row],[Arrival Delay]]&gt;60,"Major","Moderate")))</f>
        <v/>
      </c>
      <c r="X3636" t="str">
        <f>IF(OR(AND(Flights[[#This Row],[Status]]="Cancelled",Flights[[#This Row],[Cancellation Reason]]="Airline/Carrier"),Flights[[#This Row],[Delay Type]]="Severe"),"Yes","No")</f>
        <v>No</v>
      </c>
    </row>
    <row r="3637" spans="1:24" x14ac:dyDescent="0.25">
      <c r="A3637" s="3">
        <v>42268</v>
      </c>
      <c r="B3637">
        <f>WEEKNUM(Flights[[#This Row],[Date]],2)</f>
        <v>39</v>
      </c>
      <c r="C3637">
        <f>WEEKDAY(Flights[[#This Row],[Date]],2)</f>
        <v>1</v>
      </c>
      <c r="D3637" t="s">
        <v>1456</v>
      </c>
      <c r="E3637" t="s">
        <v>1989</v>
      </c>
      <c r="F3637" t="s">
        <v>0</v>
      </c>
      <c r="G3637" t="s">
        <v>314</v>
      </c>
      <c r="H3637" t="str">
        <f>_xlfn.XLOOKUP(Flights[[#This Row],[Destination]],Airports!$A$1:$A$77,Airports!$D$1:$D$77,"Code not found")</f>
        <v>Minneapolis</v>
      </c>
      <c r="I3637" t="str" cm="1">
        <f t="array" ref="I3637">_xlfn.XLOOKUP(Flights[[#This Row],[Destination]],_xlfn._TRO_TRAILING(Airports!A:A),_xlfn._TRO_TRAILING(Airports!E:E),"Code not found")</f>
        <v>MN</v>
      </c>
      <c r="J3637" s="1">
        <v>1.0416666666666666E-2</v>
      </c>
      <c r="K3637">
        <f>HOUR(Flights[[#This Row],[Scheduled Departure]])</f>
        <v>0</v>
      </c>
      <c r="L3637" s="1">
        <v>6.2500000000000003E-3</v>
      </c>
      <c r="M3637">
        <v>-6</v>
      </c>
      <c r="N3637">
        <v>205</v>
      </c>
      <c r="O3637" s="14">
        <f>Flights[[#This Row],[Length (min)]]/60</f>
        <v>3.4166666666666665</v>
      </c>
      <c r="P3637">
        <v>1535</v>
      </c>
      <c r="Q3637" s="17">
        <f>IFERROR(Flights[[#This Row],[Distance]]/Flights[[#This Row],[Length (hr)]],"")</f>
        <v>449.26829268292687</v>
      </c>
      <c r="R3637" s="1">
        <v>0.2388888888888889</v>
      </c>
      <c r="S3637" s="1">
        <v>0.23194444444444445</v>
      </c>
      <c r="T3637">
        <v>-10</v>
      </c>
      <c r="U3637" t="str">
        <f>IF(Flights[[#This Row],[Arrival Delay]]="","Cancelled",IF(Flights[[#This Row],[Arrival Delay]]&gt;15,"Delayed","On time"))</f>
        <v>On time</v>
      </c>
      <c r="V3637" t="str">
        <f>IF(Flights[[#This Row],[Status]]&lt;&gt;"Delayed","",IF(Flights[[#This Row],[Arrival Delay]]&gt;120,"Severe",IF(Flights[[#This Row],[Arrival Delay]]&gt;60,"Major","Moderate")))</f>
        <v/>
      </c>
      <c r="X3637" t="str">
        <f>IF(OR(AND(Flights[[#This Row],[Status]]="Cancelled",Flights[[#This Row],[Cancellation Reason]]="Airline/Carrier"),Flights[[#This Row],[Delay Type]]="Severe"),"Yes","No")</f>
        <v>No</v>
      </c>
    </row>
    <row r="3638" spans="1:24" x14ac:dyDescent="0.25">
      <c r="A3638" s="3">
        <v>42268</v>
      </c>
      <c r="B3638">
        <f>WEEKNUM(Flights[[#This Row],[Date]],2)</f>
        <v>39</v>
      </c>
      <c r="C3638">
        <f>WEEKDAY(Flights[[#This Row],[Date]],2)</f>
        <v>1</v>
      </c>
      <c r="D3638" t="s">
        <v>1377</v>
      </c>
      <c r="E3638" t="s">
        <v>1996</v>
      </c>
      <c r="F3638" t="s">
        <v>0</v>
      </c>
      <c r="G3638" t="s">
        <v>270</v>
      </c>
      <c r="H3638" t="str">
        <f>_xlfn.XLOOKUP(Flights[[#This Row],[Destination]],Airports!$A$1:$A$77,Airports!$D$1:$D$77,"Code not found")</f>
        <v>Dallas</v>
      </c>
      <c r="I3638" t="str" cm="1">
        <f t="array" ref="I3638">_xlfn.XLOOKUP(Flights[[#This Row],[Destination]],_xlfn._TRO_TRAILING(Airports!A:A),_xlfn._TRO_TRAILING(Airports!E:E),"Code not found")</f>
        <v>TX</v>
      </c>
      <c r="J3638" s="1">
        <v>0.29166666666666669</v>
      </c>
      <c r="K3638">
        <f>HOUR(Flights[[#This Row],[Scheduled Departure]])</f>
        <v>7</v>
      </c>
      <c r="L3638" s="1">
        <v>0.29097222222222224</v>
      </c>
      <c r="M3638">
        <v>-1</v>
      </c>
      <c r="N3638">
        <v>175</v>
      </c>
      <c r="O3638" s="14">
        <f>Flights[[#This Row],[Length (min)]]/60</f>
        <v>2.9166666666666665</v>
      </c>
      <c r="P3638">
        <v>1246</v>
      </c>
      <c r="Q3638" s="17">
        <f>IFERROR(Flights[[#This Row],[Distance]]/Flights[[#This Row],[Length (hr)]],"")</f>
        <v>427.20000000000005</v>
      </c>
      <c r="R3638" s="1">
        <v>0.50347222222222221</v>
      </c>
      <c r="S3638" s="1">
        <v>0.49583333333333335</v>
      </c>
      <c r="T3638">
        <v>-11</v>
      </c>
      <c r="U3638" t="str">
        <f>IF(Flights[[#This Row],[Arrival Delay]]="","Cancelled",IF(Flights[[#This Row],[Arrival Delay]]&gt;15,"Delayed","On time"))</f>
        <v>On time</v>
      </c>
      <c r="V3638" t="str">
        <f>IF(Flights[[#This Row],[Status]]&lt;&gt;"Delayed","",IF(Flights[[#This Row],[Arrival Delay]]&gt;120,"Severe",IF(Flights[[#This Row],[Arrival Delay]]&gt;60,"Major","Moderate")))</f>
        <v/>
      </c>
      <c r="X3638" t="str">
        <f>IF(OR(AND(Flights[[#This Row],[Status]]="Cancelled",Flights[[#This Row],[Cancellation Reason]]="Airline/Carrier"),Flights[[#This Row],[Delay Type]]="Severe"),"Yes","No")</f>
        <v>No</v>
      </c>
    </row>
    <row r="3639" spans="1:24" x14ac:dyDescent="0.25">
      <c r="A3639" s="3">
        <v>42268</v>
      </c>
      <c r="B3639">
        <f>WEEKNUM(Flights[[#This Row],[Date]],2)</f>
        <v>39</v>
      </c>
      <c r="C3639">
        <f>WEEKDAY(Flights[[#This Row],[Date]],2)</f>
        <v>1</v>
      </c>
      <c r="D3639" t="s">
        <v>1669</v>
      </c>
      <c r="E3639" t="s">
        <v>1995</v>
      </c>
      <c r="F3639" t="s">
        <v>0</v>
      </c>
      <c r="G3639" t="s">
        <v>273</v>
      </c>
      <c r="H3639" t="str">
        <f>_xlfn.XLOOKUP(Flights[[#This Row],[Destination]],Airports!$A$1:$A$77,Airports!$D$1:$D$77,"Code not found")</f>
        <v>Denver</v>
      </c>
      <c r="I3639" t="str" cm="1">
        <f t="array" ref="I3639">_xlfn.XLOOKUP(Flights[[#This Row],[Destination]],_xlfn._TRO_TRAILING(Airports!A:A),_xlfn._TRO_TRAILING(Airports!E:E),"Code not found")</f>
        <v>CO</v>
      </c>
      <c r="J3639" s="1">
        <v>0.3263888888888889</v>
      </c>
      <c r="K3639">
        <f>HOUR(Flights[[#This Row],[Scheduled Departure]])</f>
        <v>7</v>
      </c>
      <c r="L3639" s="1">
        <v>0.32569444444444445</v>
      </c>
      <c r="M3639">
        <v>-1</v>
      </c>
      <c r="N3639">
        <v>125</v>
      </c>
      <c r="O3639" s="14">
        <f>Flights[[#This Row],[Length (min)]]/60</f>
        <v>2.0833333333333335</v>
      </c>
      <c r="P3639">
        <v>862</v>
      </c>
      <c r="Q3639" s="17">
        <f>IFERROR(Flights[[#This Row],[Distance]]/Flights[[#This Row],[Length (hr)]],"")</f>
        <v>413.76</v>
      </c>
      <c r="R3639" s="1">
        <v>0.46527777777777779</v>
      </c>
      <c r="S3639" s="1">
        <v>0.45416666666666666</v>
      </c>
      <c r="T3639">
        <v>-16</v>
      </c>
      <c r="U3639" t="str">
        <f>IF(Flights[[#This Row],[Arrival Delay]]="","Cancelled",IF(Flights[[#This Row],[Arrival Delay]]&gt;15,"Delayed","On time"))</f>
        <v>On time</v>
      </c>
      <c r="V3639" t="str">
        <f>IF(Flights[[#This Row],[Status]]&lt;&gt;"Delayed","",IF(Flights[[#This Row],[Arrival Delay]]&gt;120,"Severe",IF(Flights[[#This Row],[Arrival Delay]]&gt;60,"Major","Moderate")))</f>
        <v/>
      </c>
      <c r="X3639" t="str">
        <f>IF(OR(AND(Flights[[#This Row],[Status]]="Cancelled",Flights[[#This Row],[Cancellation Reason]]="Airline/Carrier"),Flights[[#This Row],[Delay Type]]="Severe"),"Yes","No")</f>
        <v>No</v>
      </c>
    </row>
    <row r="3640" spans="1:24" x14ac:dyDescent="0.25">
      <c r="A3640" s="3">
        <v>42268</v>
      </c>
      <c r="B3640">
        <f>WEEKNUM(Flights[[#This Row],[Date]],2)</f>
        <v>39</v>
      </c>
      <c r="C3640">
        <f>WEEKDAY(Flights[[#This Row],[Date]],2)</f>
        <v>1</v>
      </c>
      <c r="D3640" t="s">
        <v>212</v>
      </c>
      <c r="E3640" t="s">
        <v>1987</v>
      </c>
      <c r="F3640" t="s">
        <v>0</v>
      </c>
      <c r="G3640" t="s">
        <v>16</v>
      </c>
      <c r="H3640" t="str">
        <f>_xlfn.XLOOKUP(Flights[[#This Row],[Destination]],Airports!$A$1:$A$77,Airports!$D$1:$D$77,"Code not found")</f>
        <v>Dulles</v>
      </c>
      <c r="I3640" t="str" cm="1">
        <f t="array" ref="I3640">_xlfn.XLOOKUP(Flights[[#This Row],[Destination]],_xlfn._TRO_TRAILING(Airports!A:A),_xlfn._TRO_TRAILING(Airports!E:E),"Code not found")</f>
        <v>VA</v>
      </c>
      <c r="J3640" s="1">
        <v>0.33333333333333331</v>
      </c>
      <c r="K3640">
        <f>HOUR(Flights[[#This Row],[Scheduled Departure]])</f>
        <v>8</v>
      </c>
      <c r="L3640" s="1">
        <v>0.3263888888888889</v>
      </c>
      <c r="M3640">
        <v>-10</v>
      </c>
      <c r="N3640">
        <v>294</v>
      </c>
      <c r="O3640" s="14">
        <f>Flights[[#This Row],[Length (min)]]/60</f>
        <v>4.9000000000000004</v>
      </c>
      <c r="P3640">
        <v>2288</v>
      </c>
      <c r="Q3640" s="17">
        <f>IFERROR(Flights[[#This Row],[Distance]]/Flights[[#This Row],[Length (hr)]],"")</f>
        <v>466.93877551020404</v>
      </c>
      <c r="R3640" s="1">
        <v>0.66666666666666663</v>
      </c>
      <c r="S3640" s="1">
        <v>0.65555555555555556</v>
      </c>
      <c r="T3640">
        <v>-16</v>
      </c>
      <c r="U3640" t="str">
        <f>IF(Flights[[#This Row],[Arrival Delay]]="","Cancelled",IF(Flights[[#This Row],[Arrival Delay]]&gt;15,"Delayed","On time"))</f>
        <v>On time</v>
      </c>
      <c r="V3640" t="str">
        <f>IF(Flights[[#This Row],[Status]]&lt;&gt;"Delayed","",IF(Flights[[#This Row],[Arrival Delay]]&gt;120,"Severe",IF(Flights[[#This Row],[Arrival Delay]]&gt;60,"Major","Moderate")))</f>
        <v/>
      </c>
      <c r="X3640" t="str">
        <f>IF(OR(AND(Flights[[#This Row],[Status]]="Cancelled",Flights[[#This Row],[Cancellation Reason]]="Airline/Carrier"),Flights[[#This Row],[Delay Type]]="Severe"),"Yes","No")</f>
        <v>No</v>
      </c>
    </row>
    <row r="3641" spans="1:24" x14ac:dyDescent="0.25">
      <c r="A3641" s="3">
        <v>42268</v>
      </c>
      <c r="B3641">
        <f>WEEKNUM(Flights[[#This Row],[Date]],2)</f>
        <v>39</v>
      </c>
      <c r="C3641">
        <f>WEEKDAY(Flights[[#This Row],[Date]],2)</f>
        <v>1</v>
      </c>
      <c r="D3641" t="s">
        <v>1409</v>
      </c>
      <c r="E3641" t="s">
        <v>1990</v>
      </c>
      <c r="F3641" t="s">
        <v>0</v>
      </c>
      <c r="G3641" t="s">
        <v>16</v>
      </c>
      <c r="H3641" t="str">
        <f>_xlfn.XLOOKUP(Flights[[#This Row],[Destination]],Airports!$A$1:$A$77,Airports!$D$1:$D$77,"Code not found")</f>
        <v>Dulles</v>
      </c>
      <c r="I3641" t="str" cm="1">
        <f t="array" ref="I3641">_xlfn.XLOOKUP(Flights[[#This Row],[Destination]],_xlfn._TRO_TRAILING(Airports!A:A),_xlfn._TRO_TRAILING(Airports!E:E),"Code not found")</f>
        <v>VA</v>
      </c>
      <c r="J3641" s="1">
        <v>0.45069444444444445</v>
      </c>
      <c r="K3641">
        <f>HOUR(Flights[[#This Row],[Scheduled Departure]])</f>
        <v>10</v>
      </c>
      <c r="L3641" s="1">
        <v>0.48958333333333331</v>
      </c>
      <c r="M3641">
        <v>56</v>
      </c>
      <c r="N3641">
        <v>306</v>
      </c>
      <c r="O3641" s="14">
        <f>Flights[[#This Row],[Length (min)]]/60</f>
        <v>5.0999999999999996</v>
      </c>
      <c r="P3641">
        <v>2288</v>
      </c>
      <c r="Q3641" s="17">
        <f>IFERROR(Flights[[#This Row],[Distance]]/Flights[[#This Row],[Length (hr)]],"")</f>
        <v>448.62745098039221</v>
      </c>
      <c r="R3641" s="1">
        <v>0.78819444444444442</v>
      </c>
      <c r="S3641" s="1">
        <v>0.82708333333333328</v>
      </c>
      <c r="T3641">
        <v>56</v>
      </c>
      <c r="U3641" t="str">
        <f>IF(Flights[[#This Row],[Arrival Delay]]="","Cancelled",IF(Flights[[#This Row],[Arrival Delay]]&gt;15,"Delayed","On time"))</f>
        <v>Delayed</v>
      </c>
      <c r="V3641" t="str">
        <f>IF(Flights[[#This Row],[Status]]&lt;&gt;"Delayed","",IF(Flights[[#This Row],[Arrival Delay]]&gt;120,"Severe",IF(Flights[[#This Row],[Arrival Delay]]&gt;60,"Major","Moderate")))</f>
        <v>Moderate</v>
      </c>
      <c r="X3641" t="str">
        <f>IF(OR(AND(Flights[[#This Row],[Status]]="Cancelled",Flights[[#This Row],[Cancellation Reason]]="Airline/Carrier"),Flights[[#This Row],[Delay Type]]="Severe"),"Yes","No")</f>
        <v>No</v>
      </c>
    </row>
    <row r="3642" spans="1:24" x14ac:dyDescent="0.25">
      <c r="A3642" s="3">
        <v>42268</v>
      </c>
      <c r="B3642">
        <f>WEEKNUM(Flights[[#This Row],[Date]],2)</f>
        <v>39</v>
      </c>
      <c r="C3642">
        <f>WEEKDAY(Flights[[#This Row],[Date]],2)</f>
        <v>1</v>
      </c>
      <c r="D3642" t="s">
        <v>35</v>
      </c>
      <c r="E3642" t="s">
        <v>1987</v>
      </c>
      <c r="F3642" t="s">
        <v>0</v>
      </c>
      <c r="G3642" t="s">
        <v>3</v>
      </c>
      <c r="H3642" t="str">
        <f>_xlfn.XLOOKUP(Flights[[#This Row],[Destination]],Airports!$A$1:$A$77,Airports!$D$1:$D$77,"Code not found")</f>
        <v>Dallas</v>
      </c>
      <c r="I3642" t="str" cm="1">
        <f t="array" ref="I3642">_xlfn.XLOOKUP(Flights[[#This Row],[Destination]],_xlfn._TRO_TRAILING(Airports!A:A),_xlfn._TRO_TRAILING(Airports!E:E),"Code not found")</f>
        <v>TX</v>
      </c>
      <c r="J3642" s="1">
        <v>0.46875</v>
      </c>
      <c r="K3642">
        <f>HOUR(Flights[[#This Row],[Scheduled Departure]])</f>
        <v>11</v>
      </c>
      <c r="L3642" s="1">
        <v>0.46597222222222223</v>
      </c>
      <c r="M3642">
        <v>-4</v>
      </c>
      <c r="N3642">
        <v>181</v>
      </c>
      <c r="O3642" s="14">
        <f>Flights[[#This Row],[Length (min)]]/60</f>
        <v>3.0166666666666666</v>
      </c>
      <c r="P3642">
        <v>1235</v>
      </c>
      <c r="Q3642" s="17">
        <f>IFERROR(Flights[[#This Row],[Distance]]/Flights[[#This Row],[Length (hr)]],"")</f>
        <v>409.39226519337018</v>
      </c>
      <c r="R3642" s="1">
        <v>0.68472222222222223</v>
      </c>
      <c r="S3642" s="1">
        <v>0.67500000000000004</v>
      </c>
      <c r="T3642">
        <v>-14</v>
      </c>
      <c r="U3642" t="str">
        <f>IF(Flights[[#This Row],[Arrival Delay]]="","Cancelled",IF(Flights[[#This Row],[Arrival Delay]]&gt;15,"Delayed","On time"))</f>
        <v>On time</v>
      </c>
      <c r="V3642" t="str">
        <f>IF(Flights[[#This Row],[Status]]&lt;&gt;"Delayed","",IF(Flights[[#This Row],[Arrival Delay]]&gt;120,"Severe",IF(Flights[[#This Row],[Arrival Delay]]&gt;60,"Major","Moderate")))</f>
        <v/>
      </c>
      <c r="X3642" t="str">
        <f>IF(OR(AND(Flights[[#This Row],[Status]]="Cancelled",Flights[[#This Row],[Cancellation Reason]]="Airline/Carrier"),Flights[[#This Row],[Delay Type]]="Severe"),"Yes","No")</f>
        <v>No</v>
      </c>
    </row>
    <row r="3643" spans="1:24" x14ac:dyDescent="0.25">
      <c r="A3643" s="3">
        <v>42268</v>
      </c>
      <c r="B3643">
        <f>WEEKNUM(Flights[[#This Row],[Date]],2)</f>
        <v>39</v>
      </c>
      <c r="C3643">
        <f>WEEKDAY(Flights[[#This Row],[Date]],2)</f>
        <v>1</v>
      </c>
      <c r="D3643" t="s">
        <v>175</v>
      </c>
      <c r="E3643" t="s">
        <v>1987</v>
      </c>
      <c r="F3643" t="s">
        <v>0</v>
      </c>
      <c r="G3643" t="s">
        <v>4</v>
      </c>
      <c r="H3643" t="str">
        <f>_xlfn.XLOOKUP(Flights[[#This Row],[Destination]],Airports!$A$1:$A$77,Airports!$D$1:$D$77,"Code not found")</f>
        <v>Chicago</v>
      </c>
      <c r="I3643" t="str" cm="1">
        <f t="array" ref="I3643">_xlfn.XLOOKUP(Flights[[#This Row],[Destination]],_xlfn._TRO_TRAILING(Airports!A:A),_xlfn._TRO_TRAILING(Airports!E:E),"Code not found")</f>
        <v>IL</v>
      </c>
      <c r="J3643" s="1">
        <v>0.47569444444444442</v>
      </c>
      <c r="K3643">
        <f>HOUR(Flights[[#This Row],[Scheduled Departure]])</f>
        <v>11</v>
      </c>
      <c r="L3643" s="1">
        <v>0.47222222222222221</v>
      </c>
      <c r="M3643">
        <v>-5</v>
      </c>
      <c r="N3643">
        <v>281</v>
      </c>
      <c r="O3643" s="14">
        <f>Flights[[#This Row],[Length (min)]]/60</f>
        <v>4.6833333333333336</v>
      </c>
      <c r="P3643">
        <v>1744</v>
      </c>
      <c r="Q3643" s="17">
        <f>IFERROR(Flights[[#This Row],[Distance]]/Flights[[#This Row],[Length (hr)]],"")</f>
        <v>372.38434163701066</v>
      </c>
      <c r="R3643" s="1">
        <v>0.73055555555555551</v>
      </c>
      <c r="S3643" s="1">
        <v>0.75069444444444444</v>
      </c>
      <c r="T3643">
        <v>29</v>
      </c>
      <c r="U3643" t="str">
        <f>IF(Flights[[#This Row],[Arrival Delay]]="","Cancelled",IF(Flights[[#This Row],[Arrival Delay]]&gt;15,"Delayed","On time"))</f>
        <v>Delayed</v>
      </c>
      <c r="V3643" t="str">
        <f>IF(Flights[[#This Row],[Status]]&lt;&gt;"Delayed","",IF(Flights[[#This Row],[Arrival Delay]]&gt;120,"Severe",IF(Flights[[#This Row],[Arrival Delay]]&gt;60,"Major","Moderate")))</f>
        <v>Moderate</v>
      </c>
      <c r="X3643" t="str">
        <f>IF(OR(AND(Flights[[#This Row],[Status]]="Cancelled",Flights[[#This Row],[Cancellation Reason]]="Airline/Carrier"),Flights[[#This Row],[Delay Type]]="Severe"),"Yes","No")</f>
        <v>No</v>
      </c>
    </row>
    <row r="3644" spans="1:24" x14ac:dyDescent="0.25">
      <c r="A3644" s="3">
        <v>42268</v>
      </c>
      <c r="B3644">
        <f>WEEKNUM(Flights[[#This Row],[Date]],2)</f>
        <v>39</v>
      </c>
      <c r="C3644">
        <f>WEEKDAY(Flights[[#This Row],[Date]],2)</f>
        <v>1</v>
      </c>
      <c r="D3644" t="s">
        <v>1055</v>
      </c>
      <c r="E3644" t="s">
        <v>1994</v>
      </c>
      <c r="F3644" t="s">
        <v>0</v>
      </c>
      <c r="G3644" t="s">
        <v>356</v>
      </c>
      <c r="H3644" t="str">
        <f>_xlfn.XLOOKUP(Flights[[#This Row],[Destination]],Airports!$A$1:$A$77,Airports!$D$1:$D$77,"Code not found")</f>
        <v>Tucson</v>
      </c>
      <c r="I3644" t="str" cm="1">
        <f t="array" ref="I3644">_xlfn.XLOOKUP(Flights[[#This Row],[Destination]],_xlfn._TRO_TRAILING(Airports!A:A),_xlfn._TRO_TRAILING(Airports!E:E),"Code not found")</f>
        <v>AZ</v>
      </c>
      <c r="J3644" s="1">
        <v>0.51388888888888884</v>
      </c>
      <c r="K3644">
        <f>HOUR(Flights[[#This Row],[Scheduled Departure]])</f>
        <v>12</v>
      </c>
      <c r="L3644" s="1">
        <v>0</v>
      </c>
      <c r="O3644" s="14">
        <f>Flights[[#This Row],[Length (min)]]/60</f>
        <v>0</v>
      </c>
      <c r="P3644">
        <v>451</v>
      </c>
      <c r="Q3644" s="17" t="str">
        <f>IFERROR(Flights[[#This Row],[Distance]]/Flights[[#This Row],[Length (hr)]],"")</f>
        <v/>
      </c>
      <c r="R3644" s="1">
        <v>0.57986111111111116</v>
      </c>
      <c r="S3644" s="1">
        <v>0</v>
      </c>
      <c r="U3644" t="str">
        <f>IF(Flights[[#This Row],[Arrival Delay]]="","Cancelled",IF(Flights[[#This Row],[Arrival Delay]]&gt;15,"Delayed","On time"))</f>
        <v>Cancelled</v>
      </c>
      <c r="V3644" t="str">
        <f>IF(Flights[[#This Row],[Status]]&lt;&gt;"Delayed","",IF(Flights[[#This Row],[Arrival Delay]]&gt;120,"Severe",IF(Flights[[#This Row],[Arrival Delay]]&gt;60,"Major","Moderate")))</f>
        <v/>
      </c>
      <c r="W3644" t="s">
        <v>25</v>
      </c>
      <c r="X3644" t="str">
        <f>IF(OR(AND(Flights[[#This Row],[Status]]="Cancelled",Flights[[#This Row],[Cancellation Reason]]="Airline/Carrier"),Flights[[#This Row],[Delay Type]]="Severe"),"Yes","No")</f>
        <v>No</v>
      </c>
    </row>
    <row r="3645" spans="1:24" x14ac:dyDescent="0.25">
      <c r="A3645" s="3">
        <v>42268</v>
      </c>
      <c r="B3645">
        <f>WEEKNUM(Flights[[#This Row],[Date]],2)</f>
        <v>39</v>
      </c>
      <c r="C3645">
        <f>WEEKDAY(Flights[[#This Row],[Date]],2)</f>
        <v>1</v>
      </c>
      <c r="D3645" t="s">
        <v>1620</v>
      </c>
      <c r="E3645" t="s">
        <v>1994</v>
      </c>
      <c r="F3645" t="s">
        <v>0</v>
      </c>
      <c r="G3645" t="s">
        <v>9</v>
      </c>
      <c r="H3645" t="str">
        <f>_xlfn.XLOOKUP(Flights[[#This Row],[Destination]],Airports!$A$1:$A$77,Airports!$D$1:$D$77,"Code not found")</f>
        <v>San Francisco</v>
      </c>
      <c r="I3645" t="str" cm="1">
        <f t="array" ref="I3645">_xlfn.XLOOKUP(Flights[[#This Row],[Destination]],_xlfn._TRO_TRAILING(Airports!A:A),_xlfn._TRO_TRAILING(Airports!E:E),"Code not found")</f>
        <v>CA</v>
      </c>
      <c r="J3645" s="1">
        <v>0.62569444444444444</v>
      </c>
      <c r="K3645">
        <f>HOUR(Flights[[#This Row],[Scheduled Departure]])</f>
        <v>15</v>
      </c>
      <c r="L3645" s="1">
        <v>0.68541666666666667</v>
      </c>
      <c r="M3645">
        <v>86</v>
      </c>
      <c r="N3645">
        <v>86</v>
      </c>
      <c r="O3645" s="14">
        <f>Flights[[#This Row],[Length (min)]]/60</f>
        <v>1.4333333333333333</v>
      </c>
      <c r="P3645">
        <v>337</v>
      </c>
      <c r="Q3645" s="17">
        <f>IFERROR(Flights[[#This Row],[Distance]]/Flights[[#This Row],[Length (hr)]],"")</f>
        <v>235.11627906976744</v>
      </c>
      <c r="R3645" s="1">
        <v>0.68333333333333335</v>
      </c>
      <c r="S3645" s="1">
        <v>0.74513888888888891</v>
      </c>
      <c r="T3645">
        <v>89</v>
      </c>
      <c r="U3645" t="str">
        <f>IF(Flights[[#This Row],[Arrival Delay]]="","Cancelled",IF(Flights[[#This Row],[Arrival Delay]]&gt;15,"Delayed","On time"))</f>
        <v>Delayed</v>
      </c>
      <c r="V3645" t="str">
        <f>IF(Flights[[#This Row],[Status]]&lt;&gt;"Delayed","",IF(Flights[[#This Row],[Arrival Delay]]&gt;120,"Severe",IF(Flights[[#This Row],[Arrival Delay]]&gt;60,"Major","Moderate")))</f>
        <v>Major</v>
      </c>
      <c r="X3645" t="str">
        <f>IF(OR(AND(Flights[[#This Row],[Status]]="Cancelled",Flights[[#This Row],[Cancellation Reason]]="Airline/Carrier"),Flights[[#This Row],[Delay Type]]="Severe"),"Yes","No")</f>
        <v>No</v>
      </c>
    </row>
    <row r="3646" spans="1:24" x14ac:dyDescent="0.25">
      <c r="A3646" s="3">
        <v>42268</v>
      </c>
      <c r="B3646">
        <f>WEEKNUM(Flights[[#This Row],[Date]],2)</f>
        <v>39</v>
      </c>
      <c r="C3646">
        <f>WEEKDAY(Flights[[#This Row],[Date]],2)</f>
        <v>1</v>
      </c>
      <c r="D3646" t="s">
        <v>574</v>
      </c>
      <c r="E3646" t="s">
        <v>1996</v>
      </c>
      <c r="F3646" t="s">
        <v>0</v>
      </c>
      <c r="G3646" t="s">
        <v>9</v>
      </c>
      <c r="H3646" t="str">
        <f>_xlfn.XLOOKUP(Flights[[#This Row],[Destination]],Airports!$A$1:$A$77,Airports!$D$1:$D$77,"Code not found")</f>
        <v>San Francisco</v>
      </c>
      <c r="I3646" t="str" cm="1">
        <f t="array" ref="I3646">_xlfn.XLOOKUP(Flights[[#This Row],[Destination]],_xlfn._TRO_TRAILING(Airports!A:A),_xlfn._TRO_TRAILING(Airports!E:E),"Code not found")</f>
        <v>CA</v>
      </c>
      <c r="J3646" s="1">
        <v>0.69097222222222221</v>
      </c>
      <c r="K3646">
        <f>HOUR(Flights[[#This Row],[Scheduled Departure]])</f>
        <v>16</v>
      </c>
      <c r="L3646" s="1">
        <v>0.68958333333333333</v>
      </c>
      <c r="M3646">
        <v>-2</v>
      </c>
      <c r="N3646">
        <v>67</v>
      </c>
      <c r="O3646" s="14">
        <f>Flights[[#This Row],[Length (min)]]/60</f>
        <v>1.1166666666666667</v>
      </c>
      <c r="P3646">
        <v>337</v>
      </c>
      <c r="Q3646" s="17">
        <f>IFERROR(Flights[[#This Row],[Distance]]/Flights[[#This Row],[Length (hr)]],"")</f>
        <v>301.79104477611941</v>
      </c>
      <c r="R3646" s="1">
        <v>0.73958333333333337</v>
      </c>
      <c r="S3646" s="1">
        <v>0.73611111111111116</v>
      </c>
      <c r="T3646">
        <v>-5</v>
      </c>
      <c r="U3646" t="str">
        <f>IF(Flights[[#This Row],[Arrival Delay]]="","Cancelled",IF(Flights[[#This Row],[Arrival Delay]]&gt;15,"Delayed","On time"))</f>
        <v>On time</v>
      </c>
      <c r="V3646" t="str">
        <f>IF(Flights[[#This Row],[Status]]&lt;&gt;"Delayed","",IF(Flights[[#This Row],[Arrival Delay]]&gt;120,"Severe",IF(Flights[[#This Row],[Arrival Delay]]&gt;60,"Major","Moderate")))</f>
        <v/>
      </c>
      <c r="X3646" t="str">
        <f>IF(OR(AND(Flights[[#This Row],[Status]]="Cancelled",Flights[[#This Row],[Cancellation Reason]]="Airline/Carrier"),Flights[[#This Row],[Delay Type]]="Severe"),"Yes","No")</f>
        <v>No</v>
      </c>
    </row>
    <row r="3647" spans="1:24" x14ac:dyDescent="0.25">
      <c r="A3647" s="3">
        <v>42268</v>
      </c>
      <c r="B3647">
        <f>WEEKNUM(Flights[[#This Row],[Date]],2)</f>
        <v>39</v>
      </c>
      <c r="C3647">
        <f>WEEKDAY(Flights[[#This Row],[Date]],2)</f>
        <v>1</v>
      </c>
      <c r="D3647" t="s">
        <v>149</v>
      </c>
      <c r="E3647" t="s">
        <v>1987</v>
      </c>
      <c r="F3647" t="s">
        <v>0</v>
      </c>
      <c r="G3647" t="s">
        <v>10</v>
      </c>
      <c r="H3647" t="str">
        <f>_xlfn.XLOOKUP(Flights[[#This Row],[Destination]],Airports!$A$1:$A$77,Airports!$D$1:$D$77,"Code not found")</f>
        <v>Boston</v>
      </c>
      <c r="I3647" t="str" cm="1">
        <f t="array" ref="I3647">_xlfn.XLOOKUP(Flights[[#This Row],[Destination]],_xlfn._TRO_TRAILING(Airports!A:A),_xlfn._TRO_TRAILING(Airports!E:E),"Code not found")</f>
        <v>MA</v>
      </c>
      <c r="J3647" s="1">
        <v>0.73263888888888884</v>
      </c>
      <c r="K3647">
        <f>HOUR(Flights[[#This Row],[Scheduled Departure]])</f>
        <v>17</v>
      </c>
      <c r="L3647" s="1">
        <v>0.72916666666666663</v>
      </c>
      <c r="M3647">
        <v>-5</v>
      </c>
      <c r="N3647">
        <v>328</v>
      </c>
      <c r="O3647" s="14">
        <f>Flights[[#This Row],[Length (min)]]/60</f>
        <v>5.4666666666666668</v>
      </c>
      <c r="P3647">
        <v>2611</v>
      </c>
      <c r="Q3647" s="17">
        <f>IFERROR(Flights[[#This Row],[Distance]]/Flights[[#This Row],[Length (hr)]],"")</f>
        <v>477.6219512195122</v>
      </c>
      <c r="R3647" s="1">
        <v>9.0277777777777776E-2</v>
      </c>
      <c r="S3647" s="1">
        <v>8.1944444444444445E-2</v>
      </c>
      <c r="T3647">
        <v>-12</v>
      </c>
      <c r="U3647" t="str">
        <f>IF(Flights[[#This Row],[Arrival Delay]]="","Cancelled",IF(Flights[[#This Row],[Arrival Delay]]&gt;15,"Delayed","On time"))</f>
        <v>On time</v>
      </c>
      <c r="V3647" t="str">
        <f>IF(Flights[[#This Row],[Status]]&lt;&gt;"Delayed","",IF(Flights[[#This Row],[Arrival Delay]]&gt;120,"Severe",IF(Flights[[#This Row],[Arrival Delay]]&gt;60,"Major","Moderate")))</f>
        <v/>
      </c>
      <c r="X3647" t="str">
        <f>IF(OR(AND(Flights[[#This Row],[Status]]="Cancelled",Flights[[#This Row],[Cancellation Reason]]="Airline/Carrier"),Flights[[#This Row],[Delay Type]]="Severe"),"Yes","No")</f>
        <v>No</v>
      </c>
    </row>
    <row r="3648" spans="1:24" x14ac:dyDescent="0.25">
      <c r="A3648" s="3">
        <v>42268</v>
      </c>
      <c r="B3648">
        <f>WEEKNUM(Flights[[#This Row],[Date]],2)</f>
        <v>39</v>
      </c>
      <c r="C3648">
        <f>WEEKDAY(Flights[[#This Row],[Date]],2)</f>
        <v>1</v>
      </c>
      <c r="D3648" t="s">
        <v>1649</v>
      </c>
      <c r="E3648" t="s">
        <v>1994</v>
      </c>
      <c r="F3648" t="s">
        <v>0</v>
      </c>
      <c r="G3648" t="s">
        <v>339</v>
      </c>
      <c r="H3648" t="str">
        <f>_xlfn.XLOOKUP(Flights[[#This Row],[Destination]],Airports!$A$1:$A$77,Airports!$D$1:$D$77,"Code not found")</f>
        <v>San Diego</v>
      </c>
      <c r="I3648" t="str" cm="1">
        <f t="array" ref="I3648">_xlfn.XLOOKUP(Flights[[#This Row],[Destination]],_xlfn._TRO_TRAILING(Airports!A:A),_xlfn._TRO_TRAILING(Airports!E:E),"Code not found")</f>
        <v>CA</v>
      </c>
      <c r="J3648" s="1">
        <v>0.875</v>
      </c>
      <c r="K3648">
        <f>HOUR(Flights[[#This Row],[Scheduled Departure]])</f>
        <v>21</v>
      </c>
      <c r="L3648" s="1">
        <v>0.99236111111111114</v>
      </c>
      <c r="M3648">
        <v>169</v>
      </c>
      <c r="N3648">
        <v>45</v>
      </c>
      <c r="O3648" s="14">
        <f>Flights[[#This Row],[Length (min)]]/60</f>
        <v>0.75</v>
      </c>
      <c r="P3648">
        <v>109</v>
      </c>
      <c r="Q3648" s="17">
        <f>IFERROR(Flights[[#This Row],[Distance]]/Flights[[#This Row],[Length (hr)]],"")</f>
        <v>145.33333333333334</v>
      </c>
      <c r="R3648" s="1">
        <v>0.91180555555555554</v>
      </c>
      <c r="S3648" s="1">
        <v>2.361111111111111E-2</v>
      </c>
      <c r="T3648">
        <v>161</v>
      </c>
      <c r="U3648" t="str">
        <f>IF(Flights[[#This Row],[Arrival Delay]]="","Cancelled",IF(Flights[[#This Row],[Arrival Delay]]&gt;15,"Delayed","On time"))</f>
        <v>Delayed</v>
      </c>
      <c r="V3648" t="str">
        <f>IF(Flights[[#This Row],[Status]]&lt;&gt;"Delayed","",IF(Flights[[#This Row],[Arrival Delay]]&gt;120,"Severe",IF(Flights[[#This Row],[Arrival Delay]]&gt;60,"Major","Moderate")))</f>
        <v>Severe</v>
      </c>
      <c r="X3648" t="str">
        <f>IF(OR(AND(Flights[[#This Row],[Status]]="Cancelled",Flights[[#This Row],[Cancellation Reason]]="Airline/Carrier"),Flights[[#This Row],[Delay Type]]="Severe"),"Yes","No")</f>
        <v>Yes</v>
      </c>
    </row>
    <row r="3649" spans="1:24" x14ac:dyDescent="0.25">
      <c r="A3649" s="3">
        <v>42268</v>
      </c>
      <c r="B3649">
        <f>WEEKNUM(Flights[[#This Row],[Date]],2)</f>
        <v>39</v>
      </c>
      <c r="C3649">
        <f>WEEKDAY(Flights[[#This Row],[Date]],2)</f>
        <v>1</v>
      </c>
      <c r="D3649" t="s">
        <v>662</v>
      </c>
      <c r="E3649" t="s">
        <v>1994</v>
      </c>
      <c r="F3649" t="s">
        <v>0</v>
      </c>
      <c r="G3649" t="s">
        <v>331</v>
      </c>
      <c r="H3649" t="str">
        <f>_xlfn.XLOOKUP(Flights[[#This Row],[Destination]],Airports!$A$1:$A$77,Airports!$D$1:$D$77,"Code not found")</f>
        <v>Palm Springs</v>
      </c>
      <c r="I3649" t="str" cm="1">
        <f t="array" ref="I3649">_xlfn.XLOOKUP(Flights[[#This Row],[Destination]],_xlfn._TRO_TRAILING(Airports!A:A),_xlfn._TRO_TRAILING(Airports!E:E),"Code not found")</f>
        <v>CA</v>
      </c>
      <c r="J3649" s="1">
        <v>0.94097222222222221</v>
      </c>
      <c r="K3649">
        <f>HOUR(Flights[[#This Row],[Scheduled Departure]])</f>
        <v>22</v>
      </c>
      <c r="L3649" s="1">
        <v>0.9555555555555556</v>
      </c>
      <c r="M3649">
        <v>21</v>
      </c>
      <c r="N3649">
        <v>47</v>
      </c>
      <c r="O3649" s="14">
        <f>Flights[[#This Row],[Length (min)]]/60</f>
        <v>0.78333333333333333</v>
      </c>
      <c r="P3649">
        <v>110</v>
      </c>
      <c r="Q3649" s="17">
        <f>IFERROR(Flights[[#This Row],[Distance]]/Flights[[#This Row],[Length (hr)]],"")</f>
        <v>140.42553191489361</v>
      </c>
      <c r="R3649" s="1">
        <v>0.97777777777777775</v>
      </c>
      <c r="S3649" s="1">
        <v>0.98819444444444449</v>
      </c>
      <c r="T3649">
        <v>15</v>
      </c>
      <c r="U3649" t="str">
        <f>IF(Flights[[#This Row],[Arrival Delay]]="","Cancelled",IF(Flights[[#This Row],[Arrival Delay]]&gt;15,"Delayed","On time"))</f>
        <v>On time</v>
      </c>
      <c r="V3649" t="str">
        <f>IF(Flights[[#This Row],[Status]]&lt;&gt;"Delayed","",IF(Flights[[#This Row],[Arrival Delay]]&gt;120,"Severe",IF(Flights[[#This Row],[Arrival Delay]]&gt;60,"Major","Moderate")))</f>
        <v/>
      </c>
      <c r="X3649" t="str">
        <f>IF(OR(AND(Flights[[#This Row],[Status]]="Cancelled",Flights[[#This Row],[Cancellation Reason]]="Airline/Carrier"),Flights[[#This Row],[Delay Type]]="Severe"),"Yes","No")</f>
        <v>No</v>
      </c>
    </row>
    <row r="3650" spans="1:24" x14ac:dyDescent="0.25">
      <c r="A3650" s="3">
        <v>42269</v>
      </c>
      <c r="B3650">
        <f>WEEKNUM(Flights[[#This Row],[Date]],2)</f>
        <v>39</v>
      </c>
      <c r="C3650">
        <f>WEEKDAY(Flights[[#This Row],[Date]],2)</f>
        <v>2</v>
      </c>
      <c r="D3650" t="s">
        <v>688</v>
      </c>
      <c r="E3650" t="s">
        <v>1989</v>
      </c>
      <c r="F3650" t="s">
        <v>0</v>
      </c>
      <c r="G3650" t="s">
        <v>349</v>
      </c>
      <c r="H3650" t="str">
        <f>_xlfn.XLOOKUP(Flights[[#This Row],[Destination]],Airports!$A$1:$A$77,Airports!$D$1:$D$77,"Code not found")</f>
        <v>Salt Lake City</v>
      </c>
      <c r="I3650" t="str" cm="1">
        <f t="array" ref="I3650">_xlfn.XLOOKUP(Flights[[#This Row],[Destination]],_xlfn._TRO_TRAILING(Airports!A:A),_xlfn._TRO_TRAILING(Airports!E:E),"Code not found")</f>
        <v>UT</v>
      </c>
      <c r="J3650" s="1">
        <v>0.24305555555555555</v>
      </c>
      <c r="K3650">
        <f>HOUR(Flights[[#This Row],[Scheduled Departure]])</f>
        <v>5</v>
      </c>
      <c r="L3650" s="1">
        <v>0.24097222222222223</v>
      </c>
      <c r="M3650">
        <v>-3</v>
      </c>
      <c r="N3650">
        <v>94</v>
      </c>
      <c r="O3650" s="14">
        <f>Flights[[#This Row],[Length (min)]]/60</f>
        <v>1.5666666666666667</v>
      </c>
      <c r="P3650">
        <v>590</v>
      </c>
      <c r="Q3650" s="17">
        <f>IFERROR(Flights[[#This Row],[Distance]]/Flights[[#This Row],[Length (hr)]],"")</f>
        <v>376.59574468085106</v>
      </c>
      <c r="R3650" s="1">
        <v>0.36249999999999999</v>
      </c>
      <c r="S3650" s="1">
        <v>0.34791666666666665</v>
      </c>
      <c r="T3650">
        <v>-21</v>
      </c>
      <c r="U3650" t="str">
        <f>IF(Flights[[#This Row],[Arrival Delay]]="","Cancelled",IF(Flights[[#This Row],[Arrival Delay]]&gt;15,"Delayed","On time"))</f>
        <v>On time</v>
      </c>
      <c r="V3650" t="str">
        <f>IF(Flights[[#This Row],[Status]]&lt;&gt;"Delayed","",IF(Flights[[#This Row],[Arrival Delay]]&gt;120,"Severe",IF(Flights[[#This Row],[Arrival Delay]]&gt;60,"Major","Moderate")))</f>
        <v/>
      </c>
      <c r="X3650" t="str">
        <f>IF(OR(AND(Flights[[#This Row],[Status]]="Cancelled",Flights[[#This Row],[Cancellation Reason]]="Airline/Carrier"),Flights[[#This Row],[Delay Type]]="Severe"),"Yes","No")</f>
        <v>No</v>
      </c>
    </row>
    <row r="3651" spans="1:24" x14ac:dyDescent="0.25">
      <c r="A3651" s="3">
        <v>42269</v>
      </c>
      <c r="B3651">
        <f>WEEKNUM(Flights[[#This Row],[Date]],2)</f>
        <v>39</v>
      </c>
      <c r="C3651">
        <f>WEEKDAY(Flights[[#This Row],[Date]],2)</f>
        <v>2</v>
      </c>
      <c r="D3651" t="s">
        <v>1717</v>
      </c>
      <c r="E3651" t="s">
        <v>1995</v>
      </c>
      <c r="F3651" t="s">
        <v>0</v>
      </c>
      <c r="G3651" t="s">
        <v>347</v>
      </c>
      <c r="H3651" t="str">
        <f>_xlfn.XLOOKUP(Flights[[#This Row],[Destination]],Airports!$A$1:$A$77,Airports!$D$1:$D$77,"Code not found")</f>
        <v>San Jose</v>
      </c>
      <c r="I3651" t="str" cm="1">
        <f t="array" ref="I3651">_xlfn.XLOOKUP(Flights[[#This Row],[Destination]],_xlfn._TRO_TRAILING(Airports!A:A),_xlfn._TRO_TRAILING(Airports!E:E),"Code not found")</f>
        <v>CA</v>
      </c>
      <c r="J3651" s="1">
        <v>0.24652777777777779</v>
      </c>
      <c r="K3651">
        <f>HOUR(Flights[[#This Row],[Scheduled Departure]])</f>
        <v>5</v>
      </c>
      <c r="L3651" s="1">
        <v>0.24652777777777779</v>
      </c>
      <c r="M3651">
        <v>0</v>
      </c>
      <c r="N3651">
        <v>78</v>
      </c>
      <c r="O3651" s="14">
        <f>Flights[[#This Row],[Length (min)]]/60</f>
        <v>1.3</v>
      </c>
      <c r="P3651">
        <v>308</v>
      </c>
      <c r="Q3651" s="17">
        <f>IFERROR(Flights[[#This Row],[Distance]]/Flights[[#This Row],[Length (hr)]],"")</f>
        <v>236.92307692307691</v>
      </c>
      <c r="R3651" s="1">
        <v>0.2951388888888889</v>
      </c>
      <c r="S3651" s="1">
        <v>0.30069444444444443</v>
      </c>
      <c r="T3651">
        <v>8</v>
      </c>
      <c r="U3651" t="str">
        <f>IF(Flights[[#This Row],[Arrival Delay]]="","Cancelled",IF(Flights[[#This Row],[Arrival Delay]]&gt;15,"Delayed","On time"))</f>
        <v>On time</v>
      </c>
      <c r="V3651" t="str">
        <f>IF(Flights[[#This Row],[Status]]&lt;&gt;"Delayed","",IF(Flights[[#This Row],[Arrival Delay]]&gt;120,"Severe",IF(Flights[[#This Row],[Arrival Delay]]&gt;60,"Major","Moderate")))</f>
        <v/>
      </c>
      <c r="X3651" t="str">
        <f>IF(OR(AND(Flights[[#This Row],[Status]]="Cancelled",Flights[[#This Row],[Cancellation Reason]]="Airline/Carrier"),Flights[[#This Row],[Delay Type]]="Severe"),"Yes","No")</f>
        <v>No</v>
      </c>
    </row>
    <row r="3652" spans="1:24" x14ac:dyDescent="0.25">
      <c r="A3652" s="3">
        <v>42269</v>
      </c>
      <c r="B3652">
        <f>WEEKNUM(Flights[[#This Row],[Date]],2)</f>
        <v>39</v>
      </c>
      <c r="C3652">
        <f>WEEKDAY(Flights[[#This Row],[Date]],2)</f>
        <v>2</v>
      </c>
      <c r="D3652" t="s">
        <v>47</v>
      </c>
      <c r="E3652" t="s">
        <v>1987</v>
      </c>
      <c r="F3652" t="s">
        <v>0</v>
      </c>
      <c r="G3652" t="s">
        <v>17</v>
      </c>
      <c r="H3652" t="str">
        <f>_xlfn.XLOOKUP(Flights[[#This Row],[Destination]],Airports!$A$1:$A$77,Airports!$D$1:$D$77,"Code not found")</f>
        <v>Honolulu</v>
      </c>
      <c r="I3652" t="str" cm="1">
        <f t="array" ref="I3652">_xlfn.XLOOKUP(Flights[[#This Row],[Destination]],_xlfn._TRO_TRAILING(Airports!A:A),_xlfn._TRO_TRAILING(Airports!E:E),"Code not found")</f>
        <v>HI</v>
      </c>
      <c r="J3652" s="1">
        <v>0.33333333333333331</v>
      </c>
      <c r="K3652">
        <f>HOUR(Flights[[#This Row],[Scheduled Departure]])</f>
        <v>8</v>
      </c>
      <c r="L3652" s="1">
        <v>0.33611111111111114</v>
      </c>
      <c r="M3652">
        <v>4</v>
      </c>
      <c r="N3652">
        <v>344</v>
      </c>
      <c r="O3652" s="14">
        <f>Flights[[#This Row],[Length (min)]]/60</f>
        <v>5.7333333333333334</v>
      </c>
      <c r="P3652">
        <v>2556</v>
      </c>
      <c r="Q3652" s="17">
        <f>IFERROR(Flights[[#This Row],[Distance]]/Flights[[#This Row],[Length (hr)]],"")</f>
        <v>445.81395348837208</v>
      </c>
      <c r="R3652" s="1">
        <v>0.4597222222222222</v>
      </c>
      <c r="S3652" s="1">
        <v>0.45</v>
      </c>
      <c r="T3652">
        <v>-14</v>
      </c>
      <c r="U3652" t="str">
        <f>IF(Flights[[#This Row],[Arrival Delay]]="","Cancelled",IF(Flights[[#This Row],[Arrival Delay]]&gt;15,"Delayed","On time"))</f>
        <v>On time</v>
      </c>
      <c r="V3652" t="str">
        <f>IF(Flights[[#This Row],[Status]]&lt;&gt;"Delayed","",IF(Flights[[#This Row],[Arrival Delay]]&gt;120,"Severe",IF(Flights[[#This Row],[Arrival Delay]]&gt;60,"Major","Moderate")))</f>
        <v/>
      </c>
      <c r="X3652" t="str">
        <f>IF(OR(AND(Flights[[#This Row],[Status]]="Cancelled",Flights[[#This Row],[Cancellation Reason]]="Airline/Carrier"),Flights[[#This Row],[Delay Type]]="Severe"),"Yes","No")</f>
        <v>No</v>
      </c>
    </row>
    <row r="3653" spans="1:24" x14ac:dyDescent="0.25">
      <c r="A3653" s="3">
        <v>42269</v>
      </c>
      <c r="B3653">
        <f>WEEKNUM(Flights[[#This Row],[Date]],2)</f>
        <v>39</v>
      </c>
      <c r="C3653">
        <f>WEEKDAY(Flights[[#This Row],[Date]],2)</f>
        <v>2</v>
      </c>
      <c r="D3653" t="s">
        <v>410</v>
      </c>
      <c r="E3653" t="s">
        <v>1992</v>
      </c>
      <c r="F3653" t="s">
        <v>0</v>
      </c>
      <c r="G3653" t="s">
        <v>12</v>
      </c>
      <c r="H3653" t="str">
        <f>_xlfn.XLOOKUP(Flights[[#This Row],[Destination]],Airports!$A$1:$A$77,Airports!$D$1:$D$77,"Code not found")</f>
        <v>New York</v>
      </c>
      <c r="I3653" t="str" cm="1">
        <f t="array" ref="I3653">_xlfn.XLOOKUP(Flights[[#This Row],[Destination]],_xlfn._TRO_TRAILING(Airports!A:A),_xlfn._TRO_TRAILING(Airports!E:E),"Code not found")</f>
        <v>NY</v>
      </c>
      <c r="J3653" s="1">
        <v>0.375</v>
      </c>
      <c r="K3653">
        <f>HOUR(Flights[[#This Row],[Scheduled Departure]])</f>
        <v>9</v>
      </c>
      <c r="L3653" s="1">
        <v>0.37152777777777779</v>
      </c>
      <c r="M3653">
        <v>-5</v>
      </c>
      <c r="N3653">
        <v>307</v>
      </c>
      <c r="O3653" s="14">
        <f>Flights[[#This Row],[Length (min)]]/60</f>
        <v>5.1166666666666663</v>
      </c>
      <c r="P3653">
        <v>2475</v>
      </c>
      <c r="Q3653" s="17">
        <f>IFERROR(Flights[[#This Row],[Distance]]/Flights[[#This Row],[Length (hr)]],"")</f>
        <v>483.71335504885997</v>
      </c>
      <c r="R3653" s="1">
        <v>0.7270833333333333</v>
      </c>
      <c r="S3653" s="1">
        <v>0.70972222222222225</v>
      </c>
      <c r="T3653">
        <v>-25</v>
      </c>
      <c r="U3653" t="str">
        <f>IF(Flights[[#This Row],[Arrival Delay]]="","Cancelled",IF(Flights[[#This Row],[Arrival Delay]]&gt;15,"Delayed","On time"))</f>
        <v>On time</v>
      </c>
      <c r="V3653" t="str">
        <f>IF(Flights[[#This Row],[Status]]&lt;&gt;"Delayed","",IF(Flights[[#This Row],[Arrival Delay]]&gt;120,"Severe",IF(Flights[[#This Row],[Arrival Delay]]&gt;60,"Major","Moderate")))</f>
        <v/>
      </c>
      <c r="X3653" t="str">
        <f>IF(OR(AND(Flights[[#This Row],[Status]]="Cancelled",Flights[[#This Row],[Cancellation Reason]]="Airline/Carrier"),Flights[[#This Row],[Delay Type]]="Severe"),"Yes","No")</f>
        <v>No</v>
      </c>
    </row>
    <row r="3654" spans="1:24" x14ac:dyDescent="0.25">
      <c r="A3654" s="3">
        <v>42269</v>
      </c>
      <c r="B3654">
        <f>WEEKNUM(Flights[[#This Row],[Date]],2)</f>
        <v>39</v>
      </c>
      <c r="C3654">
        <f>WEEKDAY(Flights[[#This Row],[Date]],2)</f>
        <v>2</v>
      </c>
      <c r="D3654" t="s">
        <v>442</v>
      </c>
      <c r="E3654" t="s">
        <v>1994</v>
      </c>
      <c r="F3654" t="s">
        <v>0</v>
      </c>
      <c r="G3654" t="s">
        <v>3</v>
      </c>
      <c r="H3654" t="str">
        <f>_xlfn.XLOOKUP(Flights[[#This Row],[Destination]],Airports!$A$1:$A$77,Airports!$D$1:$D$77,"Code not found")</f>
        <v>Dallas</v>
      </c>
      <c r="I3654" t="str" cm="1">
        <f t="array" ref="I3654">_xlfn.XLOOKUP(Flights[[#This Row],[Destination]],_xlfn._TRO_TRAILING(Airports!A:A),_xlfn._TRO_TRAILING(Airports!E:E),"Code not found")</f>
        <v>TX</v>
      </c>
      <c r="J3654" s="1">
        <v>0.38333333333333336</v>
      </c>
      <c r="K3654">
        <f>HOUR(Flights[[#This Row],[Scheduled Departure]])</f>
        <v>9</v>
      </c>
      <c r="L3654" s="1">
        <v>0.41736111111111113</v>
      </c>
      <c r="M3654">
        <v>49</v>
      </c>
      <c r="N3654">
        <v>176</v>
      </c>
      <c r="O3654" s="14">
        <f>Flights[[#This Row],[Length (min)]]/60</f>
        <v>2.9333333333333331</v>
      </c>
      <c r="P3654">
        <v>1235</v>
      </c>
      <c r="Q3654" s="17">
        <f>IFERROR(Flights[[#This Row],[Distance]]/Flights[[#This Row],[Length (hr)]],"")</f>
        <v>421.02272727272731</v>
      </c>
      <c r="R3654" s="1">
        <v>0.59791666666666665</v>
      </c>
      <c r="S3654" s="1">
        <v>0.62291666666666667</v>
      </c>
      <c r="T3654">
        <v>36</v>
      </c>
      <c r="U3654" t="str">
        <f>IF(Flights[[#This Row],[Arrival Delay]]="","Cancelled",IF(Flights[[#This Row],[Arrival Delay]]&gt;15,"Delayed","On time"))</f>
        <v>Delayed</v>
      </c>
      <c r="V3654" t="str">
        <f>IF(Flights[[#This Row],[Status]]&lt;&gt;"Delayed","",IF(Flights[[#This Row],[Arrival Delay]]&gt;120,"Severe",IF(Flights[[#This Row],[Arrival Delay]]&gt;60,"Major","Moderate")))</f>
        <v>Moderate</v>
      </c>
      <c r="X3654" t="str">
        <f>IF(OR(AND(Flights[[#This Row],[Status]]="Cancelled",Flights[[#This Row],[Cancellation Reason]]="Airline/Carrier"),Flights[[#This Row],[Delay Type]]="Severe"),"Yes","No")</f>
        <v>No</v>
      </c>
    </row>
    <row r="3655" spans="1:24" x14ac:dyDescent="0.25">
      <c r="A3655" s="3">
        <v>42269</v>
      </c>
      <c r="B3655">
        <f>WEEKNUM(Flights[[#This Row],[Date]],2)</f>
        <v>39</v>
      </c>
      <c r="C3655">
        <f>WEEKDAY(Flights[[#This Row],[Date]],2)</f>
        <v>2</v>
      </c>
      <c r="D3655" t="s">
        <v>1674</v>
      </c>
      <c r="E3655" t="s">
        <v>1995</v>
      </c>
      <c r="F3655" t="s">
        <v>0</v>
      </c>
      <c r="G3655" t="s">
        <v>351</v>
      </c>
      <c r="H3655" t="str">
        <f>_xlfn.XLOOKUP(Flights[[#This Row],[Destination]],Airports!$A$1:$A$77,Airports!$D$1:$D$77,"Code not found")</f>
        <v>Sacramento</v>
      </c>
      <c r="I3655" t="str" cm="1">
        <f t="array" ref="I3655">_xlfn.XLOOKUP(Flights[[#This Row],[Destination]],_xlfn._TRO_TRAILING(Airports!A:A),_xlfn._TRO_TRAILING(Airports!E:E),"Code not found")</f>
        <v>CA</v>
      </c>
      <c r="J3655" s="1">
        <v>0.40277777777777779</v>
      </c>
      <c r="K3655">
        <f>HOUR(Flights[[#This Row],[Scheduled Departure]])</f>
        <v>9</v>
      </c>
      <c r="L3655" s="1">
        <v>0.40208333333333335</v>
      </c>
      <c r="M3655">
        <v>-1</v>
      </c>
      <c r="N3655">
        <v>71</v>
      </c>
      <c r="O3655" s="14">
        <f>Flights[[#This Row],[Length (min)]]/60</f>
        <v>1.1833333333333333</v>
      </c>
      <c r="P3655">
        <v>373</v>
      </c>
      <c r="Q3655" s="17">
        <f>IFERROR(Flights[[#This Row],[Distance]]/Flights[[#This Row],[Length (hr)]],"")</f>
        <v>315.21126760563379</v>
      </c>
      <c r="R3655" s="1">
        <v>0.4548611111111111</v>
      </c>
      <c r="S3655" s="1">
        <v>0.4513888888888889</v>
      </c>
      <c r="T3655">
        <v>-5</v>
      </c>
      <c r="U3655" t="str">
        <f>IF(Flights[[#This Row],[Arrival Delay]]="","Cancelled",IF(Flights[[#This Row],[Arrival Delay]]&gt;15,"Delayed","On time"))</f>
        <v>On time</v>
      </c>
      <c r="V3655" t="str">
        <f>IF(Flights[[#This Row],[Status]]&lt;&gt;"Delayed","",IF(Flights[[#This Row],[Arrival Delay]]&gt;120,"Severe",IF(Flights[[#This Row],[Arrival Delay]]&gt;60,"Major","Moderate")))</f>
        <v/>
      </c>
      <c r="X3655" t="str">
        <f>IF(OR(AND(Flights[[#This Row],[Status]]="Cancelled",Flights[[#This Row],[Cancellation Reason]]="Airline/Carrier"),Flights[[#This Row],[Delay Type]]="Severe"),"Yes","No")</f>
        <v>No</v>
      </c>
    </row>
    <row r="3656" spans="1:24" x14ac:dyDescent="0.25">
      <c r="A3656" s="3">
        <v>42269</v>
      </c>
      <c r="B3656">
        <f>WEEKNUM(Flights[[#This Row],[Date]],2)</f>
        <v>39</v>
      </c>
      <c r="C3656">
        <f>WEEKDAY(Flights[[#This Row],[Date]],2)</f>
        <v>2</v>
      </c>
      <c r="D3656" t="s">
        <v>723</v>
      </c>
      <c r="E3656" t="s">
        <v>1990</v>
      </c>
      <c r="F3656" t="s">
        <v>0</v>
      </c>
      <c r="G3656" t="s">
        <v>9</v>
      </c>
      <c r="H3656" t="str">
        <f>_xlfn.XLOOKUP(Flights[[#This Row],[Destination]],Airports!$A$1:$A$77,Airports!$D$1:$D$77,"Code not found")</f>
        <v>San Francisco</v>
      </c>
      <c r="I3656" t="str" cm="1">
        <f t="array" ref="I3656">_xlfn.XLOOKUP(Flights[[#This Row],[Destination]],_xlfn._TRO_TRAILING(Airports!A:A),_xlfn._TRO_TRAILING(Airports!E:E),"Code not found")</f>
        <v>CA</v>
      </c>
      <c r="J3656" s="1">
        <v>0.40625</v>
      </c>
      <c r="K3656">
        <f>HOUR(Flights[[#This Row],[Scheduled Departure]])</f>
        <v>9</v>
      </c>
      <c r="L3656" s="1">
        <v>0.40347222222222223</v>
      </c>
      <c r="M3656">
        <v>-4</v>
      </c>
      <c r="N3656">
        <v>73</v>
      </c>
      <c r="O3656" s="14">
        <f>Flights[[#This Row],[Length (min)]]/60</f>
        <v>1.2166666666666666</v>
      </c>
      <c r="P3656">
        <v>337</v>
      </c>
      <c r="Q3656" s="17">
        <f>IFERROR(Flights[[#This Row],[Distance]]/Flights[[#This Row],[Length (hr)]],"")</f>
        <v>276.98630136986304</v>
      </c>
      <c r="R3656" s="1">
        <v>0.47430555555555554</v>
      </c>
      <c r="S3656" s="1">
        <v>0.45416666666666666</v>
      </c>
      <c r="T3656">
        <v>-29</v>
      </c>
      <c r="U3656" t="str">
        <f>IF(Flights[[#This Row],[Arrival Delay]]="","Cancelled",IF(Flights[[#This Row],[Arrival Delay]]&gt;15,"Delayed","On time"))</f>
        <v>On time</v>
      </c>
      <c r="V3656" t="str">
        <f>IF(Flights[[#This Row],[Status]]&lt;&gt;"Delayed","",IF(Flights[[#This Row],[Arrival Delay]]&gt;120,"Severe",IF(Flights[[#This Row],[Arrival Delay]]&gt;60,"Major","Moderate")))</f>
        <v/>
      </c>
      <c r="X3656" t="str">
        <f>IF(OR(AND(Flights[[#This Row],[Status]]="Cancelled",Flights[[#This Row],[Cancellation Reason]]="Airline/Carrier"),Flights[[#This Row],[Delay Type]]="Severe"),"Yes","No")</f>
        <v>No</v>
      </c>
    </row>
    <row r="3657" spans="1:24" x14ac:dyDescent="0.25">
      <c r="A3657" s="3">
        <v>42269</v>
      </c>
      <c r="B3657">
        <f>WEEKNUM(Flights[[#This Row],[Date]],2)</f>
        <v>39</v>
      </c>
      <c r="C3657">
        <f>WEEKDAY(Flights[[#This Row],[Date]],2)</f>
        <v>2</v>
      </c>
      <c r="D3657" t="s">
        <v>1032</v>
      </c>
      <c r="E3657" t="s">
        <v>1990</v>
      </c>
      <c r="F3657" t="s">
        <v>0</v>
      </c>
      <c r="G3657" t="s">
        <v>281</v>
      </c>
      <c r="H3657" t="str">
        <f>_xlfn.XLOOKUP(Flights[[#This Row],[Destination]],Airports!$A$1:$A$77,Airports!$D$1:$D$77,"Code not found")</f>
        <v>Newark</v>
      </c>
      <c r="I3657" t="str" cm="1">
        <f t="array" ref="I3657">_xlfn.XLOOKUP(Flights[[#This Row],[Destination]],_xlfn._TRO_TRAILING(Airports!A:A),_xlfn._TRO_TRAILING(Airports!E:E),"Code not found")</f>
        <v>NJ</v>
      </c>
      <c r="J3657" s="1">
        <v>0.4861111111111111</v>
      </c>
      <c r="K3657">
        <f>HOUR(Flights[[#This Row],[Scheduled Departure]])</f>
        <v>11</v>
      </c>
      <c r="L3657" s="1">
        <v>0.4826388888888889</v>
      </c>
      <c r="M3657">
        <v>-5</v>
      </c>
      <c r="N3657">
        <v>312</v>
      </c>
      <c r="O3657" s="14">
        <f>Flights[[#This Row],[Length (min)]]/60</f>
        <v>5.2</v>
      </c>
      <c r="P3657">
        <v>2454</v>
      </c>
      <c r="Q3657" s="17">
        <f>IFERROR(Flights[[#This Row],[Distance]]/Flights[[#This Row],[Length (hr)]],"")</f>
        <v>471.92307692307691</v>
      </c>
      <c r="R3657" s="1">
        <v>0.84375</v>
      </c>
      <c r="S3657" s="1">
        <v>0.82430555555555551</v>
      </c>
      <c r="T3657">
        <v>-28</v>
      </c>
      <c r="U3657" t="str">
        <f>IF(Flights[[#This Row],[Arrival Delay]]="","Cancelled",IF(Flights[[#This Row],[Arrival Delay]]&gt;15,"Delayed","On time"))</f>
        <v>On time</v>
      </c>
      <c r="V3657" t="str">
        <f>IF(Flights[[#This Row],[Status]]&lt;&gt;"Delayed","",IF(Flights[[#This Row],[Arrival Delay]]&gt;120,"Severe",IF(Flights[[#This Row],[Arrival Delay]]&gt;60,"Major","Moderate")))</f>
        <v/>
      </c>
      <c r="X3657" t="str">
        <f>IF(OR(AND(Flights[[#This Row],[Status]]="Cancelled",Flights[[#This Row],[Cancellation Reason]]="Airline/Carrier"),Flights[[#This Row],[Delay Type]]="Severe"),"Yes","No")</f>
        <v>No</v>
      </c>
    </row>
    <row r="3658" spans="1:24" x14ac:dyDescent="0.25">
      <c r="A3658" s="3">
        <v>42269</v>
      </c>
      <c r="B3658">
        <f>WEEKNUM(Flights[[#This Row],[Date]],2)</f>
        <v>39</v>
      </c>
      <c r="C3658">
        <f>WEEKDAY(Flights[[#This Row],[Date]],2)</f>
        <v>2</v>
      </c>
      <c r="D3658" t="s">
        <v>785</v>
      </c>
      <c r="E3658" t="s">
        <v>1995</v>
      </c>
      <c r="F3658" t="s">
        <v>0</v>
      </c>
      <c r="G3658" t="s">
        <v>347</v>
      </c>
      <c r="H3658" t="str">
        <f>_xlfn.XLOOKUP(Flights[[#This Row],[Destination]],Airports!$A$1:$A$77,Airports!$D$1:$D$77,"Code not found")</f>
        <v>San Jose</v>
      </c>
      <c r="I3658" t="str" cm="1">
        <f t="array" ref="I3658">_xlfn.XLOOKUP(Flights[[#This Row],[Destination]],_xlfn._TRO_TRAILING(Airports!A:A),_xlfn._TRO_TRAILING(Airports!E:E),"Code not found")</f>
        <v>CA</v>
      </c>
      <c r="J3658" s="1">
        <v>0.52083333333333337</v>
      </c>
      <c r="K3658">
        <f>HOUR(Flights[[#This Row],[Scheduled Departure]])</f>
        <v>12</v>
      </c>
      <c r="L3658" s="1">
        <v>0.51944444444444449</v>
      </c>
      <c r="M3658">
        <v>-2</v>
      </c>
      <c r="N3658">
        <v>60</v>
      </c>
      <c r="O3658" s="14">
        <f>Flights[[#This Row],[Length (min)]]/60</f>
        <v>1</v>
      </c>
      <c r="P3658">
        <v>308</v>
      </c>
      <c r="Q3658" s="17">
        <f>IFERROR(Flights[[#This Row],[Distance]]/Flights[[#This Row],[Length (hr)]],"")</f>
        <v>308</v>
      </c>
      <c r="R3658" s="1">
        <v>0.56597222222222221</v>
      </c>
      <c r="S3658" s="1">
        <v>0.56111111111111112</v>
      </c>
      <c r="T3658">
        <v>-7</v>
      </c>
      <c r="U3658" t="str">
        <f>IF(Flights[[#This Row],[Arrival Delay]]="","Cancelled",IF(Flights[[#This Row],[Arrival Delay]]&gt;15,"Delayed","On time"))</f>
        <v>On time</v>
      </c>
      <c r="V3658" t="str">
        <f>IF(Flights[[#This Row],[Status]]&lt;&gt;"Delayed","",IF(Flights[[#This Row],[Arrival Delay]]&gt;120,"Severe",IF(Flights[[#This Row],[Arrival Delay]]&gt;60,"Major","Moderate")))</f>
        <v/>
      </c>
      <c r="X3658" t="str">
        <f>IF(OR(AND(Flights[[#This Row],[Status]]="Cancelled",Flights[[#This Row],[Cancellation Reason]]="Airline/Carrier"),Flights[[#This Row],[Delay Type]]="Severe"),"Yes","No")</f>
        <v>No</v>
      </c>
    </row>
    <row r="3659" spans="1:24" x14ac:dyDescent="0.25">
      <c r="A3659" s="3">
        <v>42269</v>
      </c>
      <c r="B3659">
        <f>WEEKNUM(Flights[[#This Row],[Date]],2)</f>
        <v>39</v>
      </c>
      <c r="C3659">
        <f>WEEKDAY(Flights[[#This Row],[Date]],2)</f>
        <v>2</v>
      </c>
      <c r="D3659" t="s">
        <v>546</v>
      </c>
      <c r="E3659" t="s">
        <v>1989</v>
      </c>
      <c r="F3659" t="s">
        <v>0</v>
      </c>
      <c r="G3659" t="s">
        <v>26</v>
      </c>
      <c r="H3659" t="str">
        <f>_xlfn.XLOOKUP(Flights[[#This Row],[Destination]],Airports!$A$1:$A$77,Airports!$D$1:$D$77,"Code not found")</f>
        <v>Atlanta</v>
      </c>
      <c r="I3659" t="str" cm="1">
        <f t="array" ref="I3659">_xlfn.XLOOKUP(Flights[[#This Row],[Destination]],_xlfn._TRO_TRAILING(Airports!A:A),_xlfn._TRO_TRAILING(Airports!E:E),"Code not found")</f>
        <v>GA</v>
      </c>
      <c r="J3659" s="1">
        <v>0.61458333333333337</v>
      </c>
      <c r="K3659">
        <f>HOUR(Flights[[#This Row],[Scheduled Departure]])</f>
        <v>14</v>
      </c>
      <c r="L3659" s="1">
        <v>0.62291666666666667</v>
      </c>
      <c r="M3659">
        <v>12</v>
      </c>
      <c r="N3659">
        <v>253</v>
      </c>
      <c r="O3659" s="14">
        <f>Flights[[#This Row],[Length (min)]]/60</f>
        <v>4.2166666666666668</v>
      </c>
      <c r="P3659">
        <v>1947</v>
      </c>
      <c r="Q3659" s="17">
        <f>IFERROR(Flights[[#This Row],[Distance]]/Flights[[#This Row],[Length (hr)]],"")</f>
        <v>461.73913043478262</v>
      </c>
      <c r="R3659" s="1">
        <v>0.9194444444444444</v>
      </c>
      <c r="S3659" s="1">
        <v>0.92361111111111116</v>
      </c>
      <c r="T3659">
        <v>6</v>
      </c>
      <c r="U3659" t="str">
        <f>IF(Flights[[#This Row],[Arrival Delay]]="","Cancelled",IF(Flights[[#This Row],[Arrival Delay]]&gt;15,"Delayed","On time"))</f>
        <v>On time</v>
      </c>
      <c r="V3659" t="str">
        <f>IF(Flights[[#This Row],[Status]]&lt;&gt;"Delayed","",IF(Flights[[#This Row],[Arrival Delay]]&gt;120,"Severe",IF(Flights[[#This Row],[Arrival Delay]]&gt;60,"Major","Moderate")))</f>
        <v/>
      </c>
      <c r="X3659" t="str">
        <f>IF(OR(AND(Flights[[#This Row],[Status]]="Cancelled",Flights[[#This Row],[Cancellation Reason]]="Airline/Carrier"),Flights[[#This Row],[Delay Type]]="Severe"),"Yes","No")</f>
        <v>No</v>
      </c>
    </row>
    <row r="3660" spans="1:24" x14ac:dyDescent="0.25">
      <c r="A3660" s="3">
        <v>42269</v>
      </c>
      <c r="B3660">
        <f>WEEKNUM(Flights[[#This Row],[Date]],2)</f>
        <v>39</v>
      </c>
      <c r="C3660">
        <f>WEEKDAY(Flights[[#This Row],[Date]],2)</f>
        <v>2</v>
      </c>
      <c r="D3660" t="s">
        <v>148</v>
      </c>
      <c r="E3660" t="s">
        <v>1987</v>
      </c>
      <c r="F3660" t="s">
        <v>0</v>
      </c>
      <c r="G3660" t="s">
        <v>5</v>
      </c>
      <c r="H3660" t="str">
        <f>_xlfn.XLOOKUP(Flights[[#This Row],[Destination]],Airports!$A$1:$A$77,Airports!$D$1:$D$77,"Code not found")</f>
        <v>St. Louis</v>
      </c>
      <c r="I3660" t="str" cm="1">
        <f t="array" ref="I3660">_xlfn.XLOOKUP(Flights[[#This Row],[Destination]],_xlfn._TRO_TRAILING(Airports!A:A),_xlfn._TRO_TRAILING(Airports!E:E),"Code not found")</f>
        <v>MO</v>
      </c>
      <c r="J3660" s="1">
        <v>0.63541666666666663</v>
      </c>
      <c r="K3660">
        <f>HOUR(Flights[[#This Row],[Scheduled Departure]])</f>
        <v>15</v>
      </c>
      <c r="L3660" s="1">
        <v>0.63472222222222219</v>
      </c>
      <c r="M3660">
        <v>-1</v>
      </c>
      <c r="N3660">
        <v>201</v>
      </c>
      <c r="O3660" s="14">
        <f>Flights[[#This Row],[Length (min)]]/60</f>
        <v>3.35</v>
      </c>
      <c r="P3660">
        <v>1592</v>
      </c>
      <c r="Q3660" s="17">
        <f>IFERROR(Flights[[#This Row],[Distance]]/Flights[[#This Row],[Length (hr)]],"")</f>
        <v>475.2238805970149</v>
      </c>
      <c r="R3660" s="1">
        <v>0.86875000000000002</v>
      </c>
      <c r="S3660" s="1">
        <v>0.85763888888888884</v>
      </c>
      <c r="T3660">
        <v>-16</v>
      </c>
      <c r="U3660" t="str">
        <f>IF(Flights[[#This Row],[Arrival Delay]]="","Cancelled",IF(Flights[[#This Row],[Arrival Delay]]&gt;15,"Delayed","On time"))</f>
        <v>On time</v>
      </c>
      <c r="V3660" t="str">
        <f>IF(Flights[[#This Row],[Status]]&lt;&gt;"Delayed","",IF(Flights[[#This Row],[Arrival Delay]]&gt;120,"Severe",IF(Flights[[#This Row],[Arrival Delay]]&gt;60,"Major","Moderate")))</f>
        <v/>
      </c>
      <c r="X3660" t="str">
        <f>IF(OR(AND(Flights[[#This Row],[Status]]="Cancelled",Flights[[#This Row],[Cancellation Reason]]="Airline/Carrier"),Flights[[#This Row],[Delay Type]]="Severe"),"Yes","No")</f>
        <v>No</v>
      </c>
    </row>
    <row r="3661" spans="1:24" x14ac:dyDescent="0.25">
      <c r="A3661" s="3">
        <v>42269</v>
      </c>
      <c r="B3661">
        <f>WEEKNUM(Flights[[#This Row],[Date]],2)</f>
        <v>39</v>
      </c>
      <c r="C3661">
        <f>WEEKDAY(Flights[[#This Row],[Date]],2)</f>
        <v>2</v>
      </c>
      <c r="D3661" t="s">
        <v>1696</v>
      </c>
      <c r="E3661" t="s">
        <v>1995</v>
      </c>
      <c r="F3661" t="s">
        <v>0</v>
      </c>
      <c r="G3661" t="s">
        <v>15</v>
      </c>
      <c r="H3661" t="str">
        <f>_xlfn.XLOOKUP(Flights[[#This Row],[Destination]],Airports!$A$1:$A$77,Airports!$D$1:$D$77,"Code not found")</f>
        <v>Las Vegas</v>
      </c>
      <c r="I3661" t="str" cm="1">
        <f t="array" ref="I3661">_xlfn.XLOOKUP(Flights[[#This Row],[Destination]],_xlfn._TRO_TRAILING(Airports!A:A),_xlfn._TRO_TRAILING(Airports!E:E),"Code not found")</f>
        <v>NV</v>
      </c>
      <c r="J3661" s="1">
        <v>0.65277777777777779</v>
      </c>
      <c r="K3661">
        <f>HOUR(Flights[[#This Row],[Scheduled Departure]])</f>
        <v>15</v>
      </c>
      <c r="L3661" s="1">
        <v>0.65138888888888891</v>
      </c>
      <c r="M3661">
        <v>-2</v>
      </c>
      <c r="N3661">
        <v>61</v>
      </c>
      <c r="O3661" s="14">
        <f>Flights[[#This Row],[Length (min)]]/60</f>
        <v>1.0166666666666666</v>
      </c>
      <c r="P3661">
        <v>236</v>
      </c>
      <c r="Q3661" s="17">
        <f>IFERROR(Flights[[#This Row],[Distance]]/Flights[[#This Row],[Length (hr)]],"")</f>
        <v>232.13114754098362</v>
      </c>
      <c r="R3661" s="1">
        <v>0.70138888888888884</v>
      </c>
      <c r="S3661" s="1">
        <v>0.69374999999999998</v>
      </c>
      <c r="T3661">
        <v>-11</v>
      </c>
      <c r="U3661" t="str">
        <f>IF(Flights[[#This Row],[Arrival Delay]]="","Cancelled",IF(Flights[[#This Row],[Arrival Delay]]&gt;15,"Delayed","On time"))</f>
        <v>On time</v>
      </c>
      <c r="V3661" t="str">
        <f>IF(Flights[[#This Row],[Status]]&lt;&gt;"Delayed","",IF(Flights[[#This Row],[Arrival Delay]]&gt;120,"Severe",IF(Flights[[#This Row],[Arrival Delay]]&gt;60,"Major","Moderate")))</f>
        <v/>
      </c>
      <c r="X3661" t="str">
        <f>IF(OR(AND(Flights[[#This Row],[Status]]="Cancelled",Flights[[#This Row],[Cancellation Reason]]="Airline/Carrier"),Flights[[#This Row],[Delay Type]]="Severe"),"Yes","No")</f>
        <v>No</v>
      </c>
    </row>
    <row r="3662" spans="1:24" x14ac:dyDescent="0.25">
      <c r="A3662" s="3">
        <v>42269</v>
      </c>
      <c r="B3662">
        <f>WEEKNUM(Flights[[#This Row],[Date]],2)</f>
        <v>39</v>
      </c>
      <c r="C3662">
        <f>WEEKDAY(Flights[[#This Row],[Date]],2)</f>
        <v>2</v>
      </c>
      <c r="D3662" t="s">
        <v>490</v>
      </c>
      <c r="E3662" t="s">
        <v>1990</v>
      </c>
      <c r="F3662" t="s">
        <v>0</v>
      </c>
      <c r="G3662" t="s">
        <v>281</v>
      </c>
      <c r="H3662" t="str">
        <f>_xlfn.XLOOKUP(Flights[[#This Row],[Destination]],Airports!$A$1:$A$77,Airports!$D$1:$D$77,"Code not found")</f>
        <v>Newark</v>
      </c>
      <c r="I3662" t="str" cm="1">
        <f t="array" ref="I3662">_xlfn.XLOOKUP(Flights[[#This Row],[Destination]],_xlfn._TRO_TRAILING(Airports!A:A),_xlfn._TRO_TRAILING(Airports!E:E),"Code not found")</f>
        <v>NJ</v>
      </c>
      <c r="J3662" s="1">
        <v>0.86736111111111114</v>
      </c>
      <c r="K3662">
        <f>HOUR(Flights[[#This Row],[Scheduled Departure]])</f>
        <v>20</v>
      </c>
      <c r="L3662" s="1">
        <v>0.86250000000000004</v>
      </c>
      <c r="M3662">
        <v>-7</v>
      </c>
      <c r="N3662">
        <v>302</v>
      </c>
      <c r="O3662" s="14">
        <f>Flights[[#This Row],[Length (min)]]/60</f>
        <v>5.0333333333333332</v>
      </c>
      <c r="P3662">
        <v>2454</v>
      </c>
      <c r="Q3662" s="17">
        <f>IFERROR(Flights[[#This Row],[Distance]]/Flights[[#This Row],[Length (hr)]],"")</f>
        <v>487.5496688741722</v>
      </c>
      <c r="R3662" s="1">
        <v>0.21527777777777779</v>
      </c>
      <c r="S3662" s="1">
        <v>0.19722222222222222</v>
      </c>
      <c r="T3662">
        <v>-26</v>
      </c>
      <c r="U3662" t="str">
        <f>IF(Flights[[#This Row],[Arrival Delay]]="","Cancelled",IF(Flights[[#This Row],[Arrival Delay]]&gt;15,"Delayed","On time"))</f>
        <v>On time</v>
      </c>
      <c r="V3662" t="str">
        <f>IF(Flights[[#This Row],[Status]]&lt;&gt;"Delayed","",IF(Flights[[#This Row],[Arrival Delay]]&gt;120,"Severe",IF(Flights[[#This Row],[Arrival Delay]]&gt;60,"Major","Moderate")))</f>
        <v/>
      </c>
      <c r="X3662" t="str">
        <f>IF(OR(AND(Flights[[#This Row],[Status]]="Cancelled",Flights[[#This Row],[Cancellation Reason]]="Airline/Carrier"),Flights[[#This Row],[Delay Type]]="Severe"),"Yes","No")</f>
        <v>No</v>
      </c>
    </row>
    <row r="3663" spans="1:24" x14ac:dyDescent="0.25">
      <c r="A3663" s="3">
        <v>42269</v>
      </c>
      <c r="B3663">
        <f>WEEKNUM(Flights[[#This Row],[Date]],2)</f>
        <v>39</v>
      </c>
      <c r="C3663">
        <f>WEEKDAY(Flights[[#This Row],[Date]],2)</f>
        <v>2</v>
      </c>
      <c r="D3663" t="s">
        <v>1270</v>
      </c>
      <c r="E3663" t="s">
        <v>1994</v>
      </c>
      <c r="F3663" t="s">
        <v>0</v>
      </c>
      <c r="G3663" t="s">
        <v>255</v>
      </c>
      <c r="H3663" t="str">
        <f>_xlfn.XLOOKUP(Flights[[#This Row],[Destination]],Airports!$A$1:$A$77,Airports!$D$1:$D$77,"Code not found")</f>
        <v>Boise</v>
      </c>
      <c r="I3663" t="str" cm="1">
        <f t="array" ref="I3663">_xlfn.XLOOKUP(Flights[[#This Row],[Destination]],_xlfn._TRO_TRAILING(Airports!A:A),_xlfn._TRO_TRAILING(Airports!E:E),"Code not found")</f>
        <v>ID</v>
      </c>
      <c r="J3663" s="1">
        <v>0.87152777777777779</v>
      </c>
      <c r="K3663">
        <f>HOUR(Flights[[#This Row],[Scheduled Departure]])</f>
        <v>20</v>
      </c>
      <c r="L3663" s="1">
        <v>0.90833333333333333</v>
      </c>
      <c r="M3663">
        <v>53</v>
      </c>
      <c r="N3663">
        <v>122</v>
      </c>
      <c r="O3663" s="14">
        <f>Flights[[#This Row],[Length (min)]]/60</f>
        <v>2.0333333333333332</v>
      </c>
      <c r="P3663">
        <v>674</v>
      </c>
      <c r="Q3663" s="17">
        <f>IFERROR(Flights[[#This Row],[Distance]]/Flights[[#This Row],[Length (hr)]],"")</f>
        <v>331.47540983606558</v>
      </c>
      <c r="R3663" s="1">
        <v>0.99930555555555556</v>
      </c>
      <c r="S3663" s="1">
        <v>3.4722222222222224E-2</v>
      </c>
      <c r="T3663">
        <v>51</v>
      </c>
      <c r="U3663" t="str">
        <f>IF(Flights[[#This Row],[Arrival Delay]]="","Cancelled",IF(Flights[[#This Row],[Arrival Delay]]&gt;15,"Delayed","On time"))</f>
        <v>Delayed</v>
      </c>
      <c r="V3663" t="str">
        <f>IF(Flights[[#This Row],[Status]]&lt;&gt;"Delayed","",IF(Flights[[#This Row],[Arrival Delay]]&gt;120,"Severe",IF(Flights[[#This Row],[Arrival Delay]]&gt;60,"Major","Moderate")))</f>
        <v>Moderate</v>
      </c>
      <c r="X3663" t="str">
        <f>IF(OR(AND(Flights[[#This Row],[Status]]="Cancelled",Flights[[#This Row],[Cancellation Reason]]="Airline/Carrier"),Flights[[#This Row],[Delay Type]]="Severe"),"Yes","No")</f>
        <v>No</v>
      </c>
    </row>
    <row r="3664" spans="1:24" x14ac:dyDescent="0.25">
      <c r="A3664" s="3">
        <v>42269</v>
      </c>
      <c r="B3664">
        <f>WEEKNUM(Flights[[#This Row],[Date]],2)</f>
        <v>39</v>
      </c>
      <c r="C3664">
        <f>WEEKDAY(Flights[[#This Row],[Date]],2)</f>
        <v>2</v>
      </c>
      <c r="D3664" t="s">
        <v>1713</v>
      </c>
      <c r="E3664" t="s">
        <v>1995</v>
      </c>
      <c r="F3664" t="s">
        <v>0</v>
      </c>
      <c r="G3664" t="s">
        <v>335</v>
      </c>
      <c r="H3664" t="str">
        <f>_xlfn.XLOOKUP(Flights[[#This Row],[Destination]],Airports!$A$1:$A$77,Airports!$D$1:$D$77,"Code not found")</f>
        <v>Reno</v>
      </c>
      <c r="I3664" t="str" cm="1">
        <f t="array" ref="I3664">_xlfn.XLOOKUP(Flights[[#This Row],[Destination]],_xlfn._TRO_TRAILING(Airports!A:A),_xlfn._TRO_TRAILING(Airports!E:E),"Code not found")</f>
        <v>NV</v>
      </c>
      <c r="J3664" s="1">
        <v>0.90972222222222221</v>
      </c>
      <c r="K3664">
        <f>HOUR(Flights[[#This Row],[Scheduled Departure]])</f>
        <v>21</v>
      </c>
      <c r="L3664" s="1">
        <v>0.91180555555555554</v>
      </c>
      <c r="M3664">
        <v>3</v>
      </c>
      <c r="N3664">
        <v>73</v>
      </c>
      <c r="O3664" s="14">
        <f>Flights[[#This Row],[Length (min)]]/60</f>
        <v>1.2166666666666666</v>
      </c>
      <c r="P3664">
        <v>391</v>
      </c>
      <c r="Q3664" s="17">
        <f>IFERROR(Flights[[#This Row],[Distance]]/Flights[[#This Row],[Length (hr)]],"")</f>
        <v>321.36986301369865</v>
      </c>
      <c r="R3664" s="1">
        <v>0.96180555555555558</v>
      </c>
      <c r="S3664" s="1">
        <v>0.96250000000000002</v>
      </c>
      <c r="T3664">
        <v>1</v>
      </c>
      <c r="U3664" t="str">
        <f>IF(Flights[[#This Row],[Arrival Delay]]="","Cancelled",IF(Flights[[#This Row],[Arrival Delay]]&gt;15,"Delayed","On time"))</f>
        <v>On time</v>
      </c>
      <c r="V3664" t="str">
        <f>IF(Flights[[#This Row],[Status]]&lt;&gt;"Delayed","",IF(Flights[[#This Row],[Arrival Delay]]&gt;120,"Severe",IF(Flights[[#This Row],[Arrival Delay]]&gt;60,"Major","Moderate")))</f>
        <v/>
      </c>
      <c r="X3664" t="str">
        <f>IF(OR(AND(Flights[[#This Row],[Status]]="Cancelled",Flights[[#This Row],[Cancellation Reason]]="Airline/Carrier"),Flights[[#This Row],[Delay Type]]="Severe"),"Yes","No")</f>
        <v>No</v>
      </c>
    </row>
    <row r="3665" spans="1:24" x14ac:dyDescent="0.25">
      <c r="A3665" s="3">
        <v>42269</v>
      </c>
      <c r="B3665">
        <f>WEEKNUM(Flights[[#This Row],[Date]],2)</f>
        <v>39</v>
      </c>
      <c r="C3665">
        <f>WEEKDAY(Flights[[#This Row],[Date]],2)</f>
        <v>2</v>
      </c>
      <c r="D3665" t="s">
        <v>671</v>
      </c>
      <c r="E3665" t="s">
        <v>1989</v>
      </c>
      <c r="F3665" t="s">
        <v>0</v>
      </c>
      <c r="G3665" t="s">
        <v>26</v>
      </c>
      <c r="H3665" t="str">
        <f>_xlfn.XLOOKUP(Flights[[#This Row],[Destination]],Airports!$A$1:$A$77,Airports!$D$1:$D$77,"Code not found")</f>
        <v>Atlanta</v>
      </c>
      <c r="I3665" t="str" cm="1">
        <f t="array" ref="I3665">_xlfn.XLOOKUP(Flights[[#This Row],[Destination]],_xlfn._TRO_TRAILING(Airports!A:A),_xlfn._TRO_TRAILING(Airports!E:E),"Code not found")</f>
        <v>GA</v>
      </c>
      <c r="J3665" s="1">
        <v>0.92361111111111116</v>
      </c>
      <c r="K3665">
        <f>HOUR(Flights[[#This Row],[Scheduled Departure]])</f>
        <v>22</v>
      </c>
      <c r="L3665" s="1">
        <v>0.92222222222222228</v>
      </c>
      <c r="M3665">
        <v>-2</v>
      </c>
      <c r="N3665">
        <v>244</v>
      </c>
      <c r="O3665" s="14">
        <f>Flights[[#This Row],[Length (min)]]/60</f>
        <v>4.0666666666666664</v>
      </c>
      <c r="P3665">
        <v>1947</v>
      </c>
      <c r="Q3665" s="17">
        <f>IFERROR(Flights[[#This Row],[Distance]]/Flights[[#This Row],[Length (hr)]],"")</f>
        <v>478.77049180327873</v>
      </c>
      <c r="R3665" s="1">
        <v>0.22638888888888889</v>
      </c>
      <c r="S3665" s="1">
        <v>0.21666666666666667</v>
      </c>
      <c r="T3665">
        <v>-14</v>
      </c>
      <c r="U3665" t="str">
        <f>IF(Flights[[#This Row],[Arrival Delay]]="","Cancelled",IF(Flights[[#This Row],[Arrival Delay]]&gt;15,"Delayed","On time"))</f>
        <v>On time</v>
      </c>
      <c r="V3665" t="str">
        <f>IF(Flights[[#This Row],[Status]]&lt;&gt;"Delayed","",IF(Flights[[#This Row],[Arrival Delay]]&gt;120,"Severe",IF(Flights[[#This Row],[Arrival Delay]]&gt;60,"Major","Moderate")))</f>
        <v/>
      </c>
      <c r="X3665" t="str">
        <f>IF(OR(AND(Flights[[#This Row],[Status]]="Cancelled",Flights[[#This Row],[Cancellation Reason]]="Airline/Carrier"),Flights[[#This Row],[Delay Type]]="Severe"),"Yes","No")</f>
        <v>No</v>
      </c>
    </row>
    <row r="3666" spans="1:24" x14ac:dyDescent="0.25">
      <c r="A3666" s="3">
        <v>42270</v>
      </c>
      <c r="B3666">
        <f>WEEKNUM(Flights[[#This Row],[Date]],2)</f>
        <v>39</v>
      </c>
      <c r="C3666">
        <f>WEEKDAY(Flights[[#This Row],[Date]],2)</f>
        <v>3</v>
      </c>
      <c r="D3666" t="s">
        <v>1425</v>
      </c>
      <c r="E3666" t="s">
        <v>1990</v>
      </c>
      <c r="F3666" t="s">
        <v>0</v>
      </c>
      <c r="G3666" t="s">
        <v>281</v>
      </c>
      <c r="H3666" t="str">
        <f>_xlfn.XLOOKUP(Flights[[#This Row],[Destination]],Airports!$A$1:$A$77,Airports!$D$1:$D$77,"Code not found")</f>
        <v>Newark</v>
      </c>
      <c r="I3666" t="str" cm="1">
        <f t="array" ref="I3666">_xlfn.XLOOKUP(Flights[[#This Row],[Destination]],_xlfn._TRO_TRAILING(Airports!A:A),_xlfn._TRO_TRAILING(Airports!E:E),"Code not found")</f>
        <v>NJ</v>
      </c>
      <c r="J3666" s="1">
        <v>0.32291666666666669</v>
      </c>
      <c r="K3666">
        <f>HOUR(Flights[[#This Row],[Scheduled Departure]])</f>
        <v>7</v>
      </c>
      <c r="L3666" s="1">
        <v>0.31944444444444442</v>
      </c>
      <c r="M3666">
        <v>-5</v>
      </c>
      <c r="N3666">
        <v>307</v>
      </c>
      <c r="O3666" s="14">
        <f>Flights[[#This Row],[Length (min)]]/60</f>
        <v>5.1166666666666663</v>
      </c>
      <c r="P3666">
        <v>2454</v>
      </c>
      <c r="Q3666" s="17">
        <f>IFERROR(Flights[[#This Row],[Distance]]/Flights[[#This Row],[Length (hr)]],"")</f>
        <v>479.60912052117266</v>
      </c>
      <c r="R3666" s="1">
        <v>0.67569444444444449</v>
      </c>
      <c r="S3666" s="1">
        <v>0.65763888888888888</v>
      </c>
      <c r="T3666">
        <v>-26</v>
      </c>
      <c r="U3666" t="str">
        <f>IF(Flights[[#This Row],[Arrival Delay]]="","Cancelled",IF(Flights[[#This Row],[Arrival Delay]]&gt;15,"Delayed","On time"))</f>
        <v>On time</v>
      </c>
      <c r="V3666" t="str">
        <f>IF(Flights[[#This Row],[Status]]&lt;&gt;"Delayed","",IF(Flights[[#This Row],[Arrival Delay]]&gt;120,"Severe",IF(Flights[[#This Row],[Arrival Delay]]&gt;60,"Major","Moderate")))</f>
        <v/>
      </c>
      <c r="X3666" t="str">
        <f>IF(OR(AND(Flights[[#This Row],[Status]]="Cancelled",Flights[[#This Row],[Cancellation Reason]]="Airline/Carrier"),Flights[[#This Row],[Delay Type]]="Severe"),"Yes","No")</f>
        <v>No</v>
      </c>
    </row>
    <row r="3667" spans="1:24" x14ac:dyDescent="0.25">
      <c r="A3667" s="3">
        <v>42270</v>
      </c>
      <c r="B3667">
        <f>WEEKNUM(Flights[[#This Row],[Date]],2)</f>
        <v>39</v>
      </c>
      <c r="C3667">
        <f>WEEKDAY(Flights[[#This Row],[Date]],2)</f>
        <v>3</v>
      </c>
      <c r="D3667" t="s">
        <v>113</v>
      </c>
      <c r="E3667" t="s">
        <v>1987</v>
      </c>
      <c r="F3667" t="s">
        <v>0</v>
      </c>
      <c r="G3667" t="s">
        <v>12</v>
      </c>
      <c r="H3667" t="str">
        <f>_xlfn.XLOOKUP(Flights[[#This Row],[Destination]],Airports!$A$1:$A$77,Airports!$D$1:$D$77,"Code not found")</f>
        <v>New York</v>
      </c>
      <c r="I3667" t="str" cm="1">
        <f t="array" ref="I3667">_xlfn.XLOOKUP(Flights[[#This Row],[Destination]],_xlfn._TRO_TRAILING(Airports!A:A),_xlfn._TRO_TRAILING(Airports!E:E),"Code not found")</f>
        <v>NY</v>
      </c>
      <c r="J3667" s="1">
        <v>0.33333333333333331</v>
      </c>
      <c r="K3667">
        <f>HOUR(Flights[[#This Row],[Scheduled Departure]])</f>
        <v>8</v>
      </c>
      <c r="L3667" s="1">
        <v>0.33124999999999999</v>
      </c>
      <c r="M3667">
        <v>-3</v>
      </c>
      <c r="N3667">
        <v>319</v>
      </c>
      <c r="O3667" s="14">
        <f>Flights[[#This Row],[Length (min)]]/60</f>
        <v>5.3166666666666664</v>
      </c>
      <c r="P3667">
        <v>2475</v>
      </c>
      <c r="Q3667" s="17">
        <f>IFERROR(Flights[[#This Row],[Distance]]/Flights[[#This Row],[Length (hr)]],"")</f>
        <v>465.51724137931035</v>
      </c>
      <c r="R3667" s="1">
        <v>0.69097222222222221</v>
      </c>
      <c r="S3667" s="1">
        <v>0.67777777777777781</v>
      </c>
      <c r="T3667">
        <v>-19</v>
      </c>
      <c r="U3667" t="str">
        <f>IF(Flights[[#This Row],[Arrival Delay]]="","Cancelled",IF(Flights[[#This Row],[Arrival Delay]]&gt;15,"Delayed","On time"))</f>
        <v>On time</v>
      </c>
      <c r="V3667" t="str">
        <f>IF(Flights[[#This Row],[Status]]&lt;&gt;"Delayed","",IF(Flights[[#This Row],[Arrival Delay]]&gt;120,"Severe",IF(Flights[[#This Row],[Arrival Delay]]&gt;60,"Major","Moderate")))</f>
        <v/>
      </c>
      <c r="X3667" t="str">
        <f>IF(OR(AND(Flights[[#This Row],[Status]]="Cancelled",Flights[[#This Row],[Cancellation Reason]]="Airline/Carrier"),Flights[[#This Row],[Delay Type]]="Severe"),"Yes","No")</f>
        <v>No</v>
      </c>
    </row>
    <row r="3668" spans="1:24" x14ac:dyDescent="0.25">
      <c r="A3668" s="3">
        <v>42270</v>
      </c>
      <c r="B3668">
        <f>WEEKNUM(Flights[[#This Row],[Date]],2)</f>
        <v>39</v>
      </c>
      <c r="C3668">
        <f>WEEKDAY(Flights[[#This Row],[Date]],2)</f>
        <v>3</v>
      </c>
      <c r="D3668" t="s">
        <v>700</v>
      </c>
      <c r="E3668" t="s">
        <v>1996</v>
      </c>
      <c r="F3668" t="s">
        <v>0</v>
      </c>
      <c r="G3668" t="s">
        <v>344</v>
      </c>
      <c r="H3668" t="str">
        <f>_xlfn.XLOOKUP(Flights[[#This Row],[Destination]],Airports!$A$1:$A$77,Airports!$D$1:$D$77,"Code not found")</f>
        <v>Seattle</v>
      </c>
      <c r="I3668" t="str" cm="1">
        <f t="array" ref="I3668">_xlfn.XLOOKUP(Flights[[#This Row],[Destination]],_xlfn._TRO_TRAILING(Airports!A:A),_xlfn._TRO_TRAILING(Airports!E:E),"Code not found")</f>
        <v>WA</v>
      </c>
      <c r="J3668" s="1">
        <v>0.33333333333333331</v>
      </c>
      <c r="K3668">
        <f>HOUR(Flights[[#This Row],[Scheduled Departure]])</f>
        <v>8</v>
      </c>
      <c r="L3668" s="1">
        <v>0.33055555555555555</v>
      </c>
      <c r="M3668">
        <v>-4</v>
      </c>
      <c r="N3668">
        <v>149</v>
      </c>
      <c r="O3668" s="14">
        <f>Flights[[#This Row],[Length (min)]]/60</f>
        <v>2.4833333333333334</v>
      </c>
      <c r="P3668">
        <v>954</v>
      </c>
      <c r="Q3668" s="17">
        <f>IFERROR(Flights[[#This Row],[Distance]]/Flights[[#This Row],[Length (hr)]],"")</f>
        <v>384.16107382550337</v>
      </c>
      <c r="R3668" s="1">
        <v>0.4375</v>
      </c>
      <c r="S3668" s="1">
        <v>0.43402777777777779</v>
      </c>
      <c r="T3668">
        <v>-5</v>
      </c>
      <c r="U3668" t="str">
        <f>IF(Flights[[#This Row],[Arrival Delay]]="","Cancelled",IF(Flights[[#This Row],[Arrival Delay]]&gt;15,"Delayed","On time"))</f>
        <v>On time</v>
      </c>
      <c r="V3668" t="str">
        <f>IF(Flights[[#This Row],[Status]]&lt;&gt;"Delayed","",IF(Flights[[#This Row],[Arrival Delay]]&gt;120,"Severe",IF(Flights[[#This Row],[Arrival Delay]]&gt;60,"Major","Moderate")))</f>
        <v/>
      </c>
      <c r="X3668" t="str">
        <f>IF(OR(AND(Flights[[#This Row],[Status]]="Cancelled",Flights[[#This Row],[Cancellation Reason]]="Airline/Carrier"),Flights[[#This Row],[Delay Type]]="Severe"),"Yes","No")</f>
        <v>No</v>
      </c>
    </row>
    <row r="3669" spans="1:24" x14ac:dyDescent="0.25">
      <c r="A3669" s="3">
        <v>42270</v>
      </c>
      <c r="B3669">
        <f>WEEKNUM(Flights[[#This Row],[Date]],2)</f>
        <v>39</v>
      </c>
      <c r="C3669">
        <f>WEEKDAY(Flights[[#This Row],[Date]],2)</f>
        <v>3</v>
      </c>
      <c r="D3669" t="s">
        <v>1594</v>
      </c>
      <c r="E3669" t="s">
        <v>1994</v>
      </c>
      <c r="F3669" t="s">
        <v>0</v>
      </c>
      <c r="G3669" t="s">
        <v>318</v>
      </c>
      <c r="H3669" t="str">
        <f>_xlfn.XLOOKUP(Flights[[#This Row],[Destination]],Airports!$A$1:$A$77,Airports!$D$1:$D$77,"Code not found")</f>
        <v>Oakland</v>
      </c>
      <c r="I3669" t="str" cm="1">
        <f t="array" ref="I3669">_xlfn.XLOOKUP(Flights[[#This Row],[Destination]],_xlfn._TRO_TRAILING(Airports!A:A),_xlfn._TRO_TRAILING(Airports!E:E),"Code not found")</f>
        <v>CA</v>
      </c>
      <c r="J3669" s="1">
        <v>0.33680555555555558</v>
      </c>
      <c r="K3669">
        <f>HOUR(Flights[[#This Row],[Scheduled Departure]])</f>
        <v>8</v>
      </c>
      <c r="L3669" s="1">
        <v>0.33194444444444443</v>
      </c>
      <c r="M3669">
        <v>-7</v>
      </c>
      <c r="N3669">
        <v>87</v>
      </c>
      <c r="O3669" s="14">
        <f>Flights[[#This Row],[Length (min)]]/60</f>
        <v>1.45</v>
      </c>
      <c r="P3669">
        <v>337</v>
      </c>
      <c r="Q3669" s="17">
        <f>IFERROR(Flights[[#This Row],[Distance]]/Flights[[#This Row],[Length (hr)]],"")</f>
        <v>232.41379310344828</v>
      </c>
      <c r="R3669" s="1">
        <v>0.3972222222222222</v>
      </c>
      <c r="S3669" s="1">
        <v>0.3923611111111111</v>
      </c>
      <c r="T3669">
        <v>-7</v>
      </c>
      <c r="U3669" t="str">
        <f>IF(Flights[[#This Row],[Arrival Delay]]="","Cancelled",IF(Flights[[#This Row],[Arrival Delay]]&gt;15,"Delayed","On time"))</f>
        <v>On time</v>
      </c>
      <c r="V3669" t="str">
        <f>IF(Flights[[#This Row],[Status]]&lt;&gt;"Delayed","",IF(Flights[[#This Row],[Arrival Delay]]&gt;120,"Severe",IF(Flights[[#This Row],[Arrival Delay]]&gt;60,"Major","Moderate")))</f>
        <v/>
      </c>
      <c r="X3669" t="str">
        <f>IF(OR(AND(Flights[[#This Row],[Status]]="Cancelled",Flights[[#This Row],[Cancellation Reason]]="Airline/Carrier"),Flights[[#This Row],[Delay Type]]="Severe"),"Yes","No")</f>
        <v>No</v>
      </c>
    </row>
    <row r="3670" spans="1:24" x14ac:dyDescent="0.25">
      <c r="A3670" s="3">
        <v>42270</v>
      </c>
      <c r="B3670">
        <f>WEEKNUM(Flights[[#This Row],[Date]],2)</f>
        <v>39</v>
      </c>
      <c r="C3670">
        <f>WEEKDAY(Flights[[#This Row],[Date]],2)</f>
        <v>3</v>
      </c>
      <c r="D3670" t="s">
        <v>1775</v>
      </c>
      <c r="E3670" t="s">
        <v>1989</v>
      </c>
      <c r="F3670" t="s">
        <v>0</v>
      </c>
      <c r="G3670" t="s">
        <v>347</v>
      </c>
      <c r="H3670" t="str">
        <f>_xlfn.XLOOKUP(Flights[[#This Row],[Destination]],Airports!$A$1:$A$77,Airports!$D$1:$D$77,"Code not found")</f>
        <v>San Jose</v>
      </c>
      <c r="I3670" t="str" cm="1">
        <f t="array" ref="I3670">_xlfn.XLOOKUP(Flights[[#This Row],[Destination]],_xlfn._TRO_TRAILING(Airports!A:A),_xlfn._TRO_TRAILING(Airports!E:E),"Code not found")</f>
        <v>CA</v>
      </c>
      <c r="J3670" s="1">
        <v>0.35416666666666669</v>
      </c>
      <c r="K3670">
        <f>HOUR(Flights[[#This Row],[Scheduled Departure]])</f>
        <v>8</v>
      </c>
      <c r="L3670" s="1">
        <v>0.34652777777777777</v>
      </c>
      <c r="M3670">
        <v>-11</v>
      </c>
      <c r="N3670">
        <v>72</v>
      </c>
      <c r="O3670" s="14">
        <f>Flights[[#This Row],[Length (min)]]/60</f>
        <v>1.2</v>
      </c>
      <c r="P3670">
        <v>308</v>
      </c>
      <c r="Q3670" s="17">
        <f>IFERROR(Flights[[#This Row],[Distance]]/Flights[[#This Row],[Length (hr)]],"")</f>
        <v>256.66666666666669</v>
      </c>
      <c r="R3670" s="1">
        <v>0.40972222222222221</v>
      </c>
      <c r="S3670" s="1">
        <v>0.39652777777777776</v>
      </c>
      <c r="T3670">
        <v>-19</v>
      </c>
      <c r="U3670" t="str">
        <f>IF(Flights[[#This Row],[Arrival Delay]]="","Cancelled",IF(Flights[[#This Row],[Arrival Delay]]&gt;15,"Delayed","On time"))</f>
        <v>On time</v>
      </c>
      <c r="V3670" t="str">
        <f>IF(Flights[[#This Row],[Status]]&lt;&gt;"Delayed","",IF(Flights[[#This Row],[Arrival Delay]]&gt;120,"Severe",IF(Flights[[#This Row],[Arrival Delay]]&gt;60,"Major","Moderate")))</f>
        <v/>
      </c>
      <c r="X3670" t="str">
        <f>IF(OR(AND(Flights[[#This Row],[Status]]="Cancelled",Flights[[#This Row],[Cancellation Reason]]="Airline/Carrier"),Flights[[#This Row],[Delay Type]]="Severe"),"Yes","No")</f>
        <v>No</v>
      </c>
    </row>
    <row r="3671" spans="1:24" x14ac:dyDescent="0.25">
      <c r="A3671" s="3">
        <v>42270</v>
      </c>
      <c r="B3671">
        <f>WEEKNUM(Flights[[#This Row],[Date]],2)</f>
        <v>39</v>
      </c>
      <c r="C3671">
        <f>WEEKDAY(Flights[[#This Row],[Date]],2)</f>
        <v>3</v>
      </c>
      <c r="D3671" t="s">
        <v>462</v>
      </c>
      <c r="E3671" t="s">
        <v>1990</v>
      </c>
      <c r="F3671" t="s">
        <v>0</v>
      </c>
      <c r="G3671" t="s">
        <v>17</v>
      </c>
      <c r="H3671" t="str">
        <f>_xlfn.XLOOKUP(Flights[[#This Row],[Destination]],Airports!$A$1:$A$77,Airports!$D$1:$D$77,"Code not found")</f>
        <v>Honolulu</v>
      </c>
      <c r="I3671" t="str" cm="1">
        <f t="array" ref="I3671">_xlfn.XLOOKUP(Flights[[#This Row],[Destination]],_xlfn._TRO_TRAILING(Airports!A:A),_xlfn._TRO_TRAILING(Airports!E:E),"Code not found")</f>
        <v>HI</v>
      </c>
      <c r="J3671" s="1">
        <v>0.4548611111111111</v>
      </c>
      <c r="K3671">
        <f>HOUR(Flights[[#This Row],[Scheduled Departure]])</f>
        <v>10</v>
      </c>
      <c r="L3671" s="1">
        <v>0.5</v>
      </c>
      <c r="M3671">
        <v>65</v>
      </c>
      <c r="N3671">
        <v>344</v>
      </c>
      <c r="O3671" s="14">
        <f>Flights[[#This Row],[Length (min)]]/60</f>
        <v>5.7333333333333334</v>
      </c>
      <c r="P3671">
        <v>2556</v>
      </c>
      <c r="Q3671" s="17">
        <f>IFERROR(Flights[[#This Row],[Distance]]/Flights[[#This Row],[Length (hr)]],"")</f>
        <v>445.81395348837208</v>
      </c>
      <c r="R3671" s="1">
        <v>0.56944444444444442</v>
      </c>
      <c r="S3671" s="1">
        <v>0.61388888888888893</v>
      </c>
      <c r="T3671">
        <v>64</v>
      </c>
      <c r="U3671" t="str">
        <f>IF(Flights[[#This Row],[Arrival Delay]]="","Cancelled",IF(Flights[[#This Row],[Arrival Delay]]&gt;15,"Delayed","On time"))</f>
        <v>Delayed</v>
      </c>
      <c r="V3671" t="str">
        <f>IF(Flights[[#This Row],[Status]]&lt;&gt;"Delayed","",IF(Flights[[#This Row],[Arrival Delay]]&gt;120,"Severe",IF(Flights[[#This Row],[Arrival Delay]]&gt;60,"Major","Moderate")))</f>
        <v>Major</v>
      </c>
      <c r="X3671" t="str">
        <f>IF(OR(AND(Flights[[#This Row],[Status]]="Cancelled",Flights[[#This Row],[Cancellation Reason]]="Airline/Carrier"),Flights[[#This Row],[Delay Type]]="Severe"),"Yes","No")</f>
        <v>No</v>
      </c>
    </row>
    <row r="3672" spans="1:24" x14ac:dyDescent="0.25">
      <c r="A3672" s="3">
        <v>42270</v>
      </c>
      <c r="B3672">
        <f>WEEKNUM(Flights[[#This Row],[Date]],2)</f>
        <v>39</v>
      </c>
      <c r="C3672">
        <f>WEEKDAY(Flights[[#This Row],[Date]],2)</f>
        <v>3</v>
      </c>
      <c r="D3672" t="s">
        <v>498</v>
      </c>
      <c r="E3672" t="s">
        <v>1989</v>
      </c>
      <c r="F3672" t="s">
        <v>0</v>
      </c>
      <c r="G3672" t="s">
        <v>268</v>
      </c>
      <c r="H3672" t="str">
        <f>_xlfn.XLOOKUP(Flights[[#This Row],[Destination]],Airports!$A$1:$A$77,Airports!$D$1:$D$77,"Code not found")</f>
        <v>Convington</v>
      </c>
      <c r="I3672" t="str" cm="1">
        <f t="array" ref="I3672">_xlfn.XLOOKUP(Flights[[#This Row],[Destination]],_xlfn._TRO_TRAILING(Airports!A:A),_xlfn._TRO_TRAILING(Airports!E:E),"Code not found")</f>
        <v>KY</v>
      </c>
      <c r="J3672" s="1">
        <v>0.47916666666666669</v>
      </c>
      <c r="K3672">
        <f>HOUR(Flights[[#This Row],[Scheduled Departure]])</f>
        <v>11</v>
      </c>
      <c r="L3672" s="1">
        <v>0.48125000000000001</v>
      </c>
      <c r="M3672">
        <v>3</v>
      </c>
      <c r="N3672">
        <v>247</v>
      </c>
      <c r="O3672" s="14">
        <f>Flights[[#This Row],[Length (min)]]/60</f>
        <v>4.1166666666666663</v>
      </c>
      <c r="P3672">
        <v>1900</v>
      </c>
      <c r="Q3672" s="17">
        <f>IFERROR(Flights[[#This Row],[Distance]]/Flights[[#This Row],[Length (hr)]],"")</f>
        <v>461.5384615384616</v>
      </c>
      <c r="R3672" s="1">
        <v>0.77083333333333337</v>
      </c>
      <c r="S3672" s="1">
        <v>0.77777777777777779</v>
      </c>
      <c r="T3672">
        <v>10</v>
      </c>
      <c r="U3672" t="str">
        <f>IF(Flights[[#This Row],[Arrival Delay]]="","Cancelled",IF(Flights[[#This Row],[Arrival Delay]]&gt;15,"Delayed","On time"))</f>
        <v>On time</v>
      </c>
      <c r="V3672" t="str">
        <f>IF(Flights[[#This Row],[Status]]&lt;&gt;"Delayed","",IF(Flights[[#This Row],[Arrival Delay]]&gt;120,"Severe",IF(Flights[[#This Row],[Arrival Delay]]&gt;60,"Major","Moderate")))</f>
        <v/>
      </c>
      <c r="X3672" t="str">
        <f>IF(OR(AND(Flights[[#This Row],[Status]]="Cancelled",Flights[[#This Row],[Cancellation Reason]]="Airline/Carrier"),Flights[[#This Row],[Delay Type]]="Severe"),"Yes","No")</f>
        <v>No</v>
      </c>
    </row>
    <row r="3673" spans="1:24" x14ac:dyDescent="0.25">
      <c r="A3673" s="3">
        <v>42270</v>
      </c>
      <c r="B3673">
        <f>WEEKNUM(Flights[[#This Row],[Date]],2)</f>
        <v>39</v>
      </c>
      <c r="C3673">
        <f>WEEKDAY(Flights[[#This Row],[Date]],2)</f>
        <v>3</v>
      </c>
      <c r="D3673" t="s">
        <v>1081</v>
      </c>
      <c r="E3673" t="s">
        <v>1994</v>
      </c>
      <c r="F3673" t="s">
        <v>0</v>
      </c>
      <c r="G3673" t="s">
        <v>339</v>
      </c>
      <c r="H3673" t="str">
        <f>_xlfn.XLOOKUP(Flights[[#This Row],[Destination]],Airports!$A$1:$A$77,Airports!$D$1:$D$77,"Code not found")</f>
        <v>San Diego</v>
      </c>
      <c r="I3673" t="str" cm="1">
        <f t="array" ref="I3673">_xlfn.XLOOKUP(Flights[[#This Row],[Destination]],_xlfn._TRO_TRAILING(Airports!A:A),_xlfn._TRO_TRAILING(Airports!E:E),"Code not found")</f>
        <v>CA</v>
      </c>
      <c r="J3673" s="1">
        <v>0.54513888888888884</v>
      </c>
      <c r="K3673">
        <f>HOUR(Flights[[#This Row],[Scheduled Departure]])</f>
        <v>13</v>
      </c>
      <c r="L3673" s="1">
        <v>0.54097222222222219</v>
      </c>
      <c r="M3673">
        <v>-6</v>
      </c>
      <c r="N3673">
        <v>42</v>
      </c>
      <c r="O3673" s="14">
        <f>Flights[[#This Row],[Length (min)]]/60</f>
        <v>0.7</v>
      </c>
      <c r="P3673">
        <v>109</v>
      </c>
      <c r="Q3673" s="17">
        <f>IFERROR(Flights[[#This Row],[Distance]]/Flights[[#This Row],[Length (hr)]],"")</f>
        <v>155.71428571428572</v>
      </c>
      <c r="R3673" s="1">
        <v>0.58125000000000004</v>
      </c>
      <c r="S3673" s="1">
        <v>0.57013888888888886</v>
      </c>
      <c r="T3673">
        <v>-16</v>
      </c>
      <c r="U3673" t="str">
        <f>IF(Flights[[#This Row],[Arrival Delay]]="","Cancelled",IF(Flights[[#This Row],[Arrival Delay]]&gt;15,"Delayed","On time"))</f>
        <v>On time</v>
      </c>
      <c r="V3673" t="str">
        <f>IF(Flights[[#This Row],[Status]]&lt;&gt;"Delayed","",IF(Flights[[#This Row],[Arrival Delay]]&gt;120,"Severe",IF(Flights[[#This Row],[Arrival Delay]]&gt;60,"Major","Moderate")))</f>
        <v/>
      </c>
      <c r="X3673" t="str">
        <f>IF(OR(AND(Flights[[#This Row],[Status]]="Cancelled",Flights[[#This Row],[Cancellation Reason]]="Airline/Carrier"),Flights[[#This Row],[Delay Type]]="Severe"),"Yes","No")</f>
        <v>No</v>
      </c>
    </row>
    <row r="3674" spans="1:24" x14ac:dyDescent="0.25">
      <c r="A3674" s="3">
        <v>42270</v>
      </c>
      <c r="B3674">
        <f>WEEKNUM(Flights[[#This Row],[Date]],2)</f>
        <v>39</v>
      </c>
      <c r="C3674">
        <f>WEEKDAY(Flights[[#This Row],[Date]],2)</f>
        <v>3</v>
      </c>
      <c r="D3674" t="s">
        <v>1410</v>
      </c>
      <c r="E3674" t="s">
        <v>1990</v>
      </c>
      <c r="F3674" t="s">
        <v>0</v>
      </c>
      <c r="G3674" t="s">
        <v>281</v>
      </c>
      <c r="H3674" t="str">
        <f>_xlfn.XLOOKUP(Flights[[#This Row],[Destination]],Airports!$A$1:$A$77,Airports!$D$1:$D$77,"Code not found")</f>
        <v>Newark</v>
      </c>
      <c r="I3674" t="str" cm="1">
        <f t="array" ref="I3674">_xlfn.XLOOKUP(Flights[[#This Row],[Destination]],_xlfn._TRO_TRAILING(Airports!A:A),_xlfn._TRO_TRAILING(Airports!E:E),"Code not found")</f>
        <v>NJ</v>
      </c>
      <c r="J3674" s="1">
        <v>0.6</v>
      </c>
      <c r="K3674">
        <f>HOUR(Flights[[#This Row],[Scheduled Departure]])</f>
        <v>14</v>
      </c>
      <c r="L3674" s="1">
        <v>0.63888888888888884</v>
      </c>
      <c r="M3674">
        <v>56</v>
      </c>
      <c r="N3674">
        <v>309</v>
      </c>
      <c r="O3674" s="14">
        <f>Flights[[#This Row],[Length (min)]]/60</f>
        <v>5.15</v>
      </c>
      <c r="P3674">
        <v>2454</v>
      </c>
      <c r="Q3674" s="17">
        <f>IFERROR(Flights[[#This Row],[Distance]]/Flights[[#This Row],[Length (hr)]],"")</f>
        <v>476.504854368932</v>
      </c>
      <c r="R3674" s="1">
        <v>0.9555555555555556</v>
      </c>
      <c r="S3674" s="1">
        <v>0.97847222222222219</v>
      </c>
      <c r="T3674">
        <v>33</v>
      </c>
      <c r="U3674" t="str">
        <f>IF(Flights[[#This Row],[Arrival Delay]]="","Cancelled",IF(Flights[[#This Row],[Arrival Delay]]&gt;15,"Delayed","On time"))</f>
        <v>Delayed</v>
      </c>
      <c r="V3674" t="str">
        <f>IF(Flights[[#This Row],[Status]]&lt;&gt;"Delayed","",IF(Flights[[#This Row],[Arrival Delay]]&gt;120,"Severe",IF(Flights[[#This Row],[Arrival Delay]]&gt;60,"Major","Moderate")))</f>
        <v>Moderate</v>
      </c>
      <c r="X3674" t="str">
        <f>IF(OR(AND(Flights[[#This Row],[Status]]="Cancelled",Flights[[#This Row],[Cancellation Reason]]="Airline/Carrier"),Flights[[#This Row],[Delay Type]]="Severe"),"Yes","No")</f>
        <v>No</v>
      </c>
    </row>
    <row r="3675" spans="1:24" x14ac:dyDescent="0.25">
      <c r="A3675" s="3">
        <v>42270</v>
      </c>
      <c r="B3675">
        <f>WEEKNUM(Flights[[#This Row],[Date]],2)</f>
        <v>39</v>
      </c>
      <c r="C3675">
        <f>WEEKDAY(Flights[[#This Row],[Date]],2)</f>
        <v>3</v>
      </c>
      <c r="D3675" t="s">
        <v>585</v>
      </c>
      <c r="E3675" t="s">
        <v>1996</v>
      </c>
      <c r="F3675" t="s">
        <v>0</v>
      </c>
      <c r="G3675" t="s">
        <v>344</v>
      </c>
      <c r="H3675" t="str">
        <f>_xlfn.XLOOKUP(Flights[[#This Row],[Destination]],Airports!$A$1:$A$77,Airports!$D$1:$D$77,"Code not found")</f>
        <v>Seattle</v>
      </c>
      <c r="I3675" t="str" cm="1">
        <f t="array" ref="I3675">_xlfn.XLOOKUP(Flights[[#This Row],[Destination]],_xlfn._TRO_TRAILING(Airports!A:A),_xlfn._TRO_TRAILING(Airports!E:E),"Code not found")</f>
        <v>WA</v>
      </c>
      <c r="J3675" s="1">
        <v>0.60416666666666663</v>
      </c>
      <c r="K3675">
        <f>HOUR(Flights[[#This Row],[Scheduled Departure]])</f>
        <v>14</v>
      </c>
      <c r="L3675" s="1">
        <v>0.60624999999999996</v>
      </c>
      <c r="M3675">
        <v>3</v>
      </c>
      <c r="N3675">
        <v>148</v>
      </c>
      <c r="O3675" s="14">
        <f>Flights[[#This Row],[Length (min)]]/60</f>
        <v>2.4666666666666668</v>
      </c>
      <c r="P3675">
        <v>954</v>
      </c>
      <c r="Q3675" s="17">
        <f>IFERROR(Flights[[#This Row],[Distance]]/Flights[[#This Row],[Length (hr)]],"")</f>
        <v>386.75675675675672</v>
      </c>
      <c r="R3675" s="1">
        <v>0.70486111111111116</v>
      </c>
      <c r="S3675" s="1">
        <v>0.70902777777777781</v>
      </c>
      <c r="T3675">
        <v>6</v>
      </c>
      <c r="U3675" t="str">
        <f>IF(Flights[[#This Row],[Arrival Delay]]="","Cancelled",IF(Flights[[#This Row],[Arrival Delay]]&gt;15,"Delayed","On time"))</f>
        <v>On time</v>
      </c>
      <c r="V3675" t="str">
        <f>IF(Flights[[#This Row],[Status]]&lt;&gt;"Delayed","",IF(Flights[[#This Row],[Arrival Delay]]&gt;120,"Severe",IF(Flights[[#This Row],[Arrival Delay]]&gt;60,"Major","Moderate")))</f>
        <v/>
      </c>
      <c r="X3675" t="str">
        <f>IF(OR(AND(Flights[[#This Row],[Status]]="Cancelled",Flights[[#This Row],[Cancellation Reason]]="Airline/Carrier"),Flights[[#This Row],[Delay Type]]="Severe"),"Yes","No")</f>
        <v>No</v>
      </c>
    </row>
    <row r="3676" spans="1:24" x14ac:dyDescent="0.25">
      <c r="A3676" s="3">
        <v>42270</v>
      </c>
      <c r="B3676">
        <f>WEEKNUM(Flights[[#This Row],[Date]],2)</f>
        <v>39</v>
      </c>
      <c r="C3676">
        <f>WEEKDAY(Flights[[#This Row],[Date]],2)</f>
        <v>3</v>
      </c>
      <c r="D3676" t="s">
        <v>598</v>
      </c>
      <c r="E3676" t="s">
        <v>1991</v>
      </c>
      <c r="F3676" t="s">
        <v>0</v>
      </c>
      <c r="G3676" t="s">
        <v>349</v>
      </c>
      <c r="H3676" t="str">
        <f>_xlfn.XLOOKUP(Flights[[#This Row],[Destination]],Airports!$A$1:$A$77,Airports!$D$1:$D$77,"Code not found")</f>
        <v>Salt Lake City</v>
      </c>
      <c r="I3676" t="str" cm="1">
        <f t="array" ref="I3676">_xlfn.XLOOKUP(Flights[[#This Row],[Destination]],_xlfn._TRO_TRAILING(Airports!A:A),_xlfn._TRO_TRAILING(Airports!E:E),"Code not found")</f>
        <v>UT</v>
      </c>
      <c r="J3676" s="1">
        <v>0.76041666666666663</v>
      </c>
      <c r="K3676">
        <f>HOUR(Flights[[#This Row],[Scheduled Departure]])</f>
        <v>18</v>
      </c>
      <c r="L3676" s="1">
        <v>0.7583333333333333</v>
      </c>
      <c r="M3676">
        <v>-3</v>
      </c>
      <c r="N3676">
        <v>98</v>
      </c>
      <c r="O3676" s="14">
        <f>Flights[[#This Row],[Length (min)]]/60</f>
        <v>1.6333333333333333</v>
      </c>
      <c r="P3676">
        <v>590</v>
      </c>
      <c r="Q3676" s="17">
        <f>IFERROR(Flights[[#This Row],[Distance]]/Flights[[#This Row],[Length (hr)]],"")</f>
        <v>361.22448979591837</v>
      </c>
      <c r="R3676" s="1">
        <v>0.87847222222222221</v>
      </c>
      <c r="S3676" s="1">
        <v>0.86805555555555558</v>
      </c>
      <c r="T3676">
        <v>-15</v>
      </c>
      <c r="U3676" t="str">
        <f>IF(Flights[[#This Row],[Arrival Delay]]="","Cancelled",IF(Flights[[#This Row],[Arrival Delay]]&gt;15,"Delayed","On time"))</f>
        <v>On time</v>
      </c>
      <c r="V3676" t="str">
        <f>IF(Flights[[#This Row],[Status]]&lt;&gt;"Delayed","",IF(Flights[[#This Row],[Arrival Delay]]&gt;120,"Severe",IF(Flights[[#This Row],[Arrival Delay]]&gt;60,"Major","Moderate")))</f>
        <v/>
      </c>
      <c r="X3676" t="str">
        <f>IF(OR(AND(Flights[[#This Row],[Status]]="Cancelled",Flights[[#This Row],[Cancellation Reason]]="Airline/Carrier"),Flights[[#This Row],[Delay Type]]="Severe"),"Yes","No")</f>
        <v>No</v>
      </c>
    </row>
    <row r="3677" spans="1:24" x14ac:dyDescent="0.25">
      <c r="A3677" s="3">
        <v>42270</v>
      </c>
      <c r="B3677">
        <f>WEEKNUM(Flights[[#This Row],[Date]],2)</f>
        <v>39</v>
      </c>
      <c r="C3677">
        <f>WEEKDAY(Flights[[#This Row],[Date]],2)</f>
        <v>3</v>
      </c>
      <c r="D3677" t="s">
        <v>1195</v>
      </c>
      <c r="E3677" t="s">
        <v>1989</v>
      </c>
      <c r="F3677" t="s">
        <v>0</v>
      </c>
      <c r="G3677" t="s">
        <v>344</v>
      </c>
      <c r="H3677" t="str">
        <f>_xlfn.XLOOKUP(Flights[[#This Row],[Destination]],Airports!$A$1:$A$77,Airports!$D$1:$D$77,"Code not found")</f>
        <v>Seattle</v>
      </c>
      <c r="I3677" t="str" cm="1">
        <f t="array" ref="I3677">_xlfn.XLOOKUP(Flights[[#This Row],[Destination]],_xlfn._TRO_TRAILING(Airports!A:A),_xlfn._TRO_TRAILING(Airports!E:E),"Code not found")</f>
        <v>WA</v>
      </c>
      <c r="J3677" s="1">
        <v>0.79861111111111116</v>
      </c>
      <c r="K3677">
        <f>HOUR(Flights[[#This Row],[Scheduled Departure]])</f>
        <v>19</v>
      </c>
      <c r="L3677" s="1">
        <v>0.7895833333333333</v>
      </c>
      <c r="M3677">
        <v>-13</v>
      </c>
      <c r="N3677">
        <v>175</v>
      </c>
      <c r="O3677" s="14">
        <f>Flights[[#This Row],[Length (min)]]/60</f>
        <v>2.9166666666666665</v>
      </c>
      <c r="P3677">
        <v>954</v>
      </c>
      <c r="Q3677" s="17">
        <f>IFERROR(Flights[[#This Row],[Distance]]/Flights[[#This Row],[Length (hr)]],"")</f>
        <v>327.08571428571429</v>
      </c>
      <c r="R3677" s="1">
        <v>0.91111111111111109</v>
      </c>
      <c r="S3677" s="1">
        <v>0.91111111111111109</v>
      </c>
      <c r="T3677">
        <v>0</v>
      </c>
      <c r="U3677" t="str">
        <f>IF(Flights[[#This Row],[Arrival Delay]]="","Cancelled",IF(Flights[[#This Row],[Arrival Delay]]&gt;15,"Delayed","On time"))</f>
        <v>On time</v>
      </c>
      <c r="V3677" t="str">
        <f>IF(Flights[[#This Row],[Status]]&lt;&gt;"Delayed","",IF(Flights[[#This Row],[Arrival Delay]]&gt;120,"Severe",IF(Flights[[#This Row],[Arrival Delay]]&gt;60,"Major","Moderate")))</f>
        <v/>
      </c>
      <c r="X3677" t="str">
        <f>IF(OR(AND(Flights[[#This Row],[Status]]="Cancelled",Flights[[#This Row],[Cancellation Reason]]="Airline/Carrier"),Flights[[#This Row],[Delay Type]]="Severe"),"Yes","No")</f>
        <v>No</v>
      </c>
    </row>
    <row r="3678" spans="1:24" x14ac:dyDescent="0.25">
      <c r="A3678" s="3">
        <v>42271</v>
      </c>
      <c r="B3678">
        <f>WEEKNUM(Flights[[#This Row],[Date]],2)</f>
        <v>39</v>
      </c>
      <c r="C3678">
        <f>WEEKDAY(Flights[[#This Row],[Date]],2)</f>
        <v>4</v>
      </c>
      <c r="D3678" t="s">
        <v>1456</v>
      </c>
      <c r="E3678" t="s">
        <v>1989</v>
      </c>
      <c r="F3678" t="s">
        <v>0</v>
      </c>
      <c r="G3678" t="s">
        <v>314</v>
      </c>
      <c r="H3678" t="str">
        <f>_xlfn.XLOOKUP(Flights[[#This Row],[Destination]],Airports!$A$1:$A$77,Airports!$D$1:$D$77,"Code not found")</f>
        <v>Minneapolis</v>
      </c>
      <c r="I3678" t="str" cm="1">
        <f t="array" ref="I3678">_xlfn.XLOOKUP(Flights[[#This Row],[Destination]],_xlfn._TRO_TRAILING(Airports!A:A),_xlfn._TRO_TRAILING(Airports!E:E),"Code not found")</f>
        <v>MN</v>
      </c>
      <c r="J3678" s="1">
        <v>1.0416666666666666E-2</v>
      </c>
      <c r="K3678">
        <f>HOUR(Flights[[#This Row],[Scheduled Departure]])</f>
        <v>0</v>
      </c>
      <c r="L3678" s="1">
        <v>9.7222222222222224E-3</v>
      </c>
      <c r="M3678">
        <v>-1</v>
      </c>
      <c r="N3678">
        <v>208</v>
      </c>
      <c r="O3678" s="14">
        <f>Flights[[#This Row],[Length (min)]]/60</f>
        <v>3.4666666666666668</v>
      </c>
      <c r="P3678">
        <v>1535</v>
      </c>
      <c r="Q3678" s="17">
        <f>IFERROR(Flights[[#This Row],[Distance]]/Flights[[#This Row],[Length (hr)]],"")</f>
        <v>442.78846153846155</v>
      </c>
      <c r="R3678" s="1">
        <v>0.2388888888888889</v>
      </c>
      <c r="S3678" s="1">
        <v>0.23749999999999999</v>
      </c>
      <c r="T3678">
        <v>-2</v>
      </c>
      <c r="U3678" t="str">
        <f>IF(Flights[[#This Row],[Arrival Delay]]="","Cancelled",IF(Flights[[#This Row],[Arrival Delay]]&gt;15,"Delayed","On time"))</f>
        <v>On time</v>
      </c>
      <c r="V3678" t="str">
        <f>IF(Flights[[#This Row],[Status]]&lt;&gt;"Delayed","",IF(Flights[[#This Row],[Arrival Delay]]&gt;120,"Severe",IF(Flights[[#This Row],[Arrival Delay]]&gt;60,"Major","Moderate")))</f>
        <v/>
      </c>
      <c r="X3678" t="str">
        <f>IF(OR(AND(Flights[[#This Row],[Status]]="Cancelled",Flights[[#This Row],[Cancellation Reason]]="Airline/Carrier"),Flights[[#This Row],[Delay Type]]="Severe"),"Yes","No")</f>
        <v>No</v>
      </c>
    </row>
    <row r="3679" spans="1:24" x14ac:dyDescent="0.25">
      <c r="A3679" s="3">
        <v>42271</v>
      </c>
      <c r="B3679">
        <f>WEEKNUM(Flights[[#This Row],[Date]],2)</f>
        <v>39</v>
      </c>
      <c r="C3679">
        <f>WEEKDAY(Flights[[#This Row],[Date]],2)</f>
        <v>4</v>
      </c>
      <c r="D3679" t="s">
        <v>1382</v>
      </c>
      <c r="E3679" t="s">
        <v>1998</v>
      </c>
      <c r="F3679" t="s">
        <v>0</v>
      </c>
      <c r="G3679" t="s">
        <v>4</v>
      </c>
      <c r="H3679" t="str">
        <f>_xlfn.XLOOKUP(Flights[[#This Row],[Destination]],Airports!$A$1:$A$77,Airports!$D$1:$D$77,"Code not found")</f>
        <v>Chicago</v>
      </c>
      <c r="I3679" t="str" cm="1">
        <f t="array" ref="I3679">_xlfn.XLOOKUP(Flights[[#This Row],[Destination]],_xlfn._TRO_TRAILING(Airports!A:A),_xlfn._TRO_TRAILING(Airports!E:E),"Code not found")</f>
        <v>IL</v>
      </c>
      <c r="J3679" s="1">
        <v>2.4305555555555556E-2</v>
      </c>
      <c r="K3679">
        <f>HOUR(Flights[[#This Row],[Scheduled Departure]])</f>
        <v>0</v>
      </c>
      <c r="L3679" s="1">
        <v>1.8055555555555554E-2</v>
      </c>
      <c r="M3679">
        <v>-9</v>
      </c>
      <c r="N3679">
        <v>243</v>
      </c>
      <c r="O3679" s="14">
        <f>Flights[[#This Row],[Length (min)]]/60</f>
        <v>4.05</v>
      </c>
      <c r="P3679">
        <v>1744</v>
      </c>
      <c r="Q3679" s="17">
        <f>IFERROR(Flights[[#This Row],[Distance]]/Flights[[#This Row],[Length (hr)]],"")</f>
        <v>430.61728395061732</v>
      </c>
      <c r="R3679" s="1">
        <v>0.27777777777777779</v>
      </c>
      <c r="S3679" s="1">
        <v>0.27013888888888887</v>
      </c>
      <c r="T3679">
        <v>-11</v>
      </c>
      <c r="U3679" t="str">
        <f>IF(Flights[[#This Row],[Arrival Delay]]="","Cancelled",IF(Flights[[#This Row],[Arrival Delay]]&gt;15,"Delayed","On time"))</f>
        <v>On time</v>
      </c>
      <c r="V3679" t="str">
        <f>IF(Flights[[#This Row],[Status]]&lt;&gt;"Delayed","",IF(Flights[[#This Row],[Arrival Delay]]&gt;120,"Severe",IF(Flights[[#This Row],[Arrival Delay]]&gt;60,"Major","Moderate")))</f>
        <v/>
      </c>
      <c r="X3679" t="str">
        <f>IF(OR(AND(Flights[[#This Row],[Status]]="Cancelled",Flights[[#This Row],[Cancellation Reason]]="Airline/Carrier"),Flights[[#This Row],[Delay Type]]="Severe"),"Yes","No")</f>
        <v>No</v>
      </c>
    </row>
    <row r="3680" spans="1:24" x14ac:dyDescent="0.25">
      <c r="A3680" s="3">
        <v>42271</v>
      </c>
      <c r="B3680">
        <f>WEEKNUM(Flights[[#This Row],[Date]],2)</f>
        <v>39</v>
      </c>
      <c r="C3680">
        <f>WEEKDAY(Flights[[#This Row],[Date]],2)</f>
        <v>4</v>
      </c>
      <c r="D3680" t="s">
        <v>412</v>
      </c>
      <c r="E3680" t="s">
        <v>1996</v>
      </c>
      <c r="F3680" t="s">
        <v>0</v>
      </c>
      <c r="G3680" t="s">
        <v>16</v>
      </c>
      <c r="H3680" t="str">
        <f>_xlfn.XLOOKUP(Flights[[#This Row],[Destination]],Airports!$A$1:$A$77,Airports!$D$1:$D$77,"Code not found")</f>
        <v>Dulles</v>
      </c>
      <c r="I3680" t="str" cm="1">
        <f t="array" ref="I3680">_xlfn.XLOOKUP(Flights[[#This Row],[Destination]],_xlfn._TRO_TRAILING(Airports!A:A),_xlfn._TRO_TRAILING(Airports!E:E),"Code not found")</f>
        <v>VA</v>
      </c>
      <c r="J3680" s="1">
        <v>0.33680555555555558</v>
      </c>
      <c r="K3680">
        <f>HOUR(Flights[[#This Row],[Scheduled Departure]])</f>
        <v>8</v>
      </c>
      <c r="L3680" s="1">
        <v>0.33263888888888887</v>
      </c>
      <c r="M3680">
        <v>-6</v>
      </c>
      <c r="N3680">
        <v>312</v>
      </c>
      <c r="O3680" s="14">
        <f>Flights[[#This Row],[Length (min)]]/60</f>
        <v>5.2</v>
      </c>
      <c r="P3680">
        <v>2288</v>
      </c>
      <c r="Q3680" s="17">
        <f>IFERROR(Flights[[#This Row],[Distance]]/Flights[[#This Row],[Length (hr)]],"")</f>
        <v>440</v>
      </c>
      <c r="R3680" s="1">
        <v>0.67013888888888884</v>
      </c>
      <c r="S3680" s="1">
        <v>0.6743055555555556</v>
      </c>
      <c r="T3680">
        <v>6</v>
      </c>
      <c r="U3680" t="str">
        <f>IF(Flights[[#This Row],[Arrival Delay]]="","Cancelled",IF(Flights[[#This Row],[Arrival Delay]]&gt;15,"Delayed","On time"))</f>
        <v>On time</v>
      </c>
      <c r="V3680" t="str">
        <f>IF(Flights[[#This Row],[Status]]&lt;&gt;"Delayed","",IF(Flights[[#This Row],[Arrival Delay]]&gt;120,"Severe",IF(Flights[[#This Row],[Arrival Delay]]&gt;60,"Major","Moderate")))</f>
        <v/>
      </c>
      <c r="X3680" t="str">
        <f>IF(OR(AND(Flights[[#This Row],[Status]]="Cancelled",Flights[[#This Row],[Cancellation Reason]]="Airline/Carrier"),Flights[[#This Row],[Delay Type]]="Severe"),"Yes","No")</f>
        <v>No</v>
      </c>
    </row>
    <row r="3681" spans="1:24" x14ac:dyDescent="0.25">
      <c r="A3681" s="3">
        <v>42271</v>
      </c>
      <c r="B3681">
        <f>WEEKNUM(Flights[[#This Row],[Date]],2)</f>
        <v>39</v>
      </c>
      <c r="C3681">
        <f>WEEKDAY(Flights[[#This Row],[Date]],2)</f>
        <v>4</v>
      </c>
      <c r="D3681" t="s">
        <v>1774</v>
      </c>
      <c r="E3681" t="s">
        <v>1989</v>
      </c>
      <c r="F3681" t="s">
        <v>0</v>
      </c>
      <c r="G3681" t="s">
        <v>314</v>
      </c>
      <c r="H3681" t="str">
        <f>_xlfn.XLOOKUP(Flights[[#This Row],[Destination]],Airports!$A$1:$A$77,Airports!$D$1:$D$77,"Code not found")</f>
        <v>Minneapolis</v>
      </c>
      <c r="I3681" t="str" cm="1">
        <f t="array" ref="I3681">_xlfn.XLOOKUP(Flights[[#This Row],[Destination]],_xlfn._TRO_TRAILING(Airports!A:A),_xlfn._TRO_TRAILING(Airports!E:E),"Code not found")</f>
        <v>MN</v>
      </c>
      <c r="J3681" s="1">
        <v>0.34027777777777779</v>
      </c>
      <c r="K3681">
        <f>HOUR(Flights[[#This Row],[Scheduled Departure]])</f>
        <v>8</v>
      </c>
      <c r="L3681" s="1">
        <v>0.34166666666666667</v>
      </c>
      <c r="M3681">
        <v>2</v>
      </c>
      <c r="N3681">
        <v>199</v>
      </c>
      <c r="O3681" s="14">
        <f>Flights[[#This Row],[Length (min)]]/60</f>
        <v>3.3166666666666669</v>
      </c>
      <c r="P3681">
        <v>1535</v>
      </c>
      <c r="Q3681" s="17">
        <f>IFERROR(Flights[[#This Row],[Distance]]/Flights[[#This Row],[Length (hr)]],"")</f>
        <v>462.81407035175874</v>
      </c>
      <c r="R3681" s="1">
        <v>0.57291666666666663</v>
      </c>
      <c r="S3681" s="1">
        <v>0.56319444444444444</v>
      </c>
      <c r="T3681">
        <v>-14</v>
      </c>
      <c r="U3681" t="str">
        <f>IF(Flights[[#This Row],[Arrival Delay]]="","Cancelled",IF(Flights[[#This Row],[Arrival Delay]]&gt;15,"Delayed","On time"))</f>
        <v>On time</v>
      </c>
      <c r="V3681" t="str">
        <f>IF(Flights[[#This Row],[Status]]&lt;&gt;"Delayed","",IF(Flights[[#This Row],[Arrival Delay]]&gt;120,"Severe",IF(Flights[[#This Row],[Arrival Delay]]&gt;60,"Major","Moderate")))</f>
        <v/>
      </c>
      <c r="X3681" t="str">
        <f>IF(OR(AND(Flights[[#This Row],[Status]]="Cancelled",Flights[[#This Row],[Cancellation Reason]]="Airline/Carrier"),Flights[[#This Row],[Delay Type]]="Severe"),"Yes","No")</f>
        <v>No</v>
      </c>
    </row>
    <row r="3682" spans="1:24" x14ac:dyDescent="0.25">
      <c r="A3682" s="3">
        <v>42271</v>
      </c>
      <c r="B3682">
        <f>WEEKNUM(Flights[[#This Row],[Date]],2)</f>
        <v>39</v>
      </c>
      <c r="C3682">
        <f>WEEKDAY(Flights[[#This Row],[Date]],2)</f>
        <v>4</v>
      </c>
      <c r="D3682" t="s">
        <v>1248</v>
      </c>
      <c r="E3682" t="s">
        <v>1996</v>
      </c>
      <c r="F3682" t="s">
        <v>0</v>
      </c>
      <c r="G3682" t="s">
        <v>9</v>
      </c>
      <c r="H3682" t="str">
        <f>_xlfn.XLOOKUP(Flights[[#This Row],[Destination]],Airports!$A$1:$A$77,Airports!$D$1:$D$77,"Code not found")</f>
        <v>San Francisco</v>
      </c>
      <c r="I3682" t="str" cm="1">
        <f t="array" ref="I3682">_xlfn.XLOOKUP(Flights[[#This Row],[Destination]],_xlfn._TRO_TRAILING(Airports!A:A),_xlfn._TRO_TRAILING(Airports!E:E),"Code not found")</f>
        <v>CA</v>
      </c>
      <c r="J3682" s="1">
        <v>0.37847222222222221</v>
      </c>
      <c r="K3682">
        <f>HOUR(Flights[[#This Row],[Scheduled Departure]])</f>
        <v>9</v>
      </c>
      <c r="L3682" s="1">
        <v>0.37777777777777777</v>
      </c>
      <c r="M3682">
        <v>-1</v>
      </c>
      <c r="N3682">
        <v>93</v>
      </c>
      <c r="O3682" s="14">
        <f>Flights[[#This Row],[Length (min)]]/60</f>
        <v>1.55</v>
      </c>
      <c r="P3682">
        <v>337</v>
      </c>
      <c r="Q3682" s="17">
        <f>IFERROR(Flights[[#This Row],[Distance]]/Flights[[#This Row],[Length (hr)]],"")</f>
        <v>217.41935483870967</v>
      </c>
      <c r="R3682" s="1">
        <v>0.43055555555555558</v>
      </c>
      <c r="S3682" s="1">
        <v>0.44236111111111109</v>
      </c>
      <c r="T3682">
        <v>17</v>
      </c>
      <c r="U3682" t="str">
        <f>IF(Flights[[#This Row],[Arrival Delay]]="","Cancelled",IF(Flights[[#This Row],[Arrival Delay]]&gt;15,"Delayed","On time"))</f>
        <v>Delayed</v>
      </c>
      <c r="V3682" t="str">
        <f>IF(Flights[[#This Row],[Status]]&lt;&gt;"Delayed","",IF(Flights[[#This Row],[Arrival Delay]]&gt;120,"Severe",IF(Flights[[#This Row],[Arrival Delay]]&gt;60,"Major","Moderate")))</f>
        <v>Moderate</v>
      </c>
      <c r="X3682" t="str">
        <f>IF(OR(AND(Flights[[#This Row],[Status]]="Cancelled",Flights[[#This Row],[Cancellation Reason]]="Airline/Carrier"),Flights[[#This Row],[Delay Type]]="Severe"),"Yes","No")</f>
        <v>No</v>
      </c>
    </row>
    <row r="3683" spans="1:24" x14ac:dyDescent="0.25">
      <c r="A3683" s="3">
        <v>42271</v>
      </c>
      <c r="B3683">
        <f>WEEKNUM(Flights[[#This Row],[Date]],2)</f>
        <v>39</v>
      </c>
      <c r="C3683">
        <f>WEEKDAY(Flights[[#This Row],[Date]],2)</f>
        <v>4</v>
      </c>
      <c r="D3683" t="s">
        <v>442</v>
      </c>
      <c r="E3683" t="s">
        <v>1994</v>
      </c>
      <c r="F3683" t="s">
        <v>0</v>
      </c>
      <c r="G3683" t="s">
        <v>3</v>
      </c>
      <c r="H3683" t="str">
        <f>_xlfn.XLOOKUP(Flights[[#This Row],[Destination]],Airports!$A$1:$A$77,Airports!$D$1:$D$77,"Code not found")</f>
        <v>Dallas</v>
      </c>
      <c r="I3683" t="str" cm="1">
        <f t="array" ref="I3683">_xlfn.XLOOKUP(Flights[[#This Row],[Destination]],_xlfn._TRO_TRAILING(Airports!A:A),_xlfn._TRO_TRAILING(Airports!E:E),"Code not found")</f>
        <v>TX</v>
      </c>
      <c r="J3683" s="1">
        <v>0.38611111111111113</v>
      </c>
      <c r="K3683">
        <f>HOUR(Flights[[#This Row],[Scheduled Departure]])</f>
        <v>9</v>
      </c>
      <c r="L3683" s="1">
        <v>0.38194444444444442</v>
      </c>
      <c r="M3683">
        <v>-6</v>
      </c>
      <c r="N3683">
        <v>186</v>
      </c>
      <c r="O3683" s="14">
        <f>Flights[[#This Row],[Length (min)]]/60</f>
        <v>3.1</v>
      </c>
      <c r="P3683">
        <v>1235</v>
      </c>
      <c r="Q3683" s="17">
        <f>IFERROR(Flights[[#This Row],[Distance]]/Flights[[#This Row],[Length (hr)]],"")</f>
        <v>398.38709677419354</v>
      </c>
      <c r="R3683" s="1">
        <v>0.60069444444444442</v>
      </c>
      <c r="S3683" s="1">
        <v>0.59444444444444444</v>
      </c>
      <c r="T3683">
        <v>-9</v>
      </c>
      <c r="U3683" t="str">
        <f>IF(Flights[[#This Row],[Arrival Delay]]="","Cancelled",IF(Flights[[#This Row],[Arrival Delay]]&gt;15,"Delayed","On time"))</f>
        <v>On time</v>
      </c>
      <c r="V3683" t="str">
        <f>IF(Flights[[#This Row],[Status]]&lt;&gt;"Delayed","",IF(Flights[[#This Row],[Arrival Delay]]&gt;120,"Severe",IF(Flights[[#This Row],[Arrival Delay]]&gt;60,"Major","Moderate")))</f>
        <v/>
      </c>
      <c r="X3683" t="str">
        <f>IF(OR(AND(Flights[[#This Row],[Status]]="Cancelled",Flights[[#This Row],[Cancellation Reason]]="Airline/Carrier"),Flights[[#This Row],[Delay Type]]="Severe"),"Yes","No")</f>
        <v>No</v>
      </c>
    </row>
    <row r="3684" spans="1:24" x14ac:dyDescent="0.25">
      <c r="A3684" s="3">
        <v>42271</v>
      </c>
      <c r="B3684">
        <f>WEEKNUM(Flights[[#This Row],[Date]],2)</f>
        <v>39</v>
      </c>
      <c r="C3684">
        <f>WEEKDAY(Flights[[#This Row],[Date]],2)</f>
        <v>4</v>
      </c>
      <c r="D3684" t="s">
        <v>647</v>
      </c>
      <c r="E3684" t="s">
        <v>1995</v>
      </c>
      <c r="F3684" t="s">
        <v>0</v>
      </c>
      <c r="G3684" t="s">
        <v>340</v>
      </c>
      <c r="H3684" t="str">
        <f>_xlfn.XLOOKUP(Flights[[#This Row],[Destination]],Airports!$A$1:$A$77,Airports!$D$1:$D$77,"Code not found")</f>
        <v>San Antonio</v>
      </c>
      <c r="I3684" t="str" cm="1">
        <f t="array" ref="I3684">_xlfn.XLOOKUP(Flights[[#This Row],[Destination]],_xlfn._TRO_TRAILING(Airports!A:A),_xlfn._TRO_TRAILING(Airports!E:E),"Code not found")</f>
        <v>TX</v>
      </c>
      <c r="J3684" s="1">
        <v>0.42708333333333331</v>
      </c>
      <c r="K3684">
        <f>HOUR(Flights[[#This Row],[Scheduled Departure]])</f>
        <v>10</v>
      </c>
      <c r="L3684" s="1">
        <v>0.42638888888888887</v>
      </c>
      <c r="M3684">
        <v>-1</v>
      </c>
      <c r="N3684">
        <v>157</v>
      </c>
      <c r="O3684" s="14">
        <f>Flights[[#This Row],[Length (min)]]/60</f>
        <v>2.6166666666666667</v>
      </c>
      <c r="P3684">
        <v>1211</v>
      </c>
      <c r="Q3684" s="17">
        <f>IFERROR(Flights[[#This Row],[Distance]]/Flights[[#This Row],[Length (hr)]],"")</f>
        <v>462.80254777070064</v>
      </c>
      <c r="R3684" s="1">
        <v>0.62847222222222221</v>
      </c>
      <c r="S3684" s="1">
        <v>0.61875000000000002</v>
      </c>
      <c r="T3684">
        <v>-14</v>
      </c>
      <c r="U3684" t="str">
        <f>IF(Flights[[#This Row],[Arrival Delay]]="","Cancelled",IF(Flights[[#This Row],[Arrival Delay]]&gt;15,"Delayed","On time"))</f>
        <v>On time</v>
      </c>
      <c r="V3684" t="str">
        <f>IF(Flights[[#This Row],[Status]]&lt;&gt;"Delayed","",IF(Flights[[#This Row],[Arrival Delay]]&gt;120,"Severe",IF(Flights[[#This Row],[Arrival Delay]]&gt;60,"Major","Moderate")))</f>
        <v/>
      </c>
      <c r="X3684" t="str">
        <f>IF(OR(AND(Flights[[#This Row],[Status]]="Cancelled",Flights[[#This Row],[Cancellation Reason]]="Airline/Carrier"),Flights[[#This Row],[Delay Type]]="Severe"),"Yes","No")</f>
        <v>No</v>
      </c>
    </row>
    <row r="3685" spans="1:24" x14ac:dyDescent="0.25">
      <c r="A3685" s="3">
        <v>42271</v>
      </c>
      <c r="B3685">
        <f>WEEKNUM(Flights[[#This Row],[Date]],2)</f>
        <v>39</v>
      </c>
      <c r="C3685">
        <f>WEEKDAY(Flights[[#This Row],[Date]],2)</f>
        <v>4</v>
      </c>
      <c r="D3685" t="s">
        <v>473</v>
      </c>
      <c r="E3685" t="s">
        <v>1992</v>
      </c>
      <c r="F3685" t="s">
        <v>0</v>
      </c>
      <c r="G3685" t="s">
        <v>12</v>
      </c>
      <c r="H3685" t="str">
        <f>_xlfn.XLOOKUP(Flights[[#This Row],[Destination]],Airports!$A$1:$A$77,Airports!$D$1:$D$77,"Code not found")</f>
        <v>New York</v>
      </c>
      <c r="I3685" t="str" cm="1">
        <f t="array" ref="I3685">_xlfn.XLOOKUP(Flights[[#This Row],[Destination]],_xlfn._TRO_TRAILING(Airports!A:A),_xlfn._TRO_TRAILING(Airports!E:E),"Code not found")</f>
        <v>NY</v>
      </c>
      <c r="J3685" s="1">
        <v>0.46875</v>
      </c>
      <c r="K3685">
        <f>HOUR(Flights[[#This Row],[Scheduled Departure]])</f>
        <v>11</v>
      </c>
      <c r="L3685" s="1">
        <v>0.47013888888888888</v>
      </c>
      <c r="M3685">
        <v>2</v>
      </c>
      <c r="N3685">
        <v>315</v>
      </c>
      <c r="O3685" s="14">
        <f>Flights[[#This Row],[Length (min)]]/60</f>
        <v>5.25</v>
      </c>
      <c r="P3685">
        <v>2475</v>
      </c>
      <c r="Q3685" s="17">
        <f>IFERROR(Flights[[#This Row],[Distance]]/Flights[[#This Row],[Length (hr)]],"")</f>
        <v>471.42857142857144</v>
      </c>
      <c r="R3685" s="1">
        <v>0.82222222222222219</v>
      </c>
      <c r="S3685" s="1">
        <v>0.81388888888888888</v>
      </c>
      <c r="T3685">
        <v>-12</v>
      </c>
      <c r="U3685" t="str">
        <f>IF(Flights[[#This Row],[Arrival Delay]]="","Cancelled",IF(Flights[[#This Row],[Arrival Delay]]&gt;15,"Delayed","On time"))</f>
        <v>On time</v>
      </c>
      <c r="V3685" t="str">
        <f>IF(Flights[[#This Row],[Status]]&lt;&gt;"Delayed","",IF(Flights[[#This Row],[Arrival Delay]]&gt;120,"Severe",IF(Flights[[#This Row],[Arrival Delay]]&gt;60,"Major","Moderate")))</f>
        <v/>
      </c>
      <c r="X3685" t="str">
        <f>IF(OR(AND(Flights[[#This Row],[Status]]="Cancelled",Flights[[#This Row],[Cancellation Reason]]="Airline/Carrier"),Flights[[#This Row],[Delay Type]]="Severe"),"Yes","No")</f>
        <v>No</v>
      </c>
    </row>
    <row r="3686" spans="1:24" x14ac:dyDescent="0.25">
      <c r="A3686" s="3">
        <v>42271</v>
      </c>
      <c r="B3686">
        <f>WEEKNUM(Flights[[#This Row],[Date]],2)</f>
        <v>39</v>
      </c>
      <c r="C3686">
        <f>WEEKDAY(Flights[[#This Row],[Date]],2)</f>
        <v>4</v>
      </c>
      <c r="D3686" t="s">
        <v>1777</v>
      </c>
      <c r="E3686" t="s">
        <v>1989</v>
      </c>
      <c r="F3686" t="s">
        <v>0</v>
      </c>
      <c r="G3686" t="s">
        <v>276</v>
      </c>
      <c r="H3686" t="str">
        <f>_xlfn.XLOOKUP(Flights[[#This Row],[Destination]],Airports!$A$1:$A$77,Airports!$D$1:$D$77,"Code not found")</f>
        <v>Detroit</v>
      </c>
      <c r="I3686" t="str" cm="1">
        <f t="array" ref="I3686">_xlfn.XLOOKUP(Flights[[#This Row],[Destination]],_xlfn._TRO_TRAILING(Airports!A:A),_xlfn._TRO_TRAILING(Airports!E:E),"Code not found")</f>
        <v>MI</v>
      </c>
      <c r="J3686" s="1">
        <v>0.48958333333333331</v>
      </c>
      <c r="K3686">
        <f>HOUR(Flights[[#This Row],[Scheduled Departure]])</f>
        <v>11</v>
      </c>
      <c r="L3686" s="1">
        <v>0.48888888888888887</v>
      </c>
      <c r="M3686">
        <v>-1</v>
      </c>
      <c r="N3686">
        <v>273</v>
      </c>
      <c r="O3686" s="14">
        <f>Flights[[#This Row],[Length (min)]]/60</f>
        <v>4.55</v>
      </c>
      <c r="P3686">
        <v>1979</v>
      </c>
      <c r="Q3686" s="17">
        <f>IFERROR(Flights[[#This Row],[Distance]]/Flights[[#This Row],[Length (hr)]],"")</f>
        <v>434.94505494505495</v>
      </c>
      <c r="R3686" s="1">
        <v>0.79861111111111116</v>
      </c>
      <c r="S3686" s="1">
        <v>0.80347222222222225</v>
      </c>
      <c r="T3686">
        <v>7</v>
      </c>
      <c r="U3686" t="str">
        <f>IF(Flights[[#This Row],[Arrival Delay]]="","Cancelled",IF(Flights[[#This Row],[Arrival Delay]]&gt;15,"Delayed","On time"))</f>
        <v>On time</v>
      </c>
      <c r="V3686" t="str">
        <f>IF(Flights[[#This Row],[Status]]&lt;&gt;"Delayed","",IF(Flights[[#This Row],[Arrival Delay]]&gt;120,"Severe",IF(Flights[[#This Row],[Arrival Delay]]&gt;60,"Major","Moderate")))</f>
        <v/>
      </c>
      <c r="X3686" t="str">
        <f>IF(OR(AND(Flights[[#This Row],[Status]]="Cancelled",Flights[[#This Row],[Cancellation Reason]]="Airline/Carrier"),Flights[[#This Row],[Delay Type]]="Severe"),"Yes","No")</f>
        <v>No</v>
      </c>
    </row>
    <row r="3687" spans="1:24" x14ac:dyDescent="0.25">
      <c r="A3687" s="3">
        <v>42271</v>
      </c>
      <c r="B3687">
        <f>WEEKNUM(Flights[[#This Row],[Date]],2)</f>
        <v>39</v>
      </c>
      <c r="C3687">
        <f>WEEKDAY(Flights[[#This Row],[Date]],2)</f>
        <v>4</v>
      </c>
      <c r="D3687" t="s">
        <v>1682</v>
      </c>
      <c r="E3687" t="s">
        <v>1995</v>
      </c>
      <c r="F3687" t="s">
        <v>0</v>
      </c>
      <c r="G3687" t="s">
        <v>270</v>
      </c>
      <c r="H3687" t="str">
        <f>_xlfn.XLOOKUP(Flights[[#This Row],[Destination]],Airports!$A$1:$A$77,Airports!$D$1:$D$77,"Code not found")</f>
        <v>Dallas</v>
      </c>
      <c r="I3687" t="str" cm="1">
        <f t="array" ref="I3687">_xlfn.XLOOKUP(Flights[[#This Row],[Destination]],_xlfn._TRO_TRAILING(Airports!A:A),_xlfn._TRO_TRAILING(Airports!E:E),"Code not found")</f>
        <v>TX</v>
      </c>
      <c r="J3687" s="1">
        <v>0.5</v>
      </c>
      <c r="K3687">
        <f>HOUR(Flights[[#This Row],[Scheduled Departure]])</f>
        <v>12</v>
      </c>
      <c r="L3687" s="1">
        <v>0.5</v>
      </c>
      <c r="M3687">
        <v>0</v>
      </c>
      <c r="N3687">
        <v>184</v>
      </c>
      <c r="O3687" s="14">
        <f>Flights[[#This Row],[Length (min)]]/60</f>
        <v>3.0666666666666669</v>
      </c>
      <c r="P3687">
        <v>1246</v>
      </c>
      <c r="Q3687" s="17">
        <f>IFERROR(Flights[[#This Row],[Distance]]/Flights[[#This Row],[Length (hr)]],"")</f>
        <v>406.30434782608694</v>
      </c>
      <c r="R3687" s="1">
        <v>0.71180555555555558</v>
      </c>
      <c r="S3687" s="1">
        <v>0.71111111111111114</v>
      </c>
      <c r="T3687">
        <v>-1</v>
      </c>
      <c r="U3687" t="str">
        <f>IF(Flights[[#This Row],[Arrival Delay]]="","Cancelled",IF(Flights[[#This Row],[Arrival Delay]]&gt;15,"Delayed","On time"))</f>
        <v>On time</v>
      </c>
      <c r="V3687" t="str">
        <f>IF(Flights[[#This Row],[Status]]&lt;&gt;"Delayed","",IF(Flights[[#This Row],[Arrival Delay]]&gt;120,"Severe",IF(Flights[[#This Row],[Arrival Delay]]&gt;60,"Major","Moderate")))</f>
        <v/>
      </c>
      <c r="X3687" t="str">
        <f>IF(OR(AND(Flights[[#This Row],[Status]]="Cancelled",Flights[[#This Row],[Cancellation Reason]]="Airline/Carrier"),Flights[[#This Row],[Delay Type]]="Severe"),"Yes","No")</f>
        <v>No</v>
      </c>
    </row>
    <row r="3688" spans="1:24" x14ac:dyDescent="0.25">
      <c r="A3688" s="3">
        <v>42271</v>
      </c>
      <c r="B3688">
        <f>WEEKNUM(Flights[[#This Row],[Date]],2)</f>
        <v>39</v>
      </c>
      <c r="C3688">
        <f>WEEKDAY(Flights[[#This Row],[Date]],2)</f>
        <v>4</v>
      </c>
      <c r="D3688" t="s">
        <v>511</v>
      </c>
      <c r="E3688" t="s">
        <v>1989</v>
      </c>
      <c r="F3688" t="s">
        <v>0</v>
      </c>
      <c r="G3688" t="s">
        <v>12</v>
      </c>
      <c r="H3688" t="str">
        <f>_xlfn.XLOOKUP(Flights[[#This Row],[Destination]],Airports!$A$1:$A$77,Airports!$D$1:$D$77,"Code not found")</f>
        <v>New York</v>
      </c>
      <c r="I3688" t="str" cm="1">
        <f t="array" ref="I3688">_xlfn.XLOOKUP(Flights[[#This Row],[Destination]],_xlfn._TRO_TRAILING(Airports!A:A),_xlfn._TRO_TRAILING(Airports!E:E),"Code not found")</f>
        <v>NY</v>
      </c>
      <c r="J3688" s="1">
        <v>0.51041666666666663</v>
      </c>
      <c r="K3688">
        <f>HOUR(Flights[[#This Row],[Scheduled Departure]])</f>
        <v>12</v>
      </c>
      <c r="L3688" s="1">
        <v>0.51041666666666663</v>
      </c>
      <c r="M3688">
        <v>0</v>
      </c>
      <c r="N3688">
        <v>334</v>
      </c>
      <c r="O3688" s="14">
        <f>Flights[[#This Row],[Length (min)]]/60</f>
        <v>5.5666666666666664</v>
      </c>
      <c r="P3688">
        <v>2475</v>
      </c>
      <c r="Q3688" s="17">
        <f>IFERROR(Flights[[#This Row],[Distance]]/Flights[[#This Row],[Length (hr)]],"")</f>
        <v>444.61077844311382</v>
      </c>
      <c r="R3688" s="1">
        <v>0.86875000000000002</v>
      </c>
      <c r="S3688" s="1">
        <v>0.86736111111111114</v>
      </c>
      <c r="T3688">
        <v>-2</v>
      </c>
      <c r="U3688" t="str">
        <f>IF(Flights[[#This Row],[Arrival Delay]]="","Cancelled",IF(Flights[[#This Row],[Arrival Delay]]&gt;15,"Delayed","On time"))</f>
        <v>On time</v>
      </c>
      <c r="V3688" t="str">
        <f>IF(Flights[[#This Row],[Status]]&lt;&gt;"Delayed","",IF(Flights[[#This Row],[Arrival Delay]]&gt;120,"Severe",IF(Flights[[#This Row],[Arrival Delay]]&gt;60,"Major","Moderate")))</f>
        <v/>
      </c>
      <c r="X3688" t="str">
        <f>IF(OR(AND(Flights[[#This Row],[Status]]="Cancelled",Flights[[#This Row],[Cancellation Reason]]="Airline/Carrier"),Flights[[#This Row],[Delay Type]]="Severe"),"Yes","No")</f>
        <v>No</v>
      </c>
    </row>
    <row r="3689" spans="1:24" x14ac:dyDescent="0.25">
      <c r="A3689" s="3">
        <v>42271</v>
      </c>
      <c r="B3689">
        <f>WEEKNUM(Flights[[#This Row],[Date]],2)</f>
        <v>39</v>
      </c>
      <c r="C3689">
        <f>WEEKDAY(Flights[[#This Row],[Date]],2)</f>
        <v>4</v>
      </c>
      <c r="D3689" t="s">
        <v>177</v>
      </c>
      <c r="E3689" t="s">
        <v>1987</v>
      </c>
      <c r="F3689" t="s">
        <v>0</v>
      </c>
      <c r="G3689" t="s">
        <v>6</v>
      </c>
      <c r="H3689" t="str">
        <f>_xlfn.XLOOKUP(Flights[[#This Row],[Destination]],Airports!$A$1:$A$77,Airports!$D$1:$D$77,"Code not found")</f>
        <v>Nashville</v>
      </c>
      <c r="I3689" t="str" cm="1">
        <f t="array" ref="I3689">_xlfn.XLOOKUP(Flights[[#This Row],[Destination]],_xlfn._TRO_TRAILING(Airports!A:A),_xlfn._TRO_TRAILING(Airports!E:E),"Code not found")</f>
        <v>TN</v>
      </c>
      <c r="J3689" s="1">
        <v>0.55902777777777779</v>
      </c>
      <c r="K3689">
        <f>HOUR(Flights[[#This Row],[Scheduled Departure]])</f>
        <v>13</v>
      </c>
      <c r="L3689" s="1">
        <v>0.55763888888888891</v>
      </c>
      <c r="M3689">
        <v>-2</v>
      </c>
      <c r="N3689">
        <v>242</v>
      </c>
      <c r="O3689" s="14">
        <f>Flights[[#This Row],[Length (min)]]/60</f>
        <v>4.0333333333333332</v>
      </c>
      <c r="P3689">
        <v>1797</v>
      </c>
      <c r="Q3689" s="17">
        <f>IFERROR(Flights[[#This Row],[Distance]]/Flights[[#This Row],[Length (hr)]],"")</f>
        <v>445.53719008264466</v>
      </c>
      <c r="R3689" s="1">
        <v>0.80763888888888891</v>
      </c>
      <c r="S3689" s="1">
        <v>0.80902777777777779</v>
      </c>
      <c r="T3689">
        <v>2</v>
      </c>
      <c r="U3689" t="str">
        <f>IF(Flights[[#This Row],[Arrival Delay]]="","Cancelled",IF(Flights[[#This Row],[Arrival Delay]]&gt;15,"Delayed","On time"))</f>
        <v>On time</v>
      </c>
      <c r="V3689" t="str">
        <f>IF(Flights[[#This Row],[Status]]&lt;&gt;"Delayed","",IF(Flights[[#This Row],[Arrival Delay]]&gt;120,"Severe",IF(Flights[[#This Row],[Arrival Delay]]&gt;60,"Major","Moderate")))</f>
        <v/>
      </c>
      <c r="X3689" t="str">
        <f>IF(OR(AND(Flights[[#This Row],[Status]]="Cancelled",Flights[[#This Row],[Cancellation Reason]]="Airline/Carrier"),Flights[[#This Row],[Delay Type]]="Severe"),"Yes","No")</f>
        <v>No</v>
      </c>
    </row>
    <row r="3690" spans="1:24" x14ac:dyDescent="0.25">
      <c r="A3690" s="3">
        <v>42271</v>
      </c>
      <c r="B3690">
        <f>WEEKNUM(Flights[[#This Row],[Date]],2)</f>
        <v>39</v>
      </c>
      <c r="C3690">
        <f>WEEKDAY(Flights[[#This Row],[Date]],2)</f>
        <v>4</v>
      </c>
      <c r="D3690" t="s">
        <v>1728</v>
      </c>
      <c r="E3690" t="s">
        <v>1995</v>
      </c>
      <c r="F3690" t="s">
        <v>0</v>
      </c>
      <c r="G3690" t="s">
        <v>347</v>
      </c>
      <c r="H3690" t="str">
        <f>_xlfn.XLOOKUP(Flights[[#This Row],[Destination]],Airports!$A$1:$A$77,Airports!$D$1:$D$77,"Code not found")</f>
        <v>San Jose</v>
      </c>
      <c r="I3690" t="str" cm="1">
        <f t="array" ref="I3690">_xlfn.XLOOKUP(Flights[[#This Row],[Destination]],_xlfn._TRO_TRAILING(Airports!A:A),_xlfn._TRO_TRAILING(Airports!E:E),"Code not found")</f>
        <v>CA</v>
      </c>
      <c r="J3690" s="1">
        <v>0.57638888888888884</v>
      </c>
      <c r="K3690">
        <f>HOUR(Flights[[#This Row],[Scheduled Departure]])</f>
        <v>13</v>
      </c>
      <c r="L3690" s="1">
        <v>0.57361111111111107</v>
      </c>
      <c r="M3690">
        <v>-4</v>
      </c>
      <c r="N3690">
        <v>62</v>
      </c>
      <c r="O3690" s="14">
        <f>Flights[[#This Row],[Length (min)]]/60</f>
        <v>1.0333333333333334</v>
      </c>
      <c r="P3690">
        <v>308</v>
      </c>
      <c r="Q3690" s="17">
        <f>IFERROR(Flights[[#This Row],[Distance]]/Flights[[#This Row],[Length (hr)]],"")</f>
        <v>298.06451612903226</v>
      </c>
      <c r="R3690" s="1">
        <v>0.625</v>
      </c>
      <c r="S3690" s="1">
        <v>0.6166666666666667</v>
      </c>
      <c r="T3690">
        <v>-12</v>
      </c>
      <c r="U3690" t="str">
        <f>IF(Flights[[#This Row],[Arrival Delay]]="","Cancelled",IF(Flights[[#This Row],[Arrival Delay]]&gt;15,"Delayed","On time"))</f>
        <v>On time</v>
      </c>
      <c r="V3690" t="str">
        <f>IF(Flights[[#This Row],[Status]]&lt;&gt;"Delayed","",IF(Flights[[#This Row],[Arrival Delay]]&gt;120,"Severe",IF(Flights[[#This Row],[Arrival Delay]]&gt;60,"Major","Moderate")))</f>
        <v/>
      </c>
      <c r="X3690" t="str">
        <f>IF(OR(AND(Flights[[#This Row],[Status]]="Cancelled",Flights[[#This Row],[Cancellation Reason]]="Airline/Carrier"),Flights[[#This Row],[Delay Type]]="Severe"),"Yes","No")</f>
        <v>No</v>
      </c>
    </row>
    <row r="3691" spans="1:24" x14ac:dyDescent="0.25">
      <c r="A3691" s="3">
        <v>42271</v>
      </c>
      <c r="B3691">
        <f>WEEKNUM(Flights[[#This Row],[Date]],2)</f>
        <v>39</v>
      </c>
      <c r="C3691">
        <f>WEEKDAY(Flights[[#This Row],[Date]],2)</f>
        <v>4</v>
      </c>
      <c r="D3691" t="s">
        <v>551</v>
      </c>
      <c r="E3691" t="s">
        <v>1993</v>
      </c>
      <c r="F3691" t="s">
        <v>0</v>
      </c>
      <c r="G3691" t="s">
        <v>15</v>
      </c>
      <c r="H3691" t="str">
        <f>_xlfn.XLOOKUP(Flights[[#This Row],[Destination]],Airports!$A$1:$A$77,Airports!$D$1:$D$77,"Code not found")</f>
        <v>Las Vegas</v>
      </c>
      <c r="I3691" t="str" cm="1">
        <f t="array" ref="I3691">_xlfn.XLOOKUP(Flights[[#This Row],[Destination]],_xlfn._TRO_TRAILING(Airports!A:A),_xlfn._TRO_TRAILING(Airports!E:E),"Code not found")</f>
        <v>NV</v>
      </c>
      <c r="J3691" s="1">
        <v>0.64583333333333337</v>
      </c>
      <c r="K3691">
        <f>HOUR(Flights[[#This Row],[Scheduled Departure]])</f>
        <v>15</v>
      </c>
      <c r="L3691" s="1">
        <v>0.64375000000000004</v>
      </c>
      <c r="M3691">
        <v>-3</v>
      </c>
      <c r="N3691">
        <v>67</v>
      </c>
      <c r="O3691" s="14">
        <f>Flights[[#This Row],[Length (min)]]/60</f>
        <v>1.1166666666666667</v>
      </c>
      <c r="P3691">
        <v>236</v>
      </c>
      <c r="Q3691" s="17">
        <f>IFERROR(Flights[[#This Row],[Distance]]/Flights[[#This Row],[Length (hr)]],"")</f>
        <v>211.34328358208955</v>
      </c>
      <c r="R3691" s="1">
        <v>0.69027777777777777</v>
      </c>
      <c r="S3691" s="1">
        <v>0.69027777777777777</v>
      </c>
      <c r="T3691">
        <v>0</v>
      </c>
      <c r="U3691" t="str">
        <f>IF(Flights[[#This Row],[Arrival Delay]]="","Cancelled",IF(Flights[[#This Row],[Arrival Delay]]&gt;15,"Delayed","On time"))</f>
        <v>On time</v>
      </c>
      <c r="V3691" t="str">
        <f>IF(Flights[[#This Row],[Status]]&lt;&gt;"Delayed","",IF(Flights[[#This Row],[Arrival Delay]]&gt;120,"Severe",IF(Flights[[#This Row],[Arrival Delay]]&gt;60,"Major","Moderate")))</f>
        <v/>
      </c>
      <c r="X3691" t="str">
        <f>IF(OR(AND(Flights[[#This Row],[Status]]="Cancelled",Flights[[#This Row],[Cancellation Reason]]="Airline/Carrier"),Flights[[#This Row],[Delay Type]]="Severe"),"Yes","No")</f>
        <v>No</v>
      </c>
    </row>
    <row r="3692" spans="1:24" x14ac:dyDescent="0.25">
      <c r="A3692" s="3">
        <v>42271</v>
      </c>
      <c r="B3692">
        <f>WEEKNUM(Flights[[#This Row],[Date]],2)</f>
        <v>39</v>
      </c>
      <c r="C3692">
        <f>WEEKDAY(Flights[[#This Row],[Date]],2)</f>
        <v>4</v>
      </c>
      <c r="D3692" t="s">
        <v>133</v>
      </c>
      <c r="E3692" t="s">
        <v>1987</v>
      </c>
      <c r="F3692" t="s">
        <v>0</v>
      </c>
      <c r="G3692" t="s">
        <v>15</v>
      </c>
      <c r="H3692" t="str">
        <f>_xlfn.XLOOKUP(Flights[[#This Row],[Destination]],Airports!$A$1:$A$77,Airports!$D$1:$D$77,"Code not found")</f>
        <v>Las Vegas</v>
      </c>
      <c r="I3692" t="str" cm="1">
        <f t="array" ref="I3692">_xlfn.XLOOKUP(Flights[[#This Row],[Destination]],_xlfn._TRO_TRAILING(Airports!A:A),_xlfn._TRO_TRAILING(Airports!E:E),"Code not found")</f>
        <v>NV</v>
      </c>
      <c r="J3692" s="1">
        <v>0.69097222222222221</v>
      </c>
      <c r="K3692">
        <f>HOUR(Flights[[#This Row],[Scheduled Departure]])</f>
        <v>16</v>
      </c>
      <c r="L3692" s="1">
        <v>0.6875</v>
      </c>
      <c r="M3692">
        <v>-5</v>
      </c>
      <c r="N3692">
        <v>72</v>
      </c>
      <c r="O3692" s="14">
        <f>Flights[[#This Row],[Length (min)]]/60</f>
        <v>1.2</v>
      </c>
      <c r="P3692">
        <v>236</v>
      </c>
      <c r="Q3692" s="17">
        <f>IFERROR(Flights[[#This Row],[Distance]]/Flights[[#This Row],[Length (hr)]],"")</f>
        <v>196.66666666666669</v>
      </c>
      <c r="R3692" s="1">
        <v>0.74375000000000002</v>
      </c>
      <c r="S3692" s="1">
        <v>0.73750000000000004</v>
      </c>
      <c r="T3692">
        <v>-9</v>
      </c>
      <c r="U3692" t="str">
        <f>IF(Flights[[#This Row],[Arrival Delay]]="","Cancelled",IF(Flights[[#This Row],[Arrival Delay]]&gt;15,"Delayed","On time"))</f>
        <v>On time</v>
      </c>
      <c r="V3692" t="str">
        <f>IF(Flights[[#This Row],[Status]]&lt;&gt;"Delayed","",IF(Flights[[#This Row],[Arrival Delay]]&gt;120,"Severe",IF(Flights[[#This Row],[Arrival Delay]]&gt;60,"Major","Moderate")))</f>
        <v/>
      </c>
      <c r="X3692" t="str">
        <f>IF(OR(AND(Flights[[#This Row],[Status]]="Cancelled",Flights[[#This Row],[Cancellation Reason]]="Airline/Carrier"),Flights[[#This Row],[Delay Type]]="Severe"),"Yes","No")</f>
        <v>No</v>
      </c>
    </row>
    <row r="3693" spans="1:24" x14ac:dyDescent="0.25">
      <c r="A3693" s="3">
        <v>42271</v>
      </c>
      <c r="B3693">
        <f>WEEKNUM(Flights[[#This Row],[Date]],2)</f>
        <v>39</v>
      </c>
      <c r="C3693">
        <f>WEEKDAY(Flights[[#This Row],[Date]],2)</f>
        <v>4</v>
      </c>
      <c r="D3693" t="s">
        <v>1451</v>
      </c>
      <c r="E3693" t="s">
        <v>1995</v>
      </c>
      <c r="F3693" t="s">
        <v>0</v>
      </c>
      <c r="G3693" t="s">
        <v>6</v>
      </c>
      <c r="H3693" t="str">
        <f>_xlfn.XLOOKUP(Flights[[#This Row],[Destination]],Airports!$A$1:$A$77,Airports!$D$1:$D$77,"Code not found")</f>
        <v>Nashville</v>
      </c>
      <c r="I3693" t="str" cm="1">
        <f t="array" ref="I3693">_xlfn.XLOOKUP(Flights[[#This Row],[Destination]],_xlfn._TRO_TRAILING(Airports!A:A),_xlfn._TRO_TRAILING(Airports!E:E),"Code not found")</f>
        <v>TN</v>
      </c>
      <c r="J3693" s="1">
        <v>0.69444444444444442</v>
      </c>
      <c r="K3693">
        <f>HOUR(Flights[[#This Row],[Scheduled Departure]])</f>
        <v>16</v>
      </c>
      <c r="L3693" s="1">
        <v>0.69305555555555554</v>
      </c>
      <c r="M3693">
        <v>-2</v>
      </c>
      <c r="N3693">
        <v>228</v>
      </c>
      <c r="O3693" s="14">
        <f>Flights[[#This Row],[Length (min)]]/60</f>
        <v>3.8</v>
      </c>
      <c r="P3693">
        <v>1797</v>
      </c>
      <c r="Q3693" s="17">
        <f>IFERROR(Flights[[#This Row],[Distance]]/Flights[[#This Row],[Length (hr)]],"")</f>
        <v>472.89473684210526</v>
      </c>
      <c r="R3693" s="1">
        <v>0.94444444444444442</v>
      </c>
      <c r="S3693" s="1">
        <v>0.93472222222222223</v>
      </c>
      <c r="T3693">
        <v>-14</v>
      </c>
      <c r="U3693" t="str">
        <f>IF(Flights[[#This Row],[Arrival Delay]]="","Cancelled",IF(Flights[[#This Row],[Arrival Delay]]&gt;15,"Delayed","On time"))</f>
        <v>On time</v>
      </c>
      <c r="V3693" t="str">
        <f>IF(Flights[[#This Row],[Status]]&lt;&gt;"Delayed","",IF(Flights[[#This Row],[Arrival Delay]]&gt;120,"Severe",IF(Flights[[#This Row],[Arrival Delay]]&gt;60,"Major","Moderate")))</f>
        <v/>
      </c>
      <c r="X3693" t="str">
        <f>IF(OR(AND(Flights[[#This Row],[Status]]="Cancelled",Flights[[#This Row],[Cancellation Reason]]="Airline/Carrier"),Flights[[#This Row],[Delay Type]]="Severe"),"Yes","No")</f>
        <v>No</v>
      </c>
    </row>
    <row r="3694" spans="1:24" x14ac:dyDescent="0.25">
      <c r="A3694" s="3">
        <v>42271</v>
      </c>
      <c r="B3694">
        <f>WEEKNUM(Flights[[#This Row],[Date]],2)</f>
        <v>39</v>
      </c>
      <c r="C3694">
        <f>WEEKDAY(Flights[[#This Row],[Date]],2)</f>
        <v>4</v>
      </c>
      <c r="D3694" t="s">
        <v>896</v>
      </c>
      <c r="E3694" t="s">
        <v>1990</v>
      </c>
      <c r="F3694" t="s">
        <v>0</v>
      </c>
      <c r="G3694" t="s">
        <v>17</v>
      </c>
      <c r="H3694" t="str">
        <f>_xlfn.XLOOKUP(Flights[[#This Row],[Destination]],Airports!$A$1:$A$77,Airports!$D$1:$D$77,"Code not found")</f>
        <v>Honolulu</v>
      </c>
      <c r="I3694" t="str" cm="1">
        <f t="array" ref="I3694">_xlfn.XLOOKUP(Flights[[#This Row],[Destination]],_xlfn._TRO_TRAILING(Airports!A:A),_xlfn._TRO_TRAILING(Airports!E:E),"Code not found")</f>
        <v>HI</v>
      </c>
      <c r="J3694" s="1">
        <v>0.70486111111111116</v>
      </c>
      <c r="K3694">
        <f>HOUR(Flights[[#This Row],[Scheduled Departure]])</f>
        <v>16</v>
      </c>
      <c r="L3694" s="1">
        <v>0.70486111111111116</v>
      </c>
      <c r="M3694">
        <v>0</v>
      </c>
      <c r="N3694">
        <v>342</v>
      </c>
      <c r="O3694" s="14">
        <f>Flights[[#This Row],[Length (min)]]/60</f>
        <v>5.7</v>
      </c>
      <c r="P3694">
        <v>2556</v>
      </c>
      <c r="Q3694" s="17">
        <f>IFERROR(Flights[[#This Row],[Distance]]/Flights[[#This Row],[Length (hr)]],"")</f>
        <v>448.42105263157896</v>
      </c>
      <c r="R3694" s="1">
        <v>0.81388888888888888</v>
      </c>
      <c r="S3694" s="1">
        <v>0.81736111111111109</v>
      </c>
      <c r="T3694">
        <v>5</v>
      </c>
      <c r="U3694" t="str">
        <f>IF(Flights[[#This Row],[Arrival Delay]]="","Cancelled",IF(Flights[[#This Row],[Arrival Delay]]&gt;15,"Delayed","On time"))</f>
        <v>On time</v>
      </c>
      <c r="V3694" t="str">
        <f>IF(Flights[[#This Row],[Status]]&lt;&gt;"Delayed","",IF(Flights[[#This Row],[Arrival Delay]]&gt;120,"Severe",IF(Flights[[#This Row],[Arrival Delay]]&gt;60,"Major","Moderate")))</f>
        <v/>
      </c>
      <c r="X3694" t="str">
        <f>IF(OR(AND(Flights[[#This Row],[Status]]="Cancelled",Flights[[#This Row],[Cancellation Reason]]="Airline/Carrier"),Flights[[#This Row],[Delay Type]]="Severe"),"Yes","No")</f>
        <v>No</v>
      </c>
    </row>
    <row r="3695" spans="1:24" x14ac:dyDescent="0.25">
      <c r="A3695" s="3">
        <v>42271</v>
      </c>
      <c r="B3695">
        <f>WEEKNUM(Flights[[#This Row],[Date]],2)</f>
        <v>39</v>
      </c>
      <c r="C3695">
        <f>WEEKDAY(Flights[[#This Row],[Date]],2)</f>
        <v>4</v>
      </c>
      <c r="D3695" t="s">
        <v>1710</v>
      </c>
      <c r="E3695" t="s">
        <v>1995</v>
      </c>
      <c r="F3695" t="s">
        <v>0</v>
      </c>
      <c r="G3695" t="s">
        <v>278</v>
      </c>
      <c r="H3695" t="str">
        <f>_xlfn.XLOOKUP(Flights[[#This Row],[Destination]],Airports!$A$1:$A$77,Airports!$D$1:$D$77,"Code not found")</f>
        <v>El Paso</v>
      </c>
      <c r="I3695" t="str" cm="1">
        <f t="array" ref="I3695">_xlfn.XLOOKUP(Flights[[#This Row],[Destination]],_xlfn._TRO_TRAILING(Airports!A:A),_xlfn._TRO_TRAILING(Airports!E:E),"Code not found")</f>
        <v>TX</v>
      </c>
      <c r="J3695" s="1">
        <v>0.83680555555555558</v>
      </c>
      <c r="K3695">
        <f>HOUR(Flights[[#This Row],[Scheduled Departure]])</f>
        <v>20</v>
      </c>
      <c r="L3695" s="1">
        <v>0.83472222222222225</v>
      </c>
      <c r="M3695">
        <v>-3</v>
      </c>
      <c r="N3695">
        <v>106</v>
      </c>
      <c r="O3695" s="14">
        <f>Flights[[#This Row],[Length (min)]]/60</f>
        <v>1.7666666666666666</v>
      </c>
      <c r="P3695">
        <v>715</v>
      </c>
      <c r="Q3695" s="17">
        <f>IFERROR(Flights[[#This Row],[Distance]]/Flights[[#This Row],[Length (hr)]],"")</f>
        <v>404.71698113207549</v>
      </c>
      <c r="R3695" s="1">
        <v>0.95486111111111116</v>
      </c>
      <c r="S3695" s="1">
        <v>0.95</v>
      </c>
      <c r="T3695">
        <v>-7</v>
      </c>
      <c r="U3695" t="str">
        <f>IF(Flights[[#This Row],[Arrival Delay]]="","Cancelled",IF(Flights[[#This Row],[Arrival Delay]]&gt;15,"Delayed","On time"))</f>
        <v>On time</v>
      </c>
      <c r="V3695" t="str">
        <f>IF(Flights[[#This Row],[Status]]&lt;&gt;"Delayed","",IF(Flights[[#This Row],[Arrival Delay]]&gt;120,"Severe",IF(Flights[[#This Row],[Arrival Delay]]&gt;60,"Major","Moderate")))</f>
        <v/>
      </c>
      <c r="X3695" t="str">
        <f>IF(OR(AND(Flights[[#This Row],[Status]]="Cancelled",Flights[[#This Row],[Cancellation Reason]]="Airline/Carrier"),Flights[[#This Row],[Delay Type]]="Severe"),"Yes","No")</f>
        <v>No</v>
      </c>
    </row>
    <row r="3696" spans="1:24" x14ac:dyDescent="0.25">
      <c r="A3696" s="3">
        <v>42272</v>
      </c>
      <c r="B3696">
        <f>WEEKNUM(Flights[[#This Row],[Date]],2)</f>
        <v>39</v>
      </c>
      <c r="C3696">
        <f>WEEKDAY(Flights[[#This Row],[Date]],2)</f>
        <v>5</v>
      </c>
      <c r="D3696" t="s">
        <v>113</v>
      </c>
      <c r="E3696" t="s">
        <v>1987</v>
      </c>
      <c r="F3696" t="s">
        <v>0</v>
      </c>
      <c r="G3696" t="s">
        <v>12</v>
      </c>
      <c r="H3696" t="str">
        <f>_xlfn.XLOOKUP(Flights[[#This Row],[Destination]],Airports!$A$1:$A$77,Airports!$D$1:$D$77,"Code not found")</f>
        <v>New York</v>
      </c>
      <c r="I3696" t="str" cm="1">
        <f t="array" ref="I3696">_xlfn.XLOOKUP(Flights[[#This Row],[Destination]],_xlfn._TRO_TRAILING(Airports!A:A),_xlfn._TRO_TRAILING(Airports!E:E),"Code not found")</f>
        <v>NY</v>
      </c>
      <c r="J3696" s="1">
        <v>0.33333333333333331</v>
      </c>
      <c r="K3696">
        <f>HOUR(Flights[[#This Row],[Scheduled Departure]])</f>
        <v>8</v>
      </c>
      <c r="L3696" s="1">
        <v>0.33055555555555555</v>
      </c>
      <c r="M3696">
        <v>-4</v>
      </c>
      <c r="N3696">
        <v>356</v>
      </c>
      <c r="O3696" s="14">
        <f>Flights[[#This Row],[Length (min)]]/60</f>
        <v>5.9333333333333336</v>
      </c>
      <c r="P3696">
        <v>2475</v>
      </c>
      <c r="Q3696" s="17">
        <f>IFERROR(Flights[[#This Row],[Distance]]/Flights[[#This Row],[Length (hr)]],"")</f>
        <v>417.13483146067415</v>
      </c>
      <c r="R3696" s="1">
        <v>0.69097222222222221</v>
      </c>
      <c r="S3696" s="1">
        <v>0.70277777777777772</v>
      </c>
      <c r="T3696">
        <v>17</v>
      </c>
      <c r="U3696" t="str">
        <f>IF(Flights[[#This Row],[Arrival Delay]]="","Cancelled",IF(Flights[[#This Row],[Arrival Delay]]&gt;15,"Delayed","On time"))</f>
        <v>Delayed</v>
      </c>
      <c r="V3696" t="str">
        <f>IF(Flights[[#This Row],[Status]]&lt;&gt;"Delayed","",IF(Flights[[#This Row],[Arrival Delay]]&gt;120,"Severe",IF(Flights[[#This Row],[Arrival Delay]]&gt;60,"Major","Moderate")))</f>
        <v>Moderate</v>
      </c>
      <c r="X3696" t="str">
        <f>IF(OR(AND(Flights[[#This Row],[Status]]="Cancelled",Flights[[#This Row],[Cancellation Reason]]="Airline/Carrier"),Flights[[#This Row],[Delay Type]]="Severe"),"Yes","No")</f>
        <v>No</v>
      </c>
    </row>
    <row r="3697" spans="1:24" x14ac:dyDescent="0.25">
      <c r="A3697" s="3">
        <v>42272</v>
      </c>
      <c r="B3697">
        <f>WEEKNUM(Flights[[#This Row],[Date]],2)</f>
        <v>39</v>
      </c>
      <c r="C3697">
        <f>WEEKDAY(Flights[[#This Row],[Date]],2)</f>
        <v>5</v>
      </c>
      <c r="D3697" t="s">
        <v>1063</v>
      </c>
      <c r="E3697" t="s">
        <v>1994</v>
      </c>
      <c r="F3697" t="s">
        <v>0</v>
      </c>
      <c r="G3697" t="s">
        <v>351</v>
      </c>
      <c r="H3697" t="str">
        <f>_xlfn.XLOOKUP(Flights[[#This Row],[Destination]],Airports!$A$1:$A$77,Airports!$D$1:$D$77,"Code not found")</f>
        <v>Sacramento</v>
      </c>
      <c r="I3697" t="str" cm="1">
        <f t="array" ref="I3697">_xlfn.XLOOKUP(Flights[[#This Row],[Destination]],_xlfn._TRO_TRAILING(Airports!A:A),_xlfn._TRO_TRAILING(Airports!E:E),"Code not found")</f>
        <v>CA</v>
      </c>
      <c r="J3697" s="1">
        <v>0.33750000000000002</v>
      </c>
      <c r="K3697">
        <f>HOUR(Flights[[#This Row],[Scheduled Departure]])</f>
        <v>8</v>
      </c>
      <c r="L3697" s="1">
        <v>0.3347222222222222</v>
      </c>
      <c r="M3697">
        <v>-4</v>
      </c>
      <c r="N3697">
        <v>87</v>
      </c>
      <c r="O3697" s="14">
        <f>Flights[[#This Row],[Length (min)]]/60</f>
        <v>1.45</v>
      </c>
      <c r="P3697">
        <v>373</v>
      </c>
      <c r="Q3697" s="17">
        <f>IFERROR(Flights[[#This Row],[Distance]]/Flights[[#This Row],[Length (hr)]],"")</f>
        <v>257.24137931034483</v>
      </c>
      <c r="R3697" s="1">
        <v>0.40486111111111112</v>
      </c>
      <c r="S3697" s="1">
        <v>0.39513888888888887</v>
      </c>
      <c r="T3697">
        <v>-14</v>
      </c>
      <c r="U3697" t="str">
        <f>IF(Flights[[#This Row],[Arrival Delay]]="","Cancelled",IF(Flights[[#This Row],[Arrival Delay]]&gt;15,"Delayed","On time"))</f>
        <v>On time</v>
      </c>
      <c r="V3697" t="str">
        <f>IF(Flights[[#This Row],[Status]]&lt;&gt;"Delayed","",IF(Flights[[#This Row],[Arrival Delay]]&gt;120,"Severe",IF(Flights[[#This Row],[Arrival Delay]]&gt;60,"Major","Moderate")))</f>
        <v/>
      </c>
      <c r="X3697" t="str">
        <f>IF(OR(AND(Flights[[#This Row],[Status]]="Cancelled",Flights[[#This Row],[Cancellation Reason]]="Airline/Carrier"),Flights[[#This Row],[Delay Type]]="Severe"),"Yes","No")</f>
        <v>No</v>
      </c>
    </row>
    <row r="3698" spans="1:24" x14ac:dyDescent="0.25">
      <c r="A3698" s="3">
        <v>42272</v>
      </c>
      <c r="B3698">
        <f>WEEKNUM(Flights[[#This Row],[Date]],2)</f>
        <v>39</v>
      </c>
      <c r="C3698">
        <f>WEEKDAY(Flights[[#This Row],[Date]],2)</f>
        <v>5</v>
      </c>
      <c r="D3698" t="s">
        <v>166</v>
      </c>
      <c r="E3698" t="s">
        <v>1987</v>
      </c>
      <c r="F3698" t="s">
        <v>0</v>
      </c>
      <c r="G3698" t="s">
        <v>15</v>
      </c>
      <c r="H3698" t="str">
        <f>_xlfn.XLOOKUP(Flights[[#This Row],[Destination]],Airports!$A$1:$A$77,Airports!$D$1:$D$77,"Code not found")</f>
        <v>Las Vegas</v>
      </c>
      <c r="I3698" t="str" cm="1">
        <f t="array" ref="I3698">_xlfn.XLOOKUP(Flights[[#This Row],[Destination]],_xlfn._TRO_TRAILING(Airports!A:A),_xlfn._TRO_TRAILING(Airports!E:E),"Code not found")</f>
        <v>NV</v>
      </c>
      <c r="J3698" s="1">
        <v>0.4375</v>
      </c>
      <c r="K3698">
        <f>HOUR(Flights[[#This Row],[Scheduled Departure]])</f>
        <v>10</v>
      </c>
      <c r="L3698" s="1">
        <v>0.4375</v>
      </c>
      <c r="M3698">
        <v>0</v>
      </c>
      <c r="N3698">
        <v>73</v>
      </c>
      <c r="O3698" s="14">
        <f>Flights[[#This Row],[Length (min)]]/60</f>
        <v>1.2166666666666666</v>
      </c>
      <c r="P3698">
        <v>236</v>
      </c>
      <c r="Q3698" s="17">
        <f>IFERROR(Flights[[#This Row],[Distance]]/Flights[[#This Row],[Length (hr)]],"")</f>
        <v>193.97260273972606</v>
      </c>
      <c r="R3698" s="1">
        <v>0.49166666666666664</v>
      </c>
      <c r="S3698" s="1">
        <v>0.48819444444444443</v>
      </c>
      <c r="T3698">
        <v>-5</v>
      </c>
      <c r="U3698" t="str">
        <f>IF(Flights[[#This Row],[Arrival Delay]]="","Cancelled",IF(Flights[[#This Row],[Arrival Delay]]&gt;15,"Delayed","On time"))</f>
        <v>On time</v>
      </c>
      <c r="V3698" t="str">
        <f>IF(Flights[[#This Row],[Status]]&lt;&gt;"Delayed","",IF(Flights[[#This Row],[Arrival Delay]]&gt;120,"Severe",IF(Flights[[#This Row],[Arrival Delay]]&gt;60,"Major","Moderate")))</f>
        <v/>
      </c>
      <c r="X3698" t="str">
        <f>IF(OR(AND(Flights[[#This Row],[Status]]="Cancelled",Flights[[#This Row],[Cancellation Reason]]="Airline/Carrier"),Flights[[#This Row],[Delay Type]]="Severe"),"Yes","No")</f>
        <v>No</v>
      </c>
    </row>
    <row r="3699" spans="1:24" x14ac:dyDescent="0.25">
      <c r="A3699" s="3">
        <v>42272</v>
      </c>
      <c r="B3699">
        <f>WEEKNUM(Flights[[#This Row],[Date]],2)</f>
        <v>39</v>
      </c>
      <c r="C3699">
        <f>WEEKDAY(Flights[[#This Row],[Date]],2)</f>
        <v>5</v>
      </c>
      <c r="D3699" t="s">
        <v>500</v>
      </c>
      <c r="E3699" t="s">
        <v>1992</v>
      </c>
      <c r="F3699" t="s">
        <v>0</v>
      </c>
      <c r="G3699" t="s">
        <v>10</v>
      </c>
      <c r="H3699" t="str">
        <f>_xlfn.XLOOKUP(Flights[[#This Row],[Destination]],Airports!$A$1:$A$77,Airports!$D$1:$D$77,"Code not found")</f>
        <v>Boston</v>
      </c>
      <c r="I3699" t="str" cm="1">
        <f t="array" ref="I3699">_xlfn.XLOOKUP(Flights[[#This Row],[Destination]],_xlfn._TRO_TRAILING(Airports!A:A),_xlfn._TRO_TRAILING(Airports!E:E),"Code not found")</f>
        <v>MA</v>
      </c>
      <c r="J3699" s="1">
        <v>0.4826388888888889</v>
      </c>
      <c r="K3699">
        <f>HOUR(Flights[[#This Row],[Scheduled Departure]])</f>
        <v>11</v>
      </c>
      <c r="L3699" s="1">
        <v>0.48125000000000001</v>
      </c>
      <c r="M3699">
        <v>-2</v>
      </c>
      <c r="N3699">
        <v>326</v>
      </c>
      <c r="O3699" s="14">
        <f>Flights[[#This Row],[Length (min)]]/60</f>
        <v>5.4333333333333336</v>
      </c>
      <c r="P3699">
        <v>2611</v>
      </c>
      <c r="Q3699" s="17">
        <f>IFERROR(Flights[[#This Row],[Distance]]/Flights[[#This Row],[Length (hr)]],"")</f>
        <v>480.55214723926377</v>
      </c>
      <c r="R3699" s="1">
        <v>0.83680555555555558</v>
      </c>
      <c r="S3699" s="1">
        <v>0.83263888888888893</v>
      </c>
      <c r="T3699">
        <v>-6</v>
      </c>
      <c r="U3699" t="str">
        <f>IF(Flights[[#This Row],[Arrival Delay]]="","Cancelled",IF(Flights[[#This Row],[Arrival Delay]]&gt;15,"Delayed","On time"))</f>
        <v>On time</v>
      </c>
      <c r="V3699" t="str">
        <f>IF(Flights[[#This Row],[Status]]&lt;&gt;"Delayed","",IF(Flights[[#This Row],[Arrival Delay]]&gt;120,"Severe",IF(Flights[[#This Row],[Arrival Delay]]&gt;60,"Major","Moderate")))</f>
        <v/>
      </c>
      <c r="X3699" t="str">
        <f>IF(OR(AND(Flights[[#This Row],[Status]]="Cancelled",Flights[[#This Row],[Cancellation Reason]]="Airline/Carrier"),Flights[[#This Row],[Delay Type]]="Severe"),"Yes","No")</f>
        <v>No</v>
      </c>
    </row>
    <row r="3700" spans="1:24" x14ac:dyDescent="0.25">
      <c r="A3700" s="3">
        <v>42272</v>
      </c>
      <c r="B3700">
        <f>WEEKNUM(Flights[[#This Row],[Date]],2)</f>
        <v>39</v>
      </c>
      <c r="C3700">
        <f>WEEKDAY(Flights[[#This Row],[Date]],2)</f>
        <v>5</v>
      </c>
      <c r="D3700" t="s">
        <v>499</v>
      </c>
      <c r="E3700" t="s">
        <v>1989</v>
      </c>
      <c r="F3700" t="s">
        <v>0</v>
      </c>
      <c r="G3700" t="s">
        <v>26</v>
      </c>
      <c r="H3700" t="str">
        <f>_xlfn.XLOOKUP(Flights[[#This Row],[Destination]],Airports!$A$1:$A$77,Airports!$D$1:$D$77,"Code not found")</f>
        <v>Atlanta</v>
      </c>
      <c r="I3700" t="str" cm="1">
        <f t="array" ref="I3700">_xlfn.XLOOKUP(Flights[[#This Row],[Destination]],_xlfn._TRO_TRAILING(Airports!A:A),_xlfn._TRO_TRAILING(Airports!E:E),"Code not found")</f>
        <v>GA</v>
      </c>
      <c r="J3700" s="1">
        <v>0.52500000000000002</v>
      </c>
      <c r="K3700">
        <f>HOUR(Flights[[#This Row],[Scheduled Departure]])</f>
        <v>12</v>
      </c>
      <c r="L3700" s="1">
        <v>0.5229166666666667</v>
      </c>
      <c r="M3700">
        <v>-3</v>
      </c>
      <c r="N3700">
        <v>258</v>
      </c>
      <c r="O3700" s="14">
        <f>Flights[[#This Row],[Length (min)]]/60</f>
        <v>4.3</v>
      </c>
      <c r="P3700">
        <v>1947</v>
      </c>
      <c r="Q3700" s="17">
        <f>IFERROR(Flights[[#This Row],[Distance]]/Flights[[#This Row],[Length (hr)]],"")</f>
        <v>452.7906976744186</v>
      </c>
      <c r="R3700" s="1">
        <v>0.83680555555555558</v>
      </c>
      <c r="S3700" s="1">
        <v>0.82708333333333328</v>
      </c>
      <c r="T3700">
        <v>-14</v>
      </c>
      <c r="U3700" t="str">
        <f>IF(Flights[[#This Row],[Arrival Delay]]="","Cancelled",IF(Flights[[#This Row],[Arrival Delay]]&gt;15,"Delayed","On time"))</f>
        <v>On time</v>
      </c>
      <c r="V3700" t="str">
        <f>IF(Flights[[#This Row],[Status]]&lt;&gt;"Delayed","",IF(Flights[[#This Row],[Arrival Delay]]&gt;120,"Severe",IF(Flights[[#This Row],[Arrival Delay]]&gt;60,"Major","Moderate")))</f>
        <v/>
      </c>
      <c r="X3700" t="str">
        <f>IF(OR(AND(Flights[[#This Row],[Status]]="Cancelled",Flights[[#This Row],[Cancellation Reason]]="Airline/Carrier"),Flights[[#This Row],[Delay Type]]="Severe"),"Yes","No")</f>
        <v>No</v>
      </c>
    </row>
    <row r="3701" spans="1:24" x14ac:dyDescent="0.25">
      <c r="A3701" s="3">
        <v>42272</v>
      </c>
      <c r="B3701">
        <f>WEEKNUM(Flights[[#This Row],[Date]],2)</f>
        <v>39</v>
      </c>
      <c r="C3701">
        <f>WEEKDAY(Flights[[#This Row],[Date]],2)</f>
        <v>5</v>
      </c>
      <c r="D3701" t="s">
        <v>1806</v>
      </c>
      <c r="E3701" t="s">
        <v>1990</v>
      </c>
      <c r="F3701" t="s">
        <v>0</v>
      </c>
      <c r="G3701" t="s">
        <v>273</v>
      </c>
      <c r="H3701" t="str">
        <f>_xlfn.XLOOKUP(Flights[[#This Row],[Destination]],Airports!$A$1:$A$77,Airports!$D$1:$D$77,"Code not found")</f>
        <v>Denver</v>
      </c>
      <c r="I3701" t="str" cm="1">
        <f t="array" ref="I3701">_xlfn.XLOOKUP(Flights[[#This Row],[Destination]],_xlfn._TRO_TRAILING(Airports!A:A),_xlfn._TRO_TRAILING(Airports!E:E),"Code not found")</f>
        <v>CO</v>
      </c>
      <c r="J3701" s="1">
        <v>0.54166666666666663</v>
      </c>
      <c r="K3701">
        <f>HOUR(Flights[[#This Row],[Scheduled Departure]])</f>
        <v>13</v>
      </c>
      <c r="L3701" s="1">
        <v>0.5444444444444444</v>
      </c>
      <c r="M3701">
        <v>4</v>
      </c>
      <c r="N3701">
        <v>137</v>
      </c>
      <c r="O3701" s="14">
        <f>Flights[[#This Row],[Length (min)]]/60</f>
        <v>2.2833333333333332</v>
      </c>
      <c r="P3701">
        <v>862</v>
      </c>
      <c r="Q3701" s="17">
        <f>IFERROR(Flights[[#This Row],[Distance]]/Flights[[#This Row],[Length (hr)]],"")</f>
        <v>377.51824817518252</v>
      </c>
      <c r="R3701" s="1">
        <v>0.67986111111111114</v>
      </c>
      <c r="S3701" s="1">
        <v>0.68125000000000002</v>
      </c>
      <c r="T3701">
        <v>2</v>
      </c>
      <c r="U3701" t="str">
        <f>IF(Flights[[#This Row],[Arrival Delay]]="","Cancelled",IF(Flights[[#This Row],[Arrival Delay]]&gt;15,"Delayed","On time"))</f>
        <v>On time</v>
      </c>
      <c r="V3701" t="str">
        <f>IF(Flights[[#This Row],[Status]]&lt;&gt;"Delayed","",IF(Flights[[#This Row],[Arrival Delay]]&gt;120,"Severe",IF(Flights[[#This Row],[Arrival Delay]]&gt;60,"Major","Moderate")))</f>
        <v/>
      </c>
      <c r="X3701" t="str">
        <f>IF(OR(AND(Flights[[#This Row],[Status]]="Cancelled",Flights[[#This Row],[Cancellation Reason]]="Airline/Carrier"),Flights[[#This Row],[Delay Type]]="Severe"),"Yes","No")</f>
        <v>No</v>
      </c>
    </row>
    <row r="3702" spans="1:24" x14ac:dyDescent="0.25">
      <c r="A3702" s="3">
        <v>42272</v>
      </c>
      <c r="B3702">
        <f>WEEKNUM(Flights[[#This Row],[Date]],2)</f>
        <v>39</v>
      </c>
      <c r="C3702">
        <f>WEEKDAY(Flights[[#This Row],[Date]],2)</f>
        <v>5</v>
      </c>
      <c r="D3702" t="s">
        <v>1233</v>
      </c>
      <c r="E3702" t="s">
        <v>1994</v>
      </c>
      <c r="F3702" t="s">
        <v>0</v>
      </c>
      <c r="G3702" t="s">
        <v>280</v>
      </c>
      <c r="H3702" t="str">
        <f>_xlfn.XLOOKUP(Flights[[#This Row],[Destination]],Airports!$A$1:$A$77,Airports!$D$1:$D$77,"Code not found")</f>
        <v>Eugene</v>
      </c>
      <c r="I3702" t="str" cm="1">
        <f t="array" ref="I3702">_xlfn.XLOOKUP(Flights[[#This Row],[Destination]],_xlfn._TRO_TRAILING(Airports!A:A),_xlfn._TRO_TRAILING(Airports!E:E),"Code not found")</f>
        <v>OR</v>
      </c>
      <c r="J3702" s="1">
        <v>0.59027777777777779</v>
      </c>
      <c r="K3702">
        <f>HOUR(Flights[[#This Row],[Scheduled Departure]])</f>
        <v>14</v>
      </c>
      <c r="L3702" s="1">
        <v>0.6</v>
      </c>
      <c r="M3702">
        <v>14</v>
      </c>
      <c r="N3702">
        <v>125</v>
      </c>
      <c r="O3702" s="14">
        <f>Flights[[#This Row],[Length (min)]]/60</f>
        <v>2.0833333333333335</v>
      </c>
      <c r="P3702">
        <v>748</v>
      </c>
      <c r="Q3702" s="17">
        <f>IFERROR(Flights[[#This Row],[Distance]]/Flights[[#This Row],[Length (hr)]],"")</f>
        <v>359.03999999999996</v>
      </c>
      <c r="R3702" s="1">
        <v>0.68333333333333335</v>
      </c>
      <c r="S3702" s="1">
        <v>0.68680555555555556</v>
      </c>
      <c r="T3702">
        <v>5</v>
      </c>
      <c r="U3702" t="str">
        <f>IF(Flights[[#This Row],[Arrival Delay]]="","Cancelled",IF(Flights[[#This Row],[Arrival Delay]]&gt;15,"Delayed","On time"))</f>
        <v>On time</v>
      </c>
      <c r="V3702" t="str">
        <f>IF(Flights[[#This Row],[Status]]&lt;&gt;"Delayed","",IF(Flights[[#This Row],[Arrival Delay]]&gt;120,"Severe",IF(Flights[[#This Row],[Arrival Delay]]&gt;60,"Major","Moderate")))</f>
        <v/>
      </c>
      <c r="X3702" t="str">
        <f>IF(OR(AND(Flights[[#This Row],[Status]]="Cancelled",Flights[[#This Row],[Cancellation Reason]]="Airline/Carrier"),Flights[[#This Row],[Delay Type]]="Severe"),"Yes","No")</f>
        <v>No</v>
      </c>
    </row>
    <row r="3703" spans="1:24" x14ac:dyDescent="0.25">
      <c r="A3703" s="3">
        <v>42272</v>
      </c>
      <c r="B3703">
        <f>WEEKNUM(Flights[[#This Row],[Date]],2)</f>
        <v>39</v>
      </c>
      <c r="C3703">
        <f>WEEKDAY(Flights[[#This Row],[Date]],2)</f>
        <v>5</v>
      </c>
      <c r="D3703" t="s">
        <v>546</v>
      </c>
      <c r="E3703" t="s">
        <v>1989</v>
      </c>
      <c r="F3703" t="s">
        <v>0</v>
      </c>
      <c r="G3703" t="s">
        <v>26</v>
      </c>
      <c r="H3703" t="str">
        <f>_xlfn.XLOOKUP(Flights[[#This Row],[Destination]],Airports!$A$1:$A$77,Airports!$D$1:$D$77,"Code not found")</f>
        <v>Atlanta</v>
      </c>
      <c r="I3703" t="str" cm="1">
        <f t="array" ref="I3703">_xlfn.XLOOKUP(Flights[[#This Row],[Destination]],_xlfn._TRO_TRAILING(Airports!A:A),_xlfn._TRO_TRAILING(Airports!E:E),"Code not found")</f>
        <v>GA</v>
      </c>
      <c r="J3703" s="1">
        <v>0.61458333333333337</v>
      </c>
      <c r="K3703">
        <f>HOUR(Flights[[#This Row],[Scheduled Departure]])</f>
        <v>14</v>
      </c>
      <c r="L3703" s="1">
        <v>0.61527777777777781</v>
      </c>
      <c r="M3703">
        <v>1</v>
      </c>
      <c r="N3703">
        <v>259</v>
      </c>
      <c r="O3703" s="14">
        <f>Flights[[#This Row],[Length (min)]]/60</f>
        <v>4.3166666666666664</v>
      </c>
      <c r="P3703">
        <v>1947</v>
      </c>
      <c r="Q3703" s="17">
        <f>IFERROR(Flights[[#This Row],[Distance]]/Flights[[#This Row],[Length (hr)]],"")</f>
        <v>451.04247104247105</v>
      </c>
      <c r="R3703" s="1">
        <v>0.9194444444444444</v>
      </c>
      <c r="S3703" s="1">
        <v>0.92013888888888884</v>
      </c>
      <c r="T3703">
        <v>1</v>
      </c>
      <c r="U3703" t="str">
        <f>IF(Flights[[#This Row],[Arrival Delay]]="","Cancelled",IF(Flights[[#This Row],[Arrival Delay]]&gt;15,"Delayed","On time"))</f>
        <v>On time</v>
      </c>
      <c r="V3703" t="str">
        <f>IF(Flights[[#This Row],[Status]]&lt;&gt;"Delayed","",IF(Flights[[#This Row],[Arrival Delay]]&gt;120,"Severe",IF(Flights[[#This Row],[Arrival Delay]]&gt;60,"Major","Moderate")))</f>
        <v/>
      </c>
      <c r="X3703" t="str">
        <f>IF(OR(AND(Flights[[#This Row],[Status]]="Cancelled",Flights[[#This Row],[Cancellation Reason]]="Airline/Carrier"),Flights[[#This Row],[Delay Type]]="Severe"),"Yes","No")</f>
        <v>No</v>
      </c>
    </row>
    <row r="3704" spans="1:24" x14ac:dyDescent="0.25">
      <c r="A3704" s="3">
        <v>42272</v>
      </c>
      <c r="B3704">
        <f>WEEKNUM(Flights[[#This Row],[Date]],2)</f>
        <v>39</v>
      </c>
      <c r="C3704">
        <f>WEEKDAY(Flights[[#This Row],[Date]],2)</f>
        <v>5</v>
      </c>
      <c r="D3704" t="s">
        <v>82</v>
      </c>
      <c r="E3704" t="s">
        <v>1987</v>
      </c>
      <c r="F3704" t="s">
        <v>0</v>
      </c>
      <c r="G3704" t="s">
        <v>12</v>
      </c>
      <c r="H3704" t="str">
        <f>_xlfn.XLOOKUP(Flights[[#This Row],[Destination]],Airports!$A$1:$A$77,Airports!$D$1:$D$77,"Code not found")</f>
        <v>New York</v>
      </c>
      <c r="I3704" t="str" cm="1">
        <f t="array" ref="I3704">_xlfn.XLOOKUP(Flights[[#This Row],[Destination]],_xlfn._TRO_TRAILING(Airports!A:A),_xlfn._TRO_TRAILING(Airports!E:E),"Code not found")</f>
        <v>NY</v>
      </c>
      <c r="J3704" s="1">
        <v>0.625</v>
      </c>
      <c r="K3704">
        <f>HOUR(Flights[[#This Row],[Scheduled Departure]])</f>
        <v>15</v>
      </c>
      <c r="L3704" s="1">
        <v>0.62222222222222223</v>
      </c>
      <c r="M3704">
        <v>-4</v>
      </c>
      <c r="N3704">
        <v>346</v>
      </c>
      <c r="O3704" s="14">
        <f>Flights[[#This Row],[Length (min)]]/60</f>
        <v>5.7666666666666666</v>
      </c>
      <c r="P3704">
        <v>2475</v>
      </c>
      <c r="Q3704" s="17">
        <f>IFERROR(Flights[[#This Row],[Distance]]/Flights[[#This Row],[Length (hr)]],"")</f>
        <v>429.19075144508673</v>
      </c>
      <c r="R3704" s="1">
        <v>0.98124999999999996</v>
      </c>
      <c r="S3704" s="1">
        <v>0.98750000000000004</v>
      </c>
      <c r="T3704">
        <v>9</v>
      </c>
      <c r="U3704" t="str">
        <f>IF(Flights[[#This Row],[Arrival Delay]]="","Cancelled",IF(Flights[[#This Row],[Arrival Delay]]&gt;15,"Delayed","On time"))</f>
        <v>On time</v>
      </c>
      <c r="V3704" t="str">
        <f>IF(Flights[[#This Row],[Status]]&lt;&gt;"Delayed","",IF(Flights[[#This Row],[Arrival Delay]]&gt;120,"Severe",IF(Flights[[#This Row],[Arrival Delay]]&gt;60,"Major","Moderate")))</f>
        <v/>
      </c>
      <c r="X3704" t="str">
        <f>IF(OR(AND(Flights[[#This Row],[Status]]="Cancelled",Flights[[#This Row],[Cancellation Reason]]="Airline/Carrier"),Flights[[#This Row],[Delay Type]]="Severe"),"Yes","No")</f>
        <v>No</v>
      </c>
    </row>
    <row r="3705" spans="1:24" x14ac:dyDescent="0.25">
      <c r="A3705" s="3">
        <v>42272</v>
      </c>
      <c r="B3705">
        <f>WEEKNUM(Flights[[#This Row],[Date]],2)</f>
        <v>39</v>
      </c>
      <c r="C3705">
        <f>WEEKDAY(Flights[[#This Row],[Date]],2)</f>
        <v>5</v>
      </c>
      <c r="D3705" t="s">
        <v>1159</v>
      </c>
      <c r="E3705" t="s">
        <v>1995</v>
      </c>
      <c r="F3705" t="s">
        <v>0</v>
      </c>
      <c r="G3705" t="s">
        <v>23</v>
      </c>
      <c r="H3705" t="str">
        <f>_xlfn.XLOOKUP(Flights[[#This Row],[Destination]],Airports!$A$1:$A$77,Airports!$D$1:$D$77,"Code not found")</f>
        <v>Indianapolis</v>
      </c>
      <c r="I3705" t="str" cm="1">
        <f t="array" ref="I3705">_xlfn.XLOOKUP(Flights[[#This Row],[Destination]],_xlfn._TRO_TRAILING(Airports!A:A),_xlfn._TRO_TRAILING(Airports!E:E),"Code not found")</f>
        <v>IN</v>
      </c>
      <c r="J3705" s="1">
        <v>0.72569444444444442</v>
      </c>
      <c r="K3705">
        <f>HOUR(Flights[[#This Row],[Scheduled Departure]])</f>
        <v>17</v>
      </c>
      <c r="L3705" s="1">
        <v>0.73055555555555551</v>
      </c>
      <c r="M3705">
        <v>7</v>
      </c>
      <c r="N3705">
        <v>236</v>
      </c>
      <c r="O3705" s="14">
        <f>Flights[[#This Row],[Length (min)]]/60</f>
        <v>3.9333333333333331</v>
      </c>
      <c r="P3705">
        <v>1814</v>
      </c>
      <c r="Q3705" s="17">
        <f>IFERROR(Flights[[#This Row],[Distance]]/Flights[[#This Row],[Length (hr)]],"")</f>
        <v>461.18644067796612</v>
      </c>
      <c r="R3705" s="1">
        <v>2.0833333333333332E-2</v>
      </c>
      <c r="S3705" s="1">
        <v>1.9444444444444445E-2</v>
      </c>
      <c r="T3705">
        <v>-2</v>
      </c>
      <c r="U3705" t="str">
        <f>IF(Flights[[#This Row],[Arrival Delay]]="","Cancelled",IF(Flights[[#This Row],[Arrival Delay]]&gt;15,"Delayed","On time"))</f>
        <v>On time</v>
      </c>
      <c r="V3705" t="str">
        <f>IF(Flights[[#This Row],[Status]]&lt;&gt;"Delayed","",IF(Flights[[#This Row],[Arrival Delay]]&gt;120,"Severe",IF(Flights[[#This Row],[Arrival Delay]]&gt;60,"Major","Moderate")))</f>
        <v/>
      </c>
      <c r="X3705" t="str">
        <f>IF(OR(AND(Flights[[#This Row],[Status]]="Cancelled",Flights[[#This Row],[Cancellation Reason]]="Airline/Carrier"),Flights[[#This Row],[Delay Type]]="Severe"),"Yes","No")</f>
        <v>No</v>
      </c>
    </row>
    <row r="3706" spans="1:24" x14ac:dyDescent="0.25">
      <c r="A3706" s="3">
        <v>42272</v>
      </c>
      <c r="B3706">
        <f>WEEKNUM(Flights[[#This Row],[Date]],2)</f>
        <v>39</v>
      </c>
      <c r="C3706">
        <f>WEEKDAY(Flights[[#This Row],[Date]],2)</f>
        <v>5</v>
      </c>
      <c r="D3706" t="s">
        <v>588</v>
      </c>
      <c r="E3706" t="s">
        <v>1994</v>
      </c>
      <c r="F3706" t="s">
        <v>0</v>
      </c>
      <c r="G3706" t="s">
        <v>339</v>
      </c>
      <c r="H3706" t="str">
        <f>_xlfn.XLOOKUP(Flights[[#This Row],[Destination]],Airports!$A$1:$A$77,Airports!$D$1:$D$77,"Code not found")</f>
        <v>San Diego</v>
      </c>
      <c r="I3706" t="str" cm="1">
        <f t="array" ref="I3706">_xlfn.XLOOKUP(Flights[[#This Row],[Destination]],_xlfn._TRO_TRAILING(Airports!A:A),_xlfn._TRO_TRAILING(Airports!E:E),"Code not found")</f>
        <v>CA</v>
      </c>
      <c r="J3706" s="1">
        <v>0.74791666666666667</v>
      </c>
      <c r="K3706">
        <f>HOUR(Flights[[#This Row],[Scheduled Departure]])</f>
        <v>17</v>
      </c>
      <c r="L3706" s="1">
        <v>0.74513888888888891</v>
      </c>
      <c r="M3706">
        <v>-4</v>
      </c>
      <c r="N3706">
        <v>45</v>
      </c>
      <c r="O3706" s="14">
        <f>Flights[[#This Row],[Length (min)]]/60</f>
        <v>0.75</v>
      </c>
      <c r="P3706">
        <v>109</v>
      </c>
      <c r="Q3706" s="17">
        <f>IFERROR(Flights[[#This Row],[Distance]]/Flights[[#This Row],[Length (hr)]],"")</f>
        <v>145.33333333333334</v>
      </c>
      <c r="R3706" s="1">
        <v>0.78402777777777777</v>
      </c>
      <c r="S3706" s="1">
        <v>0.77638888888888891</v>
      </c>
      <c r="T3706">
        <v>-11</v>
      </c>
      <c r="U3706" t="str">
        <f>IF(Flights[[#This Row],[Arrival Delay]]="","Cancelled",IF(Flights[[#This Row],[Arrival Delay]]&gt;15,"Delayed","On time"))</f>
        <v>On time</v>
      </c>
      <c r="V3706" t="str">
        <f>IF(Flights[[#This Row],[Status]]&lt;&gt;"Delayed","",IF(Flights[[#This Row],[Arrival Delay]]&gt;120,"Severe",IF(Flights[[#This Row],[Arrival Delay]]&gt;60,"Major","Moderate")))</f>
        <v/>
      </c>
      <c r="X3706" t="str">
        <f>IF(OR(AND(Flights[[#This Row],[Status]]="Cancelled",Flights[[#This Row],[Cancellation Reason]]="Airline/Carrier"),Flights[[#This Row],[Delay Type]]="Severe"),"Yes","No")</f>
        <v>No</v>
      </c>
    </row>
    <row r="3707" spans="1:24" x14ac:dyDescent="0.25">
      <c r="A3707" s="3">
        <v>42272</v>
      </c>
      <c r="B3707">
        <f>WEEKNUM(Flights[[#This Row],[Date]],2)</f>
        <v>39</v>
      </c>
      <c r="C3707">
        <f>WEEKDAY(Flights[[#This Row],[Date]],2)</f>
        <v>5</v>
      </c>
      <c r="D3707" t="s">
        <v>90</v>
      </c>
      <c r="E3707" t="s">
        <v>1987</v>
      </c>
      <c r="F3707" t="s">
        <v>0</v>
      </c>
      <c r="G3707" t="s">
        <v>19</v>
      </c>
      <c r="H3707" t="str">
        <f>_xlfn.XLOOKUP(Flights[[#This Row],[Destination]],Airports!$A$1:$A$77,Airports!$D$1:$D$77,"Code not found")</f>
        <v>Kona</v>
      </c>
      <c r="I3707" t="str" cm="1">
        <f t="array" ref="I3707">_xlfn.XLOOKUP(Flights[[#This Row],[Destination]],_xlfn._TRO_TRAILING(Airports!A:A),_xlfn._TRO_TRAILING(Airports!E:E),"Code not found")</f>
        <v>HI</v>
      </c>
      <c r="J3707" s="1">
        <v>0.75</v>
      </c>
      <c r="K3707">
        <f>HOUR(Flights[[#This Row],[Scheduled Departure]])</f>
        <v>18</v>
      </c>
      <c r="L3707" s="1">
        <v>0.74861111111111112</v>
      </c>
      <c r="M3707">
        <v>-2</v>
      </c>
      <c r="N3707">
        <v>348</v>
      </c>
      <c r="O3707" s="14">
        <f>Flights[[#This Row],[Length (min)]]/60</f>
        <v>5.8</v>
      </c>
      <c r="P3707">
        <v>2504</v>
      </c>
      <c r="Q3707" s="17">
        <f>IFERROR(Flights[[#This Row],[Distance]]/Flights[[#This Row],[Length (hr)]],"")</f>
        <v>431.72413793103448</v>
      </c>
      <c r="R3707" s="1">
        <v>0.87013888888888891</v>
      </c>
      <c r="S3707" s="1">
        <v>0.86527777777777781</v>
      </c>
      <c r="T3707">
        <v>-7</v>
      </c>
      <c r="U3707" t="str">
        <f>IF(Flights[[#This Row],[Arrival Delay]]="","Cancelled",IF(Flights[[#This Row],[Arrival Delay]]&gt;15,"Delayed","On time"))</f>
        <v>On time</v>
      </c>
      <c r="V3707" t="str">
        <f>IF(Flights[[#This Row],[Status]]&lt;&gt;"Delayed","",IF(Flights[[#This Row],[Arrival Delay]]&gt;120,"Severe",IF(Flights[[#This Row],[Arrival Delay]]&gt;60,"Major","Moderate")))</f>
        <v/>
      </c>
      <c r="X3707" t="str">
        <f>IF(OR(AND(Flights[[#This Row],[Status]]="Cancelled",Flights[[#This Row],[Cancellation Reason]]="Airline/Carrier"),Flights[[#This Row],[Delay Type]]="Severe"),"Yes","No")</f>
        <v>No</v>
      </c>
    </row>
    <row r="3708" spans="1:24" x14ac:dyDescent="0.25">
      <c r="A3708" s="3">
        <v>42272</v>
      </c>
      <c r="B3708">
        <f>WEEKNUM(Flights[[#This Row],[Date]],2)</f>
        <v>39</v>
      </c>
      <c r="C3708">
        <f>WEEKDAY(Flights[[#This Row],[Date]],2)</f>
        <v>5</v>
      </c>
      <c r="D3708" t="s">
        <v>1270</v>
      </c>
      <c r="E3708" t="s">
        <v>1994</v>
      </c>
      <c r="F3708" t="s">
        <v>0</v>
      </c>
      <c r="G3708" t="s">
        <v>255</v>
      </c>
      <c r="H3708" t="str">
        <f>_xlfn.XLOOKUP(Flights[[#This Row],[Destination]],Airports!$A$1:$A$77,Airports!$D$1:$D$77,"Code not found")</f>
        <v>Boise</v>
      </c>
      <c r="I3708" t="str" cm="1">
        <f t="array" ref="I3708">_xlfn.XLOOKUP(Flights[[#This Row],[Destination]],_xlfn._TRO_TRAILING(Airports!A:A),_xlfn._TRO_TRAILING(Airports!E:E),"Code not found")</f>
        <v>ID</v>
      </c>
      <c r="J3708" s="1">
        <v>0.87152777777777779</v>
      </c>
      <c r="K3708">
        <f>HOUR(Flights[[#This Row],[Scheduled Departure]])</f>
        <v>20</v>
      </c>
      <c r="L3708" s="1">
        <v>0.86875000000000002</v>
      </c>
      <c r="M3708">
        <v>-4</v>
      </c>
      <c r="N3708">
        <v>110</v>
      </c>
      <c r="O3708" s="14">
        <f>Flights[[#This Row],[Length (min)]]/60</f>
        <v>1.8333333333333333</v>
      </c>
      <c r="P3708">
        <v>674</v>
      </c>
      <c r="Q3708" s="17">
        <f>IFERROR(Flights[[#This Row],[Distance]]/Flights[[#This Row],[Length (hr)]],"")</f>
        <v>367.63636363636363</v>
      </c>
      <c r="R3708" s="1">
        <v>0.99930555555555556</v>
      </c>
      <c r="S3708" s="1">
        <v>0.9868055555555556</v>
      </c>
      <c r="T3708">
        <v>-18</v>
      </c>
      <c r="U3708" t="str">
        <f>IF(Flights[[#This Row],[Arrival Delay]]="","Cancelled",IF(Flights[[#This Row],[Arrival Delay]]&gt;15,"Delayed","On time"))</f>
        <v>On time</v>
      </c>
      <c r="V3708" t="str">
        <f>IF(Flights[[#This Row],[Status]]&lt;&gt;"Delayed","",IF(Flights[[#This Row],[Arrival Delay]]&gt;120,"Severe",IF(Flights[[#This Row],[Arrival Delay]]&gt;60,"Major","Moderate")))</f>
        <v/>
      </c>
      <c r="X3708" t="str">
        <f>IF(OR(AND(Flights[[#This Row],[Status]]="Cancelled",Flights[[#This Row],[Cancellation Reason]]="Airline/Carrier"),Flights[[#This Row],[Delay Type]]="Severe"),"Yes","No")</f>
        <v>No</v>
      </c>
    </row>
    <row r="3709" spans="1:24" x14ac:dyDescent="0.25">
      <c r="A3709" s="3">
        <v>42272</v>
      </c>
      <c r="B3709">
        <f>WEEKNUM(Flights[[#This Row],[Date]],2)</f>
        <v>39</v>
      </c>
      <c r="C3709">
        <f>WEEKDAY(Flights[[#This Row],[Date]],2)</f>
        <v>5</v>
      </c>
      <c r="D3709" t="s">
        <v>664</v>
      </c>
      <c r="E3709" t="s">
        <v>1989</v>
      </c>
      <c r="F3709" t="s">
        <v>0</v>
      </c>
      <c r="G3709" t="s">
        <v>10</v>
      </c>
      <c r="H3709" t="str">
        <f>_xlfn.XLOOKUP(Flights[[#This Row],[Destination]],Airports!$A$1:$A$77,Airports!$D$1:$D$77,"Code not found")</f>
        <v>Boston</v>
      </c>
      <c r="I3709" t="str" cm="1">
        <f t="array" ref="I3709">_xlfn.XLOOKUP(Flights[[#This Row],[Destination]],_xlfn._TRO_TRAILING(Airports!A:A),_xlfn._TRO_TRAILING(Airports!E:E),"Code not found")</f>
        <v>MA</v>
      </c>
      <c r="J3709" s="1">
        <v>0.91666666666666663</v>
      </c>
      <c r="K3709">
        <f>HOUR(Flights[[#This Row],[Scheduled Departure]])</f>
        <v>22</v>
      </c>
      <c r="L3709" s="1">
        <v>0.91388888888888886</v>
      </c>
      <c r="M3709">
        <v>-4</v>
      </c>
      <c r="N3709">
        <v>337</v>
      </c>
      <c r="O3709" s="14">
        <f>Flights[[#This Row],[Length (min)]]/60</f>
        <v>5.6166666666666663</v>
      </c>
      <c r="P3709">
        <v>2611</v>
      </c>
      <c r="Q3709" s="17">
        <f>IFERROR(Flights[[#This Row],[Distance]]/Flights[[#This Row],[Length (hr)]],"")</f>
        <v>464.86646884273</v>
      </c>
      <c r="R3709" s="1">
        <v>0.27361111111111114</v>
      </c>
      <c r="S3709" s="1">
        <v>0.27291666666666664</v>
      </c>
      <c r="T3709">
        <v>-1</v>
      </c>
      <c r="U3709" t="str">
        <f>IF(Flights[[#This Row],[Arrival Delay]]="","Cancelled",IF(Flights[[#This Row],[Arrival Delay]]&gt;15,"Delayed","On time"))</f>
        <v>On time</v>
      </c>
      <c r="V3709" t="str">
        <f>IF(Flights[[#This Row],[Status]]&lt;&gt;"Delayed","",IF(Flights[[#This Row],[Arrival Delay]]&gt;120,"Severe",IF(Flights[[#This Row],[Arrival Delay]]&gt;60,"Major","Moderate")))</f>
        <v/>
      </c>
      <c r="X3709" t="str">
        <f>IF(OR(AND(Flights[[#This Row],[Status]]="Cancelled",Flights[[#This Row],[Cancellation Reason]]="Airline/Carrier"),Flights[[#This Row],[Delay Type]]="Severe"),"Yes","No")</f>
        <v>No</v>
      </c>
    </row>
    <row r="3710" spans="1:24" x14ac:dyDescent="0.25">
      <c r="A3710" s="3">
        <v>42272</v>
      </c>
      <c r="B3710">
        <f>WEEKNUM(Flights[[#This Row],[Date]],2)</f>
        <v>39</v>
      </c>
      <c r="C3710">
        <f>WEEKDAY(Flights[[#This Row],[Date]],2)</f>
        <v>5</v>
      </c>
      <c r="D3710" t="s">
        <v>1381</v>
      </c>
      <c r="E3710" t="s">
        <v>1998</v>
      </c>
      <c r="F3710" t="s">
        <v>0</v>
      </c>
      <c r="G3710" t="s">
        <v>26</v>
      </c>
      <c r="H3710" t="str">
        <f>_xlfn.XLOOKUP(Flights[[#This Row],[Destination]],Airports!$A$1:$A$77,Airports!$D$1:$D$77,"Code not found")</f>
        <v>Atlanta</v>
      </c>
      <c r="I3710" t="str" cm="1">
        <f t="array" ref="I3710">_xlfn.XLOOKUP(Flights[[#This Row],[Destination]],_xlfn._TRO_TRAILING(Airports!A:A),_xlfn._TRO_TRAILING(Airports!E:E),"Code not found")</f>
        <v>GA</v>
      </c>
      <c r="J3710" s="1">
        <v>0.96527777777777779</v>
      </c>
      <c r="K3710">
        <f>HOUR(Flights[[#This Row],[Scheduled Departure]])</f>
        <v>23</v>
      </c>
      <c r="L3710" s="1">
        <v>0.95694444444444449</v>
      </c>
      <c r="M3710">
        <v>-12</v>
      </c>
      <c r="N3710">
        <v>273</v>
      </c>
      <c r="O3710" s="14">
        <f>Flights[[#This Row],[Length (min)]]/60</f>
        <v>4.55</v>
      </c>
      <c r="P3710">
        <v>1947</v>
      </c>
      <c r="Q3710" s="17">
        <f>IFERROR(Flights[[#This Row],[Distance]]/Flights[[#This Row],[Length (hr)]],"")</f>
        <v>427.91208791208794</v>
      </c>
      <c r="R3710" s="1">
        <v>0.27083333333333331</v>
      </c>
      <c r="S3710" s="1">
        <v>0.27152777777777776</v>
      </c>
      <c r="T3710">
        <v>1</v>
      </c>
      <c r="U3710" t="str">
        <f>IF(Flights[[#This Row],[Arrival Delay]]="","Cancelled",IF(Flights[[#This Row],[Arrival Delay]]&gt;15,"Delayed","On time"))</f>
        <v>On time</v>
      </c>
      <c r="V3710" t="str">
        <f>IF(Flights[[#This Row],[Status]]&lt;&gt;"Delayed","",IF(Flights[[#This Row],[Arrival Delay]]&gt;120,"Severe",IF(Flights[[#This Row],[Arrival Delay]]&gt;60,"Major","Moderate")))</f>
        <v/>
      </c>
      <c r="X3710" t="str">
        <f>IF(OR(AND(Flights[[#This Row],[Status]]="Cancelled",Flights[[#This Row],[Cancellation Reason]]="Airline/Carrier"),Flights[[#This Row],[Delay Type]]="Severe"),"Yes","No")</f>
        <v>No</v>
      </c>
    </row>
    <row r="3711" spans="1:24" x14ac:dyDescent="0.25">
      <c r="A3711" s="3">
        <v>42272</v>
      </c>
      <c r="B3711">
        <f>WEEKNUM(Flights[[#This Row],[Date]],2)</f>
        <v>39</v>
      </c>
      <c r="C3711">
        <f>WEEKDAY(Flights[[#This Row],[Date]],2)</f>
        <v>5</v>
      </c>
      <c r="D3711" t="s">
        <v>747</v>
      </c>
      <c r="E3711" t="s">
        <v>1989</v>
      </c>
      <c r="F3711" t="s">
        <v>0</v>
      </c>
      <c r="G3711" t="s">
        <v>26</v>
      </c>
      <c r="H3711" t="str">
        <f>_xlfn.XLOOKUP(Flights[[#This Row],[Destination]],Airports!$A$1:$A$77,Airports!$D$1:$D$77,"Code not found")</f>
        <v>Atlanta</v>
      </c>
      <c r="I3711" t="str" cm="1">
        <f t="array" ref="I3711">_xlfn.XLOOKUP(Flights[[#This Row],[Destination]],_xlfn._TRO_TRAILING(Airports!A:A),_xlfn._TRO_TRAILING(Airports!E:E),"Code not found")</f>
        <v>GA</v>
      </c>
      <c r="J3711" s="1">
        <v>0.98819444444444449</v>
      </c>
      <c r="K3711">
        <f>HOUR(Flights[[#This Row],[Scheduled Departure]])</f>
        <v>23</v>
      </c>
      <c r="L3711" s="1">
        <v>0.98750000000000004</v>
      </c>
      <c r="M3711">
        <v>-1</v>
      </c>
      <c r="N3711">
        <v>262</v>
      </c>
      <c r="O3711" s="14">
        <f>Flights[[#This Row],[Length (min)]]/60</f>
        <v>4.3666666666666663</v>
      </c>
      <c r="P3711">
        <v>1947</v>
      </c>
      <c r="Q3711" s="17">
        <f>IFERROR(Flights[[#This Row],[Distance]]/Flights[[#This Row],[Length (hr)]],"")</f>
        <v>445.87786259541991</v>
      </c>
      <c r="R3711" s="1">
        <v>0.29166666666666669</v>
      </c>
      <c r="S3711" s="1">
        <v>0.29444444444444445</v>
      </c>
      <c r="T3711">
        <v>4</v>
      </c>
      <c r="U3711" t="str">
        <f>IF(Flights[[#This Row],[Arrival Delay]]="","Cancelled",IF(Flights[[#This Row],[Arrival Delay]]&gt;15,"Delayed","On time"))</f>
        <v>On time</v>
      </c>
      <c r="V3711" t="str">
        <f>IF(Flights[[#This Row],[Status]]&lt;&gt;"Delayed","",IF(Flights[[#This Row],[Arrival Delay]]&gt;120,"Severe",IF(Flights[[#This Row],[Arrival Delay]]&gt;60,"Major","Moderate")))</f>
        <v/>
      </c>
      <c r="X3711" t="str">
        <f>IF(OR(AND(Flights[[#This Row],[Status]]="Cancelled",Flights[[#This Row],[Cancellation Reason]]="Airline/Carrier"),Flights[[#This Row],[Delay Type]]="Severe"),"Yes","No")</f>
        <v>No</v>
      </c>
    </row>
    <row r="3712" spans="1:24" x14ac:dyDescent="0.25">
      <c r="A3712" s="3">
        <v>42273</v>
      </c>
      <c r="B3712">
        <f>WEEKNUM(Flights[[#This Row],[Date]],2)</f>
        <v>39</v>
      </c>
      <c r="C3712">
        <f>WEEKDAY(Flights[[#This Row],[Date]],2)</f>
        <v>6</v>
      </c>
      <c r="D3712" t="s">
        <v>426</v>
      </c>
      <c r="E3712" t="s">
        <v>1991</v>
      </c>
      <c r="F3712" t="s">
        <v>0</v>
      </c>
      <c r="G3712" t="s">
        <v>24</v>
      </c>
      <c r="H3712" t="str">
        <f>_xlfn.XLOOKUP(Flights[[#This Row],[Destination]],Airports!$A$1:$A$77,Airports!$D$1:$D$77,"Code not found")</f>
        <v>Portland</v>
      </c>
      <c r="I3712" t="str" cm="1">
        <f t="array" ref="I3712">_xlfn.XLOOKUP(Flights[[#This Row],[Destination]],_xlfn._TRO_TRAILING(Airports!A:A),_xlfn._TRO_TRAILING(Airports!E:E),"Code not found")</f>
        <v>OR</v>
      </c>
      <c r="J3712" s="1">
        <v>0.34375</v>
      </c>
      <c r="K3712">
        <f>HOUR(Flights[[#This Row],[Scheduled Departure]])</f>
        <v>8</v>
      </c>
      <c r="L3712" s="1">
        <v>0.33888888888888891</v>
      </c>
      <c r="M3712">
        <v>-7</v>
      </c>
      <c r="N3712">
        <v>137</v>
      </c>
      <c r="O3712" s="14">
        <f>Flights[[#This Row],[Length (min)]]/60</f>
        <v>2.2833333333333332</v>
      </c>
      <c r="P3712">
        <v>834</v>
      </c>
      <c r="Q3712" s="17">
        <f>IFERROR(Flights[[#This Row],[Distance]]/Flights[[#This Row],[Length (hr)]],"")</f>
        <v>365.25547445255478</v>
      </c>
      <c r="R3712" s="1">
        <v>0.44583333333333336</v>
      </c>
      <c r="S3712" s="1">
        <v>0.43402777777777779</v>
      </c>
      <c r="T3712">
        <v>-17</v>
      </c>
      <c r="U3712" t="str">
        <f>IF(Flights[[#This Row],[Arrival Delay]]="","Cancelled",IF(Flights[[#This Row],[Arrival Delay]]&gt;15,"Delayed","On time"))</f>
        <v>On time</v>
      </c>
      <c r="V3712" t="str">
        <f>IF(Flights[[#This Row],[Status]]&lt;&gt;"Delayed","",IF(Flights[[#This Row],[Arrival Delay]]&gt;120,"Severe",IF(Flights[[#This Row],[Arrival Delay]]&gt;60,"Major","Moderate")))</f>
        <v/>
      </c>
      <c r="X3712" t="str">
        <f>IF(OR(AND(Flights[[#This Row],[Status]]="Cancelled",Flights[[#This Row],[Cancellation Reason]]="Airline/Carrier"),Flights[[#This Row],[Delay Type]]="Severe"),"Yes","No")</f>
        <v>No</v>
      </c>
    </row>
    <row r="3713" spans="1:24" x14ac:dyDescent="0.25">
      <c r="A3713" s="3">
        <v>42273</v>
      </c>
      <c r="B3713">
        <f>WEEKNUM(Flights[[#This Row],[Date]],2)</f>
        <v>39</v>
      </c>
      <c r="C3713">
        <f>WEEKDAY(Flights[[#This Row],[Date]],2)</f>
        <v>6</v>
      </c>
      <c r="D3713" t="s">
        <v>406</v>
      </c>
      <c r="E3713" t="s">
        <v>1996</v>
      </c>
      <c r="F3713" t="s">
        <v>0</v>
      </c>
      <c r="G3713" t="s">
        <v>281</v>
      </c>
      <c r="H3713" t="str">
        <f>_xlfn.XLOOKUP(Flights[[#This Row],[Destination]],Airports!$A$1:$A$77,Airports!$D$1:$D$77,"Code not found")</f>
        <v>Newark</v>
      </c>
      <c r="I3713" t="str" cm="1">
        <f t="array" ref="I3713">_xlfn.XLOOKUP(Flights[[#This Row],[Destination]],_xlfn._TRO_TRAILING(Airports!A:A),_xlfn._TRO_TRAILING(Airports!E:E),"Code not found")</f>
        <v>NJ</v>
      </c>
      <c r="J3713" s="1">
        <v>0.35069444444444442</v>
      </c>
      <c r="K3713">
        <f>HOUR(Flights[[#This Row],[Scheduled Departure]])</f>
        <v>8</v>
      </c>
      <c r="L3713" s="1">
        <v>0.35138888888888886</v>
      </c>
      <c r="M3713">
        <v>1</v>
      </c>
      <c r="N3713">
        <v>318</v>
      </c>
      <c r="O3713" s="14">
        <f>Flights[[#This Row],[Length (min)]]/60</f>
        <v>5.3</v>
      </c>
      <c r="P3713">
        <v>2454</v>
      </c>
      <c r="Q3713" s="17">
        <f>IFERROR(Flights[[#This Row],[Distance]]/Flights[[#This Row],[Length (hr)]],"")</f>
        <v>463.01886792452831</v>
      </c>
      <c r="R3713" s="1">
        <v>0.70138888888888884</v>
      </c>
      <c r="S3713" s="1">
        <v>0.69722222222222219</v>
      </c>
      <c r="T3713">
        <v>-6</v>
      </c>
      <c r="U3713" t="str">
        <f>IF(Flights[[#This Row],[Arrival Delay]]="","Cancelled",IF(Flights[[#This Row],[Arrival Delay]]&gt;15,"Delayed","On time"))</f>
        <v>On time</v>
      </c>
      <c r="V3713" t="str">
        <f>IF(Flights[[#This Row],[Status]]&lt;&gt;"Delayed","",IF(Flights[[#This Row],[Arrival Delay]]&gt;120,"Severe",IF(Flights[[#This Row],[Arrival Delay]]&gt;60,"Major","Moderate")))</f>
        <v/>
      </c>
      <c r="X3713" t="str">
        <f>IF(OR(AND(Flights[[#This Row],[Status]]="Cancelled",Flights[[#This Row],[Cancellation Reason]]="Airline/Carrier"),Flights[[#This Row],[Delay Type]]="Severe"),"Yes","No")</f>
        <v>No</v>
      </c>
    </row>
    <row r="3714" spans="1:24" x14ac:dyDescent="0.25">
      <c r="A3714" s="3">
        <v>42273</v>
      </c>
      <c r="B3714">
        <f>WEEKNUM(Flights[[#This Row],[Date]],2)</f>
        <v>39</v>
      </c>
      <c r="C3714">
        <f>WEEKDAY(Flights[[#This Row],[Date]],2)</f>
        <v>6</v>
      </c>
      <c r="D3714" t="s">
        <v>411</v>
      </c>
      <c r="E3714" t="s">
        <v>1989</v>
      </c>
      <c r="F3714" t="s">
        <v>0</v>
      </c>
      <c r="G3714" t="s">
        <v>20</v>
      </c>
      <c r="H3714" t="str">
        <f>_xlfn.XLOOKUP(Flights[[#This Row],[Destination]],Airports!$A$1:$A$77,Airports!$D$1:$D$77,"Code not found")</f>
        <v>Kahului</v>
      </c>
      <c r="I3714" t="str" cm="1">
        <f t="array" ref="I3714">_xlfn.XLOOKUP(Flights[[#This Row],[Destination]],_xlfn._TRO_TRAILING(Airports!A:A),_xlfn._TRO_TRAILING(Airports!E:E),"Code not found")</f>
        <v>HI</v>
      </c>
      <c r="J3714" s="1">
        <v>0.35416666666666669</v>
      </c>
      <c r="K3714">
        <f>HOUR(Flights[[#This Row],[Scheduled Departure]])</f>
        <v>8</v>
      </c>
      <c r="L3714" s="1">
        <v>0.3527777777777778</v>
      </c>
      <c r="M3714">
        <v>-2</v>
      </c>
      <c r="N3714">
        <v>335</v>
      </c>
      <c r="O3714" s="14">
        <f>Flights[[#This Row],[Length (min)]]/60</f>
        <v>5.583333333333333</v>
      </c>
      <c r="P3714">
        <v>2486</v>
      </c>
      <c r="Q3714" s="17">
        <f>IFERROR(Flights[[#This Row],[Distance]]/Flights[[#This Row],[Length (hr)]],"")</f>
        <v>445.25373134328362</v>
      </c>
      <c r="R3714" s="1">
        <v>0.46666666666666667</v>
      </c>
      <c r="S3714" s="1">
        <v>0.46041666666666664</v>
      </c>
      <c r="T3714">
        <v>-9</v>
      </c>
      <c r="U3714" t="str">
        <f>IF(Flights[[#This Row],[Arrival Delay]]="","Cancelled",IF(Flights[[#This Row],[Arrival Delay]]&gt;15,"Delayed","On time"))</f>
        <v>On time</v>
      </c>
      <c r="V3714" t="str">
        <f>IF(Flights[[#This Row],[Status]]&lt;&gt;"Delayed","",IF(Flights[[#This Row],[Arrival Delay]]&gt;120,"Severe",IF(Flights[[#This Row],[Arrival Delay]]&gt;60,"Major","Moderate")))</f>
        <v/>
      </c>
      <c r="X3714" t="str">
        <f>IF(OR(AND(Flights[[#This Row],[Status]]="Cancelled",Flights[[#This Row],[Cancellation Reason]]="Airline/Carrier"),Flights[[#This Row],[Delay Type]]="Severe"),"Yes","No")</f>
        <v>No</v>
      </c>
    </row>
    <row r="3715" spans="1:24" x14ac:dyDescent="0.25">
      <c r="A3715" s="3">
        <v>42273</v>
      </c>
      <c r="B3715">
        <f>WEEKNUM(Flights[[#This Row],[Date]],2)</f>
        <v>39</v>
      </c>
      <c r="C3715">
        <f>WEEKDAY(Flights[[#This Row],[Date]],2)</f>
        <v>6</v>
      </c>
      <c r="D3715" t="s">
        <v>1813</v>
      </c>
      <c r="E3715" t="s">
        <v>1990</v>
      </c>
      <c r="F3715" t="s">
        <v>0</v>
      </c>
      <c r="G3715" t="s">
        <v>16</v>
      </c>
      <c r="H3715" t="str">
        <f>_xlfn.XLOOKUP(Flights[[#This Row],[Destination]],Airports!$A$1:$A$77,Airports!$D$1:$D$77,"Code not found")</f>
        <v>Dulles</v>
      </c>
      <c r="I3715" t="str" cm="1">
        <f t="array" ref="I3715">_xlfn.XLOOKUP(Flights[[#This Row],[Destination]],_xlfn._TRO_TRAILING(Airports!A:A),_xlfn._TRO_TRAILING(Airports!E:E),"Code not found")</f>
        <v>VA</v>
      </c>
      <c r="J3715" s="1">
        <v>0.55208333333333337</v>
      </c>
      <c r="K3715">
        <f>HOUR(Flights[[#This Row],[Scheduled Departure]])</f>
        <v>13</v>
      </c>
      <c r="L3715" s="1">
        <v>0.55000000000000004</v>
      </c>
      <c r="M3715">
        <v>-3</v>
      </c>
      <c r="N3715">
        <v>306</v>
      </c>
      <c r="O3715" s="14">
        <f>Flights[[#This Row],[Length (min)]]/60</f>
        <v>5.0999999999999996</v>
      </c>
      <c r="P3715">
        <v>2288</v>
      </c>
      <c r="Q3715" s="17">
        <f>IFERROR(Flights[[#This Row],[Distance]]/Flights[[#This Row],[Length (hr)]],"")</f>
        <v>448.62745098039221</v>
      </c>
      <c r="R3715" s="1">
        <v>0.88958333333333328</v>
      </c>
      <c r="S3715" s="1">
        <v>0.88749999999999996</v>
      </c>
      <c r="T3715">
        <v>-3</v>
      </c>
      <c r="U3715" t="str">
        <f>IF(Flights[[#This Row],[Arrival Delay]]="","Cancelled",IF(Flights[[#This Row],[Arrival Delay]]&gt;15,"Delayed","On time"))</f>
        <v>On time</v>
      </c>
      <c r="V3715" t="str">
        <f>IF(Flights[[#This Row],[Status]]&lt;&gt;"Delayed","",IF(Flights[[#This Row],[Arrival Delay]]&gt;120,"Severe",IF(Flights[[#This Row],[Arrival Delay]]&gt;60,"Major","Moderate")))</f>
        <v/>
      </c>
      <c r="X3715" t="str">
        <f>IF(OR(AND(Flights[[#This Row],[Status]]="Cancelled",Flights[[#This Row],[Cancellation Reason]]="Airline/Carrier"),Flights[[#This Row],[Delay Type]]="Severe"),"Yes","No")</f>
        <v>No</v>
      </c>
    </row>
    <row r="3716" spans="1:24" x14ac:dyDescent="0.25">
      <c r="A3716" s="3">
        <v>42273</v>
      </c>
      <c r="B3716">
        <f>WEEKNUM(Flights[[#This Row],[Date]],2)</f>
        <v>39</v>
      </c>
      <c r="C3716">
        <f>WEEKDAY(Flights[[#This Row],[Date]],2)</f>
        <v>6</v>
      </c>
      <c r="D3716" t="s">
        <v>1338</v>
      </c>
      <c r="E3716" t="s">
        <v>1995</v>
      </c>
      <c r="F3716" t="s">
        <v>0</v>
      </c>
      <c r="G3716" t="s">
        <v>15</v>
      </c>
      <c r="H3716" t="str">
        <f>_xlfn.XLOOKUP(Flights[[#This Row],[Destination]],Airports!$A$1:$A$77,Airports!$D$1:$D$77,"Code not found")</f>
        <v>Las Vegas</v>
      </c>
      <c r="I3716" t="str" cm="1">
        <f t="array" ref="I3716">_xlfn.XLOOKUP(Flights[[#This Row],[Destination]],_xlfn._TRO_TRAILING(Airports!A:A),_xlfn._TRO_TRAILING(Airports!E:E),"Code not found")</f>
        <v>NV</v>
      </c>
      <c r="J3716" s="1">
        <v>0.75</v>
      </c>
      <c r="K3716">
        <f>HOUR(Flights[[#This Row],[Scheduled Departure]])</f>
        <v>18</v>
      </c>
      <c r="L3716" s="1">
        <v>0.74652777777777779</v>
      </c>
      <c r="M3716">
        <v>-5</v>
      </c>
      <c r="N3716">
        <v>54</v>
      </c>
      <c r="O3716" s="14">
        <f>Flights[[#This Row],[Length (min)]]/60</f>
        <v>0.9</v>
      </c>
      <c r="P3716">
        <v>236</v>
      </c>
      <c r="Q3716" s="17">
        <f>IFERROR(Flights[[#This Row],[Distance]]/Flights[[#This Row],[Length (hr)]],"")</f>
        <v>262.22222222222223</v>
      </c>
      <c r="R3716" s="1">
        <v>0.79513888888888884</v>
      </c>
      <c r="S3716" s="1">
        <v>0.78402777777777777</v>
      </c>
      <c r="T3716">
        <v>-16</v>
      </c>
      <c r="U3716" t="str">
        <f>IF(Flights[[#This Row],[Arrival Delay]]="","Cancelled",IF(Flights[[#This Row],[Arrival Delay]]&gt;15,"Delayed","On time"))</f>
        <v>On time</v>
      </c>
      <c r="V3716" t="str">
        <f>IF(Flights[[#This Row],[Status]]&lt;&gt;"Delayed","",IF(Flights[[#This Row],[Arrival Delay]]&gt;120,"Severe",IF(Flights[[#This Row],[Arrival Delay]]&gt;60,"Major","Moderate")))</f>
        <v/>
      </c>
      <c r="X3716" t="str">
        <f>IF(OR(AND(Flights[[#This Row],[Status]]="Cancelled",Flights[[#This Row],[Cancellation Reason]]="Airline/Carrier"),Flights[[#This Row],[Delay Type]]="Severe"),"Yes","No")</f>
        <v>No</v>
      </c>
    </row>
    <row r="3717" spans="1:24" x14ac:dyDescent="0.25">
      <c r="A3717" s="3">
        <v>42273</v>
      </c>
      <c r="B3717">
        <f>WEEKNUM(Flights[[#This Row],[Date]],2)</f>
        <v>39</v>
      </c>
      <c r="C3717">
        <f>WEEKDAY(Flights[[#This Row],[Date]],2)</f>
        <v>6</v>
      </c>
      <c r="D3717" t="s">
        <v>595</v>
      </c>
      <c r="E3717" t="s">
        <v>1991</v>
      </c>
      <c r="F3717" t="s">
        <v>0</v>
      </c>
      <c r="G3717" t="s">
        <v>344</v>
      </c>
      <c r="H3717" t="str">
        <f>_xlfn.XLOOKUP(Flights[[#This Row],[Destination]],Airports!$A$1:$A$77,Airports!$D$1:$D$77,"Code not found")</f>
        <v>Seattle</v>
      </c>
      <c r="I3717" t="str" cm="1">
        <f t="array" ref="I3717">_xlfn.XLOOKUP(Flights[[#This Row],[Destination]],_xlfn._TRO_TRAILING(Airports!A:A),_xlfn._TRO_TRAILING(Airports!E:E),"Code not found")</f>
        <v>WA</v>
      </c>
      <c r="J3717" s="1">
        <v>0.76736111111111116</v>
      </c>
      <c r="K3717">
        <f>HOUR(Flights[[#This Row],[Scheduled Departure]])</f>
        <v>18</v>
      </c>
      <c r="L3717" s="1">
        <v>0.75972222222222219</v>
      </c>
      <c r="M3717">
        <v>-11</v>
      </c>
      <c r="N3717">
        <v>148</v>
      </c>
      <c r="O3717" s="14">
        <f>Flights[[#This Row],[Length (min)]]/60</f>
        <v>2.4666666666666668</v>
      </c>
      <c r="P3717">
        <v>954</v>
      </c>
      <c r="Q3717" s="17">
        <f>IFERROR(Flights[[#This Row],[Distance]]/Flights[[#This Row],[Length (hr)]],"")</f>
        <v>386.75675675675672</v>
      </c>
      <c r="R3717" s="1">
        <v>0.875</v>
      </c>
      <c r="S3717" s="1">
        <v>0.86250000000000004</v>
      </c>
      <c r="T3717">
        <v>-18</v>
      </c>
      <c r="U3717" t="str">
        <f>IF(Flights[[#This Row],[Arrival Delay]]="","Cancelled",IF(Flights[[#This Row],[Arrival Delay]]&gt;15,"Delayed","On time"))</f>
        <v>On time</v>
      </c>
      <c r="V3717" t="str">
        <f>IF(Flights[[#This Row],[Status]]&lt;&gt;"Delayed","",IF(Flights[[#This Row],[Arrival Delay]]&gt;120,"Severe",IF(Flights[[#This Row],[Arrival Delay]]&gt;60,"Major","Moderate")))</f>
        <v/>
      </c>
      <c r="X3717" t="str">
        <f>IF(OR(AND(Flights[[#This Row],[Status]]="Cancelled",Flights[[#This Row],[Cancellation Reason]]="Airline/Carrier"),Flights[[#This Row],[Delay Type]]="Severe"),"Yes","No")</f>
        <v>No</v>
      </c>
    </row>
    <row r="3718" spans="1:24" x14ac:dyDescent="0.25">
      <c r="A3718" s="3">
        <v>42273</v>
      </c>
      <c r="B3718">
        <f>WEEKNUM(Flights[[#This Row],[Date]],2)</f>
        <v>39</v>
      </c>
      <c r="C3718">
        <f>WEEKDAY(Flights[[#This Row],[Date]],2)</f>
        <v>6</v>
      </c>
      <c r="D3718" t="s">
        <v>775</v>
      </c>
      <c r="E3718" t="s">
        <v>1994</v>
      </c>
      <c r="F3718" t="s">
        <v>0</v>
      </c>
      <c r="G3718" t="s">
        <v>283</v>
      </c>
      <c r="H3718" t="str">
        <f>_xlfn.XLOOKUP(Flights[[#This Row],[Destination]],Airports!$A$1:$A$77,Airports!$D$1:$D$77,"Code not found")</f>
        <v>Fresno</v>
      </c>
      <c r="I3718" t="str" cm="1">
        <f t="array" ref="I3718">_xlfn.XLOOKUP(Flights[[#This Row],[Destination]],_xlfn._TRO_TRAILING(Airports!A:A),_xlfn._TRO_TRAILING(Airports!E:E),"Code not found")</f>
        <v>CA</v>
      </c>
      <c r="J3718" s="1">
        <v>0.84027777777777779</v>
      </c>
      <c r="K3718">
        <f>HOUR(Flights[[#This Row],[Scheduled Departure]])</f>
        <v>20</v>
      </c>
      <c r="L3718" s="1">
        <v>0.8354166666666667</v>
      </c>
      <c r="M3718">
        <v>-7</v>
      </c>
      <c r="N3718">
        <v>58</v>
      </c>
      <c r="O3718" s="14">
        <f>Flights[[#This Row],[Length (min)]]/60</f>
        <v>0.96666666666666667</v>
      </c>
      <c r="P3718">
        <v>209</v>
      </c>
      <c r="Q3718" s="17">
        <f>IFERROR(Flights[[#This Row],[Distance]]/Flights[[#This Row],[Length (hr)]],"")</f>
        <v>216.20689655172413</v>
      </c>
      <c r="R3718" s="1">
        <v>0.88263888888888886</v>
      </c>
      <c r="S3718" s="1">
        <v>0.87569444444444444</v>
      </c>
      <c r="T3718">
        <v>-10</v>
      </c>
      <c r="U3718" t="str">
        <f>IF(Flights[[#This Row],[Arrival Delay]]="","Cancelled",IF(Flights[[#This Row],[Arrival Delay]]&gt;15,"Delayed","On time"))</f>
        <v>On time</v>
      </c>
      <c r="V3718" t="str">
        <f>IF(Flights[[#This Row],[Status]]&lt;&gt;"Delayed","",IF(Flights[[#This Row],[Arrival Delay]]&gt;120,"Severe",IF(Flights[[#This Row],[Arrival Delay]]&gt;60,"Major","Moderate")))</f>
        <v/>
      </c>
      <c r="X3718" t="str">
        <f>IF(OR(AND(Flights[[#This Row],[Status]]="Cancelled",Flights[[#This Row],[Cancellation Reason]]="Airline/Carrier"),Flights[[#This Row],[Delay Type]]="Severe"),"Yes","No")</f>
        <v>No</v>
      </c>
    </row>
    <row r="3719" spans="1:24" x14ac:dyDescent="0.25">
      <c r="A3719" s="3">
        <v>42273</v>
      </c>
      <c r="B3719">
        <f>WEEKNUM(Flights[[#This Row],[Date]],2)</f>
        <v>39</v>
      </c>
      <c r="C3719">
        <f>WEEKDAY(Flights[[#This Row],[Date]],2)</f>
        <v>6</v>
      </c>
      <c r="D3719" t="s">
        <v>1272</v>
      </c>
      <c r="E3719" t="s">
        <v>1994</v>
      </c>
      <c r="F3719" t="s">
        <v>0</v>
      </c>
      <c r="G3719" t="s">
        <v>313</v>
      </c>
      <c r="H3719" t="str">
        <f>_xlfn.XLOOKUP(Flights[[#This Row],[Destination]],Airports!$A$1:$A$77,Airports!$D$1:$D$77,"Code not found")</f>
        <v>Monterey</v>
      </c>
      <c r="I3719" t="str" cm="1">
        <f t="array" ref="I3719">_xlfn.XLOOKUP(Flights[[#This Row],[Destination]],_xlfn._TRO_TRAILING(Airports!A:A),_xlfn._TRO_TRAILING(Airports!E:E),"Code not found")</f>
        <v>CA</v>
      </c>
      <c r="J3719" s="1">
        <v>0.92361111111111116</v>
      </c>
      <c r="K3719">
        <f>HOUR(Flights[[#This Row],[Scheduled Departure]])</f>
        <v>22</v>
      </c>
      <c r="L3719" s="1">
        <v>0.91736111111111107</v>
      </c>
      <c r="M3719">
        <v>-9</v>
      </c>
      <c r="N3719">
        <v>64</v>
      </c>
      <c r="O3719" s="14">
        <f>Flights[[#This Row],[Length (min)]]/60</f>
        <v>1.0666666666666667</v>
      </c>
      <c r="P3719">
        <v>266</v>
      </c>
      <c r="Q3719" s="17">
        <f>IFERROR(Flights[[#This Row],[Distance]]/Flights[[#This Row],[Length (hr)]],"")</f>
        <v>249.375</v>
      </c>
      <c r="R3719" s="1">
        <v>0.97222222222222221</v>
      </c>
      <c r="S3719" s="1">
        <v>0.96180555555555558</v>
      </c>
      <c r="T3719">
        <v>-15</v>
      </c>
      <c r="U3719" t="str">
        <f>IF(Flights[[#This Row],[Arrival Delay]]="","Cancelled",IF(Flights[[#This Row],[Arrival Delay]]&gt;15,"Delayed","On time"))</f>
        <v>On time</v>
      </c>
      <c r="V3719" t="str">
        <f>IF(Flights[[#This Row],[Status]]&lt;&gt;"Delayed","",IF(Flights[[#This Row],[Arrival Delay]]&gt;120,"Severe",IF(Flights[[#This Row],[Arrival Delay]]&gt;60,"Major","Moderate")))</f>
        <v/>
      </c>
      <c r="X3719" t="str">
        <f>IF(OR(AND(Flights[[#This Row],[Status]]="Cancelled",Flights[[#This Row],[Cancellation Reason]]="Airline/Carrier"),Flights[[#This Row],[Delay Type]]="Severe"),"Yes","No")</f>
        <v>No</v>
      </c>
    </row>
    <row r="3720" spans="1:24" x14ac:dyDescent="0.25">
      <c r="A3720" s="3">
        <v>42273</v>
      </c>
      <c r="B3720">
        <f>WEEKNUM(Flights[[#This Row],[Date]],2)</f>
        <v>39</v>
      </c>
      <c r="C3720">
        <f>WEEKDAY(Flights[[#This Row],[Date]],2)</f>
        <v>6</v>
      </c>
      <c r="D3720" t="s">
        <v>676</v>
      </c>
      <c r="E3720" t="s">
        <v>1996</v>
      </c>
      <c r="F3720" t="s">
        <v>0</v>
      </c>
      <c r="G3720" t="s">
        <v>12</v>
      </c>
      <c r="H3720" t="str">
        <f>_xlfn.XLOOKUP(Flights[[#This Row],[Destination]],Airports!$A$1:$A$77,Airports!$D$1:$D$77,"Code not found")</f>
        <v>New York</v>
      </c>
      <c r="I3720" t="str" cm="1">
        <f t="array" ref="I3720">_xlfn.XLOOKUP(Flights[[#This Row],[Destination]],_xlfn._TRO_TRAILING(Airports!A:A),_xlfn._TRO_TRAILING(Airports!E:E),"Code not found")</f>
        <v>NY</v>
      </c>
      <c r="J3720" s="1">
        <v>0.96180555555555558</v>
      </c>
      <c r="K3720">
        <f>HOUR(Flights[[#This Row],[Scheduled Departure]])</f>
        <v>23</v>
      </c>
      <c r="L3720" s="1">
        <v>0.96180555555555558</v>
      </c>
      <c r="M3720">
        <v>0</v>
      </c>
      <c r="N3720">
        <v>338</v>
      </c>
      <c r="O3720" s="14">
        <f>Flights[[#This Row],[Length (min)]]/60</f>
        <v>5.6333333333333337</v>
      </c>
      <c r="P3720">
        <v>2475</v>
      </c>
      <c r="Q3720" s="17">
        <f>IFERROR(Flights[[#This Row],[Distance]]/Flights[[#This Row],[Length (hr)]],"")</f>
        <v>439.34911242603545</v>
      </c>
      <c r="R3720" s="1">
        <v>0.31180555555555556</v>
      </c>
      <c r="S3720" s="1">
        <v>0.3215277777777778</v>
      </c>
      <c r="T3720">
        <v>14</v>
      </c>
      <c r="U3720" t="str">
        <f>IF(Flights[[#This Row],[Arrival Delay]]="","Cancelled",IF(Flights[[#This Row],[Arrival Delay]]&gt;15,"Delayed","On time"))</f>
        <v>On time</v>
      </c>
      <c r="V3720" t="str">
        <f>IF(Flights[[#This Row],[Status]]&lt;&gt;"Delayed","",IF(Flights[[#This Row],[Arrival Delay]]&gt;120,"Severe",IF(Flights[[#This Row],[Arrival Delay]]&gt;60,"Major","Moderate")))</f>
        <v/>
      </c>
      <c r="X3720" t="str">
        <f>IF(OR(AND(Flights[[#This Row],[Status]]="Cancelled",Flights[[#This Row],[Cancellation Reason]]="Airline/Carrier"),Flights[[#This Row],[Delay Type]]="Severe"),"Yes","No")</f>
        <v>No</v>
      </c>
    </row>
    <row r="3721" spans="1:24" x14ac:dyDescent="0.25">
      <c r="A3721" s="3">
        <v>42274</v>
      </c>
      <c r="B3721">
        <f>WEEKNUM(Flights[[#This Row],[Date]],2)</f>
        <v>39</v>
      </c>
      <c r="C3721">
        <f>WEEKDAY(Flights[[#This Row],[Date]],2)</f>
        <v>7</v>
      </c>
      <c r="D3721" t="s">
        <v>127</v>
      </c>
      <c r="E3721" t="s">
        <v>1987</v>
      </c>
      <c r="F3721" t="s">
        <v>0</v>
      </c>
      <c r="G3721" t="s">
        <v>4</v>
      </c>
      <c r="H3721" t="str">
        <f>_xlfn.XLOOKUP(Flights[[#This Row],[Destination]],Airports!$A$1:$A$77,Airports!$D$1:$D$77,"Code not found")</f>
        <v>Chicago</v>
      </c>
      <c r="I3721" t="str" cm="1">
        <f t="array" ref="I3721">_xlfn.XLOOKUP(Flights[[#This Row],[Destination]],_xlfn._TRO_TRAILING(Airports!A:A),_xlfn._TRO_TRAILING(Airports!E:E),"Code not found")</f>
        <v>IL</v>
      </c>
      <c r="J3721" s="1">
        <v>0.20833333333333334</v>
      </c>
      <c r="K3721">
        <f>HOUR(Flights[[#This Row],[Scheduled Departure]])</f>
        <v>5</v>
      </c>
      <c r="L3721" s="1">
        <v>0.2048611111111111</v>
      </c>
      <c r="M3721">
        <v>-5</v>
      </c>
      <c r="N3721">
        <v>244</v>
      </c>
      <c r="O3721" s="14">
        <f>Flights[[#This Row],[Length (min)]]/60</f>
        <v>4.0666666666666664</v>
      </c>
      <c r="P3721">
        <v>1744</v>
      </c>
      <c r="Q3721" s="17">
        <f>IFERROR(Flights[[#This Row],[Distance]]/Flights[[#This Row],[Length (hr)]],"")</f>
        <v>428.85245901639348</v>
      </c>
      <c r="R3721" s="1">
        <v>0.46250000000000002</v>
      </c>
      <c r="S3721" s="1">
        <v>0.45763888888888887</v>
      </c>
      <c r="T3721">
        <v>-7</v>
      </c>
      <c r="U3721" t="str">
        <f>IF(Flights[[#This Row],[Arrival Delay]]="","Cancelled",IF(Flights[[#This Row],[Arrival Delay]]&gt;15,"Delayed","On time"))</f>
        <v>On time</v>
      </c>
      <c r="V3721" t="str">
        <f>IF(Flights[[#This Row],[Status]]&lt;&gt;"Delayed","",IF(Flights[[#This Row],[Arrival Delay]]&gt;120,"Severe",IF(Flights[[#This Row],[Arrival Delay]]&gt;60,"Major","Moderate")))</f>
        <v/>
      </c>
      <c r="X3721" t="str">
        <f>IF(OR(AND(Flights[[#This Row],[Status]]="Cancelled",Flights[[#This Row],[Cancellation Reason]]="Airline/Carrier"),Flights[[#This Row],[Delay Type]]="Severe"),"Yes","No")</f>
        <v>No</v>
      </c>
    </row>
    <row r="3722" spans="1:24" x14ac:dyDescent="0.25">
      <c r="A3722" s="3">
        <v>42274</v>
      </c>
      <c r="B3722">
        <f>WEEKNUM(Flights[[#This Row],[Date]],2)</f>
        <v>39</v>
      </c>
      <c r="C3722">
        <f>WEEKDAY(Flights[[#This Row],[Date]],2)</f>
        <v>7</v>
      </c>
      <c r="D3722" t="s">
        <v>1669</v>
      </c>
      <c r="E3722" t="s">
        <v>1995</v>
      </c>
      <c r="F3722" t="s">
        <v>0</v>
      </c>
      <c r="G3722" t="s">
        <v>273</v>
      </c>
      <c r="H3722" t="str">
        <f>_xlfn.XLOOKUP(Flights[[#This Row],[Destination]],Airports!$A$1:$A$77,Airports!$D$1:$D$77,"Code not found")</f>
        <v>Denver</v>
      </c>
      <c r="I3722" t="str" cm="1">
        <f t="array" ref="I3722">_xlfn.XLOOKUP(Flights[[#This Row],[Destination]],_xlfn._TRO_TRAILING(Airports!A:A),_xlfn._TRO_TRAILING(Airports!E:E),"Code not found")</f>
        <v>CO</v>
      </c>
      <c r="J3722" s="1">
        <v>0.3263888888888889</v>
      </c>
      <c r="K3722">
        <f>HOUR(Flights[[#This Row],[Scheduled Departure]])</f>
        <v>7</v>
      </c>
      <c r="L3722" s="1">
        <v>0.32430555555555557</v>
      </c>
      <c r="M3722">
        <v>-3</v>
      </c>
      <c r="N3722">
        <v>147</v>
      </c>
      <c r="O3722" s="14">
        <f>Flights[[#This Row],[Length (min)]]/60</f>
        <v>2.4500000000000002</v>
      </c>
      <c r="P3722">
        <v>862</v>
      </c>
      <c r="Q3722" s="17">
        <f>IFERROR(Flights[[#This Row],[Distance]]/Flights[[#This Row],[Length (hr)]],"")</f>
        <v>351.83673469387753</v>
      </c>
      <c r="R3722" s="1">
        <v>0.46527777777777779</v>
      </c>
      <c r="S3722" s="1">
        <v>0.46805555555555556</v>
      </c>
      <c r="T3722">
        <v>4</v>
      </c>
      <c r="U3722" t="str">
        <f>IF(Flights[[#This Row],[Arrival Delay]]="","Cancelled",IF(Flights[[#This Row],[Arrival Delay]]&gt;15,"Delayed","On time"))</f>
        <v>On time</v>
      </c>
      <c r="V3722" t="str">
        <f>IF(Flights[[#This Row],[Status]]&lt;&gt;"Delayed","",IF(Flights[[#This Row],[Arrival Delay]]&gt;120,"Severe",IF(Flights[[#This Row],[Arrival Delay]]&gt;60,"Major","Moderate")))</f>
        <v/>
      </c>
      <c r="X3722" t="str">
        <f>IF(OR(AND(Flights[[#This Row],[Status]]="Cancelled",Flights[[#This Row],[Cancellation Reason]]="Airline/Carrier"),Flights[[#This Row],[Delay Type]]="Severe"),"Yes","No")</f>
        <v>No</v>
      </c>
    </row>
    <row r="3723" spans="1:24" x14ac:dyDescent="0.25">
      <c r="A3723" s="3">
        <v>42274</v>
      </c>
      <c r="B3723">
        <f>WEEKNUM(Flights[[#This Row],[Date]],2)</f>
        <v>39</v>
      </c>
      <c r="C3723">
        <f>WEEKDAY(Flights[[#This Row],[Date]],2)</f>
        <v>7</v>
      </c>
      <c r="D3723" t="s">
        <v>672</v>
      </c>
      <c r="E3723" t="s">
        <v>1989</v>
      </c>
      <c r="F3723" t="s">
        <v>0</v>
      </c>
      <c r="G3723" t="s">
        <v>2</v>
      </c>
      <c r="H3723" t="str">
        <f>_xlfn.XLOOKUP(Flights[[#This Row],[Destination]],Airports!$A$1:$A$77,Airports!$D$1:$D$77,"Code not found")</f>
        <v>Miami</v>
      </c>
      <c r="I3723" t="str" cm="1">
        <f t="array" ref="I3723">_xlfn.XLOOKUP(Flights[[#This Row],[Destination]],_xlfn._TRO_TRAILING(Airports!A:A),_xlfn._TRO_TRAILING(Airports!E:E),"Code not found")</f>
        <v>FL</v>
      </c>
      <c r="J3723" s="1">
        <v>0.40625</v>
      </c>
      <c r="K3723">
        <f>HOUR(Flights[[#This Row],[Scheduled Departure]])</f>
        <v>9</v>
      </c>
      <c r="L3723" s="1">
        <v>0.40902777777777777</v>
      </c>
      <c r="M3723">
        <v>4</v>
      </c>
      <c r="N3723">
        <v>315</v>
      </c>
      <c r="O3723" s="14">
        <f>Flights[[#This Row],[Length (min)]]/60</f>
        <v>5.25</v>
      </c>
      <c r="P3723">
        <v>2342</v>
      </c>
      <c r="Q3723" s="17">
        <f>IFERROR(Flights[[#This Row],[Distance]]/Flights[[#This Row],[Length (hr)]],"")</f>
        <v>446.09523809523807</v>
      </c>
      <c r="R3723" s="1">
        <v>0.74027777777777781</v>
      </c>
      <c r="S3723" s="1">
        <v>0.75277777777777777</v>
      </c>
      <c r="T3723">
        <v>18</v>
      </c>
      <c r="U3723" t="str">
        <f>IF(Flights[[#This Row],[Arrival Delay]]="","Cancelled",IF(Flights[[#This Row],[Arrival Delay]]&gt;15,"Delayed","On time"))</f>
        <v>Delayed</v>
      </c>
      <c r="V3723" t="str">
        <f>IF(Flights[[#This Row],[Status]]&lt;&gt;"Delayed","",IF(Flights[[#This Row],[Arrival Delay]]&gt;120,"Severe",IF(Flights[[#This Row],[Arrival Delay]]&gt;60,"Major","Moderate")))</f>
        <v>Moderate</v>
      </c>
      <c r="X3723" t="str">
        <f>IF(OR(AND(Flights[[#This Row],[Status]]="Cancelled",Flights[[#This Row],[Cancellation Reason]]="Airline/Carrier"),Flights[[#This Row],[Delay Type]]="Severe"),"Yes","No")</f>
        <v>No</v>
      </c>
    </row>
    <row r="3724" spans="1:24" x14ac:dyDescent="0.25">
      <c r="A3724" s="3">
        <v>42274</v>
      </c>
      <c r="B3724">
        <f>WEEKNUM(Flights[[#This Row],[Date]],2)</f>
        <v>39</v>
      </c>
      <c r="C3724">
        <f>WEEKDAY(Flights[[#This Row],[Date]],2)</f>
        <v>7</v>
      </c>
      <c r="D3724" t="s">
        <v>139</v>
      </c>
      <c r="E3724" t="s">
        <v>1987</v>
      </c>
      <c r="F3724" t="s">
        <v>0</v>
      </c>
      <c r="G3724" t="s">
        <v>23</v>
      </c>
      <c r="H3724" t="str">
        <f>_xlfn.XLOOKUP(Flights[[#This Row],[Destination]],Airports!$A$1:$A$77,Airports!$D$1:$D$77,"Code not found")</f>
        <v>Indianapolis</v>
      </c>
      <c r="I3724" t="str" cm="1">
        <f t="array" ref="I3724">_xlfn.XLOOKUP(Flights[[#This Row],[Destination]],_xlfn._TRO_TRAILING(Airports!A:A),_xlfn._TRO_TRAILING(Airports!E:E),"Code not found")</f>
        <v>IN</v>
      </c>
      <c r="J3724" s="1">
        <v>0.46875</v>
      </c>
      <c r="K3724">
        <f>HOUR(Flights[[#This Row],[Scheduled Departure]])</f>
        <v>11</v>
      </c>
      <c r="L3724" s="1">
        <v>0.46805555555555556</v>
      </c>
      <c r="M3724">
        <v>-1</v>
      </c>
      <c r="N3724">
        <v>250</v>
      </c>
      <c r="O3724" s="14">
        <f>Flights[[#This Row],[Length (min)]]/60</f>
        <v>4.166666666666667</v>
      </c>
      <c r="P3724">
        <v>1814</v>
      </c>
      <c r="Q3724" s="17">
        <f>IFERROR(Flights[[#This Row],[Distance]]/Flights[[#This Row],[Length (hr)]],"")</f>
        <v>435.35999999999996</v>
      </c>
      <c r="R3724" s="1">
        <v>0.76041666666666663</v>
      </c>
      <c r="S3724" s="1">
        <v>0.76666666666666672</v>
      </c>
      <c r="T3724">
        <v>9</v>
      </c>
      <c r="U3724" t="str">
        <f>IF(Flights[[#This Row],[Arrival Delay]]="","Cancelled",IF(Flights[[#This Row],[Arrival Delay]]&gt;15,"Delayed","On time"))</f>
        <v>On time</v>
      </c>
      <c r="V3724" t="str">
        <f>IF(Flights[[#This Row],[Status]]&lt;&gt;"Delayed","",IF(Flights[[#This Row],[Arrival Delay]]&gt;120,"Severe",IF(Flights[[#This Row],[Arrival Delay]]&gt;60,"Major","Moderate")))</f>
        <v/>
      </c>
      <c r="X3724" t="str">
        <f>IF(OR(AND(Flights[[#This Row],[Status]]="Cancelled",Flights[[#This Row],[Cancellation Reason]]="Airline/Carrier"),Flights[[#This Row],[Delay Type]]="Severe"),"Yes","No")</f>
        <v>No</v>
      </c>
    </row>
    <row r="3725" spans="1:24" x14ac:dyDescent="0.25">
      <c r="A3725" s="3">
        <v>42274</v>
      </c>
      <c r="B3725">
        <f>WEEKNUM(Flights[[#This Row],[Date]],2)</f>
        <v>39</v>
      </c>
      <c r="C3725">
        <f>WEEKDAY(Flights[[#This Row],[Date]],2)</f>
        <v>7</v>
      </c>
      <c r="D3725" t="s">
        <v>1806</v>
      </c>
      <c r="E3725" t="s">
        <v>1990</v>
      </c>
      <c r="F3725" t="s">
        <v>0</v>
      </c>
      <c r="G3725" t="s">
        <v>273</v>
      </c>
      <c r="H3725" t="str">
        <f>_xlfn.XLOOKUP(Flights[[#This Row],[Destination]],Airports!$A$1:$A$77,Airports!$D$1:$D$77,"Code not found")</f>
        <v>Denver</v>
      </c>
      <c r="I3725" t="str" cm="1">
        <f t="array" ref="I3725">_xlfn.XLOOKUP(Flights[[#This Row],[Destination]],_xlfn._TRO_TRAILING(Airports!A:A),_xlfn._TRO_TRAILING(Airports!E:E),"Code not found")</f>
        <v>CO</v>
      </c>
      <c r="J3725" s="1">
        <v>0.54166666666666663</v>
      </c>
      <c r="K3725">
        <f>HOUR(Flights[[#This Row],[Scheduled Departure]])</f>
        <v>13</v>
      </c>
      <c r="L3725" s="1">
        <v>0.54861111111111116</v>
      </c>
      <c r="M3725">
        <v>10</v>
      </c>
      <c r="N3725">
        <v>128</v>
      </c>
      <c r="O3725" s="14">
        <f>Flights[[#This Row],[Length (min)]]/60</f>
        <v>2.1333333333333333</v>
      </c>
      <c r="P3725">
        <v>862</v>
      </c>
      <c r="Q3725" s="17">
        <f>IFERROR(Flights[[#This Row],[Distance]]/Flights[[#This Row],[Length (hr)]],"")</f>
        <v>404.0625</v>
      </c>
      <c r="R3725" s="1">
        <v>0.67986111111111114</v>
      </c>
      <c r="S3725" s="1">
        <v>0.6791666666666667</v>
      </c>
      <c r="T3725">
        <v>-1</v>
      </c>
      <c r="U3725" t="str">
        <f>IF(Flights[[#This Row],[Arrival Delay]]="","Cancelled",IF(Flights[[#This Row],[Arrival Delay]]&gt;15,"Delayed","On time"))</f>
        <v>On time</v>
      </c>
      <c r="V3725" t="str">
        <f>IF(Flights[[#This Row],[Status]]&lt;&gt;"Delayed","",IF(Flights[[#This Row],[Arrival Delay]]&gt;120,"Severe",IF(Flights[[#This Row],[Arrival Delay]]&gt;60,"Major","Moderate")))</f>
        <v/>
      </c>
      <c r="X3725" t="str">
        <f>IF(OR(AND(Flights[[#This Row],[Status]]="Cancelled",Flights[[#This Row],[Cancellation Reason]]="Airline/Carrier"),Flights[[#This Row],[Delay Type]]="Severe"),"Yes","No")</f>
        <v>No</v>
      </c>
    </row>
    <row r="3726" spans="1:24" x14ac:dyDescent="0.25">
      <c r="A3726" s="3">
        <v>42274</v>
      </c>
      <c r="B3726">
        <f>WEEKNUM(Flights[[#This Row],[Date]],2)</f>
        <v>39</v>
      </c>
      <c r="C3726">
        <f>WEEKDAY(Flights[[#This Row],[Date]],2)</f>
        <v>7</v>
      </c>
      <c r="D3726" t="s">
        <v>1653</v>
      </c>
      <c r="E3726" t="s">
        <v>1993</v>
      </c>
      <c r="F3726" t="s">
        <v>0</v>
      </c>
      <c r="G3726" t="s">
        <v>303</v>
      </c>
      <c r="H3726" t="str">
        <f>_xlfn.XLOOKUP(Flights[[#This Row],[Destination]],Airports!$A$1:$A$77,Airports!$D$1:$D$77,"Code not found")</f>
        <v>Kansas City</v>
      </c>
      <c r="I3726" t="str" cm="1">
        <f t="array" ref="I3726">_xlfn.XLOOKUP(Flights[[#This Row],[Destination]],_xlfn._TRO_TRAILING(Airports!A:A),_xlfn._TRO_TRAILING(Airports!E:E),"Code not found")</f>
        <v>MO</v>
      </c>
      <c r="J3726" s="1">
        <v>0.55763888888888891</v>
      </c>
      <c r="K3726">
        <f>HOUR(Flights[[#This Row],[Scheduled Departure]])</f>
        <v>13</v>
      </c>
      <c r="L3726" s="1">
        <v>0.56111111111111112</v>
      </c>
      <c r="M3726">
        <v>5</v>
      </c>
      <c r="N3726">
        <v>206</v>
      </c>
      <c r="O3726" s="14">
        <f>Flights[[#This Row],[Length (min)]]/60</f>
        <v>3.4333333333333331</v>
      </c>
      <c r="P3726">
        <v>1363</v>
      </c>
      <c r="Q3726" s="17">
        <f>IFERROR(Flights[[#This Row],[Distance]]/Flights[[#This Row],[Length (hr)]],"")</f>
        <v>396.99029126213594</v>
      </c>
      <c r="R3726" s="1">
        <v>0.77083333333333337</v>
      </c>
      <c r="S3726" s="1">
        <v>0.78749999999999998</v>
      </c>
      <c r="T3726">
        <v>24</v>
      </c>
      <c r="U3726" t="str">
        <f>IF(Flights[[#This Row],[Arrival Delay]]="","Cancelled",IF(Flights[[#This Row],[Arrival Delay]]&gt;15,"Delayed","On time"))</f>
        <v>Delayed</v>
      </c>
      <c r="V3726" t="str">
        <f>IF(Flights[[#This Row],[Status]]&lt;&gt;"Delayed","",IF(Flights[[#This Row],[Arrival Delay]]&gt;120,"Severe",IF(Flights[[#This Row],[Arrival Delay]]&gt;60,"Major","Moderate")))</f>
        <v>Moderate</v>
      </c>
      <c r="X3726" t="str">
        <f>IF(OR(AND(Flights[[#This Row],[Status]]="Cancelled",Flights[[#This Row],[Cancellation Reason]]="Airline/Carrier"),Flights[[#This Row],[Delay Type]]="Severe"),"Yes","No")</f>
        <v>No</v>
      </c>
    </row>
    <row r="3727" spans="1:24" x14ac:dyDescent="0.25">
      <c r="A3727" s="3">
        <v>42274</v>
      </c>
      <c r="B3727">
        <f>WEEKNUM(Flights[[#This Row],[Date]],2)</f>
        <v>39</v>
      </c>
      <c r="C3727">
        <f>WEEKDAY(Flights[[#This Row],[Date]],2)</f>
        <v>7</v>
      </c>
      <c r="D3727" t="s">
        <v>82</v>
      </c>
      <c r="E3727" t="s">
        <v>1987</v>
      </c>
      <c r="F3727" t="s">
        <v>0</v>
      </c>
      <c r="G3727" t="s">
        <v>12</v>
      </c>
      <c r="H3727" t="str">
        <f>_xlfn.XLOOKUP(Flights[[#This Row],[Destination]],Airports!$A$1:$A$77,Airports!$D$1:$D$77,"Code not found")</f>
        <v>New York</v>
      </c>
      <c r="I3727" t="str" cm="1">
        <f t="array" ref="I3727">_xlfn.XLOOKUP(Flights[[#This Row],[Destination]],_xlfn._TRO_TRAILING(Airports!A:A),_xlfn._TRO_TRAILING(Airports!E:E),"Code not found")</f>
        <v>NY</v>
      </c>
      <c r="J3727" s="1">
        <v>0.625</v>
      </c>
      <c r="K3727">
        <f>HOUR(Flights[[#This Row],[Scheduled Departure]])</f>
        <v>15</v>
      </c>
      <c r="L3727" s="1">
        <v>0.62013888888888891</v>
      </c>
      <c r="M3727">
        <v>-7</v>
      </c>
      <c r="N3727">
        <v>324</v>
      </c>
      <c r="O3727" s="14">
        <f>Flights[[#This Row],[Length (min)]]/60</f>
        <v>5.4</v>
      </c>
      <c r="P3727">
        <v>2475</v>
      </c>
      <c r="Q3727" s="17">
        <f>IFERROR(Flights[[#This Row],[Distance]]/Flights[[#This Row],[Length (hr)]],"")</f>
        <v>458.33333333333331</v>
      </c>
      <c r="R3727" s="1">
        <v>0.98124999999999996</v>
      </c>
      <c r="S3727" s="1">
        <v>0.97013888888888888</v>
      </c>
      <c r="T3727">
        <v>-16</v>
      </c>
      <c r="U3727" t="str">
        <f>IF(Flights[[#This Row],[Arrival Delay]]="","Cancelled",IF(Flights[[#This Row],[Arrival Delay]]&gt;15,"Delayed","On time"))</f>
        <v>On time</v>
      </c>
      <c r="V3727" t="str">
        <f>IF(Flights[[#This Row],[Status]]&lt;&gt;"Delayed","",IF(Flights[[#This Row],[Arrival Delay]]&gt;120,"Severe",IF(Flights[[#This Row],[Arrival Delay]]&gt;60,"Major","Moderate")))</f>
        <v/>
      </c>
      <c r="X3727" t="str">
        <f>IF(OR(AND(Flights[[#This Row],[Status]]="Cancelled",Flights[[#This Row],[Cancellation Reason]]="Airline/Carrier"),Flights[[#This Row],[Delay Type]]="Severe"),"Yes","No")</f>
        <v>No</v>
      </c>
    </row>
    <row r="3728" spans="1:24" x14ac:dyDescent="0.25">
      <c r="A3728" s="3">
        <v>42274</v>
      </c>
      <c r="B3728">
        <f>WEEKNUM(Flights[[#This Row],[Date]],2)</f>
        <v>39</v>
      </c>
      <c r="C3728">
        <f>WEEKDAY(Flights[[#This Row],[Date]],2)</f>
        <v>7</v>
      </c>
      <c r="D3728" t="s">
        <v>1695</v>
      </c>
      <c r="E3728" t="s">
        <v>1995</v>
      </c>
      <c r="F3728" t="s">
        <v>0</v>
      </c>
      <c r="G3728" t="s">
        <v>351</v>
      </c>
      <c r="H3728" t="str">
        <f>_xlfn.XLOOKUP(Flights[[#This Row],[Destination]],Airports!$A$1:$A$77,Airports!$D$1:$D$77,"Code not found")</f>
        <v>Sacramento</v>
      </c>
      <c r="I3728" t="str" cm="1">
        <f t="array" ref="I3728">_xlfn.XLOOKUP(Flights[[#This Row],[Destination]],_xlfn._TRO_TRAILING(Airports!A:A),_xlfn._TRO_TRAILING(Airports!E:E),"Code not found")</f>
        <v>CA</v>
      </c>
      <c r="J3728" s="1">
        <v>0.63541666666666663</v>
      </c>
      <c r="K3728">
        <f>HOUR(Flights[[#This Row],[Scheduled Departure]])</f>
        <v>15</v>
      </c>
      <c r="L3728" s="1">
        <v>0.63263888888888886</v>
      </c>
      <c r="M3728">
        <v>-4</v>
      </c>
      <c r="N3728">
        <v>73</v>
      </c>
      <c r="O3728" s="14">
        <f>Flights[[#This Row],[Length (min)]]/60</f>
        <v>1.2166666666666666</v>
      </c>
      <c r="P3728">
        <v>373</v>
      </c>
      <c r="Q3728" s="17">
        <f>IFERROR(Flights[[#This Row],[Distance]]/Flights[[#This Row],[Length (hr)]],"")</f>
        <v>306.57534246575347</v>
      </c>
      <c r="R3728" s="1">
        <v>0.6875</v>
      </c>
      <c r="S3728" s="1">
        <v>0.68333333333333335</v>
      </c>
      <c r="T3728">
        <v>-6</v>
      </c>
      <c r="U3728" t="str">
        <f>IF(Flights[[#This Row],[Arrival Delay]]="","Cancelled",IF(Flights[[#This Row],[Arrival Delay]]&gt;15,"Delayed","On time"))</f>
        <v>On time</v>
      </c>
      <c r="V3728" t="str">
        <f>IF(Flights[[#This Row],[Status]]&lt;&gt;"Delayed","",IF(Flights[[#This Row],[Arrival Delay]]&gt;120,"Severe",IF(Flights[[#This Row],[Arrival Delay]]&gt;60,"Major","Moderate")))</f>
        <v/>
      </c>
      <c r="X3728" t="str">
        <f>IF(OR(AND(Flights[[#This Row],[Status]]="Cancelled",Flights[[#This Row],[Cancellation Reason]]="Airline/Carrier"),Flights[[#This Row],[Delay Type]]="Severe"),"Yes","No")</f>
        <v>No</v>
      </c>
    </row>
    <row r="3729" spans="1:24" x14ac:dyDescent="0.25">
      <c r="A3729" s="3">
        <v>42274</v>
      </c>
      <c r="B3729">
        <f>WEEKNUM(Flights[[#This Row],[Date]],2)</f>
        <v>39</v>
      </c>
      <c r="C3729">
        <f>WEEKDAY(Flights[[#This Row],[Date]],2)</f>
        <v>7</v>
      </c>
      <c r="D3729" t="s">
        <v>155</v>
      </c>
      <c r="E3729" t="s">
        <v>1987</v>
      </c>
      <c r="F3729" t="s">
        <v>0</v>
      </c>
      <c r="G3729" t="s">
        <v>2</v>
      </c>
      <c r="H3729" t="str">
        <f>_xlfn.XLOOKUP(Flights[[#This Row],[Destination]],Airports!$A$1:$A$77,Airports!$D$1:$D$77,"Code not found")</f>
        <v>Miami</v>
      </c>
      <c r="I3729" t="str" cm="1">
        <f t="array" ref="I3729">_xlfn.XLOOKUP(Flights[[#This Row],[Destination]],_xlfn._TRO_TRAILING(Airports!A:A),_xlfn._TRO_TRAILING(Airports!E:E),"Code not found")</f>
        <v>FL</v>
      </c>
      <c r="J3729" s="1">
        <v>0.91319444444444442</v>
      </c>
      <c r="K3729">
        <f>HOUR(Flights[[#This Row],[Scheduled Departure]])</f>
        <v>21</v>
      </c>
      <c r="L3729" s="1">
        <v>0.9243055555555556</v>
      </c>
      <c r="M3729">
        <v>16</v>
      </c>
      <c r="N3729">
        <v>315</v>
      </c>
      <c r="O3729" s="14">
        <f>Flights[[#This Row],[Length (min)]]/60</f>
        <v>5.25</v>
      </c>
      <c r="P3729">
        <v>2342</v>
      </c>
      <c r="Q3729" s="17">
        <f>IFERROR(Flights[[#This Row],[Distance]]/Flights[[#This Row],[Length (hr)]],"")</f>
        <v>446.09523809523807</v>
      </c>
      <c r="R3729" s="1">
        <v>0.24583333333333332</v>
      </c>
      <c r="S3729" s="1">
        <v>0.26805555555555555</v>
      </c>
      <c r="T3729">
        <v>32</v>
      </c>
      <c r="U3729" t="str">
        <f>IF(Flights[[#This Row],[Arrival Delay]]="","Cancelled",IF(Flights[[#This Row],[Arrival Delay]]&gt;15,"Delayed","On time"))</f>
        <v>Delayed</v>
      </c>
      <c r="V3729" t="str">
        <f>IF(Flights[[#This Row],[Status]]&lt;&gt;"Delayed","",IF(Flights[[#This Row],[Arrival Delay]]&gt;120,"Severe",IF(Flights[[#This Row],[Arrival Delay]]&gt;60,"Major","Moderate")))</f>
        <v>Moderate</v>
      </c>
      <c r="X3729" t="str">
        <f>IF(OR(AND(Flights[[#This Row],[Status]]="Cancelled",Flights[[#This Row],[Cancellation Reason]]="Airline/Carrier"),Flights[[#This Row],[Delay Type]]="Severe"),"Yes","No")</f>
        <v>No</v>
      </c>
    </row>
    <row r="3730" spans="1:24" x14ac:dyDescent="0.25">
      <c r="A3730" s="3">
        <v>42274</v>
      </c>
      <c r="B3730">
        <f>WEEKNUM(Flights[[#This Row],[Date]],2)</f>
        <v>39</v>
      </c>
      <c r="C3730">
        <f>WEEKDAY(Flights[[#This Row],[Date]],2)</f>
        <v>7</v>
      </c>
      <c r="D3730" t="s">
        <v>95</v>
      </c>
      <c r="E3730" t="s">
        <v>1987</v>
      </c>
      <c r="F3730" t="s">
        <v>0</v>
      </c>
      <c r="G3730" t="s">
        <v>4</v>
      </c>
      <c r="H3730" t="str">
        <f>_xlfn.XLOOKUP(Flights[[#This Row],[Destination]],Airports!$A$1:$A$77,Airports!$D$1:$D$77,"Code not found")</f>
        <v>Chicago</v>
      </c>
      <c r="I3730" t="str" cm="1">
        <f t="array" ref="I3730">_xlfn.XLOOKUP(Flights[[#This Row],[Destination]],_xlfn._TRO_TRAILING(Airports!A:A),_xlfn._TRO_TRAILING(Airports!E:E),"Code not found")</f>
        <v>IL</v>
      </c>
      <c r="J3730" s="1">
        <v>0.99930555555555556</v>
      </c>
      <c r="K3730">
        <f>HOUR(Flights[[#This Row],[Scheduled Departure]])</f>
        <v>23</v>
      </c>
      <c r="L3730" s="1">
        <v>6.2500000000000003E-3</v>
      </c>
      <c r="M3730">
        <v>10</v>
      </c>
      <c r="N3730">
        <v>254</v>
      </c>
      <c r="O3730" s="14">
        <f>Flights[[#This Row],[Length (min)]]/60</f>
        <v>4.2333333333333334</v>
      </c>
      <c r="P3730">
        <v>1744</v>
      </c>
      <c r="Q3730" s="17">
        <f>IFERROR(Flights[[#This Row],[Distance]]/Flights[[#This Row],[Length (hr)]],"")</f>
        <v>411.96850393700788</v>
      </c>
      <c r="R3730" s="1">
        <v>0.25069444444444444</v>
      </c>
      <c r="S3730" s="1">
        <v>0.26597222222222222</v>
      </c>
      <c r="T3730">
        <v>22</v>
      </c>
      <c r="U3730" t="str">
        <f>IF(Flights[[#This Row],[Arrival Delay]]="","Cancelled",IF(Flights[[#This Row],[Arrival Delay]]&gt;15,"Delayed","On time"))</f>
        <v>Delayed</v>
      </c>
      <c r="V3730" t="str">
        <f>IF(Flights[[#This Row],[Status]]&lt;&gt;"Delayed","",IF(Flights[[#This Row],[Arrival Delay]]&gt;120,"Severe",IF(Flights[[#This Row],[Arrival Delay]]&gt;60,"Major","Moderate")))</f>
        <v>Moderate</v>
      </c>
      <c r="X3730" t="str">
        <f>IF(OR(AND(Flights[[#This Row],[Status]]="Cancelled",Flights[[#This Row],[Cancellation Reason]]="Airline/Carrier"),Flights[[#This Row],[Delay Type]]="Severe"),"Yes","No")</f>
        <v>No</v>
      </c>
    </row>
    <row r="3731" spans="1:24" x14ac:dyDescent="0.25">
      <c r="A3731" s="3">
        <v>42275</v>
      </c>
      <c r="B3731">
        <f>WEEKNUM(Flights[[#This Row],[Date]],2)</f>
        <v>40</v>
      </c>
      <c r="C3731">
        <f>WEEKDAY(Flights[[#This Row],[Date]],2)</f>
        <v>1</v>
      </c>
      <c r="D3731" t="s">
        <v>397</v>
      </c>
      <c r="E3731" t="s">
        <v>1994</v>
      </c>
      <c r="F3731" t="s">
        <v>0</v>
      </c>
      <c r="G3731" t="s">
        <v>339</v>
      </c>
      <c r="H3731" t="str">
        <f>_xlfn.XLOOKUP(Flights[[#This Row],[Destination]],Airports!$A$1:$A$77,Airports!$D$1:$D$77,"Code not found")</f>
        <v>San Diego</v>
      </c>
      <c r="I3731" t="str" cm="1">
        <f t="array" ref="I3731">_xlfn.XLOOKUP(Flights[[#This Row],[Destination]],_xlfn._TRO_TRAILING(Airports!A:A),_xlfn._TRO_TRAILING(Airports!E:E),"Code not found")</f>
        <v>CA</v>
      </c>
      <c r="J3731" s="1">
        <v>0.25694444444444442</v>
      </c>
      <c r="K3731">
        <f>HOUR(Flights[[#This Row],[Scheduled Departure]])</f>
        <v>6</v>
      </c>
      <c r="L3731" s="1">
        <v>0.25</v>
      </c>
      <c r="M3731">
        <v>-10</v>
      </c>
      <c r="N3731">
        <v>103</v>
      </c>
      <c r="O3731" s="14">
        <f>Flights[[#This Row],[Length (min)]]/60</f>
        <v>1.7166666666666666</v>
      </c>
      <c r="P3731">
        <v>109</v>
      </c>
      <c r="Q3731" s="17">
        <f>IFERROR(Flights[[#This Row],[Distance]]/Flights[[#This Row],[Length (hr)]],"")</f>
        <v>63.495145631067963</v>
      </c>
      <c r="R3731" s="1">
        <v>0.2951388888888889</v>
      </c>
      <c r="S3731" s="1">
        <v>0.3215277777777778</v>
      </c>
      <c r="T3731">
        <v>38</v>
      </c>
      <c r="U3731" t="str">
        <f>IF(Flights[[#This Row],[Arrival Delay]]="","Cancelled",IF(Flights[[#This Row],[Arrival Delay]]&gt;15,"Delayed","On time"))</f>
        <v>Delayed</v>
      </c>
      <c r="V3731" t="str">
        <f>IF(Flights[[#This Row],[Status]]&lt;&gt;"Delayed","",IF(Flights[[#This Row],[Arrival Delay]]&gt;120,"Severe",IF(Flights[[#This Row],[Arrival Delay]]&gt;60,"Major","Moderate")))</f>
        <v>Moderate</v>
      </c>
      <c r="X3731" t="str">
        <f>IF(OR(AND(Flights[[#This Row],[Status]]="Cancelled",Flights[[#This Row],[Cancellation Reason]]="Airline/Carrier"),Flights[[#This Row],[Delay Type]]="Severe"),"Yes","No")</f>
        <v>No</v>
      </c>
    </row>
    <row r="3732" spans="1:24" x14ac:dyDescent="0.25">
      <c r="A3732" s="3">
        <v>42275</v>
      </c>
      <c r="B3732">
        <f>WEEKNUM(Flights[[#This Row],[Date]],2)</f>
        <v>40</v>
      </c>
      <c r="C3732">
        <f>WEEKDAY(Flights[[#This Row],[Date]],2)</f>
        <v>1</v>
      </c>
      <c r="D3732" t="s">
        <v>782</v>
      </c>
      <c r="E3732" t="s">
        <v>1989</v>
      </c>
      <c r="F3732" t="s">
        <v>0</v>
      </c>
      <c r="G3732" t="s">
        <v>314</v>
      </c>
      <c r="H3732" t="str">
        <f>_xlfn.XLOOKUP(Flights[[#This Row],[Destination]],Airports!$A$1:$A$77,Airports!$D$1:$D$77,"Code not found")</f>
        <v>Minneapolis</v>
      </c>
      <c r="I3732" t="str" cm="1">
        <f t="array" ref="I3732">_xlfn.XLOOKUP(Flights[[#This Row],[Destination]],_xlfn._TRO_TRAILING(Airports!A:A),_xlfn._TRO_TRAILING(Airports!E:E),"Code not found")</f>
        <v>MN</v>
      </c>
      <c r="J3732" s="1">
        <v>0.28472222222222221</v>
      </c>
      <c r="K3732">
        <f>HOUR(Flights[[#This Row],[Scheduled Departure]])</f>
        <v>6</v>
      </c>
      <c r="L3732" s="1">
        <v>0.28402777777777777</v>
      </c>
      <c r="M3732">
        <v>-1</v>
      </c>
      <c r="N3732">
        <v>200</v>
      </c>
      <c r="O3732" s="14">
        <f>Flights[[#This Row],[Length (min)]]/60</f>
        <v>3.3333333333333335</v>
      </c>
      <c r="P3732">
        <v>1535</v>
      </c>
      <c r="Q3732" s="17">
        <f>IFERROR(Flights[[#This Row],[Distance]]/Flights[[#This Row],[Length (hr)]],"")</f>
        <v>460.5</v>
      </c>
      <c r="R3732" s="1">
        <v>0.51666666666666672</v>
      </c>
      <c r="S3732" s="1">
        <v>0.50624999999999998</v>
      </c>
      <c r="T3732">
        <v>-15</v>
      </c>
      <c r="U3732" t="str">
        <f>IF(Flights[[#This Row],[Arrival Delay]]="","Cancelled",IF(Flights[[#This Row],[Arrival Delay]]&gt;15,"Delayed","On time"))</f>
        <v>On time</v>
      </c>
      <c r="V3732" t="str">
        <f>IF(Flights[[#This Row],[Status]]&lt;&gt;"Delayed","",IF(Flights[[#This Row],[Arrival Delay]]&gt;120,"Severe",IF(Flights[[#This Row],[Arrival Delay]]&gt;60,"Major","Moderate")))</f>
        <v/>
      </c>
      <c r="X3732" t="str">
        <f>IF(OR(AND(Flights[[#This Row],[Status]]="Cancelled",Flights[[#This Row],[Cancellation Reason]]="Airline/Carrier"),Flights[[#This Row],[Delay Type]]="Severe"),"Yes","No")</f>
        <v>No</v>
      </c>
    </row>
    <row r="3733" spans="1:24" x14ac:dyDescent="0.25">
      <c r="A3733" s="3">
        <v>42275</v>
      </c>
      <c r="B3733">
        <f>WEEKNUM(Flights[[#This Row],[Date]],2)</f>
        <v>40</v>
      </c>
      <c r="C3733">
        <f>WEEKDAY(Flights[[#This Row],[Date]],2)</f>
        <v>1</v>
      </c>
      <c r="D3733" t="s">
        <v>696</v>
      </c>
      <c r="E3733" t="s">
        <v>1996</v>
      </c>
      <c r="F3733" t="s">
        <v>0</v>
      </c>
      <c r="G3733" t="s">
        <v>9</v>
      </c>
      <c r="H3733" t="str">
        <f>_xlfn.XLOOKUP(Flights[[#This Row],[Destination]],Airports!$A$1:$A$77,Airports!$D$1:$D$77,"Code not found")</f>
        <v>San Francisco</v>
      </c>
      <c r="I3733" t="str" cm="1">
        <f t="array" ref="I3733">_xlfn.XLOOKUP(Flights[[#This Row],[Destination]],_xlfn._TRO_TRAILING(Airports!A:A),_xlfn._TRO_TRAILING(Airports!E:E),"Code not found")</f>
        <v>CA</v>
      </c>
      <c r="J3733" s="1">
        <v>0.2951388888888889</v>
      </c>
      <c r="K3733">
        <f>HOUR(Flights[[#This Row],[Scheduled Departure]])</f>
        <v>7</v>
      </c>
      <c r="L3733" s="1">
        <v>0.29305555555555557</v>
      </c>
      <c r="M3733">
        <v>-3</v>
      </c>
      <c r="N3733">
        <v>71</v>
      </c>
      <c r="O3733" s="14">
        <f>Flights[[#This Row],[Length (min)]]/60</f>
        <v>1.1833333333333333</v>
      </c>
      <c r="P3733">
        <v>337</v>
      </c>
      <c r="Q3733" s="17">
        <f>IFERROR(Flights[[#This Row],[Distance]]/Flights[[#This Row],[Length (hr)]],"")</f>
        <v>284.78873239436621</v>
      </c>
      <c r="R3733" s="1">
        <v>0.34722222222222221</v>
      </c>
      <c r="S3733" s="1">
        <v>0.34236111111111112</v>
      </c>
      <c r="T3733">
        <v>-7</v>
      </c>
      <c r="U3733" t="str">
        <f>IF(Flights[[#This Row],[Arrival Delay]]="","Cancelled",IF(Flights[[#This Row],[Arrival Delay]]&gt;15,"Delayed","On time"))</f>
        <v>On time</v>
      </c>
      <c r="V3733" t="str">
        <f>IF(Flights[[#This Row],[Status]]&lt;&gt;"Delayed","",IF(Flights[[#This Row],[Arrival Delay]]&gt;120,"Severe",IF(Flights[[#This Row],[Arrival Delay]]&gt;60,"Major","Moderate")))</f>
        <v/>
      </c>
      <c r="X3733" t="str">
        <f>IF(OR(AND(Flights[[#This Row],[Status]]="Cancelled",Flights[[#This Row],[Cancellation Reason]]="Airline/Carrier"),Flights[[#This Row],[Delay Type]]="Severe"),"Yes","No")</f>
        <v>No</v>
      </c>
    </row>
    <row r="3734" spans="1:24" x14ac:dyDescent="0.25">
      <c r="A3734" s="3">
        <v>42275</v>
      </c>
      <c r="B3734">
        <f>WEEKNUM(Flights[[#This Row],[Date]],2)</f>
        <v>40</v>
      </c>
      <c r="C3734">
        <f>WEEKDAY(Flights[[#This Row],[Date]],2)</f>
        <v>1</v>
      </c>
      <c r="D3734" t="s">
        <v>1803</v>
      </c>
      <c r="E3734" t="s">
        <v>1990</v>
      </c>
      <c r="F3734" t="s">
        <v>0</v>
      </c>
      <c r="G3734" t="s">
        <v>262</v>
      </c>
      <c r="H3734" t="str">
        <f>_xlfn.XLOOKUP(Flights[[#This Row],[Destination]],Airports!$A$1:$A$77,Airports!$D$1:$D$77,"Code not found")</f>
        <v>Cleveland</v>
      </c>
      <c r="I3734" t="str" cm="1">
        <f t="array" ref="I3734">_xlfn.XLOOKUP(Flights[[#This Row],[Destination]],_xlfn._TRO_TRAILING(Airports!A:A),_xlfn._TRO_TRAILING(Airports!E:E),"Code not found")</f>
        <v>OH</v>
      </c>
      <c r="J3734" s="1">
        <v>0.34375</v>
      </c>
      <c r="K3734">
        <f>HOUR(Flights[[#This Row],[Scheduled Departure]])</f>
        <v>8</v>
      </c>
      <c r="L3734" s="1">
        <v>0.33611111111111114</v>
      </c>
      <c r="M3734">
        <v>-11</v>
      </c>
      <c r="N3734">
        <v>254</v>
      </c>
      <c r="O3734" s="14">
        <f>Flights[[#This Row],[Length (min)]]/60</f>
        <v>4.2333333333333334</v>
      </c>
      <c r="P3734">
        <v>2052</v>
      </c>
      <c r="Q3734" s="17">
        <f>IFERROR(Flights[[#This Row],[Distance]]/Flights[[#This Row],[Length (hr)]],"")</f>
        <v>484.7244094488189</v>
      </c>
      <c r="R3734" s="1">
        <v>0.65833333333333333</v>
      </c>
      <c r="S3734" s="1">
        <v>0.63749999999999996</v>
      </c>
      <c r="T3734">
        <v>-30</v>
      </c>
      <c r="U3734" t="str">
        <f>IF(Flights[[#This Row],[Arrival Delay]]="","Cancelled",IF(Flights[[#This Row],[Arrival Delay]]&gt;15,"Delayed","On time"))</f>
        <v>On time</v>
      </c>
      <c r="V3734" t="str">
        <f>IF(Flights[[#This Row],[Status]]&lt;&gt;"Delayed","",IF(Flights[[#This Row],[Arrival Delay]]&gt;120,"Severe",IF(Flights[[#This Row],[Arrival Delay]]&gt;60,"Major","Moderate")))</f>
        <v/>
      </c>
      <c r="X3734" t="str">
        <f>IF(OR(AND(Flights[[#This Row],[Status]]="Cancelled",Flights[[#This Row],[Cancellation Reason]]="Airline/Carrier"),Flights[[#This Row],[Delay Type]]="Severe"),"Yes","No")</f>
        <v>No</v>
      </c>
    </row>
    <row r="3735" spans="1:24" x14ac:dyDescent="0.25">
      <c r="A3735" s="3">
        <v>42275</v>
      </c>
      <c r="B3735">
        <f>WEEKNUM(Flights[[#This Row],[Date]],2)</f>
        <v>40</v>
      </c>
      <c r="C3735">
        <f>WEEKDAY(Flights[[#This Row],[Date]],2)</f>
        <v>1</v>
      </c>
      <c r="D3735" t="s">
        <v>1815</v>
      </c>
      <c r="E3735" t="s">
        <v>1995</v>
      </c>
      <c r="F3735" t="s">
        <v>0</v>
      </c>
      <c r="G3735" t="s">
        <v>290</v>
      </c>
      <c r="H3735" t="str">
        <f>_xlfn.XLOOKUP(Flights[[#This Row],[Destination]],Airports!$A$1:$A$77,Airports!$D$1:$D$77,"Code not found")</f>
        <v>Houston</v>
      </c>
      <c r="I3735" t="str" cm="1">
        <f t="array" ref="I3735">_xlfn.XLOOKUP(Flights[[#This Row],[Destination]],_xlfn._TRO_TRAILING(Airports!A:A),_xlfn._TRO_TRAILING(Airports!E:E),"Code not found")</f>
        <v>TX</v>
      </c>
      <c r="J3735" s="1">
        <v>0.4826388888888889</v>
      </c>
      <c r="K3735">
        <f>HOUR(Flights[[#This Row],[Scheduled Departure]])</f>
        <v>11</v>
      </c>
      <c r="L3735" s="1">
        <v>0.48125000000000001</v>
      </c>
      <c r="M3735">
        <v>-2</v>
      </c>
      <c r="N3735">
        <v>185</v>
      </c>
      <c r="O3735" s="14">
        <f>Flights[[#This Row],[Length (min)]]/60</f>
        <v>3.0833333333333335</v>
      </c>
      <c r="P3735">
        <v>1390</v>
      </c>
      <c r="Q3735" s="17">
        <f>IFERROR(Flights[[#This Row],[Distance]]/Flights[[#This Row],[Length (hr)]],"")</f>
        <v>450.81081081081078</v>
      </c>
      <c r="R3735" s="1">
        <v>0.69791666666666663</v>
      </c>
      <c r="S3735" s="1">
        <v>0.69305555555555554</v>
      </c>
      <c r="T3735">
        <v>-7</v>
      </c>
      <c r="U3735" t="str">
        <f>IF(Flights[[#This Row],[Arrival Delay]]="","Cancelled",IF(Flights[[#This Row],[Arrival Delay]]&gt;15,"Delayed","On time"))</f>
        <v>On time</v>
      </c>
      <c r="V3735" t="str">
        <f>IF(Flights[[#This Row],[Status]]&lt;&gt;"Delayed","",IF(Flights[[#This Row],[Arrival Delay]]&gt;120,"Severe",IF(Flights[[#This Row],[Arrival Delay]]&gt;60,"Major","Moderate")))</f>
        <v/>
      </c>
      <c r="X3735" t="str">
        <f>IF(OR(AND(Flights[[#This Row],[Status]]="Cancelled",Flights[[#This Row],[Cancellation Reason]]="Airline/Carrier"),Flights[[#This Row],[Delay Type]]="Severe"),"Yes","No")</f>
        <v>No</v>
      </c>
    </row>
    <row r="3736" spans="1:24" x14ac:dyDescent="0.25">
      <c r="A3736" s="3">
        <v>42275</v>
      </c>
      <c r="B3736">
        <f>WEEKNUM(Flights[[#This Row],[Date]],2)</f>
        <v>40</v>
      </c>
      <c r="C3736">
        <f>WEEKDAY(Flights[[#This Row],[Date]],2)</f>
        <v>1</v>
      </c>
      <c r="D3736" t="s">
        <v>954</v>
      </c>
      <c r="E3736" t="s">
        <v>1995</v>
      </c>
      <c r="F3736" t="s">
        <v>0</v>
      </c>
      <c r="G3736" t="s">
        <v>318</v>
      </c>
      <c r="H3736" t="str">
        <f>_xlfn.XLOOKUP(Flights[[#This Row],[Destination]],Airports!$A$1:$A$77,Airports!$D$1:$D$77,"Code not found")</f>
        <v>Oakland</v>
      </c>
      <c r="I3736" t="str" cm="1">
        <f t="array" ref="I3736">_xlfn.XLOOKUP(Flights[[#This Row],[Destination]],_xlfn._TRO_TRAILING(Airports!A:A),_xlfn._TRO_TRAILING(Airports!E:E),"Code not found")</f>
        <v>CA</v>
      </c>
      <c r="J3736" s="1">
        <v>0.51388888888888884</v>
      </c>
      <c r="K3736">
        <f>HOUR(Flights[[#This Row],[Scheduled Departure]])</f>
        <v>12</v>
      </c>
      <c r="L3736" s="1">
        <v>0.52013888888888893</v>
      </c>
      <c r="M3736">
        <v>9</v>
      </c>
      <c r="N3736">
        <v>66</v>
      </c>
      <c r="O3736" s="14">
        <f>Flights[[#This Row],[Length (min)]]/60</f>
        <v>1.1000000000000001</v>
      </c>
      <c r="P3736">
        <v>337</v>
      </c>
      <c r="Q3736" s="17">
        <f>IFERROR(Flights[[#This Row],[Distance]]/Flights[[#This Row],[Length (hr)]],"")</f>
        <v>306.36363636363632</v>
      </c>
      <c r="R3736" s="1">
        <v>0.5625</v>
      </c>
      <c r="S3736" s="1">
        <v>0.56597222222222221</v>
      </c>
      <c r="T3736">
        <v>5</v>
      </c>
      <c r="U3736" t="str">
        <f>IF(Flights[[#This Row],[Arrival Delay]]="","Cancelled",IF(Flights[[#This Row],[Arrival Delay]]&gt;15,"Delayed","On time"))</f>
        <v>On time</v>
      </c>
      <c r="V3736" t="str">
        <f>IF(Flights[[#This Row],[Status]]&lt;&gt;"Delayed","",IF(Flights[[#This Row],[Arrival Delay]]&gt;120,"Severe",IF(Flights[[#This Row],[Arrival Delay]]&gt;60,"Major","Moderate")))</f>
        <v/>
      </c>
      <c r="X3736" t="str">
        <f>IF(OR(AND(Flights[[#This Row],[Status]]="Cancelled",Flights[[#This Row],[Cancellation Reason]]="Airline/Carrier"),Flights[[#This Row],[Delay Type]]="Severe"),"Yes","No")</f>
        <v>No</v>
      </c>
    </row>
    <row r="3737" spans="1:24" x14ac:dyDescent="0.25">
      <c r="A3737" s="3">
        <v>42275</v>
      </c>
      <c r="B3737">
        <f>WEEKNUM(Flights[[#This Row],[Date]],2)</f>
        <v>40</v>
      </c>
      <c r="C3737">
        <f>WEEKDAY(Flights[[#This Row],[Date]],2)</f>
        <v>1</v>
      </c>
      <c r="D3737" t="s">
        <v>508</v>
      </c>
      <c r="E3737" t="s">
        <v>1990</v>
      </c>
      <c r="F3737" t="s">
        <v>0</v>
      </c>
      <c r="G3737" t="s">
        <v>17</v>
      </c>
      <c r="H3737" t="str">
        <f>_xlfn.XLOOKUP(Flights[[#This Row],[Destination]],Airports!$A$1:$A$77,Airports!$D$1:$D$77,"Code not found")</f>
        <v>Honolulu</v>
      </c>
      <c r="I3737" t="str" cm="1">
        <f t="array" ref="I3737">_xlfn.XLOOKUP(Flights[[#This Row],[Destination]],_xlfn._TRO_TRAILING(Airports!A:A),_xlfn._TRO_TRAILING(Airports!E:E),"Code not found")</f>
        <v>HI</v>
      </c>
      <c r="J3737" s="1">
        <v>0.56597222222222221</v>
      </c>
      <c r="K3737">
        <f>HOUR(Flights[[#This Row],[Scheduled Departure]])</f>
        <v>13</v>
      </c>
      <c r="L3737" s="1">
        <v>0.56388888888888888</v>
      </c>
      <c r="M3737">
        <v>-3</v>
      </c>
      <c r="N3737">
        <v>372</v>
      </c>
      <c r="O3737" s="14">
        <f>Flights[[#This Row],[Length (min)]]/60</f>
        <v>6.2</v>
      </c>
      <c r="P3737">
        <v>2556</v>
      </c>
      <c r="Q3737" s="17">
        <f>IFERROR(Flights[[#This Row],[Distance]]/Flights[[#This Row],[Length (hr)]],"")</f>
        <v>412.25806451612902</v>
      </c>
      <c r="R3737" s="1">
        <v>0.68402777777777779</v>
      </c>
      <c r="S3737" s="1">
        <v>0.69722222222222219</v>
      </c>
      <c r="T3737">
        <v>19</v>
      </c>
      <c r="U3737" t="str">
        <f>IF(Flights[[#This Row],[Arrival Delay]]="","Cancelled",IF(Flights[[#This Row],[Arrival Delay]]&gt;15,"Delayed","On time"))</f>
        <v>Delayed</v>
      </c>
      <c r="V3737" t="str">
        <f>IF(Flights[[#This Row],[Status]]&lt;&gt;"Delayed","",IF(Flights[[#This Row],[Arrival Delay]]&gt;120,"Severe",IF(Flights[[#This Row],[Arrival Delay]]&gt;60,"Major","Moderate")))</f>
        <v>Moderate</v>
      </c>
      <c r="X3737" t="str">
        <f>IF(OR(AND(Flights[[#This Row],[Status]]="Cancelled",Flights[[#This Row],[Cancellation Reason]]="Airline/Carrier"),Flights[[#This Row],[Delay Type]]="Severe"),"Yes","No")</f>
        <v>No</v>
      </c>
    </row>
    <row r="3738" spans="1:24" x14ac:dyDescent="0.25">
      <c r="A3738" s="3">
        <v>42275</v>
      </c>
      <c r="B3738">
        <f>WEEKNUM(Flights[[#This Row],[Date]],2)</f>
        <v>40</v>
      </c>
      <c r="C3738">
        <f>WEEKDAY(Flights[[#This Row],[Date]],2)</f>
        <v>1</v>
      </c>
      <c r="D3738" t="s">
        <v>1535</v>
      </c>
      <c r="E3738" t="s">
        <v>1991</v>
      </c>
      <c r="F3738" t="s">
        <v>0</v>
      </c>
      <c r="G3738" t="s">
        <v>24</v>
      </c>
      <c r="H3738" t="str">
        <f>_xlfn.XLOOKUP(Flights[[#This Row],[Destination]],Airports!$A$1:$A$77,Airports!$D$1:$D$77,"Code not found")</f>
        <v>Portland</v>
      </c>
      <c r="I3738" t="str" cm="1">
        <f t="array" ref="I3738">_xlfn.XLOOKUP(Flights[[#This Row],[Destination]],_xlfn._TRO_TRAILING(Airports!A:A),_xlfn._TRO_TRAILING(Airports!E:E),"Code not found")</f>
        <v>OR</v>
      </c>
      <c r="J3738" s="1">
        <v>0.625</v>
      </c>
      <c r="K3738">
        <f>HOUR(Flights[[#This Row],[Scheduled Departure]])</f>
        <v>15</v>
      </c>
      <c r="L3738" s="1">
        <v>0.62222222222222223</v>
      </c>
      <c r="M3738">
        <v>-4</v>
      </c>
      <c r="N3738">
        <v>129</v>
      </c>
      <c r="O3738" s="14">
        <f>Flights[[#This Row],[Length (min)]]/60</f>
        <v>2.15</v>
      </c>
      <c r="P3738">
        <v>834</v>
      </c>
      <c r="Q3738" s="17">
        <f>IFERROR(Flights[[#This Row],[Distance]]/Flights[[#This Row],[Length (hr)]],"")</f>
        <v>387.90697674418607</v>
      </c>
      <c r="R3738" s="1">
        <v>0.72499999999999998</v>
      </c>
      <c r="S3738" s="1">
        <v>0.71180555555555558</v>
      </c>
      <c r="T3738">
        <v>-19</v>
      </c>
      <c r="U3738" t="str">
        <f>IF(Flights[[#This Row],[Arrival Delay]]="","Cancelled",IF(Flights[[#This Row],[Arrival Delay]]&gt;15,"Delayed","On time"))</f>
        <v>On time</v>
      </c>
      <c r="V3738" t="str">
        <f>IF(Flights[[#This Row],[Status]]&lt;&gt;"Delayed","",IF(Flights[[#This Row],[Arrival Delay]]&gt;120,"Severe",IF(Flights[[#This Row],[Arrival Delay]]&gt;60,"Major","Moderate")))</f>
        <v/>
      </c>
      <c r="X3738" t="str">
        <f>IF(OR(AND(Flights[[#This Row],[Status]]="Cancelled",Flights[[#This Row],[Cancellation Reason]]="Airline/Carrier"),Flights[[#This Row],[Delay Type]]="Severe"),"Yes","No")</f>
        <v>No</v>
      </c>
    </row>
    <row r="3739" spans="1:24" x14ac:dyDescent="0.25">
      <c r="A3739" s="3">
        <v>42275</v>
      </c>
      <c r="B3739">
        <f>WEEKNUM(Flights[[#This Row],[Date]],2)</f>
        <v>40</v>
      </c>
      <c r="C3739">
        <f>WEEKDAY(Flights[[#This Row],[Date]],2)</f>
        <v>1</v>
      </c>
      <c r="D3739" t="s">
        <v>1368</v>
      </c>
      <c r="E3739" t="s">
        <v>1995</v>
      </c>
      <c r="F3739" t="s">
        <v>0</v>
      </c>
      <c r="G3739" t="s">
        <v>5</v>
      </c>
      <c r="H3739" t="str">
        <f>_xlfn.XLOOKUP(Flights[[#This Row],[Destination]],Airports!$A$1:$A$77,Airports!$D$1:$D$77,"Code not found")</f>
        <v>St. Louis</v>
      </c>
      <c r="I3739" t="str" cm="1">
        <f t="array" ref="I3739">_xlfn.XLOOKUP(Flights[[#This Row],[Destination]],_xlfn._TRO_TRAILING(Airports!A:A),_xlfn._TRO_TRAILING(Airports!E:E),"Code not found")</f>
        <v>MO</v>
      </c>
      <c r="J3739" s="1">
        <v>0.64930555555555558</v>
      </c>
      <c r="K3739">
        <f>HOUR(Flights[[#This Row],[Scheduled Departure]])</f>
        <v>15</v>
      </c>
      <c r="L3739" s="1">
        <v>0.65625</v>
      </c>
      <c r="M3739">
        <v>10</v>
      </c>
      <c r="N3739">
        <v>198</v>
      </c>
      <c r="O3739" s="14">
        <f>Flights[[#This Row],[Length (min)]]/60</f>
        <v>3.3</v>
      </c>
      <c r="P3739">
        <v>1592</v>
      </c>
      <c r="Q3739" s="17">
        <f>IFERROR(Flights[[#This Row],[Distance]]/Flights[[#This Row],[Length (hr)]],"")</f>
        <v>482.42424242424244</v>
      </c>
      <c r="R3739" s="1">
        <v>0.88541666666666663</v>
      </c>
      <c r="S3739" s="1">
        <v>0.87708333333333333</v>
      </c>
      <c r="T3739">
        <v>-12</v>
      </c>
      <c r="U3739" t="str">
        <f>IF(Flights[[#This Row],[Arrival Delay]]="","Cancelled",IF(Flights[[#This Row],[Arrival Delay]]&gt;15,"Delayed","On time"))</f>
        <v>On time</v>
      </c>
      <c r="V3739" t="str">
        <f>IF(Flights[[#This Row],[Status]]&lt;&gt;"Delayed","",IF(Flights[[#This Row],[Arrival Delay]]&gt;120,"Severe",IF(Flights[[#This Row],[Arrival Delay]]&gt;60,"Major","Moderate")))</f>
        <v/>
      </c>
      <c r="X3739" t="str">
        <f>IF(OR(AND(Flights[[#This Row],[Status]]="Cancelled",Flights[[#This Row],[Cancellation Reason]]="Airline/Carrier"),Flights[[#This Row],[Delay Type]]="Severe"),"Yes","No")</f>
        <v>No</v>
      </c>
    </row>
    <row r="3740" spans="1:24" x14ac:dyDescent="0.25">
      <c r="A3740" s="3">
        <v>42275</v>
      </c>
      <c r="B3740">
        <f>WEEKNUM(Flights[[#This Row],[Date]],2)</f>
        <v>40</v>
      </c>
      <c r="C3740">
        <f>WEEKDAY(Flights[[#This Row],[Date]],2)</f>
        <v>1</v>
      </c>
      <c r="D3740" t="s">
        <v>1819</v>
      </c>
      <c r="E3740" t="s">
        <v>1995</v>
      </c>
      <c r="F3740" t="s">
        <v>0</v>
      </c>
      <c r="G3740" t="s">
        <v>29</v>
      </c>
      <c r="H3740" t="str">
        <f>_xlfn.XLOOKUP(Flights[[#This Row],[Destination]],Airports!$A$1:$A$77,Airports!$D$1:$D$77,"Code not found")</f>
        <v>Phoenix</v>
      </c>
      <c r="I3740" t="str" cm="1">
        <f t="array" ref="I3740">_xlfn.XLOOKUP(Flights[[#This Row],[Destination]],_xlfn._TRO_TRAILING(Airports!A:A),_xlfn._TRO_TRAILING(Airports!E:E),"Code not found")</f>
        <v>AZ</v>
      </c>
      <c r="J3740" s="1">
        <v>0.68055555555555558</v>
      </c>
      <c r="K3740">
        <f>HOUR(Flights[[#This Row],[Scheduled Departure]])</f>
        <v>16</v>
      </c>
      <c r="L3740" s="1">
        <v>0.67777777777777781</v>
      </c>
      <c r="M3740">
        <v>-4</v>
      </c>
      <c r="N3740">
        <v>73</v>
      </c>
      <c r="O3740" s="14">
        <f>Flights[[#This Row],[Length (min)]]/60</f>
        <v>1.2166666666666666</v>
      </c>
      <c r="P3740">
        <v>370</v>
      </c>
      <c r="Q3740" s="17">
        <f>IFERROR(Flights[[#This Row],[Distance]]/Flights[[#This Row],[Length (hr)]],"")</f>
        <v>304.10958904109594</v>
      </c>
      <c r="R3740" s="1">
        <v>0.73611111111111116</v>
      </c>
      <c r="S3740" s="1">
        <v>0.72847222222222219</v>
      </c>
      <c r="T3740">
        <v>-11</v>
      </c>
      <c r="U3740" t="str">
        <f>IF(Flights[[#This Row],[Arrival Delay]]="","Cancelled",IF(Flights[[#This Row],[Arrival Delay]]&gt;15,"Delayed","On time"))</f>
        <v>On time</v>
      </c>
      <c r="V3740" t="str">
        <f>IF(Flights[[#This Row],[Status]]&lt;&gt;"Delayed","",IF(Flights[[#This Row],[Arrival Delay]]&gt;120,"Severe",IF(Flights[[#This Row],[Arrival Delay]]&gt;60,"Major","Moderate")))</f>
        <v/>
      </c>
      <c r="X3740" t="str">
        <f>IF(OR(AND(Flights[[#This Row],[Status]]="Cancelled",Flights[[#This Row],[Cancellation Reason]]="Airline/Carrier"),Flights[[#This Row],[Delay Type]]="Severe"),"Yes","No")</f>
        <v>No</v>
      </c>
    </row>
    <row r="3741" spans="1:24" x14ac:dyDescent="0.25">
      <c r="A3741" s="3">
        <v>42275</v>
      </c>
      <c r="B3741">
        <f>WEEKNUM(Flights[[#This Row],[Date]],2)</f>
        <v>40</v>
      </c>
      <c r="C3741">
        <f>WEEKDAY(Flights[[#This Row],[Date]],2)</f>
        <v>1</v>
      </c>
      <c r="D3741" t="s">
        <v>993</v>
      </c>
      <c r="E3741" t="s">
        <v>1994</v>
      </c>
      <c r="F3741" t="s">
        <v>0</v>
      </c>
      <c r="G3741" t="s">
        <v>318</v>
      </c>
      <c r="H3741" t="str">
        <f>_xlfn.XLOOKUP(Flights[[#This Row],[Destination]],Airports!$A$1:$A$77,Airports!$D$1:$D$77,"Code not found")</f>
        <v>Oakland</v>
      </c>
      <c r="I3741" t="str" cm="1">
        <f t="array" ref="I3741">_xlfn.XLOOKUP(Flights[[#This Row],[Destination]],_xlfn._TRO_TRAILING(Airports!A:A),_xlfn._TRO_TRAILING(Airports!E:E),"Code not found")</f>
        <v>CA</v>
      </c>
      <c r="J3741" s="1">
        <v>0.78472222222222221</v>
      </c>
      <c r="K3741">
        <f>HOUR(Flights[[#This Row],[Scheduled Departure]])</f>
        <v>18</v>
      </c>
      <c r="L3741" s="1">
        <v>0.78263888888888888</v>
      </c>
      <c r="M3741">
        <v>-3</v>
      </c>
      <c r="N3741">
        <v>80</v>
      </c>
      <c r="O3741" s="14">
        <f>Flights[[#This Row],[Length (min)]]/60</f>
        <v>1.3333333333333333</v>
      </c>
      <c r="P3741">
        <v>337</v>
      </c>
      <c r="Q3741" s="17">
        <f>IFERROR(Flights[[#This Row],[Distance]]/Flights[[#This Row],[Length (hr)]],"")</f>
        <v>252.75</v>
      </c>
      <c r="R3741" s="1">
        <v>0.84305555555555556</v>
      </c>
      <c r="S3741" s="1">
        <v>0.83819444444444446</v>
      </c>
      <c r="T3741">
        <v>-7</v>
      </c>
      <c r="U3741" t="str">
        <f>IF(Flights[[#This Row],[Arrival Delay]]="","Cancelled",IF(Flights[[#This Row],[Arrival Delay]]&gt;15,"Delayed","On time"))</f>
        <v>On time</v>
      </c>
      <c r="V3741" t="str">
        <f>IF(Flights[[#This Row],[Status]]&lt;&gt;"Delayed","",IF(Flights[[#This Row],[Arrival Delay]]&gt;120,"Severe",IF(Flights[[#This Row],[Arrival Delay]]&gt;60,"Major","Moderate")))</f>
        <v/>
      </c>
      <c r="X3741" t="str">
        <f>IF(OR(AND(Flights[[#This Row],[Status]]="Cancelled",Flights[[#This Row],[Cancellation Reason]]="Airline/Carrier"),Flights[[#This Row],[Delay Type]]="Severe"),"Yes","No")</f>
        <v>No</v>
      </c>
    </row>
    <row r="3742" spans="1:24" x14ac:dyDescent="0.25">
      <c r="A3742" s="3">
        <v>42275</v>
      </c>
      <c r="B3742">
        <f>WEEKNUM(Flights[[#This Row],[Date]],2)</f>
        <v>40</v>
      </c>
      <c r="C3742">
        <f>WEEKDAY(Flights[[#This Row],[Date]],2)</f>
        <v>1</v>
      </c>
      <c r="D3742" t="s">
        <v>1060</v>
      </c>
      <c r="E3742" t="s">
        <v>1994</v>
      </c>
      <c r="F3742" t="s">
        <v>0</v>
      </c>
      <c r="G3742" t="s">
        <v>339</v>
      </c>
      <c r="H3742" t="str">
        <f>_xlfn.XLOOKUP(Flights[[#This Row],[Destination]],Airports!$A$1:$A$77,Airports!$D$1:$D$77,"Code not found")</f>
        <v>San Diego</v>
      </c>
      <c r="I3742" t="str" cm="1">
        <f t="array" ref="I3742">_xlfn.XLOOKUP(Flights[[#This Row],[Destination]],_xlfn._TRO_TRAILING(Airports!A:A),_xlfn._TRO_TRAILING(Airports!E:E),"Code not found")</f>
        <v>CA</v>
      </c>
      <c r="J3742" s="1">
        <v>0.8125</v>
      </c>
      <c r="K3742">
        <f>HOUR(Flights[[#This Row],[Scheduled Departure]])</f>
        <v>19</v>
      </c>
      <c r="L3742" s="1">
        <v>0.81388888888888888</v>
      </c>
      <c r="M3742">
        <v>2</v>
      </c>
      <c r="N3742">
        <v>49</v>
      </c>
      <c r="O3742" s="14">
        <f>Flights[[#This Row],[Length (min)]]/60</f>
        <v>0.81666666666666665</v>
      </c>
      <c r="P3742">
        <v>109</v>
      </c>
      <c r="Q3742" s="17">
        <f>IFERROR(Flights[[#This Row],[Distance]]/Flights[[#This Row],[Length (hr)]],"")</f>
        <v>133.46938775510205</v>
      </c>
      <c r="R3742" s="1">
        <v>0.8520833333333333</v>
      </c>
      <c r="S3742" s="1">
        <v>0.84791666666666665</v>
      </c>
      <c r="T3742">
        <v>-6</v>
      </c>
      <c r="U3742" t="str">
        <f>IF(Flights[[#This Row],[Arrival Delay]]="","Cancelled",IF(Flights[[#This Row],[Arrival Delay]]&gt;15,"Delayed","On time"))</f>
        <v>On time</v>
      </c>
      <c r="V3742" t="str">
        <f>IF(Flights[[#This Row],[Status]]&lt;&gt;"Delayed","",IF(Flights[[#This Row],[Arrival Delay]]&gt;120,"Severe",IF(Flights[[#This Row],[Arrival Delay]]&gt;60,"Major","Moderate")))</f>
        <v/>
      </c>
      <c r="X3742" t="str">
        <f>IF(OR(AND(Flights[[#This Row],[Status]]="Cancelled",Flights[[#This Row],[Cancellation Reason]]="Airline/Carrier"),Flights[[#This Row],[Delay Type]]="Severe"),"Yes","No")</f>
        <v>No</v>
      </c>
    </row>
    <row r="3743" spans="1:24" x14ac:dyDescent="0.25">
      <c r="A3743" s="3">
        <v>42275</v>
      </c>
      <c r="B3743">
        <f>WEEKNUM(Flights[[#This Row],[Date]],2)</f>
        <v>40</v>
      </c>
      <c r="C3743">
        <f>WEEKDAY(Flights[[#This Row],[Date]],2)</f>
        <v>1</v>
      </c>
      <c r="D3743" t="s">
        <v>1551</v>
      </c>
      <c r="E3743" t="s">
        <v>1991</v>
      </c>
      <c r="F3743" t="s">
        <v>0</v>
      </c>
      <c r="G3743" t="s">
        <v>24</v>
      </c>
      <c r="H3743" t="str">
        <f>_xlfn.XLOOKUP(Flights[[#This Row],[Destination]],Airports!$A$1:$A$77,Airports!$D$1:$D$77,"Code not found")</f>
        <v>Portland</v>
      </c>
      <c r="I3743" t="str" cm="1">
        <f t="array" ref="I3743">_xlfn.XLOOKUP(Flights[[#This Row],[Destination]],_xlfn._TRO_TRAILING(Airports!A:A),_xlfn._TRO_TRAILING(Airports!E:E),"Code not found")</f>
        <v>OR</v>
      </c>
      <c r="J3743" s="1">
        <v>0.82291666666666663</v>
      </c>
      <c r="K3743">
        <f>HOUR(Flights[[#This Row],[Scheduled Departure]])</f>
        <v>19</v>
      </c>
      <c r="L3743" s="1">
        <v>0.81874999999999998</v>
      </c>
      <c r="M3743">
        <v>-6</v>
      </c>
      <c r="N3743">
        <v>141</v>
      </c>
      <c r="O3743" s="14">
        <f>Flights[[#This Row],[Length (min)]]/60</f>
        <v>2.35</v>
      </c>
      <c r="P3743">
        <v>834</v>
      </c>
      <c r="Q3743" s="17">
        <f>IFERROR(Flights[[#This Row],[Distance]]/Flights[[#This Row],[Length (hr)]],"")</f>
        <v>354.89361702127655</v>
      </c>
      <c r="R3743" s="1">
        <v>0.92013888888888884</v>
      </c>
      <c r="S3743" s="1">
        <v>0.91666666666666663</v>
      </c>
      <c r="T3743">
        <v>-5</v>
      </c>
      <c r="U3743" t="str">
        <f>IF(Flights[[#This Row],[Arrival Delay]]="","Cancelled",IF(Flights[[#This Row],[Arrival Delay]]&gt;15,"Delayed","On time"))</f>
        <v>On time</v>
      </c>
      <c r="V3743" t="str">
        <f>IF(Flights[[#This Row],[Status]]&lt;&gt;"Delayed","",IF(Flights[[#This Row],[Arrival Delay]]&gt;120,"Severe",IF(Flights[[#This Row],[Arrival Delay]]&gt;60,"Major","Moderate")))</f>
        <v/>
      </c>
      <c r="X3743" t="str">
        <f>IF(OR(AND(Flights[[#This Row],[Status]]="Cancelled",Flights[[#This Row],[Cancellation Reason]]="Airline/Carrier"),Flights[[#This Row],[Delay Type]]="Severe"),"Yes","No")</f>
        <v>No</v>
      </c>
    </row>
    <row r="3744" spans="1:24" x14ac:dyDescent="0.25">
      <c r="A3744" s="3">
        <v>42275</v>
      </c>
      <c r="B3744">
        <f>WEEKNUM(Flights[[#This Row],[Date]],2)</f>
        <v>40</v>
      </c>
      <c r="C3744">
        <f>WEEKDAY(Flights[[#This Row],[Date]],2)</f>
        <v>1</v>
      </c>
      <c r="D3744" t="s">
        <v>1826</v>
      </c>
      <c r="E3744" t="s">
        <v>1995</v>
      </c>
      <c r="F3744" t="s">
        <v>0</v>
      </c>
      <c r="G3744" t="s">
        <v>29</v>
      </c>
      <c r="H3744" t="str">
        <f>_xlfn.XLOOKUP(Flights[[#This Row],[Destination]],Airports!$A$1:$A$77,Airports!$D$1:$D$77,"Code not found")</f>
        <v>Phoenix</v>
      </c>
      <c r="I3744" t="str" cm="1">
        <f t="array" ref="I3744">_xlfn.XLOOKUP(Flights[[#This Row],[Destination]],_xlfn._TRO_TRAILING(Airports!A:A),_xlfn._TRO_TRAILING(Airports!E:E),"Code not found")</f>
        <v>AZ</v>
      </c>
      <c r="J3744" s="1">
        <v>0.87152777777777779</v>
      </c>
      <c r="K3744">
        <f>HOUR(Flights[[#This Row],[Scheduled Departure]])</f>
        <v>20</v>
      </c>
      <c r="L3744" s="1">
        <v>0.86944444444444446</v>
      </c>
      <c r="M3744">
        <v>-3</v>
      </c>
      <c r="N3744">
        <v>72</v>
      </c>
      <c r="O3744" s="14">
        <f>Flights[[#This Row],[Length (min)]]/60</f>
        <v>1.2</v>
      </c>
      <c r="P3744">
        <v>370</v>
      </c>
      <c r="Q3744" s="17">
        <f>IFERROR(Flights[[#This Row],[Distance]]/Flights[[#This Row],[Length (hr)]],"")</f>
        <v>308.33333333333337</v>
      </c>
      <c r="R3744" s="1">
        <v>0.92361111111111116</v>
      </c>
      <c r="S3744" s="1">
        <v>0.9194444444444444</v>
      </c>
      <c r="T3744">
        <v>-6</v>
      </c>
      <c r="U3744" t="str">
        <f>IF(Flights[[#This Row],[Arrival Delay]]="","Cancelled",IF(Flights[[#This Row],[Arrival Delay]]&gt;15,"Delayed","On time"))</f>
        <v>On time</v>
      </c>
      <c r="V3744" t="str">
        <f>IF(Flights[[#This Row],[Status]]&lt;&gt;"Delayed","",IF(Flights[[#This Row],[Arrival Delay]]&gt;120,"Severe",IF(Flights[[#This Row],[Arrival Delay]]&gt;60,"Major","Moderate")))</f>
        <v/>
      </c>
      <c r="X3744" t="str">
        <f>IF(OR(AND(Flights[[#This Row],[Status]]="Cancelled",Flights[[#This Row],[Cancellation Reason]]="Airline/Carrier"),Flights[[#This Row],[Delay Type]]="Severe"),"Yes","No")</f>
        <v>No</v>
      </c>
    </row>
    <row r="3745" spans="1:24" x14ac:dyDescent="0.25">
      <c r="A3745" s="3">
        <v>42276</v>
      </c>
      <c r="B3745">
        <f>WEEKNUM(Flights[[#This Row],[Date]],2)</f>
        <v>40</v>
      </c>
      <c r="C3745">
        <f>WEEKDAY(Flights[[#This Row],[Date]],2)</f>
        <v>2</v>
      </c>
      <c r="D3745" t="s">
        <v>1716</v>
      </c>
      <c r="E3745" t="s">
        <v>1995</v>
      </c>
      <c r="F3745" t="s">
        <v>0</v>
      </c>
      <c r="G3745" t="s">
        <v>351</v>
      </c>
      <c r="H3745" t="str">
        <f>_xlfn.XLOOKUP(Flights[[#This Row],[Destination]],Airports!$A$1:$A$77,Airports!$D$1:$D$77,"Code not found")</f>
        <v>Sacramento</v>
      </c>
      <c r="I3745" t="str" cm="1">
        <f t="array" ref="I3745">_xlfn.XLOOKUP(Flights[[#This Row],[Destination]],_xlfn._TRO_TRAILING(Airports!A:A),_xlfn._TRO_TRAILING(Airports!E:E),"Code not found")</f>
        <v>CA</v>
      </c>
      <c r="J3745" s="1">
        <v>0.23958333333333334</v>
      </c>
      <c r="K3745">
        <f>HOUR(Flights[[#This Row],[Scheduled Departure]])</f>
        <v>5</v>
      </c>
      <c r="L3745" s="1">
        <v>0.23472222222222222</v>
      </c>
      <c r="M3745">
        <v>-7</v>
      </c>
      <c r="N3745">
        <v>73</v>
      </c>
      <c r="O3745" s="14">
        <f>Flights[[#This Row],[Length (min)]]/60</f>
        <v>1.2166666666666666</v>
      </c>
      <c r="P3745">
        <v>373</v>
      </c>
      <c r="Q3745" s="17">
        <f>IFERROR(Flights[[#This Row],[Distance]]/Flights[[#This Row],[Length (hr)]],"")</f>
        <v>306.57534246575347</v>
      </c>
      <c r="R3745" s="1">
        <v>0.29166666666666669</v>
      </c>
      <c r="S3745" s="1">
        <v>0.28541666666666665</v>
      </c>
      <c r="T3745">
        <v>-9</v>
      </c>
      <c r="U3745" t="str">
        <f>IF(Flights[[#This Row],[Arrival Delay]]="","Cancelled",IF(Flights[[#This Row],[Arrival Delay]]&gt;15,"Delayed","On time"))</f>
        <v>On time</v>
      </c>
      <c r="V3745" t="str">
        <f>IF(Flights[[#This Row],[Status]]&lt;&gt;"Delayed","",IF(Flights[[#This Row],[Arrival Delay]]&gt;120,"Severe",IF(Flights[[#This Row],[Arrival Delay]]&gt;60,"Major","Moderate")))</f>
        <v/>
      </c>
      <c r="X3745" t="str">
        <f>IF(OR(AND(Flights[[#This Row],[Status]]="Cancelled",Flights[[#This Row],[Cancellation Reason]]="Airline/Carrier"),Flights[[#This Row],[Delay Type]]="Severe"),"Yes","No")</f>
        <v>No</v>
      </c>
    </row>
    <row r="3746" spans="1:24" x14ac:dyDescent="0.25">
      <c r="A3746" s="3">
        <v>42276</v>
      </c>
      <c r="B3746">
        <f>WEEKNUM(Flights[[#This Row],[Date]],2)</f>
        <v>40</v>
      </c>
      <c r="C3746">
        <f>WEEKDAY(Flights[[#This Row],[Date]],2)</f>
        <v>2</v>
      </c>
      <c r="D3746" t="s">
        <v>184</v>
      </c>
      <c r="E3746" t="s">
        <v>1987</v>
      </c>
      <c r="F3746" t="s">
        <v>0</v>
      </c>
      <c r="G3746" t="s">
        <v>4</v>
      </c>
      <c r="H3746" t="str">
        <f>_xlfn.XLOOKUP(Flights[[#This Row],[Destination]],Airports!$A$1:$A$77,Airports!$D$1:$D$77,"Code not found")</f>
        <v>Chicago</v>
      </c>
      <c r="I3746" t="str" cm="1">
        <f t="array" ref="I3746">_xlfn.XLOOKUP(Flights[[#This Row],[Destination]],_xlfn._TRO_TRAILING(Airports!A:A),_xlfn._TRO_TRAILING(Airports!E:E),"Code not found")</f>
        <v>IL</v>
      </c>
      <c r="J3746" s="1">
        <v>0.25</v>
      </c>
      <c r="K3746">
        <f>HOUR(Flights[[#This Row],[Scheduled Departure]])</f>
        <v>6</v>
      </c>
      <c r="L3746" s="1">
        <v>0.24583333333333332</v>
      </c>
      <c r="M3746">
        <v>-6</v>
      </c>
      <c r="N3746">
        <v>252</v>
      </c>
      <c r="O3746" s="14">
        <f>Flights[[#This Row],[Length (min)]]/60</f>
        <v>4.2</v>
      </c>
      <c r="P3746">
        <v>1744</v>
      </c>
      <c r="Q3746" s="17">
        <f>IFERROR(Flights[[#This Row],[Distance]]/Flights[[#This Row],[Length (hr)]],"")</f>
        <v>415.23809523809524</v>
      </c>
      <c r="R3746" s="1">
        <v>0.50555555555555554</v>
      </c>
      <c r="S3746" s="1">
        <v>0.50416666666666665</v>
      </c>
      <c r="T3746">
        <v>-2</v>
      </c>
      <c r="U3746" t="str">
        <f>IF(Flights[[#This Row],[Arrival Delay]]="","Cancelled",IF(Flights[[#This Row],[Arrival Delay]]&gt;15,"Delayed","On time"))</f>
        <v>On time</v>
      </c>
      <c r="V3746" t="str">
        <f>IF(Flights[[#This Row],[Status]]&lt;&gt;"Delayed","",IF(Flights[[#This Row],[Arrival Delay]]&gt;120,"Severe",IF(Flights[[#This Row],[Arrival Delay]]&gt;60,"Major","Moderate")))</f>
        <v/>
      </c>
      <c r="X3746" t="str">
        <f>IF(OR(AND(Flights[[#This Row],[Status]]="Cancelled",Flights[[#This Row],[Cancellation Reason]]="Airline/Carrier"),Flights[[#This Row],[Delay Type]]="Severe"),"Yes","No")</f>
        <v>No</v>
      </c>
    </row>
    <row r="3747" spans="1:24" x14ac:dyDescent="0.25">
      <c r="A3747" s="3">
        <v>42276</v>
      </c>
      <c r="B3747">
        <f>WEEKNUM(Flights[[#This Row],[Date]],2)</f>
        <v>40</v>
      </c>
      <c r="C3747">
        <f>WEEKDAY(Flights[[#This Row],[Date]],2)</f>
        <v>2</v>
      </c>
      <c r="D3747" t="s">
        <v>223</v>
      </c>
      <c r="E3747" t="s">
        <v>1987</v>
      </c>
      <c r="F3747" t="s">
        <v>0</v>
      </c>
      <c r="G3747" t="s">
        <v>27</v>
      </c>
      <c r="H3747" t="str">
        <f>_xlfn.XLOOKUP(Flights[[#This Row],[Destination]],Airports!$A$1:$A$77,Airports!$D$1:$D$77,"Code not found")</f>
        <v>Charlotte</v>
      </c>
      <c r="I3747" t="str" cm="1">
        <f t="array" ref="I3747">_xlfn.XLOOKUP(Flights[[#This Row],[Destination]],_xlfn._TRO_TRAILING(Airports!A:A),_xlfn._TRO_TRAILING(Airports!E:E),"Code not found")</f>
        <v>NC</v>
      </c>
      <c r="J3747" s="1">
        <v>0.25</v>
      </c>
      <c r="K3747">
        <f>HOUR(Flights[[#This Row],[Scheduled Departure]])</f>
        <v>6</v>
      </c>
      <c r="L3747" s="1">
        <v>0.24722222222222223</v>
      </c>
      <c r="M3747">
        <v>-4</v>
      </c>
      <c r="N3747">
        <v>297</v>
      </c>
      <c r="O3747" s="14">
        <f>Flights[[#This Row],[Length (min)]]/60</f>
        <v>4.95</v>
      </c>
      <c r="P3747">
        <v>2125</v>
      </c>
      <c r="Q3747" s="17">
        <f>IFERROR(Flights[[#This Row],[Distance]]/Flights[[#This Row],[Length (hr)]],"")</f>
        <v>429.29292929292927</v>
      </c>
      <c r="R3747" s="1">
        <v>0.5756944444444444</v>
      </c>
      <c r="S3747" s="1">
        <v>0.57847222222222228</v>
      </c>
      <c r="T3747">
        <v>4</v>
      </c>
      <c r="U3747" t="str">
        <f>IF(Flights[[#This Row],[Arrival Delay]]="","Cancelled",IF(Flights[[#This Row],[Arrival Delay]]&gt;15,"Delayed","On time"))</f>
        <v>On time</v>
      </c>
      <c r="V3747" t="str">
        <f>IF(Flights[[#This Row],[Status]]&lt;&gt;"Delayed","",IF(Flights[[#This Row],[Arrival Delay]]&gt;120,"Severe",IF(Flights[[#This Row],[Arrival Delay]]&gt;60,"Major","Moderate")))</f>
        <v/>
      </c>
      <c r="X3747" t="str">
        <f>IF(OR(AND(Flights[[#This Row],[Status]]="Cancelled",Flights[[#This Row],[Cancellation Reason]]="Airline/Carrier"),Flights[[#This Row],[Delay Type]]="Severe"),"Yes","No")</f>
        <v>No</v>
      </c>
    </row>
    <row r="3748" spans="1:24" x14ac:dyDescent="0.25">
      <c r="A3748" s="3">
        <v>42276</v>
      </c>
      <c r="B3748">
        <f>WEEKNUM(Flights[[#This Row],[Date]],2)</f>
        <v>40</v>
      </c>
      <c r="C3748">
        <f>WEEKDAY(Flights[[#This Row],[Date]],2)</f>
        <v>2</v>
      </c>
      <c r="D3748" t="s">
        <v>169</v>
      </c>
      <c r="E3748" t="s">
        <v>1987</v>
      </c>
      <c r="F3748" t="s">
        <v>0</v>
      </c>
      <c r="G3748" t="s">
        <v>9</v>
      </c>
      <c r="H3748" t="str">
        <f>_xlfn.XLOOKUP(Flights[[#This Row],[Destination]],Airports!$A$1:$A$77,Airports!$D$1:$D$77,"Code not found")</f>
        <v>San Francisco</v>
      </c>
      <c r="I3748" t="str" cm="1">
        <f t="array" ref="I3748">_xlfn.XLOOKUP(Flights[[#This Row],[Destination]],_xlfn._TRO_TRAILING(Airports!A:A),_xlfn._TRO_TRAILING(Airports!E:E),"Code not found")</f>
        <v>CA</v>
      </c>
      <c r="J3748" s="1">
        <v>0.33333333333333331</v>
      </c>
      <c r="K3748">
        <f>HOUR(Flights[[#This Row],[Scheduled Departure]])</f>
        <v>8</v>
      </c>
      <c r="L3748" s="1">
        <v>0.33541666666666664</v>
      </c>
      <c r="M3748">
        <v>3</v>
      </c>
      <c r="N3748">
        <v>86</v>
      </c>
      <c r="O3748" s="14">
        <f>Flights[[#This Row],[Length (min)]]/60</f>
        <v>1.4333333333333333</v>
      </c>
      <c r="P3748">
        <v>337</v>
      </c>
      <c r="Q3748" s="17">
        <f>IFERROR(Flights[[#This Row],[Distance]]/Flights[[#This Row],[Length (hr)]],"")</f>
        <v>235.11627906976744</v>
      </c>
      <c r="R3748" s="1">
        <v>0.39027777777777778</v>
      </c>
      <c r="S3748" s="1">
        <v>0.39513888888888887</v>
      </c>
      <c r="T3748">
        <v>7</v>
      </c>
      <c r="U3748" t="str">
        <f>IF(Flights[[#This Row],[Arrival Delay]]="","Cancelled",IF(Flights[[#This Row],[Arrival Delay]]&gt;15,"Delayed","On time"))</f>
        <v>On time</v>
      </c>
      <c r="V3748" t="str">
        <f>IF(Flights[[#This Row],[Status]]&lt;&gt;"Delayed","",IF(Flights[[#This Row],[Arrival Delay]]&gt;120,"Severe",IF(Flights[[#This Row],[Arrival Delay]]&gt;60,"Major","Moderate")))</f>
        <v/>
      </c>
      <c r="X3748" t="str">
        <f>IF(OR(AND(Flights[[#This Row],[Status]]="Cancelled",Flights[[#This Row],[Cancellation Reason]]="Airline/Carrier"),Flights[[#This Row],[Delay Type]]="Severe"),"Yes","No")</f>
        <v>No</v>
      </c>
    </row>
    <row r="3749" spans="1:24" x14ac:dyDescent="0.25">
      <c r="A3749" s="3">
        <v>42276</v>
      </c>
      <c r="B3749">
        <f>WEEKNUM(Flights[[#This Row],[Date]],2)</f>
        <v>40</v>
      </c>
      <c r="C3749">
        <f>WEEKDAY(Flights[[#This Row],[Date]],2)</f>
        <v>2</v>
      </c>
      <c r="D3749" t="s">
        <v>1800</v>
      </c>
      <c r="E3749" t="s">
        <v>1990</v>
      </c>
      <c r="F3749" t="s">
        <v>0</v>
      </c>
      <c r="G3749" t="s">
        <v>9</v>
      </c>
      <c r="H3749" t="str">
        <f>_xlfn.XLOOKUP(Flights[[#This Row],[Destination]],Airports!$A$1:$A$77,Airports!$D$1:$D$77,"Code not found")</f>
        <v>San Francisco</v>
      </c>
      <c r="I3749" t="str" cm="1">
        <f t="array" ref="I3749">_xlfn.XLOOKUP(Flights[[#This Row],[Destination]],_xlfn._TRO_TRAILING(Airports!A:A),_xlfn._TRO_TRAILING(Airports!E:E),"Code not found")</f>
        <v>CA</v>
      </c>
      <c r="J3749" s="1">
        <v>0.4</v>
      </c>
      <c r="K3749">
        <f>HOUR(Flights[[#This Row],[Scheduled Departure]])</f>
        <v>9</v>
      </c>
      <c r="L3749" s="1">
        <v>0.39861111111111114</v>
      </c>
      <c r="M3749">
        <v>-2</v>
      </c>
      <c r="N3749">
        <v>87</v>
      </c>
      <c r="O3749" s="14">
        <f>Flights[[#This Row],[Length (min)]]/60</f>
        <v>1.45</v>
      </c>
      <c r="P3749">
        <v>337</v>
      </c>
      <c r="Q3749" s="17">
        <f>IFERROR(Flights[[#This Row],[Distance]]/Flights[[#This Row],[Length (hr)]],"")</f>
        <v>232.41379310344828</v>
      </c>
      <c r="R3749" s="1">
        <v>0.46805555555555556</v>
      </c>
      <c r="S3749" s="1">
        <v>0.45902777777777776</v>
      </c>
      <c r="T3749">
        <v>-13</v>
      </c>
      <c r="U3749" t="str">
        <f>IF(Flights[[#This Row],[Arrival Delay]]="","Cancelled",IF(Flights[[#This Row],[Arrival Delay]]&gt;15,"Delayed","On time"))</f>
        <v>On time</v>
      </c>
      <c r="V3749" t="str">
        <f>IF(Flights[[#This Row],[Status]]&lt;&gt;"Delayed","",IF(Flights[[#This Row],[Arrival Delay]]&gt;120,"Severe",IF(Flights[[#This Row],[Arrival Delay]]&gt;60,"Major","Moderate")))</f>
        <v/>
      </c>
      <c r="X3749" t="str">
        <f>IF(OR(AND(Flights[[#This Row],[Status]]="Cancelled",Flights[[#This Row],[Cancellation Reason]]="Airline/Carrier"),Flights[[#This Row],[Delay Type]]="Severe"),"Yes","No")</f>
        <v>No</v>
      </c>
    </row>
    <row r="3750" spans="1:24" x14ac:dyDescent="0.25">
      <c r="A3750" s="3">
        <v>42276</v>
      </c>
      <c r="B3750">
        <f>WEEKNUM(Flights[[#This Row],[Date]],2)</f>
        <v>40</v>
      </c>
      <c r="C3750">
        <f>WEEKDAY(Flights[[#This Row],[Date]],2)</f>
        <v>2</v>
      </c>
      <c r="D3750" t="s">
        <v>1371</v>
      </c>
      <c r="E3750" t="s">
        <v>1994</v>
      </c>
      <c r="F3750" t="s">
        <v>0</v>
      </c>
      <c r="G3750" t="s">
        <v>339</v>
      </c>
      <c r="H3750" t="str">
        <f>_xlfn.XLOOKUP(Flights[[#This Row],[Destination]],Airports!$A$1:$A$77,Airports!$D$1:$D$77,"Code not found")</f>
        <v>San Diego</v>
      </c>
      <c r="I3750" t="str" cm="1">
        <f t="array" ref="I3750">_xlfn.XLOOKUP(Flights[[#This Row],[Destination]],_xlfn._TRO_TRAILING(Airports!A:A),_xlfn._TRO_TRAILING(Airports!E:E),"Code not found")</f>
        <v>CA</v>
      </c>
      <c r="J3750" s="1">
        <v>0.40625</v>
      </c>
      <c r="K3750">
        <f>HOUR(Flights[[#This Row],[Scheduled Departure]])</f>
        <v>9</v>
      </c>
      <c r="L3750" s="1">
        <v>0.40277777777777779</v>
      </c>
      <c r="M3750">
        <v>-5</v>
      </c>
      <c r="N3750">
        <v>56</v>
      </c>
      <c r="O3750" s="14">
        <f>Flights[[#This Row],[Length (min)]]/60</f>
        <v>0.93333333333333335</v>
      </c>
      <c r="P3750">
        <v>109</v>
      </c>
      <c r="Q3750" s="17">
        <f>IFERROR(Flights[[#This Row],[Distance]]/Flights[[#This Row],[Length (hr)]],"")</f>
        <v>116.78571428571428</v>
      </c>
      <c r="R3750" s="1">
        <v>0.4465277777777778</v>
      </c>
      <c r="S3750" s="1">
        <v>0.44166666666666665</v>
      </c>
      <c r="T3750">
        <v>-7</v>
      </c>
      <c r="U3750" t="str">
        <f>IF(Flights[[#This Row],[Arrival Delay]]="","Cancelled",IF(Flights[[#This Row],[Arrival Delay]]&gt;15,"Delayed","On time"))</f>
        <v>On time</v>
      </c>
      <c r="V3750" t="str">
        <f>IF(Flights[[#This Row],[Status]]&lt;&gt;"Delayed","",IF(Flights[[#This Row],[Arrival Delay]]&gt;120,"Severe",IF(Flights[[#This Row],[Arrival Delay]]&gt;60,"Major","Moderate")))</f>
        <v/>
      </c>
      <c r="X3750" t="str">
        <f>IF(OR(AND(Flights[[#This Row],[Status]]="Cancelled",Flights[[#This Row],[Cancellation Reason]]="Airline/Carrier"),Flights[[#This Row],[Delay Type]]="Severe"),"Yes","No")</f>
        <v>No</v>
      </c>
    </row>
    <row r="3751" spans="1:24" x14ac:dyDescent="0.25">
      <c r="A3751" s="3">
        <v>42276</v>
      </c>
      <c r="B3751">
        <f>WEEKNUM(Flights[[#This Row],[Date]],2)</f>
        <v>40</v>
      </c>
      <c r="C3751">
        <f>WEEKDAY(Flights[[#This Row],[Date]],2)</f>
        <v>2</v>
      </c>
      <c r="D3751" t="s">
        <v>61</v>
      </c>
      <c r="E3751" t="s">
        <v>1987</v>
      </c>
      <c r="F3751" t="s">
        <v>0</v>
      </c>
      <c r="G3751" t="s">
        <v>12</v>
      </c>
      <c r="H3751" t="str">
        <f>_xlfn.XLOOKUP(Flights[[#This Row],[Destination]],Airports!$A$1:$A$77,Airports!$D$1:$D$77,"Code not found")</f>
        <v>New York</v>
      </c>
      <c r="I3751" t="str" cm="1">
        <f t="array" ref="I3751">_xlfn.XLOOKUP(Flights[[#This Row],[Destination]],_xlfn._TRO_TRAILING(Airports!A:A),_xlfn._TRO_TRAILING(Airports!E:E),"Code not found")</f>
        <v>NY</v>
      </c>
      <c r="J3751" s="1">
        <v>0.4375</v>
      </c>
      <c r="K3751">
        <f>HOUR(Flights[[#This Row],[Scheduled Departure]])</f>
        <v>10</v>
      </c>
      <c r="L3751" s="1">
        <v>0.44027777777777777</v>
      </c>
      <c r="M3751">
        <v>4</v>
      </c>
      <c r="N3751">
        <v>343</v>
      </c>
      <c r="O3751" s="14">
        <f>Flights[[#This Row],[Length (min)]]/60</f>
        <v>5.7166666666666668</v>
      </c>
      <c r="P3751">
        <v>2475</v>
      </c>
      <c r="Q3751" s="17">
        <f>IFERROR(Flights[[#This Row],[Distance]]/Flights[[#This Row],[Length (hr)]],"")</f>
        <v>432.94460641399417</v>
      </c>
      <c r="R3751" s="1">
        <v>0.79861111111111116</v>
      </c>
      <c r="S3751" s="1">
        <v>0.80347222222222225</v>
      </c>
      <c r="T3751">
        <v>7</v>
      </c>
      <c r="U3751" t="str">
        <f>IF(Flights[[#This Row],[Arrival Delay]]="","Cancelled",IF(Flights[[#This Row],[Arrival Delay]]&gt;15,"Delayed","On time"))</f>
        <v>On time</v>
      </c>
      <c r="V3751" t="str">
        <f>IF(Flights[[#This Row],[Status]]&lt;&gt;"Delayed","",IF(Flights[[#This Row],[Arrival Delay]]&gt;120,"Severe",IF(Flights[[#This Row],[Arrival Delay]]&gt;60,"Major","Moderate")))</f>
        <v/>
      </c>
      <c r="X3751" t="str">
        <f>IF(OR(AND(Flights[[#This Row],[Status]]="Cancelled",Flights[[#This Row],[Cancellation Reason]]="Airline/Carrier"),Flights[[#This Row],[Delay Type]]="Severe"),"Yes","No")</f>
        <v>No</v>
      </c>
    </row>
    <row r="3752" spans="1:24" x14ac:dyDescent="0.25">
      <c r="A3752" s="3">
        <v>42276</v>
      </c>
      <c r="B3752">
        <f>WEEKNUM(Flights[[#This Row],[Date]],2)</f>
        <v>40</v>
      </c>
      <c r="C3752">
        <f>WEEKDAY(Flights[[#This Row],[Date]],2)</f>
        <v>2</v>
      </c>
      <c r="D3752" t="s">
        <v>511</v>
      </c>
      <c r="E3752" t="s">
        <v>1989</v>
      </c>
      <c r="F3752" t="s">
        <v>0</v>
      </c>
      <c r="G3752" t="s">
        <v>12</v>
      </c>
      <c r="H3752" t="str">
        <f>_xlfn.XLOOKUP(Flights[[#This Row],[Destination]],Airports!$A$1:$A$77,Airports!$D$1:$D$77,"Code not found")</f>
        <v>New York</v>
      </c>
      <c r="I3752" t="str" cm="1">
        <f t="array" ref="I3752">_xlfn.XLOOKUP(Flights[[#This Row],[Destination]],_xlfn._TRO_TRAILING(Airports!A:A),_xlfn._TRO_TRAILING(Airports!E:E),"Code not found")</f>
        <v>NY</v>
      </c>
      <c r="J3752" s="1">
        <v>0.51041666666666663</v>
      </c>
      <c r="K3752">
        <f>HOUR(Flights[[#This Row],[Scheduled Departure]])</f>
        <v>12</v>
      </c>
      <c r="L3752" s="1">
        <v>0.51041666666666663</v>
      </c>
      <c r="M3752">
        <v>0</v>
      </c>
      <c r="N3752">
        <v>318</v>
      </c>
      <c r="O3752" s="14">
        <f>Flights[[#This Row],[Length (min)]]/60</f>
        <v>5.3</v>
      </c>
      <c r="P3752">
        <v>2475</v>
      </c>
      <c r="Q3752" s="17">
        <f>IFERROR(Flights[[#This Row],[Distance]]/Flights[[#This Row],[Length (hr)]],"")</f>
        <v>466.98113207547169</v>
      </c>
      <c r="R3752" s="1">
        <v>0.86875000000000002</v>
      </c>
      <c r="S3752" s="1">
        <v>0.85624999999999996</v>
      </c>
      <c r="T3752">
        <v>-18</v>
      </c>
      <c r="U3752" t="str">
        <f>IF(Flights[[#This Row],[Arrival Delay]]="","Cancelled",IF(Flights[[#This Row],[Arrival Delay]]&gt;15,"Delayed","On time"))</f>
        <v>On time</v>
      </c>
      <c r="V3752" t="str">
        <f>IF(Flights[[#This Row],[Status]]&lt;&gt;"Delayed","",IF(Flights[[#This Row],[Arrival Delay]]&gt;120,"Severe",IF(Flights[[#This Row],[Arrival Delay]]&gt;60,"Major","Moderate")))</f>
        <v/>
      </c>
      <c r="X3752" t="str">
        <f>IF(OR(AND(Flights[[#This Row],[Status]]="Cancelled",Flights[[#This Row],[Cancellation Reason]]="Airline/Carrier"),Flights[[#This Row],[Delay Type]]="Severe"),"Yes","No")</f>
        <v>No</v>
      </c>
    </row>
    <row r="3753" spans="1:24" x14ac:dyDescent="0.25">
      <c r="A3753" s="3">
        <v>42276</v>
      </c>
      <c r="B3753">
        <f>WEEKNUM(Flights[[#This Row],[Date]],2)</f>
        <v>40</v>
      </c>
      <c r="C3753">
        <f>WEEKDAY(Flights[[#This Row],[Date]],2)</f>
        <v>2</v>
      </c>
      <c r="D3753" t="s">
        <v>504</v>
      </c>
      <c r="E3753" t="s">
        <v>1992</v>
      </c>
      <c r="F3753" t="s">
        <v>0</v>
      </c>
      <c r="G3753" t="s">
        <v>12</v>
      </c>
      <c r="H3753" t="str">
        <f>_xlfn.XLOOKUP(Flights[[#This Row],[Destination]],Airports!$A$1:$A$77,Airports!$D$1:$D$77,"Code not found")</f>
        <v>New York</v>
      </c>
      <c r="I3753" t="str" cm="1">
        <f t="array" ref="I3753">_xlfn.XLOOKUP(Flights[[#This Row],[Destination]],_xlfn._TRO_TRAILING(Airports!A:A),_xlfn._TRO_TRAILING(Airports!E:E),"Code not found")</f>
        <v>NY</v>
      </c>
      <c r="J3753" s="1">
        <v>0.55277777777777781</v>
      </c>
      <c r="K3753">
        <f>HOUR(Flights[[#This Row],[Scheduled Departure]])</f>
        <v>13</v>
      </c>
      <c r="L3753" s="1">
        <v>0.55000000000000004</v>
      </c>
      <c r="M3753">
        <v>-4</v>
      </c>
      <c r="N3753">
        <v>327</v>
      </c>
      <c r="O3753" s="14">
        <f>Flights[[#This Row],[Length (min)]]/60</f>
        <v>5.45</v>
      </c>
      <c r="P3753">
        <v>2475</v>
      </c>
      <c r="Q3753" s="17">
        <f>IFERROR(Flights[[#This Row],[Distance]]/Flights[[#This Row],[Length (hr)]],"")</f>
        <v>454.12844036697248</v>
      </c>
      <c r="R3753" s="1">
        <v>0.90694444444444444</v>
      </c>
      <c r="S3753" s="1">
        <v>0.90208333333333335</v>
      </c>
      <c r="T3753">
        <v>-7</v>
      </c>
      <c r="U3753" t="str">
        <f>IF(Flights[[#This Row],[Arrival Delay]]="","Cancelled",IF(Flights[[#This Row],[Arrival Delay]]&gt;15,"Delayed","On time"))</f>
        <v>On time</v>
      </c>
      <c r="V3753" t="str">
        <f>IF(Flights[[#This Row],[Status]]&lt;&gt;"Delayed","",IF(Flights[[#This Row],[Arrival Delay]]&gt;120,"Severe",IF(Flights[[#This Row],[Arrival Delay]]&gt;60,"Major","Moderate")))</f>
        <v/>
      </c>
      <c r="X3753" t="str">
        <f>IF(OR(AND(Flights[[#This Row],[Status]]="Cancelled",Flights[[#This Row],[Cancellation Reason]]="Airline/Carrier"),Flights[[#This Row],[Delay Type]]="Severe"),"Yes","No")</f>
        <v>No</v>
      </c>
    </row>
    <row r="3754" spans="1:24" x14ac:dyDescent="0.25">
      <c r="A3754" s="3">
        <v>42276</v>
      </c>
      <c r="B3754">
        <f>WEEKNUM(Flights[[#This Row],[Date]],2)</f>
        <v>40</v>
      </c>
      <c r="C3754">
        <f>WEEKDAY(Flights[[#This Row],[Date]],2)</f>
        <v>2</v>
      </c>
      <c r="D3754" t="s">
        <v>585</v>
      </c>
      <c r="E3754" t="s">
        <v>1996</v>
      </c>
      <c r="F3754" t="s">
        <v>0</v>
      </c>
      <c r="G3754" t="s">
        <v>344</v>
      </c>
      <c r="H3754" t="str">
        <f>_xlfn.XLOOKUP(Flights[[#This Row],[Destination]],Airports!$A$1:$A$77,Airports!$D$1:$D$77,"Code not found")</f>
        <v>Seattle</v>
      </c>
      <c r="I3754" t="str" cm="1">
        <f t="array" ref="I3754">_xlfn.XLOOKUP(Flights[[#This Row],[Destination]],_xlfn._TRO_TRAILING(Airports!A:A),_xlfn._TRO_TRAILING(Airports!E:E),"Code not found")</f>
        <v>WA</v>
      </c>
      <c r="J3754" s="1">
        <v>0.60416666666666663</v>
      </c>
      <c r="K3754">
        <f>HOUR(Flights[[#This Row],[Scheduled Departure]])</f>
        <v>14</v>
      </c>
      <c r="L3754" s="1">
        <v>0.625</v>
      </c>
      <c r="M3754">
        <v>30</v>
      </c>
      <c r="N3754">
        <v>145</v>
      </c>
      <c r="O3754" s="14">
        <f>Flights[[#This Row],[Length (min)]]/60</f>
        <v>2.4166666666666665</v>
      </c>
      <c r="P3754">
        <v>954</v>
      </c>
      <c r="Q3754" s="17">
        <f>IFERROR(Flights[[#This Row],[Distance]]/Flights[[#This Row],[Length (hr)]],"")</f>
        <v>394.75862068965517</v>
      </c>
      <c r="R3754" s="1">
        <v>0.70486111111111116</v>
      </c>
      <c r="S3754" s="1">
        <v>0.72569444444444442</v>
      </c>
      <c r="T3754">
        <v>30</v>
      </c>
      <c r="U3754" t="str">
        <f>IF(Flights[[#This Row],[Arrival Delay]]="","Cancelled",IF(Flights[[#This Row],[Arrival Delay]]&gt;15,"Delayed","On time"))</f>
        <v>Delayed</v>
      </c>
      <c r="V3754" t="str">
        <f>IF(Flights[[#This Row],[Status]]&lt;&gt;"Delayed","",IF(Flights[[#This Row],[Arrival Delay]]&gt;120,"Severe",IF(Flights[[#This Row],[Arrival Delay]]&gt;60,"Major","Moderate")))</f>
        <v>Moderate</v>
      </c>
      <c r="X3754" t="str">
        <f>IF(OR(AND(Flights[[#This Row],[Status]]="Cancelled",Flights[[#This Row],[Cancellation Reason]]="Airline/Carrier"),Flights[[#This Row],[Delay Type]]="Severe"),"Yes","No")</f>
        <v>No</v>
      </c>
    </row>
    <row r="3755" spans="1:24" x14ac:dyDescent="0.25">
      <c r="A3755" s="3">
        <v>42276</v>
      </c>
      <c r="B3755">
        <f>WEEKNUM(Flights[[#This Row],[Date]],2)</f>
        <v>40</v>
      </c>
      <c r="C3755">
        <f>WEEKDAY(Flights[[#This Row],[Date]],2)</f>
        <v>2</v>
      </c>
      <c r="D3755" t="s">
        <v>227</v>
      </c>
      <c r="E3755" t="s">
        <v>1987</v>
      </c>
      <c r="F3755" t="s">
        <v>0</v>
      </c>
      <c r="G3755" t="s">
        <v>9</v>
      </c>
      <c r="H3755" t="str">
        <f>_xlfn.XLOOKUP(Flights[[#This Row],[Destination]],Airports!$A$1:$A$77,Airports!$D$1:$D$77,"Code not found")</f>
        <v>San Francisco</v>
      </c>
      <c r="I3755" t="str" cm="1">
        <f t="array" ref="I3755">_xlfn.XLOOKUP(Flights[[#This Row],[Destination]],_xlfn._TRO_TRAILING(Airports!A:A),_xlfn._TRO_TRAILING(Airports!E:E),"Code not found")</f>
        <v>CA</v>
      </c>
      <c r="J3755" s="1">
        <v>0.76041666666666663</v>
      </c>
      <c r="K3755">
        <f>HOUR(Flights[[#This Row],[Scheduled Departure]])</f>
        <v>18</v>
      </c>
      <c r="L3755" s="1">
        <v>0.75555555555555554</v>
      </c>
      <c r="M3755">
        <v>-7</v>
      </c>
      <c r="N3755">
        <v>68</v>
      </c>
      <c r="O3755" s="14">
        <f>Flights[[#This Row],[Length (min)]]/60</f>
        <v>1.1333333333333333</v>
      </c>
      <c r="P3755">
        <v>337</v>
      </c>
      <c r="Q3755" s="17">
        <f>IFERROR(Flights[[#This Row],[Distance]]/Flights[[#This Row],[Length (hr)]],"")</f>
        <v>297.35294117647061</v>
      </c>
      <c r="R3755" s="1">
        <v>0.81736111111111109</v>
      </c>
      <c r="S3755" s="1">
        <v>0.80277777777777781</v>
      </c>
      <c r="T3755">
        <v>-21</v>
      </c>
      <c r="U3755" t="str">
        <f>IF(Flights[[#This Row],[Arrival Delay]]="","Cancelled",IF(Flights[[#This Row],[Arrival Delay]]&gt;15,"Delayed","On time"))</f>
        <v>On time</v>
      </c>
      <c r="V3755" t="str">
        <f>IF(Flights[[#This Row],[Status]]&lt;&gt;"Delayed","",IF(Flights[[#This Row],[Arrival Delay]]&gt;120,"Severe",IF(Flights[[#This Row],[Arrival Delay]]&gt;60,"Major","Moderate")))</f>
        <v/>
      </c>
      <c r="X3755" t="str">
        <f>IF(OR(AND(Flights[[#This Row],[Status]]="Cancelled",Flights[[#This Row],[Cancellation Reason]]="Airline/Carrier"),Flights[[#This Row],[Delay Type]]="Severe"),"Yes","No")</f>
        <v>No</v>
      </c>
    </row>
    <row r="3756" spans="1:24" x14ac:dyDescent="0.25">
      <c r="A3756" s="3">
        <v>42276</v>
      </c>
      <c r="B3756">
        <f>WEEKNUM(Flights[[#This Row],[Date]],2)</f>
        <v>40</v>
      </c>
      <c r="C3756">
        <f>WEEKDAY(Flights[[#This Row],[Date]],2)</f>
        <v>2</v>
      </c>
      <c r="D3756" t="s">
        <v>180</v>
      </c>
      <c r="E3756" t="s">
        <v>1987</v>
      </c>
      <c r="F3756" t="s">
        <v>0</v>
      </c>
      <c r="G3756" t="s">
        <v>9</v>
      </c>
      <c r="H3756" t="str">
        <f>_xlfn.XLOOKUP(Flights[[#This Row],[Destination]],Airports!$A$1:$A$77,Airports!$D$1:$D$77,"Code not found")</f>
        <v>San Francisco</v>
      </c>
      <c r="I3756" t="str" cm="1">
        <f t="array" ref="I3756">_xlfn.XLOOKUP(Flights[[#This Row],[Destination]],_xlfn._TRO_TRAILING(Airports!A:A),_xlfn._TRO_TRAILING(Airports!E:E),"Code not found")</f>
        <v>CA</v>
      </c>
      <c r="J3756" s="1">
        <v>0.80555555555555558</v>
      </c>
      <c r="K3756">
        <f>HOUR(Flights[[#This Row],[Scheduled Departure]])</f>
        <v>19</v>
      </c>
      <c r="L3756" s="1">
        <v>0.80069444444444449</v>
      </c>
      <c r="M3756">
        <v>-7</v>
      </c>
      <c r="N3756">
        <v>68</v>
      </c>
      <c r="O3756" s="14">
        <f>Flights[[#This Row],[Length (min)]]/60</f>
        <v>1.1333333333333333</v>
      </c>
      <c r="P3756">
        <v>337</v>
      </c>
      <c r="Q3756" s="17">
        <f>IFERROR(Flights[[#This Row],[Distance]]/Flights[[#This Row],[Length (hr)]],"")</f>
        <v>297.35294117647061</v>
      </c>
      <c r="R3756" s="1">
        <v>0.8666666666666667</v>
      </c>
      <c r="S3756" s="1">
        <v>0.84791666666666665</v>
      </c>
      <c r="T3756">
        <v>-27</v>
      </c>
      <c r="U3756" t="str">
        <f>IF(Flights[[#This Row],[Arrival Delay]]="","Cancelled",IF(Flights[[#This Row],[Arrival Delay]]&gt;15,"Delayed","On time"))</f>
        <v>On time</v>
      </c>
      <c r="V3756" t="str">
        <f>IF(Flights[[#This Row],[Status]]&lt;&gt;"Delayed","",IF(Flights[[#This Row],[Arrival Delay]]&gt;120,"Severe",IF(Flights[[#This Row],[Arrival Delay]]&gt;60,"Major","Moderate")))</f>
        <v/>
      </c>
      <c r="X3756" t="str">
        <f>IF(OR(AND(Flights[[#This Row],[Status]]="Cancelled",Flights[[#This Row],[Cancellation Reason]]="Airline/Carrier"),Flights[[#This Row],[Delay Type]]="Severe"),"Yes","No")</f>
        <v>No</v>
      </c>
    </row>
    <row r="3757" spans="1:24" x14ac:dyDescent="0.25">
      <c r="A3757" s="3">
        <v>42276</v>
      </c>
      <c r="B3757">
        <f>WEEKNUM(Flights[[#This Row],[Date]],2)</f>
        <v>40</v>
      </c>
      <c r="C3757">
        <f>WEEKDAY(Flights[[#This Row],[Date]],2)</f>
        <v>2</v>
      </c>
      <c r="D3757" t="s">
        <v>719</v>
      </c>
      <c r="E3757" t="s">
        <v>1990</v>
      </c>
      <c r="F3757" t="s">
        <v>0</v>
      </c>
      <c r="G3757" t="s">
        <v>9</v>
      </c>
      <c r="H3757" t="str">
        <f>_xlfn.XLOOKUP(Flights[[#This Row],[Destination]],Airports!$A$1:$A$77,Airports!$D$1:$D$77,"Code not found")</f>
        <v>San Francisco</v>
      </c>
      <c r="I3757" t="str" cm="1">
        <f t="array" ref="I3757">_xlfn.XLOOKUP(Flights[[#This Row],[Destination]],_xlfn._TRO_TRAILING(Airports!A:A),_xlfn._TRO_TRAILING(Airports!E:E),"Code not found")</f>
        <v>CA</v>
      </c>
      <c r="J3757" s="1">
        <v>0.81319444444444444</v>
      </c>
      <c r="K3757">
        <f>HOUR(Flights[[#This Row],[Scheduled Departure]])</f>
        <v>19</v>
      </c>
      <c r="L3757" s="1">
        <v>0.81111111111111112</v>
      </c>
      <c r="M3757">
        <v>-3</v>
      </c>
      <c r="N3757">
        <v>74</v>
      </c>
      <c r="O3757" s="14">
        <f>Flights[[#This Row],[Length (min)]]/60</f>
        <v>1.2333333333333334</v>
      </c>
      <c r="P3757">
        <v>337</v>
      </c>
      <c r="Q3757" s="17">
        <f>IFERROR(Flights[[#This Row],[Distance]]/Flights[[#This Row],[Length (hr)]],"")</f>
        <v>273.24324324324323</v>
      </c>
      <c r="R3757" s="1">
        <v>0.86875000000000002</v>
      </c>
      <c r="S3757" s="1">
        <v>0.86250000000000004</v>
      </c>
      <c r="T3757">
        <v>-9</v>
      </c>
      <c r="U3757" t="str">
        <f>IF(Flights[[#This Row],[Arrival Delay]]="","Cancelled",IF(Flights[[#This Row],[Arrival Delay]]&gt;15,"Delayed","On time"))</f>
        <v>On time</v>
      </c>
      <c r="V3757" t="str">
        <f>IF(Flights[[#This Row],[Status]]&lt;&gt;"Delayed","",IF(Flights[[#This Row],[Arrival Delay]]&gt;120,"Severe",IF(Flights[[#This Row],[Arrival Delay]]&gt;60,"Major","Moderate")))</f>
        <v/>
      </c>
      <c r="X3757" t="str">
        <f>IF(OR(AND(Flights[[#This Row],[Status]]="Cancelled",Flights[[#This Row],[Cancellation Reason]]="Airline/Carrier"),Flights[[#This Row],[Delay Type]]="Severe"),"Yes","No")</f>
        <v>No</v>
      </c>
    </row>
    <row r="3758" spans="1:24" x14ac:dyDescent="0.25">
      <c r="A3758" s="3">
        <v>42276</v>
      </c>
      <c r="B3758">
        <f>WEEKNUM(Flights[[#This Row],[Date]],2)</f>
        <v>40</v>
      </c>
      <c r="C3758">
        <f>WEEKDAY(Flights[[#This Row],[Date]],2)</f>
        <v>2</v>
      </c>
      <c r="D3758" t="s">
        <v>1300</v>
      </c>
      <c r="E3758" t="s">
        <v>1995</v>
      </c>
      <c r="F3758" t="s">
        <v>0</v>
      </c>
      <c r="G3758" t="s">
        <v>273</v>
      </c>
      <c r="H3758" t="str">
        <f>_xlfn.XLOOKUP(Flights[[#This Row],[Destination]],Airports!$A$1:$A$77,Airports!$D$1:$D$77,"Code not found")</f>
        <v>Denver</v>
      </c>
      <c r="I3758" t="str" cm="1">
        <f t="array" ref="I3758">_xlfn.XLOOKUP(Flights[[#This Row],[Destination]],_xlfn._TRO_TRAILING(Airports!A:A),_xlfn._TRO_TRAILING(Airports!E:E),"Code not found")</f>
        <v>CO</v>
      </c>
      <c r="J3758" s="1">
        <v>0.86458333333333337</v>
      </c>
      <c r="K3758">
        <f>HOUR(Flights[[#This Row],[Scheduled Departure]])</f>
        <v>20</v>
      </c>
      <c r="L3758" s="1">
        <v>0.86041666666666672</v>
      </c>
      <c r="M3758">
        <v>-6</v>
      </c>
      <c r="N3758">
        <v>117</v>
      </c>
      <c r="O3758" s="14">
        <f>Flights[[#This Row],[Length (min)]]/60</f>
        <v>1.95</v>
      </c>
      <c r="P3758">
        <v>862</v>
      </c>
      <c r="Q3758" s="17">
        <f>IFERROR(Flights[[#This Row],[Distance]]/Flights[[#This Row],[Length (hr)]],"")</f>
        <v>442.05128205128204</v>
      </c>
      <c r="R3758" s="1">
        <v>0.99652777777777779</v>
      </c>
      <c r="S3758" s="1">
        <v>0.98333333333333328</v>
      </c>
      <c r="T3758">
        <v>-19</v>
      </c>
      <c r="U3758" t="str">
        <f>IF(Flights[[#This Row],[Arrival Delay]]="","Cancelled",IF(Flights[[#This Row],[Arrival Delay]]&gt;15,"Delayed","On time"))</f>
        <v>On time</v>
      </c>
      <c r="V3758" t="str">
        <f>IF(Flights[[#This Row],[Status]]&lt;&gt;"Delayed","",IF(Flights[[#This Row],[Arrival Delay]]&gt;120,"Severe",IF(Flights[[#This Row],[Arrival Delay]]&gt;60,"Major","Moderate")))</f>
        <v/>
      </c>
      <c r="X3758" t="str">
        <f>IF(OR(AND(Flights[[#This Row],[Status]]="Cancelled",Flights[[#This Row],[Cancellation Reason]]="Airline/Carrier"),Flights[[#This Row],[Delay Type]]="Severe"),"Yes","No")</f>
        <v>No</v>
      </c>
    </row>
    <row r="3759" spans="1:24" x14ac:dyDescent="0.25">
      <c r="A3759" s="3">
        <v>42276</v>
      </c>
      <c r="B3759">
        <f>WEEKNUM(Flights[[#This Row],[Date]],2)</f>
        <v>40</v>
      </c>
      <c r="C3759">
        <f>WEEKDAY(Flights[[#This Row],[Date]],2)</f>
        <v>2</v>
      </c>
      <c r="D3759" t="s">
        <v>1714</v>
      </c>
      <c r="E3759" t="s">
        <v>1995</v>
      </c>
      <c r="F3759" t="s">
        <v>0</v>
      </c>
      <c r="G3759" t="s">
        <v>318</v>
      </c>
      <c r="H3759" t="str">
        <f>_xlfn.XLOOKUP(Flights[[#This Row],[Destination]],Airports!$A$1:$A$77,Airports!$D$1:$D$77,"Code not found")</f>
        <v>Oakland</v>
      </c>
      <c r="I3759" t="str" cm="1">
        <f t="array" ref="I3759">_xlfn.XLOOKUP(Flights[[#This Row],[Destination]],_xlfn._TRO_TRAILING(Airports!A:A),_xlfn._TRO_TRAILING(Airports!E:E),"Code not found")</f>
        <v>CA</v>
      </c>
      <c r="J3759" s="1">
        <v>0.92013888888888884</v>
      </c>
      <c r="K3759">
        <f>HOUR(Flights[[#This Row],[Scheduled Departure]])</f>
        <v>22</v>
      </c>
      <c r="L3759" s="1">
        <v>0.92708333333333337</v>
      </c>
      <c r="M3759">
        <v>10</v>
      </c>
      <c r="N3759">
        <v>67</v>
      </c>
      <c r="O3759" s="14">
        <f>Flights[[#This Row],[Length (min)]]/60</f>
        <v>1.1166666666666667</v>
      </c>
      <c r="P3759">
        <v>337</v>
      </c>
      <c r="Q3759" s="17">
        <f>IFERROR(Flights[[#This Row],[Distance]]/Flights[[#This Row],[Length (hr)]],"")</f>
        <v>301.79104477611941</v>
      </c>
      <c r="R3759" s="1">
        <v>0.96875</v>
      </c>
      <c r="S3759" s="1">
        <v>0.97361111111111109</v>
      </c>
      <c r="T3759">
        <v>7</v>
      </c>
      <c r="U3759" t="str">
        <f>IF(Flights[[#This Row],[Arrival Delay]]="","Cancelled",IF(Flights[[#This Row],[Arrival Delay]]&gt;15,"Delayed","On time"))</f>
        <v>On time</v>
      </c>
      <c r="V3759" t="str">
        <f>IF(Flights[[#This Row],[Status]]&lt;&gt;"Delayed","",IF(Flights[[#This Row],[Arrival Delay]]&gt;120,"Severe",IF(Flights[[#This Row],[Arrival Delay]]&gt;60,"Major","Moderate")))</f>
        <v/>
      </c>
      <c r="X3759" t="str">
        <f>IF(OR(AND(Flights[[#This Row],[Status]]="Cancelled",Flights[[#This Row],[Cancellation Reason]]="Airline/Carrier"),Flights[[#This Row],[Delay Type]]="Severe"),"Yes","No")</f>
        <v>No</v>
      </c>
    </row>
    <row r="3760" spans="1:24" x14ac:dyDescent="0.25">
      <c r="A3760" s="3">
        <v>42276</v>
      </c>
      <c r="B3760">
        <f>WEEKNUM(Flights[[#This Row],[Date]],2)</f>
        <v>40</v>
      </c>
      <c r="C3760">
        <f>WEEKDAY(Flights[[#This Row],[Date]],2)</f>
        <v>2</v>
      </c>
      <c r="D3760" t="s">
        <v>934</v>
      </c>
      <c r="E3760" t="s">
        <v>1990</v>
      </c>
      <c r="F3760" t="s">
        <v>0</v>
      </c>
      <c r="G3760" t="s">
        <v>281</v>
      </c>
      <c r="H3760" t="str">
        <f>_xlfn.XLOOKUP(Flights[[#This Row],[Destination]],Airports!$A$1:$A$77,Airports!$D$1:$D$77,"Code not found")</f>
        <v>Newark</v>
      </c>
      <c r="I3760" t="str" cm="1">
        <f t="array" ref="I3760">_xlfn.XLOOKUP(Flights[[#This Row],[Destination]],_xlfn._TRO_TRAILING(Airports!A:A),_xlfn._TRO_TRAILING(Airports!E:E),"Code not found")</f>
        <v>NJ</v>
      </c>
      <c r="J3760" s="1">
        <v>0.95277777777777772</v>
      </c>
      <c r="K3760">
        <f>HOUR(Flights[[#This Row],[Scheduled Departure]])</f>
        <v>22</v>
      </c>
      <c r="L3760" s="1">
        <v>0.9506944444444444</v>
      </c>
      <c r="M3760">
        <v>-3</v>
      </c>
      <c r="N3760">
        <v>307</v>
      </c>
      <c r="O3760" s="14">
        <f>Flights[[#This Row],[Length (min)]]/60</f>
        <v>5.1166666666666663</v>
      </c>
      <c r="P3760">
        <v>2454</v>
      </c>
      <c r="Q3760" s="17">
        <f>IFERROR(Flights[[#This Row],[Distance]]/Flights[[#This Row],[Length (hr)]],"")</f>
        <v>479.60912052117266</v>
      </c>
      <c r="R3760" s="1">
        <v>0.29166666666666669</v>
      </c>
      <c r="S3760" s="1">
        <v>0.28888888888888886</v>
      </c>
      <c r="T3760">
        <v>-4</v>
      </c>
      <c r="U3760" t="str">
        <f>IF(Flights[[#This Row],[Arrival Delay]]="","Cancelled",IF(Flights[[#This Row],[Arrival Delay]]&gt;15,"Delayed","On time"))</f>
        <v>On time</v>
      </c>
      <c r="V3760" t="str">
        <f>IF(Flights[[#This Row],[Status]]&lt;&gt;"Delayed","",IF(Flights[[#This Row],[Arrival Delay]]&gt;120,"Severe",IF(Flights[[#This Row],[Arrival Delay]]&gt;60,"Major","Moderate")))</f>
        <v/>
      </c>
      <c r="X3760" t="str">
        <f>IF(OR(AND(Flights[[#This Row],[Status]]="Cancelled",Flights[[#This Row],[Cancellation Reason]]="Airline/Carrier"),Flights[[#This Row],[Delay Type]]="Severe"),"Yes","No")</f>
        <v>No</v>
      </c>
    </row>
    <row r="3761" spans="1:24" x14ac:dyDescent="0.25">
      <c r="A3761" s="3">
        <v>42277</v>
      </c>
      <c r="B3761">
        <f>WEEKNUM(Flights[[#This Row],[Date]],2)</f>
        <v>40</v>
      </c>
      <c r="C3761">
        <f>WEEKDAY(Flights[[#This Row],[Date]],2)</f>
        <v>3</v>
      </c>
      <c r="D3761" t="s">
        <v>383</v>
      </c>
      <c r="E3761" t="s">
        <v>1992</v>
      </c>
      <c r="F3761" t="s">
        <v>0</v>
      </c>
      <c r="G3761" t="s">
        <v>12</v>
      </c>
      <c r="H3761" t="str">
        <f>_xlfn.XLOOKUP(Flights[[#This Row],[Destination]],Airports!$A$1:$A$77,Airports!$D$1:$D$77,"Code not found")</f>
        <v>New York</v>
      </c>
      <c r="I3761" t="str" cm="1">
        <f t="array" ref="I3761">_xlfn.XLOOKUP(Flights[[#This Row],[Destination]],_xlfn._TRO_TRAILING(Airports!A:A),_xlfn._TRO_TRAILING(Airports!E:E),"Code not found")</f>
        <v>NY</v>
      </c>
      <c r="J3761" s="1">
        <v>0.29166666666666669</v>
      </c>
      <c r="K3761">
        <f>HOUR(Flights[[#This Row],[Scheduled Departure]])</f>
        <v>7</v>
      </c>
      <c r="L3761" s="1">
        <v>0.28749999999999998</v>
      </c>
      <c r="M3761">
        <v>-6</v>
      </c>
      <c r="N3761">
        <v>312</v>
      </c>
      <c r="O3761" s="14">
        <f>Flights[[#This Row],[Length (min)]]/60</f>
        <v>5.2</v>
      </c>
      <c r="P3761">
        <v>2475</v>
      </c>
      <c r="Q3761" s="17">
        <f>IFERROR(Flights[[#This Row],[Distance]]/Flights[[#This Row],[Length (hr)]],"")</f>
        <v>475.96153846153845</v>
      </c>
      <c r="R3761" s="1">
        <v>0.6430555555555556</v>
      </c>
      <c r="S3761" s="1">
        <v>0.62916666666666665</v>
      </c>
      <c r="T3761">
        <v>-20</v>
      </c>
      <c r="U3761" t="str">
        <f>IF(Flights[[#This Row],[Arrival Delay]]="","Cancelled",IF(Flights[[#This Row],[Arrival Delay]]&gt;15,"Delayed","On time"))</f>
        <v>On time</v>
      </c>
      <c r="V3761" t="str">
        <f>IF(Flights[[#This Row],[Status]]&lt;&gt;"Delayed","",IF(Flights[[#This Row],[Arrival Delay]]&gt;120,"Severe",IF(Flights[[#This Row],[Arrival Delay]]&gt;60,"Major","Moderate")))</f>
        <v/>
      </c>
      <c r="X3761" t="str">
        <f>IF(OR(AND(Flights[[#This Row],[Status]]="Cancelled",Flights[[#This Row],[Cancellation Reason]]="Airline/Carrier"),Flights[[#This Row],[Delay Type]]="Severe"),"Yes","No")</f>
        <v>No</v>
      </c>
    </row>
    <row r="3762" spans="1:24" x14ac:dyDescent="0.25">
      <c r="A3762" s="3">
        <v>42277</v>
      </c>
      <c r="B3762">
        <f>WEEKNUM(Flights[[#This Row],[Date]],2)</f>
        <v>40</v>
      </c>
      <c r="C3762">
        <f>WEEKDAY(Flights[[#This Row],[Date]],2)</f>
        <v>3</v>
      </c>
      <c r="D3762" t="s">
        <v>47</v>
      </c>
      <c r="E3762" t="s">
        <v>1987</v>
      </c>
      <c r="F3762" t="s">
        <v>0</v>
      </c>
      <c r="G3762" t="s">
        <v>17</v>
      </c>
      <c r="H3762" t="str">
        <f>_xlfn.XLOOKUP(Flights[[#This Row],[Destination]],Airports!$A$1:$A$77,Airports!$D$1:$D$77,"Code not found")</f>
        <v>Honolulu</v>
      </c>
      <c r="I3762" t="str" cm="1">
        <f t="array" ref="I3762">_xlfn.XLOOKUP(Flights[[#This Row],[Destination]],_xlfn._TRO_TRAILING(Airports!A:A),_xlfn._TRO_TRAILING(Airports!E:E),"Code not found")</f>
        <v>HI</v>
      </c>
      <c r="J3762" s="1">
        <v>0.33333333333333331</v>
      </c>
      <c r="K3762">
        <f>HOUR(Flights[[#This Row],[Scheduled Departure]])</f>
        <v>8</v>
      </c>
      <c r="L3762" s="1">
        <v>0.32916666666666666</v>
      </c>
      <c r="M3762">
        <v>-6</v>
      </c>
      <c r="N3762">
        <v>346</v>
      </c>
      <c r="O3762" s="14">
        <f>Flights[[#This Row],[Length (min)]]/60</f>
        <v>5.7666666666666666</v>
      </c>
      <c r="P3762">
        <v>2556</v>
      </c>
      <c r="Q3762" s="17">
        <f>IFERROR(Flights[[#This Row],[Distance]]/Flights[[#This Row],[Length (hr)]],"")</f>
        <v>443.23699421965318</v>
      </c>
      <c r="R3762" s="1">
        <v>0.4597222222222222</v>
      </c>
      <c r="S3762" s="1">
        <v>0.44444444444444442</v>
      </c>
      <c r="T3762">
        <v>-22</v>
      </c>
      <c r="U3762" t="str">
        <f>IF(Flights[[#This Row],[Arrival Delay]]="","Cancelled",IF(Flights[[#This Row],[Arrival Delay]]&gt;15,"Delayed","On time"))</f>
        <v>On time</v>
      </c>
      <c r="V3762" t="str">
        <f>IF(Flights[[#This Row],[Status]]&lt;&gt;"Delayed","",IF(Flights[[#This Row],[Arrival Delay]]&gt;120,"Severe",IF(Flights[[#This Row],[Arrival Delay]]&gt;60,"Major","Moderate")))</f>
        <v/>
      </c>
      <c r="X3762" t="str">
        <f>IF(OR(AND(Flights[[#This Row],[Status]]="Cancelled",Flights[[#This Row],[Cancellation Reason]]="Airline/Carrier"),Flights[[#This Row],[Delay Type]]="Severe"),"Yes","No")</f>
        <v>No</v>
      </c>
    </row>
    <row r="3763" spans="1:24" x14ac:dyDescent="0.25">
      <c r="A3763" s="3">
        <v>42277</v>
      </c>
      <c r="B3763">
        <f>WEEKNUM(Flights[[#This Row],[Date]],2)</f>
        <v>40</v>
      </c>
      <c r="C3763">
        <f>WEEKDAY(Flights[[#This Row],[Date]],2)</f>
        <v>3</v>
      </c>
      <c r="D3763" t="s">
        <v>459</v>
      </c>
      <c r="E3763" t="s">
        <v>1991</v>
      </c>
      <c r="F3763" t="s">
        <v>0</v>
      </c>
      <c r="G3763" t="s">
        <v>344</v>
      </c>
      <c r="H3763" t="str">
        <f>_xlfn.XLOOKUP(Flights[[#This Row],[Destination]],Airports!$A$1:$A$77,Airports!$D$1:$D$77,"Code not found")</f>
        <v>Seattle</v>
      </c>
      <c r="I3763" t="str" cm="1">
        <f t="array" ref="I3763">_xlfn.XLOOKUP(Flights[[#This Row],[Destination]],_xlfn._TRO_TRAILING(Airports!A:A),_xlfn._TRO_TRAILING(Airports!E:E),"Code not found")</f>
        <v>WA</v>
      </c>
      <c r="J3763" s="1">
        <v>0.4236111111111111</v>
      </c>
      <c r="K3763">
        <f>HOUR(Flights[[#This Row],[Scheduled Departure]])</f>
        <v>10</v>
      </c>
      <c r="L3763" s="1">
        <v>0.42083333333333334</v>
      </c>
      <c r="M3763">
        <v>-4</v>
      </c>
      <c r="N3763">
        <v>160</v>
      </c>
      <c r="O3763" s="14">
        <f>Flights[[#This Row],[Length (min)]]/60</f>
        <v>2.6666666666666665</v>
      </c>
      <c r="P3763">
        <v>954</v>
      </c>
      <c r="Q3763" s="17">
        <f>IFERROR(Flights[[#This Row],[Distance]]/Flights[[#This Row],[Length (hr)]],"")</f>
        <v>357.75</v>
      </c>
      <c r="R3763" s="1">
        <v>0.53819444444444442</v>
      </c>
      <c r="S3763" s="1">
        <v>0.53194444444444444</v>
      </c>
      <c r="T3763">
        <v>-9</v>
      </c>
      <c r="U3763" t="str">
        <f>IF(Flights[[#This Row],[Arrival Delay]]="","Cancelled",IF(Flights[[#This Row],[Arrival Delay]]&gt;15,"Delayed","On time"))</f>
        <v>On time</v>
      </c>
      <c r="V3763" t="str">
        <f>IF(Flights[[#This Row],[Status]]&lt;&gt;"Delayed","",IF(Flights[[#This Row],[Arrival Delay]]&gt;120,"Severe",IF(Flights[[#This Row],[Arrival Delay]]&gt;60,"Major","Moderate")))</f>
        <v/>
      </c>
      <c r="X3763" t="str">
        <f>IF(OR(AND(Flights[[#This Row],[Status]]="Cancelled",Flights[[#This Row],[Cancellation Reason]]="Airline/Carrier"),Flights[[#This Row],[Delay Type]]="Severe"),"Yes","No")</f>
        <v>No</v>
      </c>
    </row>
    <row r="3764" spans="1:24" x14ac:dyDescent="0.25">
      <c r="A3764" s="3">
        <v>42277</v>
      </c>
      <c r="B3764">
        <f>WEEKNUM(Flights[[#This Row],[Date]],2)</f>
        <v>40</v>
      </c>
      <c r="C3764">
        <f>WEEKDAY(Flights[[#This Row],[Date]],2)</f>
        <v>3</v>
      </c>
      <c r="D3764" t="s">
        <v>166</v>
      </c>
      <c r="E3764" t="s">
        <v>1987</v>
      </c>
      <c r="F3764" t="s">
        <v>0</v>
      </c>
      <c r="G3764" t="s">
        <v>15</v>
      </c>
      <c r="H3764" t="str">
        <f>_xlfn.XLOOKUP(Flights[[#This Row],[Destination]],Airports!$A$1:$A$77,Airports!$D$1:$D$77,"Code not found")</f>
        <v>Las Vegas</v>
      </c>
      <c r="I3764" t="str" cm="1">
        <f t="array" ref="I3764">_xlfn.XLOOKUP(Flights[[#This Row],[Destination]],_xlfn._TRO_TRAILING(Airports!A:A),_xlfn._TRO_TRAILING(Airports!E:E),"Code not found")</f>
        <v>NV</v>
      </c>
      <c r="J3764" s="1">
        <v>0.4375</v>
      </c>
      <c r="K3764">
        <f>HOUR(Flights[[#This Row],[Scheduled Departure]])</f>
        <v>10</v>
      </c>
      <c r="L3764" s="1">
        <v>0.43402777777777779</v>
      </c>
      <c r="M3764">
        <v>-5</v>
      </c>
      <c r="N3764">
        <v>70</v>
      </c>
      <c r="O3764" s="14">
        <f>Flights[[#This Row],[Length (min)]]/60</f>
        <v>1.1666666666666667</v>
      </c>
      <c r="P3764">
        <v>236</v>
      </c>
      <c r="Q3764" s="17">
        <f>IFERROR(Flights[[#This Row],[Distance]]/Flights[[#This Row],[Length (hr)]],"")</f>
        <v>202.28571428571428</v>
      </c>
      <c r="R3764" s="1">
        <v>0.49166666666666664</v>
      </c>
      <c r="S3764" s="1">
        <v>0.4826388888888889</v>
      </c>
      <c r="T3764">
        <v>-13</v>
      </c>
      <c r="U3764" t="str">
        <f>IF(Flights[[#This Row],[Arrival Delay]]="","Cancelled",IF(Flights[[#This Row],[Arrival Delay]]&gt;15,"Delayed","On time"))</f>
        <v>On time</v>
      </c>
      <c r="V3764" t="str">
        <f>IF(Flights[[#This Row],[Status]]&lt;&gt;"Delayed","",IF(Flights[[#This Row],[Arrival Delay]]&gt;120,"Severe",IF(Flights[[#This Row],[Arrival Delay]]&gt;60,"Major","Moderate")))</f>
        <v/>
      </c>
      <c r="X3764" t="str">
        <f>IF(OR(AND(Flights[[#This Row],[Status]]="Cancelled",Flights[[#This Row],[Cancellation Reason]]="Airline/Carrier"),Flights[[#This Row],[Delay Type]]="Severe"),"Yes","No")</f>
        <v>No</v>
      </c>
    </row>
    <row r="3765" spans="1:24" x14ac:dyDescent="0.25">
      <c r="A3765" s="3">
        <v>42277</v>
      </c>
      <c r="B3765">
        <f>WEEKNUM(Flights[[#This Row],[Date]],2)</f>
        <v>40</v>
      </c>
      <c r="C3765">
        <f>WEEKDAY(Flights[[#This Row],[Date]],2)</f>
        <v>3</v>
      </c>
      <c r="D3765" t="s">
        <v>954</v>
      </c>
      <c r="E3765" t="s">
        <v>1995</v>
      </c>
      <c r="F3765" t="s">
        <v>0</v>
      </c>
      <c r="G3765" t="s">
        <v>318</v>
      </c>
      <c r="H3765" t="str">
        <f>_xlfn.XLOOKUP(Flights[[#This Row],[Destination]],Airports!$A$1:$A$77,Airports!$D$1:$D$77,"Code not found")</f>
        <v>Oakland</v>
      </c>
      <c r="I3765" t="str" cm="1">
        <f t="array" ref="I3765">_xlfn.XLOOKUP(Flights[[#This Row],[Destination]],_xlfn._TRO_TRAILING(Airports!A:A),_xlfn._TRO_TRAILING(Airports!E:E),"Code not found")</f>
        <v>CA</v>
      </c>
      <c r="J3765" s="1">
        <v>0.51388888888888884</v>
      </c>
      <c r="K3765">
        <f>HOUR(Flights[[#This Row],[Scheduled Departure]])</f>
        <v>12</v>
      </c>
      <c r="L3765" s="1">
        <v>0.51111111111111107</v>
      </c>
      <c r="M3765">
        <v>-4</v>
      </c>
      <c r="N3765">
        <v>72</v>
      </c>
      <c r="O3765" s="14">
        <f>Flights[[#This Row],[Length (min)]]/60</f>
        <v>1.2</v>
      </c>
      <c r="P3765">
        <v>337</v>
      </c>
      <c r="Q3765" s="17">
        <f>IFERROR(Flights[[#This Row],[Distance]]/Flights[[#This Row],[Length (hr)]],"")</f>
        <v>280.83333333333337</v>
      </c>
      <c r="R3765" s="1">
        <v>0.5625</v>
      </c>
      <c r="S3765" s="1">
        <v>0.56111111111111112</v>
      </c>
      <c r="T3765">
        <v>-2</v>
      </c>
      <c r="U3765" t="str">
        <f>IF(Flights[[#This Row],[Arrival Delay]]="","Cancelled",IF(Flights[[#This Row],[Arrival Delay]]&gt;15,"Delayed","On time"))</f>
        <v>On time</v>
      </c>
      <c r="V3765" t="str">
        <f>IF(Flights[[#This Row],[Status]]&lt;&gt;"Delayed","",IF(Flights[[#This Row],[Arrival Delay]]&gt;120,"Severe",IF(Flights[[#This Row],[Arrival Delay]]&gt;60,"Major","Moderate")))</f>
        <v/>
      </c>
      <c r="X3765" t="str">
        <f>IF(OR(AND(Flights[[#This Row],[Status]]="Cancelled",Flights[[#This Row],[Cancellation Reason]]="Airline/Carrier"),Flights[[#This Row],[Delay Type]]="Severe"),"Yes","No")</f>
        <v>No</v>
      </c>
    </row>
    <row r="3766" spans="1:24" x14ac:dyDescent="0.25">
      <c r="A3766" s="3">
        <v>42277</v>
      </c>
      <c r="B3766">
        <f>WEEKNUM(Flights[[#This Row],[Date]],2)</f>
        <v>40</v>
      </c>
      <c r="C3766">
        <f>WEEKDAY(Flights[[#This Row],[Date]],2)</f>
        <v>3</v>
      </c>
      <c r="D3766" t="s">
        <v>1219</v>
      </c>
      <c r="E3766" t="s">
        <v>1990</v>
      </c>
      <c r="F3766" t="s">
        <v>0</v>
      </c>
      <c r="G3766" t="s">
        <v>9</v>
      </c>
      <c r="H3766" t="str">
        <f>_xlfn.XLOOKUP(Flights[[#This Row],[Destination]],Airports!$A$1:$A$77,Airports!$D$1:$D$77,"Code not found")</f>
        <v>San Francisco</v>
      </c>
      <c r="I3766" t="str" cm="1">
        <f t="array" ref="I3766">_xlfn.XLOOKUP(Flights[[#This Row],[Destination]],_xlfn._TRO_TRAILING(Airports!A:A),_xlfn._TRO_TRAILING(Airports!E:E),"Code not found")</f>
        <v>CA</v>
      </c>
      <c r="J3766" s="1">
        <v>0.53055555555555556</v>
      </c>
      <c r="K3766">
        <f>HOUR(Flights[[#This Row],[Scheduled Departure]])</f>
        <v>12</v>
      </c>
      <c r="L3766" s="1">
        <v>0.60138888888888886</v>
      </c>
      <c r="M3766">
        <v>102</v>
      </c>
      <c r="N3766">
        <v>74</v>
      </c>
      <c r="O3766" s="14">
        <f>Flights[[#This Row],[Length (min)]]/60</f>
        <v>1.2333333333333334</v>
      </c>
      <c r="P3766">
        <v>337</v>
      </c>
      <c r="Q3766" s="17">
        <f>IFERROR(Flights[[#This Row],[Distance]]/Flights[[#This Row],[Length (hr)]],"")</f>
        <v>273.24324324324323</v>
      </c>
      <c r="R3766" s="1">
        <v>0.59027777777777779</v>
      </c>
      <c r="S3766" s="1">
        <v>0.65277777777777779</v>
      </c>
      <c r="T3766">
        <v>90</v>
      </c>
      <c r="U3766" t="str">
        <f>IF(Flights[[#This Row],[Arrival Delay]]="","Cancelled",IF(Flights[[#This Row],[Arrival Delay]]&gt;15,"Delayed","On time"))</f>
        <v>Delayed</v>
      </c>
      <c r="V3766" t="str">
        <f>IF(Flights[[#This Row],[Status]]&lt;&gt;"Delayed","",IF(Flights[[#This Row],[Arrival Delay]]&gt;120,"Severe",IF(Flights[[#This Row],[Arrival Delay]]&gt;60,"Major","Moderate")))</f>
        <v>Major</v>
      </c>
      <c r="X3766" t="str">
        <f>IF(OR(AND(Flights[[#This Row],[Status]]="Cancelled",Flights[[#This Row],[Cancellation Reason]]="Airline/Carrier"),Flights[[#This Row],[Delay Type]]="Severe"),"Yes","No")</f>
        <v>No</v>
      </c>
    </row>
    <row r="3767" spans="1:24" x14ac:dyDescent="0.25">
      <c r="A3767" s="3">
        <v>42277</v>
      </c>
      <c r="B3767">
        <f>WEEKNUM(Flights[[#This Row],[Date]],2)</f>
        <v>40</v>
      </c>
      <c r="C3767">
        <f>WEEKDAY(Flights[[#This Row],[Date]],2)</f>
        <v>3</v>
      </c>
      <c r="D3767" t="s">
        <v>1412</v>
      </c>
      <c r="E3767" t="s">
        <v>1990</v>
      </c>
      <c r="F3767" t="s">
        <v>0</v>
      </c>
      <c r="G3767" t="s">
        <v>4</v>
      </c>
      <c r="H3767" t="str">
        <f>_xlfn.XLOOKUP(Flights[[#This Row],[Destination]],Airports!$A$1:$A$77,Airports!$D$1:$D$77,"Code not found")</f>
        <v>Chicago</v>
      </c>
      <c r="I3767" t="str" cm="1">
        <f t="array" ref="I3767">_xlfn.XLOOKUP(Flights[[#This Row],[Destination]],_xlfn._TRO_TRAILING(Airports!A:A),_xlfn._TRO_TRAILING(Airports!E:E),"Code not found")</f>
        <v>IL</v>
      </c>
      <c r="J3767" s="1">
        <v>0.58680555555555558</v>
      </c>
      <c r="K3767">
        <f>HOUR(Flights[[#This Row],[Scheduled Departure]])</f>
        <v>14</v>
      </c>
      <c r="L3767" s="1">
        <v>0.58472222222222225</v>
      </c>
      <c r="M3767">
        <v>-3</v>
      </c>
      <c r="N3767">
        <v>235</v>
      </c>
      <c r="O3767" s="14">
        <f>Flights[[#This Row],[Length (min)]]/60</f>
        <v>3.9166666666666665</v>
      </c>
      <c r="P3767">
        <v>1744</v>
      </c>
      <c r="Q3767" s="17">
        <f>IFERROR(Flights[[#This Row],[Distance]]/Flights[[#This Row],[Length (hr)]],"")</f>
        <v>445.27659574468089</v>
      </c>
      <c r="R3767" s="1">
        <v>0.84027777777777779</v>
      </c>
      <c r="S3767" s="1">
        <v>0.83125000000000004</v>
      </c>
      <c r="T3767">
        <v>-13</v>
      </c>
      <c r="U3767" t="str">
        <f>IF(Flights[[#This Row],[Arrival Delay]]="","Cancelled",IF(Flights[[#This Row],[Arrival Delay]]&gt;15,"Delayed","On time"))</f>
        <v>On time</v>
      </c>
      <c r="V3767" t="str">
        <f>IF(Flights[[#This Row],[Status]]&lt;&gt;"Delayed","",IF(Flights[[#This Row],[Arrival Delay]]&gt;120,"Severe",IF(Flights[[#This Row],[Arrival Delay]]&gt;60,"Major","Moderate")))</f>
        <v/>
      </c>
      <c r="X3767" t="str">
        <f>IF(OR(AND(Flights[[#This Row],[Status]]="Cancelled",Flights[[#This Row],[Cancellation Reason]]="Airline/Carrier"),Flights[[#This Row],[Delay Type]]="Severe"),"Yes","No")</f>
        <v>No</v>
      </c>
    </row>
    <row r="3768" spans="1:24" x14ac:dyDescent="0.25">
      <c r="A3768" s="3">
        <v>42277</v>
      </c>
      <c r="B3768">
        <f>WEEKNUM(Flights[[#This Row],[Date]],2)</f>
        <v>40</v>
      </c>
      <c r="C3768">
        <f>WEEKDAY(Flights[[#This Row],[Date]],2)</f>
        <v>3</v>
      </c>
      <c r="D3768" t="s">
        <v>1233</v>
      </c>
      <c r="E3768" t="s">
        <v>1994</v>
      </c>
      <c r="F3768" t="s">
        <v>0</v>
      </c>
      <c r="G3768" t="s">
        <v>280</v>
      </c>
      <c r="H3768" t="str">
        <f>_xlfn.XLOOKUP(Flights[[#This Row],[Destination]],Airports!$A$1:$A$77,Airports!$D$1:$D$77,"Code not found")</f>
        <v>Eugene</v>
      </c>
      <c r="I3768" t="str" cm="1">
        <f t="array" ref="I3768">_xlfn.XLOOKUP(Flights[[#This Row],[Destination]],_xlfn._TRO_TRAILING(Airports!A:A),_xlfn._TRO_TRAILING(Airports!E:E),"Code not found")</f>
        <v>OR</v>
      </c>
      <c r="J3768" s="1">
        <v>0.59027777777777779</v>
      </c>
      <c r="K3768">
        <f>HOUR(Flights[[#This Row],[Scheduled Departure]])</f>
        <v>14</v>
      </c>
      <c r="L3768" s="1">
        <v>0.59583333333333333</v>
      </c>
      <c r="M3768">
        <v>8</v>
      </c>
      <c r="N3768">
        <v>122</v>
      </c>
      <c r="O3768" s="14">
        <f>Flights[[#This Row],[Length (min)]]/60</f>
        <v>2.0333333333333332</v>
      </c>
      <c r="P3768">
        <v>748</v>
      </c>
      <c r="Q3768" s="17">
        <f>IFERROR(Flights[[#This Row],[Distance]]/Flights[[#This Row],[Length (hr)]],"")</f>
        <v>367.86885245901641</v>
      </c>
      <c r="R3768" s="1">
        <v>0.68333333333333335</v>
      </c>
      <c r="S3768" s="1">
        <v>0.68055555555555558</v>
      </c>
      <c r="T3768">
        <v>-4</v>
      </c>
      <c r="U3768" t="str">
        <f>IF(Flights[[#This Row],[Arrival Delay]]="","Cancelled",IF(Flights[[#This Row],[Arrival Delay]]&gt;15,"Delayed","On time"))</f>
        <v>On time</v>
      </c>
      <c r="V3768" t="str">
        <f>IF(Flights[[#This Row],[Status]]&lt;&gt;"Delayed","",IF(Flights[[#This Row],[Arrival Delay]]&gt;120,"Severe",IF(Flights[[#This Row],[Arrival Delay]]&gt;60,"Major","Moderate")))</f>
        <v/>
      </c>
      <c r="X3768" t="str">
        <f>IF(OR(AND(Flights[[#This Row],[Status]]="Cancelled",Flights[[#This Row],[Cancellation Reason]]="Airline/Carrier"),Flights[[#This Row],[Delay Type]]="Severe"),"Yes","No")</f>
        <v>No</v>
      </c>
    </row>
    <row r="3769" spans="1:24" x14ac:dyDescent="0.25">
      <c r="A3769" s="3">
        <v>42277</v>
      </c>
      <c r="B3769">
        <f>WEEKNUM(Flights[[#This Row],[Date]],2)</f>
        <v>40</v>
      </c>
      <c r="C3769">
        <f>WEEKDAY(Flights[[#This Row],[Date]],2)</f>
        <v>3</v>
      </c>
      <c r="D3769" t="s">
        <v>1076</v>
      </c>
      <c r="E3769" t="s">
        <v>1994</v>
      </c>
      <c r="F3769" t="s">
        <v>0</v>
      </c>
      <c r="G3769" t="s">
        <v>339</v>
      </c>
      <c r="H3769" t="str">
        <f>_xlfn.XLOOKUP(Flights[[#This Row],[Destination]],Airports!$A$1:$A$77,Airports!$D$1:$D$77,"Code not found")</f>
        <v>San Diego</v>
      </c>
      <c r="I3769" t="str" cm="1">
        <f t="array" ref="I3769">_xlfn.XLOOKUP(Flights[[#This Row],[Destination]],_xlfn._TRO_TRAILING(Airports!A:A),_xlfn._TRO_TRAILING(Airports!E:E),"Code not found")</f>
        <v>CA</v>
      </c>
      <c r="J3769" s="1">
        <v>0.60069444444444442</v>
      </c>
      <c r="K3769">
        <f>HOUR(Flights[[#This Row],[Scheduled Departure]])</f>
        <v>14</v>
      </c>
      <c r="L3769" s="1">
        <v>0.59722222222222221</v>
      </c>
      <c r="M3769">
        <v>-5</v>
      </c>
      <c r="N3769">
        <v>50</v>
      </c>
      <c r="O3769" s="14">
        <f>Flights[[#This Row],[Length (min)]]/60</f>
        <v>0.83333333333333337</v>
      </c>
      <c r="P3769">
        <v>109</v>
      </c>
      <c r="Q3769" s="17">
        <f>IFERROR(Flights[[#This Row],[Distance]]/Flights[[#This Row],[Length (hr)]],"")</f>
        <v>130.79999999999998</v>
      </c>
      <c r="R3769" s="1">
        <v>0.63749999999999996</v>
      </c>
      <c r="S3769" s="1">
        <v>0.63194444444444442</v>
      </c>
      <c r="T3769">
        <v>-8</v>
      </c>
      <c r="U3769" t="str">
        <f>IF(Flights[[#This Row],[Arrival Delay]]="","Cancelled",IF(Flights[[#This Row],[Arrival Delay]]&gt;15,"Delayed","On time"))</f>
        <v>On time</v>
      </c>
      <c r="V3769" t="str">
        <f>IF(Flights[[#This Row],[Status]]&lt;&gt;"Delayed","",IF(Flights[[#This Row],[Arrival Delay]]&gt;120,"Severe",IF(Flights[[#This Row],[Arrival Delay]]&gt;60,"Major","Moderate")))</f>
        <v/>
      </c>
      <c r="X3769" t="str">
        <f>IF(OR(AND(Flights[[#This Row],[Status]]="Cancelled",Flights[[#This Row],[Cancellation Reason]]="Airline/Carrier"),Flights[[#This Row],[Delay Type]]="Severe"),"Yes","No")</f>
        <v>No</v>
      </c>
    </row>
    <row r="3770" spans="1:24" x14ac:dyDescent="0.25">
      <c r="A3770" s="3">
        <v>42277</v>
      </c>
      <c r="B3770">
        <f>WEEKNUM(Flights[[#This Row],[Date]],2)</f>
        <v>40</v>
      </c>
      <c r="C3770">
        <f>WEEKDAY(Flights[[#This Row],[Date]],2)</f>
        <v>3</v>
      </c>
      <c r="D3770" t="s">
        <v>984</v>
      </c>
      <c r="E3770" t="s">
        <v>1990</v>
      </c>
      <c r="F3770" t="s">
        <v>0</v>
      </c>
      <c r="G3770" t="s">
        <v>273</v>
      </c>
      <c r="H3770" t="str">
        <f>_xlfn.XLOOKUP(Flights[[#This Row],[Destination]],Airports!$A$1:$A$77,Airports!$D$1:$D$77,"Code not found")</f>
        <v>Denver</v>
      </c>
      <c r="I3770" t="str" cm="1">
        <f t="array" ref="I3770">_xlfn.XLOOKUP(Flights[[#This Row],[Destination]],_xlfn._TRO_TRAILING(Airports!A:A),_xlfn._TRO_TRAILING(Airports!E:E),"Code not found")</f>
        <v>CO</v>
      </c>
      <c r="J3770" s="1">
        <v>0.65833333333333333</v>
      </c>
      <c r="K3770">
        <f>HOUR(Flights[[#This Row],[Scheduled Departure]])</f>
        <v>15</v>
      </c>
      <c r="L3770" s="1">
        <v>0.65416666666666667</v>
      </c>
      <c r="M3770">
        <v>-6</v>
      </c>
      <c r="N3770">
        <v>134</v>
      </c>
      <c r="O3770" s="14">
        <f>Flights[[#This Row],[Length (min)]]/60</f>
        <v>2.2333333333333334</v>
      </c>
      <c r="P3770">
        <v>862</v>
      </c>
      <c r="Q3770" s="17">
        <f>IFERROR(Flights[[#This Row],[Distance]]/Flights[[#This Row],[Length (hr)]],"")</f>
        <v>385.97014925373134</v>
      </c>
      <c r="R3770" s="1">
        <v>0.79861111111111116</v>
      </c>
      <c r="S3770" s="1">
        <v>0.78888888888888886</v>
      </c>
      <c r="T3770">
        <v>-14</v>
      </c>
      <c r="U3770" t="str">
        <f>IF(Flights[[#This Row],[Arrival Delay]]="","Cancelled",IF(Flights[[#This Row],[Arrival Delay]]&gt;15,"Delayed","On time"))</f>
        <v>On time</v>
      </c>
      <c r="V3770" t="str">
        <f>IF(Flights[[#This Row],[Status]]&lt;&gt;"Delayed","",IF(Flights[[#This Row],[Arrival Delay]]&gt;120,"Severe",IF(Flights[[#This Row],[Arrival Delay]]&gt;60,"Major","Moderate")))</f>
        <v/>
      </c>
      <c r="X3770" t="str">
        <f>IF(OR(AND(Flights[[#This Row],[Status]]="Cancelled",Flights[[#This Row],[Cancellation Reason]]="Airline/Carrier"),Flights[[#This Row],[Delay Type]]="Severe"),"Yes","No")</f>
        <v>No</v>
      </c>
    </row>
    <row r="3771" spans="1:24" x14ac:dyDescent="0.25">
      <c r="A3771" s="3">
        <v>42277</v>
      </c>
      <c r="B3771">
        <f>WEEKNUM(Flights[[#This Row],[Date]],2)</f>
        <v>40</v>
      </c>
      <c r="C3771">
        <f>WEEKDAY(Flights[[#This Row],[Date]],2)</f>
        <v>3</v>
      </c>
      <c r="D3771" t="s">
        <v>1395</v>
      </c>
      <c r="E3771" t="s">
        <v>1989</v>
      </c>
      <c r="F3771" t="s">
        <v>0</v>
      </c>
      <c r="G3771" t="s">
        <v>24</v>
      </c>
      <c r="H3771" t="str">
        <f>_xlfn.XLOOKUP(Flights[[#This Row],[Destination]],Airports!$A$1:$A$77,Airports!$D$1:$D$77,"Code not found")</f>
        <v>Portland</v>
      </c>
      <c r="I3771" t="str" cm="1">
        <f t="array" ref="I3771">_xlfn.XLOOKUP(Flights[[#This Row],[Destination]],_xlfn._TRO_TRAILING(Airports!A:A),_xlfn._TRO_TRAILING(Airports!E:E),"Code not found")</f>
        <v>OR</v>
      </c>
      <c r="J3771" s="1">
        <v>0.67013888888888884</v>
      </c>
      <c r="K3771">
        <f>HOUR(Flights[[#This Row],[Scheduled Departure]])</f>
        <v>16</v>
      </c>
      <c r="L3771" s="1">
        <v>0.66388888888888886</v>
      </c>
      <c r="M3771">
        <v>-9</v>
      </c>
      <c r="N3771">
        <v>133</v>
      </c>
      <c r="O3771" s="14">
        <f>Flights[[#This Row],[Length (min)]]/60</f>
        <v>2.2166666666666668</v>
      </c>
      <c r="P3771">
        <v>834</v>
      </c>
      <c r="Q3771" s="17">
        <f>IFERROR(Flights[[#This Row],[Distance]]/Flights[[#This Row],[Length (hr)]],"")</f>
        <v>376.24060150375936</v>
      </c>
      <c r="R3771" s="1">
        <v>0.76736111111111116</v>
      </c>
      <c r="S3771" s="1">
        <v>0.75624999999999998</v>
      </c>
      <c r="T3771">
        <v>-16</v>
      </c>
      <c r="U3771" t="str">
        <f>IF(Flights[[#This Row],[Arrival Delay]]="","Cancelled",IF(Flights[[#This Row],[Arrival Delay]]&gt;15,"Delayed","On time"))</f>
        <v>On time</v>
      </c>
      <c r="V3771" t="str">
        <f>IF(Flights[[#This Row],[Status]]&lt;&gt;"Delayed","",IF(Flights[[#This Row],[Arrival Delay]]&gt;120,"Severe",IF(Flights[[#This Row],[Arrival Delay]]&gt;60,"Major","Moderate")))</f>
        <v/>
      </c>
      <c r="X3771" t="str">
        <f>IF(OR(AND(Flights[[#This Row],[Status]]="Cancelled",Flights[[#This Row],[Cancellation Reason]]="Airline/Carrier"),Flights[[#This Row],[Delay Type]]="Severe"),"Yes","No")</f>
        <v>No</v>
      </c>
    </row>
    <row r="3772" spans="1:24" x14ac:dyDescent="0.25">
      <c r="A3772" s="3">
        <v>42277</v>
      </c>
      <c r="B3772">
        <f>WEEKNUM(Flights[[#This Row],[Date]],2)</f>
        <v>40</v>
      </c>
      <c r="C3772">
        <f>WEEKDAY(Flights[[#This Row],[Date]],2)</f>
        <v>3</v>
      </c>
      <c r="D3772" t="s">
        <v>1782</v>
      </c>
      <c r="E3772" t="s">
        <v>1994</v>
      </c>
      <c r="F3772" t="s">
        <v>0</v>
      </c>
      <c r="G3772" t="s">
        <v>351</v>
      </c>
      <c r="H3772" t="str">
        <f>_xlfn.XLOOKUP(Flights[[#This Row],[Destination]],Airports!$A$1:$A$77,Airports!$D$1:$D$77,"Code not found")</f>
        <v>Sacramento</v>
      </c>
      <c r="I3772" t="str" cm="1">
        <f t="array" ref="I3772">_xlfn.XLOOKUP(Flights[[#This Row],[Destination]],_xlfn._TRO_TRAILING(Airports!A:A),_xlfn._TRO_TRAILING(Airports!E:E),"Code not found")</f>
        <v>CA</v>
      </c>
      <c r="J3772" s="1">
        <v>0.70833333333333337</v>
      </c>
      <c r="K3772">
        <f>HOUR(Flights[[#This Row],[Scheduled Departure]])</f>
        <v>17</v>
      </c>
      <c r="L3772" s="1">
        <v>0.70972222222222225</v>
      </c>
      <c r="M3772">
        <v>2</v>
      </c>
      <c r="N3772">
        <v>91</v>
      </c>
      <c r="O3772" s="14">
        <f>Flights[[#This Row],[Length (min)]]/60</f>
        <v>1.5166666666666666</v>
      </c>
      <c r="P3772">
        <v>373</v>
      </c>
      <c r="Q3772" s="17">
        <f>IFERROR(Flights[[#This Row],[Distance]]/Flights[[#This Row],[Length (hr)]],"")</f>
        <v>245.93406593406596</v>
      </c>
      <c r="R3772" s="1">
        <v>0.7729166666666667</v>
      </c>
      <c r="S3772" s="1">
        <v>0.7729166666666667</v>
      </c>
      <c r="T3772">
        <v>0</v>
      </c>
      <c r="U3772" t="str">
        <f>IF(Flights[[#This Row],[Arrival Delay]]="","Cancelled",IF(Flights[[#This Row],[Arrival Delay]]&gt;15,"Delayed","On time"))</f>
        <v>On time</v>
      </c>
      <c r="V3772" t="str">
        <f>IF(Flights[[#This Row],[Status]]&lt;&gt;"Delayed","",IF(Flights[[#This Row],[Arrival Delay]]&gt;120,"Severe",IF(Flights[[#This Row],[Arrival Delay]]&gt;60,"Major","Moderate")))</f>
        <v/>
      </c>
      <c r="X3772" t="str">
        <f>IF(OR(AND(Flights[[#This Row],[Status]]="Cancelled",Flights[[#This Row],[Cancellation Reason]]="Airline/Carrier"),Flights[[#This Row],[Delay Type]]="Severe"),"Yes","No")</f>
        <v>No</v>
      </c>
    </row>
    <row r="3773" spans="1:24" x14ac:dyDescent="0.25">
      <c r="A3773" s="3">
        <v>42277</v>
      </c>
      <c r="B3773">
        <f>WEEKNUM(Flights[[#This Row],[Date]],2)</f>
        <v>40</v>
      </c>
      <c r="C3773">
        <f>WEEKDAY(Flights[[#This Row],[Date]],2)</f>
        <v>3</v>
      </c>
      <c r="D3773" t="s">
        <v>1009</v>
      </c>
      <c r="E3773" t="s">
        <v>1989</v>
      </c>
      <c r="F3773" t="s">
        <v>0</v>
      </c>
      <c r="G3773" t="s">
        <v>29</v>
      </c>
      <c r="H3773" t="str">
        <f>_xlfn.XLOOKUP(Flights[[#This Row],[Destination]],Airports!$A$1:$A$77,Airports!$D$1:$D$77,"Code not found")</f>
        <v>Phoenix</v>
      </c>
      <c r="I3773" t="str" cm="1">
        <f t="array" ref="I3773">_xlfn.XLOOKUP(Flights[[#This Row],[Destination]],_xlfn._TRO_TRAILING(Airports!A:A),_xlfn._TRO_TRAILING(Airports!E:E),"Code not found")</f>
        <v>AZ</v>
      </c>
      <c r="J3773" s="1">
        <v>0.77361111111111114</v>
      </c>
      <c r="K3773">
        <f>HOUR(Flights[[#This Row],[Scheduled Departure]])</f>
        <v>18</v>
      </c>
      <c r="L3773" s="1">
        <v>0.77361111111111114</v>
      </c>
      <c r="M3773">
        <v>0</v>
      </c>
      <c r="N3773">
        <v>75</v>
      </c>
      <c r="O3773" s="14">
        <f>Flights[[#This Row],[Length (min)]]/60</f>
        <v>1.25</v>
      </c>
      <c r="P3773">
        <v>370</v>
      </c>
      <c r="Q3773" s="17">
        <f>IFERROR(Flights[[#This Row],[Distance]]/Flights[[#This Row],[Length (hr)]],"")</f>
        <v>296</v>
      </c>
      <c r="R3773" s="1">
        <v>0.82916666666666672</v>
      </c>
      <c r="S3773" s="1">
        <v>0.8256944444444444</v>
      </c>
      <c r="T3773">
        <v>-5</v>
      </c>
      <c r="U3773" t="str">
        <f>IF(Flights[[#This Row],[Arrival Delay]]="","Cancelled",IF(Flights[[#This Row],[Arrival Delay]]&gt;15,"Delayed","On time"))</f>
        <v>On time</v>
      </c>
      <c r="V3773" t="str">
        <f>IF(Flights[[#This Row],[Status]]&lt;&gt;"Delayed","",IF(Flights[[#This Row],[Arrival Delay]]&gt;120,"Severe",IF(Flights[[#This Row],[Arrival Delay]]&gt;60,"Major","Moderate")))</f>
        <v/>
      </c>
      <c r="X3773" t="str">
        <f>IF(OR(AND(Flights[[#This Row],[Status]]="Cancelled",Flights[[#This Row],[Cancellation Reason]]="Airline/Carrier"),Flights[[#This Row],[Delay Type]]="Severe"),"Yes","No")</f>
        <v>No</v>
      </c>
    </row>
    <row r="3774" spans="1:24" x14ac:dyDescent="0.25">
      <c r="A3774" s="3">
        <v>42277</v>
      </c>
      <c r="B3774">
        <f>WEEKNUM(Flights[[#This Row],[Date]],2)</f>
        <v>40</v>
      </c>
      <c r="C3774">
        <f>WEEKDAY(Flights[[#This Row],[Date]],2)</f>
        <v>3</v>
      </c>
      <c r="D3774" t="s">
        <v>116</v>
      </c>
      <c r="E3774" t="s">
        <v>1987</v>
      </c>
      <c r="F3774" t="s">
        <v>0</v>
      </c>
      <c r="G3774" t="s">
        <v>3</v>
      </c>
      <c r="H3774" t="str">
        <f>_xlfn.XLOOKUP(Flights[[#This Row],[Destination]],Airports!$A$1:$A$77,Airports!$D$1:$D$77,"Code not found")</f>
        <v>Dallas</v>
      </c>
      <c r="I3774" t="str" cm="1">
        <f t="array" ref="I3774">_xlfn.XLOOKUP(Flights[[#This Row],[Destination]],_xlfn._TRO_TRAILING(Airports!A:A),_xlfn._TRO_TRAILING(Airports!E:E),"Code not found")</f>
        <v>TX</v>
      </c>
      <c r="J3774" s="1">
        <v>0.80902777777777779</v>
      </c>
      <c r="K3774">
        <f>HOUR(Flights[[#This Row],[Scheduled Departure]])</f>
        <v>19</v>
      </c>
      <c r="L3774" s="1">
        <v>0.80694444444444446</v>
      </c>
      <c r="M3774">
        <v>-3</v>
      </c>
      <c r="N3774">
        <v>179</v>
      </c>
      <c r="O3774" s="14">
        <f>Flights[[#This Row],[Length (min)]]/60</f>
        <v>2.9833333333333334</v>
      </c>
      <c r="P3774">
        <v>1235</v>
      </c>
      <c r="Q3774" s="17">
        <f>IFERROR(Flights[[#This Row],[Distance]]/Flights[[#This Row],[Length (hr)]],"")</f>
        <v>413.96648044692739</v>
      </c>
      <c r="R3774" s="1">
        <v>1.9444444444444445E-2</v>
      </c>
      <c r="S3774" s="1">
        <v>1.4583333333333334E-2</v>
      </c>
      <c r="T3774">
        <v>-7</v>
      </c>
      <c r="U3774" t="str">
        <f>IF(Flights[[#This Row],[Arrival Delay]]="","Cancelled",IF(Flights[[#This Row],[Arrival Delay]]&gt;15,"Delayed","On time"))</f>
        <v>On time</v>
      </c>
      <c r="V3774" t="str">
        <f>IF(Flights[[#This Row],[Status]]&lt;&gt;"Delayed","",IF(Flights[[#This Row],[Arrival Delay]]&gt;120,"Severe",IF(Flights[[#This Row],[Arrival Delay]]&gt;60,"Major","Moderate")))</f>
        <v/>
      </c>
      <c r="X3774" t="str">
        <f>IF(OR(AND(Flights[[#This Row],[Status]]="Cancelled",Flights[[#This Row],[Cancellation Reason]]="Airline/Carrier"),Flights[[#This Row],[Delay Type]]="Severe"),"Yes","No")</f>
        <v>No</v>
      </c>
    </row>
    <row r="3775" spans="1:24" x14ac:dyDescent="0.25">
      <c r="A3775" s="3">
        <v>42277</v>
      </c>
      <c r="B3775">
        <f>WEEKNUM(Flights[[#This Row],[Date]],2)</f>
        <v>40</v>
      </c>
      <c r="C3775">
        <f>WEEKDAY(Flights[[#This Row],[Date]],2)</f>
        <v>3</v>
      </c>
      <c r="D3775" t="s">
        <v>652</v>
      </c>
      <c r="E3775" t="s">
        <v>1991</v>
      </c>
      <c r="F3775" t="s">
        <v>0</v>
      </c>
      <c r="G3775" t="s">
        <v>344</v>
      </c>
      <c r="H3775" t="str">
        <f>_xlfn.XLOOKUP(Flights[[#This Row],[Destination]],Airports!$A$1:$A$77,Airports!$D$1:$D$77,"Code not found")</f>
        <v>Seattle</v>
      </c>
      <c r="I3775" t="str" cm="1">
        <f t="array" ref="I3775">_xlfn.XLOOKUP(Flights[[#This Row],[Destination]],_xlfn._TRO_TRAILING(Airports!A:A),_xlfn._TRO_TRAILING(Airports!E:E),"Code not found")</f>
        <v>WA</v>
      </c>
      <c r="J3775" s="1">
        <v>0.88541666666666663</v>
      </c>
      <c r="K3775">
        <f>HOUR(Flights[[#This Row],[Scheduled Departure]])</f>
        <v>21</v>
      </c>
      <c r="L3775" s="1">
        <v>0.87847222222222221</v>
      </c>
      <c r="M3775">
        <v>-10</v>
      </c>
      <c r="N3775">
        <v>143</v>
      </c>
      <c r="O3775" s="14">
        <f>Flights[[#This Row],[Length (min)]]/60</f>
        <v>2.3833333333333333</v>
      </c>
      <c r="P3775">
        <v>954</v>
      </c>
      <c r="Q3775" s="17">
        <f>IFERROR(Flights[[#This Row],[Distance]]/Flights[[#This Row],[Length (hr)]],"")</f>
        <v>400.27972027972027</v>
      </c>
      <c r="R3775" s="1">
        <v>0.99930555555555556</v>
      </c>
      <c r="S3775" s="1">
        <v>0.97777777777777775</v>
      </c>
      <c r="T3775">
        <v>-31</v>
      </c>
      <c r="U3775" t="str">
        <f>IF(Flights[[#This Row],[Arrival Delay]]="","Cancelled",IF(Flights[[#This Row],[Arrival Delay]]&gt;15,"Delayed","On time"))</f>
        <v>On time</v>
      </c>
      <c r="V3775" t="str">
        <f>IF(Flights[[#This Row],[Status]]&lt;&gt;"Delayed","",IF(Flights[[#This Row],[Arrival Delay]]&gt;120,"Severe",IF(Flights[[#This Row],[Arrival Delay]]&gt;60,"Major","Moderate")))</f>
        <v/>
      </c>
      <c r="X3775" t="str">
        <f>IF(OR(AND(Flights[[#This Row],[Status]]="Cancelled",Flights[[#This Row],[Cancellation Reason]]="Airline/Carrier"),Flights[[#This Row],[Delay Type]]="Severe"),"Yes","No")</f>
        <v>No</v>
      </c>
    </row>
    <row r="3776" spans="1:24" x14ac:dyDescent="0.25">
      <c r="A3776" s="3">
        <v>42277</v>
      </c>
      <c r="B3776">
        <f>WEEKNUM(Flights[[#This Row],[Date]],2)</f>
        <v>40</v>
      </c>
      <c r="C3776">
        <f>WEEKDAY(Flights[[#This Row],[Date]],2)</f>
        <v>3</v>
      </c>
      <c r="D3776" t="s">
        <v>101</v>
      </c>
      <c r="E3776" t="s">
        <v>1987</v>
      </c>
      <c r="F3776" t="s">
        <v>0</v>
      </c>
      <c r="G3776" t="s">
        <v>12</v>
      </c>
      <c r="H3776" t="str">
        <f>_xlfn.XLOOKUP(Flights[[#This Row],[Destination]],Airports!$A$1:$A$77,Airports!$D$1:$D$77,"Code not found")</f>
        <v>New York</v>
      </c>
      <c r="I3776" t="str" cm="1">
        <f t="array" ref="I3776">_xlfn.XLOOKUP(Flights[[#This Row],[Destination]],_xlfn._TRO_TRAILING(Airports!A:A),_xlfn._TRO_TRAILING(Airports!E:E),"Code not found")</f>
        <v>NY</v>
      </c>
      <c r="J3776" s="1">
        <v>0.90625</v>
      </c>
      <c r="K3776">
        <f>HOUR(Flights[[#This Row],[Scheduled Departure]])</f>
        <v>21</v>
      </c>
      <c r="L3776" s="1">
        <v>0.90902777777777777</v>
      </c>
      <c r="M3776">
        <v>4</v>
      </c>
      <c r="N3776">
        <v>305</v>
      </c>
      <c r="O3776" s="14">
        <f>Flights[[#This Row],[Length (min)]]/60</f>
        <v>5.083333333333333</v>
      </c>
      <c r="P3776">
        <v>2475</v>
      </c>
      <c r="Q3776" s="17">
        <f>IFERROR(Flights[[#This Row],[Distance]]/Flights[[#This Row],[Length (hr)]],"")</f>
        <v>486.88524590163939</v>
      </c>
      <c r="R3776" s="1">
        <v>0.26111111111111113</v>
      </c>
      <c r="S3776" s="1">
        <v>0.24583333333333332</v>
      </c>
      <c r="T3776">
        <v>-22</v>
      </c>
      <c r="U3776" t="str">
        <f>IF(Flights[[#This Row],[Arrival Delay]]="","Cancelled",IF(Flights[[#This Row],[Arrival Delay]]&gt;15,"Delayed","On time"))</f>
        <v>On time</v>
      </c>
      <c r="V3776" t="str">
        <f>IF(Flights[[#This Row],[Status]]&lt;&gt;"Delayed","",IF(Flights[[#This Row],[Arrival Delay]]&gt;120,"Severe",IF(Flights[[#This Row],[Arrival Delay]]&gt;60,"Major","Moderate")))</f>
        <v/>
      </c>
      <c r="X3776" t="str">
        <f>IF(OR(AND(Flights[[#This Row],[Status]]="Cancelled",Flights[[#This Row],[Cancellation Reason]]="Airline/Carrier"),Flights[[#This Row],[Delay Type]]="Severe"),"Yes","No")</f>
        <v>No</v>
      </c>
    </row>
    <row r="3777" spans="1:24" x14ac:dyDescent="0.25">
      <c r="A3777" s="3">
        <v>42277</v>
      </c>
      <c r="B3777">
        <f>WEEKNUM(Flights[[#This Row],[Date]],2)</f>
        <v>40</v>
      </c>
      <c r="C3777">
        <f>WEEKDAY(Flights[[#This Row],[Date]],2)</f>
        <v>3</v>
      </c>
      <c r="D3777" t="s">
        <v>660</v>
      </c>
      <c r="E3777" t="s">
        <v>1990</v>
      </c>
      <c r="F3777" t="s">
        <v>0</v>
      </c>
      <c r="G3777" t="s">
        <v>12</v>
      </c>
      <c r="H3777" t="str">
        <f>_xlfn.XLOOKUP(Flights[[#This Row],[Destination]],Airports!$A$1:$A$77,Airports!$D$1:$D$77,"Code not found")</f>
        <v>New York</v>
      </c>
      <c r="I3777" t="str" cm="1">
        <f t="array" ref="I3777">_xlfn.XLOOKUP(Flights[[#This Row],[Destination]],_xlfn._TRO_TRAILING(Airports!A:A),_xlfn._TRO_TRAILING(Airports!E:E),"Code not found")</f>
        <v>NY</v>
      </c>
      <c r="J3777" s="1">
        <v>0.92361111111111116</v>
      </c>
      <c r="K3777">
        <f>HOUR(Flights[[#This Row],[Scheduled Departure]])</f>
        <v>22</v>
      </c>
      <c r="L3777" s="1">
        <v>0.92222222222222228</v>
      </c>
      <c r="M3777">
        <v>-2</v>
      </c>
      <c r="N3777">
        <v>298</v>
      </c>
      <c r="O3777" s="14">
        <f>Flights[[#This Row],[Length (min)]]/60</f>
        <v>4.9666666666666668</v>
      </c>
      <c r="P3777">
        <v>2475</v>
      </c>
      <c r="Q3777" s="17">
        <f>IFERROR(Flights[[#This Row],[Distance]]/Flights[[#This Row],[Length (hr)]],"")</f>
        <v>498.32214765100667</v>
      </c>
      <c r="R3777" s="1">
        <v>0.27083333333333331</v>
      </c>
      <c r="S3777" s="1">
        <v>0.25416666666666665</v>
      </c>
      <c r="T3777">
        <v>-24</v>
      </c>
      <c r="U3777" t="str">
        <f>IF(Flights[[#This Row],[Arrival Delay]]="","Cancelled",IF(Flights[[#This Row],[Arrival Delay]]&gt;15,"Delayed","On time"))</f>
        <v>On time</v>
      </c>
      <c r="V3777" t="str">
        <f>IF(Flights[[#This Row],[Status]]&lt;&gt;"Delayed","",IF(Flights[[#This Row],[Arrival Delay]]&gt;120,"Severe",IF(Flights[[#This Row],[Arrival Delay]]&gt;60,"Major","Moderate")))</f>
        <v/>
      </c>
      <c r="X3777" t="str">
        <f>IF(OR(AND(Flights[[#This Row],[Status]]="Cancelled",Flights[[#This Row],[Cancellation Reason]]="Airline/Carrier"),Flights[[#This Row],[Delay Type]]="Severe"),"Yes","No")</f>
        <v>No</v>
      </c>
    </row>
    <row r="3778" spans="1:24" x14ac:dyDescent="0.25">
      <c r="A3778" s="3">
        <v>42278</v>
      </c>
      <c r="B3778">
        <f>WEEKNUM(Flights[[#This Row],[Date]],2)</f>
        <v>40</v>
      </c>
      <c r="C3778">
        <f>WEEKDAY(Flights[[#This Row],[Date]],2)</f>
        <v>4</v>
      </c>
      <c r="D3778" t="s">
        <v>1793</v>
      </c>
      <c r="E3778" t="s">
        <v>1995</v>
      </c>
      <c r="F3778" t="s">
        <v>0</v>
      </c>
      <c r="G3778" t="s">
        <v>303</v>
      </c>
      <c r="H3778" t="str">
        <f>_xlfn.XLOOKUP(Flights[[#This Row],[Destination]],Airports!$A$1:$A$77,Airports!$D$1:$D$77,"Code not found")</f>
        <v>Kansas City</v>
      </c>
      <c r="I3778" t="str" cm="1">
        <f t="array" ref="I3778">_xlfn.XLOOKUP(Flights[[#This Row],[Destination]],_xlfn._TRO_TRAILING(Airports!A:A),_xlfn._TRO_TRAILING(Airports!E:E),"Code not found")</f>
        <v>MO</v>
      </c>
      <c r="J3778" s="1">
        <v>0.25694444444444442</v>
      </c>
      <c r="K3778">
        <f>HOUR(Flights[[#This Row],[Scheduled Departure]])</f>
        <v>6</v>
      </c>
      <c r="L3778" s="1">
        <v>0.25624999999999998</v>
      </c>
      <c r="M3778">
        <v>-1</v>
      </c>
      <c r="N3778">
        <v>189</v>
      </c>
      <c r="O3778" s="14">
        <f>Flights[[#This Row],[Length (min)]]/60</f>
        <v>3.15</v>
      </c>
      <c r="P3778">
        <v>1363</v>
      </c>
      <c r="Q3778" s="17">
        <f>IFERROR(Flights[[#This Row],[Distance]]/Flights[[#This Row],[Length (hr)]],"")</f>
        <v>432.69841269841271</v>
      </c>
      <c r="R3778" s="1">
        <v>0.47222222222222221</v>
      </c>
      <c r="S3778" s="1">
        <v>0.47083333333333333</v>
      </c>
      <c r="T3778">
        <v>-2</v>
      </c>
      <c r="U3778" t="str">
        <f>IF(Flights[[#This Row],[Arrival Delay]]="","Cancelled",IF(Flights[[#This Row],[Arrival Delay]]&gt;15,"Delayed","On time"))</f>
        <v>On time</v>
      </c>
      <c r="V3778" t="str">
        <f>IF(Flights[[#This Row],[Status]]&lt;&gt;"Delayed","",IF(Flights[[#This Row],[Arrival Delay]]&gt;120,"Severe",IF(Flights[[#This Row],[Arrival Delay]]&gt;60,"Major","Moderate")))</f>
        <v/>
      </c>
      <c r="X3778" t="str">
        <f>IF(OR(AND(Flights[[#This Row],[Status]]="Cancelled",Flights[[#This Row],[Cancellation Reason]]="Airline/Carrier"),Flights[[#This Row],[Delay Type]]="Severe"),"Yes","No")</f>
        <v>No</v>
      </c>
    </row>
    <row r="3779" spans="1:24" x14ac:dyDescent="0.25">
      <c r="A3779" s="3">
        <v>42278</v>
      </c>
      <c r="B3779">
        <f>WEEKNUM(Flights[[#This Row],[Date]],2)</f>
        <v>40</v>
      </c>
      <c r="C3779">
        <f>WEEKDAY(Flights[[#This Row],[Date]],2)</f>
        <v>4</v>
      </c>
      <c r="D3779" t="s">
        <v>397</v>
      </c>
      <c r="E3779" t="s">
        <v>1994</v>
      </c>
      <c r="F3779" t="s">
        <v>0</v>
      </c>
      <c r="G3779" t="s">
        <v>339</v>
      </c>
      <c r="H3779" t="str">
        <f>_xlfn.XLOOKUP(Flights[[#This Row],[Destination]],Airports!$A$1:$A$77,Airports!$D$1:$D$77,"Code not found")</f>
        <v>San Diego</v>
      </c>
      <c r="I3779" t="str" cm="1">
        <f t="array" ref="I3779">_xlfn.XLOOKUP(Flights[[#This Row],[Destination]],_xlfn._TRO_TRAILING(Airports!A:A),_xlfn._TRO_TRAILING(Airports!E:E),"Code not found")</f>
        <v>CA</v>
      </c>
      <c r="J3779" s="1">
        <v>0.25694444444444442</v>
      </c>
      <c r="K3779">
        <f>HOUR(Flights[[#This Row],[Scheduled Departure]])</f>
        <v>6</v>
      </c>
      <c r="L3779" s="1">
        <v>0.25486111111111109</v>
      </c>
      <c r="M3779">
        <v>-3</v>
      </c>
      <c r="N3779">
        <v>57</v>
      </c>
      <c r="O3779" s="14">
        <f>Flights[[#This Row],[Length (min)]]/60</f>
        <v>0.95</v>
      </c>
      <c r="P3779">
        <v>109</v>
      </c>
      <c r="Q3779" s="17">
        <f>IFERROR(Flights[[#This Row],[Distance]]/Flights[[#This Row],[Length (hr)]],"")</f>
        <v>114.73684210526316</v>
      </c>
      <c r="R3779" s="1">
        <v>0.2951388888888889</v>
      </c>
      <c r="S3779" s="1">
        <v>0.29444444444444445</v>
      </c>
      <c r="T3779">
        <v>-1</v>
      </c>
      <c r="U3779" t="str">
        <f>IF(Flights[[#This Row],[Arrival Delay]]="","Cancelled",IF(Flights[[#This Row],[Arrival Delay]]&gt;15,"Delayed","On time"))</f>
        <v>On time</v>
      </c>
      <c r="V3779" t="str">
        <f>IF(Flights[[#This Row],[Status]]&lt;&gt;"Delayed","",IF(Flights[[#This Row],[Arrival Delay]]&gt;120,"Severe",IF(Flights[[#This Row],[Arrival Delay]]&gt;60,"Major","Moderate")))</f>
        <v/>
      </c>
      <c r="X3779" t="str">
        <f>IF(OR(AND(Flights[[#This Row],[Status]]="Cancelled",Flights[[#This Row],[Cancellation Reason]]="Airline/Carrier"),Flights[[#This Row],[Delay Type]]="Severe"),"Yes","No")</f>
        <v>No</v>
      </c>
    </row>
    <row r="3780" spans="1:24" x14ac:dyDescent="0.25">
      <c r="A3780" s="3">
        <v>42278</v>
      </c>
      <c r="B3780">
        <f>WEEKNUM(Flights[[#This Row],[Date]],2)</f>
        <v>40</v>
      </c>
      <c r="C3780">
        <f>WEEKDAY(Flights[[#This Row],[Date]],2)</f>
        <v>4</v>
      </c>
      <c r="D3780" t="s">
        <v>1581</v>
      </c>
      <c r="E3780" t="s">
        <v>1995</v>
      </c>
      <c r="F3780" t="s">
        <v>0</v>
      </c>
      <c r="G3780" t="s">
        <v>349</v>
      </c>
      <c r="H3780" t="str">
        <f>_xlfn.XLOOKUP(Flights[[#This Row],[Destination]],Airports!$A$1:$A$77,Airports!$D$1:$D$77,"Code not found")</f>
        <v>Salt Lake City</v>
      </c>
      <c r="I3780" t="str" cm="1">
        <f t="array" ref="I3780">_xlfn.XLOOKUP(Flights[[#This Row],[Destination]],_xlfn._TRO_TRAILING(Airports!A:A),_xlfn._TRO_TRAILING(Airports!E:E),"Code not found")</f>
        <v>UT</v>
      </c>
      <c r="J3780" s="1">
        <v>0.35416666666666669</v>
      </c>
      <c r="K3780">
        <f>HOUR(Flights[[#This Row],[Scheduled Departure]])</f>
        <v>8</v>
      </c>
      <c r="L3780" s="1">
        <v>0.3527777777777778</v>
      </c>
      <c r="M3780">
        <v>-2</v>
      </c>
      <c r="N3780">
        <v>92</v>
      </c>
      <c r="O3780" s="14">
        <f>Flights[[#This Row],[Length (min)]]/60</f>
        <v>1.5333333333333334</v>
      </c>
      <c r="P3780">
        <v>590</v>
      </c>
      <c r="Q3780" s="17">
        <f>IFERROR(Flights[[#This Row],[Distance]]/Flights[[#This Row],[Length (hr)]],"")</f>
        <v>384.78260869565213</v>
      </c>
      <c r="R3780" s="1">
        <v>0.46527777777777779</v>
      </c>
      <c r="S3780" s="1">
        <v>0.45833333333333331</v>
      </c>
      <c r="T3780">
        <v>-10</v>
      </c>
      <c r="U3780" t="str">
        <f>IF(Flights[[#This Row],[Arrival Delay]]="","Cancelled",IF(Flights[[#This Row],[Arrival Delay]]&gt;15,"Delayed","On time"))</f>
        <v>On time</v>
      </c>
      <c r="V3780" t="str">
        <f>IF(Flights[[#This Row],[Status]]&lt;&gt;"Delayed","",IF(Flights[[#This Row],[Arrival Delay]]&gt;120,"Severe",IF(Flights[[#This Row],[Arrival Delay]]&gt;60,"Major","Moderate")))</f>
        <v/>
      </c>
      <c r="X3780" t="str">
        <f>IF(OR(AND(Flights[[#This Row],[Status]]="Cancelled",Flights[[#This Row],[Cancellation Reason]]="Airline/Carrier"),Flights[[#This Row],[Delay Type]]="Severe"),"Yes","No")</f>
        <v>No</v>
      </c>
    </row>
    <row r="3781" spans="1:24" x14ac:dyDescent="0.25">
      <c r="A3781" s="3">
        <v>42278</v>
      </c>
      <c r="B3781">
        <f>WEEKNUM(Flights[[#This Row],[Date]],2)</f>
        <v>40</v>
      </c>
      <c r="C3781">
        <f>WEEKDAY(Flights[[#This Row],[Date]],2)</f>
        <v>4</v>
      </c>
      <c r="D3781" t="s">
        <v>718</v>
      </c>
      <c r="E3781" t="s">
        <v>1994</v>
      </c>
      <c r="F3781" t="s">
        <v>0</v>
      </c>
      <c r="G3781" t="s">
        <v>313</v>
      </c>
      <c r="H3781" t="str">
        <f>_xlfn.XLOOKUP(Flights[[#This Row],[Destination]],Airports!$A$1:$A$77,Airports!$D$1:$D$77,"Code not found")</f>
        <v>Monterey</v>
      </c>
      <c r="I3781" t="str" cm="1">
        <f t="array" ref="I3781">_xlfn.XLOOKUP(Flights[[#This Row],[Destination]],_xlfn._TRO_TRAILING(Airports!A:A),_xlfn._TRO_TRAILING(Airports!E:E),"Code not found")</f>
        <v>CA</v>
      </c>
      <c r="J3781" s="1">
        <v>0.3840277777777778</v>
      </c>
      <c r="K3781">
        <f>HOUR(Flights[[#This Row],[Scheduled Departure]])</f>
        <v>9</v>
      </c>
      <c r="L3781" s="1">
        <v>0.52777777777777779</v>
      </c>
      <c r="M3781">
        <v>207</v>
      </c>
      <c r="N3781">
        <v>68</v>
      </c>
      <c r="O3781" s="14">
        <f>Flights[[#This Row],[Length (min)]]/60</f>
        <v>1.1333333333333333</v>
      </c>
      <c r="P3781">
        <v>266</v>
      </c>
      <c r="Q3781" s="17">
        <f>IFERROR(Flights[[#This Row],[Distance]]/Flights[[#This Row],[Length (hr)]],"")</f>
        <v>234.70588235294119</v>
      </c>
      <c r="R3781" s="1">
        <v>0.44027777777777777</v>
      </c>
      <c r="S3781" s="1">
        <v>0.57499999999999996</v>
      </c>
      <c r="T3781">
        <v>194</v>
      </c>
      <c r="U3781" t="str">
        <f>IF(Flights[[#This Row],[Arrival Delay]]="","Cancelled",IF(Flights[[#This Row],[Arrival Delay]]&gt;15,"Delayed","On time"))</f>
        <v>Delayed</v>
      </c>
      <c r="V3781" t="str">
        <f>IF(Flights[[#This Row],[Status]]&lt;&gt;"Delayed","",IF(Flights[[#This Row],[Arrival Delay]]&gt;120,"Severe",IF(Flights[[#This Row],[Arrival Delay]]&gt;60,"Major","Moderate")))</f>
        <v>Severe</v>
      </c>
      <c r="X3781" t="str">
        <f>IF(OR(AND(Flights[[#This Row],[Status]]="Cancelled",Flights[[#This Row],[Cancellation Reason]]="Airline/Carrier"),Flights[[#This Row],[Delay Type]]="Severe"),"Yes","No")</f>
        <v>Yes</v>
      </c>
    </row>
    <row r="3782" spans="1:24" x14ac:dyDescent="0.25">
      <c r="A3782" s="3">
        <v>42278</v>
      </c>
      <c r="B3782">
        <f>WEEKNUM(Flights[[#This Row],[Date]],2)</f>
        <v>40</v>
      </c>
      <c r="C3782">
        <f>WEEKDAY(Flights[[#This Row],[Date]],2)</f>
        <v>4</v>
      </c>
      <c r="D3782" t="s">
        <v>1726</v>
      </c>
      <c r="E3782" t="s">
        <v>1995</v>
      </c>
      <c r="F3782" t="s">
        <v>0</v>
      </c>
      <c r="G3782" t="s">
        <v>246</v>
      </c>
      <c r="H3782" t="str">
        <f>_xlfn.XLOOKUP(Flights[[#This Row],[Destination]],Airports!$A$1:$A$77,Airports!$D$1:$D$77,"Code not found")</f>
        <v>Albuquerque</v>
      </c>
      <c r="I3782" t="str" cm="1">
        <f t="array" ref="I3782">_xlfn.XLOOKUP(Flights[[#This Row],[Destination]],_xlfn._TRO_TRAILING(Airports!A:A),_xlfn._TRO_TRAILING(Airports!E:E),"Code not found")</f>
        <v>NM</v>
      </c>
      <c r="J3782" s="1">
        <v>0.41319444444444442</v>
      </c>
      <c r="K3782">
        <f>HOUR(Flights[[#This Row],[Scheduled Departure]])</f>
        <v>9</v>
      </c>
      <c r="L3782" s="1">
        <v>0.42569444444444443</v>
      </c>
      <c r="M3782">
        <v>18</v>
      </c>
      <c r="N3782">
        <v>113</v>
      </c>
      <c r="O3782" s="14">
        <f>Flights[[#This Row],[Length (min)]]/60</f>
        <v>1.8833333333333333</v>
      </c>
      <c r="P3782">
        <v>677</v>
      </c>
      <c r="Q3782" s="17">
        <f>IFERROR(Flights[[#This Row],[Distance]]/Flights[[#This Row],[Length (hr)]],"")</f>
        <v>359.46902654867256</v>
      </c>
      <c r="R3782" s="1">
        <v>0.52777777777777779</v>
      </c>
      <c r="S3782" s="1">
        <v>0.54583333333333328</v>
      </c>
      <c r="T3782">
        <v>26</v>
      </c>
      <c r="U3782" t="str">
        <f>IF(Flights[[#This Row],[Arrival Delay]]="","Cancelled",IF(Flights[[#This Row],[Arrival Delay]]&gt;15,"Delayed","On time"))</f>
        <v>Delayed</v>
      </c>
      <c r="V3782" t="str">
        <f>IF(Flights[[#This Row],[Status]]&lt;&gt;"Delayed","",IF(Flights[[#This Row],[Arrival Delay]]&gt;120,"Severe",IF(Flights[[#This Row],[Arrival Delay]]&gt;60,"Major","Moderate")))</f>
        <v>Moderate</v>
      </c>
      <c r="X3782" t="str">
        <f>IF(OR(AND(Flights[[#This Row],[Status]]="Cancelled",Flights[[#This Row],[Cancellation Reason]]="Airline/Carrier"),Flights[[#This Row],[Delay Type]]="Severe"),"Yes","No")</f>
        <v>No</v>
      </c>
    </row>
    <row r="3783" spans="1:24" x14ac:dyDescent="0.25">
      <c r="A3783" s="3">
        <v>42278</v>
      </c>
      <c r="B3783">
        <f>WEEKNUM(Flights[[#This Row],[Date]],2)</f>
        <v>40</v>
      </c>
      <c r="C3783">
        <f>WEEKDAY(Flights[[#This Row],[Date]],2)</f>
        <v>4</v>
      </c>
      <c r="D3783" t="s">
        <v>1805</v>
      </c>
      <c r="E3783" t="s">
        <v>1994</v>
      </c>
      <c r="F3783" t="s">
        <v>0</v>
      </c>
      <c r="G3783" t="s">
        <v>349</v>
      </c>
      <c r="H3783" t="str">
        <f>_xlfn.XLOOKUP(Flights[[#This Row],[Destination]],Airports!$A$1:$A$77,Airports!$D$1:$D$77,"Code not found")</f>
        <v>Salt Lake City</v>
      </c>
      <c r="I3783" t="str" cm="1">
        <f t="array" ref="I3783">_xlfn.XLOOKUP(Flights[[#This Row],[Destination]],_xlfn._TRO_TRAILING(Airports!A:A),_xlfn._TRO_TRAILING(Airports!E:E),"Code not found")</f>
        <v>UT</v>
      </c>
      <c r="J3783" s="1">
        <v>0.41875000000000001</v>
      </c>
      <c r="K3783">
        <f>HOUR(Flights[[#This Row],[Scheduled Departure]])</f>
        <v>10</v>
      </c>
      <c r="L3783" s="1">
        <v>0.46805555555555556</v>
      </c>
      <c r="M3783">
        <v>71</v>
      </c>
      <c r="N3783">
        <v>99</v>
      </c>
      <c r="O3783" s="14">
        <f>Flights[[#This Row],[Length (min)]]/60</f>
        <v>1.65</v>
      </c>
      <c r="P3783">
        <v>590</v>
      </c>
      <c r="Q3783" s="17">
        <f>IFERROR(Flights[[#This Row],[Distance]]/Flights[[#This Row],[Length (hr)]],"")</f>
        <v>357.57575757575762</v>
      </c>
      <c r="R3783" s="1">
        <v>0.54166666666666663</v>
      </c>
      <c r="S3783" s="1">
        <v>0.57847222222222228</v>
      </c>
      <c r="T3783">
        <v>53</v>
      </c>
      <c r="U3783" t="str">
        <f>IF(Flights[[#This Row],[Arrival Delay]]="","Cancelled",IF(Flights[[#This Row],[Arrival Delay]]&gt;15,"Delayed","On time"))</f>
        <v>Delayed</v>
      </c>
      <c r="V3783" t="str">
        <f>IF(Flights[[#This Row],[Status]]&lt;&gt;"Delayed","",IF(Flights[[#This Row],[Arrival Delay]]&gt;120,"Severe",IF(Flights[[#This Row],[Arrival Delay]]&gt;60,"Major","Moderate")))</f>
        <v>Moderate</v>
      </c>
      <c r="X3783" t="str">
        <f>IF(OR(AND(Flights[[#This Row],[Status]]="Cancelled",Flights[[#This Row],[Cancellation Reason]]="Airline/Carrier"),Flights[[#This Row],[Delay Type]]="Severe"),"Yes","No")</f>
        <v>No</v>
      </c>
    </row>
    <row r="3784" spans="1:24" x14ac:dyDescent="0.25">
      <c r="A3784" s="3">
        <v>42278</v>
      </c>
      <c r="B3784">
        <f>WEEKNUM(Flights[[#This Row],[Date]],2)</f>
        <v>40</v>
      </c>
      <c r="C3784">
        <f>WEEKDAY(Flights[[#This Row],[Date]],2)</f>
        <v>4</v>
      </c>
      <c r="D3784" t="s">
        <v>1379</v>
      </c>
      <c r="E3784" t="s">
        <v>1996</v>
      </c>
      <c r="F3784" t="s">
        <v>0</v>
      </c>
      <c r="G3784" t="s">
        <v>15</v>
      </c>
      <c r="H3784" t="str">
        <f>_xlfn.XLOOKUP(Flights[[#This Row],[Destination]],Airports!$A$1:$A$77,Airports!$D$1:$D$77,"Code not found")</f>
        <v>Las Vegas</v>
      </c>
      <c r="I3784" t="str" cm="1">
        <f t="array" ref="I3784">_xlfn.XLOOKUP(Flights[[#This Row],[Destination]],_xlfn._TRO_TRAILING(Airports!A:A),_xlfn._TRO_TRAILING(Airports!E:E),"Code not found")</f>
        <v>NV</v>
      </c>
      <c r="J3784" s="1">
        <v>0.53472222222222221</v>
      </c>
      <c r="K3784">
        <f>HOUR(Flights[[#This Row],[Scheduled Departure]])</f>
        <v>12</v>
      </c>
      <c r="L3784" s="1">
        <v>0.55625000000000002</v>
      </c>
      <c r="M3784">
        <v>31</v>
      </c>
      <c r="N3784">
        <v>62</v>
      </c>
      <c r="O3784" s="14">
        <f>Flights[[#This Row],[Length (min)]]/60</f>
        <v>1.0333333333333334</v>
      </c>
      <c r="P3784">
        <v>236</v>
      </c>
      <c r="Q3784" s="17">
        <f>IFERROR(Flights[[#This Row],[Distance]]/Flights[[#This Row],[Length (hr)]],"")</f>
        <v>228.38709677419354</v>
      </c>
      <c r="R3784" s="1">
        <v>0.58333333333333337</v>
      </c>
      <c r="S3784" s="1">
        <v>0.59930555555555554</v>
      </c>
      <c r="T3784">
        <v>23</v>
      </c>
      <c r="U3784" t="str">
        <f>IF(Flights[[#This Row],[Arrival Delay]]="","Cancelled",IF(Flights[[#This Row],[Arrival Delay]]&gt;15,"Delayed","On time"))</f>
        <v>Delayed</v>
      </c>
      <c r="V3784" t="str">
        <f>IF(Flights[[#This Row],[Status]]&lt;&gt;"Delayed","",IF(Flights[[#This Row],[Arrival Delay]]&gt;120,"Severe",IF(Flights[[#This Row],[Arrival Delay]]&gt;60,"Major","Moderate")))</f>
        <v>Moderate</v>
      </c>
      <c r="X3784" t="str">
        <f>IF(OR(AND(Flights[[#This Row],[Status]]="Cancelled",Flights[[#This Row],[Cancellation Reason]]="Airline/Carrier"),Flights[[#This Row],[Delay Type]]="Severe"),"Yes","No")</f>
        <v>No</v>
      </c>
    </row>
    <row r="3785" spans="1:24" x14ac:dyDescent="0.25">
      <c r="A3785" s="3">
        <v>42278</v>
      </c>
      <c r="B3785">
        <f>WEEKNUM(Flights[[#This Row],[Date]],2)</f>
        <v>40</v>
      </c>
      <c r="C3785">
        <f>WEEKDAY(Flights[[#This Row],[Date]],2)</f>
        <v>4</v>
      </c>
      <c r="D3785" t="s">
        <v>482</v>
      </c>
      <c r="E3785" t="s">
        <v>1989</v>
      </c>
      <c r="F3785" t="s">
        <v>0</v>
      </c>
      <c r="G3785" t="s">
        <v>26</v>
      </c>
      <c r="H3785" t="str">
        <f>_xlfn.XLOOKUP(Flights[[#This Row],[Destination]],Airports!$A$1:$A$77,Airports!$D$1:$D$77,"Code not found")</f>
        <v>Atlanta</v>
      </c>
      <c r="I3785" t="str" cm="1">
        <f t="array" ref="I3785">_xlfn.XLOOKUP(Flights[[#This Row],[Destination]],_xlfn._TRO_TRAILING(Airports!A:A),_xlfn._TRO_TRAILING(Airports!E:E),"Code not found")</f>
        <v>GA</v>
      </c>
      <c r="J3785" s="1">
        <v>0.5708333333333333</v>
      </c>
      <c r="K3785">
        <f>HOUR(Flights[[#This Row],[Scheduled Departure]])</f>
        <v>13</v>
      </c>
      <c r="L3785" s="1">
        <v>0.58125000000000004</v>
      </c>
      <c r="M3785">
        <v>15</v>
      </c>
      <c r="N3785">
        <v>275</v>
      </c>
      <c r="O3785" s="14">
        <f>Flights[[#This Row],[Length (min)]]/60</f>
        <v>4.583333333333333</v>
      </c>
      <c r="P3785">
        <v>1947</v>
      </c>
      <c r="Q3785" s="17">
        <f>IFERROR(Flights[[#This Row],[Distance]]/Flights[[#This Row],[Length (hr)]],"")</f>
        <v>424.8</v>
      </c>
      <c r="R3785" s="1">
        <v>0.87569444444444444</v>
      </c>
      <c r="S3785" s="1">
        <v>0.89722222222222225</v>
      </c>
      <c r="T3785">
        <v>31</v>
      </c>
      <c r="U3785" t="str">
        <f>IF(Flights[[#This Row],[Arrival Delay]]="","Cancelled",IF(Flights[[#This Row],[Arrival Delay]]&gt;15,"Delayed","On time"))</f>
        <v>Delayed</v>
      </c>
      <c r="V3785" t="str">
        <f>IF(Flights[[#This Row],[Status]]&lt;&gt;"Delayed","",IF(Flights[[#This Row],[Arrival Delay]]&gt;120,"Severe",IF(Flights[[#This Row],[Arrival Delay]]&gt;60,"Major","Moderate")))</f>
        <v>Moderate</v>
      </c>
      <c r="X3785" t="str">
        <f>IF(OR(AND(Flights[[#This Row],[Status]]="Cancelled",Flights[[#This Row],[Cancellation Reason]]="Airline/Carrier"),Flights[[#This Row],[Delay Type]]="Severe"),"Yes","No")</f>
        <v>No</v>
      </c>
    </row>
    <row r="3786" spans="1:24" x14ac:dyDescent="0.25">
      <c r="A3786" s="3">
        <v>42278</v>
      </c>
      <c r="B3786">
        <f>WEEKNUM(Flights[[#This Row],[Date]],2)</f>
        <v>40</v>
      </c>
      <c r="C3786">
        <f>WEEKDAY(Flights[[#This Row],[Date]],2)</f>
        <v>4</v>
      </c>
      <c r="D3786" t="s">
        <v>144</v>
      </c>
      <c r="E3786" t="s">
        <v>1987</v>
      </c>
      <c r="F3786" t="s">
        <v>0</v>
      </c>
      <c r="G3786" t="s">
        <v>2</v>
      </c>
      <c r="H3786" t="str">
        <f>_xlfn.XLOOKUP(Flights[[#This Row],[Destination]],Airports!$A$1:$A$77,Airports!$D$1:$D$77,"Code not found")</f>
        <v>Miami</v>
      </c>
      <c r="I3786" t="str" cm="1">
        <f t="array" ref="I3786">_xlfn.XLOOKUP(Flights[[#This Row],[Destination]],_xlfn._TRO_TRAILING(Airports!A:A),_xlfn._TRO_TRAILING(Airports!E:E),"Code not found")</f>
        <v>FL</v>
      </c>
      <c r="J3786" s="1">
        <v>0.58333333333333337</v>
      </c>
      <c r="K3786">
        <f>HOUR(Flights[[#This Row],[Scheduled Departure]])</f>
        <v>14</v>
      </c>
      <c r="L3786" s="1">
        <v>0.58472222222222225</v>
      </c>
      <c r="M3786">
        <v>2</v>
      </c>
      <c r="N3786">
        <v>293</v>
      </c>
      <c r="O3786" s="14">
        <f>Flights[[#This Row],[Length (min)]]/60</f>
        <v>4.8833333333333337</v>
      </c>
      <c r="P3786">
        <v>2342</v>
      </c>
      <c r="Q3786" s="17">
        <f>IFERROR(Flights[[#This Row],[Distance]]/Flights[[#This Row],[Length (hr)]],"")</f>
        <v>479.59044368600678</v>
      </c>
      <c r="R3786" s="1">
        <v>0.91041666666666665</v>
      </c>
      <c r="S3786" s="1">
        <v>0.91319444444444442</v>
      </c>
      <c r="T3786">
        <v>4</v>
      </c>
      <c r="U3786" t="str">
        <f>IF(Flights[[#This Row],[Arrival Delay]]="","Cancelled",IF(Flights[[#This Row],[Arrival Delay]]&gt;15,"Delayed","On time"))</f>
        <v>On time</v>
      </c>
      <c r="V3786" t="str">
        <f>IF(Flights[[#This Row],[Status]]&lt;&gt;"Delayed","",IF(Flights[[#This Row],[Arrival Delay]]&gt;120,"Severe",IF(Flights[[#This Row],[Arrival Delay]]&gt;60,"Major","Moderate")))</f>
        <v/>
      </c>
      <c r="X3786" t="str">
        <f>IF(OR(AND(Flights[[#This Row],[Status]]="Cancelled",Flights[[#This Row],[Cancellation Reason]]="Airline/Carrier"),Flights[[#This Row],[Delay Type]]="Severe"),"Yes","No")</f>
        <v>No</v>
      </c>
    </row>
    <row r="3787" spans="1:24" x14ac:dyDescent="0.25">
      <c r="A3787" s="3">
        <v>42278</v>
      </c>
      <c r="B3787">
        <f>WEEKNUM(Flights[[#This Row],[Date]],2)</f>
        <v>40</v>
      </c>
      <c r="C3787">
        <f>WEEKDAY(Flights[[#This Row],[Date]],2)</f>
        <v>4</v>
      </c>
      <c r="D3787" t="s">
        <v>1810</v>
      </c>
      <c r="E3787" t="s">
        <v>1990</v>
      </c>
      <c r="F3787" t="s">
        <v>0</v>
      </c>
      <c r="G3787" t="s">
        <v>15</v>
      </c>
      <c r="H3787" t="str">
        <f>_xlfn.XLOOKUP(Flights[[#This Row],[Destination]],Airports!$A$1:$A$77,Airports!$D$1:$D$77,"Code not found")</f>
        <v>Las Vegas</v>
      </c>
      <c r="I3787" t="str" cm="1">
        <f t="array" ref="I3787">_xlfn.XLOOKUP(Flights[[#This Row],[Destination]],_xlfn._TRO_TRAILING(Airports!A:A),_xlfn._TRO_TRAILING(Airports!E:E),"Code not found")</f>
        <v>NV</v>
      </c>
      <c r="J3787" s="1">
        <v>0.95833333333333337</v>
      </c>
      <c r="K3787">
        <f>HOUR(Flights[[#This Row],[Scheduled Departure]])</f>
        <v>23</v>
      </c>
      <c r="L3787" s="1">
        <v>0.96944444444444444</v>
      </c>
      <c r="M3787">
        <v>16</v>
      </c>
      <c r="N3787">
        <v>61</v>
      </c>
      <c r="O3787" s="14">
        <f>Flights[[#This Row],[Length (min)]]/60</f>
        <v>1.0166666666666666</v>
      </c>
      <c r="P3787">
        <v>236</v>
      </c>
      <c r="Q3787" s="17">
        <f>IFERROR(Flights[[#This Row],[Distance]]/Flights[[#This Row],[Length (hr)]],"")</f>
        <v>232.13114754098362</v>
      </c>
      <c r="R3787" s="1">
        <v>9.0277777777777769E-3</v>
      </c>
      <c r="S3787" s="1">
        <v>1.1805555555555555E-2</v>
      </c>
      <c r="T3787">
        <v>4</v>
      </c>
      <c r="U3787" t="str">
        <f>IF(Flights[[#This Row],[Arrival Delay]]="","Cancelled",IF(Flights[[#This Row],[Arrival Delay]]&gt;15,"Delayed","On time"))</f>
        <v>On time</v>
      </c>
      <c r="V3787" t="str">
        <f>IF(Flights[[#This Row],[Status]]&lt;&gt;"Delayed","",IF(Flights[[#This Row],[Arrival Delay]]&gt;120,"Severe",IF(Flights[[#This Row],[Arrival Delay]]&gt;60,"Major","Moderate")))</f>
        <v/>
      </c>
      <c r="X3787" t="str">
        <f>IF(OR(AND(Flights[[#This Row],[Status]]="Cancelled",Flights[[#This Row],[Cancellation Reason]]="Airline/Carrier"),Flights[[#This Row],[Delay Type]]="Severe"),"Yes","No")</f>
        <v>No</v>
      </c>
    </row>
    <row r="3788" spans="1:24" x14ac:dyDescent="0.25">
      <c r="A3788" s="3">
        <v>42278</v>
      </c>
      <c r="B3788">
        <f>WEEKNUM(Flights[[#This Row],[Date]],2)</f>
        <v>40</v>
      </c>
      <c r="C3788">
        <f>WEEKDAY(Flights[[#This Row],[Date]],2)</f>
        <v>4</v>
      </c>
      <c r="D3788" t="s">
        <v>1381</v>
      </c>
      <c r="E3788" t="s">
        <v>1998</v>
      </c>
      <c r="F3788" t="s">
        <v>0</v>
      </c>
      <c r="G3788" t="s">
        <v>26</v>
      </c>
      <c r="H3788" t="str">
        <f>_xlfn.XLOOKUP(Flights[[#This Row],[Destination]],Airports!$A$1:$A$77,Airports!$D$1:$D$77,"Code not found")</f>
        <v>Atlanta</v>
      </c>
      <c r="I3788" t="str" cm="1">
        <f t="array" ref="I3788">_xlfn.XLOOKUP(Flights[[#This Row],[Destination]],_xlfn._TRO_TRAILING(Airports!A:A),_xlfn._TRO_TRAILING(Airports!E:E),"Code not found")</f>
        <v>GA</v>
      </c>
      <c r="J3788" s="1">
        <v>0.96527777777777779</v>
      </c>
      <c r="K3788">
        <f>HOUR(Flights[[#This Row],[Scheduled Departure]])</f>
        <v>23</v>
      </c>
      <c r="L3788" s="1">
        <v>0.98541666666666672</v>
      </c>
      <c r="M3788">
        <v>29</v>
      </c>
      <c r="N3788">
        <v>254</v>
      </c>
      <c r="O3788" s="14">
        <f>Flights[[#This Row],[Length (min)]]/60</f>
        <v>4.2333333333333334</v>
      </c>
      <c r="P3788">
        <v>1947</v>
      </c>
      <c r="Q3788" s="17">
        <f>IFERROR(Flights[[#This Row],[Distance]]/Flights[[#This Row],[Length (hr)]],"")</f>
        <v>459.9212598425197</v>
      </c>
      <c r="R3788" s="1">
        <v>0.27083333333333331</v>
      </c>
      <c r="S3788" s="1">
        <v>0.28680555555555554</v>
      </c>
      <c r="T3788">
        <v>23</v>
      </c>
      <c r="U3788" t="str">
        <f>IF(Flights[[#This Row],[Arrival Delay]]="","Cancelled",IF(Flights[[#This Row],[Arrival Delay]]&gt;15,"Delayed","On time"))</f>
        <v>Delayed</v>
      </c>
      <c r="V3788" t="str">
        <f>IF(Flights[[#This Row],[Status]]&lt;&gt;"Delayed","",IF(Flights[[#This Row],[Arrival Delay]]&gt;120,"Severe",IF(Flights[[#This Row],[Arrival Delay]]&gt;60,"Major","Moderate")))</f>
        <v>Moderate</v>
      </c>
      <c r="X3788" t="str">
        <f>IF(OR(AND(Flights[[#This Row],[Status]]="Cancelled",Flights[[#This Row],[Cancellation Reason]]="Airline/Carrier"),Flights[[#This Row],[Delay Type]]="Severe"),"Yes","No")</f>
        <v>No</v>
      </c>
    </row>
    <row r="3789" spans="1:24" x14ac:dyDescent="0.25">
      <c r="A3789" s="3">
        <v>42278</v>
      </c>
      <c r="B3789">
        <f>WEEKNUM(Flights[[#This Row],[Date]],2)</f>
        <v>40</v>
      </c>
      <c r="C3789">
        <f>WEEKDAY(Flights[[#This Row],[Date]],2)</f>
        <v>4</v>
      </c>
      <c r="D3789" t="s">
        <v>1654</v>
      </c>
      <c r="E3789" t="s">
        <v>1993</v>
      </c>
      <c r="F3789" t="s">
        <v>0</v>
      </c>
      <c r="G3789" t="s">
        <v>257</v>
      </c>
      <c r="H3789" t="str">
        <f>_xlfn.XLOOKUP(Flights[[#This Row],[Destination]],Airports!$A$1:$A$77,Airports!$D$1:$D$77,"Code not found")</f>
        <v>Baltimore</v>
      </c>
      <c r="I3789" t="str" cm="1">
        <f t="array" ref="I3789">_xlfn.XLOOKUP(Flights[[#This Row],[Destination]],_xlfn._TRO_TRAILING(Airports!A:A),_xlfn._TRO_TRAILING(Airports!E:E),"Code not found")</f>
        <v>MD</v>
      </c>
      <c r="J3789" s="1">
        <v>0.96527777777777779</v>
      </c>
      <c r="K3789">
        <f>HOUR(Flights[[#This Row],[Scheduled Departure]])</f>
        <v>23</v>
      </c>
      <c r="L3789" s="1">
        <v>0.96736111111111112</v>
      </c>
      <c r="M3789">
        <v>3</v>
      </c>
      <c r="N3789">
        <v>291</v>
      </c>
      <c r="O3789" s="14">
        <f>Flights[[#This Row],[Length (min)]]/60</f>
        <v>4.8499999999999996</v>
      </c>
      <c r="P3789">
        <v>2329</v>
      </c>
      <c r="Q3789" s="17">
        <f>IFERROR(Flights[[#This Row],[Distance]]/Flights[[#This Row],[Length (hr)]],"")</f>
        <v>480.20618556701032</v>
      </c>
      <c r="R3789" s="1">
        <v>0.3</v>
      </c>
      <c r="S3789" s="1">
        <v>0.29444444444444445</v>
      </c>
      <c r="T3789">
        <v>-8</v>
      </c>
      <c r="U3789" t="str">
        <f>IF(Flights[[#This Row],[Arrival Delay]]="","Cancelled",IF(Flights[[#This Row],[Arrival Delay]]&gt;15,"Delayed","On time"))</f>
        <v>On time</v>
      </c>
      <c r="V3789" t="str">
        <f>IF(Flights[[#This Row],[Status]]&lt;&gt;"Delayed","",IF(Flights[[#This Row],[Arrival Delay]]&gt;120,"Severe",IF(Flights[[#This Row],[Arrival Delay]]&gt;60,"Major","Moderate")))</f>
        <v/>
      </c>
      <c r="X3789" t="str">
        <f>IF(OR(AND(Flights[[#This Row],[Status]]="Cancelled",Flights[[#This Row],[Cancellation Reason]]="Airline/Carrier"),Flights[[#This Row],[Delay Type]]="Severe"),"Yes","No")</f>
        <v>No</v>
      </c>
    </row>
    <row r="3790" spans="1:24" x14ac:dyDescent="0.25">
      <c r="A3790" s="3">
        <v>42279</v>
      </c>
      <c r="B3790">
        <f>WEEKNUM(Flights[[#This Row],[Date]],2)</f>
        <v>40</v>
      </c>
      <c r="C3790">
        <f>WEEKDAY(Flights[[#This Row],[Date]],2)</f>
        <v>5</v>
      </c>
      <c r="D3790" t="s">
        <v>688</v>
      </c>
      <c r="E3790" t="s">
        <v>1989</v>
      </c>
      <c r="F3790" t="s">
        <v>0</v>
      </c>
      <c r="G3790" t="s">
        <v>349</v>
      </c>
      <c r="H3790" t="str">
        <f>_xlfn.XLOOKUP(Flights[[#This Row],[Destination]],Airports!$A$1:$A$77,Airports!$D$1:$D$77,"Code not found")</f>
        <v>Salt Lake City</v>
      </c>
      <c r="I3790" t="str" cm="1">
        <f t="array" ref="I3790">_xlfn.XLOOKUP(Flights[[#This Row],[Destination]],_xlfn._TRO_TRAILING(Airports!A:A),_xlfn._TRO_TRAILING(Airports!E:E),"Code not found")</f>
        <v>UT</v>
      </c>
      <c r="J3790" s="1">
        <v>0.25</v>
      </c>
      <c r="K3790">
        <f>HOUR(Flights[[#This Row],[Scheduled Departure]])</f>
        <v>6</v>
      </c>
      <c r="L3790" s="1">
        <v>0.25</v>
      </c>
      <c r="M3790">
        <v>0</v>
      </c>
      <c r="N3790">
        <v>101</v>
      </c>
      <c r="O3790" s="14">
        <f>Flights[[#This Row],[Length (min)]]/60</f>
        <v>1.6833333333333333</v>
      </c>
      <c r="P3790">
        <v>590</v>
      </c>
      <c r="Q3790" s="17">
        <f>IFERROR(Flights[[#This Row],[Distance]]/Flights[[#This Row],[Length (hr)]],"")</f>
        <v>350.49504950495049</v>
      </c>
      <c r="R3790" s="1">
        <v>0.37013888888888891</v>
      </c>
      <c r="S3790" s="1">
        <v>0.36180555555555555</v>
      </c>
      <c r="T3790">
        <v>-12</v>
      </c>
      <c r="U3790" t="str">
        <f>IF(Flights[[#This Row],[Arrival Delay]]="","Cancelled",IF(Flights[[#This Row],[Arrival Delay]]&gt;15,"Delayed","On time"))</f>
        <v>On time</v>
      </c>
      <c r="V3790" t="str">
        <f>IF(Flights[[#This Row],[Status]]&lt;&gt;"Delayed","",IF(Flights[[#This Row],[Arrival Delay]]&gt;120,"Severe",IF(Flights[[#This Row],[Arrival Delay]]&gt;60,"Major","Moderate")))</f>
        <v/>
      </c>
      <c r="X3790" t="str">
        <f>IF(OR(AND(Flights[[#This Row],[Status]]="Cancelled",Flights[[#This Row],[Cancellation Reason]]="Airline/Carrier"),Flights[[#This Row],[Delay Type]]="Severe"),"Yes","No")</f>
        <v>No</v>
      </c>
    </row>
    <row r="3791" spans="1:24" x14ac:dyDescent="0.25">
      <c r="A3791" s="3">
        <v>42279</v>
      </c>
      <c r="B3791">
        <f>WEEKNUM(Flights[[#This Row],[Date]],2)</f>
        <v>40</v>
      </c>
      <c r="C3791">
        <f>WEEKDAY(Flights[[#This Row],[Date]],2)</f>
        <v>5</v>
      </c>
      <c r="D3791" t="s">
        <v>943</v>
      </c>
      <c r="E3791" t="s">
        <v>1990</v>
      </c>
      <c r="F3791" t="s">
        <v>0</v>
      </c>
      <c r="G3791" t="s">
        <v>9</v>
      </c>
      <c r="H3791" t="str">
        <f>_xlfn.XLOOKUP(Flights[[#This Row],[Destination]],Airports!$A$1:$A$77,Airports!$D$1:$D$77,"Code not found")</f>
        <v>San Francisco</v>
      </c>
      <c r="I3791" t="str" cm="1">
        <f t="array" ref="I3791">_xlfn.XLOOKUP(Flights[[#This Row],[Destination]],_xlfn._TRO_TRAILING(Airports!A:A),_xlfn._TRO_TRAILING(Airports!E:E),"Code not found")</f>
        <v>CA</v>
      </c>
      <c r="J3791" s="1">
        <v>0.25208333333333333</v>
      </c>
      <c r="K3791">
        <f>HOUR(Flights[[#This Row],[Scheduled Departure]])</f>
        <v>6</v>
      </c>
      <c r="L3791" s="1">
        <v>0.25833333333333336</v>
      </c>
      <c r="M3791">
        <v>9</v>
      </c>
      <c r="N3791">
        <v>72</v>
      </c>
      <c r="O3791" s="14">
        <f>Flights[[#This Row],[Length (min)]]/60</f>
        <v>1.2</v>
      </c>
      <c r="P3791">
        <v>337</v>
      </c>
      <c r="Q3791" s="17">
        <f>IFERROR(Flights[[#This Row],[Distance]]/Flights[[#This Row],[Length (hr)]],"")</f>
        <v>280.83333333333337</v>
      </c>
      <c r="R3791" s="1">
        <v>0.3125</v>
      </c>
      <c r="S3791" s="1">
        <v>0.30833333333333335</v>
      </c>
      <c r="T3791">
        <v>-6</v>
      </c>
      <c r="U3791" t="str">
        <f>IF(Flights[[#This Row],[Arrival Delay]]="","Cancelled",IF(Flights[[#This Row],[Arrival Delay]]&gt;15,"Delayed","On time"))</f>
        <v>On time</v>
      </c>
      <c r="V3791" t="str">
        <f>IF(Flights[[#This Row],[Status]]&lt;&gt;"Delayed","",IF(Flights[[#This Row],[Arrival Delay]]&gt;120,"Severe",IF(Flights[[#This Row],[Arrival Delay]]&gt;60,"Major","Moderate")))</f>
        <v/>
      </c>
      <c r="X3791" t="str">
        <f>IF(OR(AND(Flights[[#This Row],[Status]]="Cancelled",Flights[[#This Row],[Cancellation Reason]]="Airline/Carrier"),Flights[[#This Row],[Delay Type]]="Severe"),"Yes","No")</f>
        <v>No</v>
      </c>
    </row>
    <row r="3792" spans="1:24" x14ac:dyDescent="0.25">
      <c r="A3792" s="3">
        <v>42279</v>
      </c>
      <c r="B3792">
        <f>WEEKNUM(Flights[[#This Row],[Date]],2)</f>
        <v>40</v>
      </c>
      <c r="C3792">
        <f>WEEKDAY(Flights[[#This Row],[Date]],2)</f>
        <v>5</v>
      </c>
      <c r="D3792" t="s">
        <v>805</v>
      </c>
      <c r="E3792" t="s">
        <v>1990</v>
      </c>
      <c r="F3792" t="s">
        <v>0</v>
      </c>
      <c r="G3792" t="s">
        <v>293</v>
      </c>
      <c r="H3792" t="str">
        <f>_xlfn.XLOOKUP(Flights[[#This Row],[Destination]],Airports!$A$1:$A$77,Airports!$D$1:$D$77,"Code not found")</f>
        <v>Houston</v>
      </c>
      <c r="I3792" t="str" cm="1">
        <f t="array" ref="I3792">_xlfn.XLOOKUP(Flights[[#This Row],[Destination]],_xlfn._TRO_TRAILING(Airports!A:A),_xlfn._TRO_TRAILING(Airports!E:E),"Code not found")</f>
        <v>TX</v>
      </c>
      <c r="J3792" s="1">
        <v>0.25277777777777777</v>
      </c>
      <c r="K3792">
        <f>HOUR(Flights[[#This Row],[Scheduled Departure]])</f>
        <v>6</v>
      </c>
      <c r="L3792" s="1">
        <v>0.25347222222222221</v>
      </c>
      <c r="M3792">
        <v>1</v>
      </c>
      <c r="N3792">
        <v>184</v>
      </c>
      <c r="O3792" s="14">
        <f>Flights[[#This Row],[Length (min)]]/60</f>
        <v>3.0666666666666669</v>
      </c>
      <c r="P3792">
        <v>1379</v>
      </c>
      <c r="Q3792" s="17">
        <f>IFERROR(Flights[[#This Row],[Distance]]/Flights[[#This Row],[Length (hr)]],"")</f>
        <v>449.67391304347825</v>
      </c>
      <c r="R3792" s="1">
        <v>0.47013888888888888</v>
      </c>
      <c r="S3792" s="1">
        <v>0.46458333333333335</v>
      </c>
      <c r="T3792">
        <v>-8</v>
      </c>
      <c r="U3792" t="str">
        <f>IF(Flights[[#This Row],[Arrival Delay]]="","Cancelled",IF(Flights[[#This Row],[Arrival Delay]]&gt;15,"Delayed","On time"))</f>
        <v>On time</v>
      </c>
      <c r="V3792" t="str">
        <f>IF(Flights[[#This Row],[Status]]&lt;&gt;"Delayed","",IF(Flights[[#This Row],[Arrival Delay]]&gt;120,"Severe",IF(Flights[[#This Row],[Arrival Delay]]&gt;60,"Major","Moderate")))</f>
        <v/>
      </c>
      <c r="X3792" t="str">
        <f>IF(OR(AND(Flights[[#This Row],[Status]]="Cancelled",Flights[[#This Row],[Cancellation Reason]]="Airline/Carrier"),Flights[[#This Row],[Delay Type]]="Severe"),"Yes","No")</f>
        <v>No</v>
      </c>
    </row>
    <row r="3793" spans="1:24" x14ac:dyDescent="0.25">
      <c r="A3793" s="3">
        <v>42279</v>
      </c>
      <c r="B3793">
        <f>WEEKNUM(Flights[[#This Row],[Date]],2)</f>
        <v>40</v>
      </c>
      <c r="C3793">
        <f>WEEKDAY(Flights[[#This Row],[Date]],2)</f>
        <v>5</v>
      </c>
      <c r="D3793" t="s">
        <v>1794</v>
      </c>
      <c r="E3793" t="s">
        <v>1995</v>
      </c>
      <c r="F3793" t="s">
        <v>0</v>
      </c>
      <c r="G3793" t="s">
        <v>306</v>
      </c>
      <c r="H3793" t="str">
        <f>_xlfn.XLOOKUP(Flights[[#This Row],[Destination]],Airports!$A$1:$A$77,Airports!$D$1:$D$77,"Code not found")</f>
        <v>Chicago</v>
      </c>
      <c r="I3793" t="str" cm="1">
        <f t="array" ref="I3793">_xlfn.XLOOKUP(Flights[[#This Row],[Destination]],_xlfn._TRO_TRAILING(Airports!A:A),_xlfn._TRO_TRAILING(Airports!E:E),"Code not found")</f>
        <v>IL</v>
      </c>
      <c r="J3793" s="1">
        <v>0.27430555555555558</v>
      </c>
      <c r="K3793">
        <f>HOUR(Flights[[#This Row],[Scheduled Departure]])</f>
        <v>6</v>
      </c>
      <c r="L3793" s="1">
        <v>0.28402777777777777</v>
      </c>
      <c r="M3793">
        <v>14</v>
      </c>
      <c r="N3793">
        <v>219</v>
      </c>
      <c r="O3793" s="14">
        <f>Flights[[#This Row],[Length (min)]]/60</f>
        <v>3.65</v>
      </c>
      <c r="P3793">
        <v>1750</v>
      </c>
      <c r="Q3793" s="17">
        <f>IFERROR(Flights[[#This Row],[Distance]]/Flights[[#This Row],[Length (hr)]],"")</f>
        <v>479.45205479452056</v>
      </c>
      <c r="R3793" s="1">
        <v>0.52430555555555558</v>
      </c>
      <c r="S3793" s="1">
        <v>0.51944444444444449</v>
      </c>
      <c r="T3793">
        <v>-7</v>
      </c>
      <c r="U3793" t="str">
        <f>IF(Flights[[#This Row],[Arrival Delay]]="","Cancelled",IF(Flights[[#This Row],[Arrival Delay]]&gt;15,"Delayed","On time"))</f>
        <v>On time</v>
      </c>
      <c r="V3793" t="str">
        <f>IF(Flights[[#This Row],[Status]]&lt;&gt;"Delayed","",IF(Flights[[#This Row],[Arrival Delay]]&gt;120,"Severe",IF(Flights[[#This Row],[Arrival Delay]]&gt;60,"Major","Moderate")))</f>
        <v/>
      </c>
      <c r="X3793" t="str">
        <f>IF(OR(AND(Flights[[#This Row],[Status]]="Cancelled",Flights[[#This Row],[Cancellation Reason]]="Airline/Carrier"),Flights[[#This Row],[Delay Type]]="Severe"),"Yes","No")</f>
        <v>No</v>
      </c>
    </row>
    <row r="3794" spans="1:24" x14ac:dyDescent="0.25">
      <c r="A3794" s="3">
        <v>42279</v>
      </c>
      <c r="B3794">
        <f>WEEKNUM(Flights[[#This Row],[Date]],2)</f>
        <v>40</v>
      </c>
      <c r="C3794">
        <f>WEEKDAY(Flights[[#This Row],[Date]],2)</f>
        <v>5</v>
      </c>
      <c r="D3794" t="s">
        <v>48</v>
      </c>
      <c r="E3794" t="s">
        <v>1987</v>
      </c>
      <c r="F3794" t="s">
        <v>0</v>
      </c>
      <c r="G3794" t="s">
        <v>18</v>
      </c>
      <c r="H3794" t="str">
        <f>_xlfn.XLOOKUP(Flights[[#This Row],[Destination]],Airports!$A$1:$A$77,Airports!$D$1:$D$77,"Code not found")</f>
        <v>Arlington</v>
      </c>
      <c r="I3794" t="str" cm="1">
        <f t="array" ref="I3794">_xlfn.XLOOKUP(Flights[[#This Row],[Destination]],_xlfn._TRO_TRAILING(Airports!A:A),_xlfn._TRO_TRAILING(Airports!E:E),"Code not found")</f>
        <v>VA</v>
      </c>
      <c r="J3794" s="1">
        <v>0.32291666666666669</v>
      </c>
      <c r="K3794">
        <f>HOUR(Flights[[#This Row],[Scheduled Departure]])</f>
        <v>7</v>
      </c>
      <c r="L3794" s="1">
        <v>0.31874999999999998</v>
      </c>
      <c r="M3794">
        <v>-6</v>
      </c>
      <c r="N3794">
        <v>287</v>
      </c>
      <c r="O3794" s="14">
        <f>Flights[[#This Row],[Length (min)]]/60</f>
        <v>4.7833333333333332</v>
      </c>
      <c r="P3794">
        <v>2311</v>
      </c>
      <c r="Q3794" s="17">
        <f>IFERROR(Flights[[#This Row],[Distance]]/Flights[[#This Row],[Length (hr)]],"")</f>
        <v>483.13588850174216</v>
      </c>
      <c r="R3794" s="1">
        <v>0.65486111111111112</v>
      </c>
      <c r="S3794" s="1">
        <v>0.6430555555555556</v>
      </c>
      <c r="T3794">
        <v>-17</v>
      </c>
      <c r="U3794" t="str">
        <f>IF(Flights[[#This Row],[Arrival Delay]]="","Cancelled",IF(Flights[[#This Row],[Arrival Delay]]&gt;15,"Delayed","On time"))</f>
        <v>On time</v>
      </c>
      <c r="V3794" t="str">
        <f>IF(Flights[[#This Row],[Status]]&lt;&gt;"Delayed","",IF(Flights[[#This Row],[Arrival Delay]]&gt;120,"Severe",IF(Flights[[#This Row],[Arrival Delay]]&gt;60,"Major","Moderate")))</f>
        <v/>
      </c>
      <c r="X3794" t="str">
        <f>IF(OR(AND(Flights[[#This Row],[Status]]="Cancelled",Flights[[#This Row],[Cancellation Reason]]="Airline/Carrier"),Flights[[#This Row],[Delay Type]]="Severe"),"Yes","No")</f>
        <v>No</v>
      </c>
    </row>
    <row r="3795" spans="1:24" x14ac:dyDescent="0.25">
      <c r="A3795" s="3">
        <v>42279</v>
      </c>
      <c r="B3795">
        <f>WEEKNUM(Flights[[#This Row],[Date]],2)</f>
        <v>40</v>
      </c>
      <c r="C3795">
        <f>WEEKDAY(Flights[[#This Row],[Date]],2)</f>
        <v>5</v>
      </c>
      <c r="D3795" t="s">
        <v>1232</v>
      </c>
      <c r="E3795" t="s">
        <v>1994</v>
      </c>
      <c r="F3795" t="s">
        <v>0</v>
      </c>
      <c r="G3795" t="s">
        <v>246</v>
      </c>
      <c r="H3795" t="str">
        <f>_xlfn.XLOOKUP(Flights[[#This Row],[Destination]],Airports!$A$1:$A$77,Airports!$D$1:$D$77,"Code not found")</f>
        <v>Albuquerque</v>
      </c>
      <c r="I3795" t="str" cm="1">
        <f t="array" ref="I3795">_xlfn.XLOOKUP(Flights[[#This Row],[Destination]],_xlfn._TRO_TRAILING(Airports!A:A),_xlfn._TRO_TRAILING(Airports!E:E),"Code not found")</f>
        <v>NM</v>
      </c>
      <c r="J3795" s="1">
        <v>0.375</v>
      </c>
      <c r="K3795">
        <f>HOUR(Flights[[#This Row],[Scheduled Departure]])</f>
        <v>9</v>
      </c>
      <c r="L3795" s="1">
        <v>0.37152777777777779</v>
      </c>
      <c r="M3795">
        <v>-5</v>
      </c>
      <c r="N3795">
        <v>111</v>
      </c>
      <c r="O3795" s="14">
        <f>Flights[[#This Row],[Length (min)]]/60</f>
        <v>1.85</v>
      </c>
      <c r="P3795">
        <v>677</v>
      </c>
      <c r="Q3795" s="17">
        <f>IFERROR(Flights[[#This Row],[Distance]]/Flights[[#This Row],[Length (hr)]],"")</f>
        <v>365.94594594594594</v>
      </c>
      <c r="R3795" s="1">
        <v>0.50069444444444444</v>
      </c>
      <c r="S3795" s="1">
        <v>0.49027777777777776</v>
      </c>
      <c r="T3795">
        <v>-15</v>
      </c>
      <c r="U3795" t="str">
        <f>IF(Flights[[#This Row],[Arrival Delay]]="","Cancelled",IF(Flights[[#This Row],[Arrival Delay]]&gt;15,"Delayed","On time"))</f>
        <v>On time</v>
      </c>
      <c r="V3795" t="str">
        <f>IF(Flights[[#This Row],[Status]]&lt;&gt;"Delayed","",IF(Flights[[#This Row],[Arrival Delay]]&gt;120,"Severe",IF(Flights[[#This Row],[Arrival Delay]]&gt;60,"Major","Moderate")))</f>
        <v/>
      </c>
      <c r="X3795" t="str">
        <f>IF(OR(AND(Flights[[#This Row],[Status]]="Cancelled",Flights[[#This Row],[Cancellation Reason]]="Airline/Carrier"),Flights[[#This Row],[Delay Type]]="Severe"),"Yes","No")</f>
        <v>No</v>
      </c>
    </row>
    <row r="3796" spans="1:24" x14ac:dyDescent="0.25">
      <c r="A3796" s="3">
        <v>42279</v>
      </c>
      <c r="B3796">
        <f>WEEKNUM(Flights[[#This Row],[Date]],2)</f>
        <v>40</v>
      </c>
      <c r="C3796">
        <f>WEEKDAY(Flights[[#This Row],[Date]],2)</f>
        <v>5</v>
      </c>
      <c r="D3796" t="s">
        <v>190</v>
      </c>
      <c r="E3796" t="s">
        <v>1987</v>
      </c>
      <c r="F3796" t="s">
        <v>0</v>
      </c>
      <c r="G3796" t="s">
        <v>31</v>
      </c>
      <c r="H3796" t="str">
        <f>_xlfn.XLOOKUP(Flights[[#This Row],[Destination]],Airports!$A$1:$A$77,Airports!$D$1:$D$77,"Code not found")</f>
        <v>Raleigh</v>
      </c>
      <c r="I3796" t="str" cm="1">
        <f t="array" ref="I3796">_xlfn.XLOOKUP(Flights[[#This Row],[Destination]],_xlfn._TRO_TRAILING(Airports!A:A),_xlfn._TRO_TRAILING(Airports!E:E),"Code not found")</f>
        <v>NC</v>
      </c>
      <c r="J3796" s="1">
        <v>0.43055555555555558</v>
      </c>
      <c r="K3796">
        <f>HOUR(Flights[[#This Row],[Scheduled Departure]])</f>
        <v>10</v>
      </c>
      <c r="L3796" s="1">
        <v>0.42569444444444443</v>
      </c>
      <c r="M3796">
        <v>-7</v>
      </c>
      <c r="N3796">
        <v>278</v>
      </c>
      <c r="O3796" s="14">
        <f>Flights[[#This Row],[Length (min)]]/60</f>
        <v>4.6333333333333337</v>
      </c>
      <c r="P3796">
        <v>2239</v>
      </c>
      <c r="Q3796" s="17">
        <f>IFERROR(Flights[[#This Row],[Distance]]/Flights[[#This Row],[Length (hr)]],"")</f>
        <v>483.23741007194241</v>
      </c>
      <c r="R3796" s="1">
        <v>0.76249999999999996</v>
      </c>
      <c r="S3796" s="1">
        <v>0.74375000000000002</v>
      </c>
      <c r="T3796">
        <v>-27</v>
      </c>
      <c r="U3796" t="str">
        <f>IF(Flights[[#This Row],[Arrival Delay]]="","Cancelled",IF(Flights[[#This Row],[Arrival Delay]]&gt;15,"Delayed","On time"))</f>
        <v>On time</v>
      </c>
      <c r="V3796" t="str">
        <f>IF(Flights[[#This Row],[Status]]&lt;&gt;"Delayed","",IF(Flights[[#This Row],[Arrival Delay]]&gt;120,"Severe",IF(Flights[[#This Row],[Arrival Delay]]&gt;60,"Major","Moderate")))</f>
        <v/>
      </c>
      <c r="X3796" t="str">
        <f>IF(OR(AND(Flights[[#This Row],[Status]]="Cancelled",Flights[[#This Row],[Cancellation Reason]]="Airline/Carrier"),Flights[[#This Row],[Delay Type]]="Severe"),"Yes","No")</f>
        <v>No</v>
      </c>
    </row>
    <row r="3797" spans="1:24" x14ac:dyDescent="0.25">
      <c r="A3797" s="3">
        <v>42279</v>
      </c>
      <c r="B3797">
        <f>WEEKNUM(Flights[[#This Row],[Date]],2)</f>
        <v>40</v>
      </c>
      <c r="C3797">
        <f>WEEKDAY(Flights[[#This Row],[Date]],2)</f>
        <v>5</v>
      </c>
      <c r="D3797" t="s">
        <v>1379</v>
      </c>
      <c r="E3797" t="s">
        <v>1996</v>
      </c>
      <c r="F3797" t="s">
        <v>0</v>
      </c>
      <c r="G3797" t="s">
        <v>15</v>
      </c>
      <c r="H3797" t="str">
        <f>_xlfn.XLOOKUP(Flights[[#This Row],[Destination]],Airports!$A$1:$A$77,Airports!$D$1:$D$77,"Code not found")</f>
        <v>Las Vegas</v>
      </c>
      <c r="I3797" t="str" cm="1">
        <f t="array" ref="I3797">_xlfn.XLOOKUP(Flights[[#This Row],[Destination]],_xlfn._TRO_TRAILING(Airports!A:A),_xlfn._TRO_TRAILING(Airports!E:E),"Code not found")</f>
        <v>NV</v>
      </c>
      <c r="J3797" s="1">
        <v>0.53472222222222221</v>
      </c>
      <c r="K3797">
        <f>HOUR(Flights[[#This Row],[Scheduled Departure]])</f>
        <v>12</v>
      </c>
      <c r="L3797" s="1">
        <v>0.55069444444444449</v>
      </c>
      <c r="M3797">
        <v>23</v>
      </c>
      <c r="N3797">
        <v>62</v>
      </c>
      <c r="O3797" s="14">
        <f>Flights[[#This Row],[Length (min)]]/60</f>
        <v>1.0333333333333334</v>
      </c>
      <c r="P3797">
        <v>236</v>
      </c>
      <c r="Q3797" s="17">
        <f>IFERROR(Flights[[#This Row],[Distance]]/Flights[[#This Row],[Length (hr)]],"")</f>
        <v>228.38709677419354</v>
      </c>
      <c r="R3797" s="1">
        <v>0.58333333333333337</v>
      </c>
      <c r="S3797" s="1">
        <v>0.59375</v>
      </c>
      <c r="T3797">
        <v>15</v>
      </c>
      <c r="U3797" t="str">
        <f>IF(Flights[[#This Row],[Arrival Delay]]="","Cancelled",IF(Flights[[#This Row],[Arrival Delay]]&gt;15,"Delayed","On time"))</f>
        <v>On time</v>
      </c>
      <c r="V3797" t="str">
        <f>IF(Flights[[#This Row],[Status]]&lt;&gt;"Delayed","",IF(Flights[[#This Row],[Arrival Delay]]&gt;120,"Severe",IF(Flights[[#This Row],[Arrival Delay]]&gt;60,"Major","Moderate")))</f>
        <v/>
      </c>
      <c r="X3797" t="str">
        <f>IF(OR(AND(Flights[[#This Row],[Status]]="Cancelled",Flights[[#This Row],[Cancellation Reason]]="Airline/Carrier"),Flights[[#This Row],[Delay Type]]="Severe"),"Yes","No")</f>
        <v>No</v>
      </c>
    </row>
    <row r="3798" spans="1:24" x14ac:dyDescent="0.25">
      <c r="A3798" s="3">
        <v>42279</v>
      </c>
      <c r="B3798">
        <f>WEEKNUM(Flights[[#This Row],[Date]],2)</f>
        <v>40</v>
      </c>
      <c r="C3798">
        <f>WEEKDAY(Flights[[#This Row],[Date]],2)</f>
        <v>5</v>
      </c>
      <c r="D3798" t="s">
        <v>1653</v>
      </c>
      <c r="E3798" t="s">
        <v>1993</v>
      </c>
      <c r="F3798" t="s">
        <v>0</v>
      </c>
      <c r="G3798" t="s">
        <v>303</v>
      </c>
      <c r="H3798" t="str">
        <f>_xlfn.XLOOKUP(Flights[[#This Row],[Destination]],Airports!$A$1:$A$77,Airports!$D$1:$D$77,"Code not found")</f>
        <v>Kansas City</v>
      </c>
      <c r="I3798" t="str" cm="1">
        <f t="array" ref="I3798">_xlfn.XLOOKUP(Flights[[#This Row],[Destination]],_xlfn._TRO_TRAILING(Airports!A:A),_xlfn._TRO_TRAILING(Airports!E:E),"Code not found")</f>
        <v>MO</v>
      </c>
      <c r="J3798" s="1">
        <v>0.55763888888888891</v>
      </c>
      <c r="K3798">
        <f>HOUR(Flights[[#This Row],[Scheduled Departure]])</f>
        <v>13</v>
      </c>
      <c r="L3798" s="1">
        <v>0.63124999999999998</v>
      </c>
      <c r="M3798">
        <v>106</v>
      </c>
      <c r="N3798">
        <v>179</v>
      </c>
      <c r="O3798" s="14">
        <f>Flights[[#This Row],[Length (min)]]/60</f>
        <v>2.9833333333333334</v>
      </c>
      <c r="P3798">
        <v>1363</v>
      </c>
      <c r="Q3798" s="17">
        <f>IFERROR(Flights[[#This Row],[Distance]]/Flights[[#This Row],[Length (hr)]],"")</f>
        <v>456.87150837988827</v>
      </c>
      <c r="R3798" s="1">
        <v>0.77083333333333337</v>
      </c>
      <c r="S3798" s="1">
        <v>0.83888888888888891</v>
      </c>
      <c r="T3798">
        <v>98</v>
      </c>
      <c r="U3798" t="str">
        <f>IF(Flights[[#This Row],[Arrival Delay]]="","Cancelled",IF(Flights[[#This Row],[Arrival Delay]]&gt;15,"Delayed","On time"))</f>
        <v>Delayed</v>
      </c>
      <c r="V3798" t="str">
        <f>IF(Flights[[#This Row],[Status]]&lt;&gt;"Delayed","",IF(Flights[[#This Row],[Arrival Delay]]&gt;120,"Severe",IF(Flights[[#This Row],[Arrival Delay]]&gt;60,"Major","Moderate")))</f>
        <v>Major</v>
      </c>
      <c r="X3798" t="str">
        <f>IF(OR(AND(Flights[[#This Row],[Status]]="Cancelled",Flights[[#This Row],[Cancellation Reason]]="Airline/Carrier"),Flights[[#This Row],[Delay Type]]="Severe"),"Yes","No")</f>
        <v>No</v>
      </c>
    </row>
    <row r="3799" spans="1:24" x14ac:dyDescent="0.25">
      <c r="A3799" s="3">
        <v>42279</v>
      </c>
      <c r="B3799">
        <f>WEEKNUM(Flights[[#This Row],[Date]],2)</f>
        <v>40</v>
      </c>
      <c r="C3799">
        <f>WEEKDAY(Flights[[#This Row],[Date]],2)</f>
        <v>5</v>
      </c>
      <c r="D3799" t="s">
        <v>508</v>
      </c>
      <c r="E3799" t="s">
        <v>1990</v>
      </c>
      <c r="F3799" t="s">
        <v>0</v>
      </c>
      <c r="G3799" t="s">
        <v>17</v>
      </c>
      <c r="H3799" t="str">
        <f>_xlfn.XLOOKUP(Flights[[#This Row],[Destination]],Airports!$A$1:$A$77,Airports!$D$1:$D$77,"Code not found")</f>
        <v>Honolulu</v>
      </c>
      <c r="I3799" t="str" cm="1">
        <f t="array" ref="I3799">_xlfn.XLOOKUP(Flights[[#This Row],[Destination]],_xlfn._TRO_TRAILING(Airports!A:A),_xlfn._TRO_TRAILING(Airports!E:E),"Code not found")</f>
        <v>HI</v>
      </c>
      <c r="J3799" s="1">
        <v>0.56597222222222221</v>
      </c>
      <c r="K3799">
        <f>HOUR(Flights[[#This Row],[Scheduled Departure]])</f>
        <v>13</v>
      </c>
      <c r="L3799" s="1">
        <v>0.56388888888888888</v>
      </c>
      <c r="M3799">
        <v>-3</v>
      </c>
      <c r="N3799">
        <v>343</v>
      </c>
      <c r="O3799" s="14">
        <f>Flights[[#This Row],[Length (min)]]/60</f>
        <v>5.7166666666666668</v>
      </c>
      <c r="P3799">
        <v>2556</v>
      </c>
      <c r="Q3799" s="17">
        <f>IFERROR(Flights[[#This Row],[Distance]]/Flights[[#This Row],[Length (hr)]],"")</f>
        <v>447.1137026239067</v>
      </c>
      <c r="R3799" s="1">
        <v>0.68402777777777779</v>
      </c>
      <c r="S3799" s="1">
        <v>0.67708333333333337</v>
      </c>
      <c r="T3799">
        <v>-10</v>
      </c>
      <c r="U3799" t="str">
        <f>IF(Flights[[#This Row],[Arrival Delay]]="","Cancelled",IF(Flights[[#This Row],[Arrival Delay]]&gt;15,"Delayed","On time"))</f>
        <v>On time</v>
      </c>
      <c r="V3799" t="str">
        <f>IF(Flights[[#This Row],[Status]]&lt;&gt;"Delayed","",IF(Flights[[#This Row],[Arrival Delay]]&gt;120,"Severe",IF(Flights[[#This Row],[Arrival Delay]]&gt;60,"Major","Moderate")))</f>
        <v/>
      </c>
      <c r="X3799" t="str">
        <f>IF(OR(AND(Flights[[#This Row],[Status]]="Cancelled",Flights[[#This Row],[Cancellation Reason]]="Airline/Carrier"),Flights[[#This Row],[Delay Type]]="Severe"),"Yes","No")</f>
        <v>No</v>
      </c>
    </row>
    <row r="3800" spans="1:24" x14ac:dyDescent="0.25">
      <c r="A3800" s="3">
        <v>42279</v>
      </c>
      <c r="B3800">
        <f>WEEKNUM(Flights[[#This Row],[Date]],2)</f>
        <v>40</v>
      </c>
      <c r="C3800">
        <f>WEEKDAY(Flights[[#This Row],[Date]],2)</f>
        <v>5</v>
      </c>
      <c r="D3800" t="s">
        <v>509</v>
      </c>
      <c r="E3800" t="s">
        <v>1990</v>
      </c>
      <c r="F3800" t="s">
        <v>0</v>
      </c>
      <c r="G3800" t="s">
        <v>12</v>
      </c>
      <c r="H3800" t="str">
        <f>_xlfn.XLOOKUP(Flights[[#This Row],[Destination]],Airports!$A$1:$A$77,Airports!$D$1:$D$77,"Code not found")</f>
        <v>New York</v>
      </c>
      <c r="I3800" t="str" cm="1">
        <f t="array" ref="I3800">_xlfn.XLOOKUP(Flights[[#This Row],[Destination]],_xlfn._TRO_TRAILING(Airports!A:A),_xlfn._TRO_TRAILING(Airports!E:E),"Code not found")</f>
        <v>NY</v>
      </c>
      <c r="J3800" s="1">
        <v>0.68055555555555558</v>
      </c>
      <c r="K3800">
        <f>HOUR(Flights[[#This Row],[Scheduled Departure]])</f>
        <v>16</v>
      </c>
      <c r="L3800" s="1">
        <v>0.67777777777777781</v>
      </c>
      <c r="M3800">
        <v>-4</v>
      </c>
      <c r="N3800">
        <v>315</v>
      </c>
      <c r="O3800" s="14">
        <f>Flights[[#This Row],[Length (min)]]/60</f>
        <v>5.25</v>
      </c>
      <c r="P3800">
        <v>2475</v>
      </c>
      <c r="Q3800" s="17">
        <f>IFERROR(Flights[[#This Row],[Distance]]/Flights[[#This Row],[Length (hr)]],"")</f>
        <v>471.42857142857144</v>
      </c>
      <c r="R3800" s="1">
        <v>2.7777777777777776E-2</v>
      </c>
      <c r="S3800" s="1">
        <v>2.1527777777777778E-2</v>
      </c>
      <c r="T3800">
        <v>-9</v>
      </c>
      <c r="U3800" t="str">
        <f>IF(Flights[[#This Row],[Arrival Delay]]="","Cancelled",IF(Flights[[#This Row],[Arrival Delay]]&gt;15,"Delayed","On time"))</f>
        <v>On time</v>
      </c>
      <c r="V3800" t="str">
        <f>IF(Flights[[#This Row],[Status]]&lt;&gt;"Delayed","",IF(Flights[[#This Row],[Arrival Delay]]&gt;120,"Severe",IF(Flights[[#This Row],[Arrival Delay]]&gt;60,"Major","Moderate")))</f>
        <v/>
      </c>
      <c r="X3800" t="str">
        <f>IF(OR(AND(Flights[[#This Row],[Status]]="Cancelled",Flights[[#This Row],[Cancellation Reason]]="Airline/Carrier"),Flights[[#This Row],[Delay Type]]="Severe"),"Yes","No")</f>
        <v>No</v>
      </c>
    </row>
    <row r="3801" spans="1:24" x14ac:dyDescent="0.25">
      <c r="A3801" s="3">
        <v>42279</v>
      </c>
      <c r="B3801">
        <f>WEEKNUM(Flights[[#This Row],[Date]],2)</f>
        <v>40</v>
      </c>
      <c r="C3801">
        <f>WEEKDAY(Flights[[#This Row],[Date]],2)</f>
        <v>5</v>
      </c>
      <c r="D3801" t="s">
        <v>759</v>
      </c>
      <c r="E3801" t="s">
        <v>1990</v>
      </c>
      <c r="F3801" t="s">
        <v>0</v>
      </c>
      <c r="G3801" t="s">
        <v>316</v>
      </c>
      <c r="H3801" t="str">
        <f>_xlfn.XLOOKUP(Flights[[#This Row],[Destination]],Airports!$A$1:$A$77,Airports!$D$1:$D$77,"Code not found")</f>
        <v>New Orleans</v>
      </c>
      <c r="I3801" t="str" cm="1">
        <f t="array" ref="I3801">_xlfn.XLOOKUP(Flights[[#This Row],[Destination]],_xlfn._TRO_TRAILING(Airports!A:A),_xlfn._TRO_TRAILING(Airports!E:E),"Code not found")</f>
        <v>LA</v>
      </c>
      <c r="J3801" s="1">
        <v>0.75486111111111109</v>
      </c>
      <c r="K3801">
        <f>HOUR(Flights[[#This Row],[Scheduled Departure]])</f>
        <v>18</v>
      </c>
      <c r="L3801" s="1">
        <v>0.74652777777777779</v>
      </c>
      <c r="M3801">
        <v>-12</v>
      </c>
      <c r="N3801">
        <v>203</v>
      </c>
      <c r="O3801" s="14">
        <f>Flights[[#This Row],[Length (min)]]/60</f>
        <v>3.3833333333333333</v>
      </c>
      <c r="P3801">
        <v>1670</v>
      </c>
      <c r="Q3801" s="17">
        <f>IFERROR(Flights[[#This Row],[Distance]]/Flights[[#This Row],[Length (hr)]],"")</f>
        <v>493.5960591133005</v>
      </c>
      <c r="R3801" s="1">
        <v>0.99722222222222223</v>
      </c>
      <c r="S3801" s="1">
        <v>0.97083333333333333</v>
      </c>
      <c r="T3801">
        <v>-38</v>
      </c>
      <c r="U3801" t="str">
        <f>IF(Flights[[#This Row],[Arrival Delay]]="","Cancelled",IF(Flights[[#This Row],[Arrival Delay]]&gt;15,"Delayed","On time"))</f>
        <v>On time</v>
      </c>
      <c r="V3801" t="str">
        <f>IF(Flights[[#This Row],[Status]]&lt;&gt;"Delayed","",IF(Flights[[#This Row],[Arrival Delay]]&gt;120,"Severe",IF(Flights[[#This Row],[Arrival Delay]]&gt;60,"Major","Moderate")))</f>
        <v/>
      </c>
      <c r="X3801" t="str">
        <f>IF(OR(AND(Flights[[#This Row],[Status]]="Cancelled",Flights[[#This Row],[Cancellation Reason]]="Airline/Carrier"),Flights[[#This Row],[Delay Type]]="Severe"),"Yes","No")</f>
        <v>No</v>
      </c>
    </row>
    <row r="3802" spans="1:24" x14ac:dyDescent="0.25">
      <c r="A3802" s="3">
        <v>42279</v>
      </c>
      <c r="B3802">
        <f>WEEKNUM(Flights[[#This Row],[Date]],2)</f>
        <v>40</v>
      </c>
      <c r="C3802">
        <f>WEEKDAY(Flights[[#This Row],[Date]],2)</f>
        <v>5</v>
      </c>
      <c r="D3802" t="s">
        <v>595</v>
      </c>
      <c r="E3802" t="s">
        <v>1991</v>
      </c>
      <c r="F3802" t="s">
        <v>0</v>
      </c>
      <c r="G3802" t="s">
        <v>344</v>
      </c>
      <c r="H3802" t="str">
        <f>_xlfn.XLOOKUP(Flights[[#This Row],[Destination]],Airports!$A$1:$A$77,Airports!$D$1:$D$77,"Code not found")</f>
        <v>Seattle</v>
      </c>
      <c r="I3802" t="str" cm="1">
        <f t="array" ref="I3802">_xlfn.XLOOKUP(Flights[[#This Row],[Destination]],_xlfn._TRO_TRAILING(Airports!A:A),_xlfn._TRO_TRAILING(Airports!E:E),"Code not found")</f>
        <v>WA</v>
      </c>
      <c r="J3802" s="1">
        <v>0.76736111111111116</v>
      </c>
      <c r="K3802">
        <f>HOUR(Flights[[#This Row],[Scheduled Departure]])</f>
        <v>18</v>
      </c>
      <c r="L3802" s="1">
        <v>0.76249999999999996</v>
      </c>
      <c r="M3802">
        <v>-7</v>
      </c>
      <c r="N3802">
        <v>176</v>
      </c>
      <c r="O3802" s="14">
        <f>Flights[[#This Row],[Length (min)]]/60</f>
        <v>2.9333333333333331</v>
      </c>
      <c r="P3802">
        <v>954</v>
      </c>
      <c r="Q3802" s="17">
        <f>IFERROR(Flights[[#This Row],[Distance]]/Flights[[#This Row],[Length (hr)]],"")</f>
        <v>325.22727272727275</v>
      </c>
      <c r="R3802" s="1">
        <v>0.87847222222222221</v>
      </c>
      <c r="S3802" s="1">
        <v>0.88472222222222219</v>
      </c>
      <c r="T3802">
        <v>9</v>
      </c>
      <c r="U3802" t="str">
        <f>IF(Flights[[#This Row],[Arrival Delay]]="","Cancelled",IF(Flights[[#This Row],[Arrival Delay]]&gt;15,"Delayed","On time"))</f>
        <v>On time</v>
      </c>
      <c r="V3802" t="str">
        <f>IF(Flights[[#This Row],[Status]]&lt;&gt;"Delayed","",IF(Flights[[#This Row],[Arrival Delay]]&gt;120,"Severe",IF(Flights[[#This Row],[Arrival Delay]]&gt;60,"Major","Moderate")))</f>
        <v/>
      </c>
      <c r="X3802" t="str">
        <f>IF(OR(AND(Flights[[#This Row],[Status]]="Cancelled",Flights[[#This Row],[Cancellation Reason]]="Airline/Carrier"),Flights[[#This Row],[Delay Type]]="Severe"),"Yes","No")</f>
        <v>No</v>
      </c>
    </row>
    <row r="3803" spans="1:24" x14ac:dyDescent="0.25">
      <c r="A3803" s="3">
        <v>42279</v>
      </c>
      <c r="B3803">
        <f>WEEKNUM(Flights[[#This Row],[Date]],2)</f>
        <v>40</v>
      </c>
      <c r="C3803">
        <f>WEEKDAY(Flights[[#This Row],[Date]],2)</f>
        <v>5</v>
      </c>
      <c r="D3803" t="s">
        <v>1551</v>
      </c>
      <c r="E3803" t="s">
        <v>1991</v>
      </c>
      <c r="F3803" t="s">
        <v>0</v>
      </c>
      <c r="G3803" t="s">
        <v>24</v>
      </c>
      <c r="H3803" t="str">
        <f>_xlfn.XLOOKUP(Flights[[#This Row],[Destination]],Airports!$A$1:$A$77,Airports!$D$1:$D$77,"Code not found")</f>
        <v>Portland</v>
      </c>
      <c r="I3803" t="str" cm="1">
        <f t="array" ref="I3803">_xlfn.XLOOKUP(Flights[[#This Row],[Destination]],_xlfn._TRO_TRAILING(Airports!A:A),_xlfn._TRO_TRAILING(Airports!E:E),"Code not found")</f>
        <v>OR</v>
      </c>
      <c r="J3803" s="1">
        <v>0.82291666666666663</v>
      </c>
      <c r="K3803">
        <f>HOUR(Flights[[#This Row],[Scheduled Departure]])</f>
        <v>19</v>
      </c>
      <c r="L3803" s="1">
        <v>0.8208333333333333</v>
      </c>
      <c r="M3803">
        <v>-3</v>
      </c>
      <c r="N3803">
        <v>149</v>
      </c>
      <c r="O3803" s="14">
        <f>Flights[[#This Row],[Length (min)]]/60</f>
        <v>2.4833333333333334</v>
      </c>
      <c r="P3803">
        <v>834</v>
      </c>
      <c r="Q3803" s="17">
        <f>IFERROR(Flights[[#This Row],[Distance]]/Flights[[#This Row],[Length (hr)]],"")</f>
        <v>335.83892617449663</v>
      </c>
      <c r="R3803" s="1">
        <v>0.92013888888888884</v>
      </c>
      <c r="S3803" s="1">
        <v>0.9243055555555556</v>
      </c>
      <c r="T3803">
        <v>6</v>
      </c>
      <c r="U3803" t="str">
        <f>IF(Flights[[#This Row],[Arrival Delay]]="","Cancelled",IF(Flights[[#This Row],[Arrival Delay]]&gt;15,"Delayed","On time"))</f>
        <v>On time</v>
      </c>
      <c r="V3803" t="str">
        <f>IF(Flights[[#This Row],[Status]]&lt;&gt;"Delayed","",IF(Flights[[#This Row],[Arrival Delay]]&gt;120,"Severe",IF(Flights[[#This Row],[Arrival Delay]]&gt;60,"Major","Moderate")))</f>
        <v/>
      </c>
      <c r="X3803" t="str">
        <f>IF(OR(AND(Flights[[#This Row],[Status]]="Cancelled",Flights[[#This Row],[Cancellation Reason]]="Airline/Carrier"),Flights[[#This Row],[Delay Type]]="Severe"),"Yes","No")</f>
        <v>No</v>
      </c>
    </row>
    <row r="3804" spans="1:24" x14ac:dyDescent="0.25">
      <c r="A3804" s="3">
        <v>42279</v>
      </c>
      <c r="B3804">
        <f>WEEKNUM(Flights[[#This Row],[Date]],2)</f>
        <v>40</v>
      </c>
      <c r="C3804">
        <f>WEEKDAY(Flights[[#This Row],[Date]],2)</f>
        <v>5</v>
      </c>
      <c r="D3804" t="s">
        <v>1650</v>
      </c>
      <c r="E3804" t="s">
        <v>1994</v>
      </c>
      <c r="F3804" t="s">
        <v>0</v>
      </c>
      <c r="G3804" t="s">
        <v>356</v>
      </c>
      <c r="H3804" t="str">
        <f>_xlfn.XLOOKUP(Flights[[#This Row],[Destination]],Airports!$A$1:$A$77,Airports!$D$1:$D$77,"Code not found")</f>
        <v>Tucson</v>
      </c>
      <c r="I3804" t="str" cm="1">
        <f t="array" ref="I3804">_xlfn.XLOOKUP(Flights[[#This Row],[Destination]],_xlfn._TRO_TRAILING(Airports!A:A),_xlfn._TRO_TRAILING(Airports!E:E),"Code not found")</f>
        <v>AZ</v>
      </c>
      <c r="J3804" s="1">
        <v>0.82986111111111116</v>
      </c>
      <c r="K3804">
        <f>HOUR(Flights[[#This Row],[Scheduled Departure]])</f>
        <v>19</v>
      </c>
      <c r="L3804" s="1">
        <v>0.82847222222222228</v>
      </c>
      <c r="M3804">
        <v>-2</v>
      </c>
      <c r="N3804">
        <v>89</v>
      </c>
      <c r="O3804" s="14">
        <f>Flights[[#This Row],[Length (min)]]/60</f>
        <v>1.4833333333333334</v>
      </c>
      <c r="P3804">
        <v>451</v>
      </c>
      <c r="Q3804" s="17">
        <f>IFERROR(Flights[[#This Row],[Distance]]/Flights[[#This Row],[Length (hr)]],"")</f>
        <v>304.04494382022472</v>
      </c>
      <c r="R3804" s="1">
        <v>0.89513888888888893</v>
      </c>
      <c r="S3804" s="1">
        <v>0.89027777777777772</v>
      </c>
      <c r="T3804">
        <v>-7</v>
      </c>
      <c r="U3804" t="str">
        <f>IF(Flights[[#This Row],[Arrival Delay]]="","Cancelled",IF(Flights[[#This Row],[Arrival Delay]]&gt;15,"Delayed","On time"))</f>
        <v>On time</v>
      </c>
      <c r="V3804" t="str">
        <f>IF(Flights[[#This Row],[Status]]&lt;&gt;"Delayed","",IF(Flights[[#This Row],[Arrival Delay]]&gt;120,"Severe",IF(Flights[[#This Row],[Arrival Delay]]&gt;60,"Major","Moderate")))</f>
        <v/>
      </c>
      <c r="X3804" t="str">
        <f>IF(OR(AND(Flights[[#This Row],[Status]]="Cancelled",Flights[[#This Row],[Cancellation Reason]]="Airline/Carrier"),Flights[[#This Row],[Delay Type]]="Severe"),"Yes","No")</f>
        <v>No</v>
      </c>
    </row>
    <row r="3805" spans="1:24" x14ac:dyDescent="0.25">
      <c r="A3805" s="3">
        <v>42279</v>
      </c>
      <c r="B3805">
        <f>WEEKNUM(Flights[[#This Row],[Date]],2)</f>
        <v>40</v>
      </c>
      <c r="C3805">
        <f>WEEKDAY(Flights[[#This Row],[Date]],2)</f>
        <v>5</v>
      </c>
      <c r="D3805" t="s">
        <v>215</v>
      </c>
      <c r="E3805" t="s">
        <v>1987</v>
      </c>
      <c r="F3805" t="s">
        <v>0</v>
      </c>
      <c r="G3805" t="s">
        <v>16</v>
      </c>
      <c r="H3805" t="str">
        <f>_xlfn.XLOOKUP(Flights[[#This Row],[Destination]],Airports!$A$1:$A$77,Airports!$D$1:$D$77,"Code not found")</f>
        <v>Dulles</v>
      </c>
      <c r="I3805" t="str" cm="1">
        <f t="array" ref="I3805">_xlfn.XLOOKUP(Flights[[#This Row],[Destination]],_xlfn._TRO_TRAILING(Airports!A:A),_xlfn._TRO_TRAILING(Airports!E:E),"Code not found")</f>
        <v>VA</v>
      </c>
      <c r="J3805" s="1">
        <v>0.94444444444444442</v>
      </c>
      <c r="K3805">
        <f>HOUR(Flights[[#This Row],[Scheduled Departure]])</f>
        <v>22</v>
      </c>
      <c r="L3805" s="1">
        <v>0.94374999999999998</v>
      </c>
      <c r="M3805">
        <v>-1</v>
      </c>
      <c r="N3805">
        <v>288</v>
      </c>
      <c r="O3805" s="14">
        <f>Flights[[#This Row],[Length (min)]]/60</f>
        <v>4.8</v>
      </c>
      <c r="P3805">
        <v>2288</v>
      </c>
      <c r="Q3805" s="17">
        <f>IFERROR(Flights[[#This Row],[Distance]]/Flights[[#This Row],[Length (hr)]],"")</f>
        <v>476.66666666666669</v>
      </c>
      <c r="R3805" s="1">
        <v>0.27638888888888891</v>
      </c>
      <c r="S3805" s="1">
        <v>0.26874999999999999</v>
      </c>
      <c r="T3805">
        <v>-11</v>
      </c>
      <c r="U3805" t="str">
        <f>IF(Flights[[#This Row],[Arrival Delay]]="","Cancelled",IF(Flights[[#This Row],[Arrival Delay]]&gt;15,"Delayed","On time"))</f>
        <v>On time</v>
      </c>
      <c r="V3805" t="str">
        <f>IF(Flights[[#This Row],[Status]]&lt;&gt;"Delayed","",IF(Flights[[#This Row],[Arrival Delay]]&gt;120,"Severe",IF(Flights[[#This Row],[Arrival Delay]]&gt;60,"Major","Moderate")))</f>
        <v/>
      </c>
      <c r="X3805" t="str">
        <f>IF(OR(AND(Flights[[#This Row],[Status]]="Cancelled",Flights[[#This Row],[Cancellation Reason]]="Airline/Carrier"),Flights[[#This Row],[Delay Type]]="Severe"),"Yes","No")</f>
        <v>No</v>
      </c>
    </row>
    <row r="3806" spans="1:24" x14ac:dyDescent="0.25">
      <c r="A3806" s="3">
        <v>42279</v>
      </c>
      <c r="B3806">
        <f>WEEKNUM(Flights[[#This Row],[Date]],2)</f>
        <v>40</v>
      </c>
      <c r="C3806">
        <f>WEEKDAY(Flights[[#This Row],[Date]],2)</f>
        <v>5</v>
      </c>
      <c r="D3806" t="s">
        <v>669</v>
      </c>
      <c r="E3806" t="s">
        <v>1992</v>
      </c>
      <c r="F3806" t="s">
        <v>0</v>
      </c>
      <c r="G3806" t="s">
        <v>285</v>
      </c>
      <c r="H3806" t="str">
        <f>_xlfn.XLOOKUP(Flights[[#This Row],[Destination]],Airports!$A$1:$A$77,Airports!$D$1:$D$77,"Code not found")</f>
        <v>Fort Lauderdale</v>
      </c>
      <c r="I3806" t="str" cm="1">
        <f t="array" ref="I3806">_xlfn.XLOOKUP(Flights[[#This Row],[Destination]],_xlfn._TRO_TRAILING(Airports!A:A),_xlfn._TRO_TRAILING(Airports!E:E),"Code not found")</f>
        <v>FL</v>
      </c>
      <c r="J3806" s="1">
        <v>0.96805555555555556</v>
      </c>
      <c r="K3806">
        <f>HOUR(Flights[[#This Row],[Scheduled Departure]])</f>
        <v>23</v>
      </c>
      <c r="L3806" s="1">
        <v>0.97986111111111107</v>
      </c>
      <c r="M3806">
        <v>17</v>
      </c>
      <c r="N3806">
        <v>282</v>
      </c>
      <c r="O3806" s="14">
        <f>Flights[[#This Row],[Length (min)]]/60</f>
        <v>4.7</v>
      </c>
      <c r="P3806">
        <v>2343</v>
      </c>
      <c r="Q3806" s="17">
        <f>IFERROR(Flights[[#This Row],[Distance]]/Flights[[#This Row],[Length (hr)]],"")</f>
        <v>498.51063829787233</v>
      </c>
      <c r="R3806" s="1">
        <v>0.29722222222222222</v>
      </c>
      <c r="S3806" s="1">
        <v>0.30069444444444443</v>
      </c>
      <c r="T3806">
        <v>5</v>
      </c>
      <c r="U3806" t="str">
        <f>IF(Flights[[#This Row],[Arrival Delay]]="","Cancelled",IF(Flights[[#This Row],[Arrival Delay]]&gt;15,"Delayed","On time"))</f>
        <v>On time</v>
      </c>
      <c r="V3806" t="str">
        <f>IF(Flights[[#This Row],[Status]]&lt;&gt;"Delayed","",IF(Flights[[#This Row],[Arrival Delay]]&gt;120,"Severe",IF(Flights[[#This Row],[Arrival Delay]]&gt;60,"Major","Moderate")))</f>
        <v/>
      </c>
      <c r="X3806" t="str">
        <f>IF(OR(AND(Flights[[#This Row],[Status]]="Cancelled",Flights[[#This Row],[Cancellation Reason]]="Airline/Carrier"),Flights[[#This Row],[Delay Type]]="Severe"),"Yes","No")</f>
        <v>No</v>
      </c>
    </row>
    <row r="3807" spans="1:24" x14ac:dyDescent="0.25">
      <c r="A3807" s="3">
        <v>42280</v>
      </c>
      <c r="B3807">
        <f>WEEKNUM(Flights[[#This Row],[Date]],2)</f>
        <v>40</v>
      </c>
      <c r="C3807">
        <f>WEEKDAY(Flights[[#This Row],[Date]],2)</f>
        <v>6</v>
      </c>
      <c r="D3807" t="s">
        <v>1734</v>
      </c>
      <c r="E3807" t="s">
        <v>1995</v>
      </c>
      <c r="F3807" t="s">
        <v>0</v>
      </c>
      <c r="G3807" t="s">
        <v>5</v>
      </c>
      <c r="H3807" t="str">
        <f>_xlfn.XLOOKUP(Flights[[#This Row],[Destination]],Airports!$A$1:$A$77,Airports!$D$1:$D$77,"Code not found")</f>
        <v>St. Louis</v>
      </c>
      <c r="I3807" t="str" cm="1">
        <f t="array" ref="I3807">_xlfn.XLOOKUP(Flights[[#This Row],[Destination]],_xlfn._TRO_TRAILING(Airports!A:A),_xlfn._TRO_TRAILING(Airports!E:E),"Code not found")</f>
        <v>MO</v>
      </c>
      <c r="J3807" s="1">
        <v>0.28472222222222221</v>
      </c>
      <c r="K3807">
        <f>HOUR(Flights[[#This Row],[Scheduled Departure]])</f>
        <v>6</v>
      </c>
      <c r="L3807" s="1">
        <v>0.28194444444444444</v>
      </c>
      <c r="M3807">
        <v>-4</v>
      </c>
      <c r="N3807">
        <v>215</v>
      </c>
      <c r="O3807" s="14">
        <f>Flights[[#This Row],[Length (min)]]/60</f>
        <v>3.5833333333333335</v>
      </c>
      <c r="P3807">
        <v>1592</v>
      </c>
      <c r="Q3807" s="17">
        <f>IFERROR(Flights[[#This Row],[Distance]]/Flights[[#This Row],[Length (hr)]],"")</f>
        <v>444.27906976744185</v>
      </c>
      <c r="R3807" s="1">
        <v>0.51736111111111116</v>
      </c>
      <c r="S3807" s="1">
        <v>0.51458333333333328</v>
      </c>
      <c r="T3807">
        <v>-4</v>
      </c>
      <c r="U3807" t="str">
        <f>IF(Flights[[#This Row],[Arrival Delay]]="","Cancelled",IF(Flights[[#This Row],[Arrival Delay]]&gt;15,"Delayed","On time"))</f>
        <v>On time</v>
      </c>
      <c r="V3807" t="str">
        <f>IF(Flights[[#This Row],[Status]]&lt;&gt;"Delayed","",IF(Flights[[#This Row],[Arrival Delay]]&gt;120,"Severe",IF(Flights[[#This Row],[Arrival Delay]]&gt;60,"Major","Moderate")))</f>
        <v/>
      </c>
      <c r="X3807" t="str">
        <f>IF(OR(AND(Flights[[#This Row],[Status]]="Cancelled",Flights[[#This Row],[Cancellation Reason]]="Airline/Carrier"),Flights[[#This Row],[Delay Type]]="Severe"),"Yes","No")</f>
        <v>No</v>
      </c>
    </row>
    <row r="3808" spans="1:24" x14ac:dyDescent="0.25">
      <c r="A3808" s="3">
        <v>42280</v>
      </c>
      <c r="B3808">
        <f>WEEKNUM(Flights[[#This Row],[Date]],2)</f>
        <v>40</v>
      </c>
      <c r="C3808">
        <f>WEEKDAY(Flights[[#This Row],[Date]],2)</f>
        <v>6</v>
      </c>
      <c r="D3808" t="s">
        <v>464</v>
      </c>
      <c r="E3808" t="s">
        <v>1993</v>
      </c>
      <c r="F3808" t="s">
        <v>0</v>
      </c>
      <c r="G3808" t="s">
        <v>4</v>
      </c>
      <c r="H3808" t="str">
        <f>_xlfn.XLOOKUP(Flights[[#This Row],[Destination]],Airports!$A$1:$A$77,Airports!$D$1:$D$77,"Code not found")</f>
        <v>Chicago</v>
      </c>
      <c r="I3808" t="str" cm="1">
        <f t="array" ref="I3808">_xlfn.XLOOKUP(Flights[[#This Row],[Destination]],_xlfn._TRO_TRAILING(Airports!A:A),_xlfn._TRO_TRAILING(Airports!E:E),"Code not found")</f>
        <v>IL</v>
      </c>
      <c r="J3808" s="1">
        <v>0.40138888888888891</v>
      </c>
      <c r="K3808">
        <f>HOUR(Flights[[#This Row],[Scheduled Departure]])</f>
        <v>9</v>
      </c>
      <c r="L3808" s="1">
        <v>0.39861111111111114</v>
      </c>
      <c r="M3808">
        <v>-4</v>
      </c>
      <c r="N3808">
        <v>251</v>
      </c>
      <c r="O3808" s="14">
        <f>Flights[[#This Row],[Length (min)]]/60</f>
        <v>4.1833333333333336</v>
      </c>
      <c r="P3808">
        <v>1744</v>
      </c>
      <c r="Q3808" s="17">
        <f>IFERROR(Flights[[#This Row],[Distance]]/Flights[[#This Row],[Length (hr)]],"")</f>
        <v>416.89243027888443</v>
      </c>
      <c r="R3808" s="1">
        <v>0.65902777777777777</v>
      </c>
      <c r="S3808" s="1">
        <v>0.65625</v>
      </c>
      <c r="T3808">
        <v>-4</v>
      </c>
      <c r="U3808" t="str">
        <f>IF(Flights[[#This Row],[Arrival Delay]]="","Cancelled",IF(Flights[[#This Row],[Arrival Delay]]&gt;15,"Delayed","On time"))</f>
        <v>On time</v>
      </c>
      <c r="V3808" t="str">
        <f>IF(Flights[[#This Row],[Status]]&lt;&gt;"Delayed","",IF(Flights[[#This Row],[Arrival Delay]]&gt;120,"Severe",IF(Flights[[#This Row],[Arrival Delay]]&gt;60,"Major","Moderate")))</f>
        <v/>
      </c>
      <c r="X3808" t="str">
        <f>IF(OR(AND(Flights[[#This Row],[Status]]="Cancelled",Flights[[#This Row],[Cancellation Reason]]="Airline/Carrier"),Flights[[#This Row],[Delay Type]]="Severe"),"Yes","No")</f>
        <v>No</v>
      </c>
    </row>
    <row r="3809" spans="1:24" x14ac:dyDescent="0.25">
      <c r="A3809" s="3">
        <v>42280</v>
      </c>
      <c r="B3809">
        <f>WEEKNUM(Flights[[#This Row],[Date]],2)</f>
        <v>40</v>
      </c>
      <c r="C3809">
        <f>WEEKDAY(Flights[[#This Row],[Date]],2)</f>
        <v>6</v>
      </c>
      <c r="D3809" t="s">
        <v>461</v>
      </c>
      <c r="E3809" t="s">
        <v>1996</v>
      </c>
      <c r="F3809" t="s">
        <v>0</v>
      </c>
      <c r="G3809" t="s">
        <v>12</v>
      </c>
      <c r="H3809" t="str">
        <f>_xlfn.XLOOKUP(Flights[[#This Row],[Destination]],Airports!$A$1:$A$77,Airports!$D$1:$D$77,"Code not found")</f>
        <v>New York</v>
      </c>
      <c r="I3809" t="str" cm="1">
        <f t="array" ref="I3809">_xlfn.XLOOKUP(Flights[[#This Row],[Destination]],_xlfn._TRO_TRAILING(Airports!A:A),_xlfn._TRO_TRAILING(Airports!E:E),"Code not found")</f>
        <v>NY</v>
      </c>
      <c r="J3809" s="1">
        <v>0.4375</v>
      </c>
      <c r="K3809">
        <f>HOUR(Flights[[#This Row],[Scheduled Departure]])</f>
        <v>10</v>
      </c>
      <c r="L3809" s="1">
        <v>0.43680555555555556</v>
      </c>
      <c r="M3809">
        <v>-1</v>
      </c>
      <c r="N3809">
        <v>343</v>
      </c>
      <c r="O3809" s="14">
        <f>Flights[[#This Row],[Length (min)]]/60</f>
        <v>5.7166666666666668</v>
      </c>
      <c r="P3809">
        <v>2475</v>
      </c>
      <c r="Q3809" s="17">
        <f>IFERROR(Flights[[#This Row],[Distance]]/Flights[[#This Row],[Length (hr)]],"")</f>
        <v>432.94460641399417</v>
      </c>
      <c r="R3809" s="1">
        <v>0.79513888888888884</v>
      </c>
      <c r="S3809" s="1">
        <v>0.8</v>
      </c>
      <c r="T3809">
        <v>7</v>
      </c>
      <c r="U3809" t="str">
        <f>IF(Flights[[#This Row],[Arrival Delay]]="","Cancelled",IF(Flights[[#This Row],[Arrival Delay]]&gt;15,"Delayed","On time"))</f>
        <v>On time</v>
      </c>
      <c r="V3809" t="str">
        <f>IF(Flights[[#This Row],[Status]]&lt;&gt;"Delayed","",IF(Flights[[#This Row],[Arrival Delay]]&gt;120,"Severe",IF(Flights[[#This Row],[Arrival Delay]]&gt;60,"Major","Moderate")))</f>
        <v/>
      </c>
      <c r="X3809" t="str">
        <f>IF(OR(AND(Flights[[#This Row],[Status]]="Cancelled",Flights[[#This Row],[Cancellation Reason]]="Airline/Carrier"),Flights[[#This Row],[Delay Type]]="Severe"),"Yes","No")</f>
        <v>No</v>
      </c>
    </row>
    <row r="3810" spans="1:24" x14ac:dyDescent="0.25">
      <c r="A3810" s="3">
        <v>42280</v>
      </c>
      <c r="B3810">
        <f>WEEKNUM(Flights[[#This Row],[Date]],2)</f>
        <v>40</v>
      </c>
      <c r="C3810">
        <f>WEEKDAY(Flights[[#This Row],[Date]],2)</f>
        <v>6</v>
      </c>
      <c r="D3810" t="s">
        <v>1812</v>
      </c>
      <c r="E3810" t="s">
        <v>1994</v>
      </c>
      <c r="F3810" t="s">
        <v>0</v>
      </c>
      <c r="G3810" t="s">
        <v>255</v>
      </c>
      <c r="H3810" t="str">
        <f>_xlfn.XLOOKUP(Flights[[#This Row],[Destination]],Airports!$A$1:$A$77,Airports!$D$1:$D$77,"Code not found")</f>
        <v>Boise</v>
      </c>
      <c r="I3810" t="str" cm="1">
        <f t="array" ref="I3810">_xlfn.XLOOKUP(Flights[[#This Row],[Destination]],_xlfn._TRO_TRAILING(Airports!A:A),_xlfn._TRO_TRAILING(Airports!E:E),"Code not found")</f>
        <v>ID</v>
      </c>
      <c r="J3810" s="1">
        <v>0.46527777777777779</v>
      </c>
      <c r="K3810">
        <f>HOUR(Flights[[#This Row],[Scheduled Departure]])</f>
        <v>11</v>
      </c>
      <c r="L3810" s="1">
        <v>0.46111111111111114</v>
      </c>
      <c r="M3810">
        <v>-6</v>
      </c>
      <c r="N3810">
        <v>130</v>
      </c>
      <c r="O3810" s="14">
        <f>Flights[[#This Row],[Length (min)]]/60</f>
        <v>2.1666666666666665</v>
      </c>
      <c r="P3810">
        <v>674</v>
      </c>
      <c r="Q3810" s="17">
        <f>IFERROR(Flights[[#This Row],[Distance]]/Flights[[#This Row],[Length (hr)]],"")</f>
        <v>311.07692307692309</v>
      </c>
      <c r="R3810" s="1">
        <v>0.59444444444444444</v>
      </c>
      <c r="S3810" s="1">
        <v>0.59305555555555556</v>
      </c>
      <c r="T3810">
        <v>-2</v>
      </c>
      <c r="U3810" t="str">
        <f>IF(Flights[[#This Row],[Arrival Delay]]="","Cancelled",IF(Flights[[#This Row],[Arrival Delay]]&gt;15,"Delayed","On time"))</f>
        <v>On time</v>
      </c>
      <c r="V3810" t="str">
        <f>IF(Flights[[#This Row],[Status]]&lt;&gt;"Delayed","",IF(Flights[[#This Row],[Arrival Delay]]&gt;120,"Severe",IF(Flights[[#This Row],[Arrival Delay]]&gt;60,"Major","Moderate")))</f>
        <v/>
      </c>
      <c r="X3810" t="str">
        <f>IF(OR(AND(Flights[[#This Row],[Status]]="Cancelled",Flights[[#This Row],[Cancellation Reason]]="Airline/Carrier"),Flights[[#This Row],[Delay Type]]="Severe"),"Yes","No")</f>
        <v>No</v>
      </c>
    </row>
    <row r="3811" spans="1:24" x14ac:dyDescent="0.25">
      <c r="A3811" s="3">
        <v>42280</v>
      </c>
      <c r="B3811">
        <f>WEEKNUM(Flights[[#This Row],[Date]],2)</f>
        <v>40</v>
      </c>
      <c r="C3811">
        <f>WEEKDAY(Flights[[#This Row],[Date]],2)</f>
        <v>6</v>
      </c>
      <c r="D3811" t="s">
        <v>1833</v>
      </c>
      <c r="E3811" t="s">
        <v>1989</v>
      </c>
      <c r="F3811" t="s">
        <v>0</v>
      </c>
      <c r="G3811" t="s">
        <v>347</v>
      </c>
      <c r="H3811" t="str">
        <f>_xlfn.XLOOKUP(Flights[[#This Row],[Destination]],Airports!$A$1:$A$77,Airports!$D$1:$D$77,"Code not found")</f>
        <v>San Jose</v>
      </c>
      <c r="I3811" t="str" cm="1">
        <f t="array" ref="I3811">_xlfn.XLOOKUP(Flights[[#This Row],[Destination]],_xlfn._TRO_TRAILING(Airports!A:A),_xlfn._TRO_TRAILING(Airports!E:E),"Code not found")</f>
        <v>CA</v>
      </c>
      <c r="J3811" s="1">
        <v>0.52777777777777779</v>
      </c>
      <c r="K3811">
        <f>HOUR(Flights[[#This Row],[Scheduled Departure]])</f>
        <v>12</v>
      </c>
      <c r="L3811" s="1">
        <v>0.52569444444444446</v>
      </c>
      <c r="M3811">
        <v>-3</v>
      </c>
      <c r="N3811">
        <v>70</v>
      </c>
      <c r="O3811" s="14">
        <f>Flights[[#This Row],[Length (min)]]/60</f>
        <v>1.1666666666666667</v>
      </c>
      <c r="P3811">
        <v>308</v>
      </c>
      <c r="Q3811" s="17">
        <f>IFERROR(Flights[[#This Row],[Distance]]/Flights[[#This Row],[Length (hr)]],"")</f>
        <v>264</v>
      </c>
      <c r="R3811" s="1">
        <v>0.58125000000000004</v>
      </c>
      <c r="S3811" s="1">
        <v>0.57430555555555551</v>
      </c>
      <c r="T3811">
        <v>-10</v>
      </c>
      <c r="U3811" t="str">
        <f>IF(Flights[[#This Row],[Arrival Delay]]="","Cancelled",IF(Flights[[#This Row],[Arrival Delay]]&gt;15,"Delayed","On time"))</f>
        <v>On time</v>
      </c>
      <c r="V3811" t="str">
        <f>IF(Flights[[#This Row],[Status]]&lt;&gt;"Delayed","",IF(Flights[[#This Row],[Arrival Delay]]&gt;120,"Severe",IF(Flights[[#This Row],[Arrival Delay]]&gt;60,"Major","Moderate")))</f>
        <v/>
      </c>
      <c r="X3811" t="str">
        <f>IF(OR(AND(Flights[[#This Row],[Status]]="Cancelled",Flights[[#This Row],[Cancellation Reason]]="Airline/Carrier"),Flights[[#This Row],[Delay Type]]="Severe"),"Yes","No")</f>
        <v>No</v>
      </c>
    </row>
    <row r="3812" spans="1:24" x14ac:dyDescent="0.25">
      <c r="A3812" s="3">
        <v>42280</v>
      </c>
      <c r="B3812">
        <f>WEEKNUM(Flights[[#This Row],[Date]],2)</f>
        <v>40</v>
      </c>
      <c r="C3812">
        <f>WEEKDAY(Flights[[#This Row],[Date]],2)</f>
        <v>6</v>
      </c>
      <c r="D3812" t="s">
        <v>1806</v>
      </c>
      <c r="E3812" t="s">
        <v>1990</v>
      </c>
      <c r="F3812" t="s">
        <v>0</v>
      </c>
      <c r="G3812" t="s">
        <v>273</v>
      </c>
      <c r="H3812" t="str">
        <f>_xlfn.XLOOKUP(Flights[[#This Row],[Destination]],Airports!$A$1:$A$77,Airports!$D$1:$D$77,"Code not found")</f>
        <v>Denver</v>
      </c>
      <c r="I3812" t="str" cm="1">
        <f t="array" ref="I3812">_xlfn.XLOOKUP(Flights[[#This Row],[Destination]],_xlfn._TRO_TRAILING(Airports!A:A),_xlfn._TRO_TRAILING(Airports!E:E),"Code not found")</f>
        <v>CO</v>
      </c>
      <c r="J3812" s="1">
        <v>0.54166666666666663</v>
      </c>
      <c r="K3812">
        <f>HOUR(Flights[[#This Row],[Scheduled Departure]])</f>
        <v>13</v>
      </c>
      <c r="L3812" s="1">
        <v>0.59930555555555554</v>
      </c>
      <c r="M3812">
        <v>83</v>
      </c>
      <c r="N3812">
        <v>121</v>
      </c>
      <c r="O3812" s="14">
        <f>Flights[[#This Row],[Length (min)]]/60</f>
        <v>2.0166666666666666</v>
      </c>
      <c r="P3812">
        <v>862</v>
      </c>
      <c r="Q3812" s="17">
        <f>IFERROR(Flights[[#This Row],[Distance]]/Flights[[#This Row],[Length (hr)]],"")</f>
        <v>427.43801652892563</v>
      </c>
      <c r="R3812" s="1">
        <v>0.67986111111111114</v>
      </c>
      <c r="S3812" s="1">
        <v>0.72499999999999998</v>
      </c>
      <c r="T3812">
        <v>65</v>
      </c>
      <c r="U3812" t="str">
        <f>IF(Flights[[#This Row],[Arrival Delay]]="","Cancelled",IF(Flights[[#This Row],[Arrival Delay]]&gt;15,"Delayed","On time"))</f>
        <v>Delayed</v>
      </c>
      <c r="V3812" t="str">
        <f>IF(Flights[[#This Row],[Status]]&lt;&gt;"Delayed","",IF(Flights[[#This Row],[Arrival Delay]]&gt;120,"Severe",IF(Flights[[#This Row],[Arrival Delay]]&gt;60,"Major","Moderate")))</f>
        <v>Major</v>
      </c>
      <c r="X3812" t="str">
        <f>IF(OR(AND(Flights[[#This Row],[Status]]="Cancelled",Flights[[#This Row],[Cancellation Reason]]="Airline/Carrier"),Flights[[#This Row],[Delay Type]]="Severe"),"Yes","No")</f>
        <v>No</v>
      </c>
    </row>
    <row r="3813" spans="1:24" x14ac:dyDescent="0.25">
      <c r="A3813" s="3">
        <v>42280</v>
      </c>
      <c r="B3813">
        <f>WEEKNUM(Flights[[#This Row],[Date]],2)</f>
        <v>40</v>
      </c>
      <c r="C3813">
        <f>WEEKDAY(Flights[[#This Row],[Date]],2)</f>
        <v>6</v>
      </c>
      <c r="D3813" t="s">
        <v>1758</v>
      </c>
      <c r="E3813" t="s">
        <v>1990</v>
      </c>
      <c r="F3813" t="s">
        <v>0</v>
      </c>
      <c r="G3813" t="s">
        <v>4</v>
      </c>
      <c r="H3813" t="str">
        <f>_xlfn.XLOOKUP(Flights[[#This Row],[Destination]],Airports!$A$1:$A$77,Airports!$D$1:$D$77,"Code not found")</f>
        <v>Chicago</v>
      </c>
      <c r="I3813" t="str" cm="1">
        <f t="array" ref="I3813">_xlfn.XLOOKUP(Flights[[#This Row],[Destination]],_xlfn._TRO_TRAILING(Airports!A:A),_xlfn._TRO_TRAILING(Airports!E:E),"Code not found")</f>
        <v>IL</v>
      </c>
      <c r="J3813" s="1">
        <v>0.57638888888888884</v>
      </c>
      <c r="K3813">
        <f>HOUR(Flights[[#This Row],[Scheduled Departure]])</f>
        <v>13</v>
      </c>
      <c r="L3813" s="1">
        <v>0.59930555555555554</v>
      </c>
      <c r="M3813">
        <v>33</v>
      </c>
      <c r="N3813">
        <v>235</v>
      </c>
      <c r="O3813" s="14">
        <f>Flights[[#This Row],[Length (min)]]/60</f>
        <v>3.9166666666666665</v>
      </c>
      <c r="P3813">
        <v>1744</v>
      </c>
      <c r="Q3813" s="17">
        <f>IFERROR(Flights[[#This Row],[Distance]]/Flights[[#This Row],[Length (hr)]],"")</f>
        <v>445.27659574468089</v>
      </c>
      <c r="R3813" s="1">
        <v>0.82986111111111116</v>
      </c>
      <c r="S3813" s="1">
        <v>0.84583333333333333</v>
      </c>
      <c r="T3813">
        <v>23</v>
      </c>
      <c r="U3813" t="str">
        <f>IF(Flights[[#This Row],[Arrival Delay]]="","Cancelled",IF(Flights[[#This Row],[Arrival Delay]]&gt;15,"Delayed","On time"))</f>
        <v>Delayed</v>
      </c>
      <c r="V3813" t="str">
        <f>IF(Flights[[#This Row],[Status]]&lt;&gt;"Delayed","",IF(Flights[[#This Row],[Arrival Delay]]&gt;120,"Severe",IF(Flights[[#This Row],[Arrival Delay]]&gt;60,"Major","Moderate")))</f>
        <v>Moderate</v>
      </c>
      <c r="X3813" t="str">
        <f>IF(OR(AND(Flights[[#This Row],[Status]]="Cancelled",Flights[[#This Row],[Cancellation Reason]]="Airline/Carrier"),Flights[[#This Row],[Delay Type]]="Severe"),"Yes","No")</f>
        <v>No</v>
      </c>
    </row>
    <row r="3814" spans="1:24" x14ac:dyDescent="0.25">
      <c r="A3814" s="3">
        <v>42280</v>
      </c>
      <c r="B3814">
        <f>WEEKNUM(Flights[[#This Row],[Date]],2)</f>
        <v>40</v>
      </c>
      <c r="C3814">
        <f>WEEKDAY(Flights[[#This Row],[Date]],2)</f>
        <v>6</v>
      </c>
      <c r="D3814" t="s">
        <v>1074</v>
      </c>
      <c r="E3814" t="s">
        <v>1994</v>
      </c>
      <c r="F3814" t="s">
        <v>0</v>
      </c>
      <c r="G3814" t="s">
        <v>283</v>
      </c>
      <c r="H3814" t="str">
        <f>_xlfn.XLOOKUP(Flights[[#This Row],[Destination]],Airports!$A$1:$A$77,Airports!$D$1:$D$77,"Code not found")</f>
        <v>Fresno</v>
      </c>
      <c r="I3814" t="str" cm="1">
        <f t="array" ref="I3814">_xlfn.XLOOKUP(Flights[[#This Row],[Destination]],_xlfn._TRO_TRAILING(Airports!A:A),_xlfn._TRO_TRAILING(Airports!E:E),"Code not found")</f>
        <v>CA</v>
      </c>
      <c r="J3814" s="1">
        <v>0.73263888888888884</v>
      </c>
      <c r="K3814">
        <f>HOUR(Flights[[#This Row],[Scheduled Departure]])</f>
        <v>17</v>
      </c>
      <c r="L3814" s="1">
        <v>0.72916666666666663</v>
      </c>
      <c r="M3814">
        <v>-5</v>
      </c>
      <c r="N3814">
        <v>66</v>
      </c>
      <c r="O3814" s="14">
        <f>Flights[[#This Row],[Length (min)]]/60</f>
        <v>1.1000000000000001</v>
      </c>
      <c r="P3814">
        <v>209</v>
      </c>
      <c r="Q3814" s="17">
        <f>IFERROR(Flights[[#This Row],[Distance]]/Flights[[#This Row],[Length (hr)]],"")</f>
        <v>189.99999999999997</v>
      </c>
      <c r="R3814" s="1">
        <v>0.77916666666666667</v>
      </c>
      <c r="S3814" s="1">
        <v>0.77500000000000002</v>
      </c>
      <c r="T3814">
        <v>-6</v>
      </c>
      <c r="U3814" t="str">
        <f>IF(Flights[[#This Row],[Arrival Delay]]="","Cancelled",IF(Flights[[#This Row],[Arrival Delay]]&gt;15,"Delayed","On time"))</f>
        <v>On time</v>
      </c>
      <c r="V3814" t="str">
        <f>IF(Flights[[#This Row],[Status]]&lt;&gt;"Delayed","",IF(Flights[[#This Row],[Arrival Delay]]&gt;120,"Severe",IF(Flights[[#This Row],[Arrival Delay]]&gt;60,"Major","Moderate")))</f>
        <v/>
      </c>
      <c r="X3814" t="str">
        <f>IF(OR(AND(Flights[[#This Row],[Status]]="Cancelled",Flights[[#This Row],[Cancellation Reason]]="Airline/Carrier"),Flights[[#This Row],[Delay Type]]="Severe"),"Yes","No")</f>
        <v>No</v>
      </c>
    </row>
    <row r="3815" spans="1:24" x14ac:dyDescent="0.25">
      <c r="A3815" s="3">
        <v>42280</v>
      </c>
      <c r="B3815">
        <f>WEEKNUM(Flights[[#This Row],[Date]],2)</f>
        <v>40</v>
      </c>
      <c r="C3815">
        <f>WEEKDAY(Flights[[#This Row],[Date]],2)</f>
        <v>6</v>
      </c>
      <c r="D3815" t="s">
        <v>557</v>
      </c>
      <c r="E3815" t="s">
        <v>1992</v>
      </c>
      <c r="F3815" t="s">
        <v>0</v>
      </c>
      <c r="G3815" t="s">
        <v>12</v>
      </c>
      <c r="H3815" t="str">
        <f>_xlfn.XLOOKUP(Flights[[#This Row],[Destination]],Airports!$A$1:$A$77,Airports!$D$1:$D$77,"Code not found")</f>
        <v>New York</v>
      </c>
      <c r="I3815" t="str" cm="1">
        <f t="array" ref="I3815">_xlfn.XLOOKUP(Flights[[#This Row],[Destination]],_xlfn._TRO_TRAILING(Airports!A:A),_xlfn._TRO_TRAILING(Airports!E:E),"Code not found")</f>
        <v>NY</v>
      </c>
      <c r="J3815" s="1">
        <v>0.89097222222222228</v>
      </c>
      <c r="K3815">
        <f>HOUR(Flights[[#This Row],[Scheduled Departure]])</f>
        <v>21</v>
      </c>
      <c r="L3815" s="1">
        <v>0.89583333333333337</v>
      </c>
      <c r="M3815">
        <v>7</v>
      </c>
      <c r="N3815">
        <v>308</v>
      </c>
      <c r="O3815" s="14">
        <f>Flights[[#This Row],[Length (min)]]/60</f>
        <v>5.1333333333333337</v>
      </c>
      <c r="P3815">
        <v>2475</v>
      </c>
      <c r="Q3815" s="17">
        <f>IFERROR(Flights[[#This Row],[Distance]]/Flights[[#This Row],[Length (hr)]],"")</f>
        <v>482.14285714285711</v>
      </c>
      <c r="R3815" s="1">
        <v>0.23541666666666666</v>
      </c>
      <c r="S3815" s="1">
        <v>0.23472222222222222</v>
      </c>
      <c r="T3815">
        <v>-1</v>
      </c>
      <c r="U3815" t="str">
        <f>IF(Flights[[#This Row],[Arrival Delay]]="","Cancelled",IF(Flights[[#This Row],[Arrival Delay]]&gt;15,"Delayed","On time"))</f>
        <v>On time</v>
      </c>
      <c r="V3815" t="str">
        <f>IF(Flights[[#This Row],[Status]]&lt;&gt;"Delayed","",IF(Flights[[#This Row],[Arrival Delay]]&gt;120,"Severe",IF(Flights[[#This Row],[Arrival Delay]]&gt;60,"Major","Moderate")))</f>
        <v/>
      </c>
      <c r="X3815" t="str">
        <f>IF(OR(AND(Flights[[#This Row],[Status]]="Cancelled",Flights[[#This Row],[Cancellation Reason]]="Airline/Carrier"),Flights[[#This Row],[Delay Type]]="Severe"),"Yes","No")</f>
        <v>No</v>
      </c>
    </row>
    <row r="3816" spans="1:24" x14ac:dyDescent="0.25">
      <c r="A3816" s="3">
        <v>42280</v>
      </c>
      <c r="B3816">
        <f>WEEKNUM(Flights[[#This Row],[Date]],2)</f>
        <v>40</v>
      </c>
      <c r="C3816">
        <f>WEEKDAY(Flights[[#This Row],[Date]],2)</f>
        <v>6</v>
      </c>
      <c r="D3816" t="s">
        <v>102</v>
      </c>
      <c r="E3816" t="s">
        <v>1987</v>
      </c>
      <c r="F3816" t="s">
        <v>0</v>
      </c>
      <c r="G3816" t="s">
        <v>10</v>
      </c>
      <c r="H3816" t="str">
        <f>_xlfn.XLOOKUP(Flights[[#This Row],[Destination]],Airports!$A$1:$A$77,Airports!$D$1:$D$77,"Code not found")</f>
        <v>Boston</v>
      </c>
      <c r="I3816" t="str" cm="1">
        <f t="array" ref="I3816">_xlfn.XLOOKUP(Flights[[#This Row],[Destination]],_xlfn._TRO_TRAILING(Airports!A:A),_xlfn._TRO_TRAILING(Airports!E:E),"Code not found")</f>
        <v>MA</v>
      </c>
      <c r="J3816" s="1">
        <v>0.89583333333333337</v>
      </c>
      <c r="K3816">
        <f>HOUR(Flights[[#This Row],[Scheduled Departure]])</f>
        <v>21</v>
      </c>
      <c r="L3816" s="1">
        <v>0.88680555555555551</v>
      </c>
      <c r="M3816">
        <v>-13</v>
      </c>
      <c r="N3816">
        <v>330</v>
      </c>
      <c r="O3816" s="14">
        <f>Flights[[#This Row],[Length (min)]]/60</f>
        <v>5.5</v>
      </c>
      <c r="P3816">
        <v>2611</v>
      </c>
      <c r="Q3816" s="17">
        <f>IFERROR(Flights[[#This Row],[Distance]]/Flights[[#This Row],[Length (hr)]],"")</f>
        <v>474.72727272727275</v>
      </c>
      <c r="R3816" s="1">
        <v>0.25069444444444444</v>
      </c>
      <c r="S3816" s="1">
        <v>0.24097222222222223</v>
      </c>
      <c r="T3816">
        <v>-14</v>
      </c>
      <c r="U3816" t="str">
        <f>IF(Flights[[#This Row],[Arrival Delay]]="","Cancelled",IF(Flights[[#This Row],[Arrival Delay]]&gt;15,"Delayed","On time"))</f>
        <v>On time</v>
      </c>
      <c r="V3816" t="str">
        <f>IF(Flights[[#This Row],[Status]]&lt;&gt;"Delayed","",IF(Flights[[#This Row],[Arrival Delay]]&gt;120,"Severe",IF(Flights[[#This Row],[Arrival Delay]]&gt;60,"Major","Moderate")))</f>
        <v/>
      </c>
      <c r="X3816" t="str">
        <f>IF(OR(AND(Flights[[#This Row],[Status]]="Cancelled",Flights[[#This Row],[Cancellation Reason]]="Airline/Carrier"),Flights[[#This Row],[Delay Type]]="Severe"),"Yes","No")</f>
        <v>No</v>
      </c>
    </row>
    <row r="3817" spans="1:24" x14ac:dyDescent="0.25">
      <c r="A3817" s="3">
        <v>42281</v>
      </c>
      <c r="B3817">
        <f>WEEKNUM(Flights[[#This Row],[Date]],2)</f>
        <v>40</v>
      </c>
      <c r="C3817">
        <f>WEEKDAY(Flights[[#This Row],[Date]],2)</f>
        <v>7</v>
      </c>
      <c r="D3817" t="s">
        <v>1594</v>
      </c>
      <c r="E3817" t="s">
        <v>1994</v>
      </c>
      <c r="F3817" t="s">
        <v>0</v>
      </c>
      <c r="G3817" t="s">
        <v>318</v>
      </c>
      <c r="H3817" t="str">
        <f>_xlfn.XLOOKUP(Flights[[#This Row],[Destination]],Airports!$A$1:$A$77,Airports!$D$1:$D$77,"Code not found")</f>
        <v>Oakland</v>
      </c>
      <c r="I3817" t="str" cm="1">
        <f t="array" ref="I3817">_xlfn.XLOOKUP(Flights[[#This Row],[Destination]],_xlfn._TRO_TRAILING(Airports!A:A),_xlfn._TRO_TRAILING(Airports!E:E),"Code not found")</f>
        <v>CA</v>
      </c>
      <c r="J3817" s="1">
        <v>0.33333333333333331</v>
      </c>
      <c r="K3817">
        <f>HOUR(Flights[[#This Row],[Scheduled Departure]])</f>
        <v>8</v>
      </c>
      <c r="L3817" s="1">
        <v>0.33333333333333331</v>
      </c>
      <c r="M3817">
        <v>0</v>
      </c>
      <c r="N3817">
        <v>94</v>
      </c>
      <c r="O3817" s="14">
        <f>Flights[[#This Row],[Length (min)]]/60</f>
        <v>1.5666666666666667</v>
      </c>
      <c r="P3817">
        <v>337</v>
      </c>
      <c r="Q3817" s="17">
        <f>IFERROR(Flights[[#This Row],[Distance]]/Flights[[#This Row],[Length (hr)]],"")</f>
        <v>215.10638297872342</v>
      </c>
      <c r="R3817" s="1">
        <v>0.39652777777777776</v>
      </c>
      <c r="S3817" s="1">
        <v>0.39861111111111114</v>
      </c>
      <c r="T3817">
        <v>3</v>
      </c>
      <c r="U3817" t="str">
        <f>IF(Flights[[#This Row],[Arrival Delay]]="","Cancelled",IF(Flights[[#This Row],[Arrival Delay]]&gt;15,"Delayed","On time"))</f>
        <v>On time</v>
      </c>
      <c r="V3817" t="str">
        <f>IF(Flights[[#This Row],[Status]]&lt;&gt;"Delayed","",IF(Flights[[#This Row],[Arrival Delay]]&gt;120,"Severe",IF(Flights[[#This Row],[Arrival Delay]]&gt;60,"Major","Moderate")))</f>
        <v/>
      </c>
      <c r="X3817" t="str">
        <f>IF(OR(AND(Flights[[#This Row],[Status]]="Cancelled",Flights[[#This Row],[Cancellation Reason]]="Airline/Carrier"),Flights[[#This Row],[Delay Type]]="Severe"),"Yes","No")</f>
        <v>No</v>
      </c>
    </row>
    <row r="3818" spans="1:24" x14ac:dyDescent="0.25">
      <c r="A3818" s="3">
        <v>42281</v>
      </c>
      <c r="B3818">
        <f>WEEKNUM(Flights[[#This Row],[Date]],2)</f>
        <v>40</v>
      </c>
      <c r="C3818">
        <f>WEEKDAY(Flights[[#This Row],[Date]],2)</f>
        <v>7</v>
      </c>
      <c r="D3818" t="s">
        <v>53</v>
      </c>
      <c r="E3818" t="s">
        <v>1987</v>
      </c>
      <c r="F3818" t="s">
        <v>0</v>
      </c>
      <c r="G3818" t="s">
        <v>20</v>
      </c>
      <c r="H3818" t="str">
        <f>_xlfn.XLOOKUP(Flights[[#This Row],[Destination]],Airports!$A$1:$A$77,Airports!$D$1:$D$77,"Code not found")</f>
        <v>Kahului</v>
      </c>
      <c r="I3818" t="str" cm="1">
        <f t="array" ref="I3818">_xlfn.XLOOKUP(Flights[[#This Row],[Destination]],_xlfn._TRO_TRAILING(Airports!A:A),_xlfn._TRO_TRAILING(Airports!E:E),"Code not found")</f>
        <v>HI</v>
      </c>
      <c r="J3818" s="1">
        <v>0.375</v>
      </c>
      <c r="K3818">
        <f>HOUR(Flights[[#This Row],[Scheduled Departure]])</f>
        <v>9</v>
      </c>
      <c r="L3818" s="1">
        <v>0.37013888888888891</v>
      </c>
      <c r="M3818">
        <v>-7</v>
      </c>
      <c r="N3818">
        <v>371</v>
      </c>
      <c r="O3818" s="14">
        <f>Flights[[#This Row],[Length (min)]]/60</f>
        <v>6.1833333333333336</v>
      </c>
      <c r="P3818">
        <v>2486</v>
      </c>
      <c r="Q3818" s="17">
        <f>IFERROR(Flights[[#This Row],[Distance]]/Flights[[#This Row],[Length (hr)]],"")</f>
        <v>402.04851752021563</v>
      </c>
      <c r="R3818" s="1">
        <v>0.49305555555555558</v>
      </c>
      <c r="S3818" s="1">
        <v>0.50277777777777777</v>
      </c>
      <c r="T3818">
        <v>14</v>
      </c>
      <c r="U3818" t="str">
        <f>IF(Flights[[#This Row],[Arrival Delay]]="","Cancelled",IF(Flights[[#This Row],[Arrival Delay]]&gt;15,"Delayed","On time"))</f>
        <v>On time</v>
      </c>
      <c r="V3818" t="str">
        <f>IF(Flights[[#This Row],[Status]]&lt;&gt;"Delayed","",IF(Flights[[#This Row],[Arrival Delay]]&gt;120,"Severe",IF(Flights[[#This Row],[Arrival Delay]]&gt;60,"Major","Moderate")))</f>
        <v/>
      </c>
      <c r="X3818" t="str">
        <f>IF(OR(AND(Flights[[#This Row],[Status]]="Cancelled",Flights[[#This Row],[Cancellation Reason]]="Airline/Carrier"),Flights[[#This Row],[Delay Type]]="Severe"),"Yes","No")</f>
        <v>No</v>
      </c>
    </row>
    <row r="3819" spans="1:24" x14ac:dyDescent="0.25">
      <c r="A3819" s="3">
        <v>42281</v>
      </c>
      <c r="B3819">
        <f>WEEKNUM(Flights[[#This Row],[Date]],2)</f>
        <v>40</v>
      </c>
      <c r="C3819">
        <f>WEEKDAY(Flights[[#This Row],[Date]],2)</f>
        <v>7</v>
      </c>
      <c r="D3819" t="s">
        <v>1231</v>
      </c>
      <c r="E3819" t="s">
        <v>1994</v>
      </c>
      <c r="F3819" t="s">
        <v>0</v>
      </c>
      <c r="G3819" t="s">
        <v>349</v>
      </c>
      <c r="H3819" t="str">
        <f>_xlfn.XLOOKUP(Flights[[#This Row],[Destination]],Airports!$A$1:$A$77,Airports!$D$1:$D$77,"Code not found")</f>
        <v>Salt Lake City</v>
      </c>
      <c r="I3819" t="str" cm="1">
        <f t="array" ref="I3819">_xlfn.XLOOKUP(Flights[[#This Row],[Destination]],_xlfn._TRO_TRAILING(Airports!A:A),_xlfn._TRO_TRAILING(Airports!E:E),"Code not found")</f>
        <v>UT</v>
      </c>
      <c r="J3819" s="1">
        <v>0.3888888888888889</v>
      </c>
      <c r="K3819">
        <f>HOUR(Flights[[#This Row],[Scheduled Departure]])</f>
        <v>9</v>
      </c>
      <c r="L3819" s="1">
        <v>0.3888888888888889</v>
      </c>
      <c r="M3819">
        <v>0</v>
      </c>
      <c r="N3819">
        <v>97</v>
      </c>
      <c r="O3819" s="14">
        <f>Flights[[#This Row],[Length (min)]]/60</f>
        <v>1.6166666666666667</v>
      </c>
      <c r="P3819">
        <v>590</v>
      </c>
      <c r="Q3819" s="17">
        <f>IFERROR(Flights[[#This Row],[Distance]]/Flights[[#This Row],[Length (hr)]],"")</f>
        <v>364.94845360824741</v>
      </c>
      <c r="R3819" s="1">
        <v>0.51180555555555551</v>
      </c>
      <c r="S3819" s="1">
        <v>0.49791666666666667</v>
      </c>
      <c r="T3819">
        <v>-20</v>
      </c>
      <c r="U3819" t="str">
        <f>IF(Flights[[#This Row],[Arrival Delay]]="","Cancelled",IF(Flights[[#This Row],[Arrival Delay]]&gt;15,"Delayed","On time"))</f>
        <v>On time</v>
      </c>
      <c r="V3819" t="str">
        <f>IF(Flights[[#This Row],[Status]]&lt;&gt;"Delayed","",IF(Flights[[#This Row],[Arrival Delay]]&gt;120,"Severe",IF(Flights[[#This Row],[Arrival Delay]]&gt;60,"Major","Moderate")))</f>
        <v/>
      </c>
      <c r="X3819" t="str">
        <f>IF(OR(AND(Flights[[#This Row],[Status]]="Cancelled",Flights[[#This Row],[Cancellation Reason]]="Airline/Carrier"),Flights[[#This Row],[Delay Type]]="Severe"),"Yes","No")</f>
        <v>No</v>
      </c>
    </row>
    <row r="3820" spans="1:24" x14ac:dyDescent="0.25">
      <c r="A3820" s="3">
        <v>42281</v>
      </c>
      <c r="B3820">
        <f>WEEKNUM(Flights[[#This Row],[Date]],2)</f>
        <v>40</v>
      </c>
      <c r="C3820">
        <f>WEEKDAY(Flights[[#This Row],[Date]],2)</f>
        <v>7</v>
      </c>
      <c r="D3820" t="s">
        <v>479</v>
      </c>
      <c r="E3820" t="s">
        <v>1996</v>
      </c>
      <c r="F3820" t="s">
        <v>0</v>
      </c>
      <c r="G3820" t="s">
        <v>9</v>
      </c>
      <c r="H3820" t="str">
        <f>_xlfn.XLOOKUP(Flights[[#This Row],[Destination]],Airports!$A$1:$A$77,Airports!$D$1:$D$77,"Code not found")</f>
        <v>San Francisco</v>
      </c>
      <c r="I3820" t="str" cm="1">
        <f t="array" ref="I3820">_xlfn.XLOOKUP(Flights[[#This Row],[Destination]],_xlfn._TRO_TRAILING(Airports!A:A),_xlfn._TRO_TRAILING(Airports!E:E),"Code not found")</f>
        <v>CA</v>
      </c>
      <c r="J3820" s="1">
        <v>0.47569444444444442</v>
      </c>
      <c r="K3820">
        <f>HOUR(Flights[[#This Row],[Scheduled Departure]])</f>
        <v>11</v>
      </c>
      <c r="L3820" s="1">
        <v>0.47430555555555554</v>
      </c>
      <c r="M3820">
        <v>-2</v>
      </c>
      <c r="N3820">
        <v>69</v>
      </c>
      <c r="O3820" s="14">
        <f>Flights[[#This Row],[Length (min)]]/60</f>
        <v>1.1499999999999999</v>
      </c>
      <c r="P3820">
        <v>337</v>
      </c>
      <c r="Q3820" s="17">
        <f>IFERROR(Flights[[#This Row],[Distance]]/Flights[[#This Row],[Length (hr)]],"")</f>
        <v>293.04347826086956</v>
      </c>
      <c r="R3820" s="1">
        <v>0.52777777777777779</v>
      </c>
      <c r="S3820" s="1">
        <v>0.52222222222222225</v>
      </c>
      <c r="T3820">
        <v>-8</v>
      </c>
      <c r="U3820" t="str">
        <f>IF(Flights[[#This Row],[Arrival Delay]]="","Cancelled",IF(Flights[[#This Row],[Arrival Delay]]&gt;15,"Delayed","On time"))</f>
        <v>On time</v>
      </c>
      <c r="V3820" t="str">
        <f>IF(Flights[[#This Row],[Status]]&lt;&gt;"Delayed","",IF(Flights[[#This Row],[Arrival Delay]]&gt;120,"Severe",IF(Flights[[#This Row],[Arrival Delay]]&gt;60,"Major","Moderate")))</f>
        <v/>
      </c>
      <c r="X3820" t="str">
        <f>IF(OR(AND(Flights[[#This Row],[Status]]="Cancelled",Flights[[#This Row],[Cancellation Reason]]="Airline/Carrier"),Flights[[#This Row],[Delay Type]]="Severe"),"Yes","No")</f>
        <v>No</v>
      </c>
    </row>
    <row r="3821" spans="1:24" x14ac:dyDescent="0.25">
      <c r="A3821" s="3">
        <v>42281</v>
      </c>
      <c r="B3821">
        <f>WEEKNUM(Flights[[#This Row],[Date]],2)</f>
        <v>40</v>
      </c>
      <c r="C3821">
        <f>WEEKDAY(Flights[[#This Row],[Date]],2)</f>
        <v>7</v>
      </c>
      <c r="D3821" t="s">
        <v>221</v>
      </c>
      <c r="E3821" t="s">
        <v>1987</v>
      </c>
      <c r="F3821" t="s">
        <v>0</v>
      </c>
      <c r="G3821" t="s">
        <v>29</v>
      </c>
      <c r="H3821" t="str">
        <f>_xlfn.XLOOKUP(Flights[[#This Row],[Destination]],Airports!$A$1:$A$77,Airports!$D$1:$D$77,"Code not found")</f>
        <v>Phoenix</v>
      </c>
      <c r="I3821" t="str" cm="1">
        <f t="array" ref="I3821">_xlfn.XLOOKUP(Flights[[#This Row],[Destination]],_xlfn._TRO_TRAILING(Airports!A:A),_xlfn._TRO_TRAILING(Airports!E:E),"Code not found")</f>
        <v>AZ</v>
      </c>
      <c r="J3821" s="1">
        <v>0.52430555555555558</v>
      </c>
      <c r="K3821">
        <f>HOUR(Flights[[#This Row],[Scheduled Departure]])</f>
        <v>12</v>
      </c>
      <c r="L3821" s="1">
        <v>0.52013888888888893</v>
      </c>
      <c r="M3821">
        <v>-6</v>
      </c>
      <c r="N3821">
        <v>88</v>
      </c>
      <c r="O3821" s="14">
        <f>Flights[[#This Row],[Length (min)]]/60</f>
        <v>1.4666666666666666</v>
      </c>
      <c r="P3821">
        <v>370</v>
      </c>
      <c r="Q3821" s="17">
        <f>IFERROR(Flights[[#This Row],[Distance]]/Flights[[#This Row],[Length (hr)]],"")</f>
        <v>252.27272727272728</v>
      </c>
      <c r="R3821" s="1">
        <v>0.58680555555555558</v>
      </c>
      <c r="S3821" s="1">
        <v>0.58125000000000004</v>
      </c>
      <c r="T3821">
        <v>-8</v>
      </c>
      <c r="U3821" t="str">
        <f>IF(Flights[[#This Row],[Arrival Delay]]="","Cancelled",IF(Flights[[#This Row],[Arrival Delay]]&gt;15,"Delayed","On time"))</f>
        <v>On time</v>
      </c>
      <c r="V3821" t="str">
        <f>IF(Flights[[#This Row],[Status]]&lt;&gt;"Delayed","",IF(Flights[[#This Row],[Arrival Delay]]&gt;120,"Severe",IF(Flights[[#This Row],[Arrival Delay]]&gt;60,"Major","Moderate")))</f>
        <v/>
      </c>
      <c r="X3821" t="str">
        <f>IF(OR(AND(Flights[[#This Row],[Status]]="Cancelled",Flights[[#This Row],[Cancellation Reason]]="Airline/Carrier"),Flights[[#This Row],[Delay Type]]="Severe"),"Yes","No")</f>
        <v>No</v>
      </c>
    </row>
    <row r="3822" spans="1:24" x14ac:dyDescent="0.25">
      <c r="A3822" s="3">
        <v>42281</v>
      </c>
      <c r="B3822">
        <f>WEEKNUM(Flights[[#This Row],[Date]],2)</f>
        <v>40</v>
      </c>
      <c r="C3822">
        <f>WEEKDAY(Flights[[#This Row],[Date]],2)</f>
        <v>7</v>
      </c>
      <c r="D3822" t="s">
        <v>1686</v>
      </c>
      <c r="E3822" t="s">
        <v>1995</v>
      </c>
      <c r="F3822" t="s">
        <v>0</v>
      </c>
      <c r="G3822" t="s">
        <v>29</v>
      </c>
      <c r="H3822" t="str">
        <f>_xlfn.XLOOKUP(Flights[[#This Row],[Destination]],Airports!$A$1:$A$77,Airports!$D$1:$D$77,"Code not found")</f>
        <v>Phoenix</v>
      </c>
      <c r="I3822" t="str" cm="1">
        <f t="array" ref="I3822">_xlfn.XLOOKUP(Flights[[#This Row],[Destination]],_xlfn._TRO_TRAILING(Airports!A:A),_xlfn._TRO_TRAILING(Airports!E:E),"Code not found")</f>
        <v>AZ</v>
      </c>
      <c r="J3822" s="1">
        <v>0.54166666666666663</v>
      </c>
      <c r="K3822">
        <f>HOUR(Flights[[#This Row],[Scheduled Departure]])</f>
        <v>13</v>
      </c>
      <c r="L3822" s="1">
        <v>0.55763888888888891</v>
      </c>
      <c r="M3822">
        <v>23</v>
      </c>
      <c r="N3822">
        <v>78</v>
      </c>
      <c r="O3822" s="14">
        <f>Flights[[#This Row],[Length (min)]]/60</f>
        <v>1.3</v>
      </c>
      <c r="P3822">
        <v>370</v>
      </c>
      <c r="Q3822" s="17">
        <f>IFERROR(Flights[[#This Row],[Distance]]/Flights[[#This Row],[Length (hr)]],"")</f>
        <v>284.61538461538458</v>
      </c>
      <c r="R3822" s="1">
        <v>0.59722222222222221</v>
      </c>
      <c r="S3822" s="1">
        <v>0.6118055555555556</v>
      </c>
      <c r="T3822">
        <v>21</v>
      </c>
      <c r="U3822" t="str">
        <f>IF(Flights[[#This Row],[Arrival Delay]]="","Cancelled",IF(Flights[[#This Row],[Arrival Delay]]&gt;15,"Delayed","On time"))</f>
        <v>Delayed</v>
      </c>
      <c r="V3822" t="str">
        <f>IF(Flights[[#This Row],[Status]]&lt;&gt;"Delayed","",IF(Flights[[#This Row],[Arrival Delay]]&gt;120,"Severe",IF(Flights[[#This Row],[Arrival Delay]]&gt;60,"Major","Moderate")))</f>
        <v>Moderate</v>
      </c>
      <c r="X3822" t="str">
        <f>IF(OR(AND(Flights[[#This Row],[Status]]="Cancelled",Flights[[#This Row],[Cancellation Reason]]="Airline/Carrier"),Flights[[#This Row],[Delay Type]]="Severe"),"Yes","No")</f>
        <v>No</v>
      </c>
    </row>
    <row r="3823" spans="1:24" x14ac:dyDescent="0.25">
      <c r="A3823" s="3">
        <v>42281</v>
      </c>
      <c r="B3823">
        <f>WEEKNUM(Flights[[#This Row],[Date]],2)</f>
        <v>40</v>
      </c>
      <c r="C3823">
        <f>WEEKDAY(Flights[[#This Row],[Date]],2)</f>
        <v>7</v>
      </c>
      <c r="D3823" t="s">
        <v>1363</v>
      </c>
      <c r="E3823" t="s">
        <v>1995</v>
      </c>
      <c r="F3823" t="s">
        <v>0</v>
      </c>
      <c r="G3823" t="s">
        <v>273</v>
      </c>
      <c r="H3823" t="str">
        <f>_xlfn.XLOOKUP(Flights[[#This Row],[Destination]],Airports!$A$1:$A$77,Airports!$D$1:$D$77,"Code not found")</f>
        <v>Denver</v>
      </c>
      <c r="I3823" t="str" cm="1">
        <f t="array" ref="I3823">_xlfn.XLOOKUP(Flights[[#This Row],[Destination]],_xlfn._TRO_TRAILING(Airports!A:A),_xlfn._TRO_TRAILING(Airports!E:E),"Code not found")</f>
        <v>CO</v>
      </c>
      <c r="J3823" s="1">
        <v>0.625</v>
      </c>
      <c r="K3823">
        <f>HOUR(Flights[[#This Row],[Scheduled Departure]])</f>
        <v>15</v>
      </c>
      <c r="L3823" s="1">
        <v>0.6791666666666667</v>
      </c>
      <c r="M3823">
        <v>78</v>
      </c>
      <c r="N3823">
        <v>128</v>
      </c>
      <c r="O3823" s="14">
        <f>Flights[[#This Row],[Length (min)]]/60</f>
        <v>2.1333333333333333</v>
      </c>
      <c r="P3823">
        <v>862</v>
      </c>
      <c r="Q3823" s="17">
        <f>IFERROR(Flights[[#This Row],[Distance]]/Flights[[#This Row],[Length (hr)]],"")</f>
        <v>404.0625</v>
      </c>
      <c r="R3823" s="1">
        <v>0.76041666666666663</v>
      </c>
      <c r="S3823" s="1">
        <v>0.80972222222222223</v>
      </c>
      <c r="T3823">
        <v>71</v>
      </c>
      <c r="U3823" t="str">
        <f>IF(Flights[[#This Row],[Arrival Delay]]="","Cancelled",IF(Flights[[#This Row],[Arrival Delay]]&gt;15,"Delayed","On time"))</f>
        <v>Delayed</v>
      </c>
      <c r="V3823" t="str">
        <f>IF(Flights[[#This Row],[Status]]&lt;&gt;"Delayed","",IF(Flights[[#This Row],[Arrival Delay]]&gt;120,"Severe",IF(Flights[[#This Row],[Arrival Delay]]&gt;60,"Major","Moderate")))</f>
        <v>Major</v>
      </c>
      <c r="X3823" t="str">
        <f>IF(OR(AND(Flights[[#This Row],[Status]]="Cancelled",Flights[[#This Row],[Cancellation Reason]]="Airline/Carrier"),Flights[[#This Row],[Delay Type]]="Severe"),"Yes","No")</f>
        <v>No</v>
      </c>
    </row>
    <row r="3824" spans="1:24" x14ac:dyDescent="0.25">
      <c r="A3824" s="3">
        <v>42281</v>
      </c>
      <c r="B3824">
        <f>WEEKNUM(Flights[[#This Row],[Date]],2)</f>
        <v>40</v>
      </c>
      <c r="C3824">
        <f>WEEKDAY(Flights[[#This Row],[Date]],2)</f>
        <v>7</v>
      </c>
      <c r="D3824" t="s">
        <v>226</v>
      </c>
      <c r="E3824" t="s">
        <v>1987</v>
      </c>
      <c r="F3824" t="s">
        <v>0</v>
      </c>
      <c r="G3824" t="s">
        <v>3</v>
      </c>
      <c r="H3824" t="str">
        <f>_xlfn.XLOOKUP(Flights[[#This Row],[Destination]],Airports!$A$1:$A$77,Airports!$D$1:$D$77,"Code not found")</f>
        <v>Dallas</v>
      </c>
      <c r="I3824" t="str" cm="1">
        <f t="array" ref="I3824">_xlfn.XLOOKUP(Flights[[#This Row],[Destination]],_xlfn._TRO_TRAILING(Airports!A:A),_xlfn._TRO_TRAILING(Airports!E:E),"Code not found")</f>
        <v>TX</v>
      </c>
      <c r="J3824" s="1">
        <v>0.64930555555555558</v>
      </c>
      <c r="K3824">
        <f>HOUR(Flights[[#This Row],[Scheduled Departure]])</f>
        <v>15</v>
      </c>
      <c r="L3824" s="1">
        <v>0.64722222222222225</v>
      </c>
      <c r="M3824">
        <v>-3</v>
      </c>
      <c r="N3824">
        <v>171</v>
      </c>
      <c r="O3824" s="14">
        <f>Flights[[#This Row],[Length (min)]]/60</f>
        <v>2.85</v>
      </c>
      <c r="P3824">
        <v>1235</v>
      </c>
      <c r="Q3824" s="17">
        <f>IFERROR(Flights[[#This Row],[Distance]]/Flights[[#This Row],[Length (hr)]],"")</f>
        <v>433.33333333333331</v>
      </c>
      <c r="R3824" s="1">
        <v>0.86805555555555558</v>
      </c>
      <c r="S3824" s="1">
        <v>0.84930555555555554</v>
      </c>
      <c r="T3824">
        <v>-27</v>
      </c>
      <c r="U3824" t="str">
        <f>IF(Flights[[#This Row],[Arrival Delay]]="","Cancelled",IF(Flights[[#This Row],[Arrival Delay]]&gt;15,"Delayed","On time"))</f>
        <v>On time</v>
      </c>
      <c r="V3824" t="str">
        <f>IF(Flights[[#This Row],[Status]]&lt;&gt;"Delayed","",IF(Flights[[#This Row],[Arrival Delay]]&gt;120,"Severe",IF(Flights[[#This Row],[Arrival Delay]]&gt;60,"Major","Moderate")))</f>
        <v/>
      </c>
      <c r="X3824" t="str">
        <f>IF(OR(AND(Flights[[#This Row],[Status]]="Cancelled",Flights[[#This Row],[Cancellation Reason]]="Airline/Carrier"),Flights[[#This Row],[Delay Type]]="Severe"),"Yes","No")</f>
        <v>No</v>
      </c>
    </row>
    <row r="3825" spans="1:24" x14ac:dyDescent="0.25">
      <c r="A3825" s="3">
        <v>42281</v>
      </c>
      <c r="B3825">
        <f>WEEKNUM(Flights[[#This Row],[Date]],2)</f>
        <v>40</v>
      </c>
      <c r="C3825">
        <f>WEEKDAY(Flights[[#This Row],[Date]],2)</f>
        <v>7</v>
      </c>
      <c r="D3825" t="s">
        <v>1820</v>
      </c>
      <c r="E3825" t="s">
        <v>1990</v>
      </c>
      <c r="F3825" t="s">
        <v>0</v>
      </c>
      <c r="G3825" t="s">
        <v>344</v>
      </c>
      <c r="H3825" t="str">
        <f>_xlfn.XLOOKUP(Flights[[#This Row],[Destination]],Airports!$A$1:$A$77,Airports!$D$1:$D$77,"Code not found")</f>
        <v>Seattle</v>
      </c>
      <c r="I3825" t="str" cm="1">
        <f t="array" ref="I3825">_xlfn.XLOOKUP(Flights[[#This Row],[Destination]],_xlfn._TRO_TRAILING(Airports!A:A),_xlfn._TRO_TRAILING(Airports!E:E),"Code not found")</f>
        <v>WA</v>
      </c>
      <c r="J3825" s="1">
        <v>0.66666666666666663</v>
      </c>
      <c r="K3825">
        <f>HOUR(Flights[[#This Row],[Scheduled Departure]])</f>
        <v>16</v>
      </c>
      <c r="L3825" s="1">
        <v>0.66111111111111109</v>
      </c>
      <c r="M3825">
        <v>-8</v>
      </c>
      <c r="N3825">
        <v>158</v>
      </c>
      <c r="O3825" s="14">
        <f>Flights[[#This Row],[Length (min)]]/60</f>
        <v>2.6333333333333333</v>
      </c>
      <c r="P3825">
        <v>954</v>
      </c>
      <c r="Q3825" s="17">
        <f>IFERROR(Flights[[#This Row],[Distance]]/Flights[[#This Row],[Length (hr)]],"")</f>
        <v>362.27848101265823</v>
      </c>
      <c r="R3825" s="1">
        <v>0.78263888888888888</v>
      </c>
      <c r="S3825" s="1">
        <v>0.77083333333333337</v>
      </c>
      <c r="T3825">
        <v>-17</v>
      </c>
      <c r="U3825" t="str">
        <f>IF(Flights[[#This Row],[Arrival Delay]]="","Cancelled",IF(Flights[[#This Row],[Arrival Delay]]&gt;15,"Delayed","On time"))</f>
        <v>On time</v>
      </c>
      <c r="V3825" t="str">
        <f>IF(Flights[[#This Row],[Status]]&lt;&gt;"Delayed","",IF(Flights[[#This Row],[Arrival Delay]]&gt;120,"Severe",IF(Flights[[#This Row],[Arrival Delay]]&gt;60,"Major","Moderate")))</f>
        <v/>
      </c>
      <c r="X3825" t="str">
        <f>IF(OR(AND(Flights[[#This Row],[Status]]="Cancelled",Flights[[#This Row],[Cancellation Reason]]="Airline/Carrier"),Flights[[#This Row],[Delay Type]]="Severe"),"Yes","No")</f>
        <v>No</v>
      </c>
    </row>
    <row r="3826" spans="1:24" x14ac:dyDescent="0.25">
      <c r="A3826" s="3">
        <v>42281</v>
      </c>
      <c r="B3826">
        <f>WEEKNUM(Flights[[#This Row],[Date]],2)</f>
        <v>40</v>
      </c>
      <c r="C3826">
        <f>WEEKDAY(Flights[[#This Row],[Date]],2)</f>
        <v>7</v>
      </c>
      <c r="D3826" t="s">
        <v>1660</v>
      </c>
      <c r="E3826" t="s">
        <v>1990</v>
      </c>
      <c r="F3826" t="s">
        <v>0</v>
      </c>
      <c r="G3826" t="s">
        <v>9</v>
      </c>
      <c r="H3826" t="str">
        <f>_xlfn.XLOOKUP(Flights[[#This Row],[Destination]],Airports!$A$1:$A$77,Airports!$D$1:$D$77,"Code not found")</f>
        <v>San Francisco</v>
      </c>
      <c r="I3826" t="str" cm="1">
        <f t="array" ref="I3826">_xlfn.XLOOKUP(Flights[[#This Row],[Destination]],_xlfn._TRO_TRAILING(Airports!A:A),_xlfn._TRO_TRAILING(Airports!E:E),"Code not found")</f>
        <v>CA</v>
      </c>
      <c r="J3826" s="1">
        <v>0.67013888888888884</v>
      </c>
      <c r="K3826">
        <f>HOUR(Flights[[#This Row],[Scheduled Departure]])</f>
        <v>16</v>
      </c>
      <c r="L3826" s="1">
        <v>0.69166666666666665</v>
      </c>
      <c r="M3826">
        <v>31</v>
      </c>
      <c r="N3826">
        <v>105</v>
      </c>
      <c r="O3826" s="14">
        <f>Flights[[#This Row],[Length (min)]]/60</f>
        <v>1.75</v>
      </c>
      <c r="P3826">
        <v>337</v>
      </c>
      <c r="Q3826" s="17">
        <f>IFERROR(Flights[[#This Row],[Distance]]/Flights[[#This Row],[Length (hr)]],"")</f>
        <v>192.57142857142858</v>
      </c>
      <c r="R3826" s="1">
        <v>0.73055555555555551</v>
      </c>
      <c r="S3826" s="1">
        <v>0.76458333333333328</v>
      </c>
      <c r="T3826">
        <v>49</v>
      </c>
      <c r="U3826" t="str">
        <f>IF(Flights[[#This Row],[Arrival Delay]]="","Cancelled",IF(Flights[[#This Row],[Arrival Delay]]&gt;15,"Delayed","On time"))</f>
        <v>Delayed</v>
      </c>
      <c r="V3826" t="str">
        <f>IF(Flights[[#This Row],[Status]]&lt;&gt;"Delayed","",IF(Flights[[#This Row],[Arrival Delay]]&gt;120,"Severe",IF(Flights[[#This Row],[Arrival Delay]]&gt;60,"Major","Moderate")))</f>
        <v>Moderate</v>
      </c>
      <c r="X3826" t="str">
        <f>IF(OR(AND(Flights[[#This Row],[Status]]="Cancelled",Flights[[#This Row],[Cancellation Reason]]="Airline/Carrier"),Flights[[#This Row],[Delay Type]]="Severe"),"Yes","No")</f>
        <v>No</v>
      </c>
    </row>
    <row r="3827" spans="1:24" x14ac:dyDescent="0.25">
      <c r="A3827" s="3">
        <v>42281</v>
      </c>
      <c r="B3827">
        <f>WEEKNUM(Flights[[#This Row],[Date]],2)</f>
        <v>40</v>
      </c>
      <c r="C3827">
        <f>WEEKDAY(Flights[[#This Row],[Date]],2)</f>
        <v>7</v>
      </c>
      <c r="D3827" t="s">
        <v>598</v>
      </c>
      <c r="E3827" t="s">
        <v>1991</v>
      </c>
      <c r="F3827" t="s">
        <v>0</v>
      </c>
      <c r="G3827" t="s">
        <v>349</v>
      </c>
      <c r="H3827" t="str">
        <f>_xlfn.XLOOKUP(Flights[[#This Row],[Destination]],Airports!$A$1:$A$77,Airports!$D$1:$D$77,"Code not found")</f>
        <v>Salt Lake City</v>
      </c>
      <c r="I3827" t="str" cm="1">
        <f t="array" ref="I3827">_xlfn.XLOOKUP(Flights[[#This Row],[Destination]],_xlfn._TRO_TRAILING(Airports!A:A),_xlfn._TRO_TRAILING(Airports!E:E),"Code not found")</f>
        <v>UT</v>
      </c>
      <c r="J3827" s="1">
        <v>0.76041666666666663</v>
      </c>
      <c r="K3827">
        <f>HOUR(Flights[[#This Row],[Scheduled Departure]])</f>
        <v>18</v>
      </c>
      <c r="L3827" s="1">
        <v>0.75486111111111109</v>
      </c>
      <c r="M3827">
        <v>-8</v>
      </c>
      <c r="N3827">
        <v>105</v>
      </c>
      <c r="O3827" s="14">
        <f>Flights[[#This Row],[Length (min)]]/60</f>
        <v>1.75</v>
      </c>
      <c r="P3827">
        <v>590</v>
      </c>
      <c r="Q3827" s="17">
        <f>IFERROR(Flights[[#This Row],[Distance]]/Flights[[#This Row],[Length (hr)]],"")</f>
        <v>337.14285714285717</v>
      </c>
      <c r="R3827" s="1">
        <v>0.87986111111111109</v>
      </c>
      <c r="S3827" s="1">
        <v>0.86944444444444446</v>
      </c>
      <c r="T3827">
        <v>-15</v>
      </c>
      <c r="U3827" t="str">
        <f>IF(Flights[[#This Row],[Arrival Delay]]="","Cancelled",IF(Flights[[#This Row],[Arrival Delay]]&gt;15,"Delayed","On time"))</f>
        <v>On time</v>
      </c>
      <c r="V3827" t="str">
        <f>IF(Flights[[#This Row],[Status]]&lt;&gt;"Delayed","",IF(Flights[[#This Row],[Arrival Delay]]&gt;120,"Severe",IF(Flights[[#This Row],[Arrival Delay]]&gt;60,"Major","Moderate")))</f>
        <v/>
      </c>
      <c r="X3827" t="str">
        <f>IF(OR(AND(Flights[[#This Row],[Status]]="Cancelled",Flights[[#This Row],[Cancellation Reason]]="Airline/Carrier"),Flights[[#This Row],[Delay Type]]="Severe"),"Yes","No")</f>
        <v>No</v>
      </c>
    </row>
    <row r="3828" spans="1:24" x14ac:dyDescent="0.25">
      <c r="A3828" s="3">
        <v>42281</v>
      </c>
      <c r="B3828">
        <f>WEEKNUM(Flights[[#This Row],[Date]],2)</f>
        <v>40</v>
      </c>
      <c r="C3828">
        <f>WEEKDAY(Flights[[#This Row],[Date]],2)</f>
        <v>7</v>
      </c>
      <c r="D3828" t="s">
        <v>474</v>
      </c>
      <c r="E3828" t="s">
        <v>1990</v>
      </c>
      <c r="F3828" t="s">
        <v>0</v>
      </c>
      <c r="G3828" t="s">
        <v>9</v>
      </c>
      <c r="H3828" t="str">
        <f>_xlfn.XLOOKUP(Flights[[#This Row],[Destination]],Airports!$A$1:$A$77,Airports!$D$1:$D$77,"Code not found")</f>
        <v>San Francisco</v>
      </c>
      <c r="I3828" t="str" cm="1">
        <f t="array" ref="I3828">_xlfn.XLOOKUP(Flights[[#This Row],[Destination]],_xlfn._TRO_TRAILING(Airports!A:A),_xlfn._TRO_TRAILING(Airports!E:E),"Code not found")</f>
        <v>CA</v>
      </c>
      <c r="J3828" s="1">
        <v>0.89166666666666672</v>
      </c>
      <c r="K3828">
        <f>HOUR(Flights[[#This Row],[Scheduled Departure]])</f>
        <v>21</v>
      </c>
      <c r="L3828" s="1">
        <v>0.88958333333333328</v>
      </c>
      <c r="M3828">
        <v>-3</v>
      </c>
      <c r="N3828">
        <v>82</v>
      </c>
      <c r="O3828" s="14">
        <f>Flights[[#This Row],[Length (min)]]/60</f>
        <v>1.3666666666666667</v>
      </c>
      <c r="P3828">
        <v>337</v>
      </c>
      <c r="Q3828" s="17">
        <f>IFERROR(Flights[[#This Row],[Distance]]/Flights[[#This Row],[Length (hr)]],"")</f>
        <v>246.58536585365854</v>
      </c>
      <c r="R3828" s="1">
        <v>0.94930555555555551</v>
      </c>
      <c r="S3828" s="1">
        <v>0.94652777777777775</v>
      </c>
      <c r="T3828">
        <v>-4</v>
      </c>
      <c r="U3828" t="str">
        <f>IF(Flights[[#This Row],[Arrival Delay]]="","Cancelled",IF(Flights[[#This Row],[Arrival Delay]]&gt;15,"Delayed","On time"))</f>
        <v>On time</v>
      </c>
      <c r="V3828" t="str">
        <f>IF(Flights[[#This Row],[Status]]&lt;&gt;"Delayed","",IF(Flights[[#This Row],[Arrival Delay]]&gt;120,"Severe",IF(Flights[[#This Row],[Arrival Delay]]&gt;60,"Major","Moderate")))</f>
        <v/>
      </c>
      <c r="X3828" t="str">
        <f>IF(OR(AND(Flights[[#This Row],[Status]]="Cancelled",Flights[[#This Row],[Cancellation Reason]]="Airline/Carrier"),Flights[[#This Row],[Delay Type]]="Severe"),"Yes","No")</f>
        <v>No</v>
      </c>
    </row>
    <row r="3829" spans="1:24" x14ac:dyDescent="0.25">
      <c r="A3829" s="3">
        <v>42281</v>
      </c>
      <c r="B3829">
        <f>WEEKNUM(Flights[[#This Row],[Date]],2)</f>
        <v>40</v>
      </c>
      <c r="C3829">
        <f>WEEKDAY(Flights[[#This Row],[Date]],2)</f>
        <v>7</v>
      </c>
      <c r="D3829" t="s">
        <v>661</v>
      </c>
      <c r="E3829" t="s">
        <v>1996</v>
      </c>
      <c r="F3829" t="s">
        <v>0</v>
      </c>
      <c r="G3829" t="s">
        <v>285</v>
      </c>
      <c r="H3829" t="str">
        <f>_xlfn.XLOOKUP(Flights[[#This Row],[Destination]],Airports!$A$1:$A$77,Airports!$D$1:$D$77,"Code not found")</f>
        <v>Fort Lauderdale</v>
      </c>
      <c r="I3829" t="str" cm="1">
        <f t="array" ref="I3829">_xlfn.XLOOKUP(Flights[[#This Row],[Destination]],_xlfn._TRO_TRAILING(Airports!A:A),_xlfn._TRO_TRAILING(Airports!E:E),"Code not found")</f>
        <v>FL</v>
      </c>
      <c r="J3829" s="1">
        <v>0.91319444444444442</v>
      </c>
      <c r="K3829">
        <f>HOUR(Flights[[#This Row],[Scheduled Departure]])</f>
        <v>21</v>
      </c>
      <c r="L3829" s="1">
        <v>0.91249999999999998</v>
      </c>
      <c r="M3829">
        <v>-1</v>
      </c>
      <c r="N3829">
        <v>290</v>
      </c>
      <c r="O3829" s="14">
        <f>Flights[[#This Row],[Length (min)]]/60</f>
        <v>4.833333333333333</v>
      </c>
      <c r="P3829">
        <v>2343</v>
      </c>
      <c r="Q3829" s="17">
        <f>IFERROR(Flights[[#This Row],[Distance]]/Flights[[#This Row],[Length (hr)]],"")</f>
        <v>484.75862068965517</v>
      </c>
      <c r="R3829" s="1">
        <v>0.23958333333333334</v>
      </c>
      <c r="S3829" s="1">
        <v>0.2388888888888889</v>
      </c>
      <c r="T3829">
        <v>-1</v>
      </c>
      <c r="U3829" t="str">
        <f>IF(Flights[[#This Row],[Arrival Delay]]="","Cancelled",IF(Flights[[#This Row],[Arrival Delay]]&gt;15,"Delayed","On time"))</f>
        <v>On time</v>
      </c>
      <c r="V3829" t="str">
        <f>IF(Flights[[#This Row],[Status]]&lt;&gt;"Delayed","",IF(Flights[[#This Row],[Arrival Delay]]&gt;120,"Severe",IF(Flights[[#This Row],[Arrival Delay]]&gt;60,"Major","Moderate")))</f>
        <v/>
      </c>
      <c r="X3829" t="str">
        <f>IF(OR(AND(Flights[[#This Row],[Status]]="Cancelled",Flights[[#This Row],[Cancellation Reason]]="Airline/Carrier"),Flights[[#This Row],[Delay Type]]="Severe"),"Yes","No")</f>
        <v>No</v>
      </c>
    </row>
    <row r="3830" spans="1:24" x14ac:dyDescent="0.25">
      <c r="A3830" s="3">
        <v>42281</v>
      </c>
      <c r="B3830">
        <f>WEEKNUM(Flights[[#This Row],[Date]],2)</f>
        <v>40</v>
      </c>
      <c r="C3830">
        <f>WEEKDAY(Flights[[#This Row],[Date]],2)</f>
        <v>7</v>
      </c>
      <c r="D3830" t="s">
        <v>214</v>
      </c>
      <c r="E3830" t="s">
        <v>1987</v>
      </c>
      <c r="F3830" t="s">
        <v>0</v>
      </c>
      <c r="G3830" t="s">
        <v>13</v>
      </c>
      <c r="H3830" t="str">
        <f>_xlfn.XLOOKUP(Flights[[#This Row],[Destination]],Airports!$A$1:$A$77,Airports!$D$1:$D$77,"Code not found")</f>
        <v>Orlando</v>
      </c>
      <c r="I3830" t="str" cm="1">
        <f t="array" ref="I3830">_xlfn.XLOOKUP(Flights[[#This Row],[Destination]],_xlfn._TRO_TRAILING(Airports!A:A),_xlfn._TRO_TRAILING(Airports!E:E),"Code not found")</f>
        <v>FL</v>
      </c>
      <c r="J3830" s="1">
        <v>0.92708333333333337</v>
      </c>
      <c r="K3830">
        <f>HOUR(Flights[[#This Row],[Scheduled Departure]])</f>
        <v>22</v>
      </c>
      <c r="L3830" s="1">
        <v>0.9243055555555556</v>
      </c>
      <c r="M3830">
        <v>-4</v>
      </c>
      <c r="N3830">
        <v>288</v>
      </c>
      <c r="O3830" s="14">
        <f>Flights[[#This Row],[Length (min)]]/60</f>
        <v>4.8</v>
      </c>
      <c r="P3830">
        <v>2218</v>
      </c>
      <c r="Q3830" s="17">
        <f>IFERROR(Flights[[#This Row],[Distance]]/Flights[[#This Row],[Length (hr)]],"")</f>
        <v>462.08333333333337</v>
      </c>
      <c r="R3830" s="1">
        <v>0.25</v>
      </c>
      <c r="S3830" s="1">
        <v>0.24930555555555556</v>
      </c>
      <c r="T3830">
        <v>-1</v>
      </c>
      <c r="U3830" t="str">
        <f>IF(Flights[[#This Row],[Arrival Delay]]="","Cancelled",IF(Flights[[#This Row],[Arrival Delay]]&gt;15,"Delayed","On time"))</f>
        <v>On time</v>
      </c>
      <c r="V3830" t="str">
        <f>IF(Flights[[#This Row],[Status]]&lt;&gt;"Delayed","",IF(Flights[[#This Row],[Arrival Delay]]&gt;120,"Severe",IF(Flights[[#This Row],[Arrival Delay]]&gt;60,"Major","Moderate")))</f>
        <v/>
      </c>
      <c r="X3830" t="str">
        <f>IF(OR(AND(Flights[[#This Row],[Status]]="Cancelled",Flights[[#This Row],[Cancellation Reason]]="Airline/Carrier"),Flights[[#This Row],[Delay Type]]="Severe"),"Yes","No")</f>
        <v>No</v>
      </c>
    </row>
    <row r="3831" spans="1:24" x14ac:dyDescent="0.25">
      <c r="A3831" s="3">
        <v>42282</v>
      </c>
      <c r="B3831">
        <f>WEEKNUM(Flights[[#This Row],[Date]],2)</f>
        <v>41</v>
      </c>
      <c r="C3831">
        <f>WEEKDAY(Flights[[#This Row],[Date]],2)</f>
        <v>1</v>
      </c>
      <c r="D3831" t="s">
        <v>429</v>
      </c>
      <c r="E3831" t="s">
        <v>1994</v>
      </c>
      <c r="F3831" t="s">
        <v>0</v>
      </c>
      <c r="G3831" t="s">
        <v>335</v>
      </c>
      <c r="H3831" t="str">
        <f>_xlfn.XLOOKUP(Flights[[#This Row],[Destination]],Airports!$A$1:$A$77,Airports!$D$1:$D$77,"Code not found")</f>
        <v>Reno</v>
      </c>
      <c r="I3831" t="str" cm="1">
        <f t="array" ref="I3831">_xlfn.XLOOKUP(Flights[[#This Row],[Destination]],_xlfn._TRO_TRAILING(Airports!A:A),_xlfn._TRO_TRAILING(Airports!E:E),"Code not found")</f>
        <v>NV</v>
      </c>
      <c r="J3831" s="1">
        <v>0.34930555555555554</v>
      </c>
      <c r="K3831">
        <f>HOUR(Flights[[#This Row],[Scheduled Departure]])</f>
        <v>8</v>
      </c>
      <c r="L3831" s="1">
        <v>0.34583333333333333</v>
      </c>
      <c r="M3831">
        <v>-5</v>
      </c>
      <c r="N3831">
        <v>84</v>
      </c>
      <c r="O3831" s="14">
        <f>Flights[[#This Row],[Length (min)]]/60</f>
        <v>1.4</v>
      </c>
      <c r="P3831">
        <v>391</v>
      </c>
      <c r="Q3831" s="17">
        <f>IFERROR(Flights[[#This Row],[Distance]]/Flights[[#This Row],[Length (hr)]],"")</f>
        <v>279.28571428571428</v>
      </c>
      <c r="R3831" s="1">
        <v>0.41249999999999998</v>
      </c>
      <c r="S3831" s="1">
        <v>0.40416666666666667</v>
      </c>
      <c r="T3831">
        <v>-12</v>
      </c>
      <c r="U3831" t="str">
        <f>IF(Flights[[#This Row],[Arrival Delay]]="","Cancelled",IF(Flights[[#This Row],[Arrival Delay]]&gt;15,"Delayed","On time"))</f>
        <v>On time</v>
      </c>
      <c r="V3831" t="str">
        <f>IF(Flights[[#This Row],[Status]]&lt;&gt;"Delayed","",IF(Flights[[#This Row],[Arrival Delay]]&gt;120,"Severe",IF(Flights[[#This Row],[Arrival Delay]]&gt;60,"Major","Moderate")))</f>
        <v/>
      </c>
      <c r="X3831" t="str">
        <f>IF(OR(AND(Flights[[#This Row],[Status]]="Cancelled",Flights[[#This Row],[Cancellation Reason]]="Airline/Carrier"),Flights[[#This Row],[Delay Type]]="Severe"),"Yes","No")</f>
        <v>No</v>
      </c>
    </row>
    <row r="3832" spans="1:24" x14ac:dyDescent="0.25">
      <c r="A3832" s="3">
        <v>42282</v>
      </c>
      <c r="B3832">
        <f>WEEKNUM(Flights[[#This Row],[Date]],2)</f>
        <v>41</v>
      </c>
      <c r="C3832">
        <f>WEEKDAY(Flights[[#This Row],[Date]],2)</f>
        <v>1</v>
      </c>
      <c r="D3832" t="s">
        <v>1614</v>
      </c>
      <c r="E3832" t="s">
        <v>1990</v>
      </c>
      <c r="F3832" t="s">
        <v>0</v>
      </c>
      <c r="G3832" t="s">
        <v>273</v>
      </c>
      <c r="H3832" t="str">
        <f>_xlfn.XLOOKUP(Flights[[#This Row],[Destination]],Airports!$A$1:$A$77,Airports!$D$1:$D$77,"Code not found")</f>
        <v>Denver</v>
      </c>
      <c r="I3832" t="str" cm="1">
        <f t="array" ref="I3832">_xlfn.XLOOKUP(Flights[[#This Row],[Destination]],_xlfn._TRO_TRAILING(Airports!A:A),_xlfn._TRO_TRAILING(Airports!E:E),"Code not found")</f>
        <v>CO</v>
      </c>
      <c r="J3832" s="1">
        <v>0.35416666666666669</v>
      </c>
      <c r="K3832">
        <f>HOUR(Flights[[#This Row],[Scheduled Departure]])</f>
        <v>8</v>
      </c>
      <c r="L3832" s="1">
        <v>0.3527777777777778</v>
      </c>
      <c r="M3832">
        <v>-2</v>
      </c>
      <c r="N3832">
        <v>140</v>
      </c>
      <c r="O3832" s="14">
        <f>Flights[[#This Row],[Length (min)]]/60</f>
        <v>2.3333333333333335</v>
      </c>
      <c r="P3832">
        <v>862</v>
      </c>
      <c r="Q3832" s="17">
        <f>IFERROR(Flights[[#This Row],[Distance]]/Flights[[#This Row],[Length (hr)]],"")</f>
        <v>369.42857142857139</v>
      </c>
      <c r="R3832" s="1">
        <v>0.49513888888888891</v>
      </c>
      <c r="S3832" s="1">
        <v>0.49166666666666664</v>
      </c>
      <c r="T3832">
        <v>-5</v>
      </c>
      <c r="U3832" t="str">
        <f>IF(Flights[[#This Row],[Arrival Delay]]="","Cancelled",IF(Flights[[#This Row],[Arrival Delay]]&gt;15,"Delayed","On time"))</f>
        <v>On time</v>
      </c>
      <c r="V3832" t="str">
        <f>IF(Flights[[#This Row],[Status]]&lt;&gt;"Delayed","",IF(Flights[[#This Row],[Arrival Delay]]&gt;120,"Severe",IF(Flights[[#This Row],[Arrival Delay]]&gt;60,"Major","Moderate")))</f>
        <v/>
      </c>
      <c r="X3832" t="str">
        <f>IF(OR(AND(Flights[[#This Row],[Status]]="Cancelled",Flights[[#This Row],[Cancellation Reason]]="Airline/Carrier"),Flights[[#This Row],[Delay Type]]="Severe"),"Yes","No")</f>
        <v>No</v>
      </c>
    </row>
    <row r="3833" spans="1:24" x14ac:dyDescent="0.25">
      <c r="A3833" s="3">
        <v>42282</v>
      </c>
      <c r="B3833">
        <f>WEEKNUM(Flights[[#This Row],[Date]],2)</f>
        <v>41</v>
      </c>
      <c r="C3833">
        <f>WEEKDAY(Flights[[#This Row],[Date]],2)</f>
        <v>1</v>
      </c>
      <c r="D3833" t="s">
        <v>421</v>
      </c>
      <c r="E3833" t="s">
        <v>1996</v>
      </c>
      <c r="F3833" t="s">
        <v>0</v>
      </c>
      <c r="G3833" t="s">
        <v>13</v>
      </c>
      <c r="H3833" t="str">
        <f>_xlfn.XLOOKUP(Flights[[#This Row],[Destination]],Airports!$A$1:$A$77,Airports!$D$1:$D$77,"Code not found")</f>
        <v>Orlando</v>
      </c>
      <c r="I3833" t="str" cm="1">
        <f t="array" ref="I3833">_xlfn.XLOOKUP(Flights[[#This Row],[Destination]],_xlfn._TRO_TRAILING(Airports!A:A),_xlfn._TRO_TRAILING(Airports!E:E),"Code not found")</f>
        <v>FL</v>
      </c>
      <c r="J3833" s="1">
        <v>0.37152777777777779</v>
      </c>
      <c r="K3833">
        <f>HOUR(Flights[[#This Row],[Scheduled Departure]])</f>
        <v>8</v>
      </c>
      <c r="L3833" s="1">
        <v>0.37777777777777777</v>
      </c>
      <c r="M3833">
        <v>9</v>
      </c>
      <c r="N3833">
        <v>278</v>
      </c>
      <c r="O3833" s="14">
        <f>Flights[[#This Row],[Length (min)]]/60</f>
        <v>4.6333333333333337</v>
      </c>
      <c r="P3833">
        <v>2218</v>
      </c>
      <c r="Q3833" s="17">
        <f>IFERROR(Flights[[#This Row],[Distance]]/Flights[[#This Row],[Length (hr)]],"")</f>
        <v>478.70503597122297</v>
      </c>
      <c r="R3833" s="1">
        <v>0.69444444444444442</v>
      </c>
      <c r="S3833" s="1">
        <v>0.6958333333333333</v>
      </c>
      <c r="T3833">
        <v>2</v>
      </c>
      <c r="U3833" t="str">
        <f>IF(Flights[[#This Row],[Arrival Delay]]="","Cancelled",IF(Flights[[#This Row],[Arrival Delay]]&gt;15,"Delayed","On time"))</f>
        <v>On time</v>
      </c>
      <c r="V3833" t="str">
        <f>IF(Flights[[#This Row],[Status]]&lt;&gt;"Delayed","",IF(Flights[[#This Row],[Arrival Delay]]&gt;120,"Severe",IF(Flights[[#This Row],[Arrival Delay]]&gt;60,"Major","Moderate")))</f>
        <v/>
      </c>
      <c r="X3833" t="str">
        <f>IF(OR(AND(Flights[[#This Row],[Status]]="Cancelled",Flights[[#This Row],[Cancellation Reason]]="Airline/Carrier"),Flights[[#This Row],[Delay Type]]="Severe"),"Yes","No")</f>
        <v>No</v>
      </c>
    </row>
    <row r="3834" spans="1:24" x14ac:dyDescent="0.25">
      <c r="A3834" s="3">
        <v>42282</v>
      </c>
      <c r="B3834">
        <f>WEEKNUM(Flights[[#This Row],[Date]],2)</f>
        <v>41</v>
      </c>
      <c r="C3834">
        <f>WEEKDAY(Flights[[#This Row],[Date]],2)</f>
        <v>1</v>
      </c>
      <c r="D3834" t="s">
        <v>451</v>
      </c>
      <c r="E3834" t="s">
        <v>1996</v>
      </c>
      <c r="F3834" t="s">
        <v>0</v>
      </c>
      <c r="G3834" t="s">
        <v>4</v>
      </c>
      <c r="H3834" t="str">
        <f>_xlfn.XLOOKUP(Flights[[#This Row],[Destination]],Airports!$A$1:$A$77,Airports!$D$1:$D$77,"Code not found")</f>
        <v>Chicago</v>
      </c>
      <c r="I3834" t="str" cm="1">
        <f t="array" ref="I3834">_xlfn.XLOOKUP(Flights[[#This Row],[Destination]],_xlfn._TRO_TRAILING(Airports!A:A),_xlfn._TRO_TRAILING(Airports!E:E),"Code not found")</f>
        <v>IL</v>
      </c>
      <c r="J3834" s="1">
        <v>0.4236111111111111</v>
      </c>
      <c r="K3834">
        <f>HOUR(Flights[[#This Row],[Scheduled Departure]])</f>
        <v>10</v>
      </c>
      <c r="L3834" s="1">
        <v>0.42222222222222222</v>
      </c>
      <c r="M3834">
        <v>-2</v>
      </c>
      <c r="N3834">
        <v>236</v>
      </c>
      <c r="O3834" s="14">
        <f>Flights[[#This Row],[Length (min)]]/60</f>
        <v>3.9333333333333331</v>
      </c>
      <c r="P3834">
        <v>1744</v>
      </c>
      <c r="Q3834" s="17">
        <f>IFERROR(Flights[[#This Row],[Distance]]/Flights[[#This Row],[Length (hr)]],"")</f>
        <v>443.38983050847457</v>
      </c>
      <c r="R3834" s="1">
        <v>0.67013888888888884</v>
      </c>
      <c r="S3834" s="1">
        <v>0.6694444444444444</v>
      </c>
      <c r="T3834">
        <v>-1</v>
      </c>
      <c r="U3834" t="str">
        <f>IF(Flights[[#This Row],[Arrival Delay]]="","Cancelled",IF(Flights[[#This Row],[Arrival Delay]]&gt;15,"Delayed","On time"))</f>
        <v>On time</v>
      </c>
      <c r="V3834" t="str">
        <f>IF(Flights[[#This Row],[Status]]&lt;&gt;"Delayed","",IF(Flights[[#This Row],[Arrival Delay]]&gt;120,"Severe",IF(Flights[[#This Row],[Arrival Delay]]&gt;60,"Major","Moderate")))</f>
        <v/>
      </c>
      <c r="X3834" t="str">
        <f>IF(OR(AND(Flights[[#This Row],[Status]]="Cancelled",Flights[[#This Row],[Cancellation Reason]]="Airline/Carrier"),Flights[[#This Row],[Delay Type]]="Severe"),"Yes","No")</f>
        <v>No</v>
      </c>
    </row>
    <row r="3835" spans="1:24" x14ac:dyDescent="0.25">
      <c r="A3835" s="3">
        <v>42282</v>
      </c>
      <c r="B3835">
        <f>WEEKNUM(Flights[[#This Row],[Date]],2)</f>
        <v>41</v>
      </c>
      <c r="C3835">
        <f>WEEKDAY(Flights[[#This Row],[Date]],2)</f>
        <v>1</v>
      </c>
      <c r="D3835" t="s">
        <v>166</v>
      </c>
      <c r="E3835" t="s">
        <v>1987</v>
      </c>
      <c r="F3835" t="s">
        <v>0</v>
      </c>
      <c r="G3835" t="s">
        <v>15</v>
      </c>
      <c r="H3835" t="str">
        <f>_xlfn.XLOOKUP(Flights[[#This Row],[Destination]],Airports!$A$1:$A$77,Airports!$D$1:$D$77,"Code not found")</f>
        <v>Las Vegas</v>
      </c>
      <c r="I3835" t="str" cm="1">
        <f t="array" ref="I3835">_xlfn.XLOOKUP(Flights[[#This Row],[Destination]],_xlfn._TRO_TRAILING(Airports!A:A),_xlfn._TRO_TRAILING(Airports!E:E),"Code not found")</f>
        <v>NV</v>
      </c>
      <c r="J3835" s="1">
        <v>0.42708333333333331</v>
      </c>
      <c r="K3835">
        <f>HOUR(Flights[[#This Row],[Scheduled Departure]])</f>
        <v>10</v>
      </c>
      <c r="L3835" s="1">
        <v>0.43958333333333333</v>
      </c>
      <c r="M3835">
        <v>18</v>
      </c>
      <c r="N3835">
        <v>85</v>
      </c>
      <c r="O3835" s="14">
        <f>Flights[[#This Row],[Length (min)]]/60</f>
        <v>1.4166666666666667</v>
      </c>
      <c r="P3835">
        <v>236</v>
      </c>
      <c r="Q3835" s="17">
        <f>IFERROR(Flights[[#This Row],[Distance]]/Flights[[#This Row],[Length (hr)]],"")</f>
        <v>166.58823529411765</v>
      </c>
      <c r="R3835" s="1">
        <v>0.48125000000000001</v>
      </c>
      <c r="S3835" s="1">
        <v>0.49861111111111112</v>
      </c>
      <c r="T3835">
        <v>25</v>
      </c>
      <c r="U3835" t="str">
        <f>IF(Flights[[#This Row],[Arrival Delay]]="","Cancelled",IF(Flights[[#This Row],[Arrival Delay]]&gt;15,"Delayed","On time"))</f>
        <v>Delayed</v>
      </c>
      <c r="V3835" t="str">
        <f>IF(Flights[[#This Row],[Status]]&lt;&gt;"Delayed","",IF(Flights[[#This Row],[Arrival Delay]]&gt;120,"Severe",IF(Flights[[#This Row],[Arrival Delay]]&gt;60,"Major","Moderate")))</f>
        <v>Moderate</v>
      </c>
      <c r="X3835" t="str">
        <f>IF(OR(AND(Flights[[#This Row],[Status]]="Cancelled",Flights[[#This Row],[Cancellation Reason]]="Airline/Carrier"),Flights[[#This Row],[Delay Type]]="Severe"),"Yes","No")</f>
        <v>No</v>
      </c>
    </row>
    <row r="3836" spans="1:24" x14ac:dyDescent="0.25">
      <c r="A3836" s="3">
        <v>42282</v>
      </c>
      <c r="B3836">
        <f>WEEKNUM(Flights[[#This Row],[Date]],2)</f>
        <v>41</v>
      </c>
      <c r="C3836">
        <f>WEEKDAY(Flights[[#This Row],[Date]],2)</f>
        <v>1</v>
      </c>
      <c r="D3836" t="s">
        <v>515</v>
      </c>
      <c r="E3836" t="s">
        <v>1991</v>
      </c>
      <c r="F3836" t="s">
        <v>0</v>
      </c>
      <c r="G3836" t="s">
        <v>344</v>
      </c>
      <c r="H3836" t="str">
        <f>_xlfn.XLOOKUP(Flights[[#This Row],[Destination]],Airports!$A$1:$A$77,Airports!$D$1:$D$77,"Code not found")</f>
        <v>Seattle</v>
      </c>
      <c r="I3836" t="str" cm="1">
        <f t="array" ref="I3836">_xlfn.XLOOKUP(Flights[[#This Row],[Destination]],_xlfn._TRO_TRAILING(Airports!A:A),_xlfn._TRO_TRAILING(Airports!E:E),"Code not found")</f>
        <v>WA</v>
      </c>
      <c r="J3836" s="1">
        <v>0.46527777777777779</v>
      </c>
      <c r="K3836">
        <f>HOUR(Flights[[#This Row],[Scheduled Departure]])</f>
        <v>11</v>
      </c>
      <c r="L3836" s="1">
        <v>0.46388888888888891</v>
      </c>
      <c r="M3836">
        <v>-2</v>
      </c>
      <c r="N3836">
        <v>144</v>
      </c>
      <c r="O3836" s="14">
        <f>Flights[[#This Row],[Length (min)]]/60</f>
        <v>2.4</v>
      </c>
      <c r="P3836">
        <v>954</v>
      </c>
      <c r="Q3836" s="17">
        <f>IFERROR(Flights[[#This Row],[Distance]]/Flights[[#This Row],[Length (hr)]],"")</f>
        <v>397.5</v>
      </c>
      <c r="R3836" s="1">
        <v>0.57986111111111116</v>
      </c>
      <c r="S3836" s="1">
        <v>0.56388888888888888</v>
      </c>
      <c r="T3836">
        <v>-23</v>
      </c>
      <c r="U3836" t="str">
        <f>IF(Flights[[#This Row],[Arrival Delay]]="","Cancelled",IF(Flights[[#This Row],[Arrival Delay]]&gt;15,"Delayed","On time"))</f>
        <v>On time</v>
      </c>
      <c r="V3836" t="str">
        <f>IF(Flights[[#This Row],[Status]]&lt;&gt;"Delayed","",IF(Flights[[#This Row],[Arrival Delay]]&gt;120,"Severe",IF(Flights[[#This Row],[Arrival Delay]]&gt;60,"Major","Moderate")))</f>
        <v/>
      </c>
      <c r="X3836" t="str">
        <f>IF(OR(AND(Flights[[#This Row],[Status]]="Cancelled",Flights[[#This Row],[Cancellation Reason]]="Airline/Carrier"),Flights[[#This Row],[Delay Type]]="Severe"),"Yes","No")</f>
        <v>No</v>
      </c>
    </row>
    <row r="3837" spans="1:24" x14ac:dyDescent="0.25">
      <c r="A3837" s="3">
        <v>42282</v>
      </c>
      <c r="B3837">
        <f>WEEKNUM(Flights[[#This Row],[Date]],2)</f>
        <v>41</v>
      </c>
      <c r="C3837">
        <f>WEEKDAY(Flights[[#This Row],[Date]],2)</f>
        <v>1</v>
      </c>
      <c r="D3837" t="s">
        <v>1235</v>
      </c>
      <c r="E3837" t="s">
        <v>1989</v>
      </c>
      <c r="F3837" t="s">
        <v>0</v>
      </c>
      <c r="G3837" t="s">
        <v>12</v>
      </c>
      <c r="H3837" t="str">
        <f>_xlfn.XLOOKUP(Flights[[#This Row],[Destination]],Airports!$A$1:$A$77,Airports!$D$1:$D$77,"Code not found")</f>
        <v>New York</v>
      </c>
      <c r="I3837" t="str" cm="1">
        <f t="array" ref="I3837">_xlfn.XLOOKUP(Flights[[#This Row],[Destination]],_xlfn._TRO_TRAILING(Airports!A:A),_xlfn._TRO_TRAILING(Airports!E:E),"Code not found")</f>
        <v>NY</v>
      </c>
      <c r="J3837" s="1">
        <v>0.4826388888888889</v>
      </c>
      <c r="K3837">
        <f>HOUR(Flights[[#This Row],[Scheduled Departure]])</f>
        <v>11</v>
      </c>
      <c r="L3837" s="1">
        <v>0.48680555555555555</v>
      </c>
      <c r="M3837">
        <v>6</v>
      </c>
      <c r="N3837">
        <v>324</v>
      </c>
      <c r="O3837" s="14">
        <f>Flights[[#This Row],[Length (min)]]/60</f>
        <v>5.4</v>
      </c>
      <c r="P3837">
        <v>2475</v>
      </c>
      <c r="Q3837" s="17">
        <f>IFERROR(Flights[[#This Row],[Distance]]/Flights[[#This Row],[Length (hr)]],"")</f>
        <v>458.33333333333331</v>
      </c>
      <c r="R3837" s="1">
        <v>0.83680555555555558</v>
      </c>
      <c r="S3837" s="1">
        <v>0.83680555555555558</v>
      </c>
      <c r="T3837">
        <v>0</v>
      </c>
      <c r="U3837" t="str">
        <f>IF(Flights[[#This Row],[Arrival Delay]]="","Cancelled",IF(Flights[[#This Row],[Arrival Delay]]&gt;15,"Delayed","On time"))</f>
        <v>On time</v>
      </c>
      <c r="V3837" t="str">
        <f>IF(Flights[[#This Row],[Status]]&lt;&gt;"Delayed","",IF(Flights[[#This Row],[Arrival Delay]]&gt;120,"Severe",IF(Flights[[#This Row],[Arrival Delay]]&gt;60,"Major","Moderate")))</f>
        <v/>
      </c>
      <c r="X3837" t="str">
        <f>IF(OR(AND(Flights[[#This Row],[Status]]="Cancelled",Flights[[#This Row],[Cancellation Reason]]="Airline/Carrier"),Flights[[#This Row],[Delay Type]]="Severe"),"Yes","No")</f>
        <v>No</v>
      </c>
    </row>
    <row r="3838" spans="1:24" x14ac:dyDescent="0.25">
      <c r="A3838" s="3">
        <v>42282</v>
      </c>
      <c r="B3838">
        <f>WEEKNUM(Flights[[#This Row],[Date]],2)</f>
        <v>41</v>
      </c>
      <c r="C3838">
        <f>WEEKDAY(Flights[[#This Row],[Date]],2)</f>
        <v>1</v>
      </c>
      <c r="D3838" t="s">
        <v>539</v>
      </c>
      <c r="E3838" t="s">
        <v>1994</v>
      </c>
      <c r="F3838" t="s">
        <v>0</v>
      </c>
      <c r="G3838" t="s">
        <v>29</v>
      </c>
      <c r="H3838" t="str">
        <f>_xlfn.XLOOKUP(Flights[[#This Row],[Destination]],Airports!$A$1:$A$77,Airports!$D$1:$D$77,"Code not found")</f>
        <v>Phoenix</v>
      </c>
      <c r="I3838" t="str" cm="1">
        <f t="array" ref="I3838">_xlfn.XLOOKUP(Flights[[#This Row],[Destination]],_xlfn._TRO_TRAILING(Airports!A:A),_xlfn._TRO_TRAILING(Airports!E:E),"Code not found")</f>
        <v>AZ</v>
      </c>
      <c r="J3838" s="1">
        <v>0.61111111111111116</v>
      </c>
      <c r="K3838">
        <f>HOUR(Flights[[#This Row],[Scheduled Departure]])</f>
        <v>14</v>
      </c>
      <c r="L3838" s="1">
        <v>0.60833333333333328</v>
      </c>
      <c r="M3838">
        <v>-4</v>
      </c>
      <c r="N3838">
        <v>84</v>
      </c>
      <c r="O3838" s="14">
        <f>Flights[[#This Row],[Length (min)]]/60</f>
        <v>1.4</v>
      </c>
      <c r="P3838">
        <v>370</v>
      </c>
      <c r="Q3838" s="17">
        <f>IFERROR(Flights[[#This Row],[Distance]]/Flights[[#This Row],[Length (hr)]],"")</f>
        <v>264.28571428571428</v>
      </c>
      <c r="R3838" s="1">
        <v>0.67361111111111116</v>
      </c>
      <c r="S3838" s="1">
        <v>0.66666666666666663</v>
      </c>
      <c r="T3838">
        <v>-10</v>
      </c>
      <c r="U3838" t="str">
        <f>IF(Flights[[#This Row],[Arrival Delay]]="","Cancelled",IF(Flights[[#This Row],[Arrival Delay]]&gt;15,"Delayed","On time"))</f>
        <v>On time</v>
      </c>
      <c r="V3838" t="str">
        <f>IF(Flights[[#This Row],[Status]]&lt;&gt;"Delayed","",IF(Flights[[#This Row],[Arrival Delay]]&gt;120,"Severe",IF(Flights[[#This Row],[Arrival Delay]]&gt;60,"Major","Moderate")))</f>
        <v/>
      </c>
      <c r="X3838" t="str">
        <f>IF(OR(AND(Flights[[#This Row],[Status]]="Cancelled",Flights[[#This Row],[Cancellation Reason]]="Airline/Carrier"),Flights[[#This Row],[Delay Type]]="Severe"),"Yes","No")</f>
        <v>No</v>
      </c>
    </row>
    <row r="3839" spans="1:24" x14ac:dyDescent="0.25">
      <c r="A3839" s="3">
        <v>42282</v>
      </c>
      <c r="B3839">
        <f>WEEKNUM(Flights[[#This Row],[Date]],2)</f>
        <v>41</v>
      </c>
      <c r="C3839">
        <f>WEEKDAY(Flights[[#This Row],[Date]],2)</f>
        <v>1</v>
      </c>
      <c r="D3839" t="s">
        <v>227</v>
      </c>
      <c r="E3839" t="s">
        <v>1987</v>
      </c>
      <c r="F3839" t="s">
        <v>0</v>
      </c>
      <c r="G3839" t="s">
        <v>9</v>
      </c>
      <c r="H3839" t="str">
        <f>_xlfn.XLOOKUP(Flights[[#This Row],[Destination]],Airports!$A$1:$A$77,Airports!$D$1:$D$77,"Code not found")</f>
        <v>San Francisco</v>
      </c>
      <c r="I3839" t="str" cm="1">
        <f t="array" ref="I3839">_xlfn.XLOOKUP(Flights[[#This Row],[Destination]],_xlfn._TRO_TRAILING(Airports!A:A),_xlfn._TRO_TRAILING(Airports!E:E),"Code not found")</f>
        <v>CA</v>
      </c>
      <c r="J3839" s="1">
        <v>0.76041666666666663</v>
      </c>
      <c r="K3839">
        <f>HOUR(Flights[[#This Row],[Scheduled Departure]])</f>
        <v>18</v>
      </c>
      <c r="L3839" s="1">
        <v>0.75694444444444442</v>
      </c>
      <c r="M3839">
        <v>-5</v>
      </c>
      <c r="N3839">
        <v>85</v>
      </c>
      <c r="O3839" s="14">
        <f>Flights[[#This Row],[Length (min)]]/60</f>
        <v>1.4166666666666667</v>
      </c>
      <c r="P3839">
        <v>337</v>
      </c>
      <c r="Q3839" s="17">
        <f>IFERROR(Flights[[#This Row],[Distance]]/Flights[[#This Row],[Length (hr)]],"")</f>
        <v>237.88235294117646</v>
      </c>
      <c r="R3839" s="1">
        <v>0.81736111111111109</v>
      </c>
      <c r="S3839" s="1">
        <v>0.81597222222222221</v>
      </c>
      <c r="T3839">
        <v>-2</v>
      </c>
      <c r="U3839" t="str">
        <f>IF(Flights[[#This Row],[Arrival Delay]]="","Cancelled",IF(Flights[[#This Row],[Arrival Delay]]&gt;15,"Delayed","On time"))</f>
        <v>On time</v>
      </c>
      <c r="V3839" t="str">
        <f>IF(Flights[[#This Row],[Status]]&lt;&gt;"Delayed","",IF(Flights[[#This Row],[Arrival Delay]]&gt;120,"Severe",IF(Flights[[#This Row],[Arrival Delay]]&gt;60,"Major","Moderate")))</f>
        <v/>
      </c>
      <c r="X3839" t="str">
        <f>IF(OR(AND(Flights[[#This Row],[Status]]="Cancelled",Flights[[#This Row],[Cancellation Reason]]="Airline/Carrier"),Flights[[#This Row],[Delay Type]]="Severe"),"Yes","No")</f>
        <v>No</v>
      </c>
    </row>
    <row r="3840" spans="1:24" x14ac:dyDescent="0.25">
      <c r="A3840" s="3">
        <v>42282</v>
      </c>
      <c r="B3840">
        <f>WEEKNUM(Flights[[#This Row],[Date]],2)</f>
        <v>41</v>
      </c>
      <c r="C3840">
        <f>WEEKDAY(Flights[[#This Row],[Date]],2)</f>
        <v>1</v>
      </c>
      <c r="D3840" t="s">
        <v>1088</v>
      </c>
      <c r="E3840" t="s">
        <v>1994</v>
      </c>
      <c r="F3840" t="s">
        <v>0</v>
      </c>
      <c r="G3840" t="s">
        <v>349</v>
      </c>
      <c r="H3840" t="str">
        <f>_xlfn.XLOOKUP(Flights[[#This Row],[Destination]],Airports!$A$1:$A$77,Airports!$D$1:$D$77,"Code not found")</f>
        <v>Salt Lake City</v>
      </c>
      <c r="I3840" t="str" cm="1">
        <f t="array" ref="I3840">_xlfn.XLOOKUP(Flights[[#This Row],[Destination]],_xlfn._TRO_TRAILING(Airports!A:A),_xlfn._TRO_TRAILING(Airports!E:E),"Code not found")</f>
        <v>UT</v>
      </c>
      <c r="J3840" s="1">
        <v>0.78125</v>
      </c>
      <c r="K3840">
        <f>HOUR(Flights[[#This Row],[Scheduled Departure]])</f>
        <v>18</v>
      </c>
      <c r="L3840" s="1">
        <v>0.77916666666666667</v>
      </c>
      <c r="M3840">
        <v>-3</v>
      </c>
      <c r="N3840">
        <v>109</v>
      </c>
      <c r="O3840" s="14">
        <f>Flights[[#This Row],[Length (min)]]/60</f>
        <v>1.8166666666666667</v>
      </c>
      <c r="P3840">
        <v>590</v>
      </c>
      <c r="Q3840" s="17">
        <f>IFERROR(Flights[[#This Row],[Distance]]/Flights[[#This Row],[Length (hr)]],"")</f>
        <v>324.77064220183485</v>
      </c>
      <c r="R3840" s="1">
        <v>0.90208333333333335</v>
      </c>
      <c r="S3840" s="1">
        <v>0.89652777777777781</v>
      </c>
      <c r="T3840">
        <v>-8</v>
      </c>
      <c r="U3840" t="str">
        <f>IF(Flights[[#This Row],[Arrival Delay]]="","Cancelled",IF(Flights[[#This Row],[Arrival Delay]]&gt;15,"Delayed","On time"))</f>
        <v>On time</v>
      </c>
      <c r="V3840" t="str">
        <f>IF(Flights[[#This Row],[Status]]&lt;&gt;"Delayed","",IF(Flights[[#This Row],[Arrival Delay]]&gt;120,"Severe",IF(Flights[[#This Row],[Arrival Delay]]&gt;60,"Major","Moderate")))</f>
        <v/>
      </c>
      <c r="X3840" t="str">
        <f>IF(OR(AND(Flights[[#This Row],[Status]]="Cancelled",Flights[[#This Row],[Cancellation Reason]]="Airline/Carrier"),Flights[[#This Row],[Delay Type]]="Severe"),"Yes","No")</f>
        <v>No</v>
      </c>
    </row>
    <row r="3841" spans="1:24" x14ac:dyDescent="0.25">
      <c r="A3841" s="3">
        <v>42282</v>
      </c>
      <c r="B3841">
        <f>WEEKNUM(Flights[[#This Row],[Date]],2)</f>
        <v>41</v>
      </c>
      <c r="C3841">
        <f>WEEKDAY(Flights[[#This Row],[Date]],2)</f>
        <v>1</v>
      </c>
      <c r="D3841" t="s">
        <v>1712</v>
      </c>
      <c r="E3841" t="s">
        <v>1995</v>
      </c>
      <c r="F3841" t="s">
        <v>0</v>
      </c>
      <c r="G3841" t="s">
        <v>15</v>
      </c>
      <c r="H3841" t="str">
        <f>_xlfn.XLOOKUP(Flights[[#This Row],[Destination]],Airports!$A$1:$A$77,Airports!$D$1:$D$77,"Code not found")</f>
        <v>Las Vegas</v>
      </c>
      <c r="I3841" t="str" cm="1">
        <f t="array" ref="I3841">_xlfn.XLOOKUP(Flights[[#This Row],[Destination]],_xlfn._TRO_TRAILING(Airports!A:A),_xlfn._TRO_TRAILING(Airports!E:E),"Code not found")</f>
        <v>NV</v>
      </c>
      <c r="J3841" s="1">
        <v>0.89583333333333337</v>
      </c>
      <c r="K3841">
        <f>HOUR(Flights[[#This Row],[Scheduled Departure]])</f>
        <v>21</v>
      </c>
      <c r="L3841" s="1">
        <v>0.90416666666666667</v>
      </c>
      <c r="M3841">
        <v>12</v>
      </c>
      <c r="N3841">
        <v>79</v>
      </c>
      <c r="O3841" s="14">
        <f>Flights[[#This Row],[Length (min)]]/60</f>
        <v>1.3166666666666667</v>
      </c>
      <c r="P3841">
        <v>236</v>
      </c>
      <c r="Q3841" s="17">
        <f>IFERROR(Flights[[#This Row],[Distance]]/Flights[[#This Row],[Length (hr)]],"")</f>
        <v>179.24050632911391</v>
      </c>
      <c r="R3841" s="1">
        <v>0.9375</v>
      </c>
      <c r="S3841" s="1">
        <v>0.95902777777777781</v>
      </c>
      <c r="T3841">
        <v>31</v>
      </c>
      <c r="U3841" t="str">
        <f>IF(Flights[[#This Row],[Arrival Delay]]="","Cancelled",IF(Flights[[#This Row],[Arrival Delay]]&gt;15,"Delayed","On time"))</f>
        <v>Delayed</v>
      </c>
      <c r="V3841" t="str">
        <f>IF(Flights[[#This Row],[Status]]&lt;&gt;"Delayed","",IF(Flights[[#This Row],[Arrival Delay]]&gt;120,"Severe",IF(Flights[[#This Row],[Arrival Delay]]&gt;60,"Major","Moderate")))</f>
        <v>Moderate</v>
      </c>
      <c r="X3841" t="str">
        <f>IF(OR(AND(Flights[[#This Row],[Status]]="Cancelled",Flights[[#This Row],[Cancellation Reason]]="Airline/Carrier"),Flights[[#This Row],[Delay Type]]="Severe"),"Yes","No")</f>
        <v>No</v>
      </c>
    </row>
    <row r="3842" spans="1:24" x14ac:dyDescent="0.25">
      <c r="A3842" s="3">
        <v>42283</v>
      </c>
      <c r="B3842">
        <f>WEEKNUM(Flights[[#This Row],[Date]],2)</f>
        <v>41</v>
      </c>
      <c r="C3842">
        <f>WEEKDAY(Flights[[#This Row],[Date]],2)</f>
        <v>2</v>
      </c>
      <c r="D3842" t="s">
        <v>186</v>
      </c>
      <c r="E3842" t="s">
        <v>1987</v>
      </c>
      <c r="F3842" t="s">
        <v>0</v>
      </c>
      <c r="G3842" t="s">
        <v>27</v>
      </c>
      <c r="H3842" t="str">
        <f>_xlfn.XLOOKUP(Flights[[#This Row],[Destination]],Airports!$A$1:$A$77,Airports!$D$1:$D$77,"Code not found")</f>
        <v>Charlotte</v>
      </c>
      <c r="I3842" t="str" cm="1">
        <f t="array" ref="I3842">_xlfn.XLOOKUP(Flights[[#This Row],[Destination]],_xlfn._TRO_TRAILING(Airports!A:A),_xlfn._TRO_TRAILING(Airports!E:E),"Code not found")</f>
        <v>NC</v>
      </c>
      <c r="J3842" s="1">
        <v>2.7777777777777776E-2</v>
      </c>
      <c r="K3842">
        <f>HOUR(Flights[[#This Row],[Scheduled Departure]])</f>
        <v>0</v>
      </c>
      <c r="L3842" s="1">
        <v>2.4305555555555556E-2</v>
      </c>
      <c r="M3842">
        <v>-5</v>
      </c>
      <c r="N3842">
        <v>275</v>
      </c>
      <c r="O3842" s="14">
        <f>Flights[[#This Row],[Length (min)]]/60</f>
        <v>4.583333333333333</v>
      </c>
      <c r="P3842">
        <v>2125</v>
      </c>
      <c r="Q3842" s="17">
        <f>IFERROR(Flights[[#This Row],[Distance]]/Flights[[#This Row],[Length (hr)]],"")</f>
        <v>463.63636363636368</v>
      </c>
      <c r="R3842" s="1">
        <v>0.35347222222222224</v>
      </c>
      <c r="S3842" s="1">
        <v>0.34027777777777779</v>
      </c>
      <c r="T3842">
        <v>-19</v>
      </c>
      <c r="U3842" t="str">
        <f>IF(Flights[[#This Row],[Arrival Delay]]="","Cancelled",IF(Flights[[#This Row],[Arrival Delay]]&gt;15,"Delayed","On time"))</f>
        <v>On time</v>
      </c>
      <c r="V3842" t="str">
        <f>IF(Flights[[#This Row],[Status]]&lt;&gt;"Delayed","",IF(Flights[[#This Row],[Arrival Delay]]&gt;120,"Severe",IF(Flights[[#This Row],[Arrival Delay]]&gt;60,"Major","Moderate")))</f>
        <v/>
      </c>
      <c r="X3842" t="str">
        <f>IF(OR(AND(Flights[[#This Row],[Status]]="Cancelled",Flights[[#This Row],[Cancellation Reason]]="Airline/Carrier"),Flights[[#This Row],[Delay Type]]="Severe"),"Yes","No")</f>
        <v>No</v>
      </c>
    </row>
    <row r="3843" spans="1:24" x14ac:dyDescent="0.25">
      <c r="A3843" s="3">
        <v>42283</v>
      </c>
      <c r="B3843">
        <f>WEEKNUM(Flights[[#This Row],[Date]],2)</f>
        <v>41</v>
      </c>
      <c r="C3843">
        <f>WEEKDAY(Flights[[#This Row],[Date]],2)</f>
        <v>2</v>
      </c>
      <c r="D3843" t="s">
        <v>387</v>
      </c>
      <c r="E3843" t="s">
        <v>1991</v>
      </c>
      <c r="F3843" t="s">
        <v>0</v>
      </c>
      <c r="G3843" t="s">
        <v>24</v>
      </c>
      <c r="H3843" t="str">
        <f>_xlfn.XLOOKUP(Flights[[#This Row],[Destination]],Airports!$A$1:$A$77,Airports!$D$1:$D$77,"Code not found")</f>
        <v>Portland</v>
      </c>
      <c r="I3843" t="str" cm="1">
        <f t="array" ref="I3843">_xlfn.XLOOKUP(Flights[[#This Row],[Destination]],_xlfn._TRO_TRAILING(Airports!A:A),_xlfn._TRO_TRAILING(Airports!E:E),"Code not found")</f>
        <v>OR</v>
      </c>
      <c r="J3843" s="1">
        <v>0.25347222222222221</v>
      </c>
      <c r="K3843">
        <f>HOUR(Flights[[#This Row],[Scheduled Departure]])</f>
        <v>6</v>
      </c>
      <c r="L3843" s="1">
        <v>0.24583333333333332</v>
      </c>
      <c r="M3843">
        <v>-11</v>
      </c>
      <c r="N3843">
        <v>159</v>
      </c>
      <c r="O3843" s="14">
        <f>Flights[[#This Row],[Length (min)]]/60</f>
        <v>2.65</v>
      </c>
      <c r="P3843">
        <v>834</v>
      </c>
      <c r="Q3843" s="17">
        <f>IFERROR(Flights[[#This Row],[Distance]]/Flights[[#This Row],[Length (hr)]],"")</f>
        <v>314.71698113207549</v>
      </c>
      <c r="R3843" s="1">
        <v>0.3576388888888889</v>
      </c>
      <c r="S3843" s="1">
        <v>0.35625000000000001</v>
      </c>
      <c r="T3843">
        <v>-2</v>
      </c>
      <c r="U3843" t="str">
        <f>IF(Flights[[#This Row],[Arrival Delay]]="","Cancelled",IF(Flights[[#This Row],[Arrival Delay]]&gt;15,"Delayed","On time"))</f>
        <v>On time</v>
      </c>
      <c r="V3843" t="str">
        <f>IF(Flights[[#This Row],[Status]]&lt;&gt;"Delayed","",IF(Flights[[#This Row],[Arrival Delay]]&gt;120,"Severe",IF(Flights[[#This Row],[Arrival Delay]]&gt;60,"Major","Moderate")))</f>
        <v/>
      </c>
      <c r="X3843" t="str">
        <f>IF(OR(AND(Flights[[#This Row],[Status]]="Cancelled",Flights[[#This Row],[Cancellation Reason]]="Airline/Carrier"),Flights[[#This Row],[Delay Type]]="Severe"),"Yes","No")</f>
        <v>No</v>
      </c>
    </row>
    <row r="3844" spans="1:24" x14ac:dyDescent="0.25">
      <c r="A3844" s="3">
        <v>42283</v>
      </c>
      <c r="B3844">
        <f>WEEKNUM(Flights[[#This Row],[Date]],2)</f>
        <v>41</v>
      </c>
      <c r="C3844">
        <f>WEEKDAY(Flights[[#This Row],[Date]],2)</f>
        <v>2</v>
      </c>
      <c r="D3844" t="s">
        <v>1794</v>
      </c>
      <c r="E3844" t="s">
        <v>1995</v>
      </c>
      <c r="F3844" t="s">
        <v>0</v>
      </c>
      <c r="G3844" t="s">
        <v>306</v>
      </c>
      <c r="H3844" t="str">
        <f>_xlfn.XLOOKUP(Flights[[#This Row],[Destination]],Airports!$A$1:$A$77,Airports!$D$1:$D$77,"Code not found")</f>
        <v>Chicago</v>
      </c>
      <c r="I3844" t="str" cm="1">
        <f t="array" ref="I3844">_xlfn.XLOOKUP(Flights[[#This Row],[Destination]],_xlfn._TRO_TRAILING(Airports!A:A),_xlfn._TRO_TRAILING(Airports!E:E),"Code not found")</f>
        <v>IL</v>
      </c>
      <c r="J3844" s="1">
        <v>0.27430555555555558</v>
      </c>
      <c r="K3844">
        <f>HOUR(Flights[[#This Row],[Scheduled Departure]])</f>
        <v>6</v>
      </c>
      <c r="L3844" s="1">
        <v>0.29305555555555557</v>
      </c>
      <c r="M3844">
        <v>27</v>
      </c>
      <c r="N3844">
        <v>221</v>
      </c>
      <c r="O3844" s="14">
        <f>Flights[[#This Row],[Length (min)]]/60</f>
        <v>3.6833333333333331</v>
      </c>
      <c r="P3844">
        <v>1750</v>
      </c>
      <c r="Q3844" s="17">
        <f>IFERROR(Flights[[#This Row],[Distance]]/Flights[[#This Row],[Length (hr)]],"")</f>
        <v>475.11312217194575</v>
      </c>
      <c r="R3844" s="1">
        <v>0.52430555555555558</v>
      </c>
      <c r="S3844" s="1">
        <v>0.52986111111111112</v>
      </c>
      <c r="T3844">
        <v>8</v>
      </c>
      <c r="U3844" t="str">
        <f>IF(Flights[[#This Row],[Arrival Delay]]="","Cancelled",IF(Flights[[#This Row],[Arrival Delay]]&gt;15,"Delayed","On time"))</f>
        <v>On time</v>
      </c>
      <c r="V3844" t="str">
        <f>IF(Flights[[#This Row],[Status]]&lt;&gt;"Delayed","",IF(Flights[[#This Row],[Arrival Delay]]&gt;120,"Severe",IF(Flights[[#This Row],[Arrival Delay]]&gt;60,"Major","Moderate")))</f>
        <v/>
      </c>
      <c r="X3844" t="str">
        <f>IF(OR(AND(Flights[[#This Row],[Status]]="Cancelled",Flights[[#This Row],[Cancellation Reason]]="Airline/Carrier"),Flights[[#This Row],[Delay Type]]="Severe"),"Yes","No")</f>
        <v>No</v>
      </c>
    </row>
    <row r="3845" spans="1:24" x14ac:dyDescent="0.25">
      <c r="A3845" s="3">
        <v>42283</v>
      </c>
      <c r="B3845">
        <f>WEEKNUM(Flights[[#This Row],[Date]],2)</f>
        <v>41</v>
      </c>
      <c r="C3845">
        <f>WEEKDAY(Flights[[#This Row],[Date]],2)</f>
        <v>2</v>
      </c>
      <c r="D3845" t="s">
        <v>232</v>
      </c>
      <c r="E3845" t="s">
        <v>1987</v>
      </c>
      <c r="F3845" t="s">
        <v>0</v>
      </c>
      <c r="G3845" t="s">
        <v>29</v>
      </c>
      <c r="H3845" t="str">
        <f>_xlfn.XLOOKUP(Flights[[#This Row],[Destination]],Airports!$A$1:$A$77,Airports!$D$1:$D$77,"Code not found")</f>
        <v>Phoenix</v>
      </c>
      <c r="I3845" t="str" cm="1">
        <f t="array" ref="I3845">_xlfn.XLOOKUP(Flights[[#This Row],[Destination]],_xlfn._TRO_TRAILING(Airports!A:A),_xlfn._TRO_TRAILING(Airports!E:E),"Code not found")</f>
        <v>AZ</v>
      </c>
      <c r="J3845" s="1">
        <v>0.3125</v>
      </c>
      <c r="K3845">
        <f>HOUR(Flights[[#This Row],[Scheduled Departure]])</f>
        <v>7</v>
      </c>
      <c r="L3845" s="1">
        <v>0.30833333333333335</v>
      </c>
      <c r="M3845">
        <v>-6</v>
      </c>
      <c r="N3845">
        <v>113</v>
      </c>
      <c r="O3845" s="14">
        <f>Flights[[#This Row],[Length (min)]]/60</f>
        <v>1.8833333333333333</v>
      </c>
      <c r="P3845">
        <v>370</v>
      </c>
      <c r="Q3845" s="17">
        <f>IFERROR(Flights[[#This Row],[Distance]]/Flights[[#This Row],[Length (hr)]],"")</f>
        <v>196.46017699115043</v>
      </c>
      <c r="R3845" s="1">
        <v>0.375</v>
      </c>
      <c r="S3845" s="1">
        <v>0.38680555555555557</v>
      </c>
      <c r="T3845">
        <v>17</v>
      </c>
      <c r="U3845" t="str">
        <f>IF(Flights[[#This Row],[Arrival Delay]]="","Cancelled",IF(Flights[[#This Row],[Arrival Delay]]&gt;15,"Delayed","On time"))</f>
        <v>Delayed</v>
      </c>
      <c r="V3845" t="str">
        <f>IF(Flights[[#This Row],[Status]]&lt;&gt;"Delayed","",IF(Flights[[#This Row],[Arrival Delay]]&gt;120,"Severe",IF(Flights[[#This Row],[Arrival Delay]]&gt;60,"Major","Moderate")))</f>
        <v>Moderate</v>
      </c>
      <c r="X3845" t="str">
        <f>IF(OR(AND(Flights[[#This Row],[Status]]="Cancelled",Flights[[#This Row],[Cancellation Reason]]="Airline/Carrier"),Flights[[#This Row],[Delay Type]]="Severe"),"Yes","No")</f>
        <v>No</v>
      </c>
    </row>
    <row r="3846" spans="1:24" x14ac:dyDescent="0.25">
      <c r="A3846" s="3">
        <v>42283</v>
      </c>
      <c r="B3846">
        <f>WEEKNUM(Flights[[#This Row],[Date]],2)</f>
        <v>41</v>
      </c>
      <c r="C3846">
        <f>WEEKDAY(Flights[[#This Row],[Date]],2)</f>
        <v>2</v>
      </c>
      <c r="D3846" t="s">
        <v>191</v>
      </c>
      <c r="E3846" t="s">
        <v>1987</v>
      </c>
      <c r="F3846" t="s">
        <v>0</v>
      </c>
      <c r="G3846" t="s">
        <v>28</v>
      </c>
      <c r="H3846" t="str">
        <f>_xlfn.XLOOKUP(Flights[[#This Row],[Destination]],Airports!$A$1:$A$77,Airports!$D$1:$D$77,"Code not found")</f>
        <v>Philadelphia</v>
      </c>
      <c r="I3846" t="str" cm="1">
        <f t="array" ref="I3846">_xlfn.XLOOKUP(Flights[[#This Row],[Destination]],_xlfn._TRO_TRAILING(Airports!A:A),_xlfn._TRO_TRAILING(Airports!E:E),"Code not found")</f>
        <v>PA</v>
      </c>
      <c r="J3846" s="1">
        <v>0.36458333333333331</v>
      </c>
      <c r="K3846">
        <f>HOUR(Flights[[#This Row],[Scheduled Departure]])</f>
        <v>8</v>
      </c>
      <c r="L3846" s="1">
        <v>0.37777777777777777</v>
      </c>
      <c r="M3846">
        <v>19</v>
      </c>
      <c r="N3846">
        <v>300</v>
      </c>
      <c r="O3846" s="14">
        <f>Flights[[#This Row],[Length (min)]]/60</f>
        <v>5</v>
      </c>
      <c r="P3846">
        <v>2402</v>
      </c>
      <c r="Q3846" s="17">
        <f>IFERROR(Flights[[#This Row],[Distance]]/Flights[[#This Row],[Length (hr)]],"")</f>
        <v>480.4</v>
      </c>
      <c r="R3846" s="1">
        <v>0.71250000000000002</v>
      </c>
      <c r="S3846" s="1">
        <v>0.71111111111111114</v>
      </c>
      <c r="T3846">
        <v>-2</v>
      </c>
      <c r="U3846" t="str">
        <f>IF(Flights[[#This Row],[Arrival Delay]]="","Cancelled",IF(Flights[[#This Row],[Arrival Delay]]&gt;15,"Delayed","On time"))</f>
        <v>On time</v>
      </c>
      <c r="V3846" t="str">
        <f>IF(Flights[[#This Row],[Status]]&lt;&gt;"Delayed","",IF(Flights[[#This Row],[Arrival Delay]]&gt;120,"Severe",IF(Flights[[#This Row],[Arrival Delay]]&gt;60,"Major","Moderate")))</f>
        <v/>
      </c>
      <c r="X3846" t="str">
        <f>IF(OR(AND(Flights[[#This Row],[Status]]="Cancelled",Flights[[#This Row],[Cancellation Reason]]="Airline/Carrier"),Flights[[#This Row],[Delay Type]]="Severe"),"Yes","No")</f>
        <v>No</v>
      </c>
    </row>
    <row r="3847" spans="1:24" x14ac:dyDescent="0.25">
      <c r="A3847" s="3">
        <v>42283</v>
      </c>
      <c r="B3847">
        <f>WEEKNUM(Flights[[#This Row],[Date]],2)</f>
        <v>41</v>
      </c>
      <c r="C3847">
        <f>WEEKDAY(Flights[[#This Row],[Date]],2)</f>
        <v>2</v>
      </c>
      <c r="D3847" t="s">
        <v>1825</v>
      </c>
      <c r="E3847" t="s">
        <v>1995</v>
      </c>
      <c r="F3847" t="s">
        <v>0</v>
      </c>
      <c r="G3847" t="s">
        <v>340</v>
      </c>
      <c r="H3847" t="str">
        <f>_xlfn.XLOOKUP(Flights[[#This Row],[Destination]],Airports!$A$1:$A$77,Airports!$D$1:$D$77,"Code not found")</f>
        <v>San Antonio</v>
      </c>
      <c r="I3847" t="str" cm="1">
        <f t="array" ref="I3847">_xlfn.XLOOKUP(Flights[[#This Row],[Destination]],_xlfn._TRO_TRAILING(Airports!A:A),_xlfn._TRO_TRAILING(Airports!E:E),"Code not found")</f>
        <v>TX</v>
      </c>
      <c r="J3847" s="1">
        <v>0.42708333333333331</v>
      </c>
      <c r="K3847">
        <f>HOUR(Flights[[#This Row],[Scheduled Departure]])</f>
        <v>10</v>
      </c>
      <c r="L3847" s="1">
        <v>0.42499999999999999</v>
      </c>
      <c r="M3847">
        <v>-3</v>
      </c>
      <c r="N3847">
        <v>157</v>
      </c>
      <c r="O3847" s="14">
        <f>Flights[[#This Row],[Length (min)]]/60</f>
        <v>2.6166666666666667</v>
      </c>
      <c r="P3847">
        <v>1211</v>
      </c>
      <c r="Q3847" s="17">
        <f>IFERROR(Flights[[#This Row],[Distance]]/Flights[[#This Row],[Length (hr)]],"")</f>
        <v>462.80254777070064</v>
      </c>
      <c r="R3847" s="1">
        <v>0.62847222222222221</v>
      </c>
      <c r="S3847" s="1">
        <v>0.61736111111111114</v>
      </c>
      <c r="T3847">
        <v>-16</v>
      </c>
      <c r="U3847" t="str">
        <f>IF(Flights[[#This Row],[Arrival Delay]]="","Cancelled",IF(Flights[[#This Row],[Arrival Delay]]&gt;15,"Delayed","On time"))</f>
        <v>On time</v>
      </c>
      <c r="V3847" t="str">
        <f>IF(Flights[[#This Row],[Status]]&lt;&gt;"Delayed","",IF(Flights[[#This Row],[Arrival Delay]]&gt;120,"Severe",IF(Flights[[#This Row],[Arrival Delay]]&gt;60,"Major","Moderate")))</f>
        <v/>
      </c>
      <c r="X3847" t="str">
        <f>IF(OR(AND(Flights[[#This Row],[Status]]="Cancelled",Flights[[#This Row],[Cancellation Reason]]="Airline/Carrier"),Flights[[#This Row],[Delay Type]]="Severe"),"Yes","No")</f>
        <v>No</v>
      </c>
    </row>
    <row r="3848" spans="1:24" x14ac:dyDescent="0.25">
      <c r="A3848" s="3">
        <v>42283</v>
      </c>
      <c r="B3848">
        <f>WEEKNUM(Flights[[#This Row],[Date]],2)</f>
        <v>41</v>
      </c>
      <c r="C3848">
        <f>WEEKDAY(Flights[[#This Row],[Date]],2)</f>
        <v>2</v>
      </c>
      <c r="D3848" t="s">
        <v>1756</v>
      </c>
      <c r="E3848" t="s">
        <v>1989</v>
      </c>
      <c r="F3848" t="s">
        <v>0</v>
      </c>
      <c r="G3848" t="s">
        <v>9</v>
      </c>
      <c r="H3848" t="str">
        <f>_xlfn.XLOOKUP(Flights[[#This Row],[Destination]],Airports!$A$1:$A$77,Airports!$D$1:$D$77,"Code not found")</f>
        <v>San Francisco</v>
      </c>
      <c r="I3848" t="str" cm="1">
        <f t="array" ref="I3848">_xlfn.XLOOKUP(Flights[[#This Row],[Destination]],_xlfn._TRO_TRAILING(Airports!A:A),_xlfn._TRO_TRAILING(Airports!E:E),"Code not found")</f>
        <v>CA</v>
      </c>
      <c r="J3848" s="1">
        <v>0.54166666666666663</v>
      </c>
      <c r="K3848">
        <f>HOUR(Flights[[#This Row],[Scheduled Departure]])</f>
        <v>13</v>
      </c>
      <c r="L3848" s="1">
        <v>0.53888888888888886</v>
      </c>
      <c r="M3848">
        <v>-4</v>
      </c>
      <c r="N3848">
        <v>81</v>
      </c>
      <c r="O3848" s="14">
        <f>Flights[[#This Row],[Length (min)]]/60</f>
        <v>1.35</v>
      </c>
      <c r="P3848">
        <v>337</v>
      </c>
      <c r="Q3848" s="17">
        <f>IFERROR(Flights[[#This Row],[Distance]]/Flights[[#This Row],[Length (hr)]],"")</f>
        <v>249.62962962962962</v>
      </c>
      <c r="R3848" s="1">
        <v>0.6</v>
      </c>
      <c r="S3848" s="1">
        <v>0.59513888888888888</v>
      </c>
      <c r="T3848">
        <v>-7</v>
      </c>
      <c r="U3848" t="str">
        <f>IF(Flights[[#This Row],[Arrival Delay]]="","Cancelled",IF(Flights[[#This Row],[Arrival Delay]]&gt;15,"Delayed","On time"))</f>
        <v>On time</v>
      </c>
      <c r="V3848" t="str">
        <f>IF(Flights[[#This Row],[Status]]&lt;&gt;"Delayed","",IF(Flights[[#This Row],[Arrival Delay]]&gt;120,"Severe",IF(Flights[[#This Row],[Arrival Delay]]&gt;60,"Major","Moderate")))</f>
        <v/>
      </c>
      <c r="X3848" t="str">
        <f>IF(OR(AND(Flights[[#This Row],[Status]]="Cancelled",Flights[[#This Row],[Cancellation Reason]]="Airline/Carrier"),Flights[[#This Row],[Delay Type]]="Severe"),"Yes","No")</f>
        <v>No</v>
      </c>
    </row>
    <row r="3849" spans="1:24" x14ac:dyDescent="0.25">
      <c r="A3849" s="3">
        <v>42283</v>
      </c>
      <c r="B3849">
        <f>WEEKNUM(Flights[[#This Row],[Date]],2)</f>
        <v>41</v>
      </c>
      <c r="C3849">
        <f>WEEKDAY(Flights[[#This Row],[Date]],2)</f>
        <v>2</v>
      </c>
      <c r="D3849" t="s">
        <v>508</v>
      </c>
      <c r="E3849" t="s">
        <v>1990</v>
      </c>
      <c r="F3849" t="s">
        <v>0</v>
      </c>
      <c r="G3849" t="s">
        <v>17</v>
      </c>
      <c r="H3849" t="str">
        <f>_xlfn.XLOOKUP(Flights[[#This Row],[Destination]],Airports!$A$1:$A$77,Airports!$D$1:$D$77,"Code not found")</f>
        <v>Honolulu</v>
      </c>
      <c r="I3849" t="str" cm="1">
        <f t="array" ref="I3849">_xlfn.XLOOKUP(Flights[[#This Row],[Destination]],_xlfn._TRO_TRAILING(Airports!A:A),_xlfn._TRO_TRAILING(Airports!E:E),"Code not found")</f>
        <v>HI</v>
      </c>
      <c r="J3849" s="1">
        <v>0.5625</v>
      </c>
      <c r="K3849">
        <f>HOUR(Flights[[#This Row],[Scheduled Departure]])</f>
        <v>13</v>
      </c>
      <c r="L3849" s="1">
        <v>0.56180555555555556</v>
      </c>
      <c r="M3849">
        <v>-1</v>
      </c>
      <c r="N3849">
        <v>347</v>
      </c>
      <c r="O3849" s="14">
        <f>Flights[[#This Row],[Length (min)]]/60</f>
        <v>5.7833333333333332</v>
      </c>
      <c r="P3849">
        <v>2556</v>
      </c>
      <c r="Q3849" s="17">
        <f>IFERROR(Flights[[#This Row],[Distance]]/Flights[[#This Row],[Length (hr)]],"")</f>
        <v>441.95965417867438</v>
      </c>
      <c r="R3849" s="1">
        <v>0.68055555555555558</v>
      </c>
      <c r="S3849" s="1">
        <v>0.67777777777777781</v>
      </c>
      <c r="T3849">
        <v>-4</v>
      </c>
      <c r="U3849" t="str">
        <f>IF(Flights[[#This Row],[Arrival Delay]]="","Cancelled",IF(Flights[[#This Row],[Arrival Delay]]&gt;15,"Delayed","On time"))</f>
        <v>On time</v>
      </c>
      <c r="V3849" t="str">
        <f>IF(Flights[[#This Row],[Status]]&lt;&gt;"Delayed","",IF(Flights[[#This Row],[Arrival Delay]]&gt;120,"Severe",IF(Flights[[#This Row],[Arrival Delay]]&gt;60,"Major","Moderate")))</f>
        <v/>
      </c>
      <c r="X3849" t="str">
        <f>IF(OR(AND(Flights[[#This Row],[Status]]="Cancelled",Flights[[#This Row],[Cancellation Reason]]="Airline/Carrier"),Flights[[#This Row],[Delay Type]]="Severe"),"Yes","No")</f>
        <v>No</v>
      </c>
    </row>
    <row r="3850" spans="1:24" x14ac:dyDescent="0.25">
      <c r="A3850" s="3">
        <v>42283</v>
      </c>
      <c r="B3850">
        <f>WEEKNUM(Flights[[#This Row],[Date]],2)</f>
        <v>41</v>
      </c>
      <c r="C3850">
        <f>WEEKDAY(Flights[[#This Row],[Date]],2)</f>
        <v>2</v>
      </c>
      <c r="D3850" t="s">
        <v>1691</v>
      </c>
      <c r="E3850" t="s">
        <v>1995</v>
      </c>
      <c r="F3850" t="s">
        <v>0</v>
      </c>
      <c r="G3850" t="s">
        <v>270</v>
      </c>
      <c r="H3850" t="str">
        <f>_xlfn.XLOOKUP(Flights[[#This Row],[Destination]],Airports!$A$1:$A$77,Airports!$D$1:$D$77,"Code not found")</f>
        <v>Dallas</v>
      </c>
      <c r="I3850" t="str" cm="1">
        <f t="array" ref="I3850">_xlfn.XLOOKUP(Flights[[#This Row],[Destination]],_xlfn._TRO_TRAILING(Airports!A:A),_xlfn._TRO_TRAILING(Airports!E:E),"Code not found")</f>
        <v>TX</v>
      </c>
      <c r="J3850" s="1">
        <v>0.60416666666666663</v>
      </c>
      <c r="K3850">
        <f>HOUR(Flights[[#This Row],[Scheduled Departure]])</f>
        <v>14</v>
      </c>
      <c r="L3850" s="1">
        <v>0.60833333333333328</v>
      </c>
      <c r="M3850">
        <v>6</v>
      </c>
      <c r="N3850">
        <v>172</v>
      </c>
      <c r="O3850" s="14">
        <f>Flights[[#This Row],[Length (min)]]/60</f>
        <v>2.8666666666666667</v>
      </c>
      <c r="P3850">
        <v>1246</v>
      </c>
      <c r="Q3850" s="17">
        <f>IFERROR(Flights[[#This Row],[Distance]]/Flights[[#This Row],[Length (hr)]],"")</f>
        <v>434.6511627906977</v>
      </c>
      <c r="R3850" s="1">
        <v>0.8125</v>
      </c>
      <c r="S3850" s="1">
        <v>0.81111111111111112</v>
      </c>
      <c r="T3850">
        <v>-2</v>
      </c>
      <c r="U3850" t="str">
        <f>IF(Flights[[#This Row],[Arrival Delay]]="","Cancelled",IF(Flights[[#This Row],[Arrival Delay]]&gt;15,"Delayed","On time"))</f>
        <v>On time</v>
      </c>
      <c r="V3850" t="str">
        <f>IF(Flights[[#This Row],[Status]]&lt;&gt;"Delayed","",IF(Flights[[#This Row],[Arrival Delay]]&gt;120,"Severe",IF(Flights[[#This Row],[Arrival Delay]]&gt;60,"Major","Moderate")))</f>
        <v/>
      </c>
      <c r="X3850" t="str">
        <f>IF(OR(AND(Flights[[#This Row],[Status]]="Cancelled",Flights[[#This Row],[Cancellation Reason]]="Airline/Carrier"),Flights[[#This Row],[Delay Type]]="Severe"),"Yes","No")</f>
        <v>No</v>
      </c>
    </row>
    <row r="3851" spans="1:24" x14ac:dyDescent="0.25">
      <c r="A3851" s="3">
        <v>42283</v>
      </c>
      <c r="B3851">
        <f>WEEKNUM(Flights[[#This Row],[Date]],2)</f>
        <v>41</v>
      </c>
      <c r="C3851">
        <f>WEEKDAY(Flights[[#This Row],[Date]],2)</f>
        <v>2</v>
      </c>
      <c r="D3851" t="s">
        <v>82</v>
      </c>
      <c r="E3851" t="s">
        <v>1987</v>
      </c>
      <c r="F3851" t="s">
        <v>0</v>
      </c>
      <c r="G3851" t="s">
        <v>12</v>
      </c>
      <c r="H3851" t="str">
        <f>_xlfn.XLOOKUP(Flights[[#This Row],[Destination]],Airports!$A$1:$A$77,Airports!$D$1:$D$77,"Code not found")</f>
        <v>New York</v>
      </c>
      <c r="I3851" t="str" cm="1">
        <f t="array" ref="I3851">_xlfn.XLOOKUP(Flights[[#This Row],[Destination]],_xlfn._TRO_TRAILING(Airports!A:A),_xlfn._TRO_TRAILING(Airports!E:E),"Code not found")</f>
        <v>NY</v>
      </c>
      <c r="J3851" s="1">
        <v>0.625</v>
      </c>
      <c r="K3851">
        <f>HOUR(Flights[[#This Row],[Scheduled Departure]])</f>
        <v>15</v>
      </c>
      <c r="L3851" s="1">
        <v>0.63611111111111107</v>
      </c>
      <c r="M3851">
        <v>16</v>
      </c>
      <c r="N3851">
        <v>318</v>
      </c>
      <c r="O3851" s="14">
        <f>Flights[[#This Row],[Length (min)]]/60</f>
        <v>5.3</v>
      </c>
      <c r="P3851">
        <v>2475</v>
      </c>
      <c r="Q3851" s="17">
        <f>IFERROR(Flights[[#This Row],[Distance]]/Flights[[#This Row],[Length (hr)]],"")</f>
        <v>466.98113207547169</v>
      </c>
      <c r="R3851" s="1">
        <v>0.98124999999999996</v>
      </c>
      <c r="S3851" s="1">
        <v>0.9819444444444444</v>
      </c>
      <c r="T3851">
        <v>1</v>
      </c>
      <c r="U3851" t="str">
        <f>IF(Flights[[#This Row],[Arrival Delay]]="","Cancelled",IF(Flights[[#This Row],[Arrival Delay]]&gt;15,"Delayed","On time"))</f>
        <v>On time</v>
      </c>
      <c r="V3851" t="str">
        <f>IF(Flights[[#This Row],[Status]]&lt;&gt;"Delayed","",IF(Flights[[#This Row],[Arrival Delay]]&gt;120,"Severe",IF(Flights[[#This Row],[Arrival Delay]]&gt;60,"Major","Moderate")))</f>
        <v/>
      </c>
      <c r="X3851" t="str">
        <f>IF(OR(AND(Flights[[#This Row],[Status]]="Cancelled",Flights[[#This Row],[Cancellation Reason]]="Airline/Carrier"),Flights[[#This Row],[Delay Type]]="Severe"),"Yes","No")</f>
        <v>No</v>
      </c>
    </row>
    <row r="3852" spans="1:24" x14ac:dyDescent="0.25">
      <c r="A3852" s="3">
        <v>42283</v>
      </c>
      <c r="B3852">
        <f>WEEKNUM(Flights[[#This Row],[Date]],2)</f>
        <v>41</v>
      </c>
      <c r="C3852">
        <f>WEEKDAY(Flights[[#This Row],[Date]],2)</f>
        <v>2</v>
      </c>
      <c r="D3852" t="s">
        <v>1535</v>
      </c>
      <c r="E3852" t="s">
        <v>1991</v>
      </c>
      <c r="F3852" t="s">
        <v>0</v>
      </c>
      <c r="G3852" t="s">
        <v>24</v>
      </c>
      <c r="H3852" t="str">
        <f>_xlfn.XLOOKUP(Flights[[#This Row],[Destination]],Airports!$A$1:$A$77,Airports!$D$1:$D$77,"Code not found")</f>
        <v>Portland</v>
      </c>
      <c r="I3852" t="str" cm="1">
        <f t="array" ref="I3852">_xlfn.XLOOKUP(Flights[[#This Row],[Destination]],_xlfn._TRO_TRAILING(Airports!A:A),_xlfn._TRO_TRAILING(Airports!E:E),"Code not found")</f>
        <v>OR</v>
      </c>
      <c r="J3852" s="1">
        <v>0.625</v>
      </c>
      <c r="K3852">
        <f>HOUR(Flights[[#This Row],[Scheduled Departure]])</f>
        <v>15</v>
      </c>
      <c r="L3852" s="1">
        <v>0.62291666666666667</v>
      </c>
      <c r="M3852">
        <v>-3</v>
      </c>
      <c r="N3852">
        <v>140</v>
      </c>
      <c r="O3852" s="14">
        <f>Flights[[#This Row],[Length (min)]]/60</f>
        <v>2.3333333333333335</v>
      </c>
      <c r="P3852">
        <v>834</v>
      </c>
      <c r="Q3852" s="17">
        <f>IFERROR(Flights[[#This Row],[Distance]]/Flights[[#This Row],[Length (hr)]],"")</f>
        <v>357.42857142857139</v>
      </c>
      <c r="R3852" s="1">
        <v>0.72499999999999998</v>
      </c>
      <c r="S3852" s="1">
        <v>0.72013888888888888</v>
      </c>
      <c r="T3852">
        <v>-7</v>
      </c>
      <c r="U3852" t="str">
        <f>IF(Flights[[#This Row],[Arrival Delay]]="","Cancelled",IF(Flights[[#This Row],[Arrival Delay]]&gt;15,"Delayed","On time"))</f>
        <v>On time</v>
      </c>
      <c r="V3852" t="str">
        <f>IF(Flights[[#This Row],[Status]]&lt;&gt;"Delayed","",IF(Flights[[#This Row],[Arrival Delay]]&gt;120,"Severe",IF(Flights[[#This Row],[Arrival Delay]]&gt;60,"Major","Moderate")))</f>
        <v/>
      </c>
      <c r="X3852" t="str">
        <f>IF(OR(AND(Flights[[#This Row],[Status]]="Cancelled",Flights[[#This Row],[Cancellation Reason]]="Airline/Carrier"),Flights[[#This Row],[Delay Type]]="Severe"),"Yes","No")</f>
        <v>No</v>
      </c>
    </row>
    <row r="3853" spans="1:24" x14ac:dyDescent="0.25">
      <c r="A3853" s="3">
        <v>42283</v>
      </c>
      <c r="B3853">
        <f>WEEKNUM(Flights[[#This Row],[Date]],2)</f>
        <v>41</v>
      </c>
      <c r="C3853">
        <f>WEEKDAY(Flights[[#This Row],[Date]],2)</f>
        <v>2</v>
      </c>
      <c r="D3853" t="s">
        <v>730</v>
      </c>
      <c r="E3853" t="s">
        <v>1989</v>
      </c>
      <c r="F3853" t="s">
        <v>0</v>
      </c>
      <c r="G3853" t="s">
        <v>314</v>
      </c>
      <c r="H3853" t="str">
        <f>_xlfn.XLOOKUP(Flights[[#This Row],[Destination]],Airports!$A$1:$A$77,Airports!$D$1:$D$77,"Code not found")</f>
        <v>Minneapolis</v>
      </c>
      <c r="I3853" t="str" cm="1">
        <f t="array" ref="I3853">_xlfn.XLOOKUP(Flights[[#This Row],[Destination]],_xlfn._TRO_TRAILING(Airports!A:A),_xlfn._TRO_TRAILING(Airports!E:E),"Code not found")</f>
        <v>MN</v>
      </c>
      <c r="J3853" s="1">
        <v>0.63888888888888884</v>
      </c>
      <c r="K3853">
        <f>HOUR(Flights[[#This Row],[Scheduled Departure]])</f>
        <v>15</v>
      </c>
      <c r="L3853" s="1">
        <v>0.63263888888888886</v>
      </c>
      <c r="M3853">
        <v>-9</v>
      </c>
      <c r="N3853">
        <v>215</v>
      </c>
      <c r="O3853" s="14">
        <f>Flights[[#This Row],[Length (min)]]/60</f>
        <v>3.5833333333333335</v>
      </c>
      <c r="P3853">
        <v>1535</v>
      </c>
      <c r="Q3853" s="17">
        <f>IFERROR(Flights[[#This Row],[Distance]]/Flights[[#This Row],[Length (hr)]],"")</f>
        <v>428.37209302325579</v>
      </c>
      <c r="R3853" s="1">
        <v>0.87013888888888891</v>
      </c>
      <c r="S3853" s="1">
        <v>0.86527777777777781</v>
      </c>
      <c r="T3853">
        <v>-7</v>
      </c>
      <c r="U3853" t="str">
        <f>IF(Flights[[#This Row],[Arrival Delay]]="","Cancelled",IF(Flights[[#This Row],[Arrival Delay]]&gt;15,"Delayed","On time"))</f>
        <v>On time</v>
      </c>
      <c r="V3853" t="str">
        <f>IF(Flights[[#This Row],[Status]]&lt;&gt;"Delayed","",IF(Flights[[#This Row],[Arrival Delay]]&gt;120,"Severe",IF(Flights[[#This Row],[Arrival Delay]]&gt;60,"Major","Moderate")))</f>
        <v/>
      </c>
      <c r="X3853" t="str">
        <f>IF(OR(AND(Flights[[#This Row],[Status]]="Cancelled",Flights[[#This Row],[Cancellation Reason]]="Airline/Carrier"),Flights[[#This Row],[Delay Type]]="Severe"),"Yes","No")</f>
        <v>No</v>
      </c>
    </row>
    <row r="3854" spans="1:24" x14ac:dyDescent="0.25">
      <c r="A3854" s="3">
        <v>42283</v>
      </c>
      <c r="B3854">
        <f>WEEKNUM(Flights[[#This Row],[Date]],2)</f>
        <v>41</v>
      </c>
      <c r="C3854">
        <f>WEEKDAY(Flights[[#This Row],[Date]],2)</f>
        <v>2</v>
      </c>
      <c r="D3854" t="s">
        <v>1729</v>
      </c>
      <c r="E3854" t="s">
        <v>1995</v>
      </c>
      <c r="F3854" t="s">
        <v>0</v>
      </c>
      <c r="G3854" t="s">
        <v>318</v>
      </c>
      <c r="H3854" t="str">
        <f>_xlfn.XLOOKUP(Flights[[#This Row],[Destination]],Airports!$A$1:$A$77,Airports!$D$1:$D$77,"Code not found")</f>
        <v>Oakland</v>
      </c>
      <c r="I3854" t="str" cm="1">
        <f t="array" ref="I3854">_xlfn.XLOOKUP(Flights[[#This Row],[Destination]],_xlfn._TRO_TRAILING(Airports!A:A),_xlfn._TRO_TRAILING(Airports!E:E),"Code not found")</f>
        <v>CA</v>
      </c>
      <c r="J3854" s="1">
        <v>0.70486111111111116</v>
      </c>
      <c r="K3854">
        <f>HOUR(Flights[[#This Row],[Scheduled Departure]])</f>
        <v>16</v>
      </c>
      <c r="L3854" s="1">
        <v>0.71111111111111114</v>
      </c>
      <c r="M3854">
        <v>9</v>
      </c>
      <c r="N3854">
        <v>68</v>
      </c>
      <c r="O3854" s="14">
        <f>Flights[[#This Row],[Length (min)]]/60</f>
        <v>1.1333333333333333</v>
      </c>
      <c r="P3854">
        <v>337</v>
      </c>
      <c r="Q3854" s="17">
        <f>IFERROR(Flights[[#This Row],[Distance]]/Flights[[#This Row],[Length (hr)]],"")</f>
        <v>297.35294117647061</v>
      </c>
      <c r="R3854" s="1">
        <v>0.75347222222222221</v>
      </c>
      <c r="S3854" s="1">
        <v>0.7583333333333333</v>
      </c>
      <c r="T3854">
        <v>7</v>
      </c>
      <c r="U3854" t="str">
        <f>IF(Flights[[#This Row],[Arrival Delay]]="","Cancelled",IF(Flights[[#This Row],[Arrival Delay]]&gt;15,"Delayed","On time"))</f>
        <v>On time</v>
      </c>
      <c r="V3854" t="str">
        <f>IF(Flights[[#This Row],[Status]]&lt;&gt;"Delayed","",IF(Flights[[#This Row],[Arrival Delay]]&gt;120,"Severe",IF(Flights[[#This Row],[Arrival Delay]]&gt;60,"Major","Moderate")))</f>
        <v/>
      </c>
      <c r="X3854" t="str">
        <f>IF(OR(AND(Flights[[#This Row],[Status]]="Cancelled",Flights[[#This Row],[Cancellation Reason]]="Airline/Carrier"),Flights[[#This Row],[Delay Type]]="Severe"),"Yes","No")</f>
        <v>No</v>
      </c>
    </row>
    <row r="3855" spans="1:24" x14ac:dyDescent="0.25">
      <c r="A3855" s="3">
        <v>42283</v>
      </c>
      <c r="B3855">
        <f>WEEKNUM(Flights[[#This Row],[Date]],2)</f>
        <v>41</v>
      </c>
      <c r="C3855">
        <f>WEEKDAY(Flights[[#This Row],[Date]],2)</f>
        <v>2</v>
      </c>
      <c r="D3855" t="s">
        <v>1105</v>
      </c>
      <c r="E3855" t="s">
        <v>1995</v>
      </c>
      <c r="F3855" t="s">
        <v>0</v>
      </c>
      <c r="G3855" t="s">
        <v>347</v>
      </c>
      <c r="H3855" t="str">
        <f>_xlfn.XLOOKUP(Flights[[#This Row],[Destination]],Airports!$A$1:$A$77,Airports!$D$1:$D$77,"Code not found")</f>
        <v>San Jose</v>
      </c>
      <c r="I3855" t="str" cm="1">
        <f t="array" ref="I3855">_xlfn.XLOOKUP(Flights[[#This Row],[Destination]],_xlfn._TRO_TRAILING(Airports!A:A),_xlfn._TRO_TRAILING(Airports!E:E),"Code not found")</f>
        <v>CA</v>
      </c>
      <c r="J3855" s="1">
        <v>0.75</v>
      </c>
      <c r="K3855">
        <f>HOUR(Flights[[#This Row],[Scheduled Departure]])</f>
        <v>18</v>
      </c>
      <c r="L3855" s="1">
        <v>0.74791666666666667</v>
      </c>
      <c r="M3855">
        <v>-3</v>
      </c>
      <c r="N3855">
        <v>60</v>
      </c>
      <c r="O3855" s="14">
        <f>Flights[[#This Row],[Length (min)]]/60</f>
        <v>1</v>
      </c>
      <c r="P3855">
        <v>308</v>
      </c>
      <c r="Q3855" s="17">
        <f>IFERROR(Flights[[#This Row],[Distance]]/Flights[[#This Row],[Length (hr)]],"")</f>
        <v>308</v>
      </c>
      <c r="R3855" s="1">
        <v>0.79513888888888884</v>
      </c>
      <c r="S3855" s="1">
        <v>0.7895833333333333</v>
      </c>
      <c r="T3855">
        <v>-8</v>
      </c>
      <c r="U3855" t="str">
        <f>IF(Flights[[#This Row],[Arrival Delay]]="","Cancelled",IF(Flights[[#This Row],[Arrival Delay]]&gt;15,"Delayed","On time"))</f>
        <v>On time</v>
      </c>
      <c r="V3855" t="str">
        <f>IF(Flights[[#This Row],[Status]]&lt;&gt;"Delayed","",IF(Flights[[#This Row],[Arrival Delay]]&gt;120,"Severe",IF(Flights[[#This Row],[Arrival Delay]]&gt;60,"Major","Moderate")))</f>
        <v/>
      </c>
      <c r="X3855" t="str">
        <f>IF(OR(AND(Flights[[#This Row],[Status]]="Cancelled",Flights[[#This Row],[Cancellation Reason]]="Airline/Carrier"),Flights[[#This Row],[Delay Type]]="Severe"),"Yes","No")</f>
        <v>No</v>
      </c>
    </row>
    <row r="3856" spans="1:24" x14ac:dyDescent="0.25">
      <c r="A3856" s="3">
        <v>42283</v>
      </c>
      <c r="B3856">
        <f>WEEKNUM(Flights[[#This Row],[Date]],2)</f>
        <v>41</v>
      </c>
      <c r="C3856">
        <f>WEEKDAY(Flights[[#This Row],[Date]],2)</f>
        <v>2</v>
      </c>
      <c r="D3856" t="s">
        <v>1380</v>
      </c>
      <c r="E3856" t="s">
        <v>1998</v>
      </c>
      <c r="F3856" t="s">
        <v>0</v>
      </c>
      <c r="G3856" t="s">
        <v>273</v>
      </c>
      <c r="H3856" t="str">
        <f>_xlfn.XLOOKUP(Flights[[#This Row],[Destination]],Airports!$A$1:$A$77,Airports!$D$1:$D$77,"Code not found")</f>
        <v>Denver</v>
      </c>
      <c r="I3856" t="str" cm="1">
        <f t="array" ref="I3856">_xlfn.XLOOKUP(Flights[[#This Row],[Destination]],_xlfn._TRO_TRAILING(Airports!A:A),_xlfn._TRO_TRAILING(Airports!E:E),"Code not found")</f>
        <v>CO</v>
      </c>
      <c r="J3856" s="1">
        <v>0.85763888888888884</v>
      </c>
      <c r="K3856">
        <f>HOUR(Flights[[#This Row],[Scheduled Departure]])</f>
        <v>20</v>
      </c>
      <c r="L3856" s="1">
        <v>0.8569444444444444</v>
      </c>
      <c r="M3856">
        <v>-1</v>
      </c>
      <c r="N3856">
        <v>145</v>
      </c>
      <c r="O3856" s="14">
        <f>Flights[[#This Row],[Length (min)]]/60</f>
        <v>2.4166666666666665</v>
      </c>
      <c r="P3856">
        <v>862</v>
      </c>
      <c r="Q3856" s="17">
        <f>IFERROR(Flights[[#This Row],[Distance]]/Flights[[#This Row],[Length (hr)]],"")</f>
        <v>356.68965517241384</v>
      </c>
      <c r="R3856" s="1">
        <v>0.99305555555555558</v>
      </c>
      <c r="S3856" s="1">
        <v>0.99930555555555556</v>
      </c>
      <c r="T3856">
        <v>9</v>
      </c>
      <c r="U3856" t="str">
        <f>IF(Flights[[#This Row],[Arrival Delay]]="","Cancelled",IF(Flights[[#This Row],[Arrival Delay]]&gt;15,"Delayed","On time"))</f>
        <v>On time</v>
      </c>
      <c r="V3856" t="str">
        <f>IF(Flights[[#This Row],[Status]]&lt;&gt;"Delayed","",IF(Flights[[#This Row],[Arrival Delay]]&gt;120,"Severe",IF(Flights[[#This Row],[Arrival Delay]]&gt;60,"Major","Moderate")))</f>
        <v/>
      </c>
      <c r="X3856" t="str">
        <f>IF(OR(AND(Flights[[#This Row],[Status]]="Cancelled",Flights[[#This Row],[Cancellation Reason]]="Airline/Carrier"),Flights[[#This Row],[Delay Type]]="Severe"),"Yes","No")</f>
        <v>No</v>
      </c>
    </row>
    <row r="3857" spans="1:24" x14ac:dyDescent="0.25">
      <c r="A3857" s="3">
        <v>42283</v>
      </c>
      <c r="B3857">
        <f>WEEKNUM(Flights[[#This Row],[Date]],2)</f>
        <v>41</v>
      </c>
      <c r="C3857">
        <f>WEEKDAY(Flights[[#This Row],[Date]],2)</f>
        <v>2</v>
      </c>
      <c r="D3857" t="s">
        <v>656</v>
      </c>
      <c r="E3857" t="s">
        <v>1994</v>
      </c>
      <c r="F3857" t="s">
        <v>0</v>
      </c>
      <c r="G3857" t="s">
        <v>283</v>
      </c>
      <c r="H3857" t="str">
        <f>_xlfn.XLOOKUP(Flights[[#This Row],[Destination]],Airports!$A$1:$A$77,Airports!$D$1:$D$77,"Code not found")</f>
        <v>Fresno</v>
      </c>
      <c r="I3857" t="str" cm="1">
        <f t="array" ref="I3857">_xlfn.XLOOKUP(Flights[[#This Row],[Destination]],_xlfn._TRO_TRAILING(Airports!A:A),_xlfn._TRO_TRAILING(Airports!E:E),"Code not found")</f>
        <v>CA</v>
      </c>
      <c r="J3857" s="1">
        <v>0.93055555555555558</v>
      </c>
      <c r="K3857">
        <f>HOUR(Flights[[#This Row],[Scheduled Departure]])</f>
        <v>22</v>
      </c>
      <c r="L3857" s="1">
        <v>0.97777777777777775</v>
      </c>
      <c r="M3857">
        <v>68</v>
      </c>
      <c r="N3857">
        <v>61</v>
      </c>
      <c r="O3857" s="14">
        <f>Flights[[#This Row],[Length (min)]]/60</f>
        <v>1.0166666666666666</v>
      </c>
      <c r="P3857">
        <v>209</v>
      </c>
      <c r="Q3857" s="17">
        <f>IFERROR(Flights[[#This Row],[Distance]]/Flights[[#This Row],[Length (hr)]],"")</f>
        <v>205.57377049180329</v>
      </c>
      <c r="R3857" s="1">
        <v>0.97222222222222221</v>
      </c>
      <c r="S3857" s="1">
        <v>2.013888888888889E-2</v>
      </c>
      <c r="T3857">
        <v>69</v>
      </c>
      <c r="U3857" t="str">
        <f>IF(Flights[[#This Row],[Arrival Delay]]="","Cancelled",IF(Flights[[#This Row],[Arrival Delay]]&gt;15,"Delayed","On time"))</f>
        <v>Delayed</v>
      </c>
      <c r="V3857" t="str">
        <f>IF(Flights[[#This Row],[Status]]&lt;&gt;"Delayed","",IF(Flights[[#This Row],[Arrival Delay]]&gt;120,"Severe",IF(Flights[[#This Row],[Arrival Delay]]&gt;60,"Major","Moderate")))</f>
        <v>Major</v>
      </c>
      <c r="X3857" t="str">
        <f>IF(OR(AND(Flights[[#This Row],[Status]]="Cancelled",Flights[[#This Row],[Cancellation Reason]]="Airline/Carrier"),Flights[[#This Row],[Delay Type]]="Severe"),"Yes","No")</f>
        <v>No</v>
      </c>
    </row>
    <row r="3858" spans="1:24" x14ac:dyDescent="0.25">
      <c r="A3858" s="3">
        <v>42283</v>
      </c>
      <c r="B3858">
        <f>WEEKNUM(Flights[[#This Row],[Date]],2)</f>
        <v>41</v>
      </c>
      <c r="C3858">
        <f>WEEKDAY(Flights[[#This Row],[Date]],2)</f>
        <v>2</v>
      </c>
      <c r="D3858" t="s">
        <v>1654</v>
      </c>
      <c r="E3858" t="s">
        <v>1993</v>
      </c>
      <c r="F3858" t="s">
        <v>0</v>
      </c>
      <c r="G3858" t="s">
        <v>257</v>
      </c>
      <c r="H3858" t="str">
        <f>_xlfn.XLOOKUP(Flights[[#This Row],[Destination]],Airports!$A$1:$A$77,Airports!$D$1:$D$77,"Code not found")</f>
        <v>Baltimore</v>
      </c>
      <c r="I3858" t="str" cm="1">
        <f t="array" ref="I3858">_xlfn.XLOOKUP(Flights[[#This Row],[Destination]],_xlfn._TRO_TRAILING(Airports!A:A),_xlfn._TRO_TRAILING(Airports!E:E),"Code not found")</f>
        <v>MD</v>
      </c>
      <c r="J3858" s="1">
        <v>0.96527777777777779</v>
      </c>
      <c r="K3858">
        <f>HOUR(Flights[[#This Row],[Scheduled Departure]])</f>
        <v>23</v>
      </c>
      <c r="L3858" s="1">
        <v>0.95972222222222225</v>
      </c>
      <c r="M3858">
        <v>-8</v>
      </c>
      <c r="N3858">
        <v>301</v>
      </c>
      <c r="O3858" s="14">
        <f>Flights[[#This Row],[Length (min)]]/60</f>
        <v>5.0166666666666666</v>
      </c>
      <c r="P3858">
        <v>2329</v>
      </c>
      <c r="Q3858" s="17">
        <f>IFERROR(Flights[[#This Row],[Distance]]/Flights[[#This Row],[Length (hr)]],"")</f>
        <v>464.25249169435216</v>
      </c>
      <c r="R3858" s="1">
        <v>0.3</v>
      </c>
      <c r="S3858" s="1">
        <v>0.29375000000000001</v>
      </c>
      <c r="T3858">
        <v>-9</v>
      </c>
      <c r="U3858" t="str">
        <f>IF(Flights[[#This Row],[Arrival Delay]]="","Cancelled",IF(Flights[[#This Row],[Arrival Delay]]&gt;15,"Delayed","On time"))</f>
        <v>On time</v>
      </c>
      <c r="V3858" t="str">
        <f>IF(Flights[[#This Row],[Status]]&lt;&gt;"Delayed","",IF(Flights[[#This Row],[Arrival Delay]]&gt;120,"Severe",IF(Flights[[#This Row],[Arrival Delay]]&gt;60,"Major","Moderate")))</f>
        <v/>
      </c>
      <c r="X3858" t="str">
        <f>IF(OR(AND(Flights[[#This Row],[Status]]="Cancelled",Flights[[#This Row],[Cancellation Reason]]="Airline/Carrier"),Flights[[#This Row],[Delay Type]]="Severe"),"Yes","No")</f>
        <v>No</v>
      </c>
    </row>
    <row r="3859" spans="1:24" x14ac:dyDescent="0.25">
      <c r="A3859" s="3">
        <v>42283</v>
      </c>
      <c r="B3859">
        <f>WEEKNUM(Flights[[#This Row],[Date]],2)</f>
        <v>41</v>
      </c>
      <c r="C3859">
        <f>WEEKDAY(Flights[[#This Row],[Date]],2)</f>
        <v>2</v>
      </c>
      <c r="D3859" t="s">
        <v>1797</v>
      </c>
      <c r="E3859" t="s">
        <v>1991</v>
      </c>
      <c r="F3859" t="s">
        <v>0</v>
      </c>
      <c r="G3859" t="s">
        <v>248</v>
      </c>
      <c r="H3859" t="str">
        <f>_xlfn.XLOOKUP(Flights[[#This Row],[Destination]],Airports!$A$1:$A$77,Airports!$D$1:$D$77,"Code not found")</f>
        <v>Anchorage</v>
      </c>
      <c r="I3859" t="str" cm="1">
        <f t="array" ref="I3859">_xlfn.XLOOKUP(Flights[[#This Row],[Destination]],_xlfn._TRO_TRAILING(Airports!A:A),_xlfn._TRO_TRAILING(Airports!E:E),"Code not found")</f>
        <v>AK</v>
      </c>
      <c r="J3859" s="1">
        <v>0.99305555555555558</v>
      </c>
      <c r="K3859">
        <f>HOUR(Flights[[#This Row],[Scheduled Departure]])</f>
        <v>23</v>
      </c>
      <c r="L3859" s="1">
        <v>0.9916666666666667</v>
      </c>
      <c r="M3859">
        <v>-2</v>
      </c>
      <c r="N3859">
        <v>322</v>
      </c>
      <c r="O3859" s="14">
        <f>Flights[[#This Row],[Length (min)]]/60</f>
        <v>5.3666666666666663</v>
      </c>
      <c r="P3859">
        <v>2345</v>
      </c>
      <c r="Q3859" s="17">
        <f>IFERROR(Flights[[#This Row],[Distance]]/Flights[[#This Row],[Length (hr)]],"")</f>
        <v>436.95652173913049</v>
      </c>
      <c r="R3859" s="1">
        <v>0.19097222222222221</v>
      </c>
      <c r="S3859" s="1">
        <v>0.1736111111111111</v>
      </c>
      <c r="T3859">
        <v>-25</v>
      </c>
      <c r="U3859" t="str">
        <f>IF(Flights[[#This Row],[Arrival Delay]]="","Cancelled",IF(Flights[[#This Row],[Arrival Delay]]&gt;15,"Delayed","On time"))</f>
        <v>On time</v>
      </c>
      <c r="V3859" t="str">
        <f>IF(Flights[[#This Row],[Status]]&lt;&gt;"Delayed","",IF(Flights[[#This Row],[Arrival Delay]]&gt;120,"Severe",IF(Flights[[#This Row],[Arrival Delay]]&gt;60,"Major","Moderate")))</f>
        <v/>
      </c>
      <c r="X3859" t="str">
        <f>IF(OR(AND(Flights[[#This Row],[Status]]="Cancelled",Flights[[#This Row],[Cancellation Reason]]="Airline/Carrier"),Flights[[#This Row],[Delay Type]]="Severe"),"Yes","No")</f>
        <v>No</v>
      </c>
    </row>
    <row r="3860" spans="1:24" x14ac:dyDescent="0.25">
      <c r="A3860" s="3">
        <v>42284</v>
      </c>
      <c r="B3860">
        <f>WEEKNUM(Flights[[#This Row],[Date]],2)</f>
        <v>41</v>
      </c>
      <c r="C3860">
        <f>WEEKDAY(Flights[[#This Row],[Date]],2)</f>
        <v>3</v>
      </c>
      <c r="D3860" t="s">
        <v>943</v>
      </c>
      <c r="E3860" t="s">
        <v>1990</v>
      </c>
      <c r="F3860" t="s">
        <v>0</v>
      </c>
      <c r="G3860" t="s">
        <v>9</v>
      </c>
      <c r="H3860" t="str">
        <f>_xlfn.XLOOKUP(Flights[[#This Row],[Destination]],Airports!$A$1:$A$77,Airports!$D$1:$D$77,"Code not found")</f>
        <v>San Francisco</v>
      </c>
      <c r="I3860" t="str" cm="1">
        <f t="array" ref="I3860">_xlfn.XLOOKUP(Flights[[#This Row],[Destination]],_xlfn._TRO_TRAILING(Airports!A:A),_xlfn._TRO_TRAILING(Airports!E:E),"Code not found")</f>
        <v>CA</v>
      </c>
      <c r="J3860" s="1">
        <v>0.25208333333333333</v>
      </c>
      <c r="K3860">
        <f>HOUR(Flights[[#This Row],[Scheduled Departure]])</f>
        <v>6</v>
      </c>
      <c r="L3860" s="1">
        <v>0.25763888888888886</v>
      </c>
      <c r="M3860">
        <v>8</v>
      </c>
      <c r="N3860">
        <v>77</v>
      </c>
      <c r="O3860" s="14">
        <f>Flights[[#This Row],[Length (min)]]/60</f>
        <v>1.2833333333333334</v>
      </c>
      <c r="P3860">
        <v>337</v>
      </c>
      <c r="Q3860" s="17">
        <f>IFERROR(Flights[[#This Row],[Distance]]/Flights[[#This Row],[Length (hr)]],"")</f>
        <v>262.59740259740255</v>
      </c>
      <c r="R3860" s="1">
        <v>0.3125</v>
      </c>
      <c r="S3860" s="1">
        <v>0.31111111111111112</v>
      </c>
      <c r="T3860">
        <v>-2</v>
      </c>
      <c r="U3860" t="str">
        <f>IF(Flights[[#This Row],[Arrival Delay]]="","Cancelled",IF(Flights[[#This Row],[Arrival Delay]]&gt;15,"Delayed","On time"))</f>
        <v>On time</v>
      </c>
      <c r="V3860" t="str">
        <f>IF(Flights[[#This Row],[Status]]&lt;&gt;"Delayed","",IF(Flights[[#This Row],[Arrival Delay]]&gt;120,"Severe",IF(Flights[[#This Row],[Arrival Delay]]&gt;60,"Major","Moderate")))</f>
        <v/>
      </c>
      <c r="X3860" t="str">
        <f>IF(OR(AND(Flights[[#This Row],[Status]]="Cancelled",Flights[[#This Row],[Cancellation Reason]]="Airline/Carrier"),Flights[[#This Row],[Delay Type]]="Severe"),"Yes","No")</f>
        <v>No</v>
      </c>
    </row>
    <row r="3861" spans="1:24" x14ac:dyDescent="0.25">
      <c r="A3861" s="3">
        <v>42284</v>
      </c>
      <c r="B3861">
        <f>WEEKNUM(Flights[[#This Row],[Date]],2)</f>
        <v>41</v>
      </c>
      <c r="C3861">
        <f>WEEKDAY(Flights[[#This Row],[Date]],2)</f>
        <v>3</v>
      </c>
      <c r="D3861" t="s">
        <v>1720</v>
      </c>
      <c r="E3861" t="s">
        <v>1995</v>
      </c>
      <c r="F3861" t="s">
        <v>0</v>
      </c>
      <c r="G3861" t="s">
        <v>318</v>
      </c>
      <c r="H3861" t="str">
        <f>_xlfn.XLOOKUP(Flights[[#This Row],[Destination]],Airports!$A$1:$A$77,Airports!$D$1:$D$77,"Code not found")</f>
        <v>Oakland</v>
      </c>
      <c r="I3861" t="str" cm="1">
        <f t="array" ref="I3861">_xlfn.XLOOKUP(Flights[[#This Row],[Destination]],_xlfn._TRO_TRAILING(Airports!A:A),_xlfn._TRO_TRAILING(Airports!E:E),"Code not found")</f>
        <v>CA</v>
      </c>
      <c r="J3861" s="1">
        <v>0.28125</v>
      </c>
      <c r="K3861">
        <f>HOUR(Flights[[#This Row],[Scheduled Departure]])</f>
        <v>6</v>
      </c>
      <c r="L3861" s="1">
        <v>0.27777777777777779</v>
      </c>
      <c r="M3861">
        <v>-5</v>
      </c>
      <c r="N3861">
        <v>66</v>
      </c>
      <c r="O3861" s="14">
        <f>Flights[[#This Row],[Length (min)]]/60</f>
        <v>1.1000000000000001</v>
      </c>
      <c r="P3861">
        <v>337</v>
      </c>
      <c r="Q3861" s="17">
        <f>IFERROR(Flights[[#This Row],[Distance]]/Flights[[#This Row],[Length (hr)]],"")</f>
        <v>306.36363636363632</v>
      </c>
      <c r="R3861" s="1">
        <v>0.33333333333333331</v>
      </c>
      <c r="S3861" s="1">
        <v>0.32361111111111113</v>
      </c>
      <c r="T3861">
        <v>-14</v>
      </c>
      <c r="U3861" t="str">
        <f>IF(Flights[[#This Row],[Arrival Delay]]="","Cancelled",IF(Flights[[#This Row],[Arrival Delay]]&gt;15,"Delayed","On time"))</f>
        <v>On time</v>
      </c>
      <c r="V3861" t="str">
        <f>IF(Flights[[#This Row],[Status]]&lt;&gt;"Delayed","",IF(Flights[[#This Row],[Arrival Delay]]&gt;120,"Severe",IF(Flights[[#This Row],[Arrival Delay]]&gt;60,"Major","Moderate")))</f>
        <v/>
      </c>
      <c r="X3861" t="str">
        <f>IF(OR(AND(Flights[[#This Row],[Status]]="Cancelled",Flights[[#This Row],[Cancellation Reason]]="Airline/Carrier"),Flights[[#This Row],[Delay Type]]="Severe"),"Yes","No")</f>
        <v>No</v>
      </c>
    </row>
    <row r="3862" spans="1:24" x14ac:dyDescent="0.25">
      <c r="A3862" s="3">
        <v>42284</v>
      </c>
      <c r="B3862">
        <f>WEEKNUM(Flights[[#This Row],[Date]],2)</f>
        <v>41</v>
      </c>
      <c r="C3862">
        <f>WEEKDAY(Flights[[#This Row],[Date]],2)</f>
        <v>3</v>
      </c>
      <c r="D3862" t="s">
        <v>232</v>
      </c>
      <c r="E3862" t="s">
        <v>1987</v>
      </c>
      <c r="F3862" t="s">
        <v>0</v>
      </c>
      <c r="G3862" t="s">
        <v>29</v>
      </c>
      <c r="H3862" t="str">
        <f>_xlfn.XLOOKUP(Flights[[#This Row],[Destination]],Airports!$A$1:$A$77,Airports!$D$1:$D$77,"Code not found")</f>
        <v>Phoenix</v>
      </c>
      <c r="I3862" t="str" cm="1">
        <f t="array" ref="I3862">_xlfn.XLOOKUP(Flights[[#This Row],[Destination]],_xlfn._TRO_TRAILING(Airports!A:A),_xlfn._TRO_TRAILING(Airports!E:E),"Code not found")</f>
        <v>AZ</v>
      </c>
      <c r="J3862" s="1">
        <v>0.3125</v>
      </c>
      <c r="K3862">
        <f>HOUR(Flights[[#This Row],[Scheduled Departure]])</f>
        <v>7</v>
      </c>
      <c r="L3862" s="1">
        <v>0.30763888888888891</v>
      </c>
      <c r="M3862">
        <v>-7</v>
      </c>
      <c r="N3862">
        <v>83</v>
      </c>
      <c r="O3862" s="14">
        <f>Flights[[#This Row],[Length (min)]]/60</f>
        <v>1.3833333333333333</v>
      </c>
      <c r="P3862">
        <v>370</v>
      </c>
      <c r="Q3862" s="17">
        <f>IFERROR(Flights[[#This Row],[Distance]]/Flights[[#This Row],[Length (hr)]],"")</f>
        <v>267.46987951807228</v>
      </c>
      <c r="R3862" s="1">
        <v>0.375</v>
      </c>
      <c r="S3862" s="1">
        <v>0.36527777777777776</v>
      </c>
      <c r="T3862">
        <v>-14</v>
      </c>
      <c r="U3862" t="str">
        <f>IF(Flights[[#This Row],[Arrival Delay]]="","Cancelled",IF(Flights[[#This Row],[Arrival Delay]]&gt;15,"Delayed","On time"))</f>
        <v>On time</v>
      </c>
      <c r="V3862" t="str">
        <f>IF(Flights[[#This Row],[Status]]&lt;&gt;"Delayed","",IF(Flights[[#This Row],[Arrival Delay]]&gt;120,"Severe",IF(Flights[[#This Row],[Arrival Delay]]&gt;60,"Major","Moderate")))</f>
        <v/>
      </c>
      <c r="X3862" t="str">
        <f>IF(OR(AND(Flights[[#This Row],[Status]]="Cancelled",Flights[[#This Row],[Cancellation Reason]]="Airline/Carrier"),Flights[[#This Row],[Delay Type]]="Severe"),"Yes","No")</f>
        <v>No</v>
      </c>
    </row>
    <row r="3863" spans="1:24" x14ac:dyDescent="0.25">
      <c r="A3863" s="3">
        <v>42284</v>
      </c>
      <c r="B3863">
        <f>WEEKNUM(Flights[[#This Row],[Date]],2)</f>
        <v>41</v>
      </c>
      <c r="C3863">
        <f>WEEKDAY(Flights[[#This Row],[Date]],2)</f>
        <v>3</v>
      </c>
      <c r="D3863" t="s">
        <v>1674</v>
      </c>
      <c r="E3863" t="s">
        <v>1995</v>
      </c>
      <c r="F3863" t="s">
        <v>0</v>
      </c>
      <c r="G3863" t="s">
        <v>351</v>
      </c>
      <c r="H3863" t="str">
        <f>_xlfn.XLOOKUP(Flights[[#This Row],[Destination]],Airports!$A$1:$A$77,Airports!$D$1:$D$77,"Code not found")</f>
        <v>Sacramento</v>
      </c>
      <c r="I3863" t="str" cm="1">
        <f t="array" ref="I3863">_xlfn.XLOOKUP(Flights[[#This Row],[Destination]],_xlfn._TRO_TRAILING(Airports!A:A),_xlfn._TRO_TRAILING(Airports!E:E),"Code not found")</f>
        <v>CA</v>
      </c>
      <c r="J3863" s="1">
        <v>0.40277777777777779</v>
      </c>
      <c r="K3863">
        <f>HOUR(Flights[[#This Row],[Scheduled Departure]])</f>
        <v>9</v>
      </c>
      <c r="L3863" s="1">
        <v>0.40208333333333335</v>
      </c>
      <c r="M3863">
        <v>-1</v>
      </c>
      <c r="N3863">
        <v>73</v>
      </c>
      <c r="O3863" s="14">
        <f>Flights[[#This Row],[Length (min)]]/60</f>
        <v>1.2166666666666666</v>
      </c>
      <c r="P3863">
        <v>373</v>
      </c>
      <c r="Q3863" s="17">
        <f>IFERROR(Flights[[#This Row],[Distance]]/Flights[[#This Row],[Length (hr)]],"")</f>
        <v>306.57534246575347</v>
      </c>
      <c r="R3863" s="1">
        <v>0.4548611111111111</v>
      </c>
      <c r="S3863" s="1">
        <v>0.45277777777777778</v>
      </c>
      <c r="T3863">
        <v>-3</v>
      </c>
      <c r="U3863" t="str">
        <f>IF(Flights[[#This Row],[Arrival Delay]]="","Cancelled",IF(Flights[[#This Row],[Arrival Delay]]&gt;15,"Delayed","On time"))</f>
        <v>On time</v>
      </c>
      <c r="V3863" t="str">
        <f>IF(Flights[[#This Row],[Status]]&lt;&gt;"Delayed","",IF(Flights[[#This Row],[Arrival Delay]]&gt;120,"Severe",IF(Flights[[#This Row],[Arrival Delay]]&gt;60,"Major","Moderate")))</f>
        <v/>
      </c>
      <c r="X3863" t="str">
        <f>IF(OR(AND(Flights[[#This Row],[Status]]="Cancelled",Flights[[#This Row],[Cancellation Reason]]="Airline/Carrier"),Flights[[#This Row],[Delay Type]]="Severe"),"Yes","No")</f>
        <v>No</v>
      </c>
    </row>
    <row r="3864" spans="1:24" x14ac:dyDescent="0.25">
      <c r="A3864" s="3">
        <v>42284</v>
      </c>
      <c r="B3864">
        <f>WEEKNUM(Flights[[#This Row],[Date]],2)</f>
        <v>41</v>
      </c>
      <c r="C3864">
        <f>WEEKDAY(Flights[[#This Row],[Date]],2)</f>
        <v>3</v>
      </c>
      <c r="D3864" t="s">
        <v>1678</v>
      </c>
      <c r="E3864" t="s">
        <v>1995</v>
      </c>
      <c r="F3864" t="s">
        <v>0</v>
      </c>
      <c r="G3864" t="s">
        <v>9</v>
      </c>
      <c r="H3864" t="str">
        <f>_xlfn.XLOOKUP(Flights[[#This Row],[Destination]],Airports!$A$1:$A$77,Airports!$D$1:$D$77,"Code not found")</f>
        <v>San Francisco</v>
      </c>
      <c r="I3864" t="str" cm="1">
        <f t="array" ref="I3864">_xlfn.XLOOKUP(Flights[[#This Row],[Destination]],_xlfn._TRO_TRAILING(Airports!A:A),_xlfn._TRO_TRAILING(Airports!E:E),"Code not found")</f>
        <v>CA</v>
      </c>
      <c r="J3864" s="1">
        <v>0.46875</v>
      </c>
      <c r="K3864">
        <f>HOUR(Flights[[#This Row],[Scheduled Departure]])</f>
        <v>11</v>
      </c>
      <c r="L3864" s="1">
        <v>0</v>
      </c>
      <c r="O3864" s="14">
        <f>Flights[[#This Row],[Length (min)]]/60</f>
        <v>0</v>
      </c>
      <c r="P3864">
        <v>337</v>
      </c>
      <c r="Q3864" s="17" t="str">
        <f>IFERROR(Flights[[#This Row],[Distance]]/Flights[[#This Row],[Length (hr)]],"")</f>
        <v/>
      </c>
      <c r="R3864" s="1">
        <v>0.52430555555555558</v>
      </c>
      <c r="S3864" s="1">
        <v>0</v>
      </c>
      <c r="U3864" t="str">
        <f>IF(Flights[[#This Row],[Arrival Delay]]="","Cancelled",IF(Flights[[#This Row],[Arrival Delay]]&gt;15,"Delayed","On time"))</f>
        <v>Cancelled</v>
      </c>
      <c r="V3864" t="str">
        <f>IF(Flights[[#This Row],[Status]]&lt;&gt;"Delayed","",IF(Flights[[#This Row],[Arrival Delay]]&gt;120,"Severe",IF(Flights[[#This Row],[Arrival Delay]]&gt;60,"Major","Moderate")))</f>
        <v/>
      </c>
      <c r="W3864" t="s">
        <v>8</v>
      </c>
      <c r="X3864" t="str">
        <f>IF(OR(AND(Flights[[#This Row],[Status]]="Cancelled",Flights[[#This Row],[Cancellation Reason]]="Airline/Carrier"),Flights[[#This Row],[Delay Type]]="Severe"),"Yes","No")</f>
        <v>Yes</v>
      </c>
    </row>
    <row r="3865" spans="1:24" x14ac:dyDescent="0.25">
      <c r="A3865" s="3">
        <v>42284</v>
      </c>
      <c r="B3865">
        <f>WEEKNUM(Flights[[#This Row],[Date]],2)</f>
        <v>41</v>
      </c>
      <c r="C3865">
        <f>WEEKDAY(Flights[[#This Row],[Date]],2)</f>
        <v>3</v>
      </c>
      <c r="D3865" t="s">
        <v>488</v>
      </c>
      <c r="E3865" t="s">
        <v>1994</v>
      </c>
      <c r="F3865" t="s">
        <v>0</v>
      </c>
      <c r="G3865" t="s">
        <v>339</v>
      </c>
      <c r="H3865" t="str">
        <f>_xlfn.XLOOKUP(Flights[[#This Row],[Destination]],Airports!$A$1:$A$77,Airports!$D$1:$D$77,"Code not found")</f>
        <v>San Diego</v>
      </c>
      <c r="I3865" t="str" cm="1">
        <f t="array" ref="I3865">_xlfn.XLOOKUP(Flights[[#This Row],[Destination]],_xlfn._TRO_TRAILING(Airports!A:A),_xlfn._TRO_TRAILING(Airports!E:E),"Code not found")</f>
        <v>CA</v>
      </c>
      <c r="J3865" s="1">
        <v>0.68680555555555556</v>
      </c>
      <c r="K3865">
        <f>HOUR(Flights[[#This Row],[Scheduled Departure]])</f>
        <v>16</v>
      </c>
      <c r="L3865" s="1">
        <v>0.68333333333333335</v>
      </c>
      <c r="M3865">
        <v>-5</v>
      </c>
      <c r="N3865">
        <v>62</v>
      </c>
      <c r="O3865" s="14">
        <f>Flights[[#This Row],[Length (min)]]/60</f>
        <v>1.0333333333333334</v>
      </c>
      <c r="P3865">
        <v>109</v>
      </c>
      <c r="Q3865" s="17">
        <f>IFERROR(Flights[[#This Row],[Distance]]/Flights[[#This Row],[Length (hr)]],"")</f>
        <v>105.48387096774192</v>
      </c>
      <c r="R3865" s="1">
        <v>0.72430555555555554</v>
      </c>
      <c r="S3865" s="1">
        <v>0.72638888888888886</v>
      </c>
      <c r="T3865">
        <v>3</v>
      </c>
      <c r="U3865" t="str">
        <f>IF(Flights[[#This Row],[Arrival Delay]]="","Cancelled",IF(Flights[[#This Row],[Arrival Delay]]&gt;15,"Delayed","On time"))</f>
        <v>On time</v>
      </c>
      <c r="V3865" t="str">
        <f>IF(Flights[[#This Row],[Status]]&lt;&gt;"Delayed","",IF(Flights[[#This Row],[Arrival Delay]]&gt;120,"Severe",IF(Flights[[#This Row],[Arrival Delay]]&gt;60,"Major","Moderate")))</f>
        <v/>
      </c>
      <c r="X3865" t="str">
        <f>IF(OR(AND(Flights[[#This Row],[Status]]="Cancelled",Flights[[#This Row],[Cancellation Reason]]="Airline/Carrier"),Flights[[#This Row],[Delay Type]]="Severe"),"Yes","No")</f>
        <v>No</v>
      </c>
    </row>
    <row r="3866" spans="1:24" x14ac:dyDescent="0.25">
      <c r="A3866" s="3">
        <v>42284</v>
      </c>
      <c r="B3866">
        <f>WEEKNUM(Flights[[#This Row],[Date]],2)</f>
        <v>41</v>
      </c>
      <c r="C3866">
        <f>WEEKDAY(Flights[[#This Row],[Date]],2)</f>
        <v>3</v>
      </c>
      <c r="D3866" t="s">
        <v>1227</v>
      </c>
      <c r="E3866" t="s">
        <v>1994</v>
      </c>
      <c r="F3866" t="s">
        <v>0</v>
      </c>
      <c r="G3866" t="s">
        <v>9</v>
      </c>
      <c r="H3866" t="str">
        <f>_xlfn.XLOOKUP(Flights[[#This Row],[Destination]],Airports!$A$1:$A$77,Airports!$D$1:$D$77,"Code not found")</f>
        <v>San Francisco</v>
      </c>
      <c r="I3866" t="str" cm="1">
        <f t="array" ref="I3866">_xlfn.XLOOKUP(Flights[[#This Row],[Destination]],_xlfn._TRO_TRAILING(Airports!A:A),_xlfn._TRO_TRAILING(Airports!E:E),"Code not found")</f>
        <v>CA</v>
      </c>
      <c r="J3866" s="1">
        <v>0.8881944444444444</v>
      </c>
      <c r="K3866">
        <f>HOUR(Flights[[#This Row],[Scheduled Departure]])</f>
        <v>21</v>
      </c>
      <c r="L3866" s="1">
        <v>0.88402777777777775</v>
      </c>
      <c r="M3866">
        <v>-6</v>
      </c>
      <c r="N3866">
        <v>72</v>
      </c>
      <c r="O3866" s="14">
        <f>Flights[[#This Row],[Length (min)]]/60</f>
        <v>1.2</v>
      </c>
      <c r="P3866">
        <v>337</v>
      </c>
      <c r="Q3866" s="17">
        <f>IFERROR(Flights[[#This Row],[Distance]]/Flights[[#This Row],[Length (hr)]],"")</f>
        <v>280.83333333333337</v>
      </c>
      <c r="R3866" s="1">
        <v>0.9458333333333333</v>
      </c>
      <c r="S3866" s="1">
        <v>0.93402777777777779</v>
      </c>
      <c r="T3866">
        <v>-17</v>
      </c>
      <c r="U3866" t="str">
        <f>IF(Flights[[#This Row],[Arrival Delay]]="","Cancelled",IF(Flights[[#This Row],[Arrival Delay]]&gt;15,"Delayed","On time"))</f>
        <v>On time</v>
      </c>
      <c r="V3866" t="str">
        <f>IF(Flights[[#This Row],[Status]]&lt;&gt;"Delayed","",IF(Flights[[#This Row],[Arrival Delay]]&gt;120,"Severe",IF(Flights[[#This Row],[Arrival Delay]]&gt;60,"Major","Moderate")))</f>
        <v/>
      </c>
      <c r="X3866" t="str">
        <f>IF(OR(AND(Flights[[#This Row],[Status]]="Cancelled",Flights[[#This Row],[Cancellation Reason]]="Airline/Carrier"),Flights[[#This Row],[Delay Type]]="Severe"),"Yes","No")</f>
        <v>No</v>
      </c>
    </row>
    <row r="3867" spans="1:24" x14ac:dyDescent="0.25">
      <c r="A3867" s="3">
        <v>42285</v>
      </c>
      <c r="B3867">
        <f>WEEKNUM(Flights[[#This Row],[Date]],2)</f>
        <v>41</v>
      </c>
      <c r="C3867">
        <f>WEEKDAY(Flights[[#This Row],[Date]],2)</f>
        <v>4</v>
      </c>
      <c r="D3867" t="s">
        <v>1721</v>
      </c>
      <c r="E3867" t="s">
        <v>1989</v>
      </c>
      <c r="F3867" t="s">
        <v>0</v>
      </c>
      <c r="G3867" t="s">
        <v>12</v>
      </c>
      <c r="H3867" t="str">
        <f>_xlfn.XLOOKUP(Flights[[#This Row],[Destination]],Airports!$A$1:$A$77,Airports!$D$1:$D$77,"Code not found")</f>
        <v>New York</v>
      </c>
      <c r="I3867" t="str" cm="1">
        <f t="array" ref="I3867">_xlfn.XLOOKUP(Flights[[#This Row],[Destination]],_xlfn._TRO_TRAILING(Airports!A:A),_xlfn._TRO_TRAILING(Airports!E:E),"Code not found")</f>
        <v>NY</v>
      </c>
      <c r="J3867" s="1">
        <v>0.30902777777777779</v>
      </c>
      <c r="K3867">
        <f>HOUR(Flights[[#This Row],[Scheduled Departure]])</f>
        <v>7</v>
      </c>
      <c r="L3867" s="1">
        <v>0.31319444444444444</v>
      </c>
      <c r="M3867">
        <v>6</v>
      </c>
      <c r="N3867">
        <v>318</v>
      </c>
      <c r="O3867" s="14">
        <f>Flights[[#This Row],[Length (min)]]/60</f>
        <v>5.3</v>
      </c>
      <c r="P3867">
        <v>2475</v>
      </c>
      <c r="Q3867" s="17">
        <f>IFERROR(Flights[[#This Row],[Distance]]/Flights[[#This Row],[Length (hr)]],"")</f>
        <v>466.98113207547169</v>
      </c>
      <c r="R3867" s="1">
        <v>0.66388888888888886</v>
      </c>
      <c r="S3867" s="1">
        <v>0.65902777777777777</v>
      </c>
      <c r="T3867">
        <v>-7</v>
      </c>
      <c r="U3867" t="str">
        <f>IF(Flights[[#This Row],[Arrival Delay]]="","Cancelled",IF(Flights[[#This Row],[Arrival Delay]]&gt;15,"Delayed","On time"))</f>
        <v>On time</v>
      </c>
      <c r="V3867" t="str">
        <f>IF(Flights[[#This Row],[Status]]&lt;&gt;"Delayed","",IF(Flights[[#This Row],[Arrival Delay]]&gt;120,"Severe",IF(Flights[[#This Row],[Arrival Delay]]&gt;60,"Major","Moderate")))</f>
        <v/>
      </c>
      <c r="X3867" t="str">
        <f>IF(OR(AND(Flights[[#This Row],[Status]]="Cancelled",Flights[[#This Row],[Cancellation Reason]]="Airline/Carrier"),Flights[[#This Row],[Delay Type]]="Severe"),"Yes","No")</f>
        <v>No</v>
      </c>
    </row>
    <row r="3868" spans="1:24" x14ac:dyDescent="0.25">
      <c r="A3868" s="3">
        <v>42285</v>
      </c>
      <c r="B3868">
        <f>WEEKNUM(Flights[[#This Row],[Date]],2)</f>
        <v>41</v>
      </c>
      <c r="C3868">
        <f>WEEKDAY(Flights[[#This Row],[Date]],2)</f>
        <v>4</v>
      </c>
      <c r="D3868" t="s">
        <v>207</v>
      </c>
      <c r="E3868" t="s">
        <v>1987</v>
      </c>
      <c r="F3868" t="s">
        <v>0</v>
      </c>
      <c r="G3868" t="s">
        <v>28</v>
      </c>
      <c r="H3868" t="str">
        <f>_xlfn.XLOOKUP(Flights[[#This Row],[Destination]],Airports!$A$1:$A$77,Airports!$D$1:$D$77,"Code not found")</f>
        <v>Philadelphia</v>
      </c>
      <c r="I3868" t="str" cm="1">
        <f t="array" ref="I3868">_xlfn.XLOOKUP(Flights[[#This Row],[Destination]],_xlfn._TRO_TRAILING(Airports!A:A),_xlfn._TRO_TRAILING(Airports!E:E),"Code not found")</f>
        <v>PA</v>
      </c>
      <c r="J3868" s="1">
        <v>0.32291666666666669</v>
      </c>
      <c r="K3868">
        <f>HOUR(Flights[[#This Row],[Scheduled Departure]])</f>
        <v>7</v>
      </c>
      <c r="L3868" s="1">
        <v>0.33750000000000002</v>
      </c>
      <c r="M3868">
        <v>21</v>
      </c>
      <c r="N3868">
        <v>318</v>
      </c>
      <c r="O3868" s="14">
        <f>Flights[[#This Row],[Length (min)]]/60</f>
        <v>5.3</v>
      </c>
      <c r="P3868">
        <v>2402</v>
      </c>
      <c r="Q3868" s="17">
        <f>IFERROR(Flights[[#This Row],[Distance]]/Flights[[#This Row],[Length (hr)]],"")</f>
        <v>453.20754716981133</v>
      </c>
      <c r="R3868" s="1">
        <v>0.6694444444444444</v>
      </c>
      <c r="S3868" s="1">
        <v>0.68333333333333335</v>
      </c>
      <c r="T3868">
        <v>20</v>
      </c>
      <c r="U3868" t="str">
        <f>IF(Flights[[#This Row],[Arrival Delay]]="","Cancelled",IF(Flights[[#This Row],[Arrival Delay]]&gt;15,"Delayed","On time"))</f>
        <v>Delayed</v>
      </c>
      <c r="V3868" t="str">
        <f>IF(Flights[[#This Row],[Status]]&lt;&gt;"Delayed","",IF(Flights[[#This Row],[Arrival Delay]]&gt;120,"Severe",IF(Flights[[#This Row],[Arrival Delay]]&gt;60,"Major","Moderate")))</f>
        <v>Moderate</v>
      </c>
      <c r="X3868" t="str">
        <f>IF(OR(AND(Flights[[#This Row],[Status]]="Cancelled",Flights[[#This Row],[Cancellation Reason]]="Airline/Carrier"),Flights[[#This Row],[Delay Type]]="Severe"),"Yes","No")</f>
        <v>No</v>
      </c>
    </row>
    <row r="3869" spans="1:24" x14ac:dyDescent="0.25">
      <c r="A3869" s="3">
        <v>42285</v>
      </c>
      <c r="B3869">
        <f>WEEKNUM(Flights[[#This Row],[Date]],2)</f>
        <v>41</v>
      </c>
      <c r="C3869">
        <f>WEEKDAY(Flights[[#This Row],[Date]],2)</f>
        <v>4</v>
      </c>
      <c r="D3869" t="s">
        <v>1017</v>
      </c>
      <c r="E3869" t="s">
        <v>1994</v>
      </c>
      <c r="F3869" t="s">
        <v>0</v>
      </c>
      <c r="G3869" t="s">
        <v>351</v>
      </c>
      <c r="H3869" t="str">
        <f>_xlfn.XLOOKUP(Flights[[#This Row],[Destination]],Airports!$A$1:$A$77,Airports!$D$1:$D$77,"Code not found")</f>
        <v>Sacramento</v>
      </c>
      <c r="I3869" t="str" cm="1">
        <f t="array" ref="I3869">_xlfn.XLOOKUP(Flights[[#This Row],[Destination]],_xlfn._TRO_TRAILING(Airports!A:A),_xlfn._TRO_TRAILING(Airports!E:E),"Code not found")</f>
        <v>CA</v>
      </c>
      <c r="J3869" s="1">
        <v>0.34027777777777779</v>
      </c>
      <c r="K3869">
        <f>HOUR(Flights[[#This Row],[Scheduled Departure]])</f>
        <v>8</v>
      </c>
      <c r="L3869" s="1">
        <v>0.33888888888888891</v>
      </c>
      <c r="M3869">
        <v>-2</v>
      </c>
      <c r="N3869">
        <v>93</v>
      </c>
      <c r="O3869" s="14">
        <f>Flights[[#This Row],[Length (min)]]/60</f>
        <v>1.55</v>
      </c>
      <c r="P3869">
        <v>373</v>
      </c>
      <c r="Q3869" s="17">
        <f>IFERROR(Flights[[#This Row],[Distance]]/Flights[[#This Row],[Length (hr)]],"")</f>
        <v>240.64516129032256</v>
      </c>
      <c r="R3869" s="1">
        <v>0.40347222222222223</v>
      </c>
      <c r="S3869" s="1">
        <v>0.40347222222222223</v>
      </c>
      <c r="T3869">
        <v>0</v>
      </c>
      <c r="U3869" t="str">
        <f>IF(Flights[[#This Row],[Arrival Delay]]="","Cancelled",IF(Flights[[#This Row],[Arrival Delay]]&gt;15,"Delayed","On time"))</f>
        <v>On time</v>
      </c>
      <c r="V3869" t="str">
        <f>IF(Flights[[#This Row],[Status]]&lt;&gt;"Delayed","",IF(Flights[[#This Row],[Arrival Delay]]&gt;120,"Severe",IF(Flights[[#This Row],[Arrival Delay]]&gt;60,"Major","Moderate")))</f>
        <v/>
      </c>
      <c r="X3869" t="str">
        <f>IF(OR(AND(Flights[[#This Row],[Status]]="Cancelled",Flights[[#This Row],[Cancellation Reason]]="Airline/Carrier"),Flights[[#This Row],[Delay Type]]="Severe"),"Yes","No")</f>
        <v>No</v>
      </c>
    </row>
    <row r="3870" spans="1:24" x14ac:dyDescent="0.25">
      <c r="A3870" s="3">
        <v>42285</v>
      </c>
      <c r="B3870">
        <f>WEEKNUM(Flights[[#This Row],[Date]],2)</f>
        <v>41</v>
      </c>
      <c r="C3870">
        <f>WEEKDAY(Flights[[#This Row],[Date]],2)</f>
        <v>4</v>
      </c>
      <c r="D3870" t="s">
        <v>55</v>
      </c>
      <c r="E3870" t="s">
        <v>1987</v>
      </c>
      <c r="F3870" t="s">
        <v>0</v>
      </c>
      <c r="G3870" t="s">
        <v>21</v>
      </c>
      <c r="H3870" t="str">
        <f>_xlfn.XLOOKUP(Flights[[#This Row],[Destination]],Airports!$A$1:$A$77,Airports!$D$1:$D$77,"Code not found")</f>
        <v>Lihue</v>
      </c>
      <c r="I3870" t="str" cm="1">
        <f t="array" ref="I3870">_xlfn.XLOOKUP(Flights[[#This Row],[Destination]],_xlfn._TRO_TRAILING(Airports!A:A),_xlfn._TRO_TRAILING(Airports!E:E),"Code not found")</f>
        <v>HI</v>
      </c>
      <c r="J3870" s="1">
        <v>0.38541666666666669</v>
      </c>
      <c r="K3870">
        <f>HOUR(Flights[[#This Row],[Scheduled Departure]])</f>
        <v>9</v>
      </c>
      <c r="L3870" s="1">
        <v>0.38472222222222224</v>
      </c>
      <c r="M3870">
        <v>-1</v>
      </c>
      <c r="N3870">
        <v>382</v>
      </c>
      <c r="O3870" s="14">
        <f>Flights[[#This Row],[Length (min)]]/60</f>
        <v>6.3666666666666663</v>
      </c>
      <c r="P3870">
        <v>2615</v>
      </c>
      <c r="Q3870" s="17">
        <f>IFERROR(Flights[[#This Row],[Distance]]/Flights[[#This Row],[Length (hr)]],"")</f>
        <v>410.73298429319374</v>
      </c>
      <c r="R3870" s="1">
        <v>0.51458333333333328</v>
      </c>
      <c r="S3870" s="1">
        <v>0.52500000000000002</v>
      </c>
      <c r="T3870">
        <v>15</v>
      </c>
      <c r="U3870" t="str">
        <f>IF(Flights[[#This Row],[Arrival Delay]]="","Cancelled",IF(Flights[[#This Row],[Arrival Delay]]&gt;15,"Delayed","On time"))</f>
        <v>On time</v>
      </c>
      <c r="V3870" t="str">
        <f>IF(Flights[[#This Row],[Status]]&lt;&gt;"Delayed","",IF(Flights[[#This Row],[Arrival Delay]]&gt;120,"Severe",IF(Flights[[#This Row],[Arrival Delay]]&gt;60,"Major","Moderate")))</f>
        <v/>
      </c>
      <c r="X3870" t="str">
        <f>IF(OR(AND(Flights[[#This Row],[Status]]="Cancelled",Flights[[#This Row],[Cancellation Reason]]="Airline/Carrier"),Flights[[#This Row],[Delay Type]]="Severe"),"Yes","No")</f>
        <v>No</v>
      </c>
    </row>
    <row r="3871" spans="1:24" x14ac:dyDescent="0.25">
      <c r="A3871" s="3">
        <v>42285</v>
      </c>
      <c r="B3871">
        <f>WEEKNUM(Flights[[#This Row],[Date]],2)</f>
        <v>41</v>
      </c>
      <c r="C3871">
        <f>WEEKDAY(Flights[[#This Row],[Date]],2)</f>
        <v>4</v>
      </c>
      <c r="D3871" t="s">
        <v>1626</v>
      </c>
      <c r="E3871" t="s">
        <v>1995</v>
      </c>
      <c r="F3871" t="s">
        <v>0</v>
      </c>
      <c r="G3871" t="s">
        <v>356</v>
      </c>
      <c r="H3871" t="str">
        <f>_xlfn.XLOOKUP(Flights[[#This Row],[Destination]],Airports!$A$1:$A$77,Airports!$D$1:$D$77,"Code not found")</f>
        <v>Tucson</v>
      </c>
      <c r="I3871" t="str" cm="1">
        <f t="array" ref="I3871">_xlfn.XLOOKUP(Flights[[#This Row],[Destination]],_xlfn._TRO_TRAILING(Airports!A:A),_xlfn._TRO_TRAILING(Airports!E:E),"Code not found")</f>
        <v>AZ</v>
      </c>
      <c r="J3871" s="1">
        <v>0.4201388888888889</v>
      </c>
      <c r="K3871">
        <f>HOUR(Flights[[#This Row],[Scheduled Departure]])</f>
        <v>10</v>
      </c>
      <c r="L3871" s="1">
        <v>0.41944444444444445</v>
      </c>
      <c r="M3871">
        <v>-1</v>
      </c>
      <c r="N3871">
        <v>82</v>
      </c>
      <c r="O3871" s="14">
        <f>Flights[[#This Row],[Length (min)]]/60</f>
        <v>1.3666666666666667</v>
      </c>
      <c r="P3871">
        <v>451</v>
      </c>
      <c r="Q3871" s="17">
        <f>IFERROR(Flights[[#This Row],[Distance]]/Flights[[#This Row],[Length (hr)]],"")</f>
        <v>330</v>
      </c>
      <c r="R3871" s="1">
        <v>0.47569444444444442</v>
      </c>
      <c r="S3871" s="1">
        <v>0.47638888888888886</v>
      </c>
      <c r="T3871">
        <v>1</v>
      </c>
      <c r="U3871" t="str">
        <f>IF(Flights[[#This Row],[Arrival Delay]]="","Cancelled",IF(Flights[[#This Row],[Arrival Delay]]&gt;15,"Delayed","On time"))</f>
        <v>On time</v>
      </c>
      <c r="V3871" t="str">
        <f>IF(Flights[[#This Row],[Status]]&lt;&gt;"Delayed","",IF(Flights[[#This Row],[Arrival Delay]]&gt;120,"Severe",IF(Flights[[#This Row],[Arrival Delay]]&gt;60,"Major","Moderate")))</f>
        <v/>
      </c>
      <c r="X3871" t="str">
        <f>IF(OR(AND(Flights[[#This Row],[Status]]="Cancelled",Flights[[#This Row],[Cancellation Reason]]="Airline/Carrier"),Flights[[#This Row],[Delay Type]]="Severe"),"Yes","No")</f>
        <v>No</v>
      </c>
    </row>
    <row r="3872" spans="1:24" x14ac:dyDescent="0.25">
      <c r="A3872" s="3">
        <v>42285</v>
      </c>
      <c r="B3872">
        <f>WEEKNUM(Flights[[#This Row],[Date]],2)</f>
        <v>41</v>
      </c>
      <c r="C3872">
        <f>WEEKDAY(Flights[[#This Row],[Date]],2)</f>
        <v>4</v>
      </c>
      <c r="D3872" t="s">
        <v>1831</v>
      </c>
      <c r="E3872" t="s">
        <v>1989</v>
      </c>
      <c r="F3872" t="s">
        <v>0</v>
      </c>
      <c r="G3872" t="s">
        <v>15</v>
      </c>
      <c r="H3872" t="str">
        <f>_xlfn.XLOOKUP(Flights[[#This Row],[Destination]],Airports!$A$1:$A$77,Airports!$D$1:$D$77,"Code not found")</f>
        <v>Las Vegas</v>
      </c>
      <c r="I3872" t="str" cm="1">
        <f t="array" ref="I3872">_xlfn.XLOOKUP(Flights[[#This Row],[Destination]],_xlfn._TRO_TRAILING(Airports!A:A),_xlfn._TRO_TRAILING(Airports!E:E),"Code not found")</f>
        <v>NV</v>
      </c>
      <c r="J3872" s="1">
        <v>0.46527777777777779</v>
      </c>
      <c r="K3872">
        <f>HOUR(Flights[[#This Row],[Scheduled Departure]])</f>
        <v>11</v>
      </c>
      <c r="L3872" s="1">
        <v>0.47708333333333336</v>
      </c>
      <c r="M3872">
        <v>17</v>
      </c>
      <c r="N3872">
        <v>60</v>
      </c>
      <c r="O3872" s="14">
        <f>Flights[[#This Row],[Length (min)]]/60</f>
        <v>1</v>
      </c>
      <c r="P3872">
        <v>236</v>
      </c>
      <c r="Q3872" s="17">
        <f>IFERROR(Flights[[#This Row],[Distance]]/Flights[[#This Row],[Length (hr)]],"")</f>
        <v>236</v>
      </c>
      <c r="R3872" s="1">
        <v>0.51388888888888884</v>
      </c>
      <c r="S3872" s="1">
        <v>0.51875000000000004</v>
      </c>
      <c r="T3872">
        <v>7</v>
      </c>
      <c r="U3872" t="str">
        <f>IF(Flights[[#This Row],[Arrival Delay]]="","Cancelled",IF(Flights[[#This Row],[Arrival Delay]]&gt;15,"Delayed","On time"))</f>
        <v>On time</v>
      </c>
      <c r="V3872" t="str">
        <f>IF(Flights[[#This Row],[Status]]&lt;&gt;"Delayed","",IF(Flights[[#This Row],[Arrival Delay]]&gt;120,"Severe",IF(Flights[[#This Row],[Arrival Delay]]&gt;60,"Major","Moderate")))</f>
        <v/>
      </c>
      <c r="X3872" t="str">
        <f>IF(OR(AND(Flights[[#This Row],[Status]]="Cancelled",Flights[[#This Row],[Cancellation Reason]]="Airline/Carrier"),Flights[[#This Row],[Delay Type]]="Severe"),"Yes","No")</f>
        <v>No</v>
      </c>
    </row>
    <row r="3873" spans="1:24" x14ac:dyDescent="0.25">
      <c r="A3873" s="3">
        <v>42285</v>
      </c>
      <c r="B3873">
        <f>WEEKNUM(Flights[[#This Row],[Date]],2)</f>
        <v>41</v>
      </c>
      <c r="C3873">
        <f>WEEKDAY(Flights[[#This Row],[Date]],2)</f>
        <v>4</v>
      </c>
      <c r="D3873" t="s">
        <v>1286</v>
      </c>
      <c r="E3873" t="s">
        <v>1995</v>
      </c>
      <c r="F3873" t="s">
        <v>0</v>
      </c>
      <c r="G3873" t="s">
        <v>335</v>
      </c>
      <c r="H3873" t="str">
        <f>_xlfn.XLOOKUP(Flights[[#This Row],[Destination]],Airports!$A$1:$A$77,Airports!$D$1:$D$77,"Code not found")</f>
        <v>Reno</v>
      </c>
      <c r="I3873" t="str" cm="1">
        <f t="array" ref="I3873">_xlfn.XLOOKUP(Flights[[#This Row],[Destination]],_xlfn._TRO_TRAILING(Airports!A:A),_xlfn._TRO_TRAILING(Airports!E:E),"Code not found")</f>
        <v>NV</v>
      </c>
      <c r="J3873" s="1">
        <v>0.48958333333333331</v>
      </c>
      <c r="K3873">
        <f>HOUR(Flights[[#This Row],[Scheduled Departure]])</f>
        <v>11</v>
      </c>
      <c r="L3873" s="1">
        <v>0.49791666666666667</v>
      </c>
      <c r="M3873">
        <v>12</v>
      </c>
      <c r="N3873">
        <v>73</v>
      </c>
      <c r="O3873" s="14">
        <f>Flights[[#This Row],[Length (min)]]/60</f>
        <v>1.2166666666666666</v>
      </c>
      <c r="P3873">
        <v>391</v>
      </c>
      <c r="Q3873" s="17">
        <f>IFERROR(Flights[[#This Row],[Distance]]/Flights[[#This Row],[Length (hr)]],"")</f>
        <v>321.36986301369865</v>
      </c>
      <c r="R3873" s="1">
        <v>0.54166666666666663</v>
      </c>
      <c r="S3873" s="1">
        <v>0.54861111111111116</v>
      </c>
      <c r="T3873">
        <v>10</v>
      </c>
      <c r="U3873" t="str">
        <f>IF(Flights[[#This Row],[Arrival Delay]]="","Cancelled",IF(Flights[[#This Row],[Arrival Delay]]&gt;15,"Delayed","On time"))</f>
        <v>On time</v>
      </c>
      <c r="V3873" t="str">
        <f>IF(Flights[[#This Row],[Status]]&lt;&gt;"Delayed","",IF(Flights[[#This Row],[Arrival Delay]]&gt;120,"Severe",IF(Flights[[#This Row],[Arrival Delay]]&gt;60,"Major","Moderate")))</f>
        <v/>
      </c>
      <c r="X3873" t="str">
        <f>IF(OR(AND(Flights[[#This Row],[Status]]="Cancelled",Flights[[#This Row],[Cancellation Reason]]="Airline/Carrier"),Flights[[#This Row],[Delay Type]]="Severe"),"Yes","No")</f>
        <v>No</v>
      </c>
    </row>
    <row r="3874" spans="1:24" x14ac:dyDescent="0.25">
      <c r="A3874" s="3">
        <v>42285</v>
      </c>
      <c r="B3874">
        <f>WEEKNUM(Flights[[#This Row],[Date]],2)</f>
        <v>41</v>
      </c>
      <c r="C3874">
        <f>WEEKDAY(Flights[[#This Row],[Date]],2)</f>
        <v>4</v>
      </c>
      <c r="D3874" t="s">
        <v>1147</v>
      </c>
      <c r="E3874" t="s">
        <v>1991</v>
      </c>
      <c r="F3874" t="s">
        <v>0</v>
      </c>
      <c r="G3874" t="s">
        <v>344</v>
      </c>
      <c r="H3874" t="str">
        <f>_xlfn.XLOOKUP(Flights[[#This Row],[Destination]],Airports!$A$1:$A$77,Airports!$D$1:$D$77,"Code not found")</f>
        <v>Seattle</v>
      </c>
      <c r="I3874" t="str" cm="1">
        <f t="array" ref="I3874">_xlfn.XLOOKUP(Flights[[#This Row],[Destination]],_xlfn._TRO_TRAILING(Airports!A:A),_xlfn._TRO_TRAILING(Airports!E:E),"Code not found")</f>
        <v>WA</v>
      </c>
      <c r="J3874" s="1">
        <v>0.5</v>
      </c>
      <c r="K3874">
        <f>HOUR(Flights[[#This Row],[Scheduled Departure]])</f>
        <v>12</v>
      </c>
      <c r="L3874" s="1">
        <v>0.49166666666666664</v>
      </c>
      <c r="M3874">
        <v>-12</v>
      </c>
      <c r="N3874">
        <v>162</v>
      </c>
      <c r="O3874" s="14">
        <f>Flights[[#This Row],[Length (min)]]/60</f>
        <v>2.7</v>
      </c>
      <c r="P3874">
        <v>954</v>
      </c>
      <c r="Q3874" s="17">
        <f>IFERROR(Flights[[#This Row],[Distance]]/Flights[[#This Row],[Length (hr)]],"")</f>
        <v>353.33333333333331</v>
      </c>
      <c r="R3874" s="1">
        <v>0.61388888888888893</v>
      </c>
      <c r="S3874" s="1">
        <v>0.60416666666666663</v>
      </c>
      <c r="T3874">
        <v>-14</v>
      </c>
      <c r="U3874" t="str">
        <f>IF(Flights[[#This Row],[Arrival Delay]]="","Cancelled",IF(Flights[[#This Row],[Arrival Delay]]&gt;15,"Delayed","On time"))</f>
        <v>On time</v>
      </c>
      <c r="V3874" t="str">
        <f>IF(Flights[[#This Row],[Status]]&lt;&gt;"Delayed","",IF(Flights[[#This Row],[Arrival Delay]]&gt;120,"Severe",IF(Flights[[#This Row],[Arrival Delay]]&gt;60,"Major","Moderate")))</f>
        <v/>
      </c>
      <c r="X3874" t="str">
        <f>IF(OR(AND(Flights[[#This Row],[Status]]="Cancelled",Flights[[#This Row],[Cancellation Reason]]="Airline/Carrier"),Flights[[#This Row],[Delay Type]]="Severe"),"Yes","No")</f>
        <v>No</v>
      </c>
    </row>
    <row r="3875" spans="1:24" x14ac:dyDescent="0.25">
      <c r="A3875" s="3">
        <v>42285</v>
      </c>
      <c r="B3875">
        <f>WEEKNUM(Flights[[#This Row],[Date]],2)</f>
        <v>41</v>
      </c>
      <c r="C3875">
        <f>WEEKDAY(Flights[[#This Row],[Date]],2)</f>
        <v>4</v>
      </c>
      <c r="D3875" t="s">
        <v>92</v>
      </c>
      <c r="E3875" t="s">
        <v>1987</v>
      </c>
      <c r="F3875" t="s">
        <v>0</v>
      </c>
      <c r="G3875" t="s">
        <v>20</v>
      </c>
      <c r="H3875" t="str">
        <f>_xlfn.XLOOKUP(Flights[[#This Row],[Destination]],Airports!$A$1:$A$77,Airports!$D$1:$D$77,"Code not found")</f>
        <v>Kahului</v>
      </c>
      <c r="I3875" t="str" cm="1">
        <f t="array" ref="I3875">_xlfn.XLOOKUP(Flights[[#This Row],[Destination]],_xlfn._TRO_TRAILING(Airports!A:A),_xlfn._TRO_TRAILING(Airports!E:E),"Code not found")</f>
        <v>HI</v>
      </c>
      <c r="J3875" s="1">
        <v>0.72569444444444442</v>
      </c>
      <c r="K3875">
        <f>HOUR(Flights[[#This Row],[Scheduled Departure]])</f>
        <v>17</v>
      </c>
      <c r="L3875" s="1">
        <v>0.74027777777777781</v>
      </c>
      <c r="M3875">
        <v>21</v>
      </c>
      <c r="N3875">
        <v>334</v>
      </c>
      <c r="O3875" s="14">
        <f>Flights[[#This Row],[Length (min)]]/60</f>
        <v>5.5666666666666664</v>
      </c>
      <c r="P3875">
        <v>2486</v>
      </c>
      <c r="Q3875" s="17">
        <f>IFERROR(Flights[[#This Row],[Distance]]/Flights[[#This Row],[Length (hr)]],"")</f>
        <v>446.58682634730542</v>
      </c>
      <c r="R3875" s="1">
        <v>0.84097222222222223</v>
      </c>
      <c r="S3875" s="1">
        <v>0.84722222222222221</v>
      </c>
      <c r="T3875">
        <v>9</v>
      </c>
      <c r="U3875" t="str">
        <f>IF(Flights[[#This Row],[Arrival Delay]]="","Cancelled",IF(Flights[[#This Row],[Arrival Delay]]&gt;15,"Delayed","On time"))</f>
        <v>On time</v>
      </c>
      <c r="V3875" t="str">
        <f>IF(Flights[[#This Row],[Status]]&lt;&gt;"Delayed","",IF(Flights[[#This Row],[Arrival Delay]]&gt;120,"Severe",IF(Flights[[#This Row],[Arrival Delay]]&gt;60,"Major","Moderate")))</f>
        <v/>
      </c>
      <c r="X3875" t="str">
        <f>IF(OR(AND(Flights[[#This Row],[Status]]="Cancelled",Flights[[#This Row],[Cancellation Reason]]="Airline/Carrier"),Flights[[#This Row],[Delay Type]]="Severe"),"Yes","No")</f>
        <v>No</v>
      </c>
    </row>
    <row r="3876" spans="1:24" x14ac:dyDescent="0.25">
      <c r="A3876" s="3">
        <v>42285</v>
      </c>
      <c r="B3876">
        <f>WEEKNUM(Flights[[#This Row],[Date]],2)</f>
        <v>41</v>
      </c>
      <c r="C3876">
        <f>WEEKDAY(Flights[[#This Row],[Date]],2)</f>
        <v>4</v>
      </c>
      <c r="D3876" t="s">
        <v>1449</v>
      </c>
      <c r="E3876" t="s">
        <v>1989</v>
      </c>
      <c r="F3876" t="s">
        <v>0</v>
      </c>
      <c r="G3876" t="s">
        <v>29</v>
      </c>
      <c r="H3876" t="str">
        <f>_xlfn.XLOOKUP(Flights[[#This Row],[Destination]],Airports!$A$1:$A$77,Airports!$D$1:$D$77,"Code not found")</f>
        <v>Phoenix</v>
      </c>
      <c r="I3876" t="str" cm="1">
        <f t="array" ref="I3876">_xlfn.XLOOKUP(Flights[[#This Row],[Destination]],_xlfn._TRO_TRAILING(Airports!A:A),_xlfn._TRO_TRAILING(Airports!E:E),"Code not found")</f>
        <v>AZ</v>
      </c>
      <c r="J3876" s="1">
        <v>0.77777777777777779</v>
      </c>
      <c r="K3876">
        <f>HOUR(Flights[[#This Row],[Scheduled Departure]])</f>
        <v>18</v>
      </c>
      <c r="L3876" s="1">
        <v>0.77777777777777779</v>
      </c>
      <c r="M3876">
        <v>0</v>
      </c>
      <c r="N3876">
        <v>81</v>
      </c>
      <c r="O3876" s="14">
        <f>Flights[[#This Row],[Length (min)]]/60</f>
        <v>1.35</v>
      </c>
      <c r="P3876">
        <v>370</v>
      </c>
      <c r="Q3876" s="17">
        <f>IFERROR(Flights[[#This Row],[Distance]]/Flights[[#This Row],[Length (hr)]],"")</f>
        <v>274.07407407407408</v>
      </c>
      <c r="R3876" s="1">
        <v>0.83472222222222225</v>
      </c>
      <c r="S3876" s="1">
        <v>0.83402777777777781</v>
      </c>
      <c r="T3876">
        <v>-1</v>
      </c>
      <c r="U3876" t="str">
        <f>IF(Flights[[#This Row],[Arrival Delay]]="","Cancelled",IF(Flights[[#This Row],[Arrival Delay]]&gt;15,"Delayed","On time"))</f>
        <v>On time</v>
      </c>
      <c r="V3876" t="str">
        <f>IF(Flights[[#This Row],[Status]]&lt;&gt;"Delayed","",IF(Flights[[#This Row],[Arrival Delay]]&gt;120,"Severe",IF(Flights[[#This Row],[Arrival Delay]]&gt;60,"Major","Moderate")))</f>
        <v/>
      </c>
      <c r="X3876" t="str">
        <f>IF(OR(AND(Flights[[#This Row],[Status]]="Cancelled",Flights[[#This Row],[Cancellation Reason]]="Airline/Carrier"),Flights[[#This Row],[Delay Type]]="Severe"),"Yes","No")</f>
        <v>No</v>
      </c>
    </row>
    <row r="3877" spans="1:24" x14ac:dyDescent="0.25">
      <c r="A3877" s="3">
        <v>42285</v>
      </c>
      <c r="B3877">
        <f>WEEKNUM(Flights[[#This Row],[Date]],2)</f>
        <v>41</v>
      </c>
      <c r="C3877">
        <f>WEEKDAY(Flights[[#This Row],[Date]],2)</f>
        <v>4</v>
      </c>
      <c r="D3877" t="s">
        <v>88</v>
      </c>
      <c r="E3877" t="s">
        <v>1987</v>
      </c>
      <c r="F3877" t="s">
        <v>0</v>
      </c>
      <c r="G3877" t="s">
        <v>15</v>
      </c>
      <c r="H3877" t="str">
        <f>_xlfn.XLOOKUP(Flights[[#This Row],[Destination]],Airports!$A$1:$A$77,Airports!$D$1:$D$77,"Code not found")</f>
        <v>Las Vegas</v>
      </c>
      <c r="I3877" t="str" cm="1">
        <f t="array" ref="I3877">_xlfn.XLOOKUP(Flights[[#This Row],[Destination]],_xlfn._TRO_TRAILING(Airports!A:A),_xlfn._TRO_TRAILING(Airports!E:E),"Code not found")</f>
        <v>NV</v>
      </c>
      <c r="J3877" s="1">
        <v>0.77777777777777779</v>
      </c>
      <c r="K3877">
        <f>HOUR(Flights[[#This Row],[Scheduled Departure]])</f>
        <v>18</v>
      </c>
      <c r="L3877" s="1">
        <v>0.77361111111111114</v>
      </c>
      <c r="M3877">
        <v>-6</v>
      </c>
      <c r="N3877">
        <v>70</v>
      </c>
      <c r="O3877" s="14">
        <f>Flights[[#This Row],[Length (min)]]/60</f>
        <v>1.1666666666666667</v>
      </c>
      <c r="P3877">
        <v>236</v>
      </c>
      <c r="Q3877" s="17">
        <f>IFERROR(Flights[[#This Row],[Distance]]/Flights[[#This Row],[Length (hr)]],"")</f>
        <v>202.28571428571428</v>
      </c>
      <c r="R3877" s="1">
        <v>0.82916666666666672</v>
      </c>
      <c r="S3877" s="1">
        <v>0.82222222222222219</v>
      </c>
      <c r="T3877">
        <v>-10</v>
      </c>
      <c r="U3877" t="str">
        <f>IF(Flights[[#This Row],[Arrival Delay]]="","Cancelled",IF(Flights[[#This Row],[Arrival Delay]]&gt;15,"Delayed","On time"))</f>
        <v>On time</v>
      </c>
      <c r="V3877" t="str">
        <f>IF(Flights[[#This Row],[Status]]&lt;&gt;"Delayed","",IF(Flights[[#This Row],[Arrival Delay]]&gt;120,"Severe",IF(Flights[[#This Row],[Arrival Delay]]&gt;60,"Major","Moderate")))</f>
        <v/>
      </c>
      <c r="X3877" t="str">
        <f>IF(OR(AND(Flights[[#This Row],[Status]]="Cancelled",Flights[[#This Row],[Cancellation Reason]]="Airline/Carrier"),Flights[[#This Row],[Delay Type]]="Severe"),"Yes","No")</f>
        <v>No</v>
      </c>
    </row>
    <row r="3878" spans="1:24" x14ac:dyDescent="0.25">
      <c r="A3878" s="3">
        <v>42285</v>
      </c>
      <c r="B3878">
        <f>WEEKNUM(Flights[[#This Row],[Date]],2)</f>
        <v>41</v>
      </c>
      <c r="C3878">
        <f>WEEKDAY(Flights[[#This Row],[Date]],2)</f>
        <v>4</v>
      </c>
      <c r="D3878" t="s">
        <v>1731</v>
      </c>
      <c r="E3878" t="s">
        <v>1995</v>
      </c>
      <c r="F3878" t="s">
        <v>0</v>
      </c>
      <c r="G3878" t="s">
        <v>290</v>
      </c>
      <c r="H3878" t="str">
        <f>_xlfn.XLOOKUP(Flights[[#This Row],[Destination]],Airports!$A$1:$A$77,Airports!$D$1:$D$77,"Code not found")</f>
        <v>Houston</v>
      </c>
      <c r="I3878" t="str" cm="1">
        <f t="array" ref="I3878">_xlfn.XLOOKUP(Flights[[#This Row],[Destination]],_xlfn._TRO_TRAILING(Airports!A:A),_xlfn._TRO_TRAILING(Airports!E:E),"Code not found")</f>
        <v>TX</v>
      </c>
      <c r="J3878" s="1">
        <v>0.82291666666666663</v>
      </c>
      <c r="K3878">
        <f>HOUR(Flights[[#This Row],[Scheduled Departure]])</f>
        <v>19</v>
      </c>
      <c r="L3878" s="1">
        <v>0.81944444444444442</v>
      </c>
      <c r="M3878">
        <v>-5</v>
      </c>
      <c r="N3878">
        <v>194</v>
      </c>
      <c r="O3878" s="14">
        <f>Flights[[#This Row],[Length (min)]]/60</f>
        <v>3.2333333333333334</v>
      </c>
      <c r="P3878">
        <v>1390</v>
      </c>
      <c r="Q3878" s="17">
        <f>IFERROR(Flights[[#This Row],[Distance]]/Flights[[#This Row],[Length (hr)]],"")</f>
        <v>429.89690721649481</v>
      </c>
      <c r="R3878" s="1">
        <v>3.4722222222222224E-2</v>
      </c>
      <c r="S3878" s="1">
        <v>3.7499999999999999E-2</v>
      </c>
      <c r="T3878">
        <v>4</v>
      </c>
      <c r="U3878" t="str">
        <f>IF(Flights[[#This Row],[Arrival Delay]]="","Cancelled",IF(Flights[[#This Row],[Arrival Delay]]&gt;15,"Delayed","On time"))</f>
        <v>On time</v>
      </c>
      <c r="V3878" t="str">
        <f>IF(Flights[[#This Row],[Status]]&lt;&gt;"Delayed","",IF(Flights[[#This Row],[Arrival Delay]]&gt;120,"Severe",IF(Flights[[#This Row],[Arrival Delay]]&gt;60,"Major","Moderate")))</f>
        <v/>
      </c>
      <c r="X3878" t="str">
        <f>IF(OR(AND(Flights[[#This Row],[Status]]="Cancelled",Flights[[#This Row],[Cancellation Reason]]="Airline/Carrier"),Flights[[#This Row],[Delay Type]]="Severe"),"Yes","No")</f>
        <v>No</v>
      </c>
    </row>
    <row r="3879" spans="1:24" x14ac:dyDescent="0.25">
      <c r="A3879" s="3">
        <v>42285</v>
      </c>
      <c r="B3879">
        <f>WEEKNUM(Flights[[#This Row],[Date]],2)</f>
        <v>41</v>
      </c>
      <c r="C3879">
        <f>WEEKDAY(Flights[[#This Row],[Date]],2)</f>
        <v>4</v>
      </c>
      <c r="D3879" t="s">
        <v>1823</v>
      </c>
      <c r="E3879" t="s">
        <v>1995</v>
      </c>
      <c r="F3879" t="s">
        <v>0</v>
      </c>
      <c r="G3879" t="s">
        <v>356</v>
      </c>
      <c r="H3879" t="str">
        <f>_xlfn.XLOOKUP(Flights[[#This Row],[Destination]],Airports!$A$1:$A$77,Airports!$D$1:$D$77,"Code not found")</f>
        <v>Tucson</v>
      </c>
      <c r="I3879" t="str" cm="1">
        <f t="array" ref="I3879">_xlfn.XLOOKUP(Flights[[#This Row],[Destination]],_xlfn._TRO_TRAILING(Airports!A:A),_xlfn._TRO_TRAILING(Airports!E:E),"Code not found")</f>
        <v>AZ</v>
      </c>
      <c r="J3879" s="1">
        <v>0.93402777777777779</v>
      </c>
      <c r="K3879">
        <f>HOUR(Flights[[#This Row],[Scheduled Departure]])</f>
        <v>22</v>
      </c>
      <c r="L3879" s="1">
        <v>0.92986111111111114</v>
      </c>
      <c r="M3879">
        <v>-6</v>
      </c>
      <c r="N3879">
        <v>84</v>
      </c>
      <c r="O3879" s="14">
        <f>Flights[[#This Row],[Length (min)]]/60</f>
        <v>1.4</v>
      </c>
      <c r="P3879">
        <v>451</v>
      </c>
      <c r="Q3879" s="17">
        <f>IFERROR(Flights[[#This Row],[Distance]]/Flights[[#This Row],[Length (hr)]],"")</f>
        <v>322.14285714285717</v>
      </c>
      <c r="R3879" s="1">
        <v>0.98958333333333337</v>
      </c>
      <c r="S3879" s="1">
        <v>0.98819444444444449</v>
      </c>
      <c r="T3879">
        <v>-2</v>
      </c>
      <c r="U3879" t="str">
        <f>IF(Flights[[#This Row],[Arrival Delay]]="","Cancelled",IF(Flights[[#This Row],[Arrival Delay]]&gt;15,"Delayed","On time"))</f>
        <v>On time</v>
      </c>
      <c r="V3879" t="str">
        <f>IF(Flights[[#This Row],[Status]]&lt;&gt;"Delayed","",IF(Flights[[#This Row],[Arrival Delay]]&gt;120,"Severe",IF(Flights[[#This Row],[Arrival Delay]]&gt;60,"Major","Moderate")))</f>
        <v/>
      </c>
      <c r="X3879" t="str">
        <f>IF(OR(AND(Flights[[#This Row],[Status]]="Cancelled",Flights[[#This Row],[Cancellation Reason]]="Airline/Carrier"),Flights[[#This Row],[Delay Type]]="Severe"),"Yes","No")</f>
        <v>No</v>
      </c>
    </row>
    <row r="3880" spans="1:24" x14ac:dyDescent="0.25">
      <c r="A3880" s="3">
        <v>42285</v>
      </c>
      <c r="B3880">
        <f>WEEKNUM(Flights[[#This Row],[Date]],2)</f>
        <v>41</v>
      </c>
      <c r="C3880">
        <f>WEEKDAY(Flights[[#This Row],[Date]],2)</f>
        <v>4</v>
      </c>
      <c r="D3880" t="s">
        <v>677</v>
      </c>
      <c r="E3880" t="s">
        <v>1994</v>
      </c>
      <c r="F3880" t="s">
        <v>0</v>
      </c>
      <c r="G3880" t="s">
        <v>339</v>
      </c>
      <c r="H3880" t="str">
        <f>_xlfn.XLOOKUP(Flights[[#This Row],[Destination]],Airports!$A$1:$A$77,Airports!$D$1:$D$77,"Code not found")</f>
        <v>San Diego</v>
      </c>
      <c r="I3880" t="str" cm="1">
        <f t="array" ref="I3880">_xlfn.XLOOKUP(Flights[[#This Row],[Destination]],_xlfn._TRO_TRAILING(Airports!A:A),_xlfn._TRO_TRAILING(Airports!E:E),"Code not found")</f>
        <v>CA</v>
      </c>
      <c r="J3880" s="1">
        <v>0.96180555555555558</v>
      </c>
      <c r="K3880">
        <f>HOUR(Flights[[#This Row],[Scheduled Departure]])</f>
        <v>23</v>
      </c>
      <c r="L3880" s="1">
        <v>0.96180555555555558</v>
      </c>
      <c r="M3880">
        <v>0</v>
      </c>
      <c r="N3880">
        <v>49</v>
      </c>
      <c r="O3880" s="14">
        <f>Flights[[#This Row],[Length (min)]]/60</f>
        <v>0.81666666666666665</v>
      </c>
      <c r="P3880">
        <v>109</v>
      </c>
      <c r="Q3880" s="17">
        <f>IFERROR(Flights[[#This Row],[Distance]]/Flights[[#This Row],[Length (hr)]],"")</f>
        <v>133.46938775510205</v>
      </c>
      <c r="R3880" s="1">
        <v>0.99791666666666667</v>
      </c>
      <c r="S3880" s="1">
        <v>0.99583333333333335</v>
      </c>
      <c r="T3880">
        <v>-3</v>
      </c>
      <c r="U3880" t="str">
        <f>IF(Flights[[#This Row],[Arrival Delay]]="","Cancelled",IF(Flights[[#This Row],[Arrival Delay]]&gt;15,"Delayed","On time"))</f>
        <v>On time</v>
      </c>
      <c r="V3880" t="str">
        <f>IF(Flights[[#This Row],[Status]]&lt;&gt;"Delayed","",IF(Flights[[#This Row],[Arrival Delay]]&gt;120,"Severe",IF(Flights[[#This Row],[Arrival Delay]]&gt;60,"Major","Moderate")))</f>
        <v/>
      </c>
      <c r="X3880" t="str">
        <f>IF(OR(AND(Flights[[#This Row],[Status]]="Cancelled",Flights[[#This Row],[Cancellation Reason]]="Airline/Carrier"),Flights[[#This Row],[Delay Type]]="Severe"),"Yes","No")</f>
        <v>No</v>
      </c>
    </row>
    <row r="3881" spans="1:24" x14ac:dyDescent="0.25">
      <c r="A3881" s="3">
        <v>42285</v>
      </c>
      <c r="B3881">
        <f>WEEKNUM(Flights[[#This Row],[Date]],2)</f>
        <v>41</v>
      </c>
      <c r="C3881">
        <f>WEEKDAY(Flights[[#This Row],[Date]],2)</f>
        <v>4</v>
      </c>
      <c r="D3881" t="s">
        <v>669</v>
      </c>
      <c r="E3881" t="s">
        <v>1992</v>
      </c>
      <c r="F3881" t="s">
        <v>0</v>
      </c>
      <c r="G3881" t="s">
        <v>285</v>
      </c>
      <c r="H3881" t="str">
        <f>_xlfn.XLOOKUP(Flights[[#This Row],[Destination]],Airports!$A$1:$A$77,Airports!$D$1:$D$77,"Code not found")</f>
        <v>Fort Lauderdale</v>
      </c>
      <c r="I3881" t="str" cm="1">
        <f t="array" ref="I3881">_xlfn.XLOOKUP(Flights[[#This Row],[Destination]],_xlfn._TRO_TRAILING(Airports!A:A),_xlfn._TRO_TRAILING(Airports!E:E),"Code not found")</f>
        <v>FL</v>
      </c>
      <c r="J3881" s="1">
        <v>0.96805555555555556</v>
      </c>
      <c r="K3881">
        <f>HOUR(Flights[[#This Row],[Scheduled Departure]])</f>
        <v>23</v>
      </c>
      <c r="L3881" s="1">
        <v>0.97638888888888886</v>
      </c>
      <c r="M3881">
        <v>12</v>
      </c>
      <c r="N3881">
        <v>301</v>
      </c>
      <c r="O3881" s="14">
        <f>Flights[[#This Row],[Length (min)]]/60</f>
        <v>5.0166666666666666</v>
      </c>
      <c r="P3881">
        <v>2343</v>
      </c>
      <c r="Q3881" s="17">
        <f>IFERROR(Flights[[#This Row],[Distance]]/Flights[[#This Row],[Length (hr)]],"")</f>
        <v>467.04318936877075</v>
      </c>
      <c r="R3881" s="1">
        <v>0.29722222222222222</v>
      </c>
      <c r="S3881" s="1">
        <v>0.31041666666666667</v>
      </c>
      <c r="T3881">
        <v>19</v>
      </c>
      <c r="U3881" t="str">
        <f>IF(Flights[[#This Row],[Arrival Delay]]="","Cancelled",IF(Flights[[#This Row],[Arrival Delay]]&gt;15,"Delayed","On time"))</f>
        <v>Delayed</v>
      </c>
      <c r="V3881" t="str">
        <f>IF(Flights[[#This Row],[Status]]&lt;&gt;"Delayed","",IF(Flights[[#This Row],[Arrival Delay]]&gt;120,"Severe",IF(Flights[[#This Row],[Arrival Delay]]&gt;60,"Major","Moderate")))</f>
        <v>Moderate</v>
      </c>
      <c r="X3881" t="str">
        <f>IF(OR(AND(Flights[[#This Row],[Status]]="Cancelled",Flights[[#This Row],[Cancellation Reason]]="Airline/Carrier"),Flights[[#This Row],[Delay Type]]="Severe"),"Yes","No")</f>
        <v>No</v>
      </c>
    </row>
    <row r="3882" spans="1:24" x14ac:dyDescent="0.25">
      <c r="A3882" s="3">
        <v>42286</v>
      </c>
      <c r="B3882">
        <f>WEEKNUM(Flights[[#This Row],[Date]],2)</f>
        <v>41</v>
      </c>
      <c r="C3882">
        <f>WEEKDAY(Flights[[#This Row],[Date]],2)</f>
        <v>5</v>
      </c>
      <c r="D3882" t="s">
        <v>1824</v>
      </c>
      <c r="E3882" t="s">
        <v>1995</v>
      </c>
      <c r="F3882" t="s">
        <v>0</v>
      </c>
      <c r="G3882" t="s">
        <v>273</v>
      </c>
      <c r="H3882" t="str">
        <f>_xlfn.XLOOKUP(Flights[[#This Row],[Destination]],Airports!$A$1:$A$77,Airports!$D$1:$D$77,"Code not found")</f>
        <v>Denver</v>
      </c>
      <c r="I3882" t="str" cm="1">
        <f t="array" ref="I3882">_xlfn.XLOOKUP(Flights[[#This Row],[Destination]],_xlfn._TRO_TRAILING(Airports!A:A),_xlfn._TRO_TRAILING(Airports!E:E),"Code not found")</f>
        <v>CO</v>
      </c>
      <c r="J3882" s="1">
        <v>0.22916666666666666</v>
      </c>
      <c r="K3882">
        <f>HOUR(Flights[[#This Row],[Scheduled Departure]])</f>
        <v>5</v>
      </c>
      <c r="L3882" s="1">
        <v>0.22847222222222222</v>
      </c>
      <c r="M3882">
        <v>-1</v>
      </c>
      <c r="N3882">
        <v>151</v>
      </c>
      <c r="O3882" s="14">
        <f>Flights[[#This Row],[Length (min)]]/60</f>
        <v>2.5166666666666666</v>
      </c>
      <c r="P3882">
        <v>862</v>
      </c>
      <c r="Q3882" s="17">
        <f>IFERROR(Flights[[#This Row],[Distance]]/Flights[[#This Row],[Length (hr)]],"")</f>
        <v>342.51655629139071</v>
      </c>
      <c r="R3882" s="1">
        <v>0.37152777777777779</v>
      </c>
      <c r="S3882" s="1">
        <v>0.375</v>
      </c>
      <c r="T3882">
        <v>5</v>
      </c>
      <c r="U3882" t="str">
        <f>IF(Flights[[#This Row],[Arrival Delay]]="","Cancelled",IF(Flights[[#This Row],[Arrival Delay]]&gt;15,"Delayed","On time"))</f>
        <v>On time</v>
      </c>
      <c r="V3882" t="str">
        <f>IF(Flights[[#This Row],[Status]]&lt;&gt;"Delayed","",IF(Flights[[#This Row],[Arrival Delay]]&gt;120,"Severe",IF(Flights[[#This Row],[Arrival Delay]]&gt;60,"Major","Moderate")))</f>
        <v/>
      </c>
      <c r="X3882" t="str">
        <f>IF(OR(AND(Flights[[#This Row],[Status]]="Cancelled",Flights[[#This Row],[Cancellation Reason]]="Airline/Carrier"),Flights[[#This Row],[Delay Type]]="Severe"),"Yes","No")</f>
        <v>No</v>
      </c>
    </row>
    <row r="3883" spans="1:24" x14ac:dyDescent="0.25">
      <c r="A3883" s="3">
        <v>42286</v>
      </c>
      <c r="B3883">
        <f>WEEKNUM(Flights[[#This Row],[Date]],2)</f>
        <v>41</v>
      </c>
      <c r="C3883">
        <f>WEEKDAY(Flights[[#This Row],[Date]],2)</f>
        <v>5</v>
      </c>
      <c r="D3883" t="s">
        <v>1716</v>
      </c>
      <c r="E3883" t="s">
        <v>1995</v>
      </c>
      <c r="F3883" t="s">
        <v>0</v>
      </c>
      <c r="G3883" t="s">
        <v>351</v>
      </c>
      <c r="H3883" t="str">
        <f>_xlfn.XLOOKUP(Flights[[#This Row],[Destination]],Airports!$A$1:$A$77,Airports!$D$1:$D$77,"Code not found")</f>
        <v>Sacramento</v>
      </c>
      <c r="I3883" t="str" cm="1">
        <f t="array" ref="I3883">_xlfn.XLOOKUP(Flights[[#This Row],[Destination]],_xlfn._TRO_TRAILING(Airports!A:A),_xlfn._TRO_TRAILING(Airports!E:E),"Code not found")</f>
        <v>CA</v>
      </c>
      <c r="J3883" s="1">
        <v>0.25</v>
      </c>
      <c r="K3883">
        <f>HOUR(Flights[[#This Row],[Scheduled Departure]])</f>
        <v>6</v>
      </c>
      <c r="L3883" s="1">
        <v>0.24583333333333332</v>
      </c>
      <c r="M3883">
        <v>-6</v>
      </c>
      <c r="N3883">
        <v>83</v>
      </c>
      <c r="O3883" s="14">
        <f>Flights[[#This Row],[Length (min)]]/60</f>
        <v>1.3833333333333333</v>
      </c>
      <c r="P3883">
        <v>373</v>
      </c>
      <c r="Q3883" s="17">
        <f>IFERROR(Flights[[#This Row],[Distance]]/Flights[[#This Row],[Length (hr)]],"")</f>
        <v>269.63855421686748</v>
      </c>
      <c r="R3883" s="1">
        <v>0.30208333333333331</v>
      </c>
      <c r="S3883" s="1">
        <v>0.3034722222222222</v>
      </c>
      <c r="T3883">
        <v>2</v>
      </c>
      <c r="U3883" t="str">
        <f>IF(Flights[[#This Row],[Arrival Delay]]="","Cancelled",IF(Flights[[#This Row],[Arrival Delay]]&gt;15,"Delayed","On time"))</f>
        <v>On time</v>
      </c>
      <c r="V3883" t="str">
        <f>IF(Flights[[#This Row],[Status]]&lt;&gt;"Delayed","",IF(Flights[[#This Row],[Arrival Delay]]&gt;120,"Severe",IF(Flights[[#This Row],[Arrival Delay]]&gt;60,"Major","Moderate")))</f>
        <v/>
      </c>
      <c r="X3883" t="str">
        <f>IF(OR(AND(Flights[[#This Row],[Status]]="Cancelled",Flights[[#This Row],[Cancellation Reason]]="Airline/Carrier"),Flights[[#This Row],[Delay Type]]="Severe"),"Yes","No")</f>
        <v>No</v>
      </c>
    </row>
    <row r="3884" spans="1:24" x14ac:dyDescent="0.25">
      <c r="A3884" s="3">
        <v>42286</v>
      </c>
      <c r="B3884">
        <f>WEEKNUM(Flights[[#This Row],[Date]],2)</f>
        <v>41</v>
      </c>
      <c r="C3884">
        <f>WEEKDAY(Flights[[#This Row],[Date]],2)</f>
        <v>5</v>
      </c>
      <c r="D3884" t="s">
        <v>1089</v>
      </c>
      <c r="E3884" t="s">
        <v>1994</v>
      </c>
      <c r="F3884" t="s">
        <v>0</v>
      </c>
      <c r="G3884" t="s">
        <v>356</v>
      </c>
      <c r="H3884" t="str">
        <f>_xlfn.XLOOKUP(Flights[[#This Row],[Destination]],Airports!$A$1:$A$77,Airports!$D$1:$D$77,"Code not found")</f>
        <v>Tucson</v>
      </c>
      <c r="I3884" t="str" cm="1">
        <f t="array" ref="I3884">_xlfn.XLOOKUP(Flights[[#This Row],[Destination]],_xlfn._TRO_TRAILING(Airports!A:A),_xlfn._TRO_TRAILING(Airports!E:E),"Code not found")</f>
        <v>AZ</v>
      </c>
      <c r="J3884" s="1">
        <v>0.32291666666666669</v>
      </c>
      <c r="K3884">
        <f>HOUR(Flights[[#This Row],[Scheduled Departure]])</f>
        <v>7</v>
      </c>
      <c r="L3884" s="1">
        <v>0.32430555555555557</v>
      </c>
      <c r="M3884">
        <v>2</v>
      </c>
      <c r="N3884">
        <v>96</v>
      </c>
      <c r="O3884" s="14">
        <f>Flights[[#This Row],[Length (min)]]/60</f>
        <v>1.6</v>
      </c>
      <c r="P3884">
        <v>451</v>
      </c>
      <c r="Q3884" s="17">
        <f>IFERROR(Flights[[#This Row],[Distance]]/Flights[[#This Row],[Length (hr)]],"")</f>
        <v>281.875</v>
      </c>
      <c r="R3884" s="1">
        <v>0.38819444444444445</v>
      </c>
      <c r="S3884" s="1">
        <v>0.39097222222222222</v>
      </c>
      <c r="T3884">
        <v>4</v>
      </c>
      <c r="U3884" t="str">
        <f>IF(Flights[[#This Row],[Arrival Delay]]="","Cancelled",IF(Flights[[#This Row],[Arrival Delay]]&gt;15,"Delayed","On time"))</f>
        <v>On time</v>
      </c>
      <c r="V3884" t="str">
        <f>IF(Flights[[#This Row],[Status]]&lt;&gt;"Delayed","",IF(Flights[[#This Row],[Arrival Delay]]&gt;120,"Severe",IF(Flights[[#This Row],[Arrival Delay]]&gt;60,"Major","Moderate")))</f>
        <v/>
      </c>
      <c r="X3884" t="str">
        <f>IF(OR(AND(Flights[[#This Row],[Status]]="Cancelled",Flights[[#This Row],[Cancellation Reason]]="Airline/Carrier"),Flights[[#This Row],[Delay Type]]="Severe"),"Yes","No")</f>
        <v>No</v>
      </c>
    </row>
    <row r="3885" spans="1:24" x14ac:dyDescent="0.25">
      <c r="A3885" s="3">
        <v>42286</v>
      </c>
      <c r="B3885">
        <f>WEEKNUM(Flights[[#This Row],[Date]],2)</f>
        <v>41</v>
      </c>
      <c r="C3885">
        <f>WEEKDAY(Flights[[#This Row],[Date]],2)</f>
        <v>5</v>
      </c>
      <c r="D3885" t="s">
        <v>1671</v>
      </c>
      <c r="E3885" t="s">
        <v>1995</v>
      </c>
      <c r="F3885" t="s">
        <v>0</v>
      </c>
      <c r="G3885" t="s">
        <v>7</v>
      </c>
      <c r="H3885" t="str">
        <f>_xlfn.XLOOKUP(Flights[[#This Row],[Destination]],Airports!$A$1:$A$77,Airports!$D$1:$D$77,"Code not found")</f>
        <v>Austin</v>
      </c>
      <c r="I3885" t="str" cm="1">
        <f t="array" ref="I3885">_xlfn.XLOOKUP(Flights[[#This Row],[Destination]],_xlfn._TRO_TRAILING(Airports!A:A),_xlfn._TRO_TRAILING(Airports!E:E),"Code not found")</f>
        <v>TX</v>
      </c>
      <c r="J3885" s="1">
        <v>0.3611111111111111</v>
      </c>
      <c r="K3885">
        <f>HOUR(Flights[[#This Row],[Scheduled Departure]])</f>
        <v>8</v>
      </c>
      <c r="L3885" s="1">
        <v>0.35833333333333334</v>
      </c>
      <c r="M3885">
        <v>-4</v>
      </c>
      <c r="N3885">
        <v>188</v>
      </c>
      <c r="O3885" s="14">
        <f>Flights[[#This Row],[Length (min)]]/60</f>
        <v>3.1333333333333333</v>
      </c>
      <c r="P3885">
        <v>1242</v>
      </c>
      <c r="Q3885" s="17">
        <f>IFERROR(Flights[[#This Row],[Distance]]/Flights[[#This Row],[Length (hr)]],"")</f>
        <v>396.38297872340428</v>
      </c>
      <c r="R3885" s="1">
        <v>0.56597222222222221</v>
      </c>
      <c r="S3885" s="1">
        <v>0.57222222222222219</v>
      </c>
      <c r="T3885">
        <v>9</v>
      </c>
      <c r="U3885" t="str">
        <f>IF(Flights[[#This Row],[Arrival Delay]]="","Cancelled",IF(Flights[[#This Row],[Arrival Delay]]&gt;15,"Delayed","On time"))</f>
        <v>On time</v>
      </c>
      <c r="V3885" t="str">
        <f>IF(Flights[[#This Row],[Status]]&lt;&gt;"Delayed","",IF(Flights[[#This Row],[Arrival Delay]]&gt;120,"Severe",IF(Flights[[#This Row],[Arrival Delay]]&gt;60,"Major","Moderate")))</f>
        <v/>
      </c>
      <c r="X3885" t="str">
        <f>IF(OR(AND(Flights[[#This Row],[Status]]="Cancelled",Flights[[#This Row],[Cancellation Reason]]="Airline/Carrier"),Flights[[#This Row],[Delay Type]]="Severe"),"Yes","No")</f>
        <v>No</v>
      </c>
    </row>
    <row r="3886" spans="1:24" x14ac:dyDescent="0.25">
      <c r="A3886" s="3">
        <v>42286</v>
      </c>
      <c r="B3886">
        <f>WEEKNUM(Flights[[#This Row],[Date]],2)</f>
        <v>41</v>
      </c>
      <c r="C3886">
        <f>WEEKDAY(Flights[[#This Row],[Date]],2)</f>
        <v>5</v>
      </c>
      <c r="D3886" t="s">
        <v>398</v>
      </c>
      <c r="E3886" t="s">
        <v>1996</v>
      </c>
      <c r="F3886" t="s">
        <v>0</v>
      </c>
      <c r="G3886" t="s">
        <v>15</v>
      </c>
      <c r="H3886" t="str">
        <f>_xlfn.XLOOKUP(Flights[[#This Row],[Destination]],Airports!$A$1:$A$77,Airports!$D$1:$D$77,"Code not found")</f>
        <v>Las Vegas</v>
      </c>
      <c r="I3886" t="str" cm="1">
        <f t="array" ref="I3886">_xlfn.XLOOKUP(Flights[[#This Row],[Destination]],_xlfn._TRO_TRAILING(Airports!A:A),_xlfn._TRO_TRAILING(Airports!E:E),"Code not found")</f>
        <v>NV</v>
      </c>
      <c r="J3886" s="1">
        <v>0.375</v>
      </c>
      <c r="K3886">
        <f>HOUR(Flights[[#This Row],[Scheduled Departure]])</f>
        <v>9</v>
      </c>
      <c r="L3886" s="1">
        <v>0.37361111111111112</v>
      </c>
      <c r="M3886">
        <v>-2</v>
      </c>
      <c r="N3886">
        <v>69</v>
      </c>
      <c r="O3886" s="14">
        <f>Flights[[#This Row],[Length (min)]]/60</f>
        <v>1.1499999999999999</v>
      </c>
      <c r="P3886">
        <v>236</v>
      </c>
      <c r="Q3886" s="17">
        <f>IFERROR(Flights[[#This Row],[Distance]]/Flights[[#This Row],[Length (hr)]],"")</f>
        <v>205.21739130434784</v>
      </c>
      <c r="R3886" s="1">
        <v>0.4201388888888889</v>
      </c>
      <c r="S3886" s="1">
        <v>0.42152777777777778</v>
      </c>
      <c r="T3886">
        <v>2</v>
      </c>
      <c r="U3886" t="str">
        <f>IF(Flights[[#This Row],[Arrival Delay]]="","Cancelled",IF(Flights[[#This Row],[Arrival Delay]]&gt;15,"Delayed","On time"))</f>
        <v>On time</v>
      </c>
      <c r="V3886" t="str">
        <f>IF(Flights[[#This Row],[Status]]&lt;&gt;"Delayed","",IF(Flights[[#This Row],[Arrival Delay]]&gt;120,"Severe",IF(Flights[[#This Row],[Arrival Delay]]&gt;60,"Major","Moderate")))</f>
        <v/>
      </c>
      <c r="X3886" t="str">
        <f>IF(OR(AND(Flights[[#This Row],[Status]]="Cancelled",Flights[[#This Row],[Cancellation Reason]]="Airline/Carrier"),Flights[[#This Row],[Delay Type]]="Severe"),"Yes","No")</f>
        <v>No</v>
      </c>
    </row>
    <row r="3887" spans="1:24" x14ac:dyDescent="0.25">
      <c r="A3887" s="3">
        <v>42286</v>
      </c>
      <c r="B3887">
        <f>WEEKNUM(Flights[[#This Row],[Date]],2)</f>
        <v>41</v>
      </c>
      <c r="C3887">
        <f>WEEKDAY(Flights[[#This Row],[Date]],2)</f>
        <v>5</v>
      </c>
      <c r="D3887" t="s">
        <v>1231</v>
      </c>
      <c r="E3887" t="s">
        <v>1994</v>
      </c>
      <c r="F3887" t="s">
        <v>0</v>
      </c>
      <c r="G3887" t="s">
        <v>349</v>
      </c>
      <c r="H3887" t="str">
        <f>_xlfn.XLOOKUP(Flights[[#This Row],[Destination]],Airports!$A$1:$A$77,Airports!$D$1:$D$77,"Code not found")</f>
        <v>Salt Lake City</v>
      </c>
      <c r="I3887" t="str" cm="1">
        <f t="array" ref="I3887">_xlfn.XLOOKUP(Flights[[#This Row],[Destination]],_xlfn._TRO_TRAILING(Airports!A:A),_xlfn._TRO_TRAILING(Airports!E:E),"Code not found")</f>
        <v>UT</v>
      </c>
      <c r="J3887" s="1">
        <v>0.3888888888888889</v>
      </c>
      <c r="K3887">
        <f>HOUR(Flights[[#This Row],[Scheduled Departure]])</f>
        <v>9</v>
      </c>
      <c r="L3887" s="1">
        <v>0.38819444444444445</v>
      </c>
      <c r="M3887">
        <v>-1</v>
      </c>
      <c r="N3887">
        <v>130</v>
      </c>
      <c r="O3887" s="14">
        <f>Flights[[#This Row],[Length (min)]]/60</f>
        <v>2.1666666666666665</v>
      </c>
      <c r="P3887">
        <v>590</v>
      </c>
      <c r="Q3887" s="17">
        <f>IFERROR(Flights[[#This Row],[Distance]]/Flights[[#This Row],[Length (hr)]],"")</f>
        <v>272.30769230769232</v>
      </c>
      <c r="R3887" s="1">
        <v>0.51180555555555551</v>
      </c>
      <c r="S3887" s="1">
        <v>0.52013888888888893</v>
      </c>
      <c r="T3887">
        <v>12</v>
      </c>
      <c r="U3887" t="str">
        <f>IF(Flights[[#This Row],[Arrival Delay]]="","Cancelled",IF(Flights[[#This Row],[Arrival Delay]]&gt;15,"Delayed","On time"))</f>
        <v>On time</v>
      </c>
      <c r="V3887" t="str">
        <f>IF(Flights[[#This Row],[Status]]&lt;&gt;"Delayed","",IF(Flights[[#This Row],[Arrival Delay]]&gt;120,"Severe",IF(Flights[[#This Row],[Arrival Delay]]&gt;60,"Major","Moderate")))</f>
        <v/>
      </c>
      <c r="X3887" t="str">
        <f>IF(OR(AND(Flights[[#This Row],[Status]]="Cancelled",Flights[[#This Row],[Cancellation Reason]]="Airline/Carrier"),Flights[[#This Row],[Delay Type]]="Severe"),"Yes","No")</f>
        <v>No</v>
      </c>
    </row>
    <row r="3888" spans="1:24" x14ac:dyDescent="0.25">
      <c r="A3888" s="3">
        <v>42286</v>
      </c>
      <c r="B3888">
        <f>WEEKNUM(Flights[[#This Row],[Date]],2)</f>
        <v>41</v>
      </c>
      <c r="C3888">
        <f>WEEKDAY(Flights[[#This Row],[Date]],2)</f>
        <v>5</v>
      </c>
      <c r="D3888" t="s">
        <v>1727</v>
      </c>
      <c r="E3888" t="s">
        <v>1995</v>
      </c>
      <c r="F3888" t="s">
        <v>0</v>
      </c>
      <c r="G3888" t="s">
        <v>29</v>
      </c>
      <c r="H3888" t="str">
        <f>_xlfn.XLOOKUP(Flights[[#This Row],[Destination]],Airports!$A$1:$A$77,Airports!$D$1:$D$77,"Code not found")</f>
        <v>Phoenix</v>
      </c>
      <c r="I3888" t="str" cm="1">
        <f t="array" ref="I3888">_xlfn.XLOOKUP(Flights[[#This Row],[Destination]],_xlfn._TRO_TRAILING(Airports!A:A),_xlfn._TRO_TRAILING(Airports!E:E),"Code not found")</f>
        <v>AZ</v>
      </c>
      <c r="J3888" s="1">
        <v>0.46180555555555558</v>
      </c>
      <c r="K3888">
        <f>HOUR(Flights[[#This Row],[Scheduled Departure]])</f>
        <v>11</v>
      </c>
      <c r="L3888" s="1">
        <v>0.46041666666666664</v>
      </c>
      <c r="M3888">
        <v>-2</v>
      </c>
      <c r="N3888">
        <v>70</v>
      </c>
      <c r="O3888" s="14">
        <f>Flights[[#This Row],[Length (min)]]/60</f>
        <v>1.1666666666666667</v>
      </c>
      <c r="P3888">
        <v>370</v>
      </c>
      <c r="Q3888" s="17">
        <f>IFERROR(Flights[[#This Row],[Distance]]/Flights[[#This Row],[Length (hr)]],"")</f>
        <v>317.14285714285711</v>
      </c>
      <c r="R3888" s="1">
        <v>0.51388888888888884</v>
      </c>
      <c r="S3888" s="1">
        <v>0.50902777777777775</v>
      </c>
      <c r="T3888">
        <v>-7</v>
      </c>
      <c r="U3888" t="str">
        <f>IF(Flights[[#This Row],[Arrival Delay]]="","Cancelled",IF(Flights[[#This Row],[Arrival Delay]]&gt;15,"Delayed","On time"))</f>
        <v>On time</v>
      </c>
      <c r="V3888" t="str">
        <f>IF(Flights[[#This Row],[Status]]&lt;&gt;"Delayed","",IF(Flights[[#This Row],[Arrival Delay]]&gt;120,"Severe",IF(Flights[[#This Row],[Arrival Delay]]&gt;60,"Major","Moderate")))</f>
        <v/>
      </c>
      <c r="X3888" t="str">
        <f>IF(OR(AND(Flights[[#This Row],[Status]]="Cancelled",Flights[[#This Row],[Cancellation Reason]]="Airline/Carrier"),Flights[[#This Row],[Delay Type]]="Severe"),"Yes","No")</f>
        <v>No</v>
      </c>
    </row>
    <row r="3889" spans="1:24" x14ac:dyDescent="0.25">
      <c r="A3889" s="3">
        <v>42286</v>
      </c>
      <c r="B3889">
        <f>WEEKNUM(Flights[[#This Row],[Date]],2)</f>
        <v>41</v>
      </c>
      <c r="C3889">
        <f>WEEKDAY(Flights[[#This Row],[Date]],2)</f>
        <v>5</v>
      </c>
      <c r="D3889" t="s">
        <v>1815</v>
      </c>
      <c r="E3889" t="s">
        <v>1995</v>
      </c>
      <c r="F3889" t="s">
        <v>0</v>
      </c>
      <c r="G3889" t="s">
        <v>290</v>
      </c>
      <c r="H3889" t="str">
        <f>_xlfn.XLOOKUP(Flights[[#This Row],[Destination]],Airports!$A$1:$A$77,Airports!$D$1:$D$77,"Code not found")</f>
        <v>Houston</v>
      </c>
      <c r="I3889" t="str" cm="1">
        <f t="array" ref="I3889">_xlfn.XLOOKUP(Flights[[#This Row],[Destination]],_xlfn._TRO_TRAILING(Airports!A:A),_xlfn._TRO_TRAILING(Airports!E:E),"Code not found")</f>
        <v>TX</v>
      </c>
      <c r="J3889" s="1">
        <v>0.4826388888888889</v>
      </c>
      <c r="K3889">
        <f>HOUR(Flights[[#This Row],[Scheduled Departure]])</f>
        <v>11</v>
      </c>
      <c r="L3889" s="1">
        <v>0.47986111111111113</v>
      </c>
      <c r="M3889">
        <v>-4</v>
      </c>
      <c r="N3889">
        <v>197</v>
      </c>
      <c r="O3889" s="14">
        <f>Flights[[#This Row],[Length (min)]]/60</f>
        <v>3.2833333333333332</v>
      </c>
      <c r="P3889">
        <v>1390</v>
      </c>
      <c r="Q3889" s="17">
        <f>IFERROR(Flights[[#This Row],[Distance]]/Flights[[#This Row],[Length (hr)]],"")</f>
        <v>423.35025380710664</v>
      </c>
      <c r="R3889" s="1">
        <v>0.69791666666666663</v>
      </c>
      <c r="S3889" s="1">
        <v>0.7</v>
      </c>
      <c r="T3889">
        <v>3</v>
      </c>
      <c r="U3889" t="str">
        <f>IF(Flights[[#This Row],[Arrival Delay]]="","Cancelled",IF(Flights[[#This Row],[Arrival Delay]]&gt;15,"Delayed","On time"))</f>
        <v>On time</v>
      </c>
      <c r="V3889" t="str">
        <f>IF(Flights[[#This Row],[Status]]&lt;&gt;"Delayed","",IF(Flights[[#This Row],[Arrival Delay]]&gt;120,"Severe",IF(Flights[[#This Row],[Arrival Delay]]&gt;60,"Major","Moderate")))</f>
        <v/>
      </c>
      <c r="X3889" t="str">
        <f>IF(OR(AND(Flights[[#This Row],[Status]]="Cancelled",Flights[[#This Row],[Cancellation Reason]]="Airline/Carrier"),Flights[[#This Row],[Delay Type]]="Severe"),"Yes","No")</f>
        <v>No</v>
      </c>
    </row>
    <row r="3890" spans="1:24" x14ac:dyDescent="0.25">
      <c r="A3890" s="3">
        <v>42286</v>
      </c>
      <c r="B3890">
        <f>WEEKNUM(Flights[[#This Row],[Date]],2)</f>
        <v>41</v>
      </c>
      <c r="C3890">
        <f>WEEKDAY(Flights[[#This Row],[Date]],2)</f>
        <v>5</v>
      </c>
      <c r="D3890" t="s">
        <v>819</v>
      </c>
      <c r="E3890" t="s">
        <v>1989</v>
      </c>
      <c r="F3890" t="s">
        <v>0</v>
      </c>
      <c r="G3890" t="s">
        <v>316</v>
      </c>
      <c r="H3890" t="str">
        <f>_xlfn.XLOOKUP(Flights[[#This Row],[Destination]],Airports!$A$1:$A$77,Airports!$D$1:$D$77,"Code not found")</f>
        <v>New Orleans</v>
      </c>
      <c r="I3890" t="str" cm="1">
        <f t="array" ref="I3890">_xlfn.XLOOKUP(Flights[[#This Row],[Destination]],_xlfn._TRO_TRAILING(Airports!A:A),_xlfn._TRO_TRAILING(Airports!E:E),"Code not found")</f>
        <v>LA</v>
      </c>
      <c r="J3890" s="1">
        <v>0.53125</v>
      </c>
      <c r="K3890">
        <f>HOUR(Flights[[#This Row],[Scheduled Departure]])</f>
        <v>12</v>
      </c>
      <c r="L3890" s="1">
        <v>0.52916666666666667</v>
      </c>
      <c r="M3890">
        <v>-3</v>
      </c>
      <c r="N3890">
        <v>222</v>
      </c>
      <c r="O3890" s="14">
        <f>Flights[[#This Row],[Length (min)]]/60</f>
        <v>3.7</v>
      </c>
      <c r="P3890">
        <v>1670</v>
      </c>
      <c r="Q3890" s="17">
        <f>IFERROR(Flights[[#This Row],[Distance]]/Flights[[#This Row],[Length (hr)]],"")</f>
        <v>451.35135135135135</v>
      </c>
      <c r="R3890" s="1">
        <v>0.76875000000000004</v>
      </c>
      <c r="S3890" s="1">
        <v>0.76666666666666672</v>
      </c>
      <c r="T3890">
        <v>-3</v>
      </c>
      <c r="U3890" t="str">
        <f>IF(Flights[[#This Row],[Arrival Delay]]="","Cancelled",IF(Flights[[#This Row],[Arrival Delay]]&gt;15,"Delayed","On time"))</f>
        <v>On time</v>
      </c>
      <c r="V3890" t="str">
        <f>IF(Flights[[#This Row],[Status]]&lt;&gt;"Delayed","",IF(Flights[[#This Row],[Arrival Delay]]&gt;120,"Severe",IF(Flights[[#This Row],[Arrival Delay]]&gt;60,"Major","Moderate")))</f>
        <v/>
      </c>
      <c r="X3890" t="str">
        <f>IF(OR(AND(Flights[[#This Row],[Status]]="Cancelled",Flights[[#This Row],[Cancellation Reason]]="Airline/Carrier"),Flights[[#This Row],[Delay Type]]="Severe"),"Yes","No")</f>
        <v>No</v>
      </c>
    </row>
    <row r="3891" spans="1:24" x14ac:dyDescent="0.25">
      <c r="A3891" s="3">
        <v>42286</v>
      </c>
      <c r="B3891">
        <f>WEEKNUM(Flights[[#This Row],[Date]],2)</f>
        <v>41</v>
      </c>
      <c r="C3891">
        <f>WEEKDAY(Flights[[#This Row],[Date]],2)</f>
        <v>5</v>
      </c>
      <c r="D3891" t="s">
        <v>1126</v>
      </c>
      <c r="E3891" t="s">
        <v>1995</v>
      </c>
      <c r="F3891" t="s">
        <v>0</v>
      </c>
      <c r="G3891" t="s">
        <v>9</v>
      </c>
      <c r="H3891" t="str">
        <f>_xlfn.XLOOKUP(Flights[[#This Row],[Destination]],Airports!$A$1:$A$77,Airports!$D$1:$D$77,"Code not found")</f>
        <v>San Francisco</v>
      </c>
      <c r="I3891" t="str" cm="1">
        <f t="array" ref="I3891">_xlfn.XLOOKUP(Flights[[#This Row],[Destination]],_xlfn._TRO_TRAILING(Airports!A:A),_xlfn._TRO_TRAILING(Airports!E:E),"Code not found")</f>
        <v>CA</v>
      </c>
      <c r="J3891" s="1">
        <v>0.56597222222222221</v>
      </c>
      <c r="K3891">
        <f>HOUR(Flights[[#This Row],[Scheduled Departure]])</f>
        <v>13</v>
      </c>
      <c r="L3891" s="1">
        <v>0.56944444444444442</v>
      </c>
      <c r="M3891">
        <v>5</v>
      </c>
      <c r="N3891">
        <v>102</v>
      </c>
      <c r="O3891" s="14">
        <f>Flights[[#This Row],[Length (min)]]/60</f>
        <v>1.7</v>
      </c>
      <c r="P3891">
        <v>337</v>
      </c>
      <c r="Q3891" s="17">
        <f>IFERROR(Flights[[#This Row],[Distance]]/Flights[[#This Row],[Length (hr)]],"")</f>
        <v>198.23529411764707</v>
      </c>
      <c r="R3891" s="1">
        <v>0.62152777777777779</v>
      </c>
      <c r="S3891" s="1">
        <v>0.64027777777777772</v>
      </c>
      <c r="T3891">
        <v>27</v>
      </c>
      <c r="U3891" t="str">
        <f>IF(Flights[[#This Row],[Arrival Delay]]="","Cancelled",IF(Flights[[#This Row],[Arrival Delay]]&gt;15,"Delayed","On time"))</f>
        <v>Delayed</v>
      </c>
      <c r="V3891" t="str">
        <f>IF(Flights[[#This Row],[Status]]&lt;&gt;"Delayed","",IF(Flights[[#This Row],[Arrival Delay]]&gt;120,"Severe",IF(Flights[[#This Row],[Arrival Delay]]&gt;60,"Major","Moderate")))</f>
        <v>Moderate</v>
      </c>
      <c r="X3891" t="str">
        <f>IF(OR(AND(Flights[[#This Row],[Status]]="Cancelled",Flights[[#This Row],[Cancellation Reason]]="Airline/Carrier"),Flights[[#This Row],[Delay Type]]="Severe"),"Yes","No")</f>
        <v>No</v>
      </c>
    </row>
    <row r="3892" spans="1:24" x14ac:dyDescent="0.25">
      <c r="A3892" s="3">
        <v>42286</v>
      </c>
      <c r="B3892">
        <f>WEEKNUM(Flights[[#This Row],[Date]],2)</f>
        <v>41</v>
      </c>
      <c r="C3892">
        <f>WEEKDAY(Flights[[#This Row],[Date]],2)</f>
        <v>5</v>
      </c>
      <c r="D3892" t="s">
        <v>1159</v>
      </c>
      <c r="E3892" t="s">
        <v>1995</v>
      </c>
      <c r="F3892" t="s">
        <v>0</v>
      </c>
      <c r="G3892" t="s">
        <v>23</v>
      </c>
      <c r="H3892" t="str">
        <f>_xlfn.XLOOKUP(Flights[[#This Row],[Destination]],Airports!$A$1:$A$77,Airports!$D$1:$D$77,"Code not found")</f>
        <v>Indianapolis</v>
      </c>
      <c r="I3892" t="str" cm="1">
        <f t="array" ref="I3892">_xlfn.XLOOKUP(Flights[[#This Row],[Destination]],_xlfn._TRO_TRAILING(Airports!A:A),_xlfn._TRO_TRAILING(Airports!E:E),"Code not found")</f>
        <v>IN</v>
      </c>
      <c r="J3892" s="1">
        <v>0.72569444444444442</v>
      </c>
      <c r="K3892">
        <f>HOUR(Flights[[#This Row],[Scheduled Departure]])</f>
        <v>17</v>
      </c>
      <c r="L3892" s="1">
        <v>0.7319444444444444</v>
      </c>
      <c r="M3892">
        <v>9</v>
      </c>
      <c r="N3892">
        <v>245</v>
      </c>
      <c r="O3892" s="14">
        <f>Flights[[#This Row],[Length (min)]]/60</f>
        <v>4.083333333333333</v>
      </c>
      <c r="P3892">
        <v>1814</v>
      </c>
      <c r="Q3892" s="17">
        <f>IFERROR(Flights[[#This Row],[Distance]]/Flights[[#This Row],[Length (hr)]],"")</f>
        <v>444.24489795918373</v>
      </c>
      <c r="R3892" s="1">
        <v>2.0833333333333332E-2</v>
      </c>
      <c r="S3892" s="1">
        <v>2.7083333333333334E-2</v>
      </c>
      <c r="T3892">
        <v>9</v>
      </c>
      <c r="U3892" t="str">
        <f>IF(Flights[[#This Row],[Arrival Delay]]="","Cancelled",IF(Flights[[#This Row],[Arrival Delay]]&gt;15,"Delayed","On time"))</f>
        <v>On time</v>
      </c>
      <c r="V3892" t="str">
        <f>IF(Flights[[#This Row],[Status]]&lt;&gt;"Delayed","",IF(Flights[[#This Row],[Arrival Delay]]&gt;120,"Severe",IF(Flights[[#This Row],[Arrival Delay]]&gt;60,"Major","Moderate")))</f>
        <v/>
      </c>
      <c r="X3892" t="str">
        <f>IF(OR(AND(Flights[[#This Row],[Status]]="Cancelled",Flights[[#This Row],[Cancellation Reason]]="Airline/Carrier"),Flights[[#This Row],[Delay Type]]="Severe"),"Yes","No")</f>
        <v>No</v>
      </c>
    </row>
    <row r="3893" spans="1:24" x14ac:dyDescent="0.25">
      <c r="A3893" s="3">
        <v>42286</v>
      </c>
      <c r="B3893">
        <f>WEEKNUM(Flights[[#This Row],[Date]],2)</f>
        <v>41</v>
      </c>
      <c r="C3893">
        <f>WEEKDAY(Flights[[#This Row],[Date]],2)</f>
        <v>5</v>
      </c>
      <c r="D3893" t="s">
        <v>1621</v>
      </c>
      <c r="E3893" t="s">
        <v>1994</v>
      </c>
      <c r="F3893" t="s">
        <v>0</v>
      </c>
      <c r="G3893" t="s">
        <v>3</v>
      </c>
      <c r="H3893" t="str">
        <f>_xlfn.XLOOKUP(Flights[[#This Row],[Destination]],Airports!$A$1:$A$77,Airports!$D$1:$D$77,"Code not found")</f>
        <v>Dallas</v>
      </c>
      <c r="I3893" t="str" cm="1">
        <f t="array" ref="I3893">_xlfn.XLOOKUP(Flights[[#This Row],[Destination]],_xlfn._TRO_TRAILING(Airports!A:A),_xlfn._TRO_TRAILING(Airports!E:E),"Code not found")</f>
        <v>TX</v>
      </c>
      <c r="J3893" s="1">
        <v>0.79861111111111116</v>
      </c>
      <c r="K3893">
        <f>HOUR(Flights[[#This Row],[Scheduled Departure]])</f>
        <v>19</v>
      </c>
      <c r="L3893" s="1">
        <v>0.79513888888888884</v>
      </c>
      <c r="M3893">
        <v>-5</v>
      </c>
      <c r="N3893">
        <v>191</v>
      </c>
      <c r="O3893" s="14">
        <f>Flights[[#This Row],[Length (min)]]/60</f>
        <v>3.1833333333333331</v>
      </c>
      <c r="P3893">
        <v>1235</v>
      </c>
      <c r="Q3893" s="17">
        <f>IFERROR(Flights[[#This Row],[Distance]]/Flights[[#This Row],[Length (hr)]],"")</f>
        <v>387.95811518324609</v>
      </c>
      <c r="R3893" s="1">
        <v>4.1666666666666666E-3</v>
      </c>
      <c r="S3893" s="1">
        <v>1.1111111111111112E-2</v>
      </c>
      <c r="T3893">
        <v>10</v>
      </c>
      <c r="U3893" t="str">
        <f>IF(Flights[[#This Row],[Arrival Delay]]="","Cancelled",IF(Flights[[#This Row],[Arrival Delay]]&gt;15,"Delayed","On time"))</f>
        <v>On time</v>
      </c>
      <c r="V3893" t="str">
        <f>IF(Flights[[#This Row],[Status]]&lt;&gt;"Delayed","",IF(Flights[[#This Row],[Arrival Delay]]&gt;120,"Severe",IF(Flights[[#This Row],[Arrival Delay]]&gt;60,"Major","Moderate")))</f>
        <v/>
      </c>
      <c r="X3893" t="str">
        <f>IF(OR(AND(Flights[[#This Row],[Status]]="Cancelled",Flights[[#This Row],[Cancellation Reason]]="Airline/Carrier"),Flights[[#This Row],[Delay Type]]="Severe"),"Yes","No")</f>
        <v>No</v>
      </c>
    </row>
    <row r="3894" spans="1:24" x14ac:dyDescent="0.25">
      <c r="A3894" s="3">
        <v>42286</v>
      </c>
      <c r="B3894">
        <f>WEEKNUM(Flights[[#This Row],[Date]],2)</f>
        <v>41</v>
      </c>
      <c r="C3894">
        <f>WEEKDAY(Flights[[#This Row],[Date]],2)</f>
        <v>5</v>
      </c>
      <c r="D3894" t="s">
        <v>1062</v>
      </c>
      <c r="E3894" t="s">
        <v>1994</v>
      </c>
      <c r="F3894" t="s">
        <v>0</v>
      </c>
      <c r="G3894" t="s">
        <v>283</v>
      </c>
      <c r="H3894" t="str">
        <f>_xlfn.XLOOKUP(Flights[[#This Row],[Destination]],Airports!$A$1:$A$77,Airports!$D$1:$D$77,"Code not found")</f>
        <v>Fresno</v>
      </c>
      <c r="I3894" t="str" cm="1">
        <f t="array" ref="I3894">_xlfn.XLOOKUP(Flights[[#This Row],[Destination]],_xlfn._TRO_TRAILING(Airports!A:A),_xlfn._TRO_TRAILING(Airports!E:E),"Code not found")</f>
        <v>CA</v>
      </c>
      <c r="J3894" s="1">
        <v>0.81944444444444442</v>
      </c>
      <c r="K3894">
        <f>HOUR(Flights[[#This Row],[Scheduled Departure]])</f>
        <v>19</v>
      </c>
      <c r="L3894" s="1">
        <v>0.81597222222222221</v>
      </c>
      <c r="M3894">
        <v>-5</v>
      </c>
      <c r="N3894">
        <v>59</v>
      </c>
      <c r="O3894" s="14">
        <f>Flights[[#This Row],[Length (min)]]/60</f>
        <v>0.98333333333333328</v>
      </c>
      <c r="P3894">
        <v>209</v>
      </c>
      <c r="Q3894" s="17">
        <f>IFERROR(Flights[[#This Row],[Distance]]/Flights[[#This Row],[Length (hr)]],"")</f>
        <v>212.54237288135593</v>
      </c>
      <c r="R3894" s="1">
        <v>0.86527777777777781</v>
      </c>
      <c r="S3894" s="1">
        <v>0.8569444444444444</v>
      </c>
      <c r="T3894">
        <v>-12</v>
      </c>
      <c r="U3894" t="str">
        <f>IF(Flights[[#This Row],[Arrival Delay]]="","Cancelled",IF(Flights[[#This Row],[Arrival Delay]]&gt;15,"Delayed","On time"))</f>
        <v>On time</v>
      </c>
      <c r="V3894" t="str">
        <f>IF(Flights[[#This Row],[Status]]&lt;&gt;"Delayed","",IF(Flights[[#This Row],[Arrival Delay]]&gt;120,"Severe",IF(Flights[[#This Row],[Arrival Delay]]&gt;60,"Major","Moderate")))</f>
        <v/>
      </c>
      <c r="X3894" t="str">
        <f>IF(OR(AND(Flights[[#This Row],[Status]]="Cancelled",Flights[[#This Row],[Cancellation Reason]]="Airline/Carrier"),Flights[[#This Row],[Delay Type]]="Severe"),"Yes","No")</f>
        <v>No</v>
      </c>
    </row>
    <row r="3895" spans="1:24" x14ac:dyDescent="0.25">
      <c r="A3895" s="3">
        <v>42286</v>
      </c>
      <c r="B3895">
        <f>WEEKNUM(Flights[[#This Row],[Date]],2)</f>
        <v>41</v>
      </c>
      <c r="C3895">
        <f>WEEKDAY(Flights[[#This Row],[Date]],2)</f>
        <v>5</v>
      </c>
      <c r="D3895" t="s">
        <v>1732</v>
      </c>
      <c r="E3895" t="s">
        <v>1995</v>
      </c>
      <c r="F3895" t="s">
        <v>0</v>
      </c>
      <c r="G3895" t="s">
        <v>351</v>
      </c>
      <c r="H3895" t="str">
        <f>_xlfn.XLOOKUP(Flights[[#This Row],[Destination]],Airports!$A$1:$A$77,Airports!$D$1:$D$77,"Code not found")</f>
        <v>Sacramento</v>
      </c>
      <c r="I3895" t="str" cm="1">
        <f t="array" ref="I3895">_xlfn.XLOOKUP(Flights[[#This Row],[Destination]],_xlfn._TRO_TRAILING(Airports!A:A),_xlfn._TRO_TRAILING(Airports!E:E),"Code not found")</f>
        <v>CA</v>
      </c>
      <c r="J3895" s="1">
        <v>0.82986111111111116</v>
      </c>
      <c r="K3895">
        <f>HOUR(Flights[[#This Row],[Scheduled Departure]])</f>
        <v>19</v>
      </c>
      <c r="L3895" s="1">
        <v>0.82916666666666672</v>
      </c>
      <c r="M3895">
        <v>-1</v>
      </c>
      <c r="N3895">
        <v>70</v>
      </c>
      <c r="O3895" s="14">
        <f>Flights[[#This Row],[Length (min)]]/60</f>
        <v>1.1666666666666667</v>
      </c>
      <c r="P3895">
        <v>373</v>
      </c>
      <c r="Q3895" s="17">
        <f>IFERROR(Flights[[#This Row],[Distance]]/Flights[[#This Row],[Length (hr)]],"")</f>
        <v>319.71428571428572</v>
      </c>
      <c r="R3895" s="1">
        <v>0.88194444444444442</v>
      </c>
      <c r="S3895" s="1">
        <v>0.87777777777777777</v>
      </c>
      <c r="T3895">
        <v>-6</v>
      </c>
      <c r="U3895" t="str">
        <f>IF(Flights[[#This Row],[Arrival Delay]]="","Cancelled",IF(Flights[[#This Row],[Arrival Delay]]&gt;15,"Delayed","On time"))</f>
        <v>On time</v>
      </c>
      <c r="V3895" t="str">
        <f>IF(Flights[[#This Row],[Status]]&lt;&gt;"Delayed","",IF(Flights[[#This Row],[Arrival Delay]]&gt;120,"Severe",IF(Flights[[#This Row],[Arrival Delay]]&gt;60,"Major","Moderate")))</f>
        <v/>
      </c>
      <c r="X3895" t="str">
        <f>IF(OR(AND(Flights[[#This Row],[Status]]="Cancelled",Flights[[#This Row],[Cancellation Reason]]="Airline/Carrier"),Flights[[#This Row],[Delay Type]]="Severe"),"Yes","No")</f>
        <v>No</v>
      </c>
    </row>
    <row r="3896" spans="1:24" x14ac:dyDescent="0.25">
      <c r="A3896" s="3">
        <v>42286</v>
      </c>
      <c r="B3896">
        <f>WEEKNUM(Flights[[#This Row],[Date]],2)</f>
        <v>41</v>
      </c>
      <c r="C3896">
        <f>WEEKDAY(Flights[[#This Row],[Date]],2)</f>
        <v>5</v>
      </c>
      <c r="D3896" t="s">
        <v>1381</v>
      </c>
      <c r="E3896" t="s">
        <v>1998</v>
      </c>
      <c r="F3896" t="s">
        <v>0</v>
      </c>
      <c r="G3896" t="s">
        <v>26</v>
      </c>
      <c r="H3896" t="str">
        <f>_xlfn.XLOOKUP(Flights[[#This Row],[Destination]],Airports!$A$1:$A$77,Airports!$D$1:$D$77,"Code not found")</f>
        <v>Atlanta</v>
      </c>
      <c r="I3896" t="str" cm="1">
        <f t="array" ref="I3896">_xlfn.XLOOKUP(Flights[[#This Row],[Destination]],_xlfn._TRO_TRAILING(Airports!A:A),_xlfn._TRO_TRAILING(Airports!E:E),"Code not found")</f>
        <v>GA</v>
      </c>
      <c r="J3896" s="1">
        <v>0.96527777777777779</v>
      </c>
      <c r="K3896">
        <f>HOUR(Flights[[#This Row],[Scheduled Departure]])</f>
        <v>23</v>
      </c>
      <c r="L3896" s="1">
        <v>0.95833333333333337</v>
      </c>
      <c r="M3896">
        <v>-10</v>
      </c>
      <c r="N3896">
        <v>258</v>
      </c>
      <c r="O3896" s="14">
        <f>Flights[[#This Row],[Length (min)]]/60</f>
        <v>4.3</v>
      </c>
      <c r="P3896">
        <v>1947</v>
      </c>
      <c r="Q3896" s="17">
        <f>IFERROR(Flights[[#This Row],[Distance]]/Flights[[#This Row],[Length (hr)]],"")</f>
        <v>452.7906976744186</v>
      </c>
      <c r="R3896" s="1">
        <v>0.27083333333333331</v>
      </c>
      <c r="S3896" s="1">
        <v>0.26250000000000001</v>
      </c>
      <c r="T3896">
        <v>-12</v>
      </c>
      <c r="U3896" t="str">
        <f>IF(Flights[[#This Row],[Arrival Delay]]="","Cancelled",IF(Flights[[#This Row],[Arrival Delay]]&gt;15,"Delayed","On time"))</f>
        <v>On time</v>
      </c>
      <c r="V3896" t="str">
        <f>IF(Flights[[#This Row],[Status]]&lt;&gt;"Delayed","",IF(Flights[[#This Row],[Arrival Delay]]&gt;120,"Severe",IF(Flights[[#This Row],[Arrival Delay]]&gt;60,"Major","Moderate")))</f>
        <v/>
      </c>
      <c r="X3896" t="str">
        <f>IF(OR(AND(Flights[[#This Row],[Status]]="Cancelled",Flights[[#This Row],[Cancellation Reason]]="Airline/Carrier"),Flights[[#This Row],[Delay Type]]="Severe"),"Yes","No")</f>
        <v>No</v>
      </c>
    </row>
    <row r="3897" spans="1:24" x14ac:dyDescent="0.25">
      <c r="A3897" s="3">
        <v>42286</v>
      </c>
      <c r="B3897">
        <f>WEEKNUM(Flights[[#This Row],[Date]],2)</f>
        <v>41</v>
      </c>
      <c r="C3897">
        <f>WEEKDAY(Flights[[#This Row],[Date]],2)</f>
        <v>5</v>
      </c>
      <c r="D3897" t="s">
        <v>107</v>
      </c>
      <c r="E3897" t="s">
        <v>1987</v>
      </c>
      <c r="F3897" t="s">
        <v>0</v>
      </c>
      <c r="G3897" t="s">
        <v>12</v>
      </c>
      <c r="H3897" t="str">
        <f>_xlfn.XLOOKUP(Flights[[#This Row],[Destination]],Airports!$A$1:$A$77,Airports!$D$1:$D$77,"Code not found")</f>
        <v>New York</v>
      </c>
      <c r="I3897" t="str" cm="1">
        <f t="array" ref="I3897">_xlfn.XLOOKUP(Flights[[#This Row],[Destination]],_xlfn._TRO_TRAILING(Airports!A:A),_xlfn._TRO_TRAILING(Airports!E:E),"Code not found")</f>
        <v>NY</v>
      </c>
      <c r="J3897" s="1">
        <v>0.97916666666666663</v>
      </c>
      <c r="K3897">
        <f>HOUR(Flights[[#This Row],[Scheduled Departure]])</f>
        <v>23</v>
      </c>
      <c r="L3897" s="1">
        <v>0.98611111111111116</v>
      </c>
      <c r="M3897">
        <v>10</v>
      </c>
      <c r="N3897">
        <v>334</v>
      </c>
      <c r="O3897" s="14">
        <f>Flights[[#This Row],[Length (min)]]/60</f>
        <v>5.5666666666666664</v>
      </c>
      <c r="P3897">
        <v>2475</v>
      </c>
      <c r="Q3897" s="17">
        <f>IFERROR(Flights[[#This Row],[Distance]]/Flights[[#This Row],[Length (hr)]],"")</f>
        <v>444.61077844311382</v>
      </c>
      <c r="R3897" s="1">
        <v>0.33263888888888887</v>
      </c>
      <c r="S3897" s="1">
        <v>0.34305555555555556</v>
      </c>
      <c r="T3897">
        <v>15</v>
      </c>
      <c r="U3897" t="str">
        <f>IF(Flights[[#This Row],[Arrival Delay]]="","Cancelled",IF(Flights[[#This Row],[Arrival Delay]]&gt;15,"Delayed","On time"))</f>
        <v>On time</v>
      </c>
      <c r="V3897" t="str">
        <f>IF(Flights[[#This Row],[Status]]&lt;&gt;"Delayed","",IF(Flights[[#This Row],[Arrival Delay]]&gt;120,"Severe",IF(Flights[[#This Row],[Arrival Delay]]&gt;60,"Major","Moderate")))</f>
        <v/>
      </c>
      <c r="X3897" t="str">
        <f>IF(OR(AND(Flights[[#This Row],[Status]]="Cancelled",Flights[[#This Row],[Cancellation Reason]]="Airline/Carrier"),Flights[[#This Row],[Delay Type]]="Severe"),"Yes","No")</f>
        <v>No</v>
      </c>
    </row>
    <row r="3898" spans="1:24" x14ac:dyDescent="0.25">
      <c r="A3898" s="3">
        <v>42287</v>
      </c>
      <c r="B3898">
        <f>WEEKNUM(Flights[[#This Row],[Date]],2)</f>
        <v>41</v>
      </c>
      <c r="C3898">
        <f>WEEKDAY(Flights[[#This Row],[Date]],2)</f>
        <v>6</v>
      </c>
      <c r="D3898" t="s">
        <v>162</v>
      </c>
      <c r="E3898" t="s">
        <v>1987</v>
      </c>
      <c r="F3898" t="s">
        <v>0</v>
      </c>
      <c r="G3898" t="s">
        <v>2</v>
      </c>
      <c r="H3898" t="str">
        <f>_xlfn.XLOOKUP(Flights[[#This Row],[Destination]],Airports!$A$1:$A$77,Airports!$D$1:$D$77,"Code not found")</f>
        <v>Miami</v>
      </c>
      <c r="I3898" t="str" cm="1">
        <f t="array" ref="I3898">_xlfn.XLOOKUP(Flights[[#This Row],[Destination]],_xlfn._TRO_TRAILING(Airports!A:A),_xlfn._TRO_TRAILING(Airports!E:E),"Code not found")</f>
        <v>FL</v>
      </c>
      <c r="J3898" s="1">
        <v>1.0416666666666666E-2</v>
      </c>
      <c r="K3898">
        <f>HOUR(Flights[[#This Row],[Scheduled Departure]])</f>
        <v>0</v>
      </c>
      <c r="L3898" s="1">
        <v>9.0277777777777769E-3</v>
      </c>
      <c r="M3898">
        <v>-2</v>
      </c>
      <c r="N3898">
        <v>297</v>
      </c>
      <c r="O3898" s="14">
        <f>Flights[[#This Row],[Length (min)]]/60</f>
        <v>4.95</v>
      </c>
      <c r="P3898">
        <v>2342</v>
      </c>
      <c r="Q3898" s="17">
        <f>IFERROR(Flights[[#This Row],[Distance]]/Flights[[#This Row],[Length (hr)]],"")</f>
        <v>473.13131313131311</v>
      </c>
      <c r="R3898" s="1">
        <v>0.34097222222222223</v>
      </c>
      <c r="S3898" s="1">
        <v>0.34027777777777779</v>
      </c>
      <c r="T3898">
        <v>-1</v>
      </c>
      <c r="U3898" t="str">
        <f>IF(Flights[[#This Row],[Arrival Delay]]="","Cancelled",IF(Flights[[#This Row],[Arrival Delay]]&gt;15,"Delayed","On time"))</f>
        <v>On time</v>
      </c>
      <c r="V3898" t="str">
        <f>IF(Flights[[#This Row],[Status]]&lt;&gt;"Delayed","",IF(Flights[[#This Row],[Arrival Delay]]&gt;120,"Severe",IF(Flights[[#This Row],[Arrival Delay]]&gt;60,"Major","Moderate")))</f>
        <v/>
      </c>
      <c r="X3898" t="str">
        <f>IF(OR(AND(Flights[[#This Row],[Status]]="Cancelled",Flights[[#This Row],[Cancellation Reason]]="Airline/Carrier"),Flights[[#This Row],[Delay Type]]="Severe"),"Yes","No")</f>
        <v>No</v>
      </c>
    </row>
    <row r="3899" spans="1:24" x14ac:dyDescent="0.25">
      <c r="A3899" s="3">
        <v>42287</v>
      </c>
      <c r="B3899">
        <f>WEEKNUM(Flights[[#This Row],[Date]],2)</f>
        <v>41</v>
      </c>
      <c r="C3899">
        <f>WEEKDAY(Flights[[#This Row],[Date]],2)</f>
        <v>6</v>
      </c>
      <c r="D3899" t="s">
        <v>127</v>
      </c>
      <c r="E3899" t="s">
        <v>1987</v>
      </c>
      <c r="F3899" t="s">
        <v>0</v>
      </c>
      <c r="G3899" t="s">
        <v>4</v>
      </c>
      <c r="H3899" t="str">
        <f>_xlfn.XLOOKUP(Flights[[#This Row],[Destination]],Airports!$A$1:$A$77,Airports!$D$1:$D$77,"Code not found")</f>
        <v>Chicago</v>
      </c>
      <c r="I3899" t="str" cm="1">
        <f t="array" ref="I3899">_xlfn.XLOOKUP(Flights[[#This Row],[Destination]],_xlfn._TRO_TRAILING(Airports!A:A),_xlfn._TRO_TRAILING(Airports!E:E),"Code not found")</f>
        <v>IL</v>
      </c>
      <c r="J3899" s="1">
        <v>0.20833333333333334</v>
      </c>
      <c r="K3899">
        <f>HOUR(Flights[[#This Row],[Scheduled Departure]])</f>
        <v>5</v>
      </c>
      <c r="L3899" s="1">
        <v>0.2076388888888889</v>
      </c>
      <c r="M3899">
        <v>-1</v>
      </c>
      <c r="N3899">
        <v>261</v>
      </c>
      <c r="O3899" s="14">
        <f>Flights[[#This Row],[Length (min)]]/60</f>
        <v>4.3499999999999996</v>
      </c>
      <c r="P3899">
        <v>1744</v>
      </c>
      <c r="Q3899" s="17">
        <f>IFERROR(Flights[[#This Row],[Distance]]/Flights[[#This Row],[Length (hr)]],"")</f>
        <v>400.91954022988511</v>
      </c>
      <c r="R3899" s="1">
        <v>0.46250000000000002</v>
      </c>
      <c r="S3899" s="1">
        <v>0.47222222222222221</v>
      </c>
      <c r="T3899">
        <v>14</v>
      </c>
      <c r="U3899" t="str">
        <f>IF(Flights[[#This Row],[Arrival Delay]]="","Cancelled",IF(Flights[[#This Row],[Arrival Delay]]&gt;15,"Delayed","On time"))</f>
        <v>On time</v>
      </c>
      <c r="V3899" t="str">
        <f>IF(Flights[[#This Row],[Status]]&lt;&gt;"Delayed","",IF(Flights[[#This Row],[Arrival Delay]]&gt;120,"Severe",IF(Flights[[#This Row],[Arrival Delay]]&gt;60,"Major","Moderate")))</f>
        <v/>
      </c>
      <c r="X3899" t="str">
        <f>IF(OR(AND(Flights[[#This Row],[Status]]="Cancelled",Flights[[#This Row],[Cancellation Reason]]="Airline/Carrier"),Flights[[#This Row],[Delay Type]]="Severe"),"Yes","No")</f>
        <v>No</v>
      </c>
    </row>
    <row r="3900" spans="1:24" x14ac:dyDescent="0.25">
      <c r="A3900" s="3">
        <v>42287</v>
      </c>
      <c r="B3900">
        <f>WEEKNUM(Flights[[#This Row],[Date]],2)</f>
        <v>41</v>
      </c>
      <c r="C3900">
        <f>WEEKDAY(Flights[[#This Row],[Date]],2)</f>
        <v>6</v>
      </c>
      <c r="D3900" t="s">
        <v>802</v>
      </c>
      <c r="E3900" t="s">
        <v>1989</v>
      </c>
      <c r="F3900" t="s">
        <v>0</v>
      </c>
      <c r="G3900" t="s">
        <v>10</v>
      </c>
      <c r="H3900" t="str">
        <f>_xlfn.XLOOKUP(Flights[[#This Row],[Destination]],Airports!$A$1:$A$77,Airports!$D$1:$D$77,"Code not found")</f>
        <v>Boston</v>
      </c>
      <c r="I3900" t="str" cm="1">
        <f t="array" ref="I3900">_xlfn.XLOOKUP(Flights[[#This Row],[Destination]],_xlfn._TRO_TRAILING(Airports!A:A),_xlfn._TRO_TRAILING(Airports!E:E),"Code not found")</f>
        <v>MA</v>
      </c>
      <c r="J3900" s="1">
        <v>0.38194444444444442</v>
      </c>
      <c r="K3900">
        <f>HOUR(Flights[[#This Row],[Scheduled Departure]])</f>
        <v>9</v>
      </c>
      <c r="L3900" s="1">
        <v>0.37777777777777777</v>
      </c>
      <c r="M3900">
        <v>-6</v>
      </c>
      <c r="N3900">
        <v>361</v>
      </c>
      <c r="O3900" s="14">
        <f>Flights[[#This Row],[Length (min)]]/60</f>
        <v>6.0166666666666666</v>
      </c>
      <c r="P3900">
        <v>2611</v>
      </c>
      <c r="Q3900" s="17">
        <f>IFERROR(Flights[[#This Row],[Distance]]/Flights[[#This Row],[Length (hr)]],"")</f>
        <v>433.96121883656508</v>
      </c>
      <c r="R3900" s="1">
        <v>0.73750000000000004</v>
      </c>
      <c r="S3900" s="1">
        <v>0.75347222222222221</v>
      </c>
      <c r="T3900">
        <v>23</v>
      </c>
      <c r="U3900" t="str">
        <f>IF(Flights[[#This Row],[Arrival Delay]]="","Cancelled",IF(Flights[[#This Row],[Arrival Delay]]&gt;15,"Delayed","On time"))</f>
        <v>Delayed</v>
      </c>
      <c r="V3900" t="str">
        <f>IF(Flights[[#This Row],[Status]]&lt;&gt;"Delayed","",IF(Flights[[#This Row],[Arrival Delay]]&gt;120,"Severe",IF(Flights[[#This Row],[Arrival Delay]]&gt;60,"Major","Moderate")))</f>
        <v>Moderate</v>
      </c>
      <c r="X3900" t="str">
        <f>IF(OR(AND(Flights[[#This Row],[Status]]="Cancelled",Flights[[#This Row],[Cancellation Reason]]="Airline/Carrier"),Flights[[#This Row],[Delay Type]]="Severe"),"Yes","No")</f>
        <v>No</v>
      </c>
    </row>
    <row r="3901" spans="1:24" x14ac:dyDescent="0.25">
      <c r="A3901" s="3">
        <v>42287</v>
      </c>
      <c r="B3901">
        <f>WEEKNUM(Flights[[#This Row],[Date]],2)</f>
        <v>41</v>
      </c>
      <c r="C3901">
        <f>WEEKDAY(Flights[[#This Row],[Date]],2)</f>
        <v>6</v>
      </c>
      <c r="D3901" t="s">
        <v>1839</v>
      </c>
      <c r="E3901" t="s">
        <v>1995</v>
      </c>
      <c r="F3901" t="s">
        <v>0</v>
      </c>
      <c r="G3901" t="s">
        <v>29</v>
      </c>
      <c r="H3901" t="str">
        <f>_xlfn.XLOOKUP(Flights[[#This Row],[Destination]],Airports!$A$1:$A$77,Airports!$D$1:$D$77,"Code not found")</f>
        <v>Phoenix</v>
      </c>
      <c r="I3901" t="str" cm="1">
        <f t="array" ref="I3901">_xlfn.XLOOKUP(Flights[[#This Row],[Destination]],_xlfn._TRO_TRAILING(Airports!A:A),_xlfn._TRO_TRAILING(Airports!E:E),"Code not found")</f>
        <v>AZ</v>
      </c>
      <c r="J3901" s="1">
        <v>0.4548611111111111</v>
      </c>
      <c r="K3901">
        <f>HOUR(Flights[[#This Row],[Scheduled Departure]])</f>
        <v>10</v>
      </c>
      <c r="L3901" s="1">
        <v>0.45277777777777778</v>
      </c>
      <c r="M3901">
        <v>-3</v>
      </c>
      <c r="N3901">
        <v>74</v>
      </c>
      <c r="O3901" s="14">
        <f>Flights[[#This Row],[Length (min)]]/60</f>
        <v>1.2333333333333334</v>
      </c>
      <c r="P3901">
        <v>370</v>
      </c>
      <c r="Q3901" s="17">
        <f>IFERROR(Flights[[#This Row],[Distance]]/Flights[[#This Row],[Length (hr)]],"")</f>
        <v>300</v>
      </c>
      <c r="R3901" s="1">
        <v>0.50694444444444442</v>
      </c>
      <c r="S3901" s="1">
        <v>0.50416666666666665</v>
      </c>
      <c r="T3901">
        <v>-4</v>
      </c>
      <c r="U3901" t="str">
        <f>IF(Flights[[#This Row],[Arrival Delay]]="","Cancelled",IF(Flights[[#This Row],[Arrival Delay]]&gt;15,"Delayed","On time"))</f>
        <v>On time</v>
      </c>
      <c r="V3901" t="str">
        <f>IF(Flights[[#This Row],[Status]]&lt;&gt;"Delayed","",IF(Flights[[#This Row],[Arrival Delay]]&gt;120,"Severe",IF(Flights[[#This Row],[Arrival Delay]]&gt;60,"Major","Moderate")))</f>
        <v/>
      </c>
      <c r="X3901" t="str">
        <f>IF(OR(AND(Flights[[#This Row],[Status]]="Cancelled",Flights[[#This Row],[Cancellation Reason]]="Airline/Carrier"),Flights[[#This Row],[Delay Type]]="Severe"),"Yes","No")</f>
        <v>No</v>
      </c>
    </row>
    <row r="3902" spans="1:24" x14ac:dyDescent="0.25">
      <c r="A3902" s="3">
        <v>42287</v>
      </c>
      <c r="B3902">
        <f>WEEKNUM(Flights[[#This Row],[Date]],2)</f>
        <v>41</v>
      </c>
      <c r="C3902">
        <f>WEEKDAY(Flights[[#This Row],[Date]],2)</f>
        <v>6</v>
      </c>
      <c r="D3902" t="s">
        <v>539</v>
      </c>
      <c r="E3902" t="s">
        <v>1994</v>
      </c>
      <c r="F3902" t="s">
        <v>0</v>
      </c>
      <c r="G3902" t="s">
        <v>29</v>
      </c>
      <c r="H3902" t="str">
        <f>_xlfn.XLOOKUP(Flights[[#This Row],[Destination]],Airports!$A$1:$A$77,Airports!$D$1:$D$77,"Code not found")</f>
        <v>Phoenix</v>
      </c>
      <c r="I3902" t="str" cm="1">
        <f t="array" ref="I3902">_xlfn.XLOOKUP(Flights[[#This Row],[Destination]],_xlfn._TRO_TRAILING(Airports!A:A),_xlfn._TRO_TRAILING(Airports!E:E),"Code not found")</f>
        <v>AZ</v>
      </c>
      <c r="J3902" s="1">
        <v>0.61111111111111116</v>
      </c>
      <c r="K3902">
        <f>HOUR(Flights[[#This Row],[Scheduled Departure]])</f>
        <v>14</v>
      </c>
      <c r="L3902" s="1">
        <v>0.61111111111111116</v>
      </c>
      <c r="M3902">
        <v>0</v>
      </c>
      <c r="N3902">
        <v>76</v>
      </c>
      <c r="O3902" s="14">
        <f>Flights[[#This Row],[Length (min)]]/60</f>
        <v>1.2666666666666666</v>
      </c>
      <c r="P3902">
        <v>370</v>
      </c>
      <c r="Q3902" s="17">
        <f>IFERROR(Flights[[#This Row],[Distance]]/Flights[[#This Row],[Length (hr)]],"")</f>
        <v>292.10526315789474</v>
      </c>
      <c r="R3902" s="1">
        <v>0.67291666666666672</v>
      </c>
      <c r="S3902" s="1">
        <v>0.66388888888888886</v>
      </c>
      <c r="T3902">
        <v>-13</v>
      </c>
      <c r="U3902" t="str">
        <f>IF(Flights[[#This Row],[Arrival Delay]]="","Cancelled",IF(Flights[[#This Row],[Arrival Delay]]&gt;15,"Delayed","On time"))</f>
        <v>On time</v>
      </c>
      <c r="V3902" t="str">
        <f>IF(Flights[[#This Row],[Status]]&lt;&gt;"Delayed","",IF(Flights[[#This Row],[Arrival Delay]]&gt;120,"Severe",IF(Flights[[#This Row],[Arrival Delay]]&gt;60,"Major","Moderate")))</f>
        <v/>
      </c>
      <c r="X3902" t="str">
        <f>IF(OR(AND(Flights[[#This Row],[Status]]="Cancelled",Flights[[#This Row],[Cancellation Reason]]="Airline/Carrier"),Flights[[#This Row],[Delay Type]]="Severe"),"Yes","No")</f>
        <v>No</v>
      </c>
    </row>
    <row r="3903" spans="1:24" x14ac:dyDescent="0.25">
      <c r="A3903" s="3">
        <v>42287</v>
      </c>
      <c r="B3903">
        <f>WEEKNUM(Flights[[#This Row],[Date]],2)</f>
        <v>41</v>
      </c>
      <c r="C3903">
        <f>WEEKDAY(Flights[[#This Row],[Date]],2)</f>
        <v>6</v>
      </c>
      <c r="D3903" t="s">
        <v>1395</v>
      </c>
      <c r="E3903" t="s">
        <v>1989</v>
      </c>
      <c r="F3903" t="s">
        <v>0</v>
      </c>
      <c r="G3903" t="s">
        <v>24</v>
      </c>
      <c r="H3903" t="str">
        <f>_xlfn.XLOOKUP(Flights[[#This Row],[Destination]],Airports!$A$1:$A$77,Airports!$D$1:$D$77,"Code not found")</f>
        <v>Portland</v>
      </c>
      <c r="I3903" t="str" cm="1">
        <f t="array" ref="I3903">_xlfn.XLOOKUP(Flights[[#This Row],[Destination]],_xlfn._TRO_TRAILING(Airports!A:A),_xlfn._TRO_TRAILING(Airports!E:E),"Code not found")</f>
        <v>OR</v>
      </c>
      <c r="J3903" s="1">
        <v>0.67013888888888884</v>
      </c>
      <c r="K3903">
        <f>HOUR(Flights[[#This Row],[Scheduled Departure]])</f>
        <v>16</v>
      </c>
      <c r="L3903" s="1">
        <v>0.6694444444444444</v>
      </c>
      <c r="M3903">
        <v>-1</v>
      </c>
      <c r="N3903">
        <v>128</v>
      </c>
      <c r="O3903" s="14">
        <f>Flights[[#This Row],[Length (min)]]/60</f>
        <v>2.1333333333333333</v>
      </c>
      <c r="P3903">
        <v>834</v>
      </c>
      <c r="Q3903" s="17">
        <f>IFERROR(Flights[[#This Row],[Distance]]/Flights[[#This Row],[Length (hr)]],"")</f>
        <v>390.9375</v>
      </c>
      <c r="R3903" s="1">
        <v>0.7680555555555556</v>
      </c>
      <c r="S3903" s="1">
        <v>0.7583333333333333</v>
      </c>
      <c r="T3903">
        <v>-14</v>
      </c>
      <c r="U3903" t="str">
        <f>IF(Flights[[#This Row],[Arrival Delay]]="","Cancelled",IF(Flights[[#This Row],[Arrival Delay]]&gt;15,"Delayed","On time"))</f>
        <v>On time</v>
      </c>
      <c r="V3903" t="str">
        <f>IF(Flights[[#This Row],[Status]]&lt;&gt;"Delayed","",IF(Flights[[#This Row],[Arrival Delay]]&gt;120,"Severe",IF(Flights[[#This Row],[Arrival Delay]]&gt;60,"Major","Moderate")))</f>
        <v/>
      </c>
      <c r="X3903" t="str">
        <f>IF(OR(AND(Flights[[#This Row],[Status]]="Cancelled",Flights[[#This Row],[Cancellation Reason]]="Airline/Carrier"),Flights[[#This Row],[Delay Type]]="Severe"),"Yes","No")</f>
        <v>No</v>
      </c>
    </row>
    <row r="3904" spans="1:24" x14ac:dyDescent="0.25">
      <c r="A3904" s="3">
        <v>42287</v>
      </c>
      <c r="B3904">
        <f>WEEKNUM(Flights[[#This Row],[Date]],2)</f>
        <v>41</v>
      </c>
      <c r="C3904">
        <f>WEEKDAY(Flights[[#This Row],[Date]],2)</f>
        <v>6</v>
      </c>
      <c r="D3904" t="s">
        <v>580</v>
      </c>
      <c r="E3904" t="s">
        <v>1991</v>
      </c>
      <c r="F3904" t="s">
        <v>0</v>
      </c>
      <c r="G3904" t="s">
        <v>344</v>
      </c>
      <c r="H3904" t="str">
        <f>_xlfn.XLOOKUP(Flights[[#This Row],[Destination]],Airports!$A$1:$A$77,Airports!$D$1:$D$77,"Code not found")</f>
        <v>Seattle</v>
      </c>
      <c r="I3904" t="str" cm="1">
        <f t="array" ref="I3904">_xlfn.XLOOKUP(Flights[[#This Row],[Destination]],_xlfn._TRO_TRAILING(Airports!A:A),_xlfn._TRO_TRAILING(Airports!E:E),"Code not found")</f>
        <v>WA</v>
      </c>
      <c r="J3904" s="1">
        <v>0.73263888888888884</v>
      </c>
      <c r="K3904">
        <f>HOUR(Flights[[#This Row],[Scheduled Departure]])</f>
        <v>17</v>
      </c>
      <c r="L3904" s="1">
        <v>0.72916666666666663</v>
      </c>
      <c r="M3904">
        <v>-5</v>
      </c>
      <c r="N3904">
        <v>155</v>
      </c>
      <c r="O3904" s="14">
        <f>Flights[[#This Row],[Length (min)]]/60</f>
        <v>2.5833333333333335</v>
      </c>
      <c r="P3904">
        <v>954</v>
      </c>
      <c r="Q3904" s="17">
        <f>IFERROR(Flights[[#This Row],[Distance]]/Flights[[#This Row],[Length (hr)]],"")</f>
        <v>369.29032258064512</v>
      </c>
      <c r="R3904" s="1">
        <v>0.84722222222222221</v>
      </c>
      <c r="S3904" s="1">
        <v>0.83680555555555558</v>
      </c>
      <c r="T3904">
        <v>-15</v>
      </c>
      <c r="U3904" t="str">
        <f>IF(Flights[[#This Row],[Arrival Delay]]="","Cancelled",IF(Flights[[#This Row],[Arrival Delay]]&gt;15,"Delayed","On time"))</f>
        <v>On time</v>
      </c>
      <c r="V3904" t="str">
        <f>IF(Flights[[#This Row],[Status]]&lt;&gt;"Delayed","",IF(Flights[[#This Row],[Arrival Delay]]&gt;120,"Severe",IF(Flights[[#This Row],[Arrival Delay]]&gt;60,"Major","Moderate")))</f>
        <v/>
      </c>
      <c r="X3904" t="str">
        <f>IF(OR(AND(Flights[[#This Row],[Status]]="Cancelled",Flights[[#This Row],[Cancellation Reason]]="Airline/Carrier"),Flights[[#This Row],[Delay Type]]="Severe"),"Yes","No")</f>
        <v>No</v>
      </c>
    </row>
    <row r="3905" spans="1:24" x14ac:dyDescent="0.25">
      <c r="A3905" s="3">
        <v>42287</v>
      </c>
      <c r="B3905">
        <f>WEEKNUM(Flights[[#This Row],[Date]],2)</f>
        <v>41</v>
      </c>
      <c r="C3905">
        <f>WEEKDAY(Flights[[#This Row],[Date]],2)</f>
        <v>6</v>
      </c>
      <c r="D3905" t="s">
        <v>1088</v>
      </c>
      <c r="E3905" t="s">
        <v>1994</v>
      </c>
      <c r="F3905" t="s">
        <v>0</v>
      </c>
      <c r="G3905" t="s">
        <v>349</v>
      </c>
      <c r="H3905" t="str">
        <f>_xlfn.XLOOKUP(Flights[[#This Row],[Destination]],Airports!$A$1:$A$77,Airports!$D$1:$D$77,"Code not found")</f>
        <v>Salt Lake City</v>
      </c>
      <c r="I3905" t="str" cm="1">
        <f t="array" ref="I3905">_xlfn.XLOOKUP(Flights[[#This Row],[Destination]],_xlfn._TRO_TRAILING(Airports!A:A),_xlfn._TRO_TRAILING(Airports!E:E),"Code not found")</f>
        <v>UT</v>
      </c>
      <c r="J3905" s="1">
        <v>0.78125</v>
      </c>
      <c r="K3905">
        <f>HOUR(Flights[[#This Row],[Scheduled Departure]])</f>
        <v>18</v>
      </c>
      <c r="L3905" s="1">
        <v>0.82916666666666672</v>
      </c>
      <c r="M3905">
        <v>69</v>
      </c>
      <c r="N3905">
        <v>104</v>
      </c>
      <c r="O3905" s="14">
        <f>Flights[[#This Row],[Length (min)]]/60</f>
        <v>1.7333333333333334</v>
      </c>
      <c r="P3905">
        <v>590</v>
      </c>
      <c r="Q3905" s="17">
        <f>IFERROR(Flights[[#This Row],[Distance]]/Flights[[#This Row],[Length (hr)]],"")</f>
        <v>340.38461538461536</v>
      </c>
      <c r="R3905" s="1">
        <v>0.90208333333333335</v>
      </c>
      <c r="S3905" s="1">
        <v>0.94305555555555554</v>
      </c>
      <c r="T3905">
        <v>59</v>
      </c>
      <c r="U3905" t="str">
        <f>IF(Flights[[#This Row],[Arrival Delay]]="","Cancelled",IF(Flights[[#This Row],[Arrival Delay]]&gt;15,"Delayed","On time"))</f>
        <v>Delayed</v>
      </c>
      <c r="V3905" t="str">
        <f>IF(Flights[[#This Row],[Status]]&lt;&gt;"Delayed","",IF(Flights[[#This Row],[Arrival Delay]]&gt;120,"Severe",IF(Flights[[#This Row],[Arrival Delay]]&gt;60,"Major","Moderate")))</f>
        <v>Moderate</v>
      </c>
      <c r="X3905" t="str">
        <f>IF(OR(AND(Flights[[#This Row],[Status]]="Cancelled",Flights[[#This Row],[Cancellation Reason]]="Airline/Carrier"),Flights[[#This Row],[Delay Type]]="Severe"),"Yes","No")</f>
        <v>No</v>
      </c>
    </row>
    <row r="3906" spans="1:24" x14ac:dyDescent="0.25">
      <c r="A3906" s="3">
        <v>42287</v>
      </c>
      <c r="B3906">
        <f>WEEKNUM(Flights[[#This Row],[Date]],2)</f>
        <v>41</v>
      </c>
      <c r="C3906">
        <f>WEEKDAY(Flights[[#This Row],[Date]],2)</f>
        <v>6</v>
      </c>
      <c r="D3906" t="s">
        <v>116</v>
      </c>
      <c r="E3906" t="s">
        <v>1987</v>
      </c>
      <c r="F3906" t="s">
        <v>0</v>
      </c>
      <c r="G3906" t="s">
        <v>3</v>
      </c>
      <c r="H3906" t="str">
        <f>_xlfn.XLOOKUP(Flights[[#This Row],[Destination]],Airports!$A$1:$A$77,Airports!$D$1:$D$77,"Code not found")</f>
        <v>Dallas</v>
      </c>
      <c r="I3906" t="str" cm="1">
        <f t="array" ref="I3906">_xlfn.XLOOKUP(Flights[[#This Row],[Destination]],_xlfn._TRO_TRAILING(Airports!A:A),_xlfn._TRO_TRAILING(Airports!E:E),"Code not found")</f>
        <v>TX</v>
      </c>
      <c r="J3906" s="1">
        <v>0.80902777777777779</v>
      </c>
      <c r="K3906">
        <f>HOUR(Flights[[#This Row],[Scheduled Departure]])</f>
        <v>19</v>
      </c>
      <c r="L3906" s="1">
        <v>0.80902777777777779</v>
      </c>
      <c r="M3906">
        <v>0</v>
      </c>
      <c r="N3906">
        <v>171</v>
      </c>
      <c r="O3906" s="14">
        <f>Flights[[#This Row],[Length (min)]]/60</f>
        <v>2.85</v>
      </c>
      <c r="P3906">
        <v>1235</v>
      </c>
      <c r="Q3906" s="17">
        <f>IFERROR(Flights[[#This Row],[Distance]]/Flights[[#This Row],[Length (hr)]],"")</f>
        <v>433.33333333333331</v>
      </c>
      <c r="R3906" s="1">
        <v>1.9444444444444445E-2</v>
      </c>
      <c r="S3906" s="1">
        <v>1.1111111111111112E-2</v>
      </c>
      <c r="T3906">
        <v>-12</v>
      </c>
      <c r="U3906" t="str">
        <f>IF(Flights[[#This Row],[Arrival Delay]]="","Cancelled",IF(Flights[[#This Row],[Arrival Delay]]&gt;15,"Delayed","On time"))</f>
        <v>On time</v>
      </c>
      <c r="V3906" t="str">
        <f>IF(Flights[[#This Row],[Status]]&lt;&gt;"Delayed","",IF(Flights[[#This Row],[Arrival Delay]]&gt;120,"Severe",IF(Flights[[#This Row],[Arrival Delay]]&gt;60,"Major","Moderate")))</f>
        <v/>
      </c>
      <c r="X3906" t="str">
        <f>IF(OR(AND(Flights[[#This Row],[Status]]="Cancelled",Flights[[#This Row],[Cancellation Reason]]="Airline/Carrier"),Flights[[#This Row],[Delay Type]]="Severe"),"Yes","No")</f>
        <v>No</v>
      </c>
    </row>
    <row r="3907" spans="1:24" x14ac:dyDescent="0.25">
      <c r="A3907" s="3">
        <v>42287</v>
      </c>
      <c r="B3907">
        <f>WEEKNUM(Flights[[#This Row],[Date]],2)</f>
        <v>41</v>
      </c>
      <c r="C3907">
        <f>WEEKDAY(Flights[[#This Row],[Date]],2)</f>
        <v>6</v>
      </c>
      <c r="D3907" t="s">
        <v>155</v>
      </c>
      <c r="E3907" t="s">
        <v>1987</v>
      </c>
      <c r="F3907" t="s">
        <v>0</v>
      </c>
      <c r="G3907" t="s">
        <v>2</v>
      </c>
      <c r="H3907" t="str">
        <f>_xlfn.XLOOKUP(Flights[[#This Row],[Destination]],Airports!$A$1:$A$77,Airports!$D$1:$D$77,"Code not found")</f>
        <v>Miami</v>
      </c>
      <c r="I3907" t="str" cm="1">
        <f t="array" ref="I3907">_xlfn.XLOOKUP(Flights[[#This Row],[Destination]],_xlfn._TRO_TRAILING(Airports!A:A),_xlfn._TRO_TRAILING(Airports!E:E),"Code not found")</f>
        <v>FL</v>
      </c>
      <c r="J3907" s="1">
        <v>0.91319444444444442</v>
      </c>
      <c r="K3907">
        <f>HOUR(Flights[[#This Row],[Scheduled Departure]])</f>
        <v>21</v>
      </c>
      <c r="L3907" s="1">
        <v>0.91249999999999998</v>
      </c>
      <c r="M3907">
        <v>-1</v>
      </c>
      <c r="N3907">
        <v>292</v>
      </c>
      <c r="O3907" s="14">
        <f>Flights[[#This Row],[Length (min)]]/60</f>
        <v>4.8666666666666663</v>
      </c>
      <c r="P3907">
        <v>2342</v>
      </c>
      <c r="Q3907" s="17">
        <f>IFERROR(Flights[[#This Row],[Distance]]/Flights[[#This Row],[Length (hr)]],"")</f>
        <v>481.23287671232879</v>
      </c>
      <c r="R3907" s="1">
        <v>0.24374999999999999</v>
      </c>
      <c r="S3907" s="1">
        <v>0.24027777777777778</v>
      </c>
      <c r="T3907">
        <v>-5</v>
      </c>
      <c r="U3907" t="str">
        <f>IF(Flights[[#This Row],[Arrival Delay]]="","Cancelled",IF(Flights[[#This Row],[Arrival Delay]]&gt;15,"Delayed","On time"))</f>
        <v>On time</v>
      </c>
      <c r="V3907" t="str">
        <f>IF(Flights[[#This Row],[Status]]&lt;&gt;"Delayed","",IF(Flights[[#This Row],[Arrival Delay]]&gt;120,"Severe",IF(Flights[[#This Row],[Arrival Delay]]&gt;60,"Major","Moderate")))</f>
        <v/>
      </c>
      <c r="X3907" t="str">
        <f>IF(OR(AND(Flights[[#This Row],[Status]]="Cancelled",Flights[[#This Row],[Cancellation Reason]]="Airline/Carrier"),Flights[[#This Row],[Delay Type]]="Severe"),"Yes","No")</f>
        <v>No</v>
      </c>
    </row>
    <row r="3908" spans="1:24" x14ac:dyDescent="0.25">
      <c r="A3908" s="3">
        <v>42287</v>
      </c>
      <c r="B3908">
        <f>WEEKNUM(Flights[[#This Row],[Date]],2)</f>
        <v>41</v>
      </c>
      <c r="C3908">
        <f>WEEKDAY(Flights[[#This Row],[Date]],2)</f>
        <v>6</v>
      </c>
      <c r="D3908" t="s">
        <v>674</v>
      </c>
      <c r="E3908" t="s">
        <v>1989</v>
      </c>
      <c r="F3908" t="s">
        <v>0</v>
      </c>
      <c r="G3908" t="s">
        <v>12</v>
      </c>
      <c r="H3908" t="str">
        <f>_xlfn.XLOOKUP(Flights[[#This Row],[Destination]],Airports!$A$1:$A$77,Airports!$D$1:$D$77,"Code not found")</f>
        <v>New York</v>
      </c>
      <c r="I3908" t="str" cm="1">
        <f t="array" ref="I3908">_xlfn.XLOOKUP(Flights[[#This Row],[Destination]],_xlfn._TRO_TRAILING(Airports!A:A),_xlfn._TRO_TRAILING(Airports!E:E),"Code not found")</f>
        <v>NY</v>
      </c>
      <c r="J3908" s="1">
        <v>0.95486111111111116</v>
      </c>
      <c r="K3908">
        <f>HOUR(Flights[[#This Row],[Scheduled Departure]])</f>
        <v>22</v>
      </c>
      <c r="L3908" s="1">
        <v>0.95347222222222228</v>
      </c>
      <c r="M3908">
        <v>-2</v>
      </c>
      <c r="N3908">
        <v>323</v>
      </c>
      <c r="O3908" s="14">
        <f>Flights[[#This Row],[Length (min)]]/60</f>
        <v>5.3833333333333337</v>
      </c>
      <c r="P3908">
        <v>2475</v>
      </c>
      <c r="Q3908" s="17">
        <f>IFERROR(Flights[[#This Row],[Distance]]/Flights[[#This Row],[Length (hr)]],"")</f>
        <v>459.75232198142413</v>
      </c>
      <c r="R3908" s="1">
        <v>0.30138888888888887</v>
      </c>
      <c r="S3908" s="1">
        <v>0.30277777777777776</v>
      </c>
      <c r="T3908">
        <v>2</v>
      </c>
      <c r="U3908" t="str">
        <f>IF(Flights[[#This Row],[Arrival Delay]]="","Cancelled",IF(Flights[[#This Row],[Arrival Delay]]&gt;15,"Delayed","On time"))</f>
        <v>On time</v>
      </c>
      <c r="V3908" t="str">
        <f>IF(Flights[[#This Row],[Status]]&lt;&gt;"Delayed","",IF(Flights[[#This Row],[Arrival Delay]]&gt;120,"Severe",IF(Flights[[#This Row],[Arrival Delay]]&gt;60,"Major","Moderate")))</f>
        <v/>
      </c>
      <c r="X3908" t="str">
        <f>IF(OR(AND(Flights[[#This Row],[Status]]="Cancelled",Flights[[#This Row],[Cancellation Reason]]="Airline/Carrier"),Flights[[#This Row],[Delay Type]]="Severe"),"Yes","No")</f>
        <v>No</v>
      </c>
    </row>
    <row r="3909" spans="1:24" x14ac:dyDescent="0.25">
      <c r="A3909" s="3">
        <v>42288</v>
      </c>
      <c r="B3909">
        <f>WEEKNUM(Flights[[#This Row],[Date]],2)</f>
        <v>41</v>
      </c>
      <c r="C3909">
        <f>WEEKDAY(Flights[[#This Row],[Date]],2)</f>
        <v>7</v>
      </c>
      <c r="D3909" t="s">
        <v>1224</v>
      </c>
      <c r="E3909" t="s">
        <v>1990</v>
      </c>
      <c r="F3909" t="s">
        <v>0</v>
      </c>
      <c r="G3909" t="s">
        <v>4</v>
      </c>
      <c r="H3909" t="str">
        <f>_xlfn.XLOOKUP(Flights[[#This Row],[Destination]],Airports!$A$1:$A$77,Airports!$D$1:$D$77,"Code not found")</f>
        <v>Chicago</v>
      </c>
      <c r="I3909" t="str" cm="1">
        <f t="array" ref="I3909">_xlfn.XLOOKUP(Flights[[#This Row],[Destination]],_xlfn._TRO_TRAILING(Airports!A:A),_xlfn._TRO_TRAILING(Airports!E:E),"Code not found")</f>
        <v>IL</v>
      </c>
      <c r="J3909" s="1">
        <v>9.7222222222222224E-3</v>
      </c>
      <c r="K3909">
        <f>HOUR(Flights[[#This Row],[Scheduled Departure]])</f>
        <v>0</v>
      </c>
      <c r="L3909" s="1">
        <v>1.3888888888888889E-3</v>
      </c>
      <c r="M3909">
        <v>-12</v>
      </c>
      <c r="N3909">
        <v>234</v>
      </c>
      <c r="O3909" s="14">
        <f>Flights[[#This Row],[Length (min)]]/60</f>
        <v>3.9</v>
      </c>
      <c r="P3909">
        <v>1744</v>
      </c>
      <c r="Q3909" s="17">
        <f>IFERROR(Flights[[#This Row],[Distance]]/Flights[[#This Row],[Length (hr)]],"")</f>
        <v>447.17948717948718</v>
      </c>
      <c r="R3909" s="1">
        <v>0.26874999999999999</v>
      </c>
      <c r="S3909" s="1">
        <v>0.24722222222222223</v>
      </c>
      <c r="T3909">
        <v>-31</v>
      </c>
      <c r="U3909" t="str">
        <f>IF(Flights[[#This Row],[Arrival Delay]]="","Cancelled",IF(Flights[[#This Row],[Arrival Delay]]&gt;15,"Delayed","On time"))</f>
        <v>On time</v>
      </c>
      <c r="V3909" t="str">
        <f>IF(Flights[[#This Row],[Status]]&lt;&gt;"Delayed","",IF(Flights[[#This Row],[Arrival Delay]]&gt;120,"Severe",IF(Flights[[#This Row],[Arrival Delay]]&gt;60,"Major","Moderate")))</f>
        <v/>
      </c>
      <c r="X3909" t="str">
        <f>IF(OR(AND(Flights[[#This Row],[Status]]="Cancelled",Flights[[#This Row],[Cancellation Reason]]="Airline/Carrier"),Flights[[#This Row],[Delay Type]]="Severe"),"Yes","No")</f>
        <v>No</v>
      </c>
    </row>
    <row r="3910" spans="1:24" x14ac:dyDescent="0.25">
      <c r="A3910" s="3">
        <v>42288</v>
      </c>
      <c r="B3910">
        <f>WEEKNUM(Flights[[#This Row],[Date]],2)</f>
        <v>41</v>
      </c>
      <c r="C3910">
        <f>WEEKDAY(Flights[[#This Row],[Date]],2)</f>
        <v>7</v>
      </c>
      <c r="D3910" t="s">
        <v>690</v>
      </c>
      <c r="E3910" t="s">
        <v>1990</v>
      </c>
      <c r="F3910" t="s">
        <v>0</v>
      </c>
      <c r="G3910" t="s">
        <v>12</v>
      </c>
      <c r="H3910" t="str">
        <f>_xlfn.XLOOKUP(Flights[[#This Row],[Destination]],Airports!$A$1:$A$77,Airports!$D$1:$D$77,"Code not found")</f>
        <v>New York</v>
      </c>
      <c r="I3910" t="str" cm="1">
        <f t="array" ref="I3910">_xlfn.XLOOKUP(Flights[[#This Row],[Destination]],_xlfn._TRO_TRAILING(Airports!A:A),_xlfn._TRO_TRAILING(Airports!E:E),"Code not found")</f>
        <v>NY</v>
      </c>
      <c r="J3910" s="1">
        <v>0.25</v>
      </c>
      <c r="K3910">
        <f>HOUR(Flights[[#This Row],[Scheduled Departure]])</f>
        <v>6</v>
      </c>
      <c r="L3910" s="1">
        <v>0.24722222222222223</v>
      </c>
      <c r="M3910">
        <v>-4</v>
      </c>
      <c r="N3910">
        <v>316</v>
      </c>
      <c r="O3910" s="14">
        <f>Flights[[#This Row],[Length (min)]]/60</f>
        <v>5.2666666666666666</v>
      </c>
      <c r="P3910">
        <v>2475</v>
      </c>
      <c r="Q3910" s="17">
        <f>IFERROR(Flights[[#This Row],[Distance]]/Flights[[#This Row],[Length (hr)]],"")</f>
        <v>469.9367088607595</v>
      </c>
      <c r="R3910" s="1">
        <v>0.60347222222222219</v>
      </c>
      <c r="S3910" s="1">
        <v>0.59166666666666667</v>
      </c>
      <c r="T3910">
        <v>-17</v>
      </c>
      <c r="U3910" t="str">
        <f>IF(Flights[[#This Row],[Arrival Delay]]="","Cancelled",IF(Flights[[#This Row],[Arrival Delay]]&gt;15,"Delayed","On time"))</f>
        <v>On time</v>
      </c>
      <c r="V3910" t="str">
        <f>IF(Flights[[#This Row],[Status]]&lt;&gt;"Delayed","",IF(Flights[[#This Row],[Arrival Delay]]&gt;120,"Severe",IF(Flights[[#This Row],[Arrival Delay]]&gt;60,"Major","Moderate")))</f>
        <v/>
      </c>
      <c r="X3910" t="str">
        <f>IF(OR(AND(Flights[[#This Row],[Status]]="Cancelled",Flights[[#This Row],[Cancellation Reason]]="Airline/Carrier"),Flights[[#This Row],[Delay Type]]="Severe"),"Yes","No")</f>
        <v>No</v>
      </c>
    </row>
    <row r="3911" spans="1:24" x14ac:dyDescent="0.25">
      <c r="A3911" s="3">
        <v>42288</v>
      </c>
      <c r="B3911">
        <f>WEEKNUM(Flights[[#This Row],[Date]],2)</f>
        <v>41</v>
      </c>
      <c r="C3911">
        <f>WEEKDAY(Flights[[#This Row],[Date]],2)</f>
        <v>7</v>
      </c>
      <c r="D3911" t="s">
        <v>1063</v>
      </c>
      <c r="E3911" t="s">
        <v>1994</v>
      </c>
      <c r="F3911" t="s">
        <v>0</v>
      </c>
      <c r="G3911" t="s">
        <v>351</v>
      </c>
      <c r="H3911" t="str">
        <f>_xlfn.XLOOKUP(Flights[[#This Row],[Destination]],Airports!$A$1:$A$77,Airports!$D$1:$D$77,"Code not found")</f>
        <v>Sacramento</v>
      </c>
      <c r="I3911" t="str" cm="1">
        <f t="array" ref="I3911">_xlfn.XLOOKUP(Flights[[#This Row],[Destination]],_xlfn._TRO_TRAILING(Airports!A:A),_xlfn._TRO_TRAILING(Airports!E:E),"Code not found")</f>
        <v>CA</v>
      </c>
      <c r="J3911" s="1">
        <v>0.3125</v>
      </c>
      <c r="K3911">
        <f>HOUR(Flights[[#This Row],[Scheduled Departure]])</f>
        <v>7</v>
      </c>
      <c r="L3911" s="1">
        <v>0.30902777777777779</v>
      </c>
      <c r="M3911">
        <v>-5</v>
      </c>
      <c r="N3911">
        <v>81</v>
      </c>
      <c r="O3911" s="14">
        <f>Flights[[#This Row],[Length (min)]]/60</f>
        <v>1.35</v>
      </c>
      <c r="P3911">
        <v>373</v>
      </c>
      <c r="Q3911" s="17">
        <f>IFERROR(Flights[[#This Row],[Distance]]/Flights[[#This Row],[Length (hr)]],"")</f>
        <v>276.2962962962963</v>
      </c>
      <c r="R3911" s="1">
        <v>0.375</v>
      </c>
      <c r="S3911" s="1">
        <v>0.36527777777777776</v>
      </c>
      <c r="T3911">
        <v>-14</v>
      </c>
      <c r="U3911" t="str">
        <f>IF(Flights[[#This Row],[Arrival Delay]]="","Cancelled",IF(Flights[[#This Row],[Arrival Delay]]&gt;15,"Delayed","On time"))</f>
        <v>On time</v>
      </c>
      <c r="V3911" t="str">
        <f>IF(Flights[[#This Row],[Status]]&lt;&gt;"Delayed","",IF(Flights[[#This Row],[Arrival Delay]]&gt;120,"Severe",IF(Flights[[#This Row],[Arrival Delay]]&gt;60,"Major","Moderate")))</f>
        <v/>
      </c>
      <c r="X3911" t="str">
        <f>IF(OR(AND(Flights[[#This Row],[Status]]="Cancelled",Flights[[#This Row],[Cancellation Reason]]="Airline/Carrier"),Flights[[#This Row],[Delay Type]]="Severe"),"Yes","No")</f>
        <v>No</v>
      </c>
    </row>
    <row r="3912" spans="1:24" x14ac:dyDescent="0.25">
      <c r="A3912" s="3">
        <v>42288</v>
      </c>
      <c r="B3912">
        <f>WEEKNUM(Flights[[#This Row],[Date]],2)</f>
        <v>41</v>
      </c>
      <c r="C3912">
        <f>WEEKDAY(Flights[[#This Row],[Date]],2)</f>
        <v>7</v>
      </c>
      <c r="D3912" t="s">
        <v>55</v>
      </c>
      <c r="E3912" t="s">
        <v>1987</v>
      </c>
      <c r="F3912" t="s">
        <v>0</v>
      </c>
      <c r="G3912" t="s">
        <v>21</v>
      </c>
      <c r="H3912" t="str">
        <f>_xlfn.XLOOKUP(Flights[[#This Row],[Destination]],Airports!$A$1:$A$77,Airports!$D$1:$D$77,"Code not found")</f>
        <v>Lihue</v>
      </c>
      <c r="I3912" t="str" cm="1">
        <f t="array" ref="I3912">_xlfn.XLOOKUP(Flights[[#This Row],[Destination]],_xlfn._TRO_TRAILING(Airports!A:A),_xlfn._TRO_TRAILING(Airports!E:E),"Code not found")</f>
        <v>HI</v>
      </c>
      <c r="J3912" s="1">
        <v>0.38541666666666669</v>
      </c>
      <c r="K3912">
        <f>HOUR(Flights[[#This Row],[Scheduled Departure]])</f>
        <v>9</v>
      </c>
      <c r="L3912" s="1">
        <v>0.38194444444444442</v>
      </c>
      <c r="M3912">
        <v>-5</v>
      </c>
      <c r="N3912">
        <v>330</v>
      </c>
      <c r="O3912" s="14">
        <f>Flights[[#This Row],[Length (min)]]/60</f>
        <v>5.5</v>
      </c>
      <c r="P3912">
        <v>2615</v>
      </c>
      <c r="Q3912" s="17">
        <f>IFERROR(Flights[[#This Row],[Distance]]/Flights[[#This Row],[Length (hr)]],"")</f>
        <v>475.45454545454544</v>
      </c>
      <c r="R3912" s="1">
        <v>0.51458333333333328</v>
      </c>
      <c r="S3912" s="1">
        <v>0.4861111111111111</v>
      </c>
      <c r="T3912">
        <v>-41</v>
      </c>
      <c r="U3912" t="str">
        <f>IF(Flights[[#This Row],[Arrival Delay]]="","Cancelled",IF(Flights[[#This Row],[Arrival Delay]]&gt;15,"Delayed","On time"))</f>
        <v>On time</v>
      </c>
      <c r="V3912" t="str">
        <f>IF(Flights[[#This Row],[Status]]&lt;&gt;"Delayed","",IF(Flights[[#This Row],[Arrival Delay]]&gt;120,"Severe",IF(Flights[[#This Row],[Arrival Delay]]&gt;60,"Major","Moderate")))</f>
        <v/>
      </c>
      <c r="X3912" t="str">
        <f>IF(OR(AND(Flights[[#This Row],[Status]]="Cancelled",Flights[[#This Row],[Cancellation Reason]]="Airline/Carrier"),Flights[[#This Row],[Delay Type]]="Severe"),"Yes","No")</f>
        <v>No</v>
      </c>
    </row>
    <row r="3913" spans="1:24" x14ac:dyDescent="0.25">
      <c r="A3913" s="3">
        <v>42288</v>
      </c>
      <c r="B3913">
        <f>WEEKNUM(Flights[[#This Row],[Date]],2)</f>
        <v>41</v>
      </c>
      <c r="C3913">
        <f>WEEKDAY(Flights[[#This Row],[Date]],2)</f>
        <v>7</v>
      </c>
      <c r="D3913" t="s">
        <v>1805</v>
      </c>
      <c r="E3913" t="s">
        <v>1994</v>
      </c>
      <c r="F3913" t="s">
        <v>0</v>
      </c>
      <c r="G3913" t="s">
        <v>349</v>
      </c>
      <c r="H3913" t="str">
        <f>_xlfn.XLOOKUP(Flights[[#This Row],[Destination]],Airports!$A$1:$A$77,Airports!$D$1:$D$77,"Code not found")</f>
        <v>Salt Lake City</v>
      </c>
      <c r="I3913" t="str" cm="1">
        <f t="array" ref="I3913">_xlfn.XLOOKUP(Flights[[#This Row],[Destination]],_xlfn._TRO_TRAILING(Airports!A:A),_xlfn._TRO_TRAILING(Airports!E:E),"Code not found")</f>
        <v>UT</v>
      </c>
      <c r="J3913" s="1">
        <v>0.41805555555555557</v>
      </c>
      <c r="K3913">
        <f>HOUR(Flights[[#This Row],[Scheduled Departure]])</f>
        <v>10</v>
      </c>
      <c r="L3913" s="1">
        <v>0.49166666666666664</v>
      </c>
      <c r="M3913">
        <v>106</v>
      </c>
      <c r="N3913">
        <v>103</v>
      </c>
      <c r="O3913" s="14">
        <f>Flights[[#This Row],[Length (min)]]/60</f>
        <v>1.7166666666666666</v>
      </c>
      <c r="P3913">
        <v>590</v>
      </c>
      <c r="Q3913" s="17">
        <f>IFERROR(Flights[[#This Row],[Distance]]/Flights[[#This Row],[Length (hr)]],"")</f>
        <v>343.68932038834953</v>
      </c>
      <c r="R3913" s="1">
        <v>0.54166666666666663</v>
      </c>
      <c r="S3913" s="1">
        <v>0.60486111111111107</v>
      </c>
      <c r="T3913">
        <v>91</v>
      </c>
      <c r="U3913" t="str">
        <f>IF(Flights[[#This Row],[Arrival Delay]]="","Cancelled",IF(Flights[[#This Row],[Arrival Delay]]&gt;15,"Delayed","On time"))</f>
        <v>Delayed</v>
      </c>
      <c r="V3913" t="str">
        <f>IF(Flights[[#This Row],[Status]]&lt;&gt;"Delayed","",IF(Flights[[#This Row],[Arrival Delay]]&gt;120,"Severe",IF(Flights[[#This Row],[Arrival Delay]]&gt;60,"Major","Moderate")))</f>
        <v>Major</v>
      </c>
      <c r="X3913" t="str">
        <f>IF(OR(AND(Flights[[#This Row],[Status]]="Cancelled",Flights[[#This Row],[Cancellation Reason]]="Airline/Carrier"),Flights[[#This Row],[Delay Type]]="Severe"),"Yes","No")</f>
        <v>No</v>
      </c>
    </row>
    <row r="3914" spans="1:24" x14ac:dyDescent="0.25">
      <c r="A3914" s="3">
        <v>42288</v>
      </c>
      <c r="B3914">
        <f>WEEKNUM(Flights[[#This Row],[Date]],2)</f>
        <v>41</v>
      </c>
      <c r="C3914">
        <f>WEEKDAY(Flights[[#This Row],[Date]],2)</f>
        <v>7</v>
      </c>
      <c r="D3914" t="s">
        <v>1235</v>
      </c>
      <c r="E3914" t="s">
        <v>1989</v>
      </c>
      <c r="F3914" t="s">
        <v>0</v>
      </c>
      <c r="G3914" t="s">
        <v>12</v>
      </c>
      <c r="H3914" t="str">
        <f>_xlfn.XLOOKUP(Flights[[#This Row],[Destination]],Airports!$A$1:$A$77,Airports!$D$1:$D$77,"Code not found")</f>
        <v>New York</v>
      </c>
      <c r="I3914" t="str" cm="1">
        <f t="array" ref="I3914">_xlfn.XLOOKUP(Flights[[#This Row],[Destination]],_xlfn._TRO_TRAILING(Airports!A:A),_xlfn._TRO_TRAILING(Airports!E:E),"Code not found")</f>
        <v>NY</v>
      </c>
      <c r="J3914" s="1">
        <v>0.4826388888888889</v>
      </c>
      <c r="K3914">
        <f>HOUR(Flights[[#This Row],[Scheduled Departure]])</f>
        <v>11</v>
      </c>
      <c r="L3914" s="1">
        <v>0.47638888888888886</v>
      </c>
      <c r="M3914">
        <v>-9</v>
      </c>
      <c r="N3914">
        <v>331</v>
      </c>
      <c r="O3914" s="14">
        <f>Flights[[#This Row],[Length (min)]]/60</f>
        <v>5.5166666666666666</v>
      </c>
      <c r="P3914">
        <v>2475</v>
      </c>
      <c r="Q3914" s="17">
        <f>IFERROR(Flights[[#This Row],[Distance]]/Flights[[#This Row],[Length (hr)]],"")</f>
        <v>448.64048338368582</v>
      </c>
      <c r="R3914" s="1">
        <v>0.83680555555555558</v>
      </c>
      <c r="S3914" s="1">
        <v>0.83125000000000004</v>
      </c>
      <c r="T3914">
        <v>-8</v>
      </c>
      <c r="U3914" t="str">
        <f>IF(Flights[[#This Row],[Arrival Delay]]="","Cancelled",IF(Flights[[#This Row],[Arrival Delay]]&gt;15,"Delayed","On time"))</f>
        <v>On time</v>
      </c>
      <c r="V3914" t="str">
        <f>IF(Flights[[#This Row],[Status]]&lt;&gt;"Delayed","",IF(Flights[[#This Row],[Arrival Delay]]&gt;120,"Severe",IF(Flights[[#This Row],[Arrival Delay]]&gt;60,"Major","Moderate")))</f>
        <v/>
      </c>
      <c r="X3914" t="str">
        <f>IF(OR(AND(Flights[[#This Row],[Status]]="Cancelled",Flights[[#This Row],[Cancellation Reason]]="Airline/Carrier"),Flights[[#This Row],[Delay Type]]="Severe"),"Yes","No")</f>
        <v>No</v>
      </c>
    </row>
    <row r="3915" spans="1:24" x14ac:dyDescent="0.25">
      <c r="A3915" s="3">
        <v>42288</v>
      </c>
      <c r="B3915">
        <f>WEEKNUM(Flights[[#This Row],[Date]],2)</f>
        <v>41</v>
      </c>
      <c r="C3915">
        <f>WEEKDAY(Flights[[#This Row],[Date]],2)</f>
        <v>7</v>
      </c>
      <c r="D3915" t="s">
        <v>221</v>
      </c>
      <c r="E3915" t="s">
        <v>1987</v>
      </c>
      <c r="F3915" t="s">
        <v>0</v>
      </c>
      <c r="G3915" t="s">
        <v>29</v>
      </c>
      <c r="H3915" t="str">
        <f>_xlfn.XLOOKUP(Flights[[#This Row],[Destination]],Airports!$A$1:$A$77,Airports!$D$1:$D$77,"Code not found")</f>
        <v>Phoenix</v>
      </c>
      <c r="I3915" t="str" cm="1">
        <f t="array" ref="I3915">_xlfn.XLOOKUP(Flights[[#This Row],[Destination]],_xlfn._TRO_TRAILING(Airports!A:A),_xlfn._TRO_TRAILING(Airports!E:E),"Code not found")</f>
        <v>AZ</v>
      </c>
      <c r="J3915" s="1">
        <v>0.52430555555555558</v>
      </c>
      <c r="K3915">
        <f>HOUR(Flights[[#This Row],[Scheduled Departure]])</f>
        <v>12</v>
      </c>
      <c r="L3915" s="1">
        <v>0.5229166666666667</v>
      </c>
      <c r="M3915">
        <v>-2</v>
      </c>
      <c r="N3915">
        <v>89</v>
      </c>
      <c r="O3915" s="14">
        <f>Flights[[#This Row],[Length (min)]]/60</f>
        <v>1.4833333333333334</v>
      </c>
      <c r="P3915">
        <v>370</v>
      </c>
      <c r="Q3915" s="17">
        <f>IFERROR(Flights[[#This Row],[Distance]]/Flights[[#This Row],[Length (hr)]],"")</f>
        <v>249.43820224719101</v>
      </c>
      <c r="R3915" s="1">
        <v>0.58680555555555558</v>
      </c>
      <c r="S3915" s="1">
        <v>0.58472222222222225</v>
      </c>
      <c r="T3915">
        <v>-3</v>
      </c>
      <c r="U3915" t="str">
        <f>IF(Flights[[#This Row],[Arrival Delay]]="","Cancelled",IF(Flights[[#This Row],[Arrival Delay]]&gt;15,"Delayed","On time"))</f>
        <v>On time</v>
      </c>
      <c r="V3915" t="str">
        <f>IF(Flights[[#This Row],[Status]]&lt;&gt;"Delayed","",IF(Flights[[#This Row],[Arrival Delay]]&gt;120,"Severe",IF(Flights[[#This Row],[Arrival Delay]]&gt;60,"Major","Moderate")))</f>
        <v/>
      </c>
      <c r="X3915" t="str">
        <f>IF(OR(AND(Flights[[#This Row],[Status]]="Cancelled",Flights[[#This Row],[Cancellation Reason]]="Airline/Carrier"),Flights[[#This Row],[Delay Type]]="Severe"),"Yes","No")</f>
        <v>No</v>
      </c>
    </row>
    <row r="3916" spans="1:24" x14ac:dyDescent="0.25">
      <c r="A3916" s="3">
        <v>42288</v>
      </c>
      <c r="B3916">
        <f>WEEKNUM(Flights[[#This Row],[Date]],2)</f>
        <v>41</v>
      </c>
      <c r="C3916">
        <f>WEEKDAY(Flights[[#This Row],[Date]],2)</f>
        <v>7</v>
      </c>
      <c r="D3916" t="s">
        <v>508</v>
      </c>
      <c r="E3916" t="s">
        <v>1990</v>
      </c>
      <c r="F3916" t="s">
        <v>0</v>
      </c>
      <c r="G3916" t="s">
        <v>17</v>
      </c>
      <c r="H3916" t="str">
        <f>_xlfn.XLOOKUP(Flights[[#This Row],[Destination]],Airports!$A$1:$A$77,Airports!$D$1:$D$77,"Code not found")</f>
        <v>Honolulu</v>
      </c>
      <c r="I3916" t="str" cm="1">
        <f t="array" ref="I3916">_xlfn.XLOOKUP(Flights[[#This Row],[Destination]],_xlfn._TRO_TRAILING(Airports!A:A),_xlfn._TRO_TRAILING(Airports!E:E),"Code not found")</f>
        <v>HI</v>
      </c>
      <c r="J3916" s="1">
        <v>0.5625</v>
      </c>
      <c r="K3916">
        <f>HOUR(Flights[[#This Row],[Scheduled Departure]])</f>
        <v>13</v>
      </c>
      <c r="L3916" s="1">
        <v>0.57152777777777775</v>
      </c>
      <c r="M3916">
        <v>13</v>
      </c>
      <c r="N3916">
        <v>331</v>
      </c>
      <c r="O3916" s="14">
        <f>Flights[[#This Row],[Length (min)]]/60</f>
        <v>5.5166666666666666</v>
      </c>
      <c r="P3916">
        <v>2556</v>
      </c>
      <c r="Q3916" s="17">
        <f>IFERROR(Flights[[#This Row],[Distance]]/Flights[[#This Row],[Length (hr)]],"")</f>
        <v>463.32326283987913</v>
      </c>
      <c r="R3916" s="1">
        <v>0.68055555555555558</v>
      </c>
      <c r="S3916" s="1">
        <v>0.67638888888888893</v>
      </c>
      <c r="T3916">
        <v>-6</v>
      </c>
      <c r="U3916" t="str">
        <f>IF(Flights[[#This Row],[Arrival Delay]]="","Cancelled",IF(Flights[[#This Row],[Arrival Delay]]&gt;15,"Delayed","On time"))</f>
        <v>On time</v>
      </c>
      <c r="V3916" t="str">
        <f>IF(Flights[[#This Row],[Status]]&lt;&gt;"Delayed","",IF(Flights[[#This Row],[Arrival Delay]]&gt;120,"Severe",IF(Flights[[#This Row],[Arrival Delay]]&gt;60,"Major","Moderate")))</f>
        <v/>
      </c>
      <c r="X3916" t="str">
        <f>IF(OR(AND(Flights[[#This Row],[Status]]="Cancelled",Flights[[#This Row],[Cancellation Reason]]="Airline/Carrier"),Flights[[#This Row],[Delay Type]]="Severe"),"Yes","No")</f>
        <v>No</v>
      </c>
    </row>
    <row r="3917" spans="1:24" x14ac:dyDescent="0.25">
      <c r="A3917" s="3">
        <v>42288</v>
      </c>
      <c r="B3917">
        <f>WEEKNUM(Flights[[#This Row],[Date]],2)</f>
        <v>41</v>
      </c>
      <c r="C3917">
        <f>WEEKDAY(Flights[[#This Row],[Date]],2)</f>
        <v>7</v>
      </c>
      <c r="D3917" t="s">
        <v>809</v>
      </c>
      <c r="E3917" t="s">
        <v>1989</v>
      </c>
      <c r="F3917" t="s">
        <v>0</v>
      </c>
      <c r="G3917" t="s">
        <v>276</v>
      </c>
      <c r="H3917" t="str">
        <f>_xlfn.XLOOKUP(Flights[[#This Row],[Destination]],Airports!$A$1:$A$77,Airports!$D$1:$D$77,"Code not found")</f>
        <v>Detroit</v>
      </c>
      <c r="I3917" t="str" cm="1">
        <f t="array" ref="I3917">_xlfn.XLOOKUP(Flights[[#This Row],[Destination]],_xlfn._TRO_TRAILING(Airports!A:A),_xlfn._TRO_TRAILING(Airports!E:E),"Code not found")</f>
        <v>MI</v>
      </c>
      <c r="J3917" s="1">
        <v>0.57291666666666663</v>
      </c>
      <c r="K3917">
        <f>HOUR(Flights[[#This Row],[Scheduled Departure]])</f>
        <v>13</v>
      </c>
      <c r="L3917" s="1">
        <v>0.57777777777777772</v>
      </c>
      <c r="M3917">
        <v>7</v>
      </c>
      <c r="N3917">
        <v>252</v>
      </c>
      <c r="O3917" s="14">
        <f>Flights[[#This Row],[Length (min)]]/60</f>
        <v>4.2</v>
      </c>
      <c r="P3917">
        <v>1979</v>
      </c>
      <c r="Q3917" s="17">
        <f>IFERROR(Flights[[#This Row],[Distance]]/Flights[[#This Row],[Length (hr)]],"")</f>
        <v>471.19047619047615</v>
      </c>
      <c r="R3917" s="1">
        <v>0.88194444444444442</v>
      </c>
      <c r="S3917" s="1">
        <v>0.87777777777777777</v>
      </c>
      <c r="T3917">
        <v>-6</v>
      </c>
      <c r="U3917" t="str">
        <f>IF(Flights[[#This Row],[Arrival Delay]]="","Cancelled",IF(Flights[[#This Row],[Arrival Delay]]&gt;15,"Delayed","On time"))</f>
        <v>On time</v>
      </c>
      <c r="V3917" t="str">
        <f>IF(Flights[[#This Row],[Status]]&lt;&gt;"Delayed","",IF(Flights[[#This Row],[Arrival Delay]]&gt;120,"Severe",IF(Flights[[#This Row],[Arrival Delay]]&gt;60,"Major","Moderate")))</f>
        <v/>
      </c>
      <c r="X3917" t="str">
        <f>IF(OR(AND(Flights[[#This Row],[Status]]="Cancelled",Flights[[#This Row],[Cancellation Reason]]="Airline/Carrier"),Flights[[#This Row],[Delay Type]]="Severe"),"Yes","No")</f>
        <v>No</v>
      </c>
    </row>
    <row r="3918" spans="1:24" x14ac:dyDescent="0.25">
      <c r="A3918" s="3">
        <v>42288</v>
      </c>
      <c r="B3918">
        <f>WEEKNUM(Flights[[#This Row],[Date]],2)</f>
        <v>41</v>
      </c>
      <c r="C3918">
        <f>WEEKDAY(Flights[[#This Row],[Date]],2)</f>
        <v>7</v>
      </c>
      <c r="D3918" t="s">
        <v>1437</v>
      </c>
      <c r="E3918" t="s">
        <v>1995</v>
      </c>
      <c r="F3918" t="s">
        <v>0</v>
      </c>
      <c r="G3918" t="s">
        <v>316</v>
      </c>
      <c r="H3918" t="str">
        <f>_xlfn.XLOOKUP(Flights[[#This Row],[Destination]],Airports!$A$1:$A$77,Airports!$D$1:$D$77,"Code not found")</f>
        <v>New Orleans</v>
      </c>
      <c r="I3918" t="str" cm="1">
        <f t="array" ref="I3918">_xlfn.XLOOKUP(Flights[[#This Row],[Destination]],_xlfn._TRO_TRAILING(Airports!A:A),_xlfn._TRO_TRAILING(Airports!E:E),"Code not found")</f>
        <v>LA</v>
      </c>
      <c r="J3918" s="1">
        <v>0.58333333333333337</v>
      </c>
      <c r="K3918">
        <f>HOUR(Flights[[#This Row],[Scheduled Departure]])</f>
        <v>14</v>
      </c>
      <c r="L3918" s="1">
        <v>0.59097222222222223</v>
      </c>
      <c r="M3918">
        <v>11</v>
      </c>
      <c r="N3918">
        <v>215</v>
      </c>
      <c r="O3918" s="14">
        <f>Flights[[#This Row],[Length (min)]]/60</f>
        <v>3.5833333333333335</v>
      </c>
      <c r="P3918">
        <v>1670</v>
      </c>
      <c r="Q3918" s="17">
        <f>IFERROR(Flights[[#This Row],[Distance]]/Flights[[#This Row],[Length (hr)]],"")</f>
        <v>466.04651162790697</v>
      </c>
      <c r="R3918" s="1">
        <v>0.81944444444444442</v>
      </c>
      <c r="S3918" s="1">
        <v>0.82361111111111107</v>
      </c>
      <c r="T3918">
        <v>6</v>
      </c>
      <c r="U3918" t="str">
        <f>IF(Flights[[#This Row],[Arrival Delay]]="","Cancelled",IF(Flights[[#This Row],[Arrival Delay]]&gt;15,"Delayed","On time"))</f>
        <v>On time</v>
      </c>
      <c r="V3918" t="str">
        <f>IF(Flights[[#This Row],[Status]]&lt;&gt;"Delayed","",IF(Flights[[#This Row],[Arrival Delay]]&gt;120,"Severe",IF(Flights[[#This Row],[Arrival Delay]]&gt;60,"Major","Moderate")))</f>
        <v/>
      </c>
      <c r="X3918" t="str">
        <f>IF(OR(AND(Flights[[#This Row],[Status]]="Cancelled",Flights[[#This Row],[Cancellation Reason]]="Airline/Carrier"),Flights[[#This Row],[Delay Type]]="Severe"),"Yes","No")</f>
        <v>No</v>
      </c>
    </row>
    <row r="3919" spans="1:24" x14ac:dyDescent="0.25">
      <c r="A3919" s="3">
        <v>42288</v>
      </c>
      <c r="B3919">
        <f>WEEKNUM(Flights[[#This Row],[Date]],2)</f>
        <v>41</v>
      </c>
      <c r="C3919">
        <f>WEEKDAY(Flights[[#This Row],[Date]],2)</f>
        <v>7</v>
      </c>
      <c r="D3919" t="s">
        <v>1604</v>
      </c>
      <c r="E3919" t="s">
        <v>1989</v>
      </c>
      <c r="F3919" t="s">
        <v>0</v>
      </c>
      <c r="G3919" t="s">
        <v>9</v>
      </c>
      <c r="H3919" t="str">
        <f>_xlfn.XLOOKUP(Flights[[#This Row],[Destination]],Airports!$A$1:$A$77,Airports!$D$1:$D$77,"Code not found")</f>
        <v>San Francisco</v>
      </c>
      <c r="I3919" t="str" cm="1">
        <f t="array" ref="I3919">_xlfn.XLOOKUP(Flights[[#This Row],[Destination]],_xlfn._TRO_TRAILING(Airports!A:A),_xlfn._TRO_TRAILING(Airports!E:E),"Code not found")</f>
        <v>CA</v>
      </c>
      <c r="J3919" s="1">
        <v>0.625</v>
      </c>
      <c r="K3919">
        <f>HOUR(Flights[[#This Row],[Scheduled Departure]])</f>
        <v>15</v>
      </c>
      <c r="L3919" s="1">
        <v>0.62291666666666667</v>
      </c>
      <c r="M3919">
        <v>-3</v>
      </c>
      <c r="N3919">
        <v>75</v>
      </c>
      <c r="O3919" s="14">
        <f>Flights[[#This Row],[Length (min)]]/60</f>
        <v>1.25</v>
      </c>
      <c r="P3919">
        <v>337</v>
      </c>
      <c r="Q3919" s="17">
        <f>IFERROR(Flights[[#This Row],[Distance]]/Flights[[#This Row],[Length (hr)]],"")</f>
        <v>269.60000000000002</v>
      </c>
      <c r="R3919" s="1">
        <v>0.68263888888888891</v>
      </c>
      <c r="S3919" s="1">
        <v>0.67500000000000004</v>
      </c>
      <c r="T3919">
        <v>-11</v>
      </c>
      <c r="U3919" t="str">
        <f>IF(Flights[[#This Row],[Arrival Delay]]="","Cancelled",IF(Flights[[#This Row],[Arrival Delay]]&gt;15,"Delayed","On time"))</f>
        <v>On time</v>
      </c>
      <c r="V3919" t="str">
        <f>IF(Flights[[#This Row],[Status]]&lt;&gt;"Delayed","",IF(Flights[[#This Row],[Arrival Delay]]&gt;120,"Severe",IF(Flights[[#This Row],[Arrival Delay]]&gt;60,"Major","Moderate")))</f>
        <v/>
      </c>
      <c r="X3919" t="str">
        <f>IF(OR(AND(Flights[[#This Row],[Status]]="Cancelled",Flights[[#This Row],[Cancellation Reason]]="Airline/Carrier"),Flights[[#This Row],[Delay Type]]="Severe"),"Yes","No")</f>
        <v>No</v>
      </c>
    </row>
    <row r="3920" spans="1:24" x14ac:dyDescent="0.25">
      <c r="A3920" s="3">
        <v>42288</v>
      </c>
      <c r="B3920">
        <f>WEEKNUM(Flights[[#This Row],[Date]],2)</f>
        <v>41</v>
      </c>
      <c r="C3920">
        <f>WEEKDAY(Flights[[#This Row],[Date]],2)</f>
        <v>7</v>
      </c>
      <c r="D3920" t="s">
        <v>1350</v>
      </c>
      <c r="E3920" t="s">
        <v>1995</v>
      </c>
      <c r="F3920" t="s">
        <v>0</v>
      </c>
      <c r="G3920" t="s">
        <v>306</v>
      </c>
      <c r="H3920" t="str">
        <f>_xlfn.XLOOKUP(Flights[[#This Row],[Destination]],Airports!$A$1:$A$77,Airports!$D$1:$D$77,"Code not found")</f>
        <v>Chicago</v>
      </c>
      <c r="I3920" t="str" cm="1">
        <f t="array" ref="I3920">_xlfn.XLOOKUP(Flights[[#This Row],[Destination]],_xlfn._TRO_TRAILING(Airports!A:A),_xlfn._TRO_TRAILING(Airports!E:E),"Code not found")</f>
        <v>IL</v>
      </c>
      <c r="J3920" s="1">
        <v>0.62847222222222221</v>
      </c>
      <c r="K3920">
        <f>HOUR(Flights[[#This Row],[Scheduled Departure]])</f>
        <v>15</v>
      </c>
      <c r="L3920" s="1">
        <v>0.63888888888888884</v>
      </c>
      <c r="M3920">
        <v>15</v>
      </c>
      <c r="N3920">
        <v>227</v>
      </c>
      <c r="O3920" s="14">
        <f>Flights[[#This Row],[Length (min)]]/60</f>
        <v>3.7833333333333332</v>
      </c>
      <c r="P3920">
        <v>1750</v>
      </c>
      <c r="Q3920" s="17">
        <f>IFERROR(Flights[[#This Row],[Distance]]/Flights[[#This Row],[Length (hr)]],"")</f>
        <v>462.55506607929516</v>
      </c>
      <c r="R3920" s="1">
        <v>0.87847222222222221</v>
      </c>
      <c r="S3920" s="1">
        <v>0.87986111111111109</v>
      </c>
      <c r="T3920">
        <v>2</v>
      </c>
      <c r="U3920" t="str">
        <f>IF(Flights[[#This Row],[Arrival Delay]]="","Cancelled",IF(Flights[[#This Row],[Arrival Delay]]&gt;15,"Delayed","On time"))</f>
        <v>On time</v>
      </c>
      <c r="V3920" t="str">
        <f>IF(Flights[[#This Row],[Status]]&lt;&gt;"Delayed","",IF(Flights[[#This Row],[Arrival Delay]]&gt;120,"Severe",IF(Flights[[#This Row],[Arrival Delay]]&gt;60,"Major","Moderate")))</f>
        <v/>
      </c>
      <c r="X3920" t="str">
        <f>IF(OR(AND(Flights[[#This Row],[Status]]="Cancelled",Flights[[#This Row],[Cancellation Reason]]="Airline/Carrier"),Flights[[#This Row],[Delay Type]]="Severe"),"Yes","No")</f>
        <v>No</v>
      </c>
    </row>
    <row r="3921" spans="1:24" x14ac:dyDescent="0.25">
      <c r="A3921" s="3">
        <v>42288</v>
      </c>
      <c r="B3921">
        <f>WEEKNUM(Flights[[#This Row],[Date]],2)</f>
        <v>41</v>
      </c>
      <c r="C3921">
        <f>WEEKDAY(Flights[[#This Row],[Date]],2)</f>
        <v>7</v>
      </c>
      <c r="D3921" t="s">
        <v>548</v>
      </c>
      <c r="E3921" t="s">
        <v>1992</v>
      </c>
      <c r="F3921" t="s">
        <v>0</v>
      </c>
      <c r="G3921" t="s">
        <v>285</v>
      </c>
      <c r="H3921" t="str">
        <f>_xlfn.XLOOKUP(Flights[[#This Row],[Destination]],Airports!$A$1:$A$77,Airports!$D$1:$D$77,"Code not found")</f>
        <v>Fort Lauderdale</v>
      </c>
      <c r="I3921" t="str" cm="1">
        <f t="array" ref="I3921">_xlfn.XLOOKUP(Flights[[#This Row],[Destination]],_xlfn._TRO_TRAILING(Airports!A:A),_xlfn._TRO_TRAILING(Airports!E:E),"Code not found")</f>
        <v>FL</v>
      </c>
      <c r="J3921" s="1">
        <v>0.62847222222222221</v>
      </c>
      <c r="K3921">
        <f>HOUR(Flights[[#This Row],[Scheduled Departure]])</f>
        <v>15</v>
      </c>
      <c r="L3921" s="1">
        <v>0.62916666666666665</v>
      </c>
      <c r="M3921">
        <v>1</v>
      </c>
      <c r="N3921">
        <v>289</v>
      </c>
      <c r="O3921" s="14">
        <f>Flights[[#This Row],[Length (min)]]/60</f>
        <v>4.8166666666666664</v>
      </c>
      <c r="P3921">
        <v>2343</v>
      </c>
      <c r="Q3921" s="17">
        <f>IFERROR(Flights[[#This Row],[Distance]]/Flights[[#This Row],[Length (hr)]],"")</f>
        <v>486.4359861591696</v>
      </c>
      <c r="R3921" s="1">
        <v>0.95763888888888893</v>
      </c>
      <c r="S3921" s="1">
        <v>0.95486111111111116</v>
      </c>
      <c r="T3921">
        <v>-4</v>
      </c>
      <c r="U3921" t="str">
        <f>IF(Flights[[#This Row],[Arrival Delay]]="","Cancelled",IF(Flights[[#This Row],[Arrival Delay]]&gt;15,"Delayed","On time"))</f>
        <v>On time</v>
      </c>
      <c r="V3921" t="str">
        <f>IF(Flights[[#This Row],[Status]]&lt;&gt;"Delayed","",IF(Flights[[#This Row],[Arrival Delay]]&gt;120,"Severe",IF(Flights[[#This Row],[Arrival Delay]]&gt;60,"Major","Moderate")))</f>
        <v/>
      </c>
      <c r="X3921" t="str">
        <f>IF(OR(AND(Flights[[#This Row],[Status]]="Cancelled",Flights[[#This Row],[Cancellation Reason]]="Airline/Carrier"),Flights[[#This Row],[Delay Type]]="Severe"),"Yes","No")</f>
        <v>No</v>
      </c>
    </row>
    <row r="3922" spans="1:24" x14ac:dyDescent="0.25">
      <c r="A3922" s="3">
        <v>42288</v>
      </c>
      <c r="B3922">
        <f>WEEKNUM(Flights[[#This Row],[Date]],2)</f>
        <v>41</v>
      </c>
      <c r="C3922">
        <f>WEEKDAY(Flights[[#This Row],[Date]],2)</f>
        <v>7</v>
      </c>
      <c r="D3922" t="s">
        <v>577</v>
      </c>
      <c r="E3922" t="s">
        <v>1994</v>
      </c>
      <c r="F3922" t="s">
        <v>0</v>
      </c>
      <c r="G3922" t="s">
        <v>29</v>
      </c>
      <c r="H3922" t="str">
        <f>_xlfn.XLOOKUP(Flights[[#This Row],[Destination]],Airports!$A$1:$A$77,Airports!$D$1:$D$77,"Code not found")</f>
        <v>Phoenix</v>
      </c>
      <c r="I3922" t="str" cm="1">
        <f t="array" ref="I3922">_xlfn.XLOOKUP(Flights[[#This Row],[Destination]],_xlfn._TRO_TRAILING(Airports!A:A),_xlfn._TRO_TRAILING(Airports!E:E),"Code not found")</f>
        <v>AZ</v>
      </c>
      <c r="J3922" s="1">
        <v>0.67291666666666672</v>
      </c>
      <c r="K3922">
        <f>HOUR(Flights[[#This Row],[Scheduled Departure]])</f>
        <v>16</v>
      </c>
      <c r="L3922" s="1">
        <v>0.66597222222222219</v>
      </c>
      <c r="M3922">
        <v>-10</v>
      </c>
      <c r="N3922">
        <v>89</v>
      </c>
      <c r="O3922" s="14">
        <f>Flights[[#This Row],[Length (min)]]/60</f>
        <v>1.4833333333333334</v>
      </c>
      <c r="P3922">
        <v>370</v>
      </c>
      <c r="Q3922" s="17">
        <f>IFERROR(Flights[[#This Row],[Distance]]/Flights[[#This Row],[Length (hr)]],"")</f>
        <v>249.43820224719101</v>
      </c>
      <c r="R3922" s="1">
        <v>0.73333333333333328</v>
      </c>
      <c r="S3922" s="1">
        <v>0.72777777777777775</v>
      </c>
      <c r="T3922">
        <v>-8</v>
      </c>
      <c r="U3922" t="str">
        <f>IF(Flights[[#This Row],[Arrival Delay]]="","Cancelled",IF(Flights[[#This Row],[Arrival Delay]]&gt;15,"Delayed","On time"))</f>
        <v>On time</v>
      </c>
      <c r="V3922" t="str">
        <f>IF(Flights[[#This Row],[Status]]&lt;&gt;"Delayed","",IF(Flights[[#This Row],[Arrival Delay]]&gt;120,"Severe",IF(Flights[[#This Row],[Arrival Delay]]&gt;60,"Major","Moderate")))</f>
        <v/>
      </c>
      <c r="X3922" t="str">
        <f>IF(OR(AND(Flights[[#This Row],[Status]]="Cancelled",Flights[[#This Row],[Cancellation Reason]]="Airline/Carrier"),Flights[[#This Row],[Delay Type]]="Severe"),"Yes","No")</f>
        <v>No</v>
      </c>
    </row>
    <row r="3923" spans="1:24" x14ac:dyDescent="0.25">
      <c r="A3923" s="3">
        <v>42288</v>
      </c>
      <c r="B3923">
        <f>WEEKNUM(Flights[[#This Row],[Date]],2)</f>
        <v>41</v>
      </c>
      <c r="C3923">
        <f>WEEKDAY(Flights[[#This Row],[Date]],2)</f>
        <v>7</v>
      </c>
      <c r="D3923" t="s">
        <v>1066</v>
      </c>
      <c r="E3923" t="s">
        <v>1994</v>
      </c>
      <c r="F3923" t="s">
        <v>0</v>
      </c>
      <c r="G3923" t="s">
        <v>351</v>
      </c>
      <c r="H3923" t="str">
        <f>_xlfn.XLOOKUP(Flights[[#This Row],[Destination]],Airports!$A$1:$A$77,Airports!$D$1:$D$77,"Code not found")</f>
        <v>Sacramento</v>
      </c>
      <c r="I3923" t="str" cm="1">
        <f t="array" ref="I3923">_xlfn.XLOOKUP(Flights[[#This Row],[Destination]],_xlfn._TRO_TRAILING(Airports!A:A),_xlfn._TRO_TRAILING(Airports!E:E),"Code not found")</f>
        <v>CA</v>
      </c>
      <c r="J3923" s="1">
        <v>0.71875</v>
      </c>
      <c r="K3923">
        <f>HOUR(Flights[[#This Row],[Scheduled Departure]])</f>
        <v>17</v>
      </c>
      <c r="L3923" s="1">
        <v>0.72499999999999998</v>
      </c>
      <c r="M3923">
        <v>9</v>
      </c>
      <c r="N3923">
        <v>76</v>
      </c>
      <c r="O3923" s="14">
        <f>Flights[[#This Row],[Length (min)]]/60</f>
        <v>1.2666666666666666</v>
      </c>
      <c r="P3923">
        <v>373</v>
      </c>
      <c r="Q3923" s="17">
        <f>IFERROR(Flights[[#This Row],[Distance]]/Flights[[#This Row],[Length (hr)]],"")</f>
        <v>294.47368421052636</v>
      </c>
      <c r="R3923" s="1">
        <v>0.77986111111111112</v>
      </c>
      <c r="S3923" s="1">
        <v>0.77777777777777779</v>
      </c>
      <c r="T3923">
        <v>-3</v>
      </c>
      <c r="U3923" t="str">
        <f>IF(Flights[[#This Row],[Arrival Delay]]="","Cancelled",IF(Flights[[#This Row],[Arrival Delay]]&gt;15,"Delayed","On time"))</f>
        <v>On time</v>
      </c>
      <c r="V3923" t="str">
        <f>IF(Flights[[#This Row],[Status]]&lt;&gt;"Delayed","",IF(Flights[[#This Row],[Arrival Delay]]&gt;120,"Severe",IF(Flights[[#This Row],[Arrival Delay]]&gt;60,"Major","Moderate")))</f>
        <v/>
      </c>
      <c r="X3923" t="str">
        <f>IF(OR(AND(Flights[[#This Row],[Status]]="Cancelled",Flights[[#This Row],[Cancellation Reason]]="Airline/Carrier"),Flights[[#This Row],[Delay Type]]="Severe"),"Yes","No")</f>
        <v>No</v>
      </c>
    </row>
    <row r="3924" spans="1:24" x14ac:dyDescent="0.25">
      <c r="A3924" s="3">
        <v>42288</v>
      </c>
      <c r="B3924">
        <f>WEEKNUM(Flights[[#This Row],[Date]],2)</f>
        <v>41</v>
      </c>
      <c r="C3924">
        <f>WEEKDAY(Flights[[#This Row],[Date]],2)</f>
        <v>7</v>
      </c>
      <c r="D3924" t="s">
        <v>97</v>
      </c>
      <c r="E3924" t="s">
        <v>1987</v>
      </c>
      <c r="F3924" t="s">
        <v>0</v>
      </c>
      <c r="G3924" t="s">
        <v>17</v>
      </c>
      <c r="H3924" t="str">
        <f>_xlfn.XLOOKUP(Flights[[#This Row],[Destination]],Airports!$A$1:$A$77,Airports!$D$1:$D$77,"Code not found")</f>
        <v>Honolulu</v>
      </c>
      <c r="I3924" t="str" cm="1">
        <f t="array" ref="I3924">_xlfn.XLOOKUP(Flights[[#This Row],[Destination]],_xlfn._TRO_TRAILING(Airports!A:A),_xlfn._TRO_TRAILING(Airports!E:E),"Code not found")</f>
        <v>HI</v>
      </c>
      <c r="J3924" s="1">
        <v>0.78125</v>
      </c>
      <c r="K3924">
        <f>HOUR(Flights[[#This Row],[Scheduled Departure]])</f>
        <v>18</v>
      </c>
      <c r="L3924" s="1">
        <v>0.77916666666666667</v>
      </c>
      <c r="M3924">
        <v>-3</v>
      </c>
      <c r="N3924">
        <v>347</v>
      </c>
      <c r="O3924" s="14">
        <f>Flights[[#This Row],[Length (min)]]/60</f>
        <v>5.7833333333333332</v>
      </c>
      <c r="P3924">
        <v>2556</v>
      </c>
      <c r="Q3924" s="17">
        <f>IFERROR(Flights[[#This Row],[Distance]]/Flights[[#This Row],[Length (hr)]],"")</f>
        <v>441.95965417867438</v>
      </c>
      <c r="R3924" s="1">
        <v>0.90694444444444444</v>
      </c>
      <c r="S3924" s="1">
        <v>0.89513888888888893</v>
      </c>
      <c r="T3924">
        <v>-17</v>
      </c>
      <c r="U3924" t="str">
        <f>IF(Flights[[#This Row],[Arrival Delay]]="","Cancelled",IF(Flights[[#This Row],[Arrival Delay]]&gt;15,"Delayed","On time"))</f>
        <v>On time</v>
      </c>
      <c r="V3924" t="str">
        <f>IF(Flights[[#This Row],[Status]]&lt;&gt;"Delayed","",IF(Flights[[#This Row],[Arrival Delay]]&gt;120,"Severe",IF(Flights[[#This Row],[Arrival Delay]]&gt;60,"Major","Moderate")))</f>
        <v/>
      </c>
      <c r="X3924" t="str">
        <f>IF(OR(AND(Flights[[#This Row],[Status]]="Cancelled",Flights[[#This Row],[Cancellation Reason]]="Airline/Carrier"),Flights[[#This Row],[Delay Type]]="Severe"),"Yes","No")</f>
        <v>No</v>
      </c>
    </row>
    <row r="3925" spans="1:24" x14ac:dyDescent="0.25">
      <c r="A3925" s="3">
        <v>42288</v>
      </c>
      <c r="B3925">
        <f>WEEKNUM(Flights[[#This Row],[Date]],2)</f>
        <v>41</v>
      </c>
      <c r="C3925">
        <f>WEEKDAY(Flights[[#This Row],[Date]],2)</f>
        <v>7</v>
      </c>
      <c r="D3925" t="s">
        <v>158</v>
      </c>
      <c r="E3925" t="s">
        <v>1987</v>
      </c>
      <c r="F3925" t="s">
        <v>0</v>
      </c>
      <c r="G3925" t="s">
        <v>15</v>
      </c>
      <c r="H3925" t="str">
        <f>_xlfn.XLOOKUP(Flights[[#This Row],[Destination]],Airports!$A$1:$A$77,Airports!$D$1:$D$77,"Code not found")</f>
        <v>Las Vegas</v>
      </c>
      <c r="I3925" t="str" cm="1">
        <f t="array" ref="I3925">_xlfn.XLOOKUP(Flights[[#This Row],[Destination]],_xlfn._TRO_TRAILING(Airports!A:A),_xlfn._TRO_TRAILING(Airports!E:E),"Code not found")</f>
        <v>NV</v>
      </c>
      <c r="J3925" s="1">
        <v>0.92708333333333337</v>
      </c>
      <c r="K3925">
        <f>HOUR(Flights[[#This Row],[Scheduled Departure]])</f>
        <v>22</v>
      </c>
      <c r="L3925" s="1">
        <v>0.92777777777777781</v>
      </c>
      <c r="M3925">
        <v>1</v>
      </c>
      <c r="N3925">
        <v>71</v>
      </c>
      <c r="O3925" s="14">
        <f>Flights[[#This Row],[Length (min)]]/60</f>
        <v>1.1833333333333333</v>
      </c>
      <c r="P3925">
        <v>236</v>
      </c>
      <c r="Q3925" s="17">
        <f>IFERROR(Flights[[#This Row],[Distance]]/Flights[[#This Row],[Length (hr)]],"")</f>
        <v>199.43661971830986</v>
      </c>
      <c r="R3925" s="1">
        <v>0.97916666666666663</v>
      </c>
      <c r="S3925" s="1">
        <v>0.9770833333333333</v>
      </c>
      <c r="T3925">
        <v>-3</v>
      </c>
      <c r="U3925" t="str">
        <f>IF(Flights[[#This Row],[Arrival Delay]]="","Cancelled",IF(Flights[[#This Row],[Arrival Delay]]&gt;15,"Delayed","On time"))</f>
        <v>On time</v>
      </c>
      <c r="V3925" t="str">
        <f>IF(Flights[[#This Row],[Status]]&lt;&gt;"Delayed","",IF(Flights[[#This Row],[Arrival Delay]]&gt;120,"Severe",IF(Flights[[#This Row],[Arrival Delay]]&gt;60,"Major","Moderate")))</f>
        <v/>
      </c>
      <c r="X3925" t="str">
        <f>IF(OR(AND(Flights[[#This Row],[Status]]="Cancelled",Flights[[#This Row],[Cancellation Reason]]="Airline/Carrier"),Flights[[#This Row],[Delay Type]]="Severe"),"Yes","No")</f>
        <v>No</v>
      </c>
    </row>
    <row r="3926" spans="1:24" x14ac:dyDescent="0.25">
      <c r="A3926" s="3">
        <v>42288</v>
      </c>
      <c r="B3926">
        <f>WEEKNUM(Flights[[#This Row],[Date]],2)</f>
        <v>41</v>
      </c>
      <c r="C3926">
        <f>WEEKDAY(Flights[[#This Row],[Date]],2)</f>
        <v>7</v>
      </c>
      <c r="D3926" t="s">
        <v>1424</v>
      </c>
      <c r="E3926" t="s">
        <v>1990</v>
      </c>
      <c r="F3926" t="s">
        <v>0</v>
      </c>
      <c r="G3926" t="s">
        <v>9</v>
      </c>
      <c r="H3926" t="str">
        <f>_xlfn.XLOOKUP(Flights[[#This Row],[Destination]],Airports!$A$1:$A$77,Airports!$D$1:$D$77,"Code not found")</f>
        <v>San Francisco</v>
      </c>
      <c r="I3926" t="str" cm="1">
        <f t="array" ref="I3926">_xlfn.XLOOKUP(Flights[[#This Row],[Destination]],_xlfn._TRO_TRAILING(Airports!A:A),_xlfn._TRO_TRAILING(Airports!E:E),"Code not found")</f>
        <v>CA</v>
      </c>
      <c r="J3926" s="1">
        <v>0.95763888888888893</v>
      </c>
      <c r="K3926">
        <f>HOUR(Flights[[#This Row],[Scheduled Departure]])</f>
        <v>22</v>
      </c>
      <c r="L3926" s="1">
        <v>0.95972222222222225</v>
      </c>
      <c r="M3926">
        <v>3</v>
      </c>
      <c r="N3926">
        <v>71</v>
      </c>
      <c r="O3926" s="14">
        <f>Flights[[#This Row],[Length (min)]]/60</f>
        <v>1.1833333333333333</v>
      </c>
      <c r="P3926">
        <v>337</v>
      </c>
      <c r="Q3926" s="17">
        <f>IFERROR(Flights[[#This Row],[Distance]]/Flights[[#This Row],[Length (hr)]],"")</f>
        <v>284.78873239436621</v>
      </c>
      <c r="R3926" s="1">
        <v>1.3888888888888888E-2</v>
      </c>
      <c r="S3926" s="1">
        <v>9.0277777777777769E-3</v>
      </c>
      <c r="T3926">
        <v>-7</v>
      </c>
      <c r="U3926" t="str">
        <f>IF(Flights[[#This Row],[Arrival Delay]]="","Cancelled",IF(Flights[[#This Row],[Arrival Delay]]&gt;15,"Delayed","On time"))</f>
        <v>On time</v>
      </c>
      <c r="V3926" t="str">
        <f>IF(Flights[[#This Row],[Status]]&lt;&gt;"Delayed","",IF(Flights[[#This Row],[Arrival Delay]]&gt;120,"Severe",IF(Flights[[#This Row],[Arrival Delay]]&gt;60,"Major","Moderate")))</f>
        <v/>
      </c>
      <c r="X3926" t="str">
        <f>IF(OR(AND(Flights[[#This Row],[Status]]="Cancelled",Flights[[#This Row],[Cancellation Reason]]="Airline/Carrier"),Flights[[#This Row],[Delay Type]]="Severe"),"Yes","No")</f>
        <v>No</v>
      </c>
    </row>
    <row r="3927" spans="1:24" x14ac:dyDescent="0.25">
      <c r="A3927" s="3">
        <v>42289</v>
      </c>
      <c r="B3927">
        <f>WEEKNUM(Flights[[#This Row],[Date]],2)</f>
        <v>42</v>
      </c>
      <c r="C3927">
        <f>WEEKDAY(Flights[[#This Row],[Date]],2)</f>
        <v>1</v>
      </c>
      <c r="D3927" t="s">
        <v>1297</v>
      </c>
      <c r="E3927" t="s">
        <v>1995</v>
      </c>
      <c r="F3927" t="s">
        <v>0</v>
      </c>
      <c r="G3927" t="s">
        <v>257</v>
      </c>
      <c r="H3927" t="str">
        <f>_xlfn.XLOOKUP(Flights[[#This Row],[Destination]],Airports!$A$1:$A$77,Airports!$D$1:$D$77,"Code not found")</f>
        <v>Baltimore</v>
      </c>
      <c r="I3927" t="str" cm="1">
        <f t="array" ref="I3927">_xlfn.XLOOKUP(Flights[[#This Row],[Destination]],_xlfn._TRO_TRAILING(Airports!A:A),_xlfn._TRO_TRAILING(Airports!E:E),"Code not found")</f>
        <v>MD</v>
      </c>
      <c r="J3927" s="1">
        <v>0.28819444444444442</v>
      </c>
      <c r="K3927">
        <f>HOUR(Flights[[#This Row],[Scheduled Departure]])</f>
        <v>6</v>
      </c>
      <c r="L3927" s="1">
        <v>0.28749999999999998</v>
      </c>
      <c r="M3927">
        <v>-1</v>
      </c>
      <c r="N3927">
        <v>294</v>
      </c>
      <c r="O3927" s="14">
        <f>Flights[[#This Row],[Length (min)]]/60</f>
        <v>4.9000000000000004</v>
      </c>
      <c r="P3927">
        <v>2329</v>
      </c>
      <c r="Q3927" s="17">
        <f>IFERROR(Flights[[#This Row],[Distance]]/Flights[[#This Row],[Length (hr)]],"")</f>
        <v>475.30612244897958</v>
      </c>
      <c r="R3927" s="1">
        <v>0.62152777777777779</v>
      </c>
      <c r="S3927" s="1">
        <v>0.6166666666666667</v>
      </c>
      <c r="T3927">
        <v>-7</v>
      </c>
      <c r="U3927" t="str">
        <f>IF(Flights[[#This Row],[Arrival Delay]]="","Cancelled",IF(Flights[[#This Row],[Arrival Delay]]&gt;15,"Delayed","On time"))</f>
        <v>On time</v>
      </c>
      <c r="V3927" t="str">
        <f>IF(Flights[[#This Row],[Status]]&lt;&gt;"Delayed","",IF(Flights[[#This Row],[Arrival Delay]]&gt;120,"Severe",IF(Flights[[#This Row],[Arrival Delay]]&gt;60,"Major","Moderate")))</f>
        <v/>
      </c>
      <c r="X3927" t="str">
        <f>IF(OR(AND(Flights[[#This Row],[Status]]="Cancelled",Flights[[#This Row],[Cancellation Reason]]="Airline/Carrier"),Flights[[#This Row],[Delay Type]]="Severe"),"Yes","No")</f>
        <v>No</v>
      </c>
    </row>
    <row r="3928" spans="1:24" x14ac:dyDescent="0.25">
      <c r="A3928" s="3">
        <v>42289</v>
      </c>
      <c r="B3928">
        <f>WEEKNUM(Flights[[#This Row],[Date]],2)</f>
        <v>42</v>
      </c>
      <c r="C3928">
        <f>WEEKDAY(Flights[[#This Row],[Date]],2)</f>
        <v>1</v>
      </c>
      <c r="D3928" t="s">
        <v>401</v>
      </c>
      <c r="E3928" t="s">
        <v>1994</v>
      </c>
      <c r="F3928" t="s">
        <v>0</v>
      </c>
      <c r="G3928" t="s">
        <v>340</v>
      </c>
      <c r="H3928" t="str">
        <f>_xlfn.XLOOKUP(Flights[[#This Row],[Destination]],Airports!$A$1:$A$77,Airports!$D$1:$D$77,"Code not found")</f>
        <v>San Antonio</v>
      </c>
      <c r="I3928" t="str" cm="1">
        <f t="array" ref="I3928">_xlfn.XLOOKUP(Flights[[#This Row],[Destination]],_xlfn._TRO_TRAILING(Airports!A:A),_xlfn._TRO_TRAILING(Airports!E:E),"Code not found")</f>
        <v>TX</v>
      </c>
      <c r="J3928" s="1">
        <v>0.3125</v>
      </c>
      <c r="K3928">
        <f>HOUR(Flights[[#This Row],[Scheduled Departure]])</f>
        <v>7</v>
      </c>
      <c r="L3928" s="1">
        <v>0.30833333333333335</v>
      </c>
      <c r="M3928">
        <v>-6</v>
      </c>
      <c r="N3928">
        <v>166</v>
      </c>
      <c r="O3928" s="14">
        <f>Flights[[#This Row],[Length (min)]]/60</f>
        <v>2.7666666666666666</v>
      </c>
      <c r="P3928">
        <v>1211</v>
      </c>
      <c r="Q3928" s="17">
        <f>IFERROR(Flights[[#This Row],[Distance]]/Flights[[#This Row],[Length (hr)]],"")</f>
        <v>437.71084337349396</v>
      </c>
      <c r="R3928" s="1">
        <v>0.52083333333333337</v>
      </c>
      <c r="S3928" s="1">
        <v>0.50694444444444442</v>
      </c>
      <c r="T3928">
        <v>-20</v>
      </c>
      <c r="U3928" t="str">
        <f>IF(Flights[[#This Row],[Arrival Delay]]="","Cancelled",IF(Flights[[#This Row],[Arrival Delay]]&gt;15,"Delayed","On time"))</f>
        <v>On time</v>
      </c>
      <c r="V3928" t="str">
        <f>IF(Flights[[#This Row],[Status]]&lt;&gt;"Delayed","",IF(Flights[[#This Row],[Arrival Delay]]&gt;120,"Severe",IF(Flights[[#This Row],[Arrival Delay]]&gt;60,"Major","Moderate")))</f>
        <v/>
      </c>
      <c r="X3928" t="str">
        <f>IF(OR(AND(Flights[[#This Row],[Status]]="Cancelled",Flights[[#This Row],[Cancellation Reason]]="Airline/Carrier"),Flights[[#This Row],[Delay Type]]="Severe"),"Yes","No")</f>
        <v>No</v>
      </c>
    </row>
    <row r="3929" spans="1:24" x14ac:dyDescent="0.25">
      <c r="A3929" s="3">
        <v>42289</v>
      </c>
      <c r="B3929">
        <f>WEEKNUM(Flights[[#This Row],[Date]],2)</f>
        <v>42</v>
      </c>
      <c r="C3929">
        <f>WEEKDAY(Flights[[#This Row],[Date]],2)</f>
        <v>1</v>
      </c>
      <c r="D3929" t="s">
        <v>429</v>
      </c>
      <c r="E3929" t="s">
        <v>1994</v>
      </c>
      <c r="F3929" t="s">
        <v>0</v>
      </c>
      <c r="G3929" t="s">
        <v>335</v>
      </c>
      <c r="H3929" t="str">
        <f>_xlfn.XLOOKUP(Flights[[#This Row],[Destination]],Airports!$A$1:$A$77,Airports!$D$1:$D$77,"Code not found")</f>
        <v>Reno</v>
      </c>
      <c r="I3929" t="str" cm="1">
        <f t="array" ref="I3929">_xlfn.XLOOKUP(Flights[[#This Row],[Destination]],_xlfn._TRO_TRAILING(Airports!A:A),_xlfn._TRO_TRAILING(Airports!E:E),"Code not found")</f>
        <v>NV</v>
      </c>
      <c r="J3929" s="1">
        <v>0.34930555555555554</v>
      </c>
      <c r="K3929">
        <f>HOUR(Flights[[#This Row],[Scheduled Departure]])</f>
        <v>8</v>
      </c>
      <c r="L3929" s="1">
        <v>0.34513888888888888</v>
      </c>
      <c r="M3929">
        <v>-6</v>
      </c>
      <c r="N3929">
        <v>93</v>
      </c>
      <c r="O3929" s="14">
        <f>Flights[[#This Row],[Length (min)]]/60</f>
        <v>1.55</v>
      </c>
      <c r="P3929">
        <v>391</v>
      </c>
      <c r="Q3929" s="17">
        <f>IFERROR(Flights[[#This Row],[Distance]]/Flights[[#This Row],[Length (hr)]],"")</f>
        <v>252.25806451612902</v>
      </c>
      <c r="R3929" s="1">
        <v>0.41249999999999998</v>
      </c>
      <c r="S3929" s="1">
        <v>0.40972222222222221</v>
      </c>
      <c r="T3929">
        <v>-4</v>
      </c>
      <c r="U3929" t="str">
        <f>IF(Flights[[#This Row],[Arrival Delay]]="","Cancelled",IF(Flights[[#This Row],[Arrival Delay]]&gt;15,"Delayed","On time"))</f>
        <v>On time</v>
      </c>
      <c r="V3929" t="str">
        <f>IF(Flights[[#This Row],[Status]]&lt;&gt;"Delayed","",IF(Flights[[#This Row],[Arrival Delay]]&gt;120,"Severe",IF(Flights[[#This Row],[Arrival Delay]]&gt;60,"Major","Moderate")))</f>
        <v/>
      </c>
      <c r="X3929" t="str">
        <f>IF(OR(AND(Flights[[#This Row],[Status]]="Cancelled",Flights[[#This Row],[Cancellation Reason]]="Airline/Carrier"),Flights[[#This Row],[Delay Type]]="Severe"),"Yes","No")</f>
        <v>No</v>
      </c>
    </row>
    <row r="3930" spans="1:24" x14ac:dyDescent="0.25">
      <c r="A3930" s="3">
        <v>42289</v>
      </c>
      <c r="B3930">
        <f>WEEKNUM(Flights[[#This Row],[Date]],2)</f>
        <v>42</v>
      </c>
      <c r="C3930">
        <f>WEEKDAY(Flights[[#This Row],[Date]],2)</f>
        <v>1</v>
      </c>
      <c r="D3930" t="s">
        <v>442</v>
      </c>
      <c r="E3930" t="s">
        <v>1994</v>
      </c>
      <c r="F3930" t="s">
        <v>0</v>
      </c>
      <c r="G3930" t="s">
        <v>3</v>
      </c>
      <c r="H3930" t="str">
        <f>_xlfn.XLOOKUP(Flights[[#This Row],[Destination]],Airports!$A$1:$A$77,Airports!$D$1:$D$77,"Code not found")</f>
        <v>Dallas</v>
      </c>
      <c r="I3930" t="str" cm="1">
        <f t="array" ref="I3930">_xlfn.XLOOKUP(Flights[[#This Row],[Destination]],_xlfn._TRO_TRAILING(Airports!A:A),_xlfn._TRO_TRAILING(Airports!E:E),"Code not found")</f>
        <v>TX</v>
      </c>
      <c r="J3930" s="1">
        <v>0.38750000000000001</v>
      </c>
      <c r="K3930">
        <f>HOUR(Flights[[#This Row],[Scheduled Departure]])</f>
        <v>9</v>
      </c>
      <c r="L3930" s="1">
        <v>0.38958333333333334</v>
      </c>
      <c r="M3930">
        <v>3</v>
      </c>
      <c r="N3930">
        <v>192</v>
      </c>
      <c r="O3930" s="14">
        <f>Flights[[#This Row],[Length (min)]]/60</f>
        <v>3.2</v>
      </c>
      <c r="P3930">
        <v>1235</v>
      </c>
      <c r="Q3930" s="17">
        <f>IFERROR(Flights[[#This Row],[Distance]]/Flights[[#This Row],[Length (hr)]],"")</f>
        <v>385.9375</v>
      </c>
      <c r="R3930" s="1">
        <v>0.6020833333333333</v>
      </c>
      <c r="S3930" s="1">
        <v>0.60624999999999996</v>
      </c>
      <c r="T3930">
        <v>6</v>
      </c>
      <c r="U3930" t="str">
        <f>IF(Flights[[#This Row],[Arrival Delay]]="","Cancelled",IF(Flights[[#This Row],[Arrival Delay]]&gt;15,"Delayed","On time"))</f>
        <v>On time</v>
      </c>
      <c r="V3930" t="str">
        <f>IF(Flights[[#This Row],[Status]]&lt;&gt;"Delayed","",IF(Flights[[#This Row],[Arrival Delay]]&gt;120,"Severe",IF(Flights[[#This Row],[Arrival Delay]]&gt;60,"Major","Moderate")))</f>
        <v/>
      </c>
      <c r="X3930" t="str">
        <f>IF(OR(AND(Flights[[#This Row],[Status]]="Cancelled",Flights[[#This Row],[Cancellation Reason]]="Airline/Carrier"),Flights[[#This Row],[Delay Type]]="Severe"),"Yes","No")</f>
        <v>No</v>
      </c>
    </row>
    <row r="3931" spans="1:24" x14ac:dyDescent="0.25">
      <c r="A3931" s="3">
        <v>42289</v>
      </c>
      <c r="B3931">
        <f>WEEKNUM(Flights[[#This Row],[Date]],2)</f>
        <v>42</v>
      </c>
      <c r="C3931">
        <f>WEEKDAY(Flights[[#This Row],[Date]],2)</f>
        <v>1</v>
      </c>
      <c r="D3931" t="s">
        <v>425</v>
      </c>
      <c r="E3931" t="s">
        <v>1990</v>
      </c>
      <c r="F3931" t="s">
        <v>0</v>
      </c>
      <c r="G3931" t="s">
        <v>19</v>
      </c>
      <c r="H3931" t="str">
        <f>_xlfn.XLOOKUP(Flights[[#This Row],[Destination]],Airports!$A$1:$A$77,Airports!$D$1:$D$77,"Code not found")</f>
        <v>Kona</v>
      </c>
      <c r="I3931" t="str" cm="1">
        <f t="array" ref="I3931">_xlfn.XLOOKUP(Flights[[#This Row],[Destination]],_xlfn._TRO_TRAILING(Airports!A:A),_xlfn._TRO_TRAILING(Airports!E:E),"Code not found")</f>
        <v>HI</v>
      </c>
      <c r="J3931" s="1">
        <v>0.41666666666666669</v>
      </c>
      <c r="K3931">
        <f>HOUR(Flights[[#This Row],[Scheduled Departure]])</f>
        <v>10</v>
      </c>
      <c r="L3931" s="1">
        <v>0.41597222222222224</v>
      </c>
      <c r="M3931">
        <v>-1</v>
      </c>
      <c r="N3931">
        <v>319</v>
      </c>
      <c r="O3931" s="14">
        <f>Flights[[#This Row],[Length (min)]]/60</f>
        <v>5.3166666666666664</v>
      </c>
      <c r="P3931">
        <v>2504</v>
      </c>
      <c r="Q3931" s="17">
        <f>IFERROR(Flights[[#This Row],[Distance]]/Flights[[#This Row],[Length (hr)]],"")</f>
        <v>470.97178683385584</v>
      </c>
      <c r="R3931" s="1">
        <v>0.52777777777777779</v>
      </c>
      <c r="S3931" s="1">
        <v>0.51249999999999996</v>
      </c>
      <c r="T3931">
        <v>-22</v>
      </c>
      <c r="U3931" t="str">
        <f>IF(Flights[[#This Row],[Arrival Delay]]="","Cancelled",IF(Flights[[#This Row],[Arrival Delay]]&gt;15,"Delayed","On time"))</f>
        <v>On time</v>
      </c>
      <c r="V3931" t="str">
        <f>IF(Flights[[#This Row],[Status]]&lt;&gt;"Delayed","",IF(Flights[[#This Row],[Arrival Delay]]&gt;120,"Severe",IF(Flights[[#This Row],[Arrival Delay]]&gt;60,"Major","Moderate")))</f>
        <v/>
      </c>
      <c r="X3931" t="str">
        <f>IF(OR(AND(Flights[[#This Row],[Status]]="Cancelled",Flights[[#This Row],[Cancellation Reason]]="Airline/Carrier"),Flights[[#This Row],[Delay Type]]="Severe"),"Yes","No")</f>
        <v>No</v>
      </c>
    </row>
    <row r="3932" spans="1:24" x14ac:dyDescent="0.25">
      <c r="A3932" s="3">
        <v>42289</v>
      </c>
      <c r="B3932">
        <f>WEEKNUM(Flights[[#This Row],[Date]],2)</f>
        <v>42</v>
      </c>
      <c r="C3932">
        <f>WEEKDAY(Flights[[#This Row],[Date]],2)</f>
        <v>1</v>
      </c>
      <c r="D3932" t="s">
        <v>1039</v>
      </c>
      <c r="E3932" t="s">
        <v>1990</v>
      </c>
      <c r="F3932" t="s">
        <v>0</v>
      </c>
      <c r="G3932" t="s">
        <v>4</v>
      </c>
      <c r="H3932" t="str">
        <f>_xlfn.XLOOKUP(Flights[[#This Row],[Destination]],Airports!$A$1:$A$77,Airports!$D$1:$D$77,"Code not found")</f>
        <v>Chicago</v>
      </c>
      <c r="I3932" t="str" cm="1">
        <f t="array" ref="I3932">_xlfn.XLOOKUP(Flights[[#This Row],[Destination]],_xlfn._TRO_TRAILING(Airports!A:A),_xlfn._TRO_TRAILING(Airports!E:E),"Code not found")</f>
        <v>IL</v>
      </c>
      <c r="J3932" s="1">
        <v>0.49722222222222223</v>
      </c>
      <c r="K3932">
        <f>HOUR(Flights[[#This Row],[Scheduled Departure]])</f>
        <v>11</v>
      </c>
      <c r="L3932" s="1">
        <v>0.49513888888888891</v>
      </c>
      <c r="M3932">
        <v>-3</v>
      </c>
      <c r="N3932">
        <v>246</v>
      </c>
      <c r="O3932" s="14">
        <f>Flights[[#This Row],[Length (min)]]/60</f>
        <v>4.0999999999999996</v>
      </c>
      <c r="P3932">
        <v>1744</v>
      </c>
      <c r="Q3932" s="17">
        <f>IFERROR(Flights[[#This Row],[Distance]]/Flights[[#This Row],[Length (hr)]],"")</f>
        <v>425.36585365853665</v>
      </c>
      <c r="R3932" s="1">
        <v>0.7583333333333333</v>
      </c>
      <c r="S3932" s="1">
        <v>0.74930555555555556</v>
      </c>
      <c r="T3932">
        <v>-13</v>
      </c>
      <c r="U3932" t="str">
        <f>IF(Flights[[#This Row],[Arrival Delay]]="","Cancelled",IF(Flights[[#This Row],[Arrival Delay]]&gt;15,"Delayed","On time"))</f>
        <v>On time</v>
      </c>
      <c r="V3932" t="str">
        <f>IF(Flights[[#This Row],[Status]]&lt;&gt;"Delayed","",IF(Flights[[#This Row],[Arrival Delay]]&gt;120,"Severe",IF(Flights[[#This Row],[Arrival Delay]]&gt;60,"Major","Moderate")))</f>
        <v/>
      </c>
      <c r="X3932" t="str">
        <f>IF(OR(AND(Flights[[#This Row],[Status]]="Cancelled",Flights[[#This Row],[Cancellation Reason]]="Airline/Carrier"),Flights[[#This Row],[Delay Type]]="Severe"),"Yes","No")</f>
        <v>No</v>
      </c>
    </row>
    <row r="3933" spans="1:24" x14ac:dyDescent="0.25">
      <c r="A3933" s="3">
        <v>42289</v>
      </c>
      <c r="B3933">
        <f>WEEKNUM(Flights[[#This Row],[Date]],2)</f>
        <v>42</v>
      </c>
      <c r="C3933">
        <f>WEEKDAY(Flights[[#This Row],[Date]],2)</f>
        <v>1</v>
      </c>
      <c r="D3933" t="s">
        <v>78</v>
      </c>
      <c r="E3933" t="s">
        <v>1987</v>
      </c>
      <c r="F3933" t="s">
        <v>0</v>
      </c>
      <c r="G3933" t="s">
        <v>12</v>
      </c>
      <c r="H3933" t="str">
        <f>_xlfn.XLOOKUP(Flights[[#This Row],[Destination]],Airports!$A$1:$A$77,Airports!$D$1:$D$77,"Code not found")</f>
        <v>New York</v>
      </c>
      <c r="I3933" t="str" cm="1">
        <f t="array" ref="I3933">_xlfn.XLOOKUP(Flights[[#This Row],[Destination]],_xlfn._TRO_TRAILING(Airports!A:A),_xlfn._TRO_TRAILING(Airports!E:E),"Code not found")</f>
        <v>NY</v>
      </c>
      <c r="J3933" s="1">
        <v>0.58333333333333337</v>
      </c>
      <c r="K3933">
        <f>HOUR(Flights[[#This Row],[Scheduled Departure]])</f>
        <v>14</v>
      </c>
      <c r="L3933" s="1">
        <v>0.57847222222222228</v>
      </c>
      <c r="M3933">
        <v>-7</v>
      </c>
      <c r="N3933">
        <v>316</v>
      </c>
      <c r="O3933" s="14">
        <f>Flights[[#This Row],[Length (min)]]/60</f>
        <v>5.2666666666666666</v>
      </c>
      <c r="P3933">
        <v>2475</v>
      </c>
      <c r="Q3933" s="17">
        <f>IFERROR(Flights[[#This Row],[Distance]]/Flights[[#This Row],[Length (hr)]],"")</f>
        <v>469.9367088607595</v>
      </c>
      <c r="R3933" s="1">
        <v>0.94027777777777777</v>
      </c>
      <c r="S3933" s="1">
        <v>0.92291666666666672</v>
      </c>
      <c r="T3933">
        <v>-25</v>
      </c>
      <c r="U3933" t="str">
        <f>IF(Flights[[#This Row],[Arrival Delay]]="","Cancelled",IF(Flights[[#This Row],[Arrival Delay]]&gt;15,"Delayed","On time"))</f>
        <v>On time</v>
      </c>
      <c r="V3933" t="str">
        <f>IF(Flights[[#This Row],[Status]]&lt;&gt;"Delayed","",IF(Flights[[#This Row],[Arrival Delay]]&gt;120,"Severe",IF(Flights[[#This Row],[Arrival Delay]]&gt;60,"Major","Moderate")))</f>
        <v/>
      </c>
      <c r="X3933" t="str">
        <f>IF(OR(AND(Flights[[#This Row],[Status]]="Cancelled",Flights[[#This Row],[Cancellation Reason]]="Airline/Carrier"),Flights[[#This Row],[Delay Type]]="Severe"),"Yes","No")</f>
        <v>No</v>
      </c>
    </row>
    <row r="3934" spans="1:24" x14ac:dyDescent="0.25">
      <c r="A3934" s="3">
        <v>42289</v>
      </c>
      <c r="B3934">
        <f>WEEKNUM(Flights[[#This Row],[Date]],2)</f>
        <v>42</v>
      </c>
      <c r="C3934">
        <f>WEEKDAY(Flights[[#This Row],[Date]],2)</f>
        <v>1</v>
      </c>
      <c r="D3934" t="s">
        <v>585</v>
      </c>
      <c r="E3934" t="s">
        <v>1996</v>
      </c>
      <c r="F3934" t="s">
        <v>0</v>
      </c>
      <c r="G3934" t="s">
        <v>344</v>
      </c>
      <c r="H3934" t="str">
        <f>_xlfn.XLOOKUP(Flights[[#This Row],[Destination]],Airports!$A$1:$A$77,Airports!$D$1:$D$77,"Code not found")</f>
        <v>Seattle</v>
      </c>
      <c r="I3934" t="str" cm="1">
        <f t="array" ref="I3934">_xlfn.XLOOKUP(Flights[[#This Row],[Destination]],_xlfn._TRO_TRAILING(Airports!A:A),_xlfn._TRO_TRAILING(Airports!E:E),"Code not found")</f>
        <v>WA</v>
      </c>
      <c r="J3934" s="1">
        <v>0.60416666666666663</v>
      </c>
      <c r="K3934">
        <f>HOUR(Flights[[#This Row],[Scheduled Departure]])</f>
        <v>14</v>
      </c>
      <c r="L3934" s="1">
        <v>0.60347222222222219</v>
      </c>
      <c r="M3934">
        <v>-1</v>
      </c>
      <c r="N3934">
        <v>142</v>
      </c>
      <c r="O3934" s="14">
        <f>Flights[[#This Row],[Length (min)]]/60</f>
        <v>2.3666666666666667</v>
      </c>
      <c r="P3934">
        <v>954</v>
      </c>
      <c r="Q3934" s="17">
        <f>IFERROR(Flights[[#This Row],[Distance]]/Flights[[#This Row],[Length (hr)]],"")</f>
        <v>403.09859154929575</v>
      </c>
      <c r="R3934" s="1">
        <v>0.71180555555555558</v>
      </c>
      <c r="S3934" s="1">
        <v>0.70208333333333328</v>
      </c>
      <c r="T3934">
        <v>-14</v>
      </c>
      <c r="U3934" t="str">
        <f>IF(Flights[[#This Row],[Arrival Delay]]="","Cancelled",IF(Flights[[#This Row],[Arrival Delay]]&gt;15,"Delayed","On time"))</f>
        <v>On time</v>
      </c>
      <c r="V3934" t="str">
        <f>IF(Flights[[#This Row],[Status]]&lt;&gt;"Delayed","",IF(Flights[[#This Row],[Arrival Delay]]&gt;120,"Severe",IF(Flights[[#This Row],[Arrival Delay]]&gt;60,"Major","Moderate")))</f>
        <v/>
      </c>
      <c r="X3934" t="str">
        <f>IF(OR(AND(Flights[[#This Row],[Status]]="Cancelled",Flights[[#This Row],[Cancellation Reason]]="Airline/Carrier"),Flights[[#This Row],[Delay Type]]="Severe"),"Yes","No")</f>
        <v>No</v>
      </c>
    </row>
    <row r="3935" spans="1:24" x14ac:dyDescent="0.25">
      <c r="A3935" s="3">
        <v>42289</v>
      </c>
      <c r="B3935">
        <f>WEEKNUM(Flights[[#This Row],[Date]],2)</f>
        <v>42</v>
      </c>
      <c r="C3935">
        <f>WEEKDAY(Flights[[#This Row],[Date]],2)</f>
        <v>1</v>
      </c>
      <c r="D3935" t="s">
        <v>546</v>
      </c>
      <c r="E3935" t="s">
        <v>1989</v>
      </c>
      <c r="F3935" t="s">
        <v>0</v>
      </c>
      <c r="G3935" t="s">
        <v>26</v>
      </c>
      <c r="H3935" t="str">
        <f>_xlfn.XLOOKUP(Flights[[#This Row],[Destination]],Airports!$A$1:$A$77,Airports!$D$1:$D$77,"Code not found")</f>
        <v>Atlanta</v>
      </c>
      <c r="I3935" t="str" cm="1">
        <f t="array" ref="I3935">_xlfn.XLOOKUP(Flights[[#This Row],[Destination]],_xlfn._TRO_TRAILING(Airports!A:A),_xlfn._TRO_TRAILING(Airports!E:E),"Code not found")</f>
        <v>GA</v>
      </c>
      <c r="J3935" s="1">
        <v>0.625</v>
      </c>
      <c r="K3935">
        <f>HOUR(Flights[[#This Row],[Scheduled Departure]])</f>
        <v>15</v>
      </c>
      <c r="L3935" s="1">
        <v>0.62152777777777779</v>
      </c>
      <c r="M3935">
        <v>-5</v>
      </c>
      <c r="N3935">
        <v>239</v>
      </c>
      <c r="O3935" s="14">
        <f>Flights[[#This Row],[Length (min)]]/60</f>
        <v>3.9833333333333334</v>
      </c>
      <c r="P3935">
        <v>1947</v>
      </c>
      <c r="Q3935" s="17">
        <f>IFERROR(Flights[[#This Row],[Distance]]/Flights[[#This Row],[Length (hr)]],"")</f>
        <v>488.78661087866107</v>
      </c>
      <c r="R3935" s="1">
        <v>0.9243055555555556</v>
      </c>
      <c r="S3935" s="1">
        <v>0.91249999999999998</v>
      </c>
      <c r="T3935">
        <v>-17</v>
      </c>
      <c r="U3935" t="str">
        <f>IF(Flights[[#This Row],[Arrival Delay]]="","Cancelled",IF(Flights[[#This Row],[Arrival Delay]]&gt;15,"Delayed","On time"))</f>
        <v>On time</v>
      </c>
      <c r="V3935" t="str">
        <f>IF(Flights[[#This Row],[Status]]&lt;&gt;"Delayed","",IF(Flights[[#This Row],[Arrival Delay]]&gt;120,"Severe",IF(Flights[[#This Row],[Arrival Delay]]&gt;60,"Major","Moderate")))</f>
        <v/>
      </c>
      <c r="X3935" t="str">
        <f>IF(OR(AND(Flights[[#This Row],[Status]]="Cancelled",Flights[[#This Row],[Cancellation Reason]]="Airline/Carrier"),Flights[[#This Row],[Delay Type]]="Severe"),"Yes","No")</f>
        <v>No</v>
      </c>
    </row>
    <row r="3936" spans="1:24" x14ac:dyDescent="0.25">
      <c r="A3936" s="3">
        <v>42289</v>
      </c>
      <c r="B3936">
        <f>WEEKNUM(Flights[[#This Row],[Date]],2)</f>
        <v>42</v>
      </c>
      <c r="C3936">
        <f>WEEKDAY(Flights[[#This Row],[Date]],2)</f>
        <v>1</v>
      </c>
      <c r="D3936" t="s">
        <v>1706</v>
      </c>
      <c r="E3936" t="s">
        <v>1995</v>
      </c>
      <c r="F3936" t="s">
        <v>0</v>
      </c>
      <c r="G3936" t="s">
        <v>335</v>
      </c>
      <c r="H3936" t="str">
        <f>_xlfn.XLOOKUP(Flights[[#This Row],[Destination]],Airports!$A$1:$A$77,Airports!$D$1:$D$77,"Code not found")</f>
        <v>Reno</v>
      </c>
      <c r="I3936" t="str" cm="1">
        <f t="array" ref="I3936">_xlfn.XLOOKUP(Flights[[#This Row],[Destination]],_xlfn._TRO_TRAILING(Airports!A:A),_xlfn._TRO_TRAILING(Airports!E:E),"Code not found")</f>
        <v>NV</v>
      </c>
      <c r="J3936" s="1">
        <v>0.76736111111111116</v>
      </c>
      <c r="K3936">
        <f>HOUR(Flights[[#This Row],[Scheduled Departure]])</f>
        <v>18</v>
      </c>
      <c r="L3936" s="1">
        <v>0.76666666666666672</v>
      </c>
      <c r="M3936">
        <v>-1</v>
      </c>
      <c r="N3936">
        <v>71</v>
      </c>
      <c r="O3936" s="14">
        <f>Flights[[#This Row],[Length (min)]]/60</f>
        <v>1.1833333333333333</v>
      </c>
      <c r="P3936">
        <v>391</v>
      </c>
      <c r="Q3936" s="17">
        <f>IFERROR(Flights[[#This Row],[Distance]]/Flights[[#This Row],[Length (hr)]],"")</f>
        <v>330.42253521126759</v>
      </c>
      <c r="R3936" s="1">
        <v>0.81944444444444442</v>
      </c>
      <c r="S3936" s="1">
        <v>0.81597222222222221</v>
      </c>
      <c r="T3936">
        <v>-5</v>
      </c>
      <c r="U3936" t="str">
        <f>IF(Flights[[#This Row],[Arrival Delay]]="","Cancelled",IF(Flights[[#This Row],[Arrival Delay]]&gt;15,"Delayed","On time"))</f>
        <v>On time</v>
      </c>
      <c r="V3936" t="str">
        <f>IF(Flights[[#This Row],[Status]]&lt;&gt;"Delayed","",IF(Flights[[#This Row],[Arrival Delay]]&gt;120,"Severe",IF(Flights[[#This Row],[Arrival Delay]]&gt;60,"Major","Moderate")))</f>
        <v/>
      </c>
      <c r="X3936" t="str">
        <f>IF(OR(AND(Flights[[#This Row],[Status]]="Cancelled",Flights[[#This Row],[Cancellation Reason]]="Airline/Carrier"),Flights[[#This Row],[Delay Type]]="Severe"),"Yes","No")</f>
        <v>No</v>
      </c>
    </row>
    <row r="3937" spans="1:24" x14ac:dyDescent="0.25">
      <c r="A3937" s="3">
        <v>42289</v>
      </c>
      <c r="B3937">
        <f>WEEKNUM(Flights[[#This Row],[Date]],2)</f>
        <v>42</v>
      </c>
      <c r="C3937">
        <f>WEEKDAY(Flights[[#This Row],[Date]],2)</f>
        <v>1</v>
      </c>
      <c r="D3937" t="s">
        <v>598</v>
      </c>
      <c r="E3937" t="s">
        <v>1991</v>
      </c>
      <c r="F3937" t="s">
        <v>0</v>
      </c>
      <c r="G3937" t="s">
        <v>349</v>
      </c>
      <c r="H3937" t="str">
        <f>_xlfn.XLOOKUP(Flights[[#This Row],[Destination]],Airports!$A$1:$A$77,Airports!$D$1:$D$77,"Code not found")</f>
        <v>Salt Lake City</v>
      </c>
      <c r="I3937" t="str" cm="1">
        <f t="array" ref="I3937">_xlfn.XLOOKUP(Flights[[#This Row],[Destination]],_xlfn._TRO_TRAILING(Airports!A:A),_xlfn._TRO_TRAILING(Airports!E:E),"Code not found")</f>
        <v>UT</v>
      </c>
      <c r="J3937" s="1">
        <v>0.77430555555555558</v>
      </c>
      <c r="K3937">
        <f>HOUR(Flights[[#This Row],[Scheduled Departure]])</f>
        <v>18</v>
      </c>
      <c r="L3937" s="1">
        <v>0.76875000000000004</v>
      </c>
      <c r="M3937">
        <v>-8</v>
      </c>
      <c r="N3937">
        <v>115</v>
      </c>
      <c r="O3937" s="14">
        <f>Flights[[#This Row],[Length (min)]]/60</f>
        <v>1.9166666666666667</v>
      </c>
      <c r="P3937">
        <v>590</v>
      </c>
      <c r="Q3937" s="17">
        <f>IFERROR(Flights[[#This Row],[Distance]]/Flights[[#This Row],[Length (hr)]],"")</f>
        <v>307.82608695652175</v>
      </c>
      <c r="R3937" s="1">
        <v>0.89375000000000004</v>
      </c>
      <c r="S3937" s="1">
        <v>0.89027777777777772</v>
      </c>
      <c r="T3937">
        <v>-5</v>
      </c>
      <c r="U3937" t="str">
        <f>IF(Flights[[#This Row],[Arrival Delay]]="","Cancelled",IF(Flights[[#This Row],[Arrival Delay]]&gt;15,"Delayed","On time"))</f>
        <v>On time</v>
      </c>
      <c r="V3937" t="str">
        <f>IF(Flights[[#This Row],[Status]]&lt;&gt;"Delayed","",IF(Flights[[#This Row],[Arrival Delay]]&gt;120,"Severe",IF(Flights[[#This Row],[Arrival Delay]]&gt;60,"Major","Moderate")))</f>
        <v/>
      </c>
      <c r="X3937" t="str">
        <f>IF(OR(AND(Flights[[#This Row],[Status]]="Cancelled",Flights[[#This Row],[Cancellation Reason]]="Airline/Carrier"),Flights[[#This Row],[Delay Type]]="Severe"),"Yes","No")</f>
        <v>No</v>
      </c>
    </row>
    <row r="3938" spans="1:24" x14ac:dyDescent="0.25">
      <c r="A3938" s="3">
        <v>42289</v>
      </c>
      <c r="B3938">
        <f>WEEKNUM(Flights[[#This Row],[Date]],2)</f>
        <v>42</v>
      </c>
      <c r="C3938">
        <f>WEEKDAY(Flights[[#This Row],[Date]],2)</f>
        <v>1</v>
      </c>
      <c r="D3938" t="s">
        <v>1062</v>
      </c>
      <c r="E3938" t="s">
        <v>1994</v>
      </c>
      <c r="F3938" t="s">
        <v>0</v>
      </c>
      <c r="G3938" t="s">
        <v>283</v>
      </c>
      <c r="H3938" t="str">
        <f>_xlfn.XLOOKUP(Flights[[#This Row],[Destination]],Airports!$A$1:$A$77,Airports!$D$1:$D$77,"Code not found")</f>
        <v>Fresno</v>
      </c>
      <c r="I3938" t="str" cm="1">
        <f t="array" ref="I3938">_xlfn.XLOOKUP(Flights[[#This Row],[Destination]],_xlfn._TRO_TRAILING(Airports!A:A),_xlfn._TRO_TRAILING(Airports!E:E),"Code not found")</f>
        <v>CA</v>
      </c>
      <c r="J3938" s="1">
        <v>0.81944444444444442</v>
      </c>
      <c r="K3938">
        <f>HOUR(Flights[[#This Row],[Scheduled Departure]])</f>
        <v>19</v>
      </c>
      <c r="L3938" s="1">
        <v>0.81388888888888888</v>
      </c>
      <c r="M3938">
        <v>-8</v>
      </c>
      <c r="N3938">
        <v>46</v>
      </c>
      <c r="O3938" s="14">
        <f>Flights[[#This Row],[Length (min)]]/60</f>
        <v>0.76666666666666672</v>
      </c>
      <c r="P3938">
        <v>209</v>
      </c>
      <c r="Q3938" s="17">
        <f>IFERROR(Flights[[#This Row],[Distance]]/Flights[[#This Row],[Length (hr)]],"")</f>
        <v>272.60869565217388</v>
      </c>
      <c r="R3938" s="1">
        <v>0.86527777777777781</v>
      </c>
      <c r="S3938" s="1">
        <v>0.84583333333333333</v>
      </c>
      <c r="T3938">
        <v>-28</v>
      </c>
      <c r="U3938" t="str">
        <f>IF(Flights[[#This Row],[Arrival Delay]]="","Cancelled",IF(Flights[[#This Row],[Arrival Delay]]&gt;15,"Delayed","On time"))</f>
        <v>On time</v>
      </c>
      <c r="V3938" t="str">
        <f>IF(Flights[[#This Row],[Status]]&lt;&gt;"Delayed","",IF(Flights[[#This Row],[Arrival Delay]]&gt;120,"Severe",IF(Flights[[#This Row],[Arrival Delay]]&gt;60,"Major","Moderate")))</f>
        <v/>
      </c>
      <c r="X3938" t="str">
        <f>IF(OR(AND(Flights[[#This Row],[Status]]="Cancelled",Flights[[#This Row],[Cancellation Reason]]="Airline/Carrier"),Flights[[#This Row],[Delay Type]]="Severe"),"Yes","No")</f>
        <v>No</v>
      </c>
    </row>
    <row r="3939" spans="1:24" x14ac:dyDescent="0.25">
      <c r="A3939" s="3">
        <v>42289</v>
      </c>
      <c r="B3939">
        <f>WEEKNUM(Flights[[#This Row],[Date]],2)</f>
        <v>42</v>
      </c>
      <c r="C3939">
        <f>WEEKDAY(Flights[[#This Row],[Date]],2)</f>
        <v>1</v>
      </c>
      <c r="D3939" t="s">
        <v>1711</v>
      </c>
      <c r="E3939" t="s">
        <v>1995</v>
      </c>
      <c r="F3939" t="s">
        <v>0</v>
      </c>
      <c r="G3939" t="s">
        <v>318</v>
      </c>
      <c r="H3939" t="str">
        <f>_xlfn.XLOOKUP(Flights[[#This Row],[Destination]],Airports!$A$1:$A$77,Airports!$D$1:$D$77,"Code not found")</f>
        <v>Oakland</v>
      </c>
      <c r="I3939" t="str" cm="1">
        <f t="array" ref="I3939">_xlfn.XLOOKUP(Flights[[#This Row],[Destination]],_xlfn._TRO_TRAILING(Airports!A:A),_xlfn._TRO_TRAILING(Airports!E:E),"Code not found")</f>
        <v>CA</v>
      </c>
      <c r="J3939" s="1">
        <v>0.87847222222222221</v>
      </c>
      <c r="K3939">
        <f>HOUR(Flights[[#This Row],[Scheduled Departure]])</f>
        <v>21</v>
      </c>
      <c r="L3939" s="1">
        <v>0.87638888888888888</v>
      </c>
      <c r="M3939">
        <v>-3</v>
      </c>
      <c r="N3939">
        <v>63</v>
      </c>
      <c r="O3939" s="14">
        <f>Flights[[#This Row],[Length (min)]]/60</f>
        <v>1.05</v>
      </c>
      <c r="P3939">
        <v>337</v>
      </c>
      <c r="Q3939" s="17">
        <f>IFERROR(Flights[[#This Row],[Distance]]/Flights[[#This Row],[Length (hr)]],"")</f>
        <v>320.95238095238096</v>
      </c>
      <c r="R3939" s="1">
        <v>0.92708333333333337</v>
      </c>
      <c r="S3939" s="1">
        <v>0.92013888888888884</v>
      </c>
      <c r="T3939">
        <v>-10</v>
      </c>
      <c r="U3939" t="str">
        <f>IF(Flights[[#This Row],[Arrival Delay]]="","Cancelled",IF(Flights[[#This Row],[Arrival Delay]]&gt;15,"Delayed","On time"))</f>
        <v>On time</v>
      </c>
      <c r="V3939" t="str">
        <f>IF(Flights[[#This Row],[Status]]&lt;&gt;"Delayed","",IF(Flights[[#This Row],[Arrival Delay]]&gt;120,"Severe",IF(Flights[[#This Row],[Arrival Delay]]&gt;60,"Major","Moderate")))</f>
        <v/>
      </c>
      <c r="X3939" t="str">
        <f>IF(OR(AND(Flights[[#This Row],[Status]]="Cancelled",Flights[[#This Row],[Cancellation Reason]]="Airline/Carrier"),Flights[[#This Row],[Delay Type]]="Severe"),"Yes","No")</f>
        <v>No</v>
      </c>
    </row>
    <row r="3940" spans="1:24" x14ac:dyDescent="0.25">
      <c r="A3940" s="3">
        <v>42290</v>
      </c>
      <c r="B3940">
        <f>WEEKNUM(Flights[[#This Row],[Date]],2)</f>
        <v>42</v>
      </c>
      <c r="C3940">
        <f>WEEKDAY(Flights[[#This Row],[Date]],2)</f>
        <v>2</v>
      </c>
      <c r="D3940" t="s">
        <v>1253</v>
      </c>
      <c r="E3940" t="s">
        <v>1989</v>
      </c>
      <c r="F3940" t="s">
        <v>0</v>
      </c>
      <c r="G3940" t="s">
        <v>12</v>
      </c>
      <c r="H3940" t="str">
        <f>_xlfn.XLOOKUP(Flights[[#This Row],[Destination]],Airports!$A$1:$A$77,Airports!$D$1:$D$77,"Code not found")</f>
        <v>New York</v>
      </c>
      <c r="I3940" t="str" cm="1">
        <f t="array" ref="I3940">_xlfn.XLOOKUP(Flights[[#This Row],[Destination]],_xlfn._TRO_TRAILING(Airports!A:A),_xlfn._TRO_TRAILING(Airports!E:E),"Code not found")</f>
        <v>NY</v>
      </c>
      <c r="J3940" s="1">
        <v>0.26041666666666669</v>
      </c>
      <c r="K3940">
        <f>HOUR(Flights[[#This Row],[Scheduled Departure]])</f>
        <v>6</v>
      </c>
      <c r="L3940" s="1">
        <v>0.27847222222222223</v>
      </c>
      <c r="M3940">
        <v>26</v>
      </c>
      <c r="N3940">
        <v>323</v>
      </c>
      <c r="O3940" s="14">
        <f>Flights[[#This Row],[Length (min)]]/60</f>
        <v>5.3833333333333337</v>
      </c>
      <c r="P3940">
        <v>2475</v>
      </c>
      <c r="Q3940" s="17">
        <f>IFERROR(Flights[[#This Row],[Distance]]/Flights[[#This Row],[Length (hr)]],"")</f>
        <v>459.75232198142413</v>
      </c>
      <c r="R3940" s="1">
        <v>0.61388888888888893</v>
      </c>
      <c r="S3940" s="1">
        <v>0.62777777777777777</v>
      </c>
      <c r="T3940">
        <v>20</v>
      </c>
      <c r="U3940" t="str">
        <f>IF(Flights[[#This Row],[Arrival Delay]]="","Cancelled",IF(Flights[[#This Row],[Arrival Delay]]&gt;15,"Delayed","On time"))</f>
        <v>Delayed</v>
      </c>
      <c r="V3940" t="str">
        <f>IF(Flights[[#This Row],[Status]]&lt;&gt;"Delayed","",IF(Flights[[#This Row],[Arrival Delay]]&gt;120,"Severe",IF(Flights[[#This Row],[Arrival Delay]]&gt;60,"Major","Moderate")))</f>
        <v>Moderate</v>
      </c>
      <c r="X3940" t="str">
        <f>IF(OR(AND(Flights[[#This Row],[Status]]="Cancelled",Flights[[#This Row],[Cancellation Reason]]="Airline/Carrier"),Flights[[#This Row],[Delay Type]]="Severe"),"Yes","No")</f>
        <v>No</v>
      </c>
    </row>
    <row r="3941" spans="1:24" x14ac:dyDescent="0.25">
      <c r="A3941" s="3">
        <v>42290</v>
      </c>
      <c r="B3941">
        <f>WEEKNUM(Flights[[#This Row],[Date]],2)</f>
        <v>42</v>
      </c>
      <c r="C3941">
        <f>WEEKDAY(Flights[[#This Row],[Date]],2)</f>
        <v>2</v>
      </c>
      <c r="D3941" t="s">
        <v>164</v>
      </c>
      <c r="E3941" t="s">
        <v>1987</v>
      </c>
      <c r="F3941" t="s">
        <v>0</v>
      </c>
      <c r="G3941" t="s">
        <v>3</v>
      </c>
      <c r="H3941" t="str">
        <f>_xlfn.XLOOKUP(Flights[[#This Row],[Destination]],Airports!$A$1:$A$77,Airports!$D$1:$D$77,"Code not found")</f>
        <v>Dallas</v>
      </c>
      <c r="I3941" t="str" cm="1">
        <f t="array" ref="I3941">_xlfn.XLOOKUP(Flights[[#This Row],[Destination]],_xlfn._TRO_TRAILING(Airports!A:A),_xlfn._TRO_TRAILING(Airports!E:E),"Code not found")</f>
        <v>TX</v>
      </c>
      <c r="J3941" s="1">
        <v>0.3125</v>
      </c>
      <c r="K3941">
        <f>HOUR(Flights[[#This Row],[Scheduled Departure]])</f>
        <v>7</v>
      </c>
      <c r="L3941" s="1">
        <v>0.31111111111111112</v>
      </c>
      <c r="M3941">
        <v>-2</v>
      </c>
      <c r="N3941">
        <v>178</v>
      </c>
      <c r="O3941" s="14">
        <f>Flights[[#This Row],[Length (min)]]/60</f>
        <v>2.9666666666666668</v>
      </c>
      <c r="P3941">
        <v>1235</v>
      </c>
      <c r="Q3941" s="17">
        <f>IFERROR(Flights[[#This Row],[Distance]]/Flights[[#This Row],[Length (hr)]],"")</f>
        <v>416.29213483146066</v>
      </c>
      <c r="R3941" s="1">
        <v>0.53055555555555556</v>
      </c>
      <c r="S3941" s="1">
        <v>0.5180555555555556</v>
      </c>
      <c r="T3941">
        <v>-18</v>
      </c>
      <c r="U3941" t="str">
        <f>IF(Flights[[#This Row],[Arrival Delay]]="","Cancelled",IF(Flights[[#This Row],[Arrival Delay]]&gt;15,"Delayed","On time"))</f>
        <v>On time</v>
      </c>
      <c r="V3941" t="str">
        <f>IF(Flights[[#This Row],[Status]]&lt;&gt;"Delayed","",IF(Flights[[#This Row],[Arrival Delay]]&gt;120,"Severe",IF(Flights[[#This Row],[Arrival Delay]]&gt;60,"Major","Moderate")))</f>
        <v/>
      </c>
      <c r="X3941" t="str">
        <f>IF(OR(AND(Flights[[#This Row],[Status]]="Cancelled",Flights[[#This Row],[Cancellation Reason]]="Airline/Carrier"),Flights[[#This Row],[Delay Type]]="Severe"),"Yes","No")</f>
        <v>No</v>
      </c>
    </row>
    <row r="3942" spans="1:24" x14ac:dyDescent="0.25">
      <c r="A3942" s="3">
        <v>42290</v>
      </c>
      <c r="B3942">
        <f>WEEKNUM(Flights[[#This Row],[Date]],2)</f>
        <v>42</v>
      </c>
      <c r="C3942">
        <f>WEEKDAY(Flights[[#This Row],[Date]],2)</f>
        <v>2</v>
      </c>
      <c r="D3942" t="s">
        <v>53</v>
      </c>
      <c r="E3942" t="s">
        <v>1987</v>
      </c>
      <c r="F3942" t="s">
        <v>0</v>
      </c>
      <c r="G3942" t="s">
        <v>20</v>
      </c>
      <c r="H3942" t="str">
        <f>_xlfn.XLOOKUP(Flights[[#This Row],[Destination]],Airports!$A$1:$A$77,Airports!$D$1:$D$77,"Code not found")</f>
        <v>Kahului</v>
      </c>
      <c r="I3942" t="str" cm="1">
        <f t="array" ref="I3942">_xlfn.XLOOKUP(Flights[[#This Row],[Destination]],_xlfn._TRO_TRAILING(Airports!A:A),_xlfn._TRO_TRAILING(Airports!E:E),"Code not found")</f>
        <v>HI</v>
      </c>
      <c r="J3942" s="1">
        <v>0.35416666666666669</v>
      </c>
      <c r="K3942">
        <f>HOUR(Flights[[#This Row],[Scheduled Departure]])</f>
        <v>8</v>
      </c>
      <c r="L3942" s="1">
        <v>0.35486111111111113</v>
      </c>
      <c r="M3942">
        <v>1</v>
      </c>
      <c r="N3942">
        <v>327</v>
      </c>
      <c r="O3942" s="14">
        <f>Flights[[#This Row],[Length (min)]]/60</f>
        <v>5.45</v>
      </c>
      <c r="P3942">
        <v>2486</v>
      </c>
      <c r="Q3942" s="17">
        <f>IFERROR(Flights[[#This Row],[Distance]]/Flights[[#This Row],[Length (hr)]],"")</f>
        <v>456.14678899082566</v>
      </c>
      <c r="R3942" s="1">
        <v>0.46875</v>
      </c>
      <c r="S3942" s="1">
        <v>0.45694444444444443</v>
      </c>
      <c r="T3942">
        <v>-17</v>
      </c>
      <c r="U3942" t="str">
        <f>IF(Flights[[#This Row],[Arrival Delay]]="","Cancelled",IF(Flights[[#This Row],[Arrival Delay]]&gt;15,"Delayed","On time"))</f>
        <v>On time</v>
      </c>
      <c r="V3942" t="str">
        <f>IF(Flights[[#This Row],[Status]]&lt;&gt;"Delayed","",IF(Flights[[#This Row],[Arrival Delay]]&gt;120,"Severe",IF(Flights[[#This Row],[Arrival Delay]]&gt;60,"Major","Moderate")))</f>
        <v/>
      </c>
      <c r="X3942" t="str">
        <f>IF(OR(AND(Flights[[#This Row],[Status]]="Cancelled",Flights[[#This Row],[Cancellation Reason]]="Airline/Carrier"),Flights[[#This Row],[Delay Type]]="Severe"),"Yes","No")</f>
        <v>No</v>
      </c>
    </row>
    <row r="3943" spans="1:24" x14ac:dyDescent="0.25">
      <c r="A3943" s="3">
        <v>42290</v>
      </c>
      <c r="B3943">
        <f>WEEKNUM(Flights[[#This Row],[Date]],2)</f>
        <v>42</v>
      </c>
      <c r="C3943">
        <f>WEEKDAY(Flights[[#This Row],[Date]],2)</f>
        <v>2</v>
      </c>
      <c r="D3943" t="s">
        <v>1751</v>
      </c>
      <c r="E3943" t="s">
        <v>1989</v>
      </c>
      <c r="F3943" t="s">
        <v>0</v>
      </c>
      <c r="G3943" t="s">
        <v>9</v>
      </c>
      <c r="H3943" t="str">
        <f>_xlfn.XLOOKUP(Flights[[#This Row],[Destination]],Airports!$A$1:$A$77,Airports!$D$1:$D$77,"Code not found")</f>
        <v>San Francisco</v>
      </c>
      <c r="I3943" t="str" cm="1">
        <f t="array" ref="I3943">_xlfn.XLOOKUP(Flights[[#This Row],[Destination]],_xlfn._TRO_TRAILING(Airports!A:A),_xlfn._TRO_TRAILING(Airports!E:E),"Code not found")</f>
        <v>CA</v>
      </c>
      <c r="J3943" s="1">
        <v>0.375</v>
      </c>
      <c r="K3943">
        <f>HOUR(Flights[[#This Row],[Scheduled Departure]])</f>
        <v>9</v>
      </c>
      <c r="L3943" s="1">
        <v>0.37430555555555556</v>
      </c>
      <c r="M3943">
        <v>-1</v>
      </c>
      <c r="N3943">
        <v>67</v>
      </c>
      <c r="O3943" s="14">
        <f>Flights[[#This Row],[Length (min)]]/60</f>
        <v>1.1166666666666667</v>
      </c>
      <c r="P3943">
        <v>337</v>
      </c>
      <c r="Q3943" s="17">
        <f>IFERROR(Flights[[#This Row],[Distance]]/Flights[[#This Row],[Length (hr)]],"")</f>
        <v>301.79104477611941</v>
      </c>
      <c r="R3943" s="1">
        <v>0.43402777777777779</v>
      </c>
      <c r="S3943" s="1">
        <v>0.42083333333333334</v>
      </c>
      <c r="T3943">
        <v>-19</v>
      </c>
      <c r="U3943" t="str">
        <f>IF(Flights[[#This Row],[Arrival Delay]]="","Cancelled",IF(Flights[[#This Row],[Arrival Delay]]&gt;15,"Delayed","On time"))</f>
        <v>On time</v>
      </c>
      <c r="V3943" t="str">
        <f>IF(Flights[[#This Row],[Status]]&lt;&gt;"Delayed","",IF(Flights[[#This Row],[Arrival Delay]]&gt;120,"Severe",IF(Flights[[#This Row],[Arrival Delay]]&gt;60,"Major","Moderate")))</f>
        <v/>
      </c>
      <c r="X3943" t="str">
        <f>IF(OR(AND(Flights[[#This Row],[Status]]="Cancelled",Flights[[#This Row],[Cancellation Reason]]="Airline/Carrier"),Flights[[#This Row],[Delay Type]]="Severe"),"Yes","No")</f>
        <v>No</v>
      </c>
    </row>
    <row r="3944" spans="1:24" x14ac:dyDescent="0.25">
      <c r="A3944" s="3">
        <v>42290</v>
      </c>
      <c r="B3944">
        <f>WEEKNUM(Flights[[#This Row],[Date]],2)</f>
        <v>42</v>
      </c>
      <c r="C3944">
        <f>WEEKDAY(Flights[[#This Row],[Date]],2)</f>
        <v>2</v>
      </c>
      <c r="D3944" t="s">
        <v>1827</v>
      </c>
      <c r="E3944" t="s">
        <v>1990</v>
      </c>
      <c r="F3944" t="s">
        <v>0</v>
      </c>
      <c r="G3944" t="s">
        <v>293</v>
      </c>
      <c r="H3944" t="str">
        <f>_xlfn.XLOOKUP(Flights[[#This Row],[Destination]],Airports!$A$1:$A$77,Airports!$D$1:$D$77,"Code not found")</f>
        <v>Houston</v>
      </c>
      <c r="I3944" t="str" cm="1">
        <f t="array" ref="I3944">_xlfn.XLOOKUP(Flights[[#This Row],[Destination]],_xlfn._TRO_TRAILING(Airports!A:A),_xlfn._TRO_TRAILING(Airports!E:E),"Code not found")</f>
        <v>TX</v>
      </c>
      <c r="J3944" s="1">
        <v>0.38541666666666669</v>
      </c>
      <c r="K3944">
        <f>HOUR(Flights[[#This Row],[Scheduled Departure]])</f>
        <v>9</v>
      </c>
      <c r="L3944" s="1">
        <v>0.38333333333333336</v>
      </c>
      <c r="M3944">
        <v>-3</v>
      </c>
      <c r="N3944">
        <v>204</v>
      </c>
      <c r="O3944" s="14">
        <f>Flights[[#This Row],[Length (min)]]/60</f>
        <v>3.4</v>
      </c>
      <c r="P3944">
        <v>1379</v>
      </c>
      <c r="Q3944" s="17">
        <f>IFERROR(Flights[[#This Row],[Distance]]/Flights[[#This Row],[Length (hr)]],"")</f>
        <v>405.58823529411768</v>
      </c>
      <c r="R3944" s="1">
        <v>0.60833333333333328</v>
      </c>
      <c r="S3944" s="1">
        <v>0.60833333333333328</v>
      </c>
      <c r="T3944">
        <v>0</v>
      </c>
      <c r="U3944" t="str">
        <f>IF(Flights[[#This Row],[Arrival Delay]]="","Cancelled",IF(Flights[[#This Row],[Arrival Delay]]&gt;15,"Delayed","On time"))</f>
        <v>On time</v>
      </c>
      <c r="V3944" t="str">
        <f>IF(Flights[[#This Row],[Status]]&lt;&gt;"Delayed","",IF(Flights[[#This Row],[Arrival Delay]]&gt;120,"Severe",IF(Flights[[#This Row],[Arrival Delay]]&gt;60,"Major","Moderate")))</f>
        <v/>
      </c>
      <c r="X3944" t="str">
        <f>IF(OR(AND(Flights[[#This Row],[Status]]="Cancelled",Flights[[#This Row],[Cancellation Reason]]="Airline/Carrier"),Flights[[#This Row],[Delay Type]]="Severe"),"Yes","No")</f>
        <v>No</v>
      </c>
    </row>
    <row r="3945" spans="1:24" x14ac:dyDescent="0.25">
      <c r="A3945" s="3">
        <v>42290</v>
      </c>
      <c r="B3945">
        <f>WEEKNUM(Flights[[#This Row],[Date]],2)</f>
        <v>42</v>
      </c>
      <c r="C3945">
        <f>WEEKDAY(Flights[[#This Row],[Date]],2)</f>
        <v>2</v>
      </c>
      <c r="D3945" t="s">
        <v>442</v>
      </c>
      <c r="E3945" t="s">
        <v>1994</v>
      </c>
      <c r="F3945" t="s">
        <v>0</v>
      </c>
      <c r="G3945" t="s">
        <v>3</v>
      </c>
      <c r="H3945" t="str">
        <f>_xlfn.XLOOKUP(Flights[[#This Row],[Destination]],Airports!$A$1:$A$77,Airports!$D$1:$D$77,"Code not found")</f>
        <v>Dallas</v>
      </c>
      <c r="I3945" t="str" cm="1">
        <f t="array" ref="I3945">_xlfn.XLOOKUP(Flights[[#This Row],[Destination]],_xlfn._TRO_TRAILING(Airports!A:A),_xlfn._TRO_TRAILING(Airports!E:E),"Code not found")</f>
        <v>TX</v>
      </c>
      <c r="J3945" s="1">
        <v>0.38750000000000001</v>
      </c>
      <c r="K3945">
        <f>HOUR(Flights[[#This Row],[Scheduled Departure]])</f>
        <v>9</v>
      </c>
      <c r="L3945" s="1">
        <v>0.38263888888888886</v>
      </c>
      <c r="M3945">
        <v>-7</v>
      </c>
      <c r="N3945">
        <v>197</v>
      </c>
      <c r="O3945" s="14">
        <f>Flights[[#This Row],[Length (min)]]/60</f>
        <v>3.2833333333333332</v>
      </c>
      <c r="P3945">
        <v>1235</v>
      </c>
      <c r="Q3945" s="17">
        <f>IFERROR(Flights[[#This Row],[Distance]]/Flights[[#This Row],[Length (hr)]],"")</f>
        <v>376.14213197969542</v>
      </c>
      <c r="R3945" s="1">
        <v>0.6020833333333333</v>
      </c>
      <c r="S3945" s="1">
        <v>0.60277777777777775</v>
      </c>
      <c r="T3945">
        <v>1</v>
      </c>
      <c r="U3945" t="str">
        <f>IF(Flights[[#This Row],[Arrival Delay]]="","Cancelled",IF(Flights[[#This Row],[Arrival Delay]]&gt;15,"Delayed","On time"))</f>
        <v>On time</v>
      </c>
      <c r="V3945" t="str">
        <f>IF(Flights[[#This Row],[Status]]&lt;&gt;"Delayed","",IF(Flights[[#This Row],[Arrival Delay]]&gt;120,"Severe",IF(Flights[[#This Row],[Arrival Delay]]&gt;60,"Major","Moderate")))</f>
        <v/>
      </c>
      <c r="X3945" t="str">
        <f>IF(OR(AND(Flights[[#This Row],[Status]]="Cancelled",Flights[[#This Row],[Cancellation Reason]]="Airline/Carrier"),Flights[[#This Row],[Delay Type]]="Severe"),"Yes","No")</f>
        <v>No</v>
      </c>
    </row>
    <row r="3946" spans="1:24" x14ac:dyDescent="0.25">
      <c r="A3946" s="3">
        <v>42290</v>
      </c>
      <c r="B3946">
        <f>WEEKNUM(Flights[[#This Row],[Date]],2)</f>
        <v>42</v>
      </c>
      <c r="C3946">
        <f>WEEKDAY(Flights[[#This Row],[Date]],2)</f>
        <v>2</v>
      </c>
      <c r="D3946" t="s">
        <v>1372</v>
      </c>
      <c r="E3946" t="s">
        <v>1993</v>
      </c>
      <c r="F3946" t="s">
        <v>0</v>
      </c>
      <c r="G3946" t="s">
        <v>273</v>
      </c>
      <c r="H3946" t="str">
        <f>_xlfn.XLOOKUP(Flights[[#This Row],[Destination]],Airports!$A$1:$A$77,Airports!$D$1:$D$77,"Code not found")</f>
        <v>Denver</v>
      </c>
      <c r="I3946" t="str" cm="1">
        <f t="array" ref="I3946">_xlfn.XLOOKUP(Flights[[#This Row],[Destination]],_xlfn._TRO_TRAILING(Airports!A:A),_xlfn._TRO_TRAILING(Airports!E:E),"Code not found")</f>
        <v>CO</v>
      </c>
      <c r="J3946" s="1">
        <v>0.40625</v>
      </c>
      <c r="K3946">
        <f>HOUR(Flights[[#This Row],[Scheduled Departure]])</f>
        <v>9</v>
      </c>
      <c r="L3946" s="1">
        <v>0.40416666666666667</v>
      </c>
      <c r="M3946">
        <v>-3</v>
      </c>
      <c r="N3946">
        <v>129</v>
      </c>
      <c r="O3946" s="14">
        <f>Flights[[#This Row],[Length (min)]]/60</f>
        <v>2.15</v>
      </c>
      <c r="P3946">
        <v>862</v>
      </c>
      <c r="Q3946" s="17">
        <f>IFERROR(Flights[[#This Row],[Distance]]/Flights[[#This Row],[Length (hr)]],"")</f>
        <v>400.93023255813955</v>
      </c>
      <c r="R3946" s="1">
        <v>0.54305555555555551</v>
      </c>
      <c r="S3946" s="1">
        <v>0.53541666666666665</v>
      </c>
      <c r="T3946">
        <v>-11</v>
      </c>
      <c r="U3946" t="str">
        <f>IF(Flights[[#This Row],[Arrival Delay]]="","Cancelled",IF(Flights[[#This Row],[Arrival Delay]]&gt;15,"Delayed","On time"))</f>
        <v>On time</v>
      </c>
      <c r="V3946" t="str">
        <f>IF(Flights[[#This Row],[Status]]&lt;&gt;"Delayed","",IF(Flights[[#This Row],[Arrival Delay]]&gt;120,"Severe",IF(Flights[[#This Row],[Arrival Delay]]&gt;60,"Major","Moderate")))</f>
        <v/>
      </c>
      <c r="X3946" t="str">
        <f>IF(OR(AND(Flights[[#This Row],[Status]]="Cancelled",Flights[[#This Row],[Cancellation Reason]]="Airline/Carrier"),Flights[[#This Row],[Delay Type]]="Severe"),"Yes","No")</f>
        <v>No</v>
      </c>
    </row>
    <row r="3947" spans="1:24" x14ac:dyDescent="0.25">
      <c r="A3947" s="3">
        <v>42290</v>
      </c>
      <c r="B3947">
        <f>WEEKNUM(Flights[[#This Row],[Date]],2)</f>
        <v>42</v>
      </c>
      <c r="C3947">
        <f>WEEKDAY(Flights[[#This Row],[Date]],2)</f>
        <v>2</v>
      </c>
      <c r="D3947" t="s">
        <v>1831</v>
      </c>
      <c r="E3947" t="s">
        <v>1989</v>
      </c>
      <c r="F3947" t="s">
        <v>0</v>
      </c>
      <c r="G3947" t="s">
        <v>15</v>
      </c>
      <c r="H3947" t="str">
        <f>_xlfn.XLOOKUP(Flights[[#This Row],[Destination]],Airports!$A$1:$A$77,Airports!$D$1:$D$77,"Code not found")</f>
        <v>Las Vegas</v>
      </c>
      <c r="I3947" t="str" cm="1">
        <f t="array" ref="I3947">_xlfn.XLOOKUP(Flights[[#This Row],[Destination]],_xlfn._TRO_TRAILING(Airports!A:A),_xlfn._TRO_TRAILING(Airports!E:E),"Code not found")</f>
        <v>NV</v>
      </c>
      <c r="J3947" s="1">
        <v>0.46527777777777779</v>
      </c>
      <c r="K3947">
        <f>HOUR(Flights[[#This Row],[Scheduled Departure]])</f>
        <v>11</v>
      </c>
      <c r="L3947" s="1">
        <v>0.46319444444444446</v>
      </c>
      <c r="M3947">
        <v>-3</v>
      </c>
      <c r="N3947">
        <v>65</v>
      </c>
      <c r="O3947" s="14">
        <f>Flights[[#This Row],[Length (min)]]/60</f>
        <v>1.0833333333333333</v>
      </c>
      <c r="P3947">
        <v>236</v>
      </c>
      <c r="Q3947" s="17">
        <f>IFERROR(Flights[[#This Row],[Distance]]/Flights[[#This Row],[Length (hr)]],"")</f>
        <v>217.84615384615387</v>
      </c>
      <c r="R3947" s="1">
        <v>0.51388888888888884</v>
      </c>
      <c r="S3947" s="1">
        <v>0.5083333333333333</v>
      </c>
      <c r="T3947">
        <v>-8</v>
      </c>
      <c r="U3947" t="str">
        <f>IF(Flights[[#This Row],[Arrival Delay]]="","Cancelled",IF(Flights[[#This Row],[Arrival Delay]]&gt;15,"Delayed","On time"))</f>
        <v>On time</v>
      </c>
      <c r="V3947" t="str">
        <f>IF(Flights[[#This Row],[Status]]&lt;&gt;"Delayed","",IF(Flights[[#This Row],[Arrival Delay]]&gt;120,"Severe",IF(Flights[[#This Row],[Arrival Delay]]&gt;60,"Major","Moderate")))</f>
        <v/>
      </c>
      <c r="X3947" t="str">
        <f>IF(OR(AND(Flights[[#This Row],[Status]]="Cancelled",Flights[[#This Row],[Cancellation Reason]]="Airline/Carrier"),Flights[[#This Row],[Delay Type]]="Severe"),"Yes","No")</f>
        <v>No</v>
      </c>
    </row>
    <row r="3948" spans="1:24" x14ac:dyDescent="0.25">
      <c r="A3948" s="3">
        <v>42290</v>
      </c>
      <c r="B3948">
        <f>WEEKNUM(Flights[[#This Row],[Date]],2)</f>
        <v>42</v>
      </c>
      <c r="C3948">
        <f>WEEKDAY(Flights[[#This Row],[Date]],2)</f>
        <v>2</v>
      </c>
      <c r="D3948" t="s">
        <v>1235</v>
      </c>
      <c r="E3948" t="s">
        <v>1989</v>
      </c>
      <c r="F3948" t="s">
        <v>0</v>
      </c>
      <c r="G3948" t="s">
        <v>12</v>
      </c>
      <c r="H3948" t="str">
        <f>_xlfn.XLOOKUP(Flights[[#This Row],[Destination]],Airports!$A$1:$A$77,Airports!$D$1:$D$77,"Code not found")</f>
        <v>New York</v>
      </c>
      <c r="I3948" t="str" cm="1">
        <f t="array" ref="I3948">_xlfn.XLOOKUP(Flights[[#This Row],[Destination]],_xlfn._TRO_TRAILING(Airports!A:A),_xlfn._TRO_TRAILING(Airports!E:E),"Code not found")</f>
        <v>NY</v>
      </c>
      <c r="J3948" s="1">
        <v>0.4826388888888889</v>
      </c>
      <c r="K3948">
        <f>HOUR(Flights[[#This Row],[Scheduled Departure]])</f>
        <v>11</v>
      </c>
      <c r="L3948" s="1">
        <v>0.48055555555555557</v>
      </c>
      <c r="M3948">
        <v>-3</v>
      </c>
      <c r="N3948">
        <v>315</v>
      </c>
      <c r="O3948" s="14">
        <f>Flights[[#This Row],[Length (min)]]/60</f>
        <v>5.25</v>
      </c>
      <c r="P3948">
        <v>2475</v>
      </c>
      <c r="Q3948" s="17">
        <f>IFERROR(Flights[[#This Row],[Distance]]/Flights[[#This Row],[Length (hr)]],"")</f>
        <v>471.42857142857144</v>
      </c>
      <c r="R3948" s="1">
        <v>0.83680555555555558</v>
      </c>
      <c r="S3948" s="1">
        <v>0.82430555555555551</v>
      </c>
      <c r="T3948">
        <v>-18</v>
      </c>
      <c r="U3948" t="str">
        <f>IF(Flights[[#This Row],[Arrival Delay]]="","Cancelled",IF(Flights[[#This Row],[Arrival Delay]]&gt;15,"Delayed","On time"))</f>
        <v>On time</v>
      </c>
      <c r="V3948" t="str">
        <f>IF(Flights[[#This Row],[Status]]&lt;&gt;"Delayed","",IF(Flights[[#This Row],[Arrival Delay]]&gt;120,"Severe",IF(Flights[[#This Row],[Arrival Delay]]&gt;60,"Major","Moderate")))</f>
        <v/>
      </c>
      <c r="X3948" t="str">
        <f>IF(OR(AND(Flights[[#This Row],[Status]]="Cancelled",Flights[[#This Row],[Cancellation Reason]]="Airline/Carrier"),Flights[[#This Row],[Delay Type]]="Severe"),"Yes","No")</f>
        <v>No</v>
      </c>
    </row>
    <row r="3949" spans="1:24" x14ac:dyDescent="0.25">
      <c r="A3949" s="3">
        <v>42290</v>
      </c>
      <c r="B3949">
        <f>WEEKNUM(Flights[[#This Row],[Date]],2)</f>
        <v>42</v>
      </c>
      <c r="C3949">
        <f>WEEKDAY(Flights[[#This Row],[Date]],2)</f>
        <v>2</v>
      </c>
      <c r="D3949" t="s">
        <v>752</v>
      </c>
      <c r="E3949" t="s">
        <v>1990</v>
      </c>
      <c r="F3949" t="s">
        <v>0</v>
      </c>
      <c r="G3949" t="s">
        <v>9</v>
      </c>
      <c r="H3949" t="str">
        <f>_xlfn.XLOOKUP(Flights[[#This Row],[Destination]],Airports!$A$1:$A$77,Airports!$D$1:$D$77,"Code not found")</f>
        <v>San Francisco</v>
      </c>
      <c r="I3949" t="str" cm="1">
        <f t="array" ref="I3949">_xlfn.XLOOKUP(Flights[[#This Row],[Destination]],_xlfn._TRO_TRAILING(Airports!A:A),_xlfn._TRO_TRAILING(Airports!E:E),"Code not found")</f>
        <v>CA</v>
      </c>
      <c r="J3949" s="1">
        <v>0.49375000000000002</v>
      </c>
      <c r="K3949">
        <f>HOUR(Flights[[#This Row],[Scheduled Departure]])</f>
        <v>11</v>
      </c>
      <c r="L3949" s="1">
        <v>0.48888888888888887</v>
      </c>
      <c r="M3949">
        <v>-7</v>
      </c>
      <c r="N3949">
        <v>78</v>
      </c>
      <c r="O3949" s="14">
        <f>Flights[[#This Row],[Length (min)]]/60</f>
        <v>1.3</v>
      </c>
      <c r="P3949">
        <v>337</v>
      </c>
      <c r="Q3949" s="17">
        <f>IFERROR(Flights[[#This Row],[Distance]]/Flights[[#This Row],[Length (hr)]],"")</f>
        <v>259.23076923076923</v>
      </c>
      <c r="R3949" s="1">
        <v>0.55625000000000002</v>
      </c>
      <c r="S3949" s="1">
        <v>0.54305555555555551</v>
      </c>
      <c r="T3949">
        <v>-19</v>
      </c>
      <c r="U3949" t="str">
        <f>IF(Flights[[#This Row],[Arrival Delay]]="","Cancelled",IF(Flights[[#This Row],[Arrival Delay]]&gt;15,"Delayed","On time"))</f>
        <v>On time</v>
      </c>
      <c r="V3949" t="str">
        <f>IF(Flights[[#This Row],[Status]]&lt;&gt;"Delayed","",IF(Flights[[#This Row],[Arrival Delay]]&gt;120,"Severe",IF(Flights[[#This Row],[Arrival Delay]]&gt;60,"Major","Moderate")))</f>
        <v/>
      </c>
      <c r="X3949" t="str">
        <f>IF(OR(AND(Flights[[#This Row],[Status]]="Cancelled",Flights[[#This Row],[Cancellation Reason]]="Airline/Carrier"),Flights[[#This Row],[Delay Type]]="Severe"),"Yes","No")</f>
        <v>No</v>
      </c>
    </row>
    <row r="3950" spans="1:24" x14ac:dyDescent="0.25">
      <c r="A3950" s="3">
        <v>42290</v>
      </c>
      <c r="B3950">
        <f>WEEKNUM(Flights[[#This Row],[Date]],2)</f>
        <v>42</v>
      </c>
      <c r="C3950">
        <f>WEEKDAY(Flights[[#This Row],[Date]],2)</f>
        <v>2</v>
      </c>
      <c r="D3950" t="s">
        <v>551</v>
      </c>
      <c r="E3950" t="s">
        <v>1993</v>
      </c>
      <c r="F3950" t="s">
        <v>0</v>
      </c>
      <c r="G3950" t="s">
        <v>15</v>
      </c>
      <c r="H3950" t="str">
        <f>_xlfn.XLOOKUP(Flights[[#This Row],[Destination]],Airports!$A$1:$A$77,Airports!$D$1:$D$77,"Code not found")</f>
        <v>Las Vegas</v>
      </c>
      <c r="I3950" t="str" cm="1">
        <f t="array" ref="I3950">_xlfn.XLOOKUP(Flights[[#This Row],[Destination]],_xlfn._TRO_TRAILING(Airports!A:A),_xlfn._TRO_TRAILING(Airports!E:E),"Code not found")</f>
        <v>NV</v>
      </c>
      <c r="J3950" s="1">
        <v>0.64583333333333337</v>
      </c>
      <c r="K3950">
        <f>HOUR(Flights[[#This Row],[Scheduled Departure]])</f>
        <v>15</v>
      </c>
      <c r="L3950" s="1">
        <v>0.63958333333333328</v>
      </c>
      <c r="M3950">
        <v>-9</v>
      </c>
      <c r="N3950">
        <v>69</v>
      </c>
      <c r="O3950" s="14">
        <f>Flights[[#This Row],[Length (min)]]/60</f>
        <v>1.1499999999999999</v>
      </c>
      <c r="P3950">
        <v>236</v>
      </c>
      <c r="Q3950" s="17">
        <f>IFERROR(Flights[[#This Row],[Distance]]/Flights[[#This Row],[Length (hr)]],"")</f>
        <v>205.21739130434784</v>
      </c>
      <c r="R3950" s="1">
        <v>0.69027777777777777</v>
      </c>
      <c r="S3950" s="1">
        <v>0.6875</v>
      </c>
      <c r="T3950">
        <v>-4</v>
      </c>
      <c r="U3950" t="str">
        <f>IF(Flights[[#This Row],[Arrival Delay]]="","Cancelled",IF(Flights[[#This Row],[Arrival Delay]]&gt;15,"Delayed","On time"))</f>
        <v>On time</v>
      </c>
      <c r="V3950" t="str">
        <f>IF(Flights[[#This Row],[Status]]&lt;&gt;"Delayed","",IF(Flights[[#This Row],[Arrival Delay]]&gt;120,"Severe",IF(Flights[[#This Row],[Arrival Delay]]&gt;60,"Major","Moderate")))</f>
        <v/>
      </c>
      <c r="X3950" t="str">
        <f>IF(OR(AND(Flights[[#This Row],[Status]]="Cancelled",Flights[[#This Row],[Cancellation Reason]]="Airline/Carrier"),Flights[[#This Row],[Delay Type]]="Severe"),"Yes","No")</f>
        <v>No</v>
      </c>
    </row>
    <row r="3951" spans="1:24" x14ac:dyDescent="0.25">
      <c r="A3951" s="3">
        <v>42290</v>
      </c>
      <c r="B3951">
        <f>WEEKNUM(Flights[[#This Row],[Date]],2)</f>
        <v>42</v>
      </c>
      <c r="C3951">
        <f>WEEKDAY(Flights[[#This Row],[Date]],2)</f>
        <v>2</v>
      </c>
      <c r="D3951" t="s">
        <v>496</v>
      </c>
      <c r="E3951" t="s">
        <v>1995</v>
      </c>
      <c r="F3951" t="s">
        <v>0</v>
      </c>
      <c r="G3951" t="s">
        <v>318</v>
      </c>
      <c r="H3951" t="str">
        <f>_xlfn.XLOOKUP(Flights[[#This Row],[Destination]],Airports!$A$1:$A$77,Airports!$D$1:$D$77,"Code not found")</f>
        <v>Oakland</v>
      </c>
      <c r="I3951" t="str" cm="1">
        <f t="array" ref="I3951">_xlfn.XLOOKUP(Flights[[#This Row],[Destination]],_xlfn._TRO_TRAILING(Airports!A:A),_xlfn._TRO_TRAILING(Airports!E:E),"Code not found")</f>
        <v>CA</v>
      </c>
      <c r="J3951" s="1">
        <v>0.66319444444444442</v>
      </c>
      <c r="K3951">
        <f>HOUR(Flights[[#This Row],[Scheduled Departure]])</f>
        <v>15</v>
      </c>
      <c r="L3951" s="1">
        <v>0.65972222222222221</v>
      </c>
      <c r="M3951">
        <v>-5</v>
      </c>
      <c r="N3951">
        <v>68</v>
      </c>
      <c r="O3951" s="14">
        <f>Flights[[#This Row],[Length (min)]]/60</f>
        <v>1.1333333333333333</v>
      </c>
      <c r="P3951">
        <v>337</v>
      </c>
      <c r="Q3951" s="17">
        <f>IFERROR(Flights[[#This Row],[Distance]]/Flights[[#This Row],[Length (hr)]],"")</f>
        <v>297.35294117647061</v>
      </c>
      <c r="R3951" s="1">
        <v>0.71180555555555558</v>
      </c>
      <c r="S3951" s="1">
        <v>0.70694444444444449</v>
      </c>
      <c r="T3951">
        <v>-7</v>
      </c>
      <c r="U3951" t="str">
        <f>IF(Flights[[#This Row],[Arrival Delay]]="","Cancelled",IF(Flights[[#This Row],[Arrival Delay]]&gt;15,"Delayed","On time"))</f>
        <v>On time</v>
      </c>
      <c r="V3951" t="str">
        <f>IF(Flights[[#This Row],[Status]]&lt;&gt;"Delayed","",IF(Flights[[#This Row],[Arrival Delay]]&gt;120,"Severe",IF(Flights[[#This Row],[Arrival Delay]]&gt;60,"Major","Moderate")))</f>
        <v/>
      </c>
      <c r="X3951" t="str">
        <f>IF(OR(AND(Flights[[#This Row],[Status]]="Cancelled",Flights[[#This Row],[Cancellation Reason]]="Airline/Carrier"),Flights[[#This Row],[Delay Type]]="Severe"),"Yes","No")</f>
        <v>No</v>
      </c>
    </row>
    <row r="3952" spans="1:24" x14ac:dyDescent="0.25">
      <c r="A3952" s="3">
        <v>42290</v>
      </c>
      <c r="B3952">
        <f>WEEKNUM(Flights[[#This Row],[Date]],2)</f>
        <v>42</v>
      </c>
      <c r="C3952">
        <f>WEEKDAY(Flights[[#This Row],[Date]],2)</f>
        <v>2</v>
      </c>
      <c r="D3952" t="s">
        <v>1835</v>
      </c>
      <c r="E3952" t="s">
        <v>1989</v>
      </c>
      <c r="F3952" t="s">
        <v>0</v>
      </c>
      <c r="G3952" t="s">
        <v>347</v>
      </c>
      <c r="H3952" t="str">
        <f>_xlfn.XLOOKUP(Flights[[#This Row],[Destination]],Airports!$A$1:$A$77,Airports!$D$1:$D$77,"Code not found")</f>
        <v>San Jose</v>
      </c>
      <c r="I3952" t="str" cm="1">
        <f t="array" ref="I3952">_xlfn.XLOOKUP(Flights[[#This Row],[Destination]],_xlfn._TRO_TRAILING(Airports!A:A),_xlfn._TRO_TRAILING(Airports!E:E),"Code not found")</f>
        <v>CA</v>
      </c>
      <c r="J3952" s="1">
        <v>0.69791666666666663</v>
      </c>
      <c r="K3952">
        <f>HOUR(Flights[[#This Row],[Scheduled Departure]])</f>
        <v>16</v>
      </c>
      <c r="L3952" s="1">
        <v>0.69374999999999998</v>
      </c>
      <c r="M3952">
        <v>-6</v>
      </c>
      <c r="N3952">
        <v>61</v>
      </c>
      <c r="O3952" s="14">
        <f>Flights[[#This Row],[Length (min)]]/60</f>
        <v>1.0166666666666666</v>
      </c>
      <c r="P3952">
        <v>308</v>
      </c>
      <c r="Q3952" s="17">
        <f>IFERROR(Flights[[#This Row],[Distance]]/Flights[[#This Row],[Length (hr)]],"")</f>
        <v>302.95081967213116</v>
      </c>
      <c r="R3952" s="1">
        <v>0.74861111111111112</v>
      </c>
      <c r="S3952" s="1">
        <v>0.73611111111111116</v>
      </c>
      <c r="T3952">
        <v>-18</v>
      </c>
      <c r="U3952" t="str">
        <f>IF(Flights[[#This Row],[Arrival Delay]]="","Cancelled",IF(Flights[[#This Row],[Arrival Delay]]&gt;15,"Delayed","On time"))</f>
        <v>On time</v>
      </c>
      <c r="V3952" t="str">
        <f>IF(Flights[[#This Row],[Status]]&lt;&gt;"Delayed","",IF(Flights[[#This Row],[Arrival Delay]]&gt;120,"Severe",IF(Flights[[#This Row],[Arrival Delay]]&gt;60,"Major","Moderate")))</f>
        <v/>
      </c>
      <c r="X3952" t="str">
        <f>IF(OR(AND(Flights[[#This Row],[Status]]="Cancelled",Flights[[#This Row],[Cancellation Reason]]="Airline/Carrier"),Flights[[#This Row],[Delay Type]]="Severe"),"Yes","No")</f>
        <v>No</v>
      </c>
    </row>
    <row r="3953" spans="1:24" x14ac:dyDescent="0.25">
      <c r="A3953" s="3">
        <v>42290</v>
      </c>
      <c r="B3953">
        <f>WEEKNUM(Flights[[#This Row],[Date]],2)</f>
        <v>42</v>
      </c>
      <c r="C3953">
        <f>WEEKDAY(Flights[[#This Row],[Date]],2)</f>
        <v>2</v>
      </c>
      <c r="D3953" t="s">
        <v>608</v>
      </c>
      <c r="E3953" t="s">
        <v>1989</v>
      </c>
      <c r="F3953" t="s">
        <v>0</v>
      </c>
      <c r="G3953" t="s">
        <v>316</v>
      </c>
      <c r="H3953" t="str">
        <f>_xlfn.XLOOKUP(Flights[[#This Row],[Destination]],Airports!$A$1:$A$77,Airports!$D$1:$D$77,"Code not found")</f>
        <v>New Orleans</v>
      </c>
      <c r="I3953" t="str" cm="1">
        <f t="array" ref="I3953">_xlfn.XLOOKUP(Flights[[#This Row],[Destination]],_xlfn._TRO_TRAILING(Airports!A:A),_xlfn._TRO_TRAILING(Airports!E:E),"Code not found")</f>
        <v>LA</v>
      </c>
      <c r="J3953" s="1">
        <v>0.74305555555555558</v>
      </c>
      <c r="K3953">
        <f>HOUR(Flights[[#This Row],[Scheduled Departure]])</f>
        <v>17</v>
      </c>
      <c r="L3953" s="1">
        <v>0.74097222222222225</v>
      </c>
      <c r="M3953">
        <v>-3</v>
      </c>
      <c r="N3953">
        <v>212</v>
      </c>
      <c r="O3953" s="14">
        <f>Flights[[#This Row],[Length (min)]]/60</f>
        <v>3.5333333333333332</v>
      </c>
      <c r="P3953">
        <v>1670</v>
      </c>
      <c r="Q3953" s="17">
        <f>IFERROR(Flights[[#This Row],[Distance]]/Flights[[#This Row],[Length (hr)]],"")</f>
        <v>472.64150943396226</v>
      </c>
      <c r="R3953" s="1">
        <v>0.97847222222222219</v>
      </c>
      <c r="S3953" s="1">
        <v>0.97152777777777777</v>
      </c>
      <c r="T3953">
        <v>-10</v>
      </c>
      <c r="U3953" t="str">
        <f>IF(Flights[[#This Row],[Arrival Delay]]="","Cancelled",IF(Flights[[#This Row],[Arrival Delay]]&gt;15,"Delayed","On time"))</f>
        <v>On time</v>
      </c>
      <c r="V3953" t="str">
        <f>IF(Flights[[#This Row],[Status]]&lt;&gt;"Delayed","",IF(Flights[[#This Row],[Arrival Delay]]&gt;120,"Severe",IF(Flights[[#This Row],[Arrival Delay]]&gt;60,"Major","Moderate")))</f>
        <v/>
      </c>
      <c r="X3953" t="str">
        <f>IF(OR(AND(Flights[[#This Row],[Status]]="Cancelled",Flights[[#This Row],[Cancellation Reason]]="Airline/Carrier"),Flights[[#This Row],[Delay Type]]="Severe"),"Yes","No")</f>
        <v>No</v>
      </c>
    </row>
    <row r="3954" spans="1:24" x14ac:dyDescent="0.25">
      <c r="A3954" s="3">
        <v>42290</v>
      </c>
      <c r="B3954">
        <f>WEEKNUM(Flights[[#This Row],[Date]],2)</f>
        <v>42</v>
      </c>
      <c r="C3954">
        <f>WEEKDAY(Flights[[#This Row],[Date]],2)</f>
        <v>2</v>
      </c>
      <c r="D3954" t="s">
        <v>1270</v>
      </c>
      <c r="E3954" t="s">
        <v>1994</v>
      </c>
      <c r="F3954" t="s">
        <v>0</v>
      </c>
      <c r="G3954" t="s">
        <v>255</v>
      </c>
      <c r="H3954" t="str">
        <f>_xlfn.XLOOKUP(Flights[[#This Row],[Destination]],Airports!$A$1:$A$77,Airports!$D$1:$D$77,"Code not found")</f>
        <v>Boise</v>
      </c>
      <c r="I3954" t="str" cm="1">
        <f t="array" ref="I3954">_xlfn.XLOOKUP(Flights[[#This Row],[Destination]],_xlfn._TRO_TRAILING(Airports!A:A),_xlfn._TRO_TRAILING(Airports!E:E),"Code not found")</f>
        <v>ID</v>
      </c>
      <c r="J3954" s="1">
        <v>0.87152777777777779</v>
      </c>
      <c r="K3954">
        <f>HOUR(Flights[[#This Row],[Scheduled Departure]])</f>
        <v>20</v>
      </c>
      <c r="L3954" s="1">
        <v>0.86388888888888893</v>
      </c>
      <c r="M3954">
        <v>-11</v>
      </c>
      <c r="N3954">
        <v>122</v>
      </c>
      <c r="O3954" s="14">
        <f>Flights[[#This Row],[Length (min)]]/60</f>
        <v>2.0333333333333332</v>
      </c>
      <c r="P3954">
        <v>674</v>
      </c>
      <c r="Q3954" s="17">
        <f>IFERROR(Flights[[#This Row],[Distance]]/Flights[[#This Row],[Length (hr)]],"")</f>
        <v>331.47540983606558</v>
      </c>
      <c r="R3954" s="1">
        <v>2.0833333333333333E-3</v>
      </c>
      <c r="S3954" s="1">
        <v>0.99027777777777781</v>
      </c>
      <c r="T3954">
        <v>-17</v>
      </c>
      <c r="U3954" t="str">
        <f>IF(Flights[[#This Row],[Arrival Delay]]="","Cancelled",IF(Flights[[#This Row],[Arrival Delay]]&gt;15,"Delayed","On time"))</f>
        <v>On time</v>
      </c>
      <c r="V3954" t="str">
        <f>IF(Flights[[#This Row],[Status]]&lt;&gt;"Delayed","",IF(Flights[[#This Row],[Arrival Delay]]&gt;120,"Severe",IF(Flights[[#This Row],[Arrival Delay]]&gt;60,"Major","Moderate")))</f>
        <v/>
      </c>
      <c r="X3954" t="str">
        <f>IF(OR(AND(Flights[[#This Row],[Status]]="Cancelled",Flights[[#This Row],[Cancellation Reason]]="Airline/Carrier"),Flights[[#This Row],[Delay Type]]="Severe"),"Yes","No")</f>
        <v>No</v>
      </c>
    </row>
    <row r="3955" spans="1:24" x14ac:dyDescent="0.25">
      <c r="A3955" s="3">
        <v>42291</v>
      </c>
      <c r="B3955">
        <f>WEEKNUM(Flights[[#This Row],[Date]],2)</f>
        <v>42</v>
      </c>
      <c r="C3955">
        <f>WEEKDAY(Flights[[#This Row],[Date]],2)</f>
        <v>3</v>
      </c>
      <c r="D3955" t="s">
        <v>1309</v>
      </c>
      <c r="E3955" t="s">
        <v>1995</v>
      </c>
      <c r="F3955" t="s">
        <v>0</v>
      </c>
      <c r="G3955" t="s">
        <v>29</v>
      </c>
      <c r="H3955" t="str">
        <f>_xlfn.XLOOKUP(Flights[[#This Row],[Destination]],Airports!$A$1:$A$77,Airports!$D$1:$D$77,"Code not found")</f>
        <v>Phoenix</v>
      </c>
      <c r="I3955" t="str" cm="1">
        <f t="array" ref="I3955">_xlfn.XLOOKUP(Flights[[#This Row],[Destination]],_xlfn._TRO_TRAILING(Airports!A:A),_xlfn._TRO_TRAILING(Airports!E:E),"Code not found")</f>
        <v>AZ</v>
      </c>
      <c r="J3955" s="1">
        <v>0.2326388888888889</v>
      </c>
      <c r="K3955">
        <f>HOUR(Flights[[#This Row],[Scheduled Departure]])</f>
        <v>5</v>
      </c>
      <c r="L3955" s="1">
        <v>0.23055555555555557</v>
      </c>
      <c r="M3955">
        <v>-3</v>
      </c>
      <c r="N3955">
        <v>69</v>
      </c>
      <c r="O3955" s="14">
        <f>Flights[[#This Row],[Length (min)]]/60</f>
        <v>1.1499999999999999</v>
      </c>
      <c r="P3955">
        <v>370</v>
      </c>
      <c r="Q3955" s="17">
        <f>IFERROR(Flights[[#This Row],[Distance]]/Flights[[#This Row],[Length (hr)]],"")</f>
        <v>321.73913043478262</v>
      </c>
      <c r="R3955" s="1">
        <v>0.28819444444444442</v>
      </c>
      <c r="S3955" s="1">
        <v>0.27847222222222223</v>
      </c>
      <c r="T3955">
        <v>-14</v>
      </c>
      <c r="U3955" t="str">
        <f>IF(Flights[[#This Row],[Arrival Delay]]="","Cancelled",IF(Flights[[#This Row],[Arrival Delay]]&gt;15,"Delayed","On time"))</f>
        <v>On time</v>
      </c>
      <c r="V3955" t="str">
        <f>IF(Flights[[#This Row],[Status]]&lt;&gt;"Delayed","",IF(Flights[[#This Row],[Arrival Delay]]&gt;120,"Severe",IF(Flights[[#This Row],[Arrival Delay]]&gt;60,"Major","Moderate")))</f>
        <v/>
      </c>
      <c r="X3955" t="str">
        <f>IF(OR(AND(Flights[[#This Row],[Status]]="Cancelled",Flights[[#This Row],[Cancellation Reason]]="Airline/Carrier"),Flights[[#This Row],[Delay Type]]="Severe"),"Yes","No")</f>
        <v>No</v>
      </c>
    </row>
    <row r="3956" spans="1:24" x14ac:dyDescent="0.25">
      <c r="A3956" s="3">
        <v>42291</v>
      </c>
      <c r="B3956">
        <f>WEEKNUM(Flights[[#This Row],[Date]],2)</f>
        <v>42</v>
      </c>
      <c r="C3956">
        <f>WEEKDAY(Flights[[#This Row],[Date]],2)</f>
        <v>3</v>
      </c>
      <c r="D3956" t="s">
        <v>1673</v>
      </c>
      <c r="E3956" t="s">
        <v>1995</v>
      </c>
      <c r="F3956" t="s">
        <v>0</v>
      </c>
      <c r="G3956" t="s">
        <v>6</v>
      </c>
      <c r="H3956" t="str">
        <f>_xlfn.XLOOKUP(Flights[[#This Row],[Destination]],Airports!$A$1:$A$77,Airports!$D$1:$D$77,"Code not found")</f>
        <v>Nashville</v>
      </c>
      <c r="I3956" t="str" cm="1">
        <f t="array" ref="I3956">_xlfn.XLOOKUP(Flights[[#This Row],[Destination]],_xlfn._TRO_TRAILING(Airports!A:A),_xlfn._TRO_TRAILING(Airports!E:E),"Code not found")</f>
        <v>TN</v>
      </c>
      <c r="J3956" s="1">
        <v>0.375</v>
      </c>
      <c r="K3956">
        <f>HOUR(Flights[[#This Row],[Scheduled Departure]])</f>
        <v>9</v>
      </c>
      <c r="L3956" s="1">
        <v>0.37708333333333333</v>
      </c>
      <c r="M3956">
        <v>3</v>
      </c>
      <c r="N3956">
        <v>224</v>
      </c>
      <c r="O3956" s="14">
        <f>Flights[[#This Row],[Length (min)]]/60</f>
        <v>3.7333333333333334</v>
      </c>
      <c r="P3956">
        <v>1797</v>
      </c>
      <c r="Q3956" s="17">
        <f>IFERROR(Flights[[#This Row],[Distance]]/Flights[[#This Row],[Length (hr)]],"")</f>
        <v>481.33928571428572</v>
      </c>
      <c r="R3956" s="1">
        <v>0.625</v>
      </c>
      <c r="S3956" s="1">
        <v>0.61597222222222225</v>
      </c>
      <c r="T3956">
        <v>-13</v>
      </c>
      <c r="U3956" t="str">
        <f>IF(Flights[[#This Row],[Arrival Delay]]="","Cancelled",IF(Flights[[#This Row],[Arrival Delay]]&gt;15,"Delayed","On time"))</f>
        <v>On time</v>
      </c>
      <c r="V3956" t="str">
        <f>IF(Flights[[#This Row],[Status]]&lt;&gt;"Delayed","",IF(Flights[[#This Row],[Arrival Delay]]&gt;120,"Severe",IF(Flights[[#This Row],[Arrival Delay]]&gt;60,"Major","Moderate")))</f>
        <v/>
      </c>
      <c r="X3956" t="str">
        <f>IF(OR(AND(Flights[[#This Row],[Status]]="Cancelled",Flights[[#This Row],[Cancellation Reason]]="Airline/Carrier"),Flights[[#This Row],[Delay Type]]="Severe"),"Yes","No")</f>
        <v>No</v>
      </c>
    </row>
    <row r="3957" spans="1:24" x14ac:dyDescent="0.25">
      <c r="A3957" s="3">
        <v>42291</v>
      </c>
      <c r="B3957">
        <f>WEEKNUM(Flights[[#This Row],[Date]],2)</f>
        <v>42</v>
      </c>
      <c r="C3957">
        <f>WEEKDAY(Flights[[#This Row],[Date]],2)</f>
        <v>3</v>
      </c>
      <c r="D3957" t="s">
        <v>1372</v>
      </c>
      <c r="E3957" t="s">
        <v>1993</v>
      </c>
      <c r="F3957" t="s">
        <v>0</v>
      </c>
      <c r="G3957" t="s">
        <v>273</v>
      </c>
      <c r="H3957" t="str">
        <f>_xlfn.XLOOKUP(Flights[[#This Row],[Destination]],Airports!$A$1:$A$77,Airports!$D$1:$D$77,"Code not found")</f>
        <v>Denver</v>
      </c>
      <c r="I3957" t="str" cm="1">
        <f t="array" ref="I3957">_xlfn.XLOOKUP(Flights[[#This Row],[Destination]],_xlfn._TRO_TRAILING(Airports!A:A),_xlfn._TRO_TRAILING(Airports!E:E),"Code not found")</f>
        <v>CO</v>
      </c>
      <c r="J3957" s="1">
        <v>0.40625</v>
      </c>
      <c r="K3957">
        <f>HOUR(Flights[[#This Row],[Scheduled Departure]])</f>
        <v>9</v>
      </c>
      <c r="L3957" s="1">
        <v>0.40486111111111112</v>
      </c>
      <c r="M3957">
        <v>-2</v>
      </c>
      <c r="N3957">
        <v>129</v>
      </c>
      <c r="O3957" s="14">
        <f>Flights[[#This Row],[Length (min)]]/60</f>
        <v>2.15</v>
      </c>
      <c r="P3957">
        <v>862</v>
      </c>
      <c r="Q3957" s="17">
        <f>IFERROR(Flights[[#This Row],[Distance]]/Flights[[#This Row],[Length (hr)]],"")</f>
        <v>400.93023255813955</v>
      </c>
      <c r="R3957" s="1">
        <v>0.54305555555555551</v>
      </c>
      <c r="S3957" s="1">
        <v>0.53611111111111109</v>
      </c>
      <c r="T3957">
        <v>-10</v>
      </c>
      <c r="U3957" t="str">
        <f>IF(Flights[[#This Row],[Arrival Delay]]="","Cancelled",IF(Flights[[#This Row],[Arrival Delay]]&gt;15,"Delayed","On time"))</f>
        <v>On time</v>
      </c>
      <c r="V3957" t="str">
        <f>IF(Flights[[#This Row],[Status]]&lt;&gt;"Delayed","",IF(Flights[[#This Row],[Arrival Delay]]&gt;120,"Severe",IF(Flights[[#This Row],[Arrival Delay]]&gt;60,"Major","Moderate")))</f>
        <v/>
      </c>
      <c r="X3957" t="str">
        <f>IF(OR(AND(Flights[[#This Row],[Status]]="Cancelled",Flights[[#This Row],[Cancellation Reason]]="Airline/Carrier"),Flights[[#This Row],[Delay Type]]="Severe"),"Yes","No")</f>
        <v>No</v>
      </c>
    </row>
    <row r="3958" spans="1:24" x14ac:dyDescent="0.25">
      <c r="A3958" s="3">
        <v>42291</v>
      </c>
      <c r="B3958">
        <f>WEEKNUM(Flights[[#This Row],[Date]],2)</f>
        <v>42</v>
      </c>
      <c r="C3958">
        <f>WEEKDAY(Flights[[#This Row],[Date]],2)</f>
        <v>3</v>
      </c>
      <c r="D3958" t="s">
        <v>1815</v>
      </c>
      <c r="E3958" t="s">
        <v>1995</v>
      </c>
      <c r="F3958" t="s">
        <v>0</v>
      </c>
      <c r="G3958" t="s">
        <v>290</v>
      </c>
      <c r="H3958" t="str">
        <f>_xlfn.XLOOKUP(Flights[[#This Row],[Destination]],Airports!$A$1:$A$77,Airports!$D$1:$D$77,"Code not found")</f>
        <v>Houston</v>
      </c>
      <c r="I3958" t="str" cm="1">
        <f t="array" ref="I3958">_xlfn.XLOOKUP(Flights[[#This Row],[Destination]],_xlfn._TRO_TRAILING(Airports!A:A),_xlfn._TRO_TRAILING(Airports!E:E),"Code not found")</f>
        <v>TX</v>
      </c>
      <c r="J3958" s="1">
        <v>0.4826388888888889</v>
      </c>
      <c r="K3958">
        <f>HOUR(Flights[[#This Row],[Scheduled Departure]])</f>
        <v>11</v>
      </c>
      <c r="L3958" s="1">
        <v>0.48333333333333334</v>
      </c>
      <c r="M3958">
        <v>1</v>
      </c>
      <c r="N3958">
        <v>188</v>
      </c>
      <c r="O3958" s="14">
        <f>Flights[[#This Row],[Length (min)]]/60</f>
        <v>3.1333333333333333</v>
      </c>
      <c r="P3958">
        <v>1390</v>
      </c>
      <c r="Q3958" s="17">
        <f>IFERROR(Flights[[#This Row],[Distance]]/Flights[[#This Row],[Length (hr)]],"")</f>
        <v>443.61702127659572</v>
      </c>
      <c r="R3958" s="1">
        <v>0.69791666666666663</v>
      </c>
      <c r="S3958" s="1">
        <v>0.69722222222222219</v>
      </c>
      <c r="T3958">
        <v>-1</v>
      </c>
      <c r="U3958" t="str">
        <f>IF(Flights[[#This Row],[Arrival Delay]]="","Cancelled",IF(Flights[[#This Row],[Arrival Delay]]&gt;15,"Delayed","On time"))</f>
        <v>On time</v>
      </c>
      <c r="V3958" t="str">
        <f>IF(Flights[[#This Row],[Status]]&lt;&gt;"Delayed","",IF(Flights[[#This Row],[Arrival Delay]]&gt;120,"Severe",IF(Flights[[#This Row],[Arrival Delay]]&gt;60,"Major","Moderate")))</f>
        <v/>
      </c>
      <c r="X3958" t="str">
        <f>IF(OR(AND(Flights[[#This Row],[Status]]="Cancelled",Flights[[#This Row],[Cancellation Reason]]="Airline/Carrier"),Flights[[#This Row],[Delay Type]]="Severe"),"Yes","No")</f>
        <v>No</v>
      </c>
    </row>
    <row r="3959" spans="1:24" x14ac:dyDescent="0.25">
      <c r="A3959" s="3">
        <v>42291</v>
      </c>
      <c r="B3959">
        <f>WEEKNUM(Flights[[#This Row],[Date]],2)</f>
        <v>42</v>
      </c>
      <c r="C3959">
        <f>WEEKDAY(Flights[[#This Row],[Date]],2)</f>
        <v>3</v>
      </c>
      <c r="D3959" t="s">
        <v>516</v>
      </c>
      <c r="E3959" t="s">
        <v>1994</v>
      </c>
      <c r="F3959" t="s">
        <v>0</v>
      </c>
      <c r="G3959" t="s">
        <v>339</v>
      </c>
      <c r="H3959" t="str">
        <f>_xlfn.XLOOKUP(Flights[[#This Row],[Destination]],Airports!$A$1:$A$77,Airports!$D$1:$D$77,"Code not found")</f>
        <v>San Diego</v>
      </c>
      <c r="I3959" t="str" cm="1">
        <f t="array" ref="I3959">_xlfn.XLOOKUP(Flights[[#This Row],[Destination]],_xlfn._TRO_TRAILING(Airports!A:A),_xlfn._TRO_TRAILING(Airports!E:E),"Code not found")</f>
        <v>CA</v>
      </c>
      <c r="J3959" s="1">
        <v>0.54166666666666663</v>
      </c>
      <c r="K3959">
        <f>HOUR(Flights[[#This Row],[Scheduled Departure]])</f>
        <v>13</v>
      </c>
      <c r="L3959" s="1">
        <v>0.53888888888888886</v>
      </c>
      <c r="M3959">
        <v>-4</v>
      </c>
      <c r="N3959">
        <v>46</v>
      </c>
      <c r="O3959" s="14">
        <f>Flights[[#This Row],[Length (min)]]/60</f>
        <v>0.76666666666666672</v>
      </c>
      <c r="P3959">
        <v>109</v>
      </c>
      <c r="Q3959" s="17">
        <f>IFERROR(Flights[[#This Row],[Distance]]/Flights[[#This Row],[Length (hr)]],"")</f>
        <v>142.17391304347825</v>
      </c>
      <c r="R3959" s="1">
        <v>0.58125000000000004</v>
      </c>
      <c r="S3959" s="1">
        <v>0.5708333333333333</v>
      </c>
      <c r="T3959">
        <v>-15</v>
      </c>
      <c r="U3959" t="str">
        <f>IF(Flights[[#This Row],[Arrival Delay]]="","Cancelled",IF(Flights[[#This Row],[Arrival Delay]]&gt;15,"Delayed","On time"))</f>
        <v>On time</v>
      </c>
      <c r="V3959" t="str">
        <f>IF(Flights[[#This Row],[Status]]&lt;&gt;"Delayed","",IF(Flights[[#This Row],[Arrival Delay]]&gt;120,"Severe",IF(Flights[[#This Row],[Arrival Delay]]&gt;60,"Major","Moderate")))</f>
        <v/>
      </c>
      <c r="X3959" t="str">
        <f>IF(OR(AND(Flights[[#This Row],[Status]]="Cancelled",Flights[[#This Row],[Cancellation Reason]]="Airline/Carrier"),Flights[[#This Row],[Delay Type]]="Severe"),"Yes","No")</f>
        <v>No</v>
      </c>
    </row>
    <row r="3960" spans="1:24" x14ac:dyDescent="0.25">
      <c r="A3960" s="3">
        <v>42291</v>
      </c>
      <c r="B3960">
        <f>WEEKNUM(Flights[[#This Row],[Date]],2)</f>
        <v>42</v>
      </c>
      <c r="C3960">
        <f>WEEKDAY(Flights[[#This Row],[Date]],2)</f>
        <v>3</v>
      </c>
      <c r="D3960" t="s">
        <v>541</v>
      </c>
      <c r="E3960" t="s">
        <v>1990</v>
      </c>
      <c r="F3960" t="s">
        <v>0</v>
      </c>
      <c r="G3960" t="s">
        <v>4</v>
      </c>
      <c r="H3960" t="str">
        <f>_xlfn.XLOOKUP(Flights[[#This Row],[Destination]],Airports!$A$1:$A$77,Airports!$D$1:$D$77,"Code not found")</f>
        <v>Chicago</v>
      </c>
      <c r="I3960" t="str" cm="1">
        <f t="array" ref="I3960">_xlfn.XLOOKUP(Flights[[#This Row],[Destination]],_xlfn._TRO_TRAILING(Airports!A:A),_xlfn._TRO_TRAILING(Airports!E:E),"Code not found")</f>
        <v>IL</v>
      </c>
      <c r="J3960" s="1">
        <v>0.64583333333333337</v>
      </c>
      <c r="K3960">
        <f>HOUR(Flights[[#This Row],[Scheduled Departure]])</f>
        <v>15</v>
      </c>
      <c r="L3960" s="1">
        <v>0.64583333333333337</v>
      </c>
      <c r="M3960">
        <v>0</v>
      </c>
      <c r="N3960">
        <v>231</v>
      </c>
      <c r="O3960" s="14">
        <f>Flights[[#This Row],[Length (min)]]/60</f>
        <v>3.85</v>
      </c>
      <c r="P3960">
        <v>1744</v>
      </c>
      <c r="Q3960" s="17">
        <f>IFERROR(Flights[[#This Row],[Distance]]/Flights[[#This Row],[Length (hr)]],"")</f>
        <v>452.98701298701297</v>
      </c>
      <c r="R3960" s="1">
        <v>0.8930555555555556</v>
      </c>
      <c r="S3960" s="1">
        <v>0.88958333333333328</v>
      </c>
      <c r="T3960">
        <v>-5</v>
      </c>
      <c r="U3960" t="str">
        <f>IF(Flights[[#This Row],[Arrival Delay]]="","Cancelled",IF(Flights[[#This Row],[Arrival Delay]]&gt;15,"Delayed","On time"))</f>
        <v>On time</v>
      </c>
      <c r="V3960" t="str">
        <f>IF(Flights[[#This Row],[Status]]&lt;&gt;"Delayed","",IF(Flights[[#This Row],[Arrival Delay]]&gt;120,"Severe",IF(Flights[[#This Row],[Arrival Delay]]&gt;60,"Major","Moderate")))</f>
        <v/>
      </c>
      <c r="X3960" t="str">
        <f>IF(OR(AND(Flights[[#This Row],[Status]]="Cancelled",Flights[[#This Row],[Cancellation Reason]]="Airline/Carrier"),Flights[[#This Row],[Delay Type]]="Severe"),"Yes","No")</f>
        <v>No</v>
      </c>
    </row>
    <row r="3961" spans="1:24" x14ac:dyDescent="0.25">
      <c r="A3961" s="3">
        <v>42291</v>
      </c>
      <c r="B3961">
        <f>WEEKNUM(Flights[[#This Row],[Date]],2)</f>
        <v>42</v>
      </c>
      <c r="C3961">
        <f>WEEKDAY(Flights[[#This Row],[Date]],2)</f>
        <v>3</v>
      </c>
      <c r="D3961" t="s">
        <v>1436</v>
      </c>
      <c r="E3961" t="s">
        <v>1995</v>
      </c>
      <c r="F3961" t="s">
        <v>0</v>
      </c>
      <c r="G3961" t="s">
        <v>306</v>
      </c>
      <c r="H3961" t="str">
        <f>_xlfn.XLOOKUP(Flights[[#This Row],[Destination]],Airports!$A$1:$A$77,Airports!$D$1:$D$77,"Code not found")</f>
        <v>Chicago</v>
      </c>
      <c r="I3961" t="str" cm="1">
        <f t="array" ref="I3961">_xlfn.XLOOKUP(Flights[[#This Row],[Destination]],_xlfn._TRO_TRAILING(Airports!A:A),_xlfn._TRO_TRAILING(Airports!E:E),"Code not found")</f>
        <v>IL</v>
      </c>
      <c r="J3961" s="1">
        <v>0.70138888888888884</v>
      </c>
      <c r="K3961">
        <f>HOUR(Flights[[#This Row],[Scheduled Departure]])</f>
        <v>16</v>
      </c>
      <c r="L3961" s="1">
        <v>0.71319444444444446</v>
      </c>
      <c r="M3961">
        <v>17</v>
      </c>
      <c r="N3961">
        <v>218</v>
      </c>
      <c r="O3961" s="14">
        <f>Flights[[#This Row],[Length (min)]]/60</f>
        <v>3.6333333333333333</v>
      </c>
      <c r="P3961">
        <v>1750</v>
      </c>
      <c r="Q3961" s="17">
        <f>IFERROR(Flights[[#This Row],[Distance]]/Flights[[#This Row],[Length (hr)]],"")</f>
        <v>481.651376146789</v>
      </c>
      <c r="R3961" s="1">
        <v>0.94444444444444442</v>
      </c>
      <c r="S3961" s="1">
        <v>0.94791666666666663</v>
      </c>
      <c r="T3961">
        <v>5</v>
      </c>
      <c r="U3961" t="str">
        <f>IF(Flights[[#This Row],[Arrival Delay]]="","Cancelled",IF(Flights[[#This Row],[Arrival Delay]]&gt;15,"Delayed","On time"))</f>
        <v>On time</v>
      </c>
      <c r="V3961" t="str">
        <f>IF(Flights[[#This Row],[Status]]&lt;&gt;"Delayed","",IF(Flights[[#This Row],[Arrival Delay]]&gt;120,"Severe",IF(Flights[[#This Row],[Arrival Delay]]&gt;60,"Major","Moderate")))</f>
        <v/>
      </c>
      <c r="X3961" t="str">
        <f>IF(OR(AND(Flights[[#This Row],[Status]]="Cancelled",Flights[[#This Row],[Cancellation Reason]]="Airline/Carrier"),Flights[[#This Row],[Delay Type]]="Severe"),"Yes","No")</f>
        <v>No</v>
      </c>
    </row>
    <row r="3962" spans="1:24" x14ac:dyDescent="0.25">
      <c r="A3962" s="3">
        <v>42291</v>
      </c>
      <c r="B3962">
        <f>WEEKNUM(Flights[[#This Row],[Date]],2)</f>
        <v>42</v>
      </c>
      <c r="C3962">
        <f>WEEKDAY(Flights[[#This Row],[Date]],2)</f>
        <v>3</v>
      </c>
      <c r="D3962" t="s">
        <v>86</v>
      </c>
      <c r="E3962" t="s">
        <v>1987</v>
      </c>
      <c r="F3962" t="s">
        <v>0</v>
      </c>
      <c r="G3962" t="s">
        <v>17</v>
      </c>
      <c r="H3962" t="str">
        <f>_xlfn.XLOOKUP(Flights[[#This Row],[Destination]],Airports!$A$1:$A$77,Airports!$D$1:$D$77,"Code not found")</f>
        <v>Honolulu</v>
      </c>
      <c r="I3962" t="str" cm="1">
        <f t="array" ref="I3962">_xlfn.XLOOKUP(Flights[[#This Row],[Destination]],_xlfn._TRO_TRAILING(Airports!A:A),_xlfn._TRO_TRAILING(Airports!E:E),"Code not found")</f>
        <v>HI</v>
      </c>
      <c r="J3962" s="1">
        <v>0.70138888888888884</v>
      </c>
      <c r="K3962">
        <f>HOUR(Flights[[#This Row],[Scheduled Departure]])</f>
        <v>16</v>
      </c>
      <c r="L3962" s="1">
        <v>0.6958333333333333</v>
      </c>
      <c r="M3962">
        <v>-8</v>
      </c>
      <c r="N3962">
        <v>342</v>
      </c>
      <c r="O3962" s="14">
        <f>Flights[[#This Row],[Length (min)]]/60</f>
        <v>5.7</v>
      </c>
      <c r="P3962">
        <v>2556</v>
      </c>
      <c r="Q3962" s="17">
        <f>IFERROR(Flights[[#This Row],[Distance]]/Flights[[#This Row],[Length (hr)]],"")</f>
        <v>448.42105263157896</v>
      </c>
      <c r="R3962" s="1">
        <v>0.82847222222222228</v>
      </c>
      <c r="S3962" s="1">
        <v>0.80833333333333335</v>
      </c>
      <c r="T3962">
        <v>-29</v>
      </c>
      <c r="U3962" t="str">
        <f>IF(Flights[[#This Row],[Arrival Delay]]="","Cancelled",IF(Flights[[#This Row],[Arrival Delay]]&gt;15,"Delayed","On time"))</f>
        <v>On time</v>
      </c>
      <c r="V3962" t="str">
        <f>IF(Flights[[#This Row],[Status]]&lt;&gt;"Delayed","",IF(Flights[[#This Row],[Arrival Delay]]&gt;120,"Severe",IF(Flights[[#This Row],[Arrival Delay]]&gt;60,"Major","Moderate")))</f>
        <v/>
      </c>
      <c r="X3962" t="str">
        <f>IF(OR(AND(Flights[[#This Row],[Status]]="Cancelled",Flights[[#This Row],[Cancellation Reason]]="Airline/Carrier"),Flights[[#This Row],[Delay Type]]="Severe"),"Yes","No")</f>
        <v>No</v>
      </c>
    </row>
    <row r="3963" spans="1:24" x14ac:dyDescent="0.25">
      <c r="A3963" s="3">
        <v>42291</v>
      </c>
      <c r="B3963">
        <f>WEEKNUM(Flights[[#This Row],[Date]],2)</f>
        <v>42</v>
      </c>
      <c r="C3963">
        <f>WEEKDAY(Flights[[#This Row],[Date]],2)</f>
        <v>3</v>
      </c>
      <c r="D3963" t="s">
        <v>608</v>
      </c>
      <c r="E3963" t="s">
        <v>1989</v>
      </c>
      <c r="F3963" t="s">
        <v>0</v>
      </c>
      <c r="G3963" t="s">
        <v>316</v>
      </c>
      <c r="H3963" t="str">
        <f>_xlfn.XLOOKUP(Flights[[#This Row],[Destination]],Airports!$A$1:$A$77,Airports!$D$1:$D$77,"Code not found")</f>
        <v>New Orleans</v>
      </c>
      <c r="I3963" t="str" cm="1">
        <f t="array" ref="I3963">_xlfn.XLOOKUP(Flights[[#This Row],[Destination]],_xlfn._TRO_TRAILING(Airports!A:A),_xlfn._TRO_TRAILING(Airports!E:E),"Code not found")</f>
        <v>LA</v>
      </c>
      <c r="J3963" s="1">
        <v>0.74305555555555558</v>
      </c>
      <c r="K3963">
        <f>HOUR(Flights[[#This Row],[Scheduled Departure]])</f>
        <v>17</v>
      </c>
      <c r="L3963" s="1">
        <v>0.74236111111111114</v>
      </c>
      <c r="M3963">
        <v>-1</v>
      </c>
      <c r="N3963">
        <v>216</v>
      </c>
      <c r="O3963" s="14">
        <f>Flights[[#This Row],[Length (min)]]/60</f>
        <v>3.6</v>
      </c>
      <c r="P3963">
        <v>1670</v>
      </c>
      <c r="Q3963" s="17">
        <f>IFERROR(Flights[[#This Row],[Distance]]/Flights[[#This Row],[Length (hr)]],"")</f>
        <v>463.88888888888886</v>
      </c>
      <c r="R3963" s="1">
        <v>0.97847222222222219</v>
      </c>
      <c r="S3963" s="1">
        <v>0.97569444444444442</v>
      </c>
      <c r="T3963">
        <v>-4</v>
      </c>
      <c r="U3963" t="str">
        <f>IF(Flights[[#This Row],[Arrival Delay]]="","Cancelled",IF(Flights[[#This Row],[Arrival Delay]]&gt;15,"Delayed","On time"))</f>
        <v>On time</v>
      </c>
      <c r="V3963" t="str">
        <f>IF(Flights[[#This Row],[Status]]&lt;&gt;"Delayed","",IF(Flights[[#This Row],[Arrival Delay]]&gt;120,"Severe",IF(Flights[[#This Row],[Arrival Delay]]&gt;60,"Major","Moderate")))</f>
        <v/>
      </c>
      <c r="X3963" t="str">
        <f>IF(OR(AND(Flights[[#This Row],[Status]]="Cancelled",Flights[[#This Row],[Cancellation Reason]]="Airline/Carrier"),Flights[[#This Row],[Delay Type]]="Severe"),"Yes","No")</f>
        <v>No</v>
      </c>
    </row>
    <row r="3964" spans="1:24" x14ac:dyDescent="0.25">
      <c r="A3964" s="3">
        <v>42291</v>
      </c>
      <c r="B3964">
        <f>WEEKNUM(Flights[[#This Row],[Date]],2)</f>
        <v>42</v>
      </c>
      <c r="C3964">
        <f>WEEKDAY(Flights[[#This Row],[Date]],2)</f>
        <v>3</v>
      </c>
      <c r="D3964" t="s">
        <v>1821</v>
      </c>
      <c r="E3964" t="s">
        <v>1995</v>
      </c>
      <c r="F3964" t="s">
        <v>0</v>
      </c>
      <c r="G3964" t="s">
        <v>318</v>
      </c>
      <c r="H3964" t="str">
        <f>_xlfn.XLOOKUP(Flights[[#This Row],[Destination]],Airports!$A$1:$A$77,Airports!$D$1:$D$77,"Code not found")</f>
        <v>Oakland</v>
      </c>
      <c r="I3964" t="str" cm="1">
        <f t="array" ref="I3964">_xlfn.XLOOKUP(Flights[[#This Row],[Destination]],_xlfn._TRO_TRAILING(Airports!A:A),_xlfn._TRO_TRAILING(Airports!E:E),"Code not found")</f>
        <v>CA</v>
      </c>
      <c r="J3964" s="1">
        <v>0.74305555555555558</v>
      </c>
      <c r="K3964">
        <f>HOUR(Flights[[#This Row],[Scheduled Departure]])</f>
        <v>17</v>
      </c>
      <c r="L3964" s="1">
        <v>0.74097222222222225</v>
      </c>
      <c r="M3964">
        <v>-3</v>
      </c>
      <c r="N3964">
        <v>68</v>
      </c>
      <c r="O3964" s="14">
        <f>Flights[[#This Row],[Length (min)]]/60</f>
        <v>1.1333333333333333</v>
      </c>
      <c r="P3964">
        <v>337</v>
      </c>
      <c r="Q3964" s="17">
        <f>IFERROR(Flights[[#This Row],[Distance]]/Flights[[#This Row],[Length (hr)]],"")</f>
        <v>297.35294117647061</v>
      </c>
      <c r="R3964" s="1">
        <v>0.79513888888888884</v>
      </c>
      <c r="S3964" s="1">
        <v>0.78819444444444442</v>
      </c>
      <c r="T3964">
        <v>-10</v>
      </c>
      <c r="U3964" t="str">
        <f>IF(Flights[[#This Row],[Arrival Delay]]="","Cancelled",IF(Flights[[#This Row],[Arrival Delay]]&gt;15,"Delayed","On time"))</f>
        <v>On time</v>
      </c>
      <c r="V3964" t="str">
        <f>IF(Flights[[#This Row],[Status]]&lt;&gt;"Delayed","",IF(Flights[[#This Row],[Arrival Delay]]&gt;120,"Severe",IF(Flights[[#This Row],[Arrival Delay]]&gt;60,"Major","Moderate")))</f>
        <v/>
      </c>
      <c r="X3964" t="str">
        <f>IF(OR(AND(Flights[[#This Row],[Status]]="Cancelled",Flights[[#This Row],[Cancellation Reason]]="Airline/Carrier"),Flights[[#This Row],[Delay Type]]="Severe"),"Yes","No")</f>
        <v>No</v>
      </c>
    </row>
    <row r="3965" spans="1:24" x14ac:dyDescent="0.25">
      <c r="A3965" s="3">
        <v>42291</v>
      </c>
      <c r="B3965">
        <f>WEEKNUM(Flights[[#This Row],[Date]],2)</f>
        <v>42</v>
      </c>
      <c r="C3965">
        <f>WEEKDAY(Flights[[#This Row],[Date]],2)</f>
        <v>3</v>
      </c>
      <c r="D3965" t="s">
        <v>1018</v>
      </c>
      <c r="E3965" t="s">
        <v>1989</v>
      </c>
      <c r="F3965" t="s">
        <v>0</v>
      </c>
      <c r="G3965" t="s">
        <v>314</v>
      </c>
      <c r="H3965" t="str">
        <f>_xlfn.XLOOKUP(Flights[[#This Row],[Destination]],Airports!$A$1:$A$77,Airports!$D$1:$D$77,"Code not found")</f>
        <v>Minneapolis</v>
      </c>
      <c r="I3965" t="str" cm="1">
        <f t="array" ref="I3965">_xlfn.XLOOKUP(Flights[[#This Row],[Destination]],_xlfn._TRO_TRAILING(Airports!A:A),_xlfn._TRO_TRAILING(Airports!E:E),"Code not found")</f>
        <v>MN</v>
      </c>
      <c r="J3965" s="1">
        <v>0.76041666666666663</v>
      </c>
      <c r="K3965">
        <f>HOUR(Flights[[#This Row],[Scheduled Departure]])</f>
        <v>18</v>
      </c>
      <c r="L3965" s="1">
        <v>0.75486111111111109</v>
      </c>
      <c r="M3965">
        <v>-8</v>
      </c>
      <c r="N3965">
        <v>199</v>
      </c>
      <c r="O3965" s="14">
        <f>Flights[[#This Row],[Length (min)]]/60</f>
        <v>3.3166666666666669</v>
      </c>
      <c r="P3965">
        <v>1535</v>
      </c>
      <c r="Q3965" s="17">
        <f>IFERROR(Flights[[#This Row],[Distance]]/Flights[[#This Row],[Length (hr)]],"")</f>
        <v>462.81407035175874</v>
      </c>
      <c r="R3965" s="1">
        <v>0.98888888888888893</v>
      </c>
      <c r="S3965" s="1">
        <v>0.97638888888888886</v>
      </c>
      <c r="T3965">
        <v>-18</v>
      </c>
      <c r="U3965" t="str">
        <f>IF(Flights[[#This Row],[Arrival Delay]]="","Cancelled",IF(Flights[[#This Row],[Arrival Delay]]&gt;15,"Delayed","On time"))</f>
        <v>On time</v>
      </c>
      <c r="V3965" t="str">
        <f>IF(Flights[[#This Row],[Status]]&lt;&gt;"Delayed","",IF(Flights[[#This Row],[Arrival Delay]]&gt;120,"Severe",IF(Flights[[#This Row],[Arrival Delay]]&gt;60,"Major","Moderate")))</f>
        <v/>
      </c>
      <c r="X3965" t="str">
        <f>IF(OR(AND(Flights[[#This Row],[Status]]="Cancelled",Flights[[#This Row],[Cancellation Reason]]="Airline/Carrier"),Flights[[#This Row],[Delay Type]]="Severe"),"Yes","No")</f>
        <v>No</v>
      </c>
    </row>
    <row r="3966" spans="1:24" x14ac:dyDescent="0.25">
      <c r="A3966" s="3">
        <v>42291</v>
      </c>
      <c r="B3966">
        <f>WEEKNUM(Flights[[#This Row],[Date]],2)</f>
        <v>42</v>
      </c>
      <c r="C3966">
        <f>WEEKDAY(Flights[[#This Row],[Date]],2)</f>
        <v>3</v>
      </c>
      <c r="D3966" t="s">
        <v>1707</v>
      </c>
      <c r="E3966" t="s">
        <v>1995</v>
      </c>
      <c r="F3966" t="s">
        <v>0</v>
      </c>
      <c r="G3966" t="s">
        <v>303</v>
      </c>
      <c r="H3966" t="str">
        <f>_xlfn.XLOOKUP(Flights[[#This Row],[Destination]],Airports!$A$1:$A$77,Airports!$D$1:$D$77,"Code not found")</f>
        <v>Kansas City</v>
      </c>
      <c r="I3966" t="str" cm="1">
        <f t="array" ref="I3966">_xlfn.XLOOKUP(Flights[[#This Row],[Destination]],_xlfn._TRO_TRAILING(Airports!A:A),_xlfn._TRO_TRAILING(Airports!E:E),"Code not found")</f>
        <v>MO</v>
      </c>
      <c r="J3966" s="1">
        <v>0.78125</v>
      </c>
      <c r="K3966">
        <f>HOUR(Flights[[#This Row],[Scheduled Departure]])</f>
        <v>18</v>
      </c>
      <c r="L3966" s="1">
        <v>0.77916666666666667</v>
      </c>
      <c r="M3966">
        <v>-3</v>
      </c>
      <c r="N3966">
        <v>177</v>
      </c>
      <c r="O3966" s="14">
        <f>Flights[[#This Row],[Length (min)]]/60</f>
        <v>2.95</v>
      </c>
      <c r="P3966">
        <v>1363</v>
      </c>
      <c r="Q3966" s="17">
        <f>IFERROR(Flights[[#This Row],[Distance]]/Flights[[#This Row],[Length (hr)]],"")</f>
        <v>462.03389830508473</v>
      </c>
      <c r="R3966" s="1">
        <v>0.99652777777777779</v>
      </c>
      <c r="S3966" s="1">
        <v>0.98541666666666672</v>
      </c>
      <c r="T3966">
        <v>-16</v>
      </c>
      <c r="U3966" t="str">
        <f>IF(Flights[[#This Row],[Arrival Delay]]="","Cancelled",IF(Flights[[#This Row],[Arrival Delay]]&gt;15,"Delayed","On time"))</f>
        <v>On time</v>
      </c>
      <c r="V3966" t="str">
        <f>IF(Flights[[#This Row],[Status]]&lt;&gt;"Delayed","",IF(Flights[[#This Row],[Arrival Delay]]&gt;120,"Severe",IF(Flights[[#This Row],[Arrival Delay]]&gt;60,"Major","Moderate")))</f>
        <v/>
      </c>
      <c r="X3966" t="str">
        <f>IF(OR(AND(Flights[[#This Row],[Status]]="Cancelled",Flights[[#This Row],[Cancellation Reason]]="Airline/Carrier"),Flights[[#This Row],[Delay Type]]="Severe"),"Yes","No")</f>
        <v>No</v>
      </c>
    </row>
    <row r="3967" spans="1:24" x14ac:dyDescent="0.25">
      <c r="A3967" s="3">
        <v>42291</v>
      </c>
      <c r="B3967">
        <f>WEEKNUM(Flights[[#This Row],[Date]],2)</f>
        <v>42</v>
      </c>
      <c r="C3967">
        <f>WEEKDAY(Flights[[#This Row],[Date]],2)</f>
        <v>3</v>
      </c>
      <c r="D3967" t="s">
        <v>824</v>
      </c>
      <c r="E3967" t="s">
        <v>1994</v>
      </c>
      <c r="F3967" t="s">
        <v>0</v>
      </c>
      <c r="G3967" t="s">
        <v>29</v>
      </c>
      <c r="H3967" t="str">
        <f>_xlfn.XLOOKUP(Flights[[#This Row],[Destination]],Airports!$A$1:$A$77,Airports!$D$1:$D$77,"Code not found")</f>
        <v>Phoenix</v>
      </c>
      <c r="I3967" t="str" cm="1">
        <f t="array" ref="I3967">_xlfn.XLOOKUP(Flights[[#This Row],[Destination]],_xlfn._TRO_TRAILING(Airports!A:A),_xlfn._TRO_TRAILING(Airports!E:E),"Code not found")</f>
        <v>AZ</v>
      </c>
      <c r="J3967" s="1">
        <v>0.86805555555555558</v>
      </c>
      <c r="K3967">
        <f>HOUR(Flights[[#This Row],[Scheduled Departure]])</f>
        <v>20</v>
      </c>
      <c r="L3967" s="1">
        <v>0.8618055555555556</v>
      </c>
      <c r="M3967">
        <v>-9</v>
      </c>
      <c r="N3967">
        <v>86</v>
      </c>
      <c r="O3967" s="14">
        <f>Flights[[#This Row],[Length (min)]]/60</f>
        <v>1.4333333333333333</v>
      </c>
      <c r="P3967">
        <v>370</v>
      </c>
      <c r="Q3967" s="17">
        <f>IFERROR(Flights[[#This Row],[Distance]]/Flights[[#This Row],[Length (hr)]],"")</f>
        <v>258.13953488372096</v>
      </c>
      <c r="R3967" s="1">
        <v>0.92986111111111114</v>
      </c>
      <c r="S3967" s="1">
        <v>0.92152777777777772</v>
      </c>
      <c r="T3967">
        <v>-12</v>
      </c>
      <c r="U3967" t="str">
        <f>IF(Flights[[#This Row],[Arrival Delay]]="","Cancelled",IF(Flights[[#This Row],[Arrival Delay]]&gt;15,"Delayed","On time"))</f>
        <v>On time</v>
      </c>
      <c r="V3967" t="str">
        <f>IF(Flights[[#This Row],[Status]]&lt;&gt;"Delayed","",IF(Flights[[#This Row],[Arrival Delay]]&gt;120,"Severe",IF(Flights[[#This Row],[Arrival Delay]]&gt;60,"Major","Moderate")))</f>
        <v/>
      </c>
      <c r="X3967" t="str">
        <f>IF(OR(AND(Flights[[#This Row],[Status]]="Cancelled",Flights[[#This Row],[Cancellation Reason]]="Airline/Carrier"),Flights[[#This Row],[Delay Type]]="Severe"),"Yes","No")</f>
        <v>No</v>
      </c>
    </row>
    <row r="3968" spans="1:24" x14ac:dyDescent="0.25">
      <c r="A3968" s="3">
        <v>42291</v>
      </c>
      <c r="B3968">
        <f>WEEKNUM(Flights[[#This Row],[Date]],2)</f>
        <v>42</v>
      </c>
      <c r="C3968">
        <f>WEEKDAY(Flights[[#This Row],[Date]],2)</f>
        <v>3</v>
      </c>
      <c r="D3968" t="s">
        <v>155</v>
      </c>
      <c r="E3968" t="s">
        <v>1987</v>
      </c>
      <c r="F3968" t="s">
        <v>0</v>
      </c>
      <c r="G3968" t="s">
        <v>2</v>
      </c>
      <c r="H3968" t="str">
        <f>_xlfn.XLOOKUP(Flights[[#This Row],[Destination]],Airports!$A$1:$A$77,Airports!$D$1:$D$77,"Code not found")</f>
        <v>Miami</v>
      </c>
      <c r="I3968" t="str" cm="1">
        <f t="array" ref="I3968">_xlfn.XLOOKUP(Flights[[#This Row],[Destination]],_xlfn._TRO_TRAILING(Airports!A:A),_xlfn._TRO_TRAILING(Airports!E:E),"Code not found")</f>
        <v>FL</v>
      </c>
      <c r="J3968" s="1">
        <v>0.91319444444444442</v>
      </c>
      <c r="K3968">
        <f>HOUR(Flights[[#This Row],[Scheduled Departure]])</f>
        <v>21</v>
      </c>
      <c r="L3968" s="1">
        <v>0.91249999999999998</v>
      </c>
      <c r="M3968">
        <v>-1</v>
      </c>
      <c r="N3968">
        <v>289</v>
      </c>
      <c r="O3968" s="14">
        <f>Flights[[#This Row],[Length (min)]]/60</f>
        <v>4.8166666666666664</v>
      </c>
      <c r="P3968">
        <v>2342</v>
      </c>
      <c r="Q3968" s="17">
        <f>IFERROR(Flights[[#This Row],[Distance]]/Flights[[#This Row],[Length (hr)]],"")</f>
        <v>486.22837370242218</v>
      </c>
      <c r="R3968" s="1">
        <v>0.24374999999999999</v>
      </c>
      <c r="S3968" s="1">
        <v>0.23819444444444443</v>
      </c>
      <c r="T3968">
        <v>-8</v>
      </c>
      <c r="U3968" t="str">
        <f>IF(Flights[[#This Row],[Arrival Delay]]="","Cancelled",IF(Flights[[#This Row],[Arrival Delay]]&gt;15,"Delayed","On time"))</f>
        <v>On time</v>
      </c>
      <c r="V3968" t="str">
        <f>IF(Flights[[#This Row],[Status]]&lt;&gt;"Delayed","",IF(Flights[[#This Row],[Arrival Delay]]&gt;120,"Severe",IF(Flights[[#This Row],[Arrival Delay]]&gt;60,"Major","Moderate")))</f>
        <v/>
      </c>
      <c r="X3968" t="str">
        <f>IF(OR(AND(Flights[[#This Row],[Status]]="Cancelled",Flights[[#This Row],[Cancellation Reason]]="Airline/Carrier"),Flights[[#This Row],[Delay Type]]="Severe"),"Yes","No")</f>
        <v>No</v>
      </c>
    </row>
    <row r="3969" spans="1:24" x14ac:dyDescent="0.25">
      <c r="A3969" s="3">
        <v>42292</v>
      </c>
      <c r="B3969">
        <f>WEEKNUM(Flights[[#This Row],[Date]],2)</f>
        <v>42</v>
      </c>
      <c r="C3969">
        <f>WEEKDAY(Flights[[#This Row],[Date]],2)</f>
        <v>4</v>
      </c>
      <c r="D3969" t="s">
        <v>1642</v>
      </c>
      <c r="E3969" t="s">
        <v>1990</v>
      </c>
      <c r="F3969" t="s">
        <v>0</v>
      </c>
      <c r="G3969" t="s">
        <v>281</v>
      </c>
      <c r="H3969" t="str">
        <f>_xlfn.XLOOKUP(Flights[[#This Row],[Destination]],Airports!$A$1:$A$77,Airports!$D$1:$D$77,"Code not found")</f>
        <v>Newark</v>
      </c>
      <c r="I3969" t="str" cm="1">
        <f t="array" ref="I3969">_xlfn.XLOOKUP(Flights[[#This Row],[Destination]],_xlfn._TRO_TRAILING(Airports!A:A),_xlfn._TRO_TRAILING(Airports!E:E),"Code not found")</f>
        <v>NJ</v>
      </c>
      <c r="J3969" s="1">
        <v>0.25</v>
      </c>
      <c r="K3969">
        <f>HOUR(Flights[[#This Row],[Scheduled Departure]])</f>
        <v>6</v>
      </c>
      <c r="L3969" s="1">
        <v>0.24930555555555556</v>
      </c>
      <c r="M3969">
        <v>-1</v>
      </c>
      <c r="N3969">
        <v>328</v>
      </c>
      <c r="O3969" s="14">
        <f>Flights[[#This Row],[Length (min)]]/60</f>
        <v>5.4666666666666668</v>
      </c>
      <c r="P3969">
        <v>2454</v>
      </c>
      <c r="Q3969" s="17">
        <f>IFERROR(Flights[[#This Row],[Distance]]/Flights[[#This Row],[Length (hr)]],"")</f>
        <v>448.90243902439022</v>
      </c>
      <c r="R3969" s="1">
        <v>0.60555555555555551</v>
      </c>
      <c r="S3969" s="1">
        <v>0.6020833333333333</v>
      </c>
      <c r="T3969">
        <v>-5</v>
      </c>
      <c r="U3969" t="str">
        <f>IF(Flights[[#This Row],[Arrival Delay]]="","Cancelled",IF(Flights[[#This Row],[Arrival Delay]]&gt;15,"Delayed","On time"))</f>
        <v>On time</v>
      </c>
      <c r="V3969" t="str">
        <f>IF(Flights[[#This Row],[Status]]&lt;&gt;"Delayed","",IF(Flights[[#This Row],[Arrival Delay]]&gt;120,"Severe",IF(Flights[[#This Row],[Arrival Delay]]&gt;60,"Major","Moderate")))</f>
        <v/>
      </c>
      <c r="X3969" t="str">
        <f>IF(OR(AND(Flights[[#This Row],[Status]]="Cancelled",Flights[[#This Row],[Cancellation Reason]]="Airline/Carrier"),Flights[[#This Row],[Delay Type]]="Severe"),"Yes","No")</f>
        <v>No</v>
      </c>
    </row>
    <row r="3970" spans="1:24" x14ac:dyDescent="0.25">
      <c r="A3970" s="3">
        <v>42292</v>
      </c>
      <c r="B3970">
        <f>WEEKNUM(Flights[[#This Row],[Date]],2)</f>
        <v>42</v>
      </c>
      <c r="C3970">
        <f>WEEKDAY(Flights[[#This Row],[Date]],2)</f>
        <v>4</v>
      </c>
      <c r="D3970" t="s">
        <v>416</v>
      </c>
      <c r="E3970" t="s">
        <v>1989</v>
      </c>
      <c r="F3970" t="s">
        <v>0</v>
      </c>
      <c r="G3970" t="s">
        <v>17</v>
      </c>
      <c r="H3970" t="str">
        <f>_xlfn.XLOOKUP(Flights[[#This Row],[Destination]],Airports!$A$1:$A$77,Airports!$D$1:$D$77,"Code not found")</f>
        <v>Honolulu</v>
      </c>
      <c r="I3970" t="str" cm="1">
        <f t="array" ref="I3970">_xlfn.XLOOKUP(Flights[[#This Row],[Destination]],_xlfn._TRO_TRAILING(Airports!A:A),_xlfn._TRO_TRAILING(Airports!E:E),"Code not found")</f>
        <v>HI</v>
      </c>
      <c r="J3970" s="1">
        <v>0.35416666666666669</v>
      </c>
      <c r="K3970">
        <f>HOUR(Flights[[#This Row],[Scheduled Departure]])</f>
        <v>8</v>
      </c>
      <c r="L3970" s="1">
        <v>0.3527777777777778</v>
      </c>
      <c r="M3970">
        <v>-2</v>
      </c>
      <c r="N3970">
        <v>345</v>
      </c>
      <c r="O3970" s="14">
        <f>Flights[[#This Row],[Length (min)]]/60</f>
        <v>5.75</v>
      </c>
      <c r="P3970">
        <v>2556</v>
      </c>
      <c r="Q3970" s="17">
        <f>IFERROR(Flights[[#This Row],[Distance]]/Flights[[#This Row],[Length (hr)]],"")</f>
        <v>444.52173913043481</v>
      </c>
      <c r="R3970" s="1">
        <v>0.47013888888888888</v>
      </c>
      <c r="S3970" s="1">
        <v>0.46736111111111112</v>
      </c>
      <c r="T3970">
        <v>-4</v>
      </c>
      <c r="U3970" t="str">
        <f>IF(Flights[[#This Row],[Arrival Delay]]="","Cancelled",IF(Flights[[#This Row],[Arrival Delay]]&gt;15,"Delayed","On time"))</f>
        <v>On time</v>
      </c>
      <c r="V3970" t="str">
        <f>IF(Flights[[#This Row],[Status]]&lt;&gt;"Delayed","",IF(Flights[[#This Row],[Arrival Delay]]&gt;120,"Severe",IF(Flights[[#This Row],[Arrival Delay]]&gt;60,"Major","Moderate")))</f>
        <v/>
      </c>
      <c r="X3970" t="str">
        <f>IF(OR(AND(Flights[[#This Row],[Status]]="Cancelled",Flights[[#This Row],[Cancellation Reason]]="Airline/Carrier"),Flights[[#This Row],[Delay Type]]="Severe"),"Yes","No")</f>
        <v>No</v>
      </c>
    </row>
    <row r="3971" spans="1:24" x14ac:dyDescent="0.25">
      <c r="A3971" s="3">
        <v>42292</v>
      </c>
      <c r="B3971">
        <f>WEEKNUM(Flights[[#This Row],[Date]],2)</f>
        <v>42</v>
      </c>
      <c r="C3971">
        <f>WEEKDAY(Flights[[#This Row],[Date]],2)</f>
        <v>4</v>
      </c>
      <c r="D3971" t="s">
        <v>134</v>
      </c>
      <c r="E3971" t="s">
        <v>1987</v>
      </c>
      <c r="F3971" t="s">
        <v>0</v>
      </c>
      <c r="G3971" t="s">
        <v>3</v>
      </c>
      <c r="H3971" t="str">
        <f>_xlfn.XLOOKUP(Flights[[#This Row],[Destination]],Airports!$A$1:$A$77,Airports!$D$1:$D$77,"Code not found")</f>
        <v>Dallas</v>
      </c>
      <c r="I3971" t="str" cm="1">
        <f t="array" ref="I3971">_xlfn.XLOOKUP(Flights[[#This Row],[Destination]],_xlfn._TRO_TRAILING(Airports!A:A),_xlfn._TRO_TRAILING(Airports!E:E),"Code not found")</f>
        <v>TX</v>
      </c>
      <c r="J3971" s="1">
        <v>0.39583333333333331</v>
      </c>
      <c r="K3971">
        <f>HOUR(Flights[[#This Row],[Scheduled Departure]])</f>
        <v>9</v>
      </c>
      <c r="L3971" s="1">
        <v>0.39444444444444443</v>
      </c>
      <c r="M3971">
        <v>-2</v>
      </c>
      <c r="N3971">
        <v>203</v>
      </c>
      <c r="O3971" s="14">
        <f>Flights[[#This Row],[Length (min)]]/60</f>
        <v>3.3833333333333333</v>
      </c>
      <c r="P3971">
        <v>1235</v>
      </c>
      <c r="Q3971" s="17">
        <f>IFERROR(Flights[[#This Row],[Distance]]/Flights[[#This Row],[Length (hr)]],"")</f>
        <v>365.02463054187194</v>
      </c>
      <c r="R3971" s="1">
        <v>0.6118055555555556</v>
      </c>
      <c r="S3971" s="1">
        <v>0.61875000000000002</v>
      </c>
      <c r="T3971">
        <v>10</v>
      </c>
      <c r="U3971" t="str">
        <f>IF(Flights[[#This Row],[Arrival Delay]]="","Cancelled",IF(Flights[[#This Row],[Arrival Delay]]&gt;15,"Delayed","On time"))</f>
        <v>On time</v>
      </c>
      <c r="V3971" t="str">
        <f>IF(Flights[[#This Row],[Status]]&lt;&gt;"Delayed","",IF(Flights[[#This Row],[Arrival Delay]]&gt;120,"Severe",IF(Flights[[#This Row],[Arrival Delay]]&gt;60,"Major","Moderate")))</f>
        <v/>
      </c>
      <c r="X3971" t="str">
        <f>IF(OR(AND(Flights[[#This Row],[Status]]="Cancelled",Flights[[#This Row],[Cancellation Reason]]="Airline/Carrier"),Flights[[#This Row],[Delay Type]]="Severe"),"Yes","No")</f>
        <v>No</v>
      </c>
    </row>
    <row r="3972" spans="1:24" x14ac:dyDescent="0.25">
      <c r="A3972" s="3">
        <v>42292</v>
      </c>
      <c r="B3972">
        <f>WEEKNUM(Flights[[#This Row],[Date]],2)</f>
        <v>42</v>
      </c>
      <c r="C3972">
        <f>WEEKDAY(Flights[[#This Row],[Date]],2)</f>
        <v>4</v>
      </c>
      <c r="D3972" t="s">
        <v>62</v>
      </c>
      <c r="E3972" t="s">
        <v>1987</v>
      </c>
      <c r="F3972" t="s">
        <v>0</v>
      </c>
      <c r="G3972" t="s">
        <v>17</v>
      </c>
      <c r="H3972" t="str">
        <f>_xlfn.XLOOKUP(Flights[[#This Row],[Destination]],Airports!$A$1:$A$77,Airports!$D$1:$D$77,"Code not found")</f>
        <v>Honolulu</v>
      </c>
      <c r="I3972" t="str" cm="1">
        <f t="array" ref="I3972">_xlfn.XLOOKUP(Flights[[#This Row],[Destination]],_xlfn._TRO_TRAILING(Airports!A:A),_xlfn._TRO_TRAILING(Airports!E:E),"Code not found")</f>
        <v>HI</v>
      </c>
      <c r="J3972" s="1">
        <v>0.41319444444444442</v>
      </c>
      <c r="K3972">
        <f>HOUR(Flights[[#This Row],[Scheduled Departure]])</f>
        <v>9</v>
      </c>
      <c r="L3972" s="1">
        <v>0.41249999999999998</v>
      </c>
      <c r="M3972">
        <v>-1</v>
      </c>
      <c r="N3972">
        <v>349</v>
      </c>
      <c r="O3972" s="14">
        <f>Flights[[#This Row],[Length (min)]]/60</f>
        <v>5.8166666666666664</v>
      </c>
      <c r="P3972">
        <v>2556</v>
      </c>
      <c r="Q3972" s="17">
        <f>IFERROR(Flights[[#This Row],[Distance]]/Flights[[#This Row],[Length (hr)]],"")</f>
        <v>439.42693409742122</v>
      </c>
      <c r="R3972" s="1">
        <v>0.54166666666666663</v>
      </c>
      <c r="S3972" s="1">
        <v>0.52986111111111112</v>
      </c>
      <c r="T3972">
        <v>-17</v>
      </c>
      <c r="U3972" t="str">
        <f>IF(Flights[[#This Row],[Arrival Delay]]="","Cancelled",IF(Flights[[#This Row],[Arrival Delay]]&gt;15,"Delayed","On time"))</f>
        <v>On time</v>
      </c>
      <c r="V3972" t="str">
        <f>IF(Flights[[#This Row],[Status]]&lt;&gt;"Delayed","",IF(Flights[[#This Row],[Arrival Delay]]&gt;120,"Severe",IF(Flights[[#This Row],[Arrival Delay]]&gt;60,"Major","Moderate")))</f>
        <v/>
      </c>
      <c r="X3972" t="str">
        <f>IF(OR(AND(Flights[[#This Row],[Status]]="Cancelled",Flights[[#This Row],[Cancellation Reason]]="Airline/Carrier"),Flights[[#This Row],[Delay Type]]="Severe"),"Yes","No")</f>
        <v>No</v>
      </c>
    </row>
    <row r="3973" spans="1:24" x14ac:dyDescent="0.25">
      <c r="A3973" s="3">
        <v>42292</v>
      </c>
      <c r="B3973">
        <f>WEEKNUM(Flights[[#This Row],[Date]],2)</f>
        <v>42</v>
      </c>
      <c r="C3973">
        <f>WEEKDAY(Flights[[#This Row],[Date]],2)</f>
        <v>4</v>
      </c>
      <c r="D3973" t="s">
        <v>1676</v>
      </c>
      <c r="E3973" t="s">
        <v>1995</v>
      </c>
      <c r="F3973" t="s">
        <v>0</v>
      </c>
      <c r="G3973" t="s">
        <v>26</v>
      </c>
      <c r="H3973" t="str">
        <f>_xlfn.XLOOKUP(Flights[[#This Row],[Destination]],Airports!$A$1:$A$77,Airports!$D$1:$D$77,"Code not found")</f>
        <v>Atlanta</v>
      </c>
      <c r="I3973" t="str" cm="1">
        <f t="array" ref="I3973">_xlfn.XLOOKUP(Flights[[#This Row],[Destination]],_xlfn._TRO_TRAILING(Airports!A:A),_xlfn._TRO_TRAILING(Airports!E:E),"Code not found")</f>
        <v>GA</v>
      </c>
      <c r="J3973" s="1">
        <v>0.44444444444444442</v>
      </c>
      <c r="K3973">
        <f>HOUR(Flights[[#This Row],[Scheduled Departure]])</f>
        <v>10</v>
      </c>
      <c r="L3973" s="1">
        <v>0.45902777777777776</v>
      </c>
      <c r="M3973">
        <v>21</v>
      </c>
      <c r="N3973">
        <v>258</v>
      </c>
      <c r="O3973" s="14">
        <f>Flights[[#This Row],[Length (min)]]/60</f>
        <v>4.3</v>
      </c>
      <c r="P3973">
        <v>1947</v>
      </c>
      <c r="Q3973" s="17">
        <f>IFERROR(Flights[[#This Row],[Distance]]/Flights[[#This Row],[Length (hr)]],"")</f>
        <v>452.7906976744186</v>
      </c>
      <c r="R3973" s="1">
        <v>0.75</v>
      </c>
      <c r="S3973" s="1">
        <v>0.7631944444444444</v>
      </c>
      <c r="T3973">
        <v>19</v>
      </c>
      <c r="U3973" t="str">
        <f>IF(Flights[[#This Row],[Arrival Delay]]="","Cancelled",IF(Flights[[#This Row],[Arrival Delay]]&gt;15,"Delayed","On time"))</f>
        <v>Delayed</v>
      </c>
      <c r="V3973" t="str">
        <f>IF(Flights[[#This Row],[Status]]&lt;&gt;"Delayed","",IF(Flights[[#This Row],[Arrival Delay]]&gt;120,"Severe",IF(Flights[[#This Row],[Arrival Delay]]&gt;60,"Major","Moderate")))</f>
        <v>Moderate</v>
      </c>
      <c r="X3973" t="str">
        <f>IF(OR(AND(Flights[[#This Row],[Status]]="Cancelled",Flights[[#This Row],[Cancellation Reason]]="Airline/Carrier"),Flights[[#This Row],[Delay Type]]="Severe"),"Yes","No")</f>
        <v>No</v>
      </c>
    </row>
    <row r="3974" spans="1:24" x14ac:dyDescent="0.25">
      <c r="A3974" s="3">
        <v>42292</v>
      </c>
      <c r="B3974">
        <f>WEEKNUM(Flights[[#This Row],[Date]],2)</f>
        <v>42</v>
      </c>
      <c r="C3974">
        <f>WEEKDAY(Flights[[#This Row],[Date]],2)</f>
        <v>4</v>
      </c>
      <c r="D3974" t="s">
        <v>176</v>
      </c>
      <c r="E3974" t="s">
        <v>1987</v>
      </c>
      <c r="F3974" t="s">
        <v>0</v>
      </c>
      <c r="G3974" t="s">
        <v>9</v>
      </c>
      <c r="H3974" t="str">
        <f>_xlfn.XLOOKUP(Flights[[#This Row],[Destination]],Airports!$A$1:$A$77,Airports!$D$1:$D$77,"Code not found")</f>
        <v>San Francisco</v>
      </c>
      <c r="I3974" t="str" cm="1">
        <f t="array" ref="I3974">_xlfn.XLOOKUP(Flights[[#This Row],[Destination]],_xlfn._TRO_TRAILING(Airports!A:A),_xlfn._TRO_TRAILING(Airports!E:E),"Code not found")</f>
        <v>CA</v>
      </c>
      <c r="J3974" s="1">
        <v>0.51041666666666663</v>
      </c>
      <c r="K3974">
        <f>HOUR(Flights[[#This Row],[Scheduled Departure]])</f>
        <v>12</v>
      </c>
      <c r="L3974" s="1">
        <v>0.50972222222222219</v>
      </c>
      <c r="M3974">
        <v>-1</v>
      </c>
      <c r="N3974">
        <v>86</v>
      </c>
      <c r="O3974" s="14">
        <f>Flights[[#This Row],[Length (min)]]/60</f>
        <v>1.4333333333333333</v>
      </c>
      <c r="P3974">
        <v>337</v>
      </c>
      <c r="Q3974" s="17">
        <f>IFERROR(Flights[[#This Row],[Distance]]/Flights[[#This Row],[Length (hr)]],"")</f>
        <v>235.11627906976744</v>
      </c>
      <c r="R3974" s="1">
        <v>0.56805555555555554</v>
      </c>
      <c r="S3974" s="1">
        <v>0.56944444444444442</v>
      </c>
      <c r="T3974">
        <v>2</v>
      </c>
      <c r="U3974" t="str">
        <f>IF(Flights[[#This Row],[Arrival Delay]]="","Cancelled",IF(Flights[[#This Row],[Arrival Delay]]&gt;15,"Delayed","On time"))</f>
        <v>On time</v>
      </c>
      <c r="V3974" t="str">
        <f>IF(Flights[[#This Row],[Status]]&lt;&gt;"Delayed","",IF(Flights[[#This Row],[Arrival Delay]]&gt;120,"Severe",IF(Flights[[#This Row],[Arrival Delay]]&gt;60,"Major","Moderate")))</f>
        <v/>
      </c>
      <c r="X3974" t="str">
        <f>IF(OR(AND(Flights[[#This Row],[Status]]="Cancelled",Flights[[#This Row],[Cancellation Reason]]="Airline/Carrier"),Flights[[#This Row],[Delay Type]]="Severe"),"Yes","No")</f>
        <v>No</v>
      </c>
    </row>
    <row r="3975" spans="1:24" x14ac:dyDescent="0.25">
      <c r="A3975" s="3">
        <v>42292</v>
      </c>
      <c r="B3975">
        <f>WEEKNUM(Flights[[#This Row],[Date]],2)</f>
        <v>42</v>
      </c>
      <c r="C3975">
        <f>WEEKDAY(Flights[[#This Row],[Date]],2)</f>
        <v>4</v>
      </c>
      <c r="D3975" t="s">
        <v>1684</v>
      </c>
      <c r="E3975" t="s">
        <v>1995</v>
      </c>
      <c r="F3975" t="s">
        <v>0</v>
      </c>
      <c r="G3975" t="s">
        <v>303</v>
      </c>
      <c r="H3975" t="str">
        <f>_xlfn.XLOOKUP(Flights[[#This Row],[Destination]],Airports!$A$1:$A$77,Airports!$D$1:$D$77,"Code not found")</f>
        <v>Kansas City</v>
      </c>
      <c r="I3975" t="str" cm="1">
        <f t="array" ref="I3975">_xlfn.XLOOKUP(Flights[[#This Row],[Destination]],_xlfn._TRO_TRAILING(Airports!A:A),_xlfn._TRO_TRAILING(Airports!E:E),"Code not found")</f>
        <v>MO</v>
      </c>
      <c r="J3975" s="1">
        <v>0.52430555555555558</v>
      </c>
      <c r="K3975">
        <f>HOUR(Flights[[#This Row],[Scheduled Departure]])</f>
        <v>12</v>
      </c>
      <c r="L3975" s="1">
        <v>0.5395833333333333</v>
      </c>
      <c r="M3975">
        <v>22</v>
      </c>
      <c r="N3975">
        <v>201</v>
      </c>
      <c r="O3975" s="14">
        <f>Flights[[#This Row],[Length (min)]]/60</f>
        <v>3.35</v>
      </c>
      <c r="P3975">
        <v>1363</v>
      </c>
      <c r="Q3975" s="17">
        <f>IFERROR(Flights[[#This Row],[Distance]]/Flights[[#This Row],[Length (hr)]],"")</f>
        <v>406.86567164179104</v>
      </c>
      <c r="R3975" s="1">
        <v>0.73958333333333337</v>
      </c>
      <c r="S3975" s="1">
        <v>0.76249999999999996</v>
      </c>
      <c r="T3975">
        <v>33</v>
      </c>
      <c r="U3975" t="str">
        <f>IF(Flights[[#This Row],[Arrival Delay]]="","Cancelled",IF(Flights[[#This Row],[Arrival Delay]]&gt;15,"Delayed","On time"))</f>
        <v>Delayed</v>
      </c>
      <c r="V3975" t="str">
        <f>IF(Flights[[#This Row],[Status]]&lt;&gt;"Delayed","",IF(Flights[[#This Row],[Arrival Delay]]&gt;120,"Severe",IF(Flights[[#This Row],[Arrival Delay]]&gt;60,"Major","Moderate")))</f>
        <v>Moderate</v>
      </c>
      <c r="X3975" t="str">
        <f>IF(OR(AND(Flights[[#This Row],[Status]]="Cancelled",Flights[[#This Row],[Cancellation Reason]]="Airline/Carrier"),Flights[[#This Row],[Delay Type]]="Severe"),"Yes","No")</f>
        <v>No</v>
      </c>
    </row>
    <row r="3976" spans="1:24" x14ac:dyDescent="0.25">
      <c r="A3976" s="3">
        <v>42292</v>
      </c>
      <c r="B3976">
        <f>WEEKNUM(Flights[[#This Row],[Date]],2)</f>
        <v>42</v>
      </c>
      <c r="C3976">
        <f>WEEKDAY(Flights[[#This Row],[Date]],2)</f>
        <v>4</v>
      </c>
      <c r="D3976" t="s">
        <v>1601</v>
      </c>
      <c r="E3976" t="s">
        <v>1989</v>
      </c>
      <c r="F3976" t="s">
        <v>0</v>
      </c>
      <c r="G3976" t="s">
        <v>344</v>
      </c>
      <c r="H3976" t="str">
        <f>_xlfn.XLOOKUP(Flights[[#This Row],[Destination]],Airports!$A$1:$A$77,Airports!$D$1:$D$77,"Code not found")</f>
        <v>Seattle</v>
      </c>
      <c r="I3976" t="str" cm="1">
        <f t="array" ref="I3976">_xlfn.XLOOKUP(Flights[[#This Row],[Destination]],_xlfn._TRO_TRAILING(Airports!A:A),_xlfn._TRO_TRAILING(Airports!E:E),"Code not found")</f>
        <v>WA</v>
      </c>
      <c r="J3976" s="1">
        <v>0.54166666666666663</v>
      </c>
      <c r="K3976">
        <f>HOUR(Flights[[#This Row],[Scheduled Departure]])</f>
        <v>13</v>
      </c>
      <c r="L3976" s="1">
        <v>0.54027777777777775</v>
      </c>
      <c r="M3976">
        <v>-2</v>
      </c>
      <c r="N3976">
        <v>144</v>
      </c>
      <c r="O3976" s="14">
        <f>Flights[[#This Row],[Length (min)]]/60</f>
        <v>2.4</v>
      </c>
      <c r="P3976">
        <v>954</v>
      </c>
      <c r="Q3976" s="17">
        <f>IFERROR(Flights[[#This Row],[Distance]]/Flights[[#This Row],[Length (hr)]],"")</f>
        <v>397.5</v>
      </c>
      <c r="R3976" s="1">
        <v>0.65763888888888888</v>
      </c>
      <c r="S3976" s="1">
        <v>0.64027777777777772</v>
      </c>
      <c r="T3976">
        <v>-25</v>
      </c>
      <c r="U3976" t="str">
        <f>IF(Flights[[#This Row],[Arrival Delay]]="","Cancelled",IF(Flights[[#This Row],[Arrival Delay]]&gt;15,"Delayed","On time"))</f>
        <v>On time</v>
      </c>
      <c r="V3976" t="str">
        <f>IF(Flights[[#This Row],[Status]]&lt;&gt;"Delayed","",IF(Flights[[#This Row],[Arrival Delay]]&gt;120,"Severe",IF(Flights[[#This Row],[Arrival Delay]]&gt;60,"Major","Moderate")))</f>
        <v/>
      </c>
      <c r="X3976" t="str">
        <f>IF(OR(AND(Flights[[#This Row],[Status]]="Cancelled",Flights[[#This Row],[Cancellation Reason]]="Airline/Carrier"),Flights[[#This Row],[Delay Type]]="Severe"),"Yes","No")</f>
        <v>No</v>
      </c>
    </row>
    <row r="3977" spans="1:24" x14ac:dyDescent="0.25">
      <c r="A3977" s="3">
        <v>42292</v>
      </c>
      <c r="B3977">
        <f>WEEKNUM(Flights[[#This Row],[Date]],2)</f>
        <v>42</v>
      </c>
      <c r="C3977">
        <f>WEEKDAY(Flights[[#This Row],[Date]],2)</f>
        <v>4</v>
      </c>
      <c r="D3977" t="s">
        <v>1586</v>
      </c>
      <c r="E3977" t="s">
        <v>1995</v>
      </c>
      <c r="F3977" t="s">
        <v>0</v>
      </c>
      <c r="G3977" t="s">
        <v>351</v>
      </c>
      <c r="H3977" t="str">
        <f>_xlfn.XLOOKUP(Flights[[#This Row],[Destination]],Airports!$A$1:$A$77,Airports!$D$1:$D$77,"Code not found")</f>
        <v>Sacramento</v>
      </c>
      <c r="I3977" t="str" cm="1">
        <f t="array" ref="I3977">_xlfn.XLOOKUP(Flights[[#This Row],[Destination]],_xlfn._TRO_TRAILING(Airports!A:A),_xlfn._TRO_TRAILING(Airports!E:E),"Code not found")</f>
        <v>CA</v>
      </c>
      <c r="J3977" s="1">
        <v>0.56944444444444442</v>
      </c>
      <c r="K3977">
        <f>HOUR(Flights[[#This Row],[Scheduled Departure]])</f>
        <v>13</v>
      </c>
      <c r="L3977" s="1">
        <v>0.57638888888888884</v>
      </c>
      <c r="M3977">
        <v>10</v>
      </c>
      <c r="N3977">
        <v>82</v>
      </c>
      <c r="O3977" s="14">
        <f>Flights[[#This Row],[Length (min)]]/60</f>
        <v>1.3666666666666667</v>
      </c>
      <c r="P3977">
        <v>373</v>
      </c>
      <c r="Q3977" s="17">
        <f>IFERROR(Flights[[#This Row],[Distance]]/Flights[[#This Row],[Length (hr)]],"")</f>
        <v>272.92682926829269</v>
      </c>
      <c r="R3977" s="1">
        <v>0.62152777777777779</v>
      </c>
      <c r="S3977" s="1">
        <v>0.6333333333333333</v>
      </c>
      <c r="T3977">
        <v>17</v>
      </c>
      <c r="U3977" t="str">
        <f>IF(Flights[[#This Row],[Arrival Delay]]="","Cancelled",IF(Flights[[#This Row],[Arrival Delay]]&gt;15,"Delayed","On time"))</f>
        <v>Delayed</v>
      </c>
      <c r="V3977" t="str">
        <f>IF(Flights[[#This Row],[Status]]&lt;&gt;"Delayed","",IF(Flights[[#This Row],[Arrival Delay]]&gt;120,"Severe",IF(Flights[[#This Row],[Arrival Delay]]&gt;60,"Major","Moderate")))</f>
        <v>Moderate</v>
      </c>
      <c r="X3977" t="str">
        <f>IF(OR(AND(Flights[[#This Row],[Status]]="Cancelled",Flights[[#This Row],[Cancellation Reason]]="Airline/Carrier"),Flights[[#This Row],[Delay Type]]="Severe"),"Yes","No")</f>
        <v>No</v>
      </c>
    </row>
    <row r="3978" spans="1:24" x14ac:dyDescent="0.25">
      <c r="A3978" s="3">
        <v>42292</v>
      </c>
      <c r="B3978">
        <f>WEEKNUM(Flights[[#This Row],[Date]],2)</f>
        <v>42</v>
      </c>
      <c r="C3978">
        <f>WEEKDAY(Flights[[#This Row],[Date]],2)</f>
        <v>4</v>
      </c>
      <c r="D3978" t="s">
        <v>146</v>
      </c>
      <c r="E3978" t="s">
        <v>1987</v>
      </c>
      <c r="F3978" t="s">
        <v>0</v>
      </c>
      <c r="G3978" t="s">
        <v>7</v>
      </c>
      <c r="H3978" t="str">
        <f>_xlfn.XLOOKUP(Flights[[#This Row],[Destination]],Airports!$A$1:$A$77,Airports!$D$1:$D$77,"Code not found")</f>
        <v>Austin</v>
      </c>
      <c r="I3978" t="str" cm="1">
        <f t="array" ref="I3978">_xlfn.XLOOKUP(Flights[[#This Row],[Destination]],_xlfn._TRO_TRAILING(Airports!A:A),_xlfn._TRO_TRAILING(Airports!E:E),"Code not found")</f>
        <v>TX</v>
      </c>
      <c r="J3978" s="1">
        <v>0.60069444444444442</v>
      </c>
      <c r="K3978">
        <f>HOUR(Flights[[#This Row],[Scheduled Departure]])</f>
        <v>14</v>
      </c>
      <c r="L3978" s="1">
        <v>0.68888888888888888</v>
      </c>
      <c r="M3978">
        <v>127</v>
      </c>
      <c r="N3978">
        <v>177</v>
      </c>
      <c r="O3978" s="14">
        <f>Flights[[#This Row],[Length (min)]]/60</f>
        <v>2.95</v>
      </c>
      <c r="P3978">
        <v>1242</v>
      </c>
      <c r="Q3978" s="17">
        <f>IFERROR(Flights[[#This Row],[Distance]]/Flights[[#This Row],[Length (hr)]],"")</f>
        <v>421.01694915254234</v>
      </c>
      <c r="R3978" s="1">
        <v>0.80694444444444446</v>
      </c>
      <c r="S3978" s="1">
        <v>0.89513888888888893</v>
      </c>
      <c r="T3978">
        <v>127</v>
      </c>
      <c r="U3978" t="str">
        <f>IF(Flights[[#This Row],[Arrival Delay]]="","Cancelled",IF(Flights[[#This Row],[Arrival Delay]]&gt;15,"Delayed","On time"))</f>
        <v>Delayed</v>
      </c>
      <c r="V3978" t="str">
        <f>IF(Flights[[#This Row],[Status]]&lt;&gt;"Delayed","",IF(Flights[[#This Row],[Arrival Delay]]&gt;120,"Severe",IF(Flights[[#This Row],[Arrival Delay]]&gt;60,"Major","Moderate")))</f>
        <v>Severe</v>
      </c>
      <c r="X3978" t="str">
        <f>IF(OR(AND(Flights[[#This Row],[Status]]="Cancelled",Flights[[#This Row],[Cancellation Reason]]="Airline/Carrier"),Flights[[#This Row],[Delay Type]]="Severe"),"Yes","No")</f>
        <v>Yes</v>
      </c>
    </row>
    <row r="3979" spans="1:24" x14ac:dyDescent="0.25">
      <c r="A3979" s="3">
        <v>42292</v>
      </c>
      <c r="B3979">
        <f>WEEKNUM(Flights[[#This Row],[Date]],2)</f>
        <v>42</v>
      </c>
      <c r="C3979">
        <f>WEEKDAY(Flights[[#This Row],[Date]],2)</f>
        <v>4</v>
      </c>
      <c r="D3979" t="s">
        <v>810</v>
      </c>
      <c r="E3979" t="s">
        <v>1995</v>
      </c>
      <c r="F3979" t="s">
        <v>0</v>
      </c>
      <c r="G3979" t="s">
        <v>349</v>
      </c>
      <c r="H3979" t="str">
        <f>_xlfn.XLOOKUP(Flights[[#This Row],[Destination]],Airports!$A$1:$A$77,Airports!$D$1:$D$77,"Code not found")</f>
        <v>Salt Lake City</v>
      </c>
      <c r="I3979" t="str" cm="1">
        <f t="array" ref="I3979">_xlfn.XLOOKUP(Flights[[#This Row],[Destination]],_xlfn._TRO_TRAILING(Airports!A:A),_xlfn._TRO_TRAILING(Airports!E:E),"Code not found")</f>
        <v>UT</v>
      </c>
      <c r="J3979" s="1">
        <v>0.65625</v>
      </c>
      <c r="K3979">
        <f>HOUR(Flights[[#This Row],[Scheduled Departure]])</f>
        <v>15</v>
      </c>
      <c r="L3979" s="1">
        <v>0.65902777777777777</v>
      </c>
      <c r="M3979">
        <v>4</v>
      </c>
      <c r="N3979">
        <v>95</v>
      </c>
      <c r="O3979" s="14">
        <f>Flights[[#This Row],[Length (min)]]/60</f>
        <v>1.5833333333333333</v>
      </c>
      <c r="P3979">
        <v>590</v>
      </c>
      <c r="Q3979" s="17">
        <f>IFERROR(Flights[[#This Row],[Distance]]/Flights[[#This Row],[Length (hr)]],"")</f>
        <v>372.63157894736844</v>
      </c>
      <c r="R3979" s="1">
        <v>0.76736111111111116</v>
      </c>
      <c r="S3979" s="1">
        <v>0.76666666666666672</v>
      </c>
      <c r="T3979">
        <v>-1</v>
      </c>
      <c r="U3979" t="str">
        <f>IF(Flights[[#This Row],[Arrival Delay]]="","Cancelled",IF(Flights[[#This Row],[Arrival Delay]]&gt;15,"Delayed","On time"))</f>
        <v>On time</v>
      </c>
      <c r="V3979" t="str">
        <f>IF(Flights[[#This Row],[Status]]&lt;&gt;"Delayed","",IF(Flights[[#This Row],[Arrival Delay]]&gt;120,"Severe",IF(Flights[[#This Row],[Arrival Delay]]&gt;60,"Major","Moderate")))</f>
        <v/>
      </c>
      <c r="X3979" t="str">
        <f>IF(OR(AND(Flights[[#This Row],[Status]]="Cancelled",Flights[[#This Row],[Cancellation Reason]]="Airline/Carrier"),Flights[[#This Row],[Delay Type]]="Severe"),"Yes","No")</f>
        <v>No</v>
      </c>
    </row>
    <row r="3980" spans="1:24" x14ac:dyDescent="0.25">
      <c r="A3980" s="3">
        <v>42292</v>
      </c>
      <c r="B3980">
        <f>WEEKNUM(Flights[[#This Row],[Date]],2)</f>
        <v>42</v>
      </c>
      <c r="C3980">
        <f>WEEKDAY(Flights[[#This Row],[Date]],2)</f>
        <v>4</v>
      </c>
      <c r="D3980" t="s">
        <v>735</v>
      </c>
      <c r="E3980" t="s">
        <v>1989</v>
      </c>
      <c r="F3980" t="s">
        <v>0</v>
      </c>
      <c r="G3980" t="s">
        <v>349</v>
      </c>
      <c r="H3980" t="str">
        <f>_xlfn.XLOOKUP(Flights[[#This Row],[Destination]],Airports!$A$1:$A$77,Airports!$D$1:$D$77,"Code not found")</f>
        <v>Salt Lake City</v>
      </c>
      <c r="I3980" t="str" cm="1">
        <f t="array" ref="I3980">_xlfn.XLOOKUP(Flights[[#This Row],[Destination]],_xlfn._TRO_TRAILING(Airports!A:A),_xlfn._TRO_TRAILING(Airports!E:E),"Code not found")</f>
        <v>UT</v>
      </c>
      <c r="J3980" s="1">
        <v>0.77083333333333337</v>
      </c>
      <c r="K3980">
        <f>HOUR(Flights[[#This Row],[Scheduled Departure]])</f>
        <v>18</v>
      </c>
      <c r="L3980" s="1">
        <v>0.77569444444444446</v>
      </c>
      <c r="M3980">
        <v>7</v>
      </c>
      <c r="N3980">
        <v>100</v>
      </c>
      <c r="O3980" s="14">
        <f>Flights[[#This Row],[Length (min)]]/60</f>
        <v>1.6666666666666667</v>
      </c>
      <c r="P3980">
        <v>590</v>
      </c>
      <c r="Q3980" s="17">
        <f>IFERROR(Flights[[#This Row],[Distance]]/Flights[[#This Row],[Length (hr)]],"")</f>
        <v>354</v>
      </c>
      <c r="R3980" s="1">
        <v>0.88472222222222219</v>
      </c>
      <c r="S3980" s="1">
        <v>0.88680555555555551</v>
      </c>
      <c r="T3980">
        <v>3</v>
      </c>
      <c r="U3980" t="str">
        <f>IF(Flights[[#This Row],[Arrival Delay]]="","Cancelled",IF(Flights[[#This Row],[Arrival Delay]]&gt;15,"Delayed","On time"))</f>
        <v>On time</v>
      </c>
      <c r="V3980" t="str">
        <f>IF(Flights[[#This Row],[Status]]&lt;&gt;"Delayed","",IF(Flights[[#This Row],[Arrival Delay]]&gt;120,"Severe",IF(Flights[[#This Row],[Arrival Delay]]&gt;60,"Major","Moderate")))</f>
        <v/>
      </c>
      <c r="X3980" t="str">
        <f>IF(OR(AND(Flights[[#This Row],[Status]]="Cancelled",Flights[[#This Row],[Cancellation Reason]]="Airline/Carrier"),Flights[[#This Row],[Delay Type]]="Severe"),"Yes","No")</f>
        <v>No</v>
      </c>
    </row>
    <row r="3981" spans="1:24" x14ac:dyDescent="0.25">
      <c r="A3981" s="3">
        <v>42292</v>
      </c>
      <c r="B3981">
        <f>WEEKNUM(Flights[[#This Row],[Date]],2)</f>
        <v>42</v>
      </c>
      <c r="C3981">
        <f>WEEKDAY(Flights[[#This Row],[Date]],2)</f>
        <v>4</v>
      </c>
      <c r="D3981" t="s">
        <v>1822</v>
      </c>
      <c r="E3981" t="s">
        <v>1995</v>
      </c>
      <c r="F3981" t="s">
        <v>0</v>
      </c>
      <c r="G3981" t="s">
        <v>29</v>
      </c>
      <c r="H3981" t="str">
        <f>_xlfn.XLOOKUP(Flights[[#This Row],[Destination]],Airports!$A$1:$A$77,Airports!$D$1:$D$77,"Code not found")</f>
        <v>Phoenix</v>
      </c>
      <c r="I3981" t="str" cm="1">
        <f t="array" ref="I3981">_xlfn.XLOOKUP(Flights[[#This Row],[Destination]],_xlfn._TRO_TRAILING(Airports!A:A),_xlfn._TRO_TRAILING(Airports!E:E),"Code not found")</f>
        <v>AZ</v>
      </c>
      <c r="J3981" s="1">
        <v>0.79166666666666663</v>
      </c>
      <c r="K3981">
        <f>HOUR(Flights[[#This Row],[Scheduled Departure]])</f>
        <v>19</v>
      </c>
      <c r="L3981" s="1">
        <v>0.80486111111111114</v>
      </c>
      <c r="M3981">
        <v>19</v>
      </c>
      <c r="N3981">
        <v>80</v>
      </c>
      <c r="O3981" s="14">
        <f>Flights[[#This Row],[Length (min)]]/60</f>
        <v>1.3333333333333333</v>
      </c>
      <c r="P3981">
        <v>370</v>
      </c>
      <c r="Q3981" s="17">
        <f>IFERROR(Flights[[#This Row],[Distance]]/Flights[[#This Row],[Length (hr)]],"")</f>
        <v>277.5</v>
      </c>
      <c r="R3981" s="1">
        <v>0.84722222222222221</v>
      </c>
      <c r="S3981" s="1">
        <v>0.86041666666666672</v>
      </c>
      <c r="T3981">
        <v>19</v>
      </c>
      <c r="U3981" t="str">
        <f>IF(Flights[[#This Row],[Arrival Delay]]="","Cancelled",IF(Flights[[#This Row],[Arrival Delay]]&gt;15,"Delayed","On time"))</f>
        <v>Delayed</v>
      </c>
      <c r="V3981" t="str">
        <f>IF(Flights[[#This Row],[Status]]&lt;&gt;"Delayed","",IF(Flights[[#This Row],[Arrival Delay]]&gt;120,"Severe",IF(Flights[[#This Row],[Arrival Delay]]&gt;60,"Major","Moderate")))</f>
        <v>Moderate</v>
      </c>
      <c r="X3981" t="str">
        <f>IF(OR(AND(Flights[[#This Row],[Status]]="Cancelled",Flights[[#This Row],[Cancellation Reason]]="Airline/Carrier"),Flights[[#This Row],[Delay Type]]="Severe"),"Yes","No")</f>
        <v>No</v>
      </c>
    </row>
    <row r="3982" spans="1:24" x14ac:dyDescent="0.25">
      <c r="A3982" s="3">
        <v>42292</v>
      </c>
      <c r="B3982">
        <f>WEEKNUM(Flights[[#This Row],[Date]],2)</f>
        <v>42</v>
      </c>
      <c r="C3982">
        <f>WEEKDAY(Flights[[#This Row],[Date]],2)</f>
        <v>4</v>
      </c>
      <c r="D3982" t="s">
        <v>1730</v>
      </c>
      <c r="E3982" t="s">
        <v>1995</v>
      </c>
      <c r="F3982" t="s">
        <v>0</v>
      </c>
      <c r="G3982" t="s">
        <v>347</v>
      </c>
      <c r="H3982" t="str">
        <f>_xlfn.XLOOKUP(Flights[[#This Row],[Destination]],Airports!$A$1:$A$77,Airports!$D$1:$D$77,"Code not found")</f>
        <v>San Jose</v>
      </c>
      <c r="I3982" t="str" cm="1">
        <f t="array" ref="I3982">_xlfn.XLOOKUP(Flights[[#This Row],[Destination]],_xlfn._TRO_TRAILING(Airports!A:A),_xlfn._TRO_TRAILING(Airports!E:E),"Code not found")</f>
        <v>CA</v>
      </c>
      <c r="J3982" s="1">
        <v>0.80208333333333337</v>
      </c>
      <c r="K3982">
        <f>HOUR(Flights[[#This Row],[Scheduled Departure]])</f>
        <v>19</v>
      </c>
      <c r="L3982" s="1">
        <v>0.80208333333333337</v>
      </c>
      <c r="M3982">
        <v>0</v>
      </c>
      <c r="N3982">
        <v>60</v>
      </c>
      <c r="O3982" s="14">
        <f>Flights[[#This Row],[Length (min)]]/60</f>
        <v>1</v>
      </c>
      <c r="P3982">
        <v>308</v>
      </c>
      <c r="Q3982" s="17">
        <f>IFERROR(Flights[[#This Row],[Distance]]/Flights[[#This Row],[Length (hr)]],"")</f>
        <v>308</v>
      </c>
      <c r="R3982" s="1">
        <v>0.84722222222222221</v>
      </c>
      <c r="S3982" s="1">
        <v>0.84375</v>
      </c>
      <c r="T3982">
        <v>-5</v>
      </c>
      <c r="U3982" t="str">
        <f>IF(Flights[[#This Row],[Arrival Delay]]="","Cancelled",IF(Flights[[#This Row],[Arrival Delay]]&gt;15,"Delayed","On time"))</f>
        <v>On time</v>
      </c>
      <c r="V3982" t="str">
        <f>IF(Flights[[#This Row],[Status]]&lt;&gt;"Delayed","",IF(Flights[[#This Row],[Arrival Delay]]&gt;120,"Severe",IF(Flights[[#This Row],[Arrival Delay]]&gt;60,"Major","Moderate")))</f>
        <v/>
      </c>
      <c r="X3982" t="str">
        <f>IF(OR(AND(Flights[[#This Row],[Status]]="Cancelled",Flights[[#This Row],[Cancellation Reason]]="Airline/Carrier"),Flights[[#This Row],[Delay Type]]="Severe"),"Yes","No")</f>
        <v>No</v>
      </c>
    </row>
    <row r="3983" spans="1:24" x14ac:dyDescent="0.25">
      <c r="A3983" s="3">
        <v>42292</v>
      </c>
      <c r="B3983">
        <f>WEEKNUM(Flights[[#This Row],[Date]],2)</f>
        <v>42</v>
      </c>
      <c r="C3983">
        <f>WEEKDAY(Flights[[#This Row],[Date]],2)</f>
        <v>4</v>
      </c>
      <c r="D3983" t="s">
        <v>1711</v>
      </c>
      <c r="E3983" t="s">
        <v>1995</v>
      </c>
      <c r="F3983" t="s">
        <v>0</v>
      </c>
      <c r="G3983" t="s">
        <v>318</v>
      </c>
      <c r="H3983" t="str">
        <f>_xlfn.XLOOKUP(Flights[[#This Row],[Destination]],Airports!$A$1:$A$77,Airports!$D$1:$D$77,"Code not found")</f>
        <v>Oakland</v>
      </c>
      <c r="I3983" t="str" cm="1">
        <f t="array" ref="I3983">_xlfn.XLOOKUP(Flights[[#This Row],[Destination]],_xlfn._TRO_TRAILING(Airports!A:A),_xlfn._TRO_TRAILING(Airports!E:E),"Code not found")</f>
        <v>CA</v>
      </c>
      <c r="J3983" s="1">
        <v>0.87847222222222221</v>
      </c>
      <c r="K3983">
        <f>HOUR(Flights[[#This Row],[Scheduled Departure]])</f>
        <v>21</v>
      </c>
      <c r="L3983" s="1">
        <v>0.87708333333333333</v>
      </c>
      <c r="M3983">
        <v>-2</v>
      </c>
      <c r="N3983">
        <v>65</v>
      </c>
      <c r="O3983" s="14">
        <f>Flights[[#This Row],[Length (min)]]/60</f>
        <v>1.0833333333333333</v>
      </c>
      <c r="P3983">
        <v>337</v>
      </c>
      <c r="Q3983" s="17">
        <f>IFERROR(Flights[[#This Row],[Distance]]/Flights[[#This Row],[Length (hr)]],"")</f>
        <v>311.07692307692309</v>
      </c>
      <c r="R3983" s="1">
        <v>0.92708333333333337</v>
      </c>
      <c r="S3983" s="1">
        <v>0.92222222222222228</v>
      </c>
      <c r="T3983">
        <v>-7</v>
      </c>
      <c r="U3983" t="str">
        <f>IF(Flights[[#This Row],[Arrival Delay]]="","Cancelled",IF(Flights[[#This Row],[Arrival Delay]]&gt;15,"Delayed","On time"))</f>
        <v>On time</v>
      </c>
      <c r="V3983" t="str">
        <f>IF(Flights[[#This Row],[Status]]&lt;&gt;"Delayed","",IF(Flights[[#This Row],[Arrival Delay]]&gt;120,"Severe",IF(Flights[[#This Row],[Arrival Delay]]&gt;60,"Major","Moderate")))</f>
        <v/>
      </c>
      <c r="X3983" t="str">
        <f>IF(OR(AND(Flights[[#This Row],[Status]]="Cancelled",Flights[[#This Row],[Cancellation Reason]]="Airline/Carrier"),Flights[[#This Row],[Delay Type]]="Severe"),"Yes","No")</f>
        <v>No</v>
      </c>
    </row>
    <row r="3984" spans="1:24" x14ac:dyDescent="0.25">
      <c r="A3984" s="3">
        <v>42292</v>
      </c>
      <c r="B3984">
        <f>WEEKNUM(Flights[[#This Row],[Date]],2)</f>
        <v>42</v>
      </c>
      <c r="C3984">
        <f>WEEKDAY(Flights[[#This Row],[Date]],2)</f>
        <v>4</v>
      </c>
      <c r="D3984" t="s">
        <v>664</v>
      </c>
      <c r="E3984" t="s">
        <v>1989</v>
      </c>
      <c r="F3984" t="s">
        <v>0</v>
      </c>
      <c r="G3984" t="s">
        <v>10</v>
      </c>
      <c r="H3984" t="str">
        <f>_xlfn.XLOOKUP(Flights[[#This Row],[Destination]],Airports!$A$1:$A$77,Airports!$D$1:$D$77,"Code not found")</f>
        <v>Boston</v>
      </c>
      <c r="I3984" t="str" cm="1">
        <f t="array" ref="I3984">_xlfn.XLOOKUP(Flights[[#This Row],[Destination]],_xlfn._TRO_TRAILING(Airports!A:A),_xlfn._TRO_TRAILING(Airports!E:E),"Code not found")</f>
        <v>MA</v>
      </c>
      <c r="J3984" s="1">
        <v>0.90625</v>
      </c>
      <c r="K3984">
        <f>HOUR(Flights[[#This Row],[Scheduled Departure]])</f>
        <v>21</v>
      </c>
      <c r="L3984" s="1">
        <v>0.91041666666666665</v>
      </c>
      <c r="M3984">
        <v>6</v>
      </c>
      <c r="N3984">
        <v>310</v>
      </c>
      <c r="O3984" s="14">
        <f>Flights[[#This Row],[Length (min)]]/60</f>
        <v>5.166666666666667</v>
      </c>
      <c r="P3984">
        <v>2611</v>
      </c>
      <c r="Q3984" s="17">
        <f>IFERROR(Flights[[#This Row],[Distance]]/Flights[[#This Row],[Length (hr)]],"")</f>
        <v>505.35483870967738</v>
      </c>
      <c r="R3984" s="1">
        <v>0.2638888888888889</v>
      </c>
      <c r="S3984" s="1">
        <v>0.25069444444444444</v>
      </c>
      <c r="T3984">
        <v>-19</v>
      </c>
      <c r="U3984" t="str">
        <f>IF(Flights[[#This Row],[Arrival Delay]]="","Cancelled",IF(Flights[[#This Row],[Arrival Delay]]&gt;15,"Delayed","On time"))</f>
        <v>On time</v>
      </c>
      <c r="V3984" t="str">
        <f>IF(Flights[[#This Row],[Status]]&lt;&gt;"Delayed","",IF(Flights[[#This Row],[Arrival Delay]]&gt;120,"Severe",IF(Flights[[#This Row],[Arrival Delay]]&gt;60,"Major","Moderate")))</f>
        <v/>
      </c>
      <c r="X3984" t="str">
        <f>IF(OR(AND(Flights[[#This Row],[Status]]="Cancelled",Flights[[#This Row],[Cancellation Reason]]="Airline/Carrier"),Flights[[#This Row],[Delay Type]]="Severe"),"Yes","No")</f>
        <v>No</v>
      </c>
    </row>
    <row r="3985" spans="1:24" x14ac:dyDescent="0.25">
      <c r="A3985" s="3">
        <v>42292</v>
      </c>
      <c r="B3985">
        <f>WEEKNUM(Flights[[#This Row],[Date]],2)</f>
        <v>42</v>
      </c>
      <c r="C3985">
        <f>WEEKDAY(Flights[[#This Row],[Date]],2)</f>
        <v>4</v>
      </c>
      <c r="D3985" t="s">
        <v>662</v>
      </c>
      <c r="E3985" t="s">
        <v>1994</v>
      </c>
      <c r="F3985" t="s">
        <v>0</v>
      </c>
      <c r="G3985" t="s">
        <v>331</v>
      </c>
      <c r="H3985" t="str">
        <f>_xlfn.XLOOKUP(Flights[[#This Row],[Destination]],Airports!$A$1:$A$77,Airports!$D$1:$D$77,"Code not found")</f>
        <v>Palm Springs</v>
      </c>
      <c r="I3985" t="str" cm="1">
        <f t="array" ref="I3985">_xlfn.XLOOKUP(Flights[[#This Row],[Destination]],_xlfn._TRO_TRAILING(Airports!A:A),_xlfn._TRO_TRAILING(Airports!E:E),"Code not found")</f>
        <v>CA</v>
      </c>
      <c r="J3985" s="1">
        <v>0.9375</v>
      </c>
      <c r="K3985">
        <f>HOUR(Flights[[#This Row],[Scheduled Departure]])</f>
        <v>22</v>
      </c>
      <c r="L3985" s="1">
        <v>0.94166666666666665</v>
      </c>
      <c r="M3985">
        <v>6</v>
      </c>
      <c r="N3985">
        <v>63</v>
      </c>
      <c r="O3985" s="14">
        <f>Flights[[#This Row],[Length (min)]]/60</f>
        <v>1.05</v>
      </c>
      <c r="P3985">
        <v>110</v>
      </c>
      <c r="Q3985" s="17">
        <f>IFERROR(Flights[[#This Row],[Distance]]/Flights[[#This Row],[Length (hr)]],"")</f>
        <v>104.76190476190476</v>
      </c>
      <c r="R3985" s="1">
        <v>0.97430555555555554</v>
      </c>
      <c r="S3985" s="1">
        <v>0.98541666666666672</v>
      </c>
      <c r="T3985">
        <v>16</v>
      </c>
      <c r="U3985" t="str">
        <f>IF(Flights[[#This Row],[Arrival Delay]]="","Cancelled",IF(Flights[[#This Row],[Arrival Delay]]&gt;15,"Delayed","On time"))</f>
        <v>Delayed</v>
      </c>
      <c r="V3985" t="str">
        <f>IF(Flights[[#This Row],[Status]]&lt;&gt;"Delayed","",IF(Flights[[#This Row],[Arrival Delay]]&gt;120,"Severe",IF(Flights[[#This Row],[Arrival Delay]]&gt;60,"Major","Moderate")))</f>
        <v>Moderate</v>
      </c>
      <c r="X3985" t="str">
        <f>IF(OR(AND(Flights[[#This Row],[Status]]="Cancelled",Flights[[#This Row],[Cancellation Reason]]="Airline/Carrier"),Flights[[#This Row],[Delay Type]]="Severe"),"Yes","No")</f>
        <v>No</v>
      </c>
    </row>
    <row r="3986" spans="1:24" x14ac:dyDescent="0.25">
      <c r="A3986" s="3">
        <v>42292</v>
      </c>
      <c r="B3986">
        <f>WEEKNUM(Flights[[#This Row],[Date]],2)</f>
        <v>42</v>
      </c>
      <c r="C3986">
        <f>WEEKDAY(Flights[[#This Row],[Date]],2)</f>
        <v>4</v>
      </c>
      <c r="D3986" t="s">
        <v>1837</v>
      </c>
      <c r="E3986" t="s">
        <v>1989</v>
      </c>
      <c r="F3986" t="s">
        <v>0</v>
      </c>
      <c r="G3986" t="s">
        <v>23</v>
      </c>
      <c r="H3986" t="str">
        <f>_xlfn.XLOOKUP(Flights[[#This Row],[Destination]],Airports!$A$1:$A$77,Airports!$D$1:$D$77,"Code not found")</f>
        <v>Indianapolis</v>
      </c>
      <c r="I3986" t="str" cm="1">
        <f t="array" ref="I3986">_xlfn.XLOOKUP(Flights[[#This Row],[Destination]],_xlfn._TRO_TRAILING(Airports!A:A),_xlfn._TRO_TRAILING(Airports!E:E),"Code not found")</f>
        <v>IN</v>
      </c>
      <c r="J3986" s="1">
        <v>0.95138888888888884</v>
      </c>
      <c r="K3986">
        <f>HOUR(Flights[[#This Row],[Scheduled Departure]])</f>
        <v>22</v>
      </c>
      <c r="L3986" s="1">
        <v>0.9506944444444444</v>
      </c>
      <c r="M3986">
        <v>-1</v>
      </c>
      <c r="N3986">
        <v>226</v>
      </c>
      <c r="O3986" s="14">
        <f>Flights[[#This Row],[Length (min)]]/60</f>
        <v>3.7666666666666666</v>
      </c>
      <c r="P3986">
        <v>1814</v>
      </c>
      <c r="Q3986" s="17">
        <f>IFERROR(Flights[[#This Row],[Distance]]/Flights[[#This Row],[Length (hr)]],"")</f>
        <v>481.59292035398232</v>
      </c>
      <c r="R3986" s="1">
        <v>0.24097222222222223</v>
      </c>
      <c r="S3986" s="1">
        <v>0.2326388888888889</v>
      </c>
      <c r="T3986">
        <v>-12</v>
      </c>
      <c r="U3986" t="str">
        <f>IF(Flights[[#This Row],[Arrival Delay]]="","Cancelled",IF(Flights[[#This Row],[Arrival Delay]]&gt;15,"Delayed","On time"))</f>
        <v>On time</v>
      </c>
      <c r="V3986" t="str">
        <f>IF(Flights[[#This Row],[Status]]&lt;&gt;"Delayed","",IF(Flights[[#This Row],[Arrival Delay]]&gt;120,"Severe",IF(Flights[[#This Row],[Arrival Delay]]&gt;60,"Major","Moderate")))</f>
        <v/>
      </c>
      <c r="X3986" t="str">
        <f>IF(OR(AND(Flights[[#This Row],[Status]]="Cancelled",Flights[[#This Row],[Cancellation Reason]]="Airline/Carrier"),Flights[[#This Row],[Delay Type]]="Severe"),"Yes","No")</f>
        <v>No</v>
      </c>
    </row>
    <row r="3987" spans="1:24" x14ac:dyDescent="0.25">
      <c r="A3987" s="3">
        <v>42292</v>
      </c>
      <c r="B3987">
        <f>WEEKNUM(Flights[[#This Row],[Date]],2)</f>
        <v>42</v>
      </c>
      <c r="C3987">
        <f>WEEKDAY(Flights[[#This Row],[Date]],2)</f>
        <v>4</v>
      </c>
      <c r="D3987" t="s">
        <v>157</v>
      </c>
      <c r="E3987" t="s">
        <v>1987</v>
      </c>
      <c r="F3987" t="s">
        <v>0</v>
      </c>
      <c r="G3987" t="s">
        <v>26</v>
      </c>
      <c r="H3987" t="str">
        <f>_xlfn.XLOOKUP(Flights[[#This Row],[Destination]],Airports!$A$1:$A$77,Airports!$D$1:$D$77,"Code not found")</f>
        <v>Atlanta</v>
      </c>
      <c r="I3987" t="str" cm="1">
        <f t="array" ref="I3987">_xlfn.XLOOKUP(Flights[[#This Row],[Destination]],_xlfn._TRO_TRAILING(Airports!A:A),_xlfn._TRO_TRAILING(Airports!E:E),"Code not found")</f>
        <v>GA</v>
      </c>
      <c r="J3987" s="1">
        <v>0.97569444444444442</v>
      </c>
      <c r="K3987">
        <f>HOUR(Flights[[#This Row],[Scheduled Departure]])</f>
        <v>23</v>
      </c>
      <c r="L3987" s="1">
        <v>0.97291666666666665</v>
      </c>
      <c r="M3987">
        <v>-4</v>
      </c>
      <c r="N3987">
        <v>254</v>
      </c>
      <c r="O3987" s="14">
        <f>Flights[[#This Row],[Length (min)]]/60</f>
        <v>4.2333333333333334</v>
      </c>
      <c r="P3987">
        <v>1947</v>
      </c>
      <c r="Q3987" s="17">
        <f>IFERROR(Flights[[#This Row],[Distance]]/Flights[[#This Row],[Length (hr)]],"")</f>
        <v>459.9212598425197</v>
      </c>
      <c r="R3987" s="1">
        <v>0.27986111111111112</v>
      </c>
      <c r="S3987" s="1">
        <v>0.27430555555555558</v>
      </c>
      <c r="T3987">
        <v>-8</v>
      </c>
      <c r="U3987" t="str">
        <f>IF(Flights[[#This Row],[Arrival Delay]]="","Cancelled",IF(Flights[[#This Row],[Arrival Delay]]&gt;15,"Delayed","On time"))</f>
        <v>On time</v>
      </c>
      <c r="V3987" t="str">
        <f>IF(Flights[[#This Row],[Status]]&lt;&gt;"Delayed","",IF(Flights[[#This Row],[Arrival Delay]]&gt;120,"Severe",IF(Flights[[#This Row],[Arrival Delay]]&gt;60,"Major","Moderate")))</f>
        <v/>
      </c>
      <c r="X3987" t="str">
        <f>IF(OR(AND(Flights[[#This Row],[Status]]="Cancelled",Flights[[#This Row],[Cancellation Reason]]="Airline/Carrier"),Flights[[#This Row],[Delay Type]]="Severe"),"Yes","No")</f>
        <v>No</v>
      </c>
    </row>
    <row r="3988" spans="1:24" x14ac:dyDescent="0.25">
      <c r="A3988" s="3">
        <v>42293</v>
      </c>
      <c r="B3988">
        <f>WEEKNUM(Flights[[#This Row],[Date]],2)</f>
        <v>42</v>
      </c>
      <c r="C3988">
        <f>WEEKDAY(Flights[[#This Row],[Date]],2)</f>
        <v>5</v>
      </c>
      <c r="D3988" t="s">
        <v>1163</v>
      </c>
      <c r="E3988" t="s">
        <v>1995</v>
      </c>
      <c r="F3988" t="s">
        <v>0</v>
      </c>
      <c r="G3988" t="s">
        <v>26</v>
      </c>
      <c r="H3988" t="str">
        <f>_xlfn.XLOOKUP(Flights[[#This Row],[Destination]],Airports!$A$1:$A$77,Airports!$D$1:$D$77,"Code not found")</f>
        <v>Atlanta</v>
      </c>
      <c r="I3988" t="str" cm="1">
        <f t="array" ref="I3988">_xlfn.XLOOKUP(Flights[[#This Row],[Destination]],_xlfn._TRO_TRAILING(Airports!A:A),_xlfn._TRO_TRAILING(Airports!E:E),"Code not found")</f>
        <v>GA</v>
      </c>
      <c r="J3988" s="1">
        <v>0.24305555555555555</v>
      </c>
      <c r="K3988">
        <f>HOUR(Flights[[#This Row],[Scheduled Departure]])</f>
        <v>5</v>
      </c>
      <c r="L3988" s="1">
        <v>0.29097222222222224</v>
      </c>
      <c r="M3988">
        <v>69</v>
      </c>
      <c r="N3988">
        <v>246</v>
      </c>
      <c r="O3988" s="14">
        <f>Flights[[#This Row],[Length (min)]]/60</f>
        <v>4.0999999999999996</v>
      </c>
      <c r="P3988">
        <v>1947</v>
      </c>
      <c r="Q3988" s="17">
        <f>IFERROR(Flights[[#This Row],[Distance]]/Flights[[#This Row],[Length (hr)]],"")</f>
        <v>474.87804878048786</v>
      </c>
      <c r="R3988" s="1">
        <v>0.54861111111111116</v>
      </c>
      <c r="S3988" s="1">
        <v>0.58680555555555558</v>
      </c>
      <c r="T3988">
        <v>55</v>
      </c>
      <c r="U3988" t="str">
        <f>IF(Flights[[#This Row],[Arrival Delay]]="","Cancelled",IF(Flights[[#This Row],[Arrival Delay]]&gt;15,"Delayed","On time"))</f>
        <v>Delayed</v>
      </c>
      <c r="V3988" t="str">
        <f>IF(Flights[[#This Row],[Status]]&lt;&gt;"Delayed","",IF(Flights[[#This Row],[Arrival Delay]]&gt;120,"Severe",IF(Flights[[#This Row],[Arrival Delay]]&gt;60,"Major","Moderate")))</f>
        <v>Moderate</v>
      </c>
      <c r="X3988" t="str">
        <f>IF(OR(AND(Flights[[#This Row],[Status]]="Cancelled",Flights[[#This Row],[Cancellation Reason]]="Airline/Carrier"),Flights[[#This Row],[Delay Type]]="Severe"),"Yes","No")</f>
        <v>No</v>
      </c>
    </row>
    <row r="3989" spans="1:24" x14ac:dyDescent="0.25">
      <c r="A3989" s="3">
        <v>42293</v>
      </c>
      <c r="B3989">
        <f>WEEKNUM(Flights[[#This Row],[Date]],2)</f>
        <v>42</v>
      </c>
      <c r="C3989">
        <f>WEEKDAY(Flights[[#This Row],[Date]],2)</f>
        <v>5</v>
      </c>
      <c r="D3989" t="s">
        <v>695</v>
      </c>
      <c r="E3989" t="s">
        <v>1990</v>
      </c>
      <c r="F3989" t="s">
        <v>0</v>
      </c>
      <c r="G3989" t="s">
        <v>273</v>
      </c>
      <c r="H3989" t="str">
        <f>_xlfn.XLOOKUP(Flights[[#This Row],[Destination]],Airports!$A$1:$A$77,Airports!$D$1:$D$77,"Code not found")</f>
        <v>Denver</v>
      </c>
      <c r="I3989" t="str" cm="1">
        <f t="array" ref="I3989">_xlfn.XLOOKUP(Flights[[#This Row],[Destination]],_xlfn._TRO_TRAILING(Airports!A:A),_xlfn._TRO_TRAILING(Airports!E:E),"Code not found")</f>
        <v>CO</v>
      </c>
      <c r="J3989" s="1">
        <v>0.29097222222222224</v>
      </c>
      <c r="K3989">
        <f>HOUR(Flights[[#This Row],[Scheduled Departure]])</f>
        <v>6</v>
      </c>
      <c r="L3989" s="1">
        <v>0.28749999999999998</v>
      </c>
      <c r="M3989">
        <v>-5</v>
      </c>
      <c r="N3989">
        <v>134</v>
      </c>
      <c r="O3989" s="14">
        <f>Flights[[#This Row],[Length (min)]]/60</f>
        <v>2.2333333333333334</v>
      </c>
      <c r="P3989">
        <v>862</v>
      </c>
      <c r="Q3989" s="17">
        <f>IFERROR(Flights[[#This Row],[Distance]]/Flights[[#This Row],[Length (hr)]],"")</f>
        <v>385.97014925373134</v>
      </c>
      <c r="R3989" s="1">
        <v>0.43055555555555558</v>
      </c>
      <c r="S3989" s="1">
        <v>0.42222222222222222</v>
      </c>
      <c r="T3989">
        <v>-12</v>
      </c>
      <c r="U3989" t="str">
        <f>IF(Flights[[#This Row],[Arrival Delay]]="","Cancelled",IF(Flights[[#This Row],[Arrival Delay]]&gt;15,"Delayed","On time"))</f>
        <v>On time</v>
      </c>
      <c r="V3989" t="str">
        <f>IF(Flights[[#This Row],[Status]]&lt;&gt;"Delayed","",IF(Flights[[#This Row],[Arrival Delay]]&gt;120,"Severe",IF(Flights[[#This Row],[Arrival Delay]]&gt;60,"Major","Moderate")))</f>
        <v/>
      </c>
      <c r="X3989" t="str">
        <f>IF(OR(AND(Flights[[#This Row],[Status]]="Cancelled",Flights[[#This Row],[Cancellation Reason]]="Airline/Carrier"),Flights[[#This Row],[Delay Type]]="Severe"),"Yes","No")</f>
        <v>No</v>
      </c>
    </row>
    <row r="3990" spans="1:24" x14ac:dyDescent="0.25">
      <c r="A3990" s="3">
        <v>42293</v>
      </c>
      <c r="B3990">
        <f>WEEKNUM(Flights[[#This Row],[Date]],2)</f>
        <v>42</v>
      </c>
      <c r="C3990">
        <f>WEEKDAY(Flights[[#This Row],[Date]],2)</f>
        <v>5</v>
      </c>
      <c r="D3990" t="s">
        <v>1785</v>
      </c>
      <c r="E3990" t="s">
        <v>1995</v>
      </c>
      <c r="F3990" t="s">
        <v>0</v>
      </c>
      <c r="G3990" t="s">
        <v>290</v>
      </c>
      <c r="H3990" t="str">
        <f>_xlfn.XLOOKUP(Flights[[#This Row],[Destination]],Airports!$A$1:$A$77,Airports!$D$1:$D$77,"Code not found")</f>
        <v>Houston</v>
      </c>
      <c r="I3990" t="str" cm="1">
        <f t="array" ref="I3990">_xlfn.XLOOKUP(Flights[[#This Row],[Destination]],_xlfn._TRO_TRAILING(Airports!A:A),_xlfn._TRO_TRAILING(Airports!E:E),"Code not found")</f>
        <v>TX</v>
      </c>
      <c r="J3990" s="1">
        <v>0.3125</v>
      </c>
      <c r="K3990">
        <f>HOUR(Flights[[#This Row],[Scheduled Departure]])</f>
        <v>7</v>
      </c>
      <c r="L3990" s="1">
        <v>0.31180555555555556</v>
      </c>
      <c r="M3990">
        <v>-1</v>
      </c>
      <c r="N3990">
        <v>189</v>
      </c>
      <c r="O3990" s="14">
        <f>Flights[[#This Row],[Length (min)]]/60</f>
        <v>3.15</v>
      </c>
      <c r="P3990">
        <v>1390</v>
      </c>
      <c r="Q3990" s="17">
        <f>IFERROR(Flights[[#This Row],[Distance]]/Flights[[#This Row],[Length (hr)]],"")</f>
        <v>441.26984126984127</v>
      </c>
      <c r="R3990" s="1">
        <v>0.53125</v>
      </c>
      <c r="S3990" s="1">
        <v>0.52638888888888891</v>
      </c>
      <c r="T3990">
        <v>-7</v>
      </c>
      <c r="U3990" t="str">
        <f>IF(Flights[[#This Row],[Arrival Delay]]="","Cancelled",IF(Flights[[#This Row],[Arrival Delay]]&gt;15,"Delayed","On time"))</f>
        <v>On time</v>
      </c>
      <c r="V3990" t="str">
        <f>IF(Flights[[#This Row],[Status]]&lt;&gt;"Delayed","",IF(Flights[[#This Row],[Arrival Delay]]&gt;120,"Severe",IF(Flights[[#This Row],[Arrival Delay]]&gt;60,"Major","Moderate")))</f>
        <v/>
      </c>
      <c r="X3990" t="str">
        <f>IF(OR(AND(Flights[[#This Row],[Status]]="Cancelled",Flights[[#This Row],[Cancellation Reason]]="Airline/Carrier"),Flights[[#This Row],[Delay Type]]="Severe"),"Yes","No")</f>
        <v>No</v>
      </c>
    </row>
    <row r="3991" spans="1:24" x14ac:dyDescent="0.25">
      <c r="A3991" s="3">
        <v>42293</v>
      </c>
      <c r="B3991">
        <f>WEEKNUM(Flights[[#This Row],[Date]],2)</f>
        <v>42</v>
      </c>
      <c r="C3991">
        <f>WEEKDAY(Flights[[#This Row],[Date]],2)</f>
        <v>5</v>
      </c>
      <c r="D3991" t="s">
        <v>164</v>
      </c>
      <c r="E3991" t="s">
        <v>1987</v>
      </c>
      <c r="F3991" t="s">
        <v>0</v>
      </c>
      <c r="G3991" t="s">
        <v>3</v>
      </c>
      <c r="H3991" t="str">
        <f>_xlfn.XLOOKUP(Flights[[#This Row],[Destination]],Airports!$A$1:$A$77,Airports!$D$1:$D$77,"Code not found")</f>
        <v>Dallas</v>
      </c>
      <c r="I3991" t="str" cm="1">
        <f t="array" ref="I3991">_xlfn.XLOOKUP(Flights[[#This Row],[Destination]],_xlfn._TRO_TRAILING(Airports!A:A),_xlfn._TRO_TRAILING(Airports!E:E),"Code not found")</f>
        <v>TX</v>
      </c>
      <c r="J3991" s="1">
        <v>0.3125</v>
      </c>
      <c r="K3991">
        <f>HOUR(Flights[[#This Row],[Scheduled Departure]])</f>
        <v>7</v>
      </c>
      <c r="L3991" s="1">
        <v>0.30902777777777779</v>
      </c>
      <c r="M3991">
        <v>-5</v>
      </c>
      <c r="N3991">
        <v>183</v>
      </c>
      <c r="O3991" s="14">
        <f>Flights[[#This Row],[Length (min)]]/60</f>
        <v>3.05</v>
      </c>
      <c r="P3991">
        <v>1235</v>
      </c>
      <c r="Q3991" s="17">
        <f>IFERROR(Flights[[#This Row],[Distance]]/Flights[[#This Row],[Length (hr)]],"")</f>
        <v>404.91803278688525</v>
      </c>
      <c r="R3991" s="1">
        <v>0.53055555555555556</v>
      </c>
      <c r="S3991" s="1">
        <v>0.51944444444444449</v>
      </c>
      <c r="T3991">
        <v>-16</v>
      </c>
      <c r="U3991" t="str">
        <f>IF(Flights[[#This Row],[Arrival Delay]]="","Cancelled",IF(Flights[[#This Row],[Arrival Delay]]&gt;15,"Delayed","On time"))</f>
        <v>On time</v>
      </c>
      <c r="V3991" t="str">
        <f>IF(Flights[[#This Row],[Status]]&lt;&gt;"Delayed","",IF(Flights[[#This Row],[Arrival Delay]]&gt;120,"Severe",IF(Flights[[#This Row],[Arrival Delay]]&gt;60,"Major","Moderate")))</f>
        <v/>
      </c>
      <c r="X3991" t="str">
        <f>IF(OR(AND(Flights[[#This Row],[Status]]="Cancelled",Flights[[#This Row],[Cancellation Reason]]="Airline/Carrier"),Flights[[#This Row],[Delay Type]]="Severe"),"Yes","No")</f>
        <v>No</v>
      </c>
    </row>
    <row r="3992" spans="1:24" x14ac:dyDescent="0.25">
      <c r="A3992" s="3">
        <v>42293</v>
      </c>
      <c r="B3992">
        <f>WEEKNUM(Flights[[#This Row],[Date]],2)</f>
        <v>42</v>
      </c>
      <c r="C3992">
        <f>WEEKDAY(Flights[[#This Row],[Date]],2)</f>
        <v>5</v>
      </c>
      <c r="D3992" t="s">
        <v>421</v>
      </c>
      <c r="E3992" t="s">
        <v>1996</v>
      </c>
      <c r="F3992" t="s">
        <v>0</v>
      </c>
      <c r="G3992" t="s">
        <v>13</v>
      </c>
      <c r="H3992" t="str">
        <f>_xlfn.XLOOKUP(Flights[[#This Row],[Destination]],Airports!$A$1:$A$77,Airports!$D$1:$D$77,"Code not found")</f>
        <v>Orlando</v>
      </c>
      <c r="I3992" t="str" cm="1">
        <f t="array" ref="I3992">_xlfn.XLOOKUP(Flights[[#This Row],[Destination]],_xlfn._TRO_TRAILING(Airports!A:A),_xlfn._TRO_TRAILING(Airports!E:E),"Code not found")</f>
        <v>FL</v>
      </c>
      <c r="J3992" s="1">
        <v>0.37152777777777779</v>
      </c>
      <c r="K3992">
        <f>HOUR(Flights[[#This Row],[Scheduled Departure]])</f>
        <v>8</v>
      </c>
      <c r="L3992" s="1">
        <v>0.37152777777777779</v>
      </c>
      <c r="M3992">
        <v>0</v>
      </c>
      <c r="N3992">
        <v>288</v>
      </c>
      <c r="O3992" s="14">
        <f>Flights[[#This Row],[Length (min)]]/60</f>
        <v>4.8</v>
      </c>
      <c r="P3992">
        <v>2218</v>
      </c>
      <c r="Q3992" s="17">
        <f>IFERROR(Flights[[#This Row],[Distance]]/Flights[[#This Row],[Length (hr)]],"")</f>
        <v>462.08333333333337</v>
      </c>
      <c r="R3992" s="1">
        <v>0.69444444444444442</v>
      </c>
      <c r="S3992" s="1">
        <v>0.69652777777777775</v>
      </c>
      <c r="T3992">
        <v>3</v>
      </c>
      <c r="U3992" t="str">
        <f>IF(Flights[[#This Row],[Arrival Delay]]="","Cancelled",IF(Flights[[#This Row],[Arrival Delay]]&gt;15,"Delayed","On time"))</f>
        <v>On time</v>
      </c>
      <c r="V3992" t="str">
        <f>IF(Flights[[#This Row],[Status]]&lt;&gt;"Delayed","",IF(Flights[[#This Row],[Arrival Delay]]&gt;120,"Severe",IF(Flights[[#This Row],[Arrival Delay]]&gt;60,"Major","Moderate")))</f>
        <v/>
      </c>
      <c r="X3992" t="str">
        <f>IF(OR(AND(Flights[[#This Row],[Status]]="Cancelled",Flights[[#This Row],[Cancellation Reason]]="Airline/Carrier"),Flights[[#This Row],[Delay Type]]="Severe"),"Yes","No")</f>
        <v>No</v>
      </c>
    </row>
    <row r="3993" spans="1:24" x14ac:dyDescent="0.25">
      <c r="A3993" s="3">
        <v>42293</v>
      </c>
      <c r="B3993">
        <f>WEEKNUM(Flights[[#This Row],[Date]],2)</f>
        <v>42</v>
      </c>
      <c r="C3993">
        <f>WEEKDAY(Flights[[#This Row],[Date]],2)</f>
        <v>5</v>
      </c>
      <c r="D3993" t="s">
        <v>209</v>
      </c>
      <c r="E3993" t="s">
        <v>1987</v>
      </c>
      <c r="F3993" t="s">
        <v>0</v>
      </c>
      <c r="G3993" t="s">
        <v>29</v>
      </c>
      <c r="H3993" t="str">
        <f>_xlfn.XLOOKUP(Flights[[#This Row],[Destination]],Airports!$A$1:$A$77,Airports!$D$1:$D$77,"Code not found")</f>
        <v>Phoenix</v>
      </c>
      <c r="I3993" t="str" cm="1">
        <f t="array" ref="I3993">_xlfn.XLOOKUP(Flights[[#This Row],[Destination]],_xlfn._TRO_TRAILING(Airports!A:A),_xlfn._TRO_TRAILING(Airports!E:E),"Code not found")</f>
        <v>AZ</v>
      </c>
      <c r="J3993" s="1">
        <v>0.4201388888888889</v>
      </c>
      <c r="K3993">
        <f>HOUR(Flights[[#This Row],[Scheduled Departure]])</f>
        <v>10</v>
      </c>
      <c r="L3993" s="1">
        <v>0.42291666666666666</v>
      </c>
      <c r="M3993">
        <v>4</v>
      </c>
      <c r="N3993">
        <v>74</v>
      </c>
      <c r="O3993" s="14">
        <f>Flights[[#This Row],[Length (min)]]/60</f>
        <v>1.2333333333333334</v>
      </c>
      <c r="P3993">
        <v>370</v>
      </c>
      <c r="Q3993" s="17">
        <f>IFERROR(Flights[[#This Row],[Distance]]/Flights[[#This Row],[Length (hr)]],"")</f>
        <v>300</v>
      </c>
      <c r="R3993" s="1">
        <v>0.48194444444444445</v>
      </c>
      <c r="S3993" s="1">
        <v>0.47430555555555554</v>
      </c>
      <c r="T3993">
        <v>-11</v>
      </c>
      <c r="U3993" t="str">
        <f>IF(Flights[[#This Row],[Arrival Delay]]="","Cancelled",IF(Flights[[#This Row],[Arrival Delay]]&gt;15,"Delayed","On time"))</f>
        <v>On time</v>
      </c>
      <c r="V3993" t="str">
        <f>IF(Flights[[#This Row],[Status]]&lt;&gt;"Delayed","",IF(Flights[[#This Row],[Arrival Delay]]&gt;120,"Severe",IF(Flights[[#This Row],[Arrival Delay]]&gt;60,"Major","Moderate")))</f>
        <v/>
      </c>
      <c r="X3993" t="str">
        <f>IF(OR(AND(Flights[[#This Row],[Status]]="Cancelled",Flights[[#This Row],[Cancellation Reason]]="Airline/Carrier"),Flights[[#This Row],[Delay Type]]="Severe"),"Yes","No")</f>
        <v>No</v>
      </c>
    </row>
    <row r="3994" spans="1:24" x14ac:dyDescent="0.25">
      <c r="A3994" s="3">
        <v>42293</v>
      </c>
      <c r="B3994">
        <f>WEEKNUM(Flights[[#This Row],[Date]],2)</f>
        <v>42</v>
      </c>
      <c r="C3994">
        <f>WEEKDAY(Flights[[#This Row],[Date]],2)</f>
        <v>5</v>
      </c>
      <c r="D3994" t="s">
        <v>1825</v>
      </c>
      <c r="E3994" t="s">
        <v>1995</v>
      </c>
      <c r="F3994" t="s">
        <v>0</v>
      </c>
      <c r="G3994" t="s">
        <v>340</v>
      </c>
      <c r="H3994" t="str">
        <f>_xlfn.XLOOKUP(Flights[[#This Row],[Destination]],Airports!$A$1:$A$77,Airports!$D$1:$D$77,"Code not found")</f>
        <v>San Antonio</v>
      </c>
      <c r="I3994" t="str" cm="1">
        <f t="array" ref="I3994">_xlfn.XLOOKUP(Flights[[#This Row],[Destination]],_xlfn._TRO_TRAILING(Airports!A:A),_xlfn._TRO_TRAILING(Airports!E:E),"Code not found")</f>
        <v>TX</v>
      </c>
      <c r="J3994" s="1">
        <v>0.42708333333333331</v>
      </c>
      <c r="K3994">
        <f>HOUR(Flights[[#This Row],[Scheduled Departure]])</f>
        <v>10</v>
      </c>
      <c r="L3994" s="1">
        <v>0.4236111111111111</v>
      </c>
      <c r="M3994">
        <v>-5</v>
      </c>
      <c r="N3994">
        <v>168</v>
      </c>
      <c r="O3994" s="14">
        <f>Flights[[#This Row],[Length (min)]]/60</f>
        <v>2.8</v>
      </c>
      <c r="P3994">
        <v>1211</v>
      </c>
      <c r="Q3994" s="17">
        <f>IFERROR(Flights[[#This Row],[Distance]]/Flights[[#This Row],[Length (hr)]],"")</f>
        <v>432.5</v>
      </c>
      <c r="R3994" s="1">
        <v>0.62847222222222221</v>
      </c>
      <c r="S3994" s="1">
        <v>0.62361111111111112</v>
      </c>
      <c r="T3994">
        <v>-7</v>
      </c>
      <c r="U3994" t="str">
        <f>IF(Flights[[#This Row],[Arrival Delay]]="","Cancelled",IF(Flights[[#This Row],[Arrival Delay]]&gt;15,"Delayed","On time"))</f>
        <v>On time</v>
      </c>
      <c r="V3994" t="str">
        <f>IF(Flights[[#This Row],[Status]]&lt;&gt;"Delayed","",IF(Flights[[#This Row],[Arrival Delay]]&gt;120,"Severe",IF(Flights[[#This Row],[Arrival Delay]]&gt;60,"Major","Moderate")))</f>
        <v/>
      </c>
      <c r="X3994" t="str">
        <f>IF(OR(AND(Flights[[#This Row],[Status]]="Cancelled",Flights[[#This Row],[Cancellation Reason]]="Airline/Carrier"),Flights[[#This Row],[Delay Type]]="Severe"),"Yes","No")</f>
        <v>No</v>
      </c>
    </row>
    <row r="3995" spans="1:24" x14ac:dyDescent="0.25">
      <c r="A3995" s="3">
        <v>42293</v>
      </c>
      <c r="B3995">
        <f>WEEKNUM(Flights[[#This Row],[Date]],2)</f>
        <v>42</v>
      </c>
      <c r="C3995">
        <f>WEEKDAY(Flights[[#This Row],[Date]],2)</f>
        <v>5</v>
      </c>
      <c r="D3995" t="s">
        <v>1402</v>
      </c>
      <c r="E3995" t="s">
        <v>1990</v>
      </c>
      <c r="F3995" t="s">
        <v>0</v>
      </c>
      <c r="G3995" t="s">
        <v>16</v>
      </c>
      <c r="H3995" t="str">
        <f>_xlfn.XLOOKUP(Flights[[#This Row],[Destination]],Airports!$A$1:$A$77,Airports!$D$1:$D$77,"Code not found")</f>
        <v>Dulles</v>
      </c>
      <c r="I3995" t="str" cm="1">
        <f t="array" ref="I3995">_xlfn.XLOOKUP(Flights[[#This Row],[Destination]],_xlfn._TRO_TRAILING(Airports!A:A),_xlfn._TRO_TRAILING(Airports!E:E),"Code not found")</f>
        <v>VA</v>
      </c>
      <c r="J3995" s="1">
        <v>0.45347222222222222</v>
      </c>
      <c r="K3995">
        <f>HOUR(Flights[[#This Row],[Scheduled Departure]])</f>
        <v>10</v>
      </c>
      <c r="L3995" s="1">
        <v>0.45069444444444445</v>
      </c>
      <c r="M3995">
        <v>-4</v>
      </c>
      <c r="N3995">
        <v>296</v>
      </c>
      <c r="O3995" s="14">
        <f>Flights[[#This Row],[Length (min)]]/60</f>
        <v>4.9333333333333336</v>
      </c>
      <c r="P3995">
        <v>2288</v>
      </c>
      <c r="Q3995" s="17">
        <f>IFERROR(Flights[[#This Row],[Distance]]/Flights[[#This Row],[Length (hr)]],"")</f>
        <v>463.78378378378375</v>
      </c>
      <c r="R3995" s="1">
        <v>0.79305555555555551</v>
      </c>
      <c r="S3995" s="1">
        <v>0.78125</v>
      </c>
      <c r="T3995">
        <v>-17</v>
      </c>
      <c r="U3995" t="str">
        <f>IF(Flights[[#This Row],[Arrival Delay]]="","Cancelled",IF(Flights[[#This Row],[Arrival Delay]]&gt;15,"Delayed","On time"))</f>
        <v>On time</v>
      </c>
      <c r="V3995" t="str">
        <f>IF(Flights[[#This Row],[Status]]&lt;&gt;"Delayed","",IF(Flights[[#This Row],[Arrival Delay]]&gt;120,"Severe",IF(Flights[[#This Row],[Arrival Delay]]&gt;60,"Major","Moderate")))</f>
        <v/>
      </c>
      <c r="X3995" t="str">
        <f>IF(OR(AND(Flights[[#This Row],[Status]]="Cancelled",Flights[[#This Row],[Cancellation Reason]]="Airline/Carrier"),Flights[[#This Row],[Delay Type]]="Severe"),"Yes","No")</f>
        <v>No</v>
      </c>
    </row>
    <row r="3996" spans="1:24" x14ac:dyDescent="0.25">
      <c r="A3996" s="3">
        <v>42293</v>
      </c>
      <c r="B3996">
        <f>WEEKNUM(Flights[[#This Row],[Date]],2)</f>
        <v>42</v>
      </c>
      <c r="C3996">
        <f>WEEKDAY(Flights[[#This Row],[Date]],2)</f>
        <v>5</v>
      </c>
      <c r="D3996" t="s">
        <v>1818</v>
      </c>
      <c r="E3996" t="s">
        <v>1995</v>
      </c>
      <c r="F3996" t="s">
        <v>0</v>
      </c>
      <c r="G3996" t="s">
        <v>26</v>
      </c>
      <c r="H3996" t="str">
        <f>_xlfn.XLOOKUP(Flights[[#This Row],[Destination]],Airports!$A$1:$A$77,Airports!$D$1:$D$77,"Code not found")</f>
        <v>Atlanta</v>
      </c>
      <c r="I3996" t="str" cm="1">
        <f t="array" ref="I3996">_xlfn.XLOOKUP(Flights[[#This Row],[Destination]],_xlfn._TRO_TRAILING(Airports!A:A),_xlfn._TRO_TRAILING(Airports!E:E),"Code not found")</f>
        <v>GA</v>
      </c>
      <c r="J3996" s="1">
        <v>0.56944444444444442</v>
      </c>
      <c r="K3996">
        <f>HOUR(Flights[[#This Row],[Scheduled Departure]])</f>
        <v>13</v>
      </c>
      <c r="L3996" s="1">
        <v>0.5805555555555556</v>
      </c>
      <c r="M3996">
        <v>16</v>
      </c>
      <c r="N3996">
        <v>261</v>
      </c>
      <c r="O3996" s="14">
        <f>Flights[[#This Row],[Length (min)]]/60</f>
        <v>4.3499999999999996</v>
      </c>
      <c r="P3996">
        <v>1947</v>
      </c>
      <c r="Q3996" s="17">
        <f>IFERROR(Flights[[#This Row],[Distance]]/Flights[[#This Row],[Length (hr)]],"")</f>
        <v>447.58620689655174</v>
      </c>
      <c r="R3996" s="1">
        <v>0.875</v>
      </c>
      <c r="S3996" s="1">
        <v>0.88680555555555551</v>
      </c>
      <c r="T3996">
        <v>17</v>
      </c>
      <c r="U3996" t="str">
        <f>IF(Flights[[#This Row],[Arrival Delay]]="","Cancelled",IF(Flights[[#This Row],[Arrival Delay]]&gt;15,"Delayed","On time"))</f>
        <v>Delayed</v>
      </c>
      <c r="V3996" t="str">
        <f>IF(Flights[[#This Row],[Status]]&lt;&gt;"Delayed","",IF(Flights[[#This Row],[Arrival Delay]]&gt;120,"Severe",IF(Flights[[#This Row],[Arrival Delay]]&gt;60,"Major","Moderate")))</f>
        <v>Moderate</v>
      </c>
      <c r="X3996" t="str">
        <f>IF(OR(AND(Flights[[#This Row],[Status]]="Cancelled",Flights[[#This Row],[Cancellation Reason]]="Airline/Carrier"),Flights[[#This Row],[Delay Type]]="Severe"),"Yes","No")</f>
        <v>No</v>
      </c>
    </row>
    <row r="3997" spans="1:24" x14ac:dyDescent="0.25">
      <c r="A3997" s="3">
        <v>42293</v>
      </c>
      <c r="B3997">
        <f>WEEKNUM(Flights[[#This Row],[Date]],2)</f>
        <v>42</v>
      </c>
      <c r="C3997">
        <f>WEEKDAY(Flights[[#This Row],[Date]],2)</f>
        <v>5</v>
      </c>
      <c r="D3997" t="s">
        <v>1636</v>
      </c>
      <c r="E3997" t="s">
        <v>1994</v>
      </c>
      <c r="F3997" t="s">
        <v>0</v>
      </c>
      <c r="G3997" t="s">
        <v>351</v>
      </c>
      <c r="H3997" t="str">
        <f>_xlfn.XLOOKUP(Flights[[#This Row],[Destination]],Airports!$A$1:$A$77,Airports!$D$1:$D$77,"Code not found")</f>
        <v>Sacramento</v>
      </c>
      <c r="I3997" t="str" cm="1">
        <f t="array" ref="I3997">_xlfn.XLOOKUP(Flights[[#This Row],[Destination]],_xlfn._TRO_TRAILING(Airports!A:A),_xlfn._TRO_TRAILING(Airports!E:E),"Code not found")</f>
        <v>CA</v>
      </c>
      <c r="J3997" s="1">
        <v>0.60069444444444442</v>
      </c>
      <c r="K3997">
        <f>HOUR(Flights[[#This Row],[Scheduled Departure]])</f>
        <v>14</v>
      </c>
      <c r="L3997" s="1">
        <v>0.59652777777777777</v>
      </c>
      <c r="M3997">
        <v>-6</v>
      </c>
      <c r="N3997">
        <v>85</v>
      </c>
      <c r="O3997" s="14">
        <f>Flights[[#This Row],[Length (min)]]/60</f>
        <v>1.4166666666666667</v>
      </c>
      <c r="P3997">
        <v>373</v>
      </c>
      <c r="Q3997" s="17">
        <f>IFERROR(Flights[[#This Row],[Distance]]/Flights[[#This Row],[Length (hr)]],"")</f>
        <v>263.29411764705878</v>
      </c>
      <c r="R3997" s="1">
        <v>0.66249999999999998</v>
      </c>
      <c r="S3997" s="1">
        <v>0.65555555555555556</v>
      </c>
      <c r="T3997">
        <v>-10</v>
      </c>
      <c r="U3997" t="str">
        <f>IF(Flights[[#This Row],[Arrival Delay]]="","Cancelled",IF(Flights[[#This Row],[Arrival Delay]]&gt;15,"Delayed","On time"))</f>
        <v>On time</v>
      </c>
      <c r="V3997" t="str">
        <f>IF(Flights[[#This Row],[Status]]&lt;&gt;"Delayed","",IF(Flights[[#This Row],[Arrival Delay]]&gt;120,"Severe",IF(Flights[[#This Row],[Arrival Delay]]&gt;60,"Major","Moderate")))</f>
        <v/>
      </c>
      <c r="X3997" t="str">
        <f>IF(OR(AND(Flights[[#This Row],[Status]]="Cancelled",Flights[[#This Row],[Cancellation Reason]]="Airline/Carrier"),Flights[[#This Row],[Delay Type]]="Severe"),"Yes","No")</f>
        <v>No</v>
      </c>
    </row>
    <row r="3998" spans="1:24" x14ac:dyDescent="0.25">
      <c r="A3998" s="3">
        <v>42293</v>
      </c>
      <c r="B3998">
        <f>WEEKNUM(Flights[[#This Row],[Date]],2)</f>
        <v>42</v>
      </c>
      <c r="C3998">
        <f>WEEKDAY(Flights[[#This Row],[Date]],2)</f>
        <v>5</v>
      </c>
      <c r="D3998" t="s">
        <v>82</v>
      </c>
      <c r="E3998" t="s">
        <v>1987</v>
      </c>
      <c r="F3998" t="s">
        <v>0</v>
      </c>
      <c r="G3998" t="s">
        <v>12</v>
      </c>
      <c r="H3998" t="str">
        <f>_xlfn.XLOOKUP(Flights[[#This Row],[Destination]],Airports!$A$1:$A$77,Airports!$D$1:$D$77,"Code not found")</f>
        <v>New York</v>
      </c>
      <c r="I3998" t="str" cm="1">
        <f t="array" ref="I3998">_xlfn.XLOOKUP(Flights[[#This Row],[Destination]],_xlfn._TRO_TRAILING(Airports!A:A),_xlfn._TRO_TRAILING(Airports!E:E),"Code not found")</f>
        <v>NY</v>
      </c>
      <c r="J3998" s="1">
        <v>0.625</v>
      </c>
      <c r="K3998">
        <f>HOUR(Flights[[#This Row],[Scheduled Departure]])</f>
        <v>15</v>
      </c>
      <c r="L3998" s="1">
        <v>0.62361111111111112</v>
      </c>
      <c r="M3998">
        <v>-2</v>
      </c>
      <c r="N3998">
        <v>306</v>
      </c>
      <c r="O3998" s="14">
        <f>Flights[[#This Row],[Length (min)]]/60</f>
        <v>5.0999999999999996</v>
      </c>
      <c r="P3998">
        <v>2475</v>
      </c>
      <c r="Q3998" s="17">
        <f>IFERROR(Flights[[#This Row],[Distance]]/Flights[[#This Row],[Length (hr)]],"")</f>
        <v>485.29411764705884</v>
      </c>
      <c r="R3998" s="1">
        <v>0.98124999999999996</v>
      </c>
      <c r="S3998" s="1">
        <v>0.96111111111111114</v>
      </c>
      <c r="T3998">
        <v>-29</v>
      </c>
      <c r="U3998" t="str">
        <f>IF(Flights[[#This Row],[Arrival Delay]]="","Cancelled",IF(Flights[[#This Row],[Arrival Delay]]&gt;15,"Delayed","On time"))</f>
        <v>On time</v>
      </c>
      <c r="V3998" t="str">
        <f>IF(Flights[[#This Row],[Status]]&lt;&gt;"Delayed","",IF(Flights[[#This Row],[Arrival Delay]]&gt;120,"Severe",IF(Flights[[#This Row],[Arrival Delay]]&gt;60,"Major","Moderate")))</f>
        <v/>
      </c>
      <c r="X3998" t="str">
        <f>IF(OR(AND(Flights[[#This Row],[Status]]="Cancelled",Flights[[#This Row],[Cancellation Reason]]="Airline/Carrier"),Flights[[#This Row],[Delay Type]]="Severe"),"Yes","No")</f>
        <v>No</v>
      </c>
    </row>
    <row r="3999" spans="1:24" x14ac:dyDescent="0.25">
      <c r="A3999" s="3">
        <v>42293</v>
      </c>
      <c r="B3999">
        <f>WEEKNUM(Flights[[#This Row],[Date]],2)</f>
        <v>42</v>
      </c>
      <c r="C3999">
        <f>WEEKDAY(Flights[[#This Row],[Date]],2)</f>
        <v>5</v>
      </c>
      <c r="D3999" t="s">
        <v>1079</v>
      </c>
      <c r="E3999" t="s">
        <v>1994</v>
      </c>
      <c r="F3999" t="s">
        <v>0</v>
      </c>
      <c r="G3999" t="s">
        <v>344</v>
      </c>
      <c r="H3999" t="str">
        <f>_xlfn.XLOOKUP(Flights[[#This Row],[Destination]],Airports!$A$1:$A$77,Airports!$D$1:$D$77,"Code not found")</f>
        <v>Seattle</v>
      </c>
      <c r="I3999" t="str" cm="1">
        <f t="array" ref="I3999">_xlfn.XLOOKUP(Flights[[#This Row],[Destination]],_xlfn._TRO_TRAILING(Airports!A:A),_xlfn._TRO_TRAILING(Airports!E:E),"Code not found")</f>
        <v>WA</v>
      </c>
      <c r="J3999" s="1">
        <v>0.68055555555555558</v>
      </c>
      <c r="K3999">
        <f>HOUR(Flights[[#This Row],[Scheduled Departure]])</f>
        <v>16</v>
      </c>
      <c r="L3999" s="1">
        <v>0.67638888888888893</v>
      </c>
      <c r="M3999">
        <v>-6</v>
      </c>
      <c r="N3999">
        <v>165</v>
      </c>
      <c r="O3999" s="14">
        <f>Flights[[#This Row],[Length (min)]]/60</f>
        <v>2.75</v>
      </c>
      <c r="P3999">
        <v>954</v>
      </c>
      <c r="Q3999" s="17">
        <f>IFERROR(Flights[[#This Row],[Distance]]/Flights[[#This Row],[Length (hr)]],"")</f>
        <v>346.90909090909093</v>
      </c>
      <c r="R3999" s="1">
        <v>0.79305555555555551</v>
      </c>
      <c r="S3999" s="1">
        <v>0.79097222222222219</v>
      </c>
      <c r="T3999">
        <v>-3</v>
      </c>
      <c r="U3999" t="str">
        <f>IF(Flights[[#This Row],[Arrival Delay]]="","Cancelled",IF(Flights[[#This Row],[Arrival Delay]]&gt;15,"Delayed","On time"))</f>
        <v>On time</v>
      </c>
      <c r="V3999" t="str">
        <f>IF(Flights[[#This Row],[Status]]&lt;&gt;"Delayed","",IF(Flights[[#This Row],[Arrival Delay]]&gt;120,"Severe",IF(Flights[[#This Row],[Arrival Delay]]&gt;60,"Major","Moderate")))</f>
        <v/>
      </c>
      <c r="X3999" t="str">
        <f>IF(OR(AND(Flights[[#This Row],[Status]]="Cancelled",Flights[[#This Row],[Cancellation Reason]]="Airline/Carrier"),Flights[[#This Row],[Delay Type]]="Severe"),"Yes","No")</f>
        <v>No</v>
      </c>
    </row>
    <row r="4000" spans="1:24" x14ac:dyDescent="0.25">
      <c r="A4000" s="3">
        <v>42293</v>
      </c>
      <c r="B4000">
        <f>WEEKNUM(Flights[[#This Row],[Date]],2)</f>
        <v>42</v>
      </c>
      <c r="C4000">
        <f>WEEKDAY(Flights[[#This Row],[Date]],2)</f>
        <v>5</v>
      </c>
      <c r="D4000" t="s">
        <v>1704</v>
      </c>
      <c r="E4000" t="s">
        <v>1995</v>
      </c>
      <c r="F4000" t="s">
        <v>0</v>
      </c>
      <c r="G4000" t="s">
        <v>351</v>
      </c>
      <c r="H4000" t="str">
        <f>_xlfn.XLOOKUP(Flights[[#This Row],[Destination]],Airports!$A$1:$A$77,Airports!$D$1:$D$77,"Code not found")</f>
        <v>Sacramento</v>
      </c>
      <c r="I4000" t="str" cm="1">
        <f t="array" ref="I4000">_xlfn.XLOOKUP(Flights[[#This Row],[Destination]],_xlfn._TRO_TRAILING(Airports!A:A),_xlfn._TRO_TRAILING(Airports!E:E),"Code not found")</f>
        <v>CA</v>
      </c>
      <c r="J4000" s="1">
        <v>0.74652777777777779</v>
      </c>
      <c r="K4000">
        <f>HOUR(Flights[[#This Row],[Scheduled Departure]])</f>
        <v>17</v>
      </c>
      <c r="L4000" s="1">
        <v>0.7583333333333333</v>
      </c>
      <c r="M4000">
        <v>17</v>
      </c>
      <c r="N4000">
        <v>70</v>
      </c>
      <c r="O4000" s="14">
        <f>Flights[[#This Row],[Length (min)]]/60</f>
        <v>1.1666666666666667</v>
      </c>
      <c r="P4000">
        <v>373</v>
      </c>
      <c r="Q4000" s="17">
        <f>IFERROR(Flights[[#This Row],[Distance]]/Flights[[#This Row],[Length (hr)]],"")</f>
        <v>319.71428571428572</v>
      </c>
      <c r="R4000" s="1">
        <v>0.79861111111111116</v>
      </c>
      <c r="S4000" s="1">
        <v>0.80694444444444446</v>
      </c>
      <c r="T4000">
        <v>12</v>
      </c>
      <c r="U4000" t="str">
        <f>IF(Flights[[#This Row],[Arrival Delay]]="","Cancelled",IF(Flights[[#This Row],[Arrival Delay]]&gt;15,"Delayed","On time"))</f>
        <v>On time</v>
      </c>
      <c r="V4000" t="str">
        <f>IF(Flights[[#This Row],[Status]]&lt;&gt;"Delayed","",IF(Flights[[#This Row],[Arrival Delay]]&gt;120,"Severe",IF(Flights[[#This Row],[Arrival Delay]]&gt;60,"Major","Moderate")))</f>
        <v/>
      </c>
      <c r="X4000" t="str">
        <f>IF(OR(AND(Flights[[#This Row],[Status]]="Cancelled",Flights[[#This Row],[Cancellation Reason]]="Airline/Carrier"),Flights[[#This Row],[Delay Type]]="Severe"),"Yes","No")</f>
        <v>No</v>
      </c>
    </row>
    <row r="4001" spans="1:24" x14ac:dyDescent="0.25">
      <c r="A4001" s="3">
        <v>42293</v>
      </c>
      <c r="B4001">
        <f>WEEKNUM(Flights[[#This Row],[Date]],2)</f>
        <v>42</v>
      </c>
      <c r="C4001">
        <f>WEEKDAY(Flights[[#This Row],[Date]],2)</f>
        <v>5</v>
      </c>
      <c r="D4001" t="s">
        <v>1712</v>
      </c>
      <c r="E4001" t="s">
        <v>1995</v>
      </c>
      <c r="F4001" t="s">
        <v>0</v>
      </c>
      <c r="G4001" t="s">
        <v>15</v>
      </c>
      <c r="H4001" t="str">
        <f>_xlfn.XLOOKUP(Flights[[#This Row],[Destination]],Airports!$A$1:$A$77,Airports!$D$1:$D$77,"Code not found")</f>
        <v>Las Vegas</v>
      </c>
      <c r="I4001" t="str" cm="1">
        <f t="array" ref="I4001">_xlfn.XLOOKUP(Flights[[#This Row],[Destination]],_xlfn._TRO_TRAILING(Airports!A:A),_xlfn._TRO_TRAILING(Airports!E:E),"Code not found")</f>
        <v>NV</v>
      </c>
      <c r="J4001" s="1">
        <v>0.89583333333333337</v>
      </c>
      <c r="K4001">
        <f>HOUR(Flights[[#This Row],[Scheduled Departure]])</f>
        <v>21</v>
      </c>
      <c r="L4001" s="1">
        <v>0.90069444444444446</v>
      </c>
      <c r="M4001">
        <v>7</v>
      </c>
      <c r="N4001">
        <v>63</v>
      </c>
      <c r="O4001" s="14">
        <f>Flights[[#This Row],[Length (min)]]/60</f>
        <v>1.05</v>
      </c>
      <c r="P4001">
        <v>236</v>
      </c>
      <c r="Q4001" s="17">
        <f>IFERROR(Flights[[#This Row],[Distance]]/Flights[[#This Row],[Length (hr)]],"")</f>
        <v>224.76190476190476</v>
      </c>
      <c r="R4001" s="1">
        <v>0.9375</v>
      </c>
      <c r="S4001" s="1">
        <v>0.94444444444444442</v>
      </c>
      <c r="T4001">
        <v>10</v>
      </c>
      <c r="U4001" t="str">
        <f>IF(Flights[[#This Row],[Arrival Delay]]="","Cancelled",IF(Flights[[#This Row],[Arrival Delay]]&gt;15,"Delayed","On time"))</f>
        <v>On time</v>
      </c>
      <c r="V4001" t="str">
        <f>IF(Flights[[#This Row],[Status]]&lt;&gt;"Delayed","",IF(Flights[[#This Row],[Arrival Delay]]&gt;120,"Severe",IF(Flights[[#This Row],[Arrival Delay]]&gt;60,"Major","Moderate")))</f>
        <v/>
      </c>
      <c r="X4001" t="str">
        <f>IF(OR(AND(Flights[[#This Row],[Status]]="Cancelled",Flights[[#This Row],[Cancellation Reason]]="Airline/Carrier"),Flights[[#This Row],[Delay Type]]="Severe"),"Yes","No")</f>
        <v>No</v>
      </c>
    </row>
    <row r="4002" spans="1:24" x14ac:dyDescent="0.25">
      <c r="A4002" s="3">
        <v>42293</v>
      </c>
      <c r="B4002">
        <f>WEEKNUM(Flights[[#This Row],[Date]],2)</f>
        <v>42</v>
      </c>
      <c r="C4002">
        <f>WEEKDAY(Flights[[#This Row],[Date]],2)</f>
        <v>5</v>
      </c>
      <c r="D4002" t="s">
        <v>934</v>
      </c>
      <c r="E4002" t="s">
        <v>1990</v>
      </c>
      <c r="F4002" t="s">
        <v>0</v>
      </c>
      <c r="G4002" t="s">
        <v>281</v>
      </c>
      <c r="H4002" t="str">
        <f>_xlfn.XLOOKUP(Flights[[#This Row],[Destination]],Airports!$A$1:$A$77,Airports!$D$1:$D$77,"Code not found")</f>
        <v>Newark</v>
      </c>
      <c r="I4002" t="str" cm="1">
        <f t="array" ref="I4002">_xlfn.XLOOKUP(Flights[[#This Row],[Destination]],_xlfn._TRO_TRAILING(Airports!A:A),_xlfn._TRO_TRAILING(Airports!E:E),"Code not found")</f>
        <v>NJ</v>
      </c>
      <c r="J4002" s="1">
        <v>0.94791666666666663</v>
      </c>
      <c r="K4002">
        <f>HOUR(Flights[[#This Row],[Scheduled Departure]])</f>
        <v>22</v>
      </c>
      <c r="L4002" s="1">
        <v>0.97847222222222219</v>
      </c>
      <c r="M4002">
        <v>44</v>
      </c>
      <c r="N4002">
        <v>294</v>
      </c>
      <c r="O4002" s="14">
        <f>Flights[[#This Row],[Length (min)]]/60</f>
        <v>4.9000000000000004</v>
      </c>
      <c r="P4002">
        <v>2454</v>
      </c>
      <c r="Q4002" s="17">
        <f>IFERROR(Flights[[#This Row],[Distance]]/Flights[[#This Row],[Length (hr)]],"")</f>
        <v>500.81632653061223</v>
      </c>
      <c r="R4002" s="1">
        <v>0.28680555555555554</v>
      </c>
      <c r="S4002" s="1">
        <v>0.30763888888888891</v>
      </c>
      <c r="T4002">
        <v>30</v>
      </c>
      <c r="U4002" t="str">
        <f>IF(Flights[[#This Row],[Arrival Delay]]="","Cancelled",IF(Flights[[#This Row],[Arrival Delay]]&gt;15,"Delayed","On time"))</f>
        <v>Delayed</v>
      </c>
      <c r="V4002" t="str">
        <f>IF(Flights[[#This Row],[Status]]&lt;&gt;"Delayed","",IF(Flights[[#This Row],[Arrival Delay]]&gt;120,"Severe",IF(Flights[[#This Row],[Arrival Delay]]&gt;60,"Major","Moderate")))</f>
        <v>Moderate</v>
      </c>
      <c r="X4002" t="str">
        <f>IF(OR(AND(Flights[[#This Row],[Status]]="Cancelled",Flights[[#This Row],[Cancellation Reason]]="Airline/Carrier"),Flights[[#This Row],[Delay Type]]="Severe"),"Yes","No")</f>
        <v>No</v>
      </c>
    </row>
    <row r="4003" spans="1:24" x14ac:dyDescent="0.25">
      <c r="A4003" s="3">
        <v>42293</v>
      </c>
      <c r="B4003">
        <f>WEEKNUM(Flights[[#This Row],[Date]],2)</f>
        <v>42</v>
      </c>
      <c r="C4003">
        <f>WEEKDAY(Flights[[#This Row],[Date]],2)</f>
        <v>5</v>
      </c>
      <c r="D4003" t="s">
        <v>1843</v>
      </c>
      <c r="E4003" t="s">
        <v>1990</v>
      </c>
      <c r="F4003" t="s">
        <v>0</v>
      </c>
      <c r="G4003" t="s">
        <v>9</v>
      </c>
      <c r="H4003" t="str">
        <f>_xlfn.XLOOKUP(Flights[[#This Row],[Destination]],Airports!$A$1:$A$77,Airports!$D$1:$D$77,"Code not found")</f>
        <v>San Francisco</v>
      </c>
      <c r="I4003" t="str" cm="1">
        <f t="array" ref="I4003">_xlfn.XLOOKUP(Flights[[#This Row],[Destination]],_xlfn._TRO_TRAILING(Airports!A:A),_xlfn._TRO_TRAILING(Airports!E:E),"Code not found")</f>
        <v>CA</v>
      </c>
      <c r="J4003" s="1">
        <v>0.95416666666666672</v>
      </c>
      <c r="K4003">
        <f>HOUR(Flights[[#This Row],[Scheduled Departure]])</f>
        <v>22</v>
      </c>
      <c r="L4003" s="1">
        <v>0.97777777777777775</v>
      </c>
      <c r="M4003">
        <v>34</v>
      </c>
      <c r="N4003">
        <v>125</v>
      </c>
      <c r="O4003" s="14">
        <f>Flights[[#This Row],[Length (min)]]/60</f>
        <v>2.0833333333333335</v>
      </c>
      <c r="P4003">
        <v>337</v>
      </c>
      <c r="Q4003" s="17">
        <f>IFERROR(Flights[[#This Row],[Distance]]/Flights[[#This Row],[Length (hr)]],"")</f>
        <v>161.76</v>
      </c>
      <c r="R4003" s="1">
        <v>1.0416666666666666E-2</v>
      </c>
      <c r="S4003" s="1">
        <v>6.458333333333334E-2</v>
      </c>
      <c r="T4003">
        <v>78</v>
      </c>
      <c r="U4003" t="str">
        <f>IF(Flights[[#This Row],[Arrival Delay]]="","Cancelled",IF(Flights[[#This Row],[Arrival Delay]]&gt;15,"Delayed","On time"))</f>
        <v>Delayed</v>
      </c>
      <c r="V4003" t="str">
        <f>IF(Flights[[#This Row],[Status]]&lt;&gt;"Delayed","",IF(Flights[[#This Row],[Arrival Delay]]&gt;120,"Severe",IF(Flights[[#This Row],[Arrival Delay]]&gt;60,"Major","Moderate")))</f>
        <v>Major</v>
      </c>
      <c r="X4003" t="str">
        <f>IF(OR(AND(Flights[[#This Row],[Status]]="Cancelled",Flights[[#This Row],[Cancellation Reason]]="Airline/Carrier"),Flights[[#This Row],[Delay Type]]="Severe"),"Yes","No")</f>
        <v>No</v>
      </c>
    </row>
    <row r="4004" spans="1:24" x14ac:dyDescent="0.25">
      <c r="A4004" s="3">
        <v>42293</v>
      </c>
      <c r="B4004">
        <f>WEEKNUM(Flights[[#This Row],[Date]],2)</f>
        <v>42</v>
      </c>
      <c r="C4004">
        <f>WEEKDAY(Flights[[#This Row],[Date]],2)</f>
        <v>5</v>
      </c>
      <c r="D4004" t="s">
        <v>747</v>
      </c>
      <c r="E4004" t="s">
        <v>1989</v>
      </c>
      <c r="F4004" t="s">
        <v>0</v>
      </c>
      <c r="G4004" t="s">
        <v>26</v>
      </c>
      <c r="H4004" t="str">
        <f>_xlfn.XLOOKUP(Flights[[#This Row],[Destination]],Airports!$A$1:$A$77,Airports!$D$1:$D$77,"Code not found")</f>
        <v>Atlanta</v>
      </c>
      <c r="I4004" t="str" cm="1">
        <f t="array" ref="I4004">_xlfn.XLOOKUP(Flights[[#This Row],[Destination]],_xlfn._TRO_TRAILING(Airports!A:A),_xlfn._TRO_TRAILING(Airports!E:E),"Code not found")</f>
        <v>GA</v>
      </c>
      <c r="J4004" s="1">
        <v>0.98958333333333337</v>
      </c>
      <c r="K4004">
        <f>HOUR(Flights[[#This Row],[Scheduled Departure]])</f>
        <v>23</v>
      </c>
      <c r="L4004" s="1">
        <v>0.98888888888888893</v>
      </c>
      <c r="M4004">
        <v>-1</v>
      </c>
      <c r="N4004">
        <v>243</v>
      </c>
      <c r="O4004" s="14">
        <f>Flights[[#This Row],[Length (min)]]/60</f>
        <v>4.05</v>
      </c>
      <c r="P4004">
        <v>1947</v>
      </c>
      <c r="Q4004" s="17">
        <f>IFERROR(Flights[[#This Row],[Distance]]/Flights[[#This Row],[Length (hr)]],"")</f>
        <v>480.74074074074076</v>
      </c>
      <c r="R4004" s="1">
        <v>0.28472222222222221</v>
      </c>
      <c r="S4004" s="1">
        <v>0.28263888888888888</v>
      </c>
      <c r="T4004">
        <v>-3</v>
      </c>
      <c r="U4004" t="str">
        <f>IF(Flights[[#This Row],[Arrival Delay]]="","Cancelled",IF(Flights[[#This Row],[Arrival Delay]]&gt;15,"Delayed","On time"))</f>
        <v>On time</v>
      </c>
      <c r="V4004" t="str">
        <f>IF(Flights[[#This Row],[Status]]&lt;&gt;"Delayed","",IF(Flights[[#This Row],[Arrival Delay]]&gt;120,"Severe",IF(Flights[[#This Row],[Arrival Delay]]&gt;60,"Major","Moderate")))</f>
        <v/>
      </c>
      <c r="X4004" t="str">
        <f>IF(OR(AND(Flights[[#This Row],[Status]]="Cancelled",Flights[[#This Row],[Cancellation Reason]]="Airline/Carrier"),Flights[[#This Row],[Delay Type]]="Severe"),"Yes","No")</f>
        <v>No</v>
      </c>
    </row>
    <row r="4005" spans="1:24" x14ac:dyDescent="0.25">
      <c r="A4005" s="3">
        <v>42294</v>
      </c>
      <c r="B4005">
        <f>WEEKNUM(Flights[[#This Row],[Date]],2)</f>
        <v>42</v>
      </c>
      <c r="C4005">
        <f>WEEKDAY(Flights[[#This Row],[Date]],2)</f>
        <v>6</v>
      </c>
      <c r="D4005" t="s">
        <v>1201</v>
      </c>
      <c r="E4005" t="s">
        <v>1990</v>
      </c>
      <c r="F4005" t="s">
        <v>0</v>
      </c>
      <c r="G4005" t="s">
        <v>4</v>
      </c>
      <c r="H4005" t="str">
        <f>_xlfn.XLOOKUP(Flights[[#This Row],[Destination]],Airports!$A$1:$A$77,Airports!$D$1:$D$77,"Code not found")</f>
        <v>Chicago</v>
      </c>
      <c r="I4005" t="str" cm="1">
        <f t="array" ref="I4005">_xlfn.XLOOKUP(Flights[[#This Row],[Destination]],_xlfn._TRO_TRAILING(Airports!A:A),_xlfn._TRO_TRAILING(Airports!E:E),"Code not found")</f>
        <v>IL</v>
      </c>
      <c r="J4005" s="1">
        <v>9.7222222222222224E-3</v>
      </c>
      <c r="K4005">
        <f>HOUR(Flights[[#This Row],[Scheduled Departure]])</f>
        <v>0</v>
      </c>
      <c r="L4005" s="1">
        <v>2.0833333333333332E-2</v>
      </c>
      <c r="M4005">
        <v>16</v>
      </c>
      <c r="N4005">
        <v>235</v>
      </c>
      <c r="O4005" s="14">
        <f>Flights[[#This Row],[Length (min)]]/60</f>
        <v>3.9166666666666665</v>
      </c>
      <c r="P4005">
        <v>1744</v>
      </c>
      <c r="Q4005" s="17">
        <f>IFERROR(Flights[[#This Row],[Distance]]/Flights[[#This Row],[Length (hr)]],"")</f>
        <v>445.27659574468089</v>
      </c>
      <c r="R4005" s="1">
        <v>0.26874999999999999</v>
      </c>
      <c r="S4005" s="1">
        <v>0.2673611111111111</v>
      </c>
      <c r="T4005">
        <v>-2</v>
      </c>
      <c r="U4005" t="str">
        <f>IF(Flights[[#This Row],[Arrival Delay]]="","Cancelled",IF(Flights[[#This Row],[Arrival Delay]]&gt;15,"Delayed","On time"))</f>
        <v>On time</v>
      </c>
      <c r="V4005" t="str">
        <f>IF(Flights[[#This Row],[Status]]&lt;&gt;"Delayed","",IF(Flights[[#This Row],[Arrival Delay]]&gt;120,"Severe",IF(Flights[[#This Row],[Arrival Delay]]&gt;60,"Major","Moderate")))</f>
        <v/>
      </c>
      <c r="X4005" t="str">
        <f>IF(OR(AND(Flights[[#This Row],[Status]]="Cancelled",Flights[[#This Row],[Cancellation Reason]]="Airline/Carrier"),Flights[[#This Row],[Delay Type]]="Severe"),"Yes","No")</f>
        <v>No</v>
      </c>
    </row>
    <row r="4006" spans="1:24" x14ac:dyDescent="0.25">
      <c r="A4006" s="3">
        <v>42294</v>
      </c>
      <c r="B4006">
        <f>WEEKNUM(Flights[[#This Row],[Date]],2)</f>
        <v>42</v>
      </c>
      <c r="C4006">
        <f>WEEKDAY(Flights[[#This Row],[Date]],2)</f>
        <v>6</v>
      </c>
      <c r="D4006" t="s">
        <v>1735</v>
      </c>
      <c r="E4006" t="s">
        <v>1995</v>
      </c>
      <c r="F4006" t="s">
        <v>0</v>
      </c>
      <c r="G4006" t="s">
        <v>351</v>
      </c>
      <c r="H4006" t="str">
        <f>_xlfn.XLOOKUP(Flights[[#This Row],[Destination]],Airports!$A$1:$A$77,Airports!$D$1:$D$77,"Code not found")</f>
        <v>Sacramento</v>
      </c>
      <c r="I4006" t="str" cm="1">
        <f t="array" ref="I4006">_xlfn.XLOOKUP(Flights[[#This Row],[Destination]],_xlfn._TRO_TRAILING(Airports!A:A),_xlfn._TRO_TRAILING(Airports!E:E),"Code not found")</f>
        <v>CA</v>
      </c>
      <c r="J4006" s="1">
        <v>0.27777777777777779</v>
      </c>
      <c r="K4006">
        <f>HOUR(Flights[[#This Row],[Scheduled Departure]])</f>
        <v>6</v>
      </c>
      <c r="L4006" s="1">
        <v>0.27500000000000002</v>
      </c>
      <c r="M4006">
        <v>-4</v>
      </c>
      <c r="N4006">
        <v>74</v>
      </c>
      <c r="O4006" s="14">
        <f>Flights[[#This Row],[Length (min)]]/60</f>
        <v>1.2333333333333334</v>
      </c>
      <c r="P4006">
        <v>373</v>
      </c>
      <c r="Q4006" s="17">
        <f>IFERROR(Flights[[#This Row],[Distance]]/Flights[[#This Row],[Length (hr)]],"")</f>
        <v>302.43243243243239</v>
      </c>
      <c r="R4006" s="1">
        <v>0.3298611111111111</v>
      </c>
      <c r="S4006" s="1">
        <v>0.3263888888888889</v>
      </c>
      <c r="T4006">
        <v>-5</v>
      </c>
      <c r="U4006" t="str">
        <f>IF(Flights[[#This Row],[Arrival Delay]]="","Cancelled",IF(Flights[[#This Row],[Arrival Delay]]&gt;15,"Delayed","On time"))</f>
        <v>On time</v>
      </c>
      <c r="V4006" t="str">
        <f>IF(Flights[[#This Row],[Status]]&lt;&gt;"Delayed","",IF(Flights[[#This Row],[Arrival Delay]]&gt;120,"Severe",IF(Flights[[#This Row],[Arrival Delay]]&gt;60,"Major","Moderate")))</f>
        <v/>
      </c>
      <c r="X4006" t="str">
        <f>IF(OR(AND(Flights[[#This Row],[Status]]="Cancelled",Flights[[#This Row],[Cancellation Reason]]="Airline/Carrier"),Flights[[#This Row],[Delay Type]]="Severe"),"Yes","No")</f>
        <v>No</v>
      </c>
    </row>
    <row r="4007" spans="1:24" x14ac:dyDescent="0.25">
      <c r="A4007" s="3">
        <v>42294</v>
      </c>
      <c r="B4007">
        <f>WEEKNUM(Flights[[#This Row],[Date]],2)</f>
        <v>42</v>
      </c>
      <c r="C4007">
        <f>WEEKDAY(Flights[[#This Row],[Date]],2)</f>
        <v>6</v>
      </c>
      <c r="D4007" t="s">
        <v>1811</v>
      </c>
      <c r="E4007" t="s">
        <v>1990</v>
      </c>
      <c r="F4007" t="s">
        <v>0</v>
      </c>
      <c r="G4007" t="s">
        <v>293</v>
      </c>
      <c r="H4007" t="str">
        <f>_xlfn.XLOOKUP(Flights[[#This Row],[Destination]],Airports!$A$1:$A$77,Airports!$D$1:$D$77,"Code not found")</f>
        <v>Houston</v>
      </c>
      <c r="I4007" t="str" cm="1">
        <f t="array" ref="I4007">_xlfn.XLOOKUP(Flights[[#This Row],[Destination]],_xlfn._TRO_TRAILING(Airports!A:A),_xlfn._TRO_TRAILING(Airports!E:E),"Code not found")</f>
        <v>TX</v>
      </c>
      <c r="J4007" s="1">
        <v>0.28472222222222221</v>
      </c>
      <c r="K4007">
        <f>HOUR(Flights[[#This Row],[Scheduled Departure]])</f>
        <v>6</v>
      </c>
      <c r="L4007" s="1">
        <v>0.28263888888888888</v>
      </c>
      <c r="M4007">
        <v>-3</v>
      </c>
      <c r="N4007">
        <v>190</v>
      </c>
      <c r="O4007" s="14">
        <f>Flights[[#This Row],[Length (min)]]/60</f>
        <v>3.1666666666666665</v>
      </c>
      <c r="P4007">
        <v>1379</v>
      </c>
      <c r="Q4007" s="17">
        <f>IFERROR(Flights[[#This Row],[Distance]]/Flights[[#This Row],[Length (hr)]],"")</f>
        <v>435.47368421052636</v>
      </c>
      <c r="R4007" s="1">
        <v>0.5083333333333333</v>
      </c>
      <c r="S4007" s="1">
        <v>0.49791666666666667</v>
      </c>
      <c r="T4007">
        <v>-15</v>
      </c>
      <c r="U4007" t="str">
        <f>IF(Flights[[#This Row],[Arrival Delay]]="","Cancelled",IF(Flights[[#This Row],[Arrival Delay]]&gt;15,"Delayed","On time"))</f>
        <v>On time</v>
      </c>
      <c r="V4007" t="str">
        <f>IF(Flights[[#This Row],[Status]]&lt;&gt;"Delayed","",IF(Flights[[#This Row],[Arrival Delay]]&gt;120,"Severe",IF(Flights[[#This Row],[Arrival Delay]]&gt;60,"Major","Moderate")))</f>
        <v/>
      </c>
      <c r="X4007" t="str">
        <f>IF(OR(AND(Flights[[#This Row],[Status]]="Cancelled",Flights[[#This Row],[Cancellation Reason]]="Airline/Carrier"),Flights[[#This Row],[Delay Type]]="Severe"),"Yes","No")</f>
        <v>No</v>
      </c>
    </row>
    <row r="4008" spans="1:24" x14ac:dyDescent="0.25">
      <c r="A4008" s="3">
        <v>42294</v>
      </c>
      <c r="B4008">
        <f>WEEKNUM(Flights[[#This Row],[Date]],2)</f>
        <v>42</v>
      </c>
      <c r="C4008">
        <f>WEEKDAY(Flights[[#This Row],[Date]],2)</f>
        <v>6</v>
      </c>
      <c r="D4008" t="s">
        <v>423</v>
      </c>
      <c r="E4008" t="s">
        <v>1997</v>
      </c>
      <c r="F4008" t="s">
        <v>0</v>
      </c>
      <c r="G4008" t="s">
        <v>17</v>
      </c>
      <c r="H4008" t="str">
        <f>_xlfn.XLOOKUP(Flights[[#This Row],[Destination]],Airports!$A$1:$A$77,Airports!$D$1:$D$77,"Code not found")</f>
        <v>Honolulu</v>
      </c>
      <c r="I4008" t="str" cm="1">
        <f t="array" ref="I4008">_xlfn.XLOOKUP(Flights[[#This Row],[Destination]],_xlfn._TRO_TRAILING(Airports!A:A),_xlfn._TRO_TRAILING(Airports!E:E),"Code not found")</f>
        <v>HI</v>
      </c>
      <c r="J4008" s="1">
        <v>0.3611111111111111</v>
      </c>
      <c r="K4008">
        <f>HOUR(Flights[[#This Row],[Scheduled Departure]])</f>
        <v>8</v>
      </c>
      <c r="L4008" s="1">
        <v>0.36319444444444443</v>
      </c>
      <c r="M4008">
        <v>3</v>
      </c>
      <c r="N4008">
        <v>354</v>
      </c>
      <c r="O4008" s="14">
        <f>Flights[[#This Row],[Length (min)]]/60</f>
        <v>5.9</v>
      </c>
      <c r="P4008">
        <v>2556</v>
      </c>
      <c r="Q4008" s="17">
        <f>IFERROR(Flights[[#This Row],[Distance]]/Flights[[#This Row],[Length (hr)]],"")</f>
        <v>433.22033898305079</v>
      </c>
      <c r="R4008" s="1">
        <v>0.4861111111111111</v>
      </c>
      <c r="S4008" s="1">
        <v>0.48402777777777778</v>
      </c>
      <c r="T4008">
        <v>-3</v>
      </c>
      <c r="U4008" t="str">
        <f>IF(Flights[[#This Row],[Arrival Delay]]="","Cancelled",IF(Flights[[#This Row],[Arrival Delay]]&gt;15,"Delayed","On time"))</f>
        <v>On time</v>
      </c>
      <c r="V4008" t="str">
        <f>IF(Flights[[#This Row],[Status]]&lt;&gt;"Delayed","",IF(Flights[[#This Row],[Arrival Delay]]&gt;120,"Severe",IF(Flights[[#This Row],[Arrival Delay]]&gt;60,"Major","Moderate")))</f>
        <v/>
      </c>
      <c r="X4008" t="str">
        <f>IF(OR(AND(Flights[[#This Row],[Status]]="Cancelled",Flights[[#This Row],[Cancellation Reason]]="Airline/Carrier"),Flights[[#This Row],[Delay Type]]="Severe"),"Yes","No")</f>
        <v>No</v>
      </c>
    </row>
    <row r="4009" spans="1:24" x14ac:dyDescent="0.25">
      <c r="A4009" s="3">
        <v>42294</v>
      </c>
      <c r="B4009">
        <f>WEEKNUM(Flights[[#This Row],[Date]],2)</f>
        <v>42</v>
      </c>
      <c r="C4009">
        <f>WEEKDAY(Flights[[#This Row],[Date]],2)</f>
        <v>6</v>
      </c>
      <c r="D4009" t="s">
        <v>1234</v>
      </c>
      <c r="E4009" t="s">
        <v>1994</v>
      </c>
      <c r="F4009" t="s">
        <v>0</v>
      </c>
      <c r="G4009" t="s">
        <v>278</v>
      </c>
      <c r="H4009" t="str">
        <f>_xlfn.XLOOKUP(Flights[[#This Row],[Destination]],Airports!$A$1:$A$77,Airports!$D$1:$D$77,"Code not found")</f>
        <v>El Paso</v>
      </c>
      <c r="I4009" t="str" cm="1">
        <f t="array" ref="I4009">_xlfn.XLOOKUP(Flights[[#This Row],[Destination]],_xlfn._TRO_TRAILING(Airports!A:A),_xlfn._TRO_TRAILING(Airports!E:E),"Code not found")</f>
        <v>TX</v>
      </c>
      <c r="J4009" s="1">
        <v>0.36805555555555558</v>
      </c>
      <c r="K4009">
        <f>HOUR(Flights[[#This Row],[Scheduled Departure]])</f>
        <v>8</v>
      </c>
      <c r="L4009" s="1">
        <v>0.36666666666666664</v>
      </c>
      <c r="M4009">
        <v>-2</v>
      </c>
      <c r="N4009">
        <v>127</v>
      </c>
      <c r="O4009" s="14">
        <f>Flights[[#This Row],[Length (min)]]/60</f>
        <v>2.1166666666666667</v>
      </c>
      <c r="P4009">
        <v>715</v>
      </c>
      <c r="Q4009" s="17">
        <f>IFERROR(Flights[[#This Row],[Distance]]/Flights[[#This Row],[Length (hr)]],"")</f>
        <v>337.79527559055117</v>
      </c>
      <c r="R4009" s="1">
        <v>0.49722222222222223</v>
      </c>
      <c r="S4009" s="1">
        <v>0.49652777777777779</v>
      </c>
      <c r="T4009">
        <v>-1</v>
      </c>
      <c r="U4009" t="str">
        <f>IF(Flights[[#This Row],[Arrival Delay]]="","Cancelled",IF(Flights[[#This Row],[Arrival Delay]]&gt;15,"Delayed","On time"))</f>
        <v>On time</v>
      </c>
      <c r="V4009" t="str">
        <f>IF(Flights[[#This Row],[Status]]&lt;&gt;"Delayed","",IF(Flights[[#This Row],[Arrival Delay]]&gt;120,"Severe",IF(Flights[[#This Row],[Arrival Delay]]&gt;60,"Major","Moderate")))</f>
        <v/>
      </c>
      <c r="X4009" t="str">
        <f>IF(OR(AND(Flights[[#This Row],[Status]]="Cancelled",Flights[[#This Row],[Cancellation Reason]]="Airline/Carrier"),Flights[[#This Row],[Delay Type]]="Severe"),"Yes","No")</f>
        <v>No</v>
      </c>
    </row>
    <row r="4010" spans="1:24" x14ac:dyDescent="0.25">
      <c r="A4010" s="3">
        <v>42294</v>
      </c>
      <c r="B4010">
        <f>WEEKNUM(Flights[[#This Row],[Date]],2)</f>
        <v>42</v>
      </c>
      <c r="C4010">
        <f>WEEKDAY(Flights[[#This Row],[Date]],2)</f>
        <v>6</v>
      </c>
      <c r="D4010" t="s">
        <v>389</v>
      </c>
      <c r="E4010" t="s">
        <v>1989</v>
      </c>
      <c r="F4010" t="s">
        <v>0</v>
      </c>
      <c r="G4010" t="s">
        <v>12</v>
      </c>
      <c r="H4010" t="str">
        <f>_xlfn.XLOOKUP(Flights[[#This Row],[Destination]],Airports!$A$1:$A$77,Airports!$D$1:$D$77,"Code not found")</f>
        <v>New York</v>
      </c>
      <c r="I4010" t="str" cm="1">
        <f t="array" ref="I4010">_xlfn.XLOOKUP(Flights[[#This Row],[Destination]],_xlfn._TRO_TRAILING(Airports!A:A),_xlfn._TRO_TRAILING(Airports!E:E),"Code not found")</f>
        <v>NY</v>
      </c>
      <c r="J4010" s="1">
        <v>0.38194444444444442</v>
      </c>
      <c r="K4010">
        <f>HOUR(Flights[[#This Row],[Scheduled Departure]])</f>
        <v>9</v>
      </c>
      <c r="L4010" s="1">
        <v>0.38333333333333336</v>
      </c>
      <c r="M4010">
        <v>2</v>
      </c>
      <c r="N4010">
        <v>325</v>
      </c>
      <c r="O4010" s="14">
        <f>Flights[[#This Row],[Length (min)]]/60</f>
        <v>5.416666666666667</v>
      </c>
      <c r="P4010">
        <v>2475</v>
      </c>
      <c r="Q4010" s="17">
        <f>IFERROR(Flights[[#This Row],[Distance]]/Flights[[#This Row],[Length (hr)]],"")</f>
        <v>456.92307692307691</v>
      </c>
      <c r="R4010" s="1">
        <v>0.73888888888888893</v>
      </c>
      <c r="S4010" s="1">
        <v>0.73402777777777772</v>
      </c>
      <c r="T4010">
        <v>-7</v>
      </c>
      <c r="U4010" t="str">
        <f>IF(Flights[[#This Row],[Arrival Delay]]="","Cancelled",IF(Flights[[#This Row],[Arrival Delay]]&gt;15,"Delayed","On time"))</f>
        <v>On time</v>
      </c>
      <c r="V4010" t="str">
        <f>IF(Flights[[#This Row],[Status]]&lt;&gt;"Delayed","",IF(Flights[[#This Row],[Arrival Delay]]&gt;120,"Severe",IF(Flights[[#This Row],[Arrival Delay]]&gt;60,"Major","Moderate")))</f>
        <v/>
      </c>
      <c r="X4010" t="str">
        <f>IF(OR(AND(Flights[[#This Row],[Status]]="Cancelled",Flights[[#This Row],[Cancellation Reason]]="Airline/Carrier"),Flights[[#This Row],[Delay Type]]="Severe"),"Yes","No")</f>
        <v>No</v>
      </c>
    </row>
    <row r="4011" spans="1:24" x14ac:dyDescent="0.25">
      <c r="A4011" s="3">
        <v>42294</v>
      </c>
      <c r="B4011">
        <f>WEEKNUM(Flights[[#This Row],[Date]],2)</f>
        <v>42</v>
      </c>
      <c r="C4011">
        <f>WEEKDAY(Flights[[#This Row],[Date]],2)</f>
        <v>6</v>
      </c>
      <c r="D4011" t="s">
        <v>1842</v>
      </c>
      <c r="E4011" t="s">
        <v>1995</v>
      </c>
      <c r="F4011" t="s">
        <v>0</v>
      </c>
      <c r="G4011" t="s">
        <v>29</v>
      </c>
      <c r="H4011" t="str">
        <f>_xlfn.XLOOKUP(Flights[[#This Row],[Destination]],Airports!$A$1:$A$77,Airports!$D$1:$D$77,"Code not found")</f>
        <v>Phoenix</v>
      </c>
      <c r="I4011" t="str" cm="1">
        <f t="array" ref="I4011">_xlfn.XLOOKUP(Flights[[#This Row],[Destination]],_xlfn._TRO_TRAILING(Airports!A:A),_xlfn._TRO_TRAILING(Airports!E:E),"Code not found")</f>
        <v>AZ</v>
      </c>
      <c r="J4011" s="1">
        <v>0.58680555555555558</v>
      </c>
      <c r="K4011">
        <f>HOUR(Flights[[#This Row],[Scheduled Departure]])</f>
        <v>14</v>
      </c>
      <c r="L4011" s="1">
        <v>0.58472222222222225</v>
      </c>
      <c r="M4011">
        <v>-3</v>
      </c>
      <c r="N4011">
        <v>73</v>
      </c>
      <c r="O4011" s="14">
        <f>Flights[[#This Row],[Length (min)]]/60</f>
        <v>1.2166666666666666</v>
      </c>
      <c r="P4011">
        <v>370</v>
      </c>
      <c r="Q4011" s="17">
        <f>IFERROR(Flights[[#This Row],[Distance]]/Flights[[#This Row],[Length (hr)]],"")</f>
        <v>304.10958904109594</v>
      </c>
      <c r="R4011" s="1">
        <v>0.64236111111111116</v>
      </c>
      <c r="S4011" s="1">
        <v>0.63541666666666663</v>
      </c>
      <c r="T4011">
        <v>-10</v>
      </c>
      <c r="U4011" t="str">
        <f>IF(Flights[[#This Row],[Arrival Delay]]="","Cancelled",IF(Flights[[#This Row],[Arrival Delay]]&gt;15,"Delayed","On time"))</f>
        <v>On time</v>
      </c>
      <c r="V4011" t="str">
        <f>IF(Flights[[#This Row],[Status]]&lt;&gt;"Delayed","",IF(Flights[[#This Row],[Arrival Delay]]&gt;120,"Severe",IF(Flights[[#This Row],[Arrival Delay]]&gt;60,"Major","Moderate")))</f>
        <v/>
      </c>
      <c r="X4011" t="str">
        <f>IF(OR(AND(Flights[[#This Row],[Status]]="Cancelled",Flights[[#This Row],[Cancellation Reason]]="Airline/Carrier"),Flights[[#This Row],[Delay Type]]="Severe"),"Yes","No")</f>
        <v>No</v>
      </c>
    </row>
    <row r="4012" spans="1:24" x14ac:dyDescent="0.25">
      <c r="A4012" s="3">
        <v>42294</v>
      </c>
      <c r="B4012">
        <f>WEEKNUM(Flights[[#This Row],[Date]],2)</f>
        <v>42</v>
      </c>
      <c r="C4012">
        <f>WEEKDAY(Flights[[#This Row],[Date]],2)</f>
        <v>6</v>
      </c>
      <c r="D4012" t="s">
        <v>1066</v>
      </c>
      <c r="E4012" t="s">
        <v>1994</v>
      </c>
      <c r="F4012" t="s">
        <v>0</v>
      </c>
      <c r="G4012" t="s">
        <v>351</v>
      </c>
      <c r="H4012" t="str">
        <f>_xlfn.XLOOKUP(Flights[[#This Row],[Destination]],Airports!$A$1:$A$77,Airports!$D$1:$D$77,"Code not found")</f>
        <v>Sacramento</v>
      </c>
      <c r="I4012" t="str" cm="1">
        <f t="array" ref="I4012">_xlfn.XLOOKUP(Flights[[#This Row],[Destination]],_xlfn._TRO_TRAILING(Airports!A:A),_xlfn._TRO_TRAILING(Airports!E:E),"Code not found")</f>
        <v>CA</v>
      </c>
      <c r="J4012" s="1">
        <v>0.71875</v>
      </c>
      <c r="K4012">
        <f>HOUR(Flights[[#This Row],[Scheduled Departure]])</f>
        <v>17</v>
      </c>
      <c r="L4012" s="1">
        <v>0.71666666666666667</v>
      </c>
      <c r="M4012">
        <v>-3</v>
      </c>
      <c r="N4012">
        <v>83</v>
      </c>
      <c r="O4012" s="14">
        <f>Flights[[#This Row],[Length (min)]]/60</f>
        <v>1.3833333333333333</v>
      </c>
      <c r="P4012">
        <v>373</v>
      </c>
      <c r="Q4012" s="17">
        <f>IFERROR(Flights[[#This Row],[Distance]]/Flights[[#This Row],[Length (hr)]],"")</f>
        <v>269.63855421686748</v>
      </c>
      <c r="R4012" s="1">
        <v>0.77986111111111112</v>
      </c>
      <c r="S4012" s="1">
        <v>0.77430555555555558</v>
      </c>
      <c r="T4012">
        <v>-8</v>
      </c>
      <c r="U4012" t="str">
        <f>IF(Flights[[#This Row],[Arrival Delay]]="","Cancelled",IF(Flights[[#This Row],[Arrival Delay]]&gt;15,"Delayed","On time"))</f>
        <v>On time</v>
      </c>
      <c r="V4012" t="str">
        <f>IF(Flights[[#This Row],[Status]]&lt;&gt;"Delayed","",IF(Flights[[#This Row],[Arrival Delay]]&gt;120,"Severe",IF(Flights[[#This Row],[Arrival Delay]]&gt;60,"Major","Moderate")))</f>
        <v/>
      </c>
      <c r="X4012" t="str">
        <f>IF(OR(AND(Flights[[#This Row],[Status]]="Cancelled",Flights[[#This Row],[Cancellation Reason]]="Airline/Carrier"),Flights[[#This Row],[Delay Type]]="Severe"),"Yes","No")</f>
        <v>No</v>
      </c>
    </row>
    <row r="4013" spans="1:24" x14ac:dyDescent="0.25">
      <c r="A4013" s="3">
        <v>42294</v>
      </c>
      <c r="B4013">
        <f>WEEKNUM(Flights[[#This Row],[Date]],2)</f>
        <v>42</v>
      </c>
      <c r="C4013">
        <f>WEEKDAY(Flights[[#This Row],[Date]],2)</f>
        <v>6</v>
      </c>
      <c r="D4013" t="s">
        <v>1747</v>
      </c>
      <c r="E4013" t="s">
        <v>1995</v>
      </c>
      <c r="F4013" t="s">
        <v>0</v>
      </c>
      <c r="G4013" t="s">
        <v>29</v>
      </c>
      <c r="H4013" t="str">
        <f>_xlfn.XLOOKUP(Flights[[#This Row],[Destination]],Airports!$A$1:$A$77,Airports!$D$1:$D$77,"Code not found")</f>
        <v>Phoenix</v>
      </c>
      <c r="I4013" t="str" cm="1">
        <f t="array" ref="I4013">_xlfn.XLOOKUP(Flights[[#This Row],[Destination]],_xlfn._TRO_TRAILING(Airports!A:A),_xlfn._TRO_TRAILING(Airports!E:E),"Code not found")</f>
        <v>AZ</v>
      </c>
      <c r="J4013" s="1">
        <v>0.81944444444444442</v>
      </c>
      <c r="K4013">
        <f>HOUR(Flights[[#This Row],[Scheduled Departure]])</f>
        <v>19</v>
      </c>
      <c r="L4013" s="1">
        <v>0.81666666666666665</v>
      </c>
      <c r="M4013">
        <v>-4</v>
      </c>
      <c r="N4013">
        <v>63</v>
      </c>
      <c r="O4013" s="14">
        <f>Flights[[#This Row],[Length (min)]]/60</f>
        <v>1.05</v>
      </c>
      <c r="P4013">
        <v>370</v>
      </c>
      <c r="Q4013" s="17">
        <f>IFERROR(Flights[[#This Row],[Distance]]/Flights[[#This Row],[Length (hr)]],"")</f>
        <v>352.38095238095235</v>
      </c>
      <c r="R4013" s="1">
        <v>0.87152777777777779</v>
      </c>
      <c r="S4013" s="1">
        <v>0.86041666666666672</v>
      </c>
      <c r="T4013">
        <v>-16</v>
      </c>
      <c r="U4013" t="str">
        <f>IF(Flights[[#This Row],[Arrival Delay]]="","Cancelled",IF(Flights[[#This Row],[Arrival Delay]]&gt;15,"Delayed","On time"))</f>
        <v>On time</v>
      </c>
      <c r="V4013" t="str">
        <f>IF(Flights[[#This Row],[Status]]&lt;&gt;"Delayed","",IF(Flights[[#This Row],[Arrival Delay]]&gt;120,"Severe",IF(Flights[[#This Row],[Arrival Delay]]&gt;60,"Major","Moderate")))</f>
        <v/>
      </c>
      <c r="X4013" t="str">
        <f>IF(OR(AND(Flights[[#This Row],[Status]]="Cancelled",Flights[[#This Row],[Cancellation Reason]]="Airline/Carrier"),Flights[[#This Row],[Delay Type]]="Severe"),"Yes","No")</f>
        <v>No</v>
      </c>
    </row>
    <row r="4014" spans="1:24" x14ac:dyDescent="0.25">
      <c r="A4014" s="3">
        <v>42295</v>
      </c>
      <c r="B4014">
        <f>WEEKNUM(Flights[[#This Row],[Date]],2)</f>
        <v>42</v>
      </c>
      <c r="C4014">
        <f>WEEKDAY(Flights[[#This Row],[Date]],2)</f>
        <v>7</v>
      </c>
      <c r="D4014" t="s">
        <v>222</v>
      </c>
      <c r="E4014" t="s">
        <v>1987</v>
      </c>
      <c r="F4014" t="s">
        <v>0</v>
      </c>
      <c r="G4014" t="s">
        <v>27</v>
      </c>
      <c r="H4014" t="str">
        <f>_xlfn.XLOOKUP(Flights[[#This Row],[Destination]],Airports!$A$1:$A$77,Airports!$D$1:$D$77,"Code not found")</f>
        <v>Charlotte</v>
      </c>
      <c r="I4014" t="str" cm="1">
        <f t="array" ref="I4014">_xlfn.XLOOKUP(Flights[[#This Row],[Destination]],_xlfn._TRO_TRAILING(Airports!A:A),_xlfn._TRO_TRAILING(Airports!E:E),"Code not found")</f>
        <v>NC</v>
      </c>
      <c r="J4014" s="1">
        <v>2.7777777777777776E-2</v>
      </c>
      <c r="K4014">
        <f>HOUR(Flights[[#This Row],[Scheduled Departure]])</f>
        <v>0</v>
      </c>
      <c r="L4014" s="1">
        <v>2.5000000000000001E-2</v>
      </c>
      <c r="M4014">
        <v>-4</v>
      </c>
      <c r="N4014">
        <v>274</v>
      </c>
      <c r="O4014" s="14">
        <f>Flights[[#This Row],[Length (min)]]/60</f>
        <v>4.5666666666666664</v>
      </c>
      <c r="P4014">
        <v>2125</v>
      </c>
      <c r="Q4014" s="17">
        <f>IFERROR(Flights[[#This Row],[Distance]]/Flights[[#This Row],[Length (hr)]],"")</f>
        <v>465.32846715328469</v>
      </c>
      <c r="R4014" s="1">
        <v>0.35347222222222224</v>
      </c>
      <c r="S4014" s="1">
        <v>0.34027777777777779</v>
      </c>
      <c r="T4014">
        <v>-19</v>
      </c>
      <c r="U4014" t="str">
        <f>IF(Flights[[#This Row],[Arrival Delay]]="","Cancelled",IF(Flights[[#This Row],[Arrival Delay]]&gt;15,"Delayed","On time"))</f>
        <v>On time</v>
      </c>
      <c r="V4014" t="str">
        <f>IF(Flights[[#This Row],[Status]]&lt;&gt;"Delayed","",IF(Flights[[#This Row],[Arrival Delay]]&gt;120,"Severe",IF(Flights[[#This Row],[Arrival Delay]]&gt;60,"Major","Moderate")))</f>
        <v/>
      </c>
      <c r="X4014" t="str">
        <f>IF(OR(AND(Flights[[#This Row],[Status]]="Cancelled",Flights[[#This Row],[Cancellation Reason]]="Airline/Carrier"),Flights[[#This Row],[Delay Type]]="Severe"),"Yes","No")</f>
        <v>No</v>
      </c>
    </row>
    <row r="4015" spans="1:24" x14ac:dyDescent="0.25">
      <c r="A4015" s="3">
        <v>42295</v>
      </c>
      <c r="B4015">
        <f>WEEKNUM(Flights[[#This Row],[Date]],2)</f>
        <v>42</v>
      </c>
      <c r="C4015">
        <f>WEEKDAY(Flights[[#This Row],[Date]],2)</f>
        <v>7</v>
      </c>
      <c r="D4015" t="s">
        <v>679</v>
      </c>
      <c r="E4015" t="s">
        <v>1990</v>
      </c>
      <c r="F4015" t="s">
        <v>0</v>
      </c>
      <c r="G4015" t="s">
        <v>293</v>
      </c>
      <c r="H4015" t="str">
        <f>_xlfn.XLOOKUP(Flights[[#This Row],[Destination]],Airports!$A$1:$A$77,Airports!$D$1:$D$77,"Code not found")</f>
        <v>Houston</v>
      </c>
      <c r="I4015" t="str" cm="1">
        <f t="array" ref="I4015">_xlfn.XLOOKUP(Flights[[#This Row],[Destination]],_xlfn._TRO_TRAILING(Airports!A:A),_xlfn._TRO_TRAILING(Airports!E:E),"Code not found")</f>
        <v>TX</v>
      </c>
      <c r="J4015" s="1">
        <v>4.027777777777778E-2</v>
      </c>
      <c r="K4015">
        <f>HOUR(Flights[[#This Row],[Scheduled Departure]])</f>
        <v>0</v>
      </c>
      <c r="L4015" s="1">
        <v>3.5416666666666666E-2</v>
      </c>
      <c r="M4015">
        <v>-7</v>
      </c>
      <c r="N4015">
        <v>179</v>
      </c>
      <c r="O4015" s="14">
        <f>Flights[[#This Row],[Length (min)]]/60</f>
        <v>2.9833333333333334</v>
      </c>
      <c r="P4015">
        <v>1379</v>
      </c>
      <c r="Q4015" s="17">
        <f>IFERROR(Flights[[#This Row],[Distance]]/Flights[[#This Row],[Length (hr)]],"")</f>
        <v>462.23463687150837</v>
      </c>
      <c r="R4015" s="1">
        <v>0.25486111111111109</v>
      </c>
      <c r="S4015" s="1">
        <v>0.24305555555555555</v>
      </c>
      <c r="T4015">
        <v>-17</v>
      </c>
      <c r="U4015" t="str">
        <f>IF(Flights[[#This Row],[Arrival Delay]]="","Cancelled",IF(Flights[[#This Row],[Arrival Delay]]&gt;15,"Delayed","On time"))</f>
        <v>On time</v>
      </c>
      <c r="V4015" t="str">
        <f>IF(Flights[[#This Row],[Status]]&lt;&gt;"Delayed","",IF(Flights[[#This Row],[Arrival Delay]]&gt;120,"Severe",IF(Flights[[#This Row],[Arrival Delay]]&gt;60,"Major","Moderate")))</f>
        <v/>
      </c>
      <c r="X4015" t="str">
        <f>IF(OR(AND(Flights[[#This Row],[Status]]="Cancelled",Flights[[#This Row],[Cancellation Reason]]="Airline/Carrier"),Flights[[#This Row],[Delay Type]]="Severe"),"Yes","No")</f>
        <v>No</v>
      </c>
    </row>
    <row r="4016" spans="1:24" x14ac:dyDescent="0.25">
      <c r="A4016" s="3">
        <v>42295</v>
      </c>
      <c r="B4016">
        <f>WEEKNUM(Flights[[#This Row],[Date]],2)</f>
        <v>42</v>
      </c>
      <c r="C4016">
        <f>WEEKDAY(Flights[[#This Row],[Date]],2)</f>
        <v>7</v>
      </c>
      <c r="D4016" t="s">
        <v>1297</v>
      </c>
      <c r="E4016" t="s">
        <v>1995</v>
      </c>
      <c r="F4016" t="s">
        <v>0</v>
      </c>
      <c r="G4016" t="s">
        <v>257</v>
      </c>
      <c r="H4016" t="str">
        <f>_xlfn.XLOOKUP(Flights[[#This Row],[Destination]],Airports!$A$1:$A$77,Airports!$D$1:$D$77,"Code not found")</f>
        <v>Baltimore</v>
      </c>
      <c r="I4016" t="str" cm="1">
        <f t="array" ref="I4016">_xlfn.XLOOKUP(Flights[[#This Row],[Destination]],_xlfn._TRO_TRAILING(Airports!A:A),_xlfn._TRO_TRAILING(Airports!E:E),"Code not found")</f>
        <v>MD</v>
      </c>
      <c r="J4016" s="1">
        <v>0.28819444444444442</v>
      </c>
      <c r="K4016">
        <f>HOUR(Flights[[#This Row],[Scheduled Departure]])</f>
        <v>6</v>
      </c>
      <c r="L4016" s="1">
        <v>0.29305555555555557</v>
      </c>
      <c r="M4016">
        <v>7</v>
      </c>
      <c r="N4016">
        <v>289</v>
      </c>
      <c r="O4016" s="14">
        <f>Flights[[#This Row],[Length (min)]]/60</f>
        <v>4.8166666666666664</v>
      </c>
      <c r="P4016">
        <v>2329</v>
      </c>
      <c r="Q4016" s="17">
        <f>IFERROR(Flights[[#This Row],[Distance]]/Flights[[#This Row],[Length (hr)]],"")</f>
        <v>483.52941176470591</v>
      </c>
      <c r="R4016" s="1">
        <v>0.62152777777777779</v>
      </c>
      <c r="S4016" s="1">
        <v>0.61875000000000002</v>
      </c>
      <c r="T4016">
        <v>-4</v>
      </c>
      <c r="U4016" t="str">
        <f>IF(Flights[[#This Row],[Arrival Delay]]="","Cancelled",IF(Flights[[#This Row],[Arrival Delay]]&gt;15,"Delayed","On time"))</f>
        <v>On time</v>
      </c>
      <c r="V4016" t="str">
        <f>IF(Flights[[#This Row],[Status]]&lt;&gt;"Delayed","",IF(Flights[[#This Row],[Arrival Delay]]&gt;120,"Severe",IF(Flights[[#This Row],[Arrival Delay]]&gt;60,"Major","Moderate")))</f>
        <v/>
      </c>
      <c r="X4016" t="str">
        <f>IF(OR(AND(Flights[[#This Row],[Status]]="Cancelled",Flights[[#This Row],[Cancellation Reason]]="Airline/Carrier"),Flights[[#This Row],[Delay Type]]="Severe"),"Yes","No")</f>
        <v>No</v>
      </c>
    </row>
    <row r="4017" spans="1:24" x14ac:dyDescent="0.25">
      <c r="A4017" s="3">
        <v>42295</v>
      </c>
      <c r="B4017">
        <f>WEEKNUM(Flights[[#This Row],[Date]],2)</f>
        <v>42</v>
      </c>
      <c r="C4017">
        <f>WEEKDAY(Flights[[#This Row],[Date]],2)</f>
        <v>7</v>
      </c>
      <c r="D4017" t="s">
        <v>1802</v>
      </c>
      <c r="E4017" t="s">
        <v>1990</v>
      </c>
      <c r="F4017" t="s">
        <v>0</v>
      </c>
      <c r="G4017" t="s">
        <v>16</v>
      </c>
      <c r="H4017" t="str">
        <f>_xlfn.XLOOKUP(Flights[[#This Row],[Destination]],Airports!$A$1:$A$77,Airports!$D$1:$D$77,"Code not found")</f>
        <v>Dulles</v>
      </c>
      <c r="I4017" t="str" cm="1">
        <f t="array" ref="I4017">_xlfn.XLOOKUP(Flights[[#This Row],[Destination]],_xlfn._TRO_TRAILING(Airports!A:A),_xlfn._TRO_TRAILING(Airports!E:E),"Code not found")</f>
        <v>VA</v>
      </c>
      <c r="J4017" s="1">
        <v>0.30555555555555558</v>
      </c>
      <c r="K4017">
        <f>HOUR(Flights[[#This Row],[Scheduled Departure]])</f>
        <v>7</v>
      </c>
      <c r="L4017" s="1">
        <v>0.30486111111111114</v>
      </c>
      <c r="M4017">
        <v>-1</v>
      </c>
      <c r="N4017">
        <v>294</v>
      </c>
      <c r="O4017" s="14">
        <f>Flights[[#This Row],[Length (min)]]/60</f>
        <v>4.9000000000000004</v>
      </c>
      <c r="P4017">
        <v>2288</v>
      </c>
      <c r="Q4017" s="17">
        <f>IFERROR(Flights[[#This Row],[Distance]]/Flights[[#This Row],[Length (hr)]],"")</f>
        <v>466.93877551020404</v>
      </c>
      <c r="R4017" s="1">
        <v>0.64513888888888893</v>
      </c>
      <c r="S4017" s="1">
        <v>0.63402777777777775</v>
      </c>
      <c r="T4017">
        <v>-16</v>
      </c>
      <c r="U4017" t="str">
        <f>IF(Flights[[#This Row],[Arrival Delay]]="","Cancelled",IF(Flights[[#This Row],[Arrival Delay]]&gt;15,"Delayed","On time"))</f>
        <v>On time</v>
      </c>
      <c r="V4017" t="str">
        <f>IF(Flights[[#This Row],[Status]]&lt;&gt;"Delayed","",IF(Flights[[#This Row],[Arrival Delay]]&gt;120,"Severe",IF(Flights[[#This Row],[Arrival Delay]]&gt;60,"Major","Moderate")))</f>
        <v/>
      </c>
      <c r="X4017" t="str">
        <f>IF(OR(AND(Flights[[#This Row],[Status]]="Cancelled",Flights[[#This Row],[Cancellation Reason]]="Airline/Carrier"),Flights[[#This Row],[Delay Type]]="Severe"),"Yes","No")</f>
        <v>No</v>
      </c>
    </row>
    <row r="4018" spans="1:24" x14ac:dyDescent="0.25">
      <c r="A4018" s="3">
        <v>42295</v>
      </c>
      <c r="B4018">
        <f>WEEKNUM(Flights[[#This Row],[Date]],2)</f>
        <v>42</v>
      </c>
      <c r="C4018">
        <f>WEEKDAY(Flights[[#This Row],[Date]],2)</f>
        <v>7</v>
      </c>
      <c r="D4018" t="s">
        <v>783</v>
      </c>
      <c r="E4018" t="s">
        <v>1990</v>
      </c>
      <c r="F4018" t="s">
        <v>0</v>
      </c>
      <c r="G4018" t="s">
        <v>293</v>
      </c>
      <c r="H4018" t="str">
        <f>_xlfn.XLOOKUP(Flights[[#This Row],[Destination]],Airports!$A$1:$A$77,Airports!$D$1:$D$77,"Code not found")</f>
        <v>Houston</v>
      </c>
      <c r="I4018" t="str" cm="1">
        <f t="array" ref="I4018">_xlfn.XLOOKUP(Flights[[#This Row],[Destination]],_xlfn._TRO_TRAILING(Airports!A:A),_xlfn._TRO_TRAILING(Airports!E:E),"Code not found")</f>
        <v>TX</v>
      </c>
      <c r="J4018" s="1">
        <v>0.31319444444444444</v>
      </c>
      <c r="K4018">
        <f>HOUR(Flights[[#This Row],[Scheduled Departure]])</f>
        <v>7</v>
      </c>
      <c r="L4018" s="1">
        <v>0.31041666666666667</v>
      </c>
      <c r="M4018">
        <v>-4</v>
      </c>
      <c r="N4018">
        <v>184</v>
      </c>
      <c r="O4018" s="14">
        <f>Flights[[#This Row],[Length (min)]]/60</f>
        <v>3.0666666666666669</v>
      </c>
      <c r="P4018">
        <v>1379</v>
      </c>
      <c r="Q4018" s="17">
        <f>IFERROR(Flights[[#This Row],[Distance]]/Flights[[#This Row],[Length (hr)]],"")</f>
        <v>449.67391304347825</v>
      </c>
      <c r="R4018" s="1">
        <v>0.53333333333333333</v>
      </c>
      <c r="S4018" s="1">
        <v>0.52152777777777781</v>
      </c>
      <c r="T4018">
        <v>-17</v>
      </c>
      <c r="U4018" t="str">
        <f>IF(Flights[[#This Row],[Arrival Delay]]="","Cancelled",IF(Flights[[#This Row],[Arrival Delay]]&gt;15,"Delayed","On time"))</f>
        <v>On time</v>
      </c>
      <c r="V4018" t="str">
        <f>IF(Flights[[#This Row],[Status]]&lt;&gt;"Delayed","",IF(Flights[[#This Row],[Arrival Delay]]&gt;120,"Severe",IF(Flights[[#This Row],[Arrival Delay]]&gt;60,"Major","Moderate")))</f>
        <v/>
      </c>
      <c r="X4018" t="str">
        <f>IF(OR(AND(Flights[[#This Row],[Status]]="Cancelled",Flights[[#This Row],[Cancellation Reason]]="Airline/Carrier"),Flights[[#This Row],[Delay Type]]="Severe"),"Yes","No")</f>
        <v>No</v>
      </c>
    </row>
    <row r="4019" spans="1:24" x14ac:dyDescent="0.25">
      <c r="A4019" s="3">
        <v>42295</v>
      </c>
      <c r="B4019">
        <f>WEEKNUM(Flights[[#This Row],[Date]],2)</f>
        <v>42</v>
      </c>
      <c r="C4019">
        <f>WEEKDAY(Flights[[#This Row],[Date]],2)</f>
        <v>7</v>
      </c>
      <c r="D4019" t="s">
        <v>134</v>
      </c>
      <c r="E4019" t="s">
        <v>1987</v>
      </c>
      <c r="F4019" t="s">
        <v>0</v>
      </c>
      <c r="G4019" t="s">
        <v>3</v>
      </c>
      <c r="H4019" t="str">
        <f>_xlfn.XLOOKUP(Flights[[#This Row],[Destination]],Airports!$A$1:$A$77,Airports!$D$1:$D$77,"Code not found")</f>
        <v>Dallas</v>
      </c>
      <c r="I4019" t="str" cm="1">
        <f t="array" ref="I4019">_xlfn.XLOOKUP(Flights[[#This Row],[Destination]],_xlfn._TRO_TRAILING(Airports!A:A),_xlfn._TRO_TRAILING(Airports!E:E),"Code not found")</f>
        <v>TX</v>
      </c>
      <c r="J4019" s="1">
        <v>0.39583333333333331</v>
      </c>
      <c r="K4019">
        <f>HOUR(Flights[[#This Row],[Scheduled Departure]])</f>
        <v>9</v>
      </c>
      <c r="L4019" s="1">
        <v>0.39305555555555555</v>
      </c>
      <c r="M4019">
        <v>-4</v>
      </c>
      <c r="N4019">
        <v>198</v>
      </c>
      <c r="O4019" s="14">
        <f>Flights[[#This Row],[Length (min)]]/60</f>
        <v>3.3</v>
      </c>
      <c r="P4019">
        <v>1235</v>
      </c>
      <c r="Q4019" s="17">
        <f>IFERROR(Flights[[#This Row],[Distance]]/Flights[[#This Row],[Length (hr)]],"")</f>
        <v>374.24242424242425</v>
      </c>
      <c r="R4019" s="1">
        <v>0.6118055555555556</v>
      </c>
      <c r="S4019" s="1">
        <v>0.61388888888888893</v>
      </c>
      <c r="T4019">
        <v>3</v>
      </c>
      <c r="U4019" t="str">
        <f>IF(Flights[[#This Row],[Arrival Delay]]="","Cancelled",IF(Flights[[#This Row],[Arrival Delay]]&gt;15,"Delayed","On time"))</f>
        <v>On time</v>
      </c>
      <c r="V4019" t="str">
        <f>IF(Flights[[#This Row],[Status]]&lt;&gt;"Delayed","",IF(Flights[[#This Row],[Arrival Delay]]&gt;120,"Severe",IF(Flights[[#This Row],[Arrival Delay]]&gt;60,"Major","Moderate")))</f>
        <v/>
      </c>
      <c r="X4019" t="str">
        <f>IF(OR(AND(Flights[[#This Row],[Status]]="Cancelled",Flights[[#This Row],[Cancellation Reason]]="Airline/Carrier"),Flights[[#This Row],[Delay Type]]="Severe"),"Yes","No")</f>
        <v>No</v>
      </c>
    </row>
    <row r="4020" spans="1:24" x14ac:dyDescent="0.25">
      <c r="A4020" s="3">
        <v>42295</v>
      </c>
      <c r="B4020">
        <f>WEEKNUM(Flights[[#This Row],[Date]],2)</f>
        <v>42</v>
      </c>
      <c r="C4020">
        <f>WEEKDAY(Flights[[#This Row],[Date]],2)</f>
        <v>7</v>
      </c>
      <c r="D4020" t="s">
        <v>1804</v>
      </c>
      <c r="E4020" t="s">
        <v>1990</v>
      </c>
      <c r="F4020" t="s">
        <v>0</v>
      </c>
      <c r="G4020" t="s">
        <v>13</v>
      </c>
      <c r="H4020" t="str">
        <f>_xlfn.XLOOKUP(Flights[[#This Row],[Destination]],Airports!$A$1:$A$77,Airports!$D$1:$D$77,"Code not found")</f>
        <v>Orlando</v>
      </c>
      <c r="I4020" t="str" cm="1">
        <f t="array" ref="I4020">_xlfn.XLOOKUP(Flights[[#This Row],[Destination]],_xlfn._TRO_TRAILING(Airports!A:A),_xlfn._TRO_TRAILING(Airports!E:E),"Code not found")</f>
        <v>FL</v>
      </c>
      <c r="J4020" s="1">
        <v>0.39583333333333331</v>
      </c>
      <c r="K4020">
        <f>HOUR(Flights[[#This Row],[Scheduled Departure]])</f>
        <v>9</v>
      </c>
      <c r="L4020" s="1">
        <v>0.39652777777777776</v>
      </c>
      <c r="M4020">
        <v>1</v>
      </c>
      <c r="N4020">
        <v>283</v>
      </c>
      <c r="O4020" s="14">
        <f>Flights[[#This Row],[Length (min)]]/60</f>
        <v>4.7166666666666668</v>
      </c>
      <c r="P4020">
        <v>2218</v>
      </c>
      <c r="Q4020" s="17">
        <f>IFERROR(Flights[[#This Row],[Distance]]/Flights[[#This Row],[Length (hr)]],"")</f>
        <v>470.24734982332154</v>
      </c>
      <c r="R4020" s="1">
        <v>0.72916666666666663</v>
      </c>
      <c r="S4020" s="1">
        <v>0.71805555555555556</v>
      </c>
      <c r="T4020">
        <v>-16</v>
      </c>
      <c r="U4020" t="str">
        <f>IF(Flights[[#This Row],[Arrival Delay]]="","Cancelled",IF(Flights[[#This Row],[Arrival Delay]]&gt;15,"Delayed","On time"))</f>
        <v>On time</v>
      </c>
      <c r="V4020" t="str">
        <f>IF(Flights[[#This Row],[Status]]&lt;&gt;"Delayed","",IF(Flights[[#This Row],[Arrival Delay]]&gt;120,"Severe",IF(Flights[[#This Row],[Arrival Delay]]&gt;60,"Major","Moderate")))</f>
        <v/>
      </c>
      <c r="X4020" t="str">
        <f>IF(OR(AND(Flights[[#This Row],[Status]]="Cancelled",Flights[[#This Row],[Cancellation Reason]]="Airline/Carrier"),Flights[[#This Row],[Delay Type]]="Severe"),"Yes","No")</f>
        <v>No</v>
      </c>
    </row>
    <row r="4021" spans="1:24" x14ac:dyDescent="0.25">
      <c r="A4021" s="3">
        <v>42295</v>
      </c>
      <c r="B4021">
        <f>WEEKNUM(Flights[[#This Row],[Date]],2)</f>
        <v>42</v>
      </c>
      <c r="C4021">
        <f>WEEKDAY(Flights[[#This Row],[Date]],2)</f>
        <v>7</v>
      </c>
      <c r="D4021" t="s">
        <v>579</v>
      </c>
      <c r="E4021" t="s">
        <v>1993</v>
      </c>
      <c r="F4021" t="s">
        <v>0</v>
      </c>
      <c r="G4021" t="s">
        <v>293</v>
      </c>
      <c r="H4021" t="str">
        <f>_xlfn.XLOOKUP(Flights[[#This Row],[Destination]],Airports!$A$1:$A$77,Airports!$D$1:$D$77,"Code not found")</f>
        <v>Houston</v>
      </c>
      <c r="I4021" t="str" cm="1">
        <f t="array" ref="I4021">_xlfn.XLOOKUP(Flights[[#This Row],[Destination]],_xlfn._TRO_TRAILING(Airports!A:A),_xlfn._TRO_TRAILING(Airports!E:E),"Code not found")</f>
        <v>TX</v>
      </c>
      <c r="J4021" s="1">
        <v>0.44791666666666669</v>
      </c>
      <c r="K4021">
        <f>HOUR(Flights[[#This Row],[Scheduled Departure]])</f>
        <v>10</v>
      </c>
      <c r="L4021" s="1">
        <v>0.45069444444444445</v>
      </c>
      <c r="M4021">
        <v>4</v>
      </c>
      <c r="N4021">
        <v>191</v>
      </c>
      <c r="O4021" s="14">
        <f>Flights[[#This Row],[Length (min)]]/60</f>
        <v>3.1833333333333331</v>
      </c>
      <c r="P4021">
        <v>1379</v>
      </c>
      <c r="Q4021" s="17">
        <f>IFERROR(Flights[[#This Row],[Distance]]/Flights[[#This Row],[Length (hr)]],"")</f>
        <v>433.19371727748694</v>
      </c>
      <c r="R4021" s="1">
        <v>0.65972222222222221</v>
      </c>
      <c r="S4021" s="1">
        <v>0.66666666666666663</v>
      </c>
      <c r="T4021">
        <v>10</v>
      </c>
      <c r="U4021" t="str">
        <f>IF(Flights[[#This Row],[Arrival Delay]]="","Cancelled",IF(Flights[[#This Row],[Arrival Delay]]&gt;15,"Delayed","On time"))</f>
        <v>On time</v>
      </c>
      <c r="V4021" t="str">
        <f>IF(Flights[[#This Row],[Status]]&lt;&gt;"Delayed","",IF(Flights[[#This Row],[Arrival Delay]]&gt;120,"Severe",IF(Flights[[#This Row],[Arrival Delay]]&gt;60,"Major","Moderate")))</f>
        <v/>
      </c>
      <c r="X4021" t="str">
        <f>IF(OR(AND(Flights[[#This Row],[Status]]="Cancelled",Flights[[#This Row],[Cancellation Reason]]="Airline/Carrier"),Flights[[#This Row],[Delay Type]]="Severe"),"Yes","No")</f>
        <v>No</v>
      </c>
    </row>
    <row r="4022" spans="1:24" x14ac:dyDescent="0.25">
      <c r="A4022" s="3">
        <v>42295</v>
      </c>
      <c r="B4022">
        <f>WEEKNUM(Flights[[#This Row],[Date]],2)</f>
        <v>42</v>
      </c>
      <c r="C4022">
        <f>WEEKDAY(Flights[[#This Row],[Date]],2)</f>
        <v>7</v>
      </c>
      <c r="D4022" t="s">
        <v>231</v>
      </c>
      <c r="E4022" t="s">
        <v>1987</v>
      </c>
      <c r="F4022" t="s">
        <v>0</v>
      </c>
      <c r="G4022" t="s">
        <v>2</v>
      </c>
      <c r="H4022" t="str">
        <f>_xlfn.XLOOKUP(Flights[[#This Row],[Destination]],Airports!$A$1:$A$77,Airports!$D$1:$D$77,"Code not found")</f>
        <v>Miami</v>
      </c>
      <c r="I4022" t="str" cm="1">
        <f t="array" ref="I4022">_xlfn.XLOOKUP(Flights[[#This Row],[Destination]],_xlfn._TRO_TRAILING(Airports!A:A),_xlfn._TRO_TRAILING(Airports!E:E),"Code not found")</f>
        <v>FL</v>
      </c>
      <c r="J4022" s="1">
        <v>0.52083333333333337</v>
      </c>
      <c r="K4022">
        <f>HOUR(Flights[[#This Row],[Scheduled Departure]])</f>
        <v>12</v>
      </c>
      <c r="L4022" s="1">
        <v>0.55000000000000004</v>
      </c>
      <c r="M4022">
        <v>42</v>
      </c>
      <c r="N4022">
        <v>287</v>
      </c>
      <c r="O4022" s="14">
        <f>Flights[[#This Row],[Length (min)]]/60</f>
        <v>4.7833333333333332</v>
      </c>
      <c r="P4022">
        <v>2342</v>
      </c>
      <c r="Q4022" s="17">
        <f>IFERROR(Flights[[#This Row],[Distance]]/Flights[[#This Row],[Length (hr)]],"")</f>
        <v>489.616724738676</v>
      </c>
      <c r="R4022" s="1">
        <v>0.86111111111111116</v>
      </c>
      <c r="S4022" s="1">
        <v>0.87430555555555556</v>
      </c>
      <c r="T4022">
        <v>19</v>
      </c>
      <c r="U4022" t="str">
        <f>IF(Flights[[#This Row],[Arrival Delay]]="","Cancelled",IF(Flights[[#This Row],[Arrival Delay]]&gt;15,"Delayed","On time"))</f>
        <v>Delayed</v>
      </c>
      <c r="V4022" t="str">
        <f>IF(Flights[[#This Row],[Status]]&lt;&gt;"Delayed","",IF(Flights[[#This Row],[Arrival Delay]]&gt;120,"Severe",IF(Flights[[#This Row],[Arrival Delay]]&gt;60,"Major","Moderate")))</f>
        <v>Moderate</v>
      </c>
      <c r="X4022" t="str">
        <f>IF(OR(AND(Flights[[#This Row],[Status]]="Cancelled",Flights[[#This Row],[Cancellation Reason]]="Airline/Carrier"),Flights[[#This Row],[Delay Type]]="Severe"),"Yes","No")</f>
        <v>No</v>
      </c>
    </row>
    <row r="4023" spans="1:24" x14ac:dyDescent="0.25">
      <c r="A4023" s="3">
        <v>42295</v>
      </c>
      <c r="B4023">
        <f>WEEKNUM(Flights[[#This Row],[Date]],2)</f>
        <v>42</v>
      </c>
      <c r="C4023">
        <f>WEEKDAY(Flights[[#This Row],[Date]],2)</f>
        <v>7</v>
      </c>
      <c r="D4023" t="s">
        <v>585</v>
      </c>
      <c r="E4023" t="s">
        <v>1996</v>
      </c>
      <c r="F4023" t="s">
        <v>0</v>
      </c>
      <c r="G4023" t="s">
        <v>344</v>
      </c>
      <c r="H4023" t="str">
        <f>_xlfn.XLOOKUP(Flights[[#This Row],[Destination]],Airports!$A$1:$A$77,Airports!$D$1:$D$77,"Code not found")</f>
        <v>Seattle</v>
      </c>
      <c r="I4023" t="str" cm="1">
        <f t="array" ref="I4023">_xlfn.XLOOKUP(Flights[[#This Row],[Destination]],_xlfn._TRO_TRAILING(Airports!A:A),_xlfn._TRO_TRAILING(Airports!E:E),"Code not found")</f>
        <v>WA</v>
      </c>
      <c r="J4023" s="1">
        <v>0.60416666666666663</v>
      </c>
      <c r="K4023">
        <f>HOUR(Flights[[#This Row],[Scheduled Departure]])</f>
        <v>14</v>
      </c>
      <c r="L4023" s="1">
        <v>0.61111111111111116</v>
      </c>
      <c r="M4023">
        <v>10</v>
      </c>
      <c r="N4023">
        <v>153</v>
      </c>
      <c r="O4023" s="14">
        <f>Flights[[#This Row],[Length (min)]]/60</f>
        <v>2.5499999999999998</v>
      </c>
      <c r="P4023">
        <v>954</v>
      </c>
      <c r="Q4023" s="17">
        <f>IFERROR(Flights[[#This Row],[Distance]]/Flights[[#This Row],[Length (hr)]],"")</f>
        <v>374.11764705882354</v>
      </c>
      <c r="R4023" s="1">
        <v>0.71180555555555558</v>
      </c>
      <c r="S4023" s="1">
        <v>0.71736111111111112</v>
      </c>
      <c r="T4023">
        <v>8</v>
      </c>
      <c r="U4023" t="str">
        <f>IF(Flights[[#This Row],[Arrival Delay]]="","Cancelled",IF(Flights[[#This Row],[Arrival Delay]]&gt;15,"Delayed","On time"))</f>
        <v>On time</v>
      </c>
      <c r="V4023" t="str">
        <f>IF(Flights[[#This Row],[Status]]&lt;&gt;"Delayed","",IF(Flights[[#This Row],[Arrival Delay]]&gt;120,"Severe",IF(Flights[[#This Row],[Arrival Delay]]&gt;60,"Major","Moderate")))</f>
        <v/>
      </c>
      <c r="X4023" t="str">
        <f>IF(OR(AND(Flights[[#This Row],[Status]]="Cancelled",Flights[[#This Row],[Cancellation Reason]]="Airline/Carrier"),Flights[[#This Row],[Delay Type]]="Severe"),"Yes","No")</f>
        <v>No</v>
      </c>
    </row>
    <row r="4024" spans="1:24" x14ac:dyDescent="0.25">
      <c r="A4024" s="3">
        <v>42295</v>
      </c>
      <c r="B4024">
        <f>WEEKNUM(Flights[[#This Row],[Date]],2)</f>
        <v>42</v>
      </c>
      <c r="C4024">
        <f>WEEKDAY(Flights[[#This Row],[Date]],2)</f>
        <v>7</v>
      </c>
      <c r="D4024" t="s">
        <v>599</v>
      </c>
      <c r="E4024" t="s">
        <v>1989</v>
      </c>
      <c r="F4024" t="s">
        <v>0</v>
      </c>
      <c r="G4024" t="s">
        <v>21</v>
      </c>
      <c r="H4024" t="str">
        <f>_xlfn.XLOOKUP(Flights[[#This Row],[Destination]],Airports!$A$1:$A$77,Airports!$D$1:$D$77,"Code not found")</f>
        <v>Lihue</v>
      </c>
      <c r="I4024" t="str" cm="1">
        <f t="array" ref="I4024">_xlfn.XLOOKUP(Flights[[#This Row],[Destination]],_xlfn._TRO_TRAILING(Airports!A:A),_xlfn._TRO_TRAILING(Airports!E:E),"Code not found")</f>
        <v>HI</v>
      </c>
      <c r="J4024" s="1">
        <v>0.71875</v>
      </c>
      <c r="K4024">
        <f>HOUR(Flights[[#This Row],[Scheduled Departure]])</f>
        <v>17</v>
      </c>
      <c r="L4024" s="1">
        <v>0.72569444444444442</v>
      </c>
      <c r="M4024">
        <v>10</v>
      </c>
      <c r="N4024">
        <v>353</v>
      </c>
      <c r="O4024" s="14">
        <f>Flights[[#This Row],[Length (min)]]/60</f>
        <v>5.8833333333333337</v>
      </c>
      <c r="P4024">
        <v>2615</v>
      </c>
      <c r="Q4024" s="17">
        <f>IFERROR(Flights[[#This Row],[Distance]]/Flights[[#This Row],[Length (hr)]],"")</f>
        <v>444.47592067988666</v>
      </c>
      <c r="R4024" s="1">
        <v>0.84027777777777779</v>
      </c>
      <c r="S4024" s="1">
        <v>0.84583333333333333</v>
      </c>
      <c r="T4024">
        <v>8</v>
      </c>
      <c r="U4024" t="str">
        <f>IF(Flights[[#This Row],[Arrival Delay]]="","Cancelled",IF(Flights[[#This Row],[Arrival Delay]]&gt;15,"Delayed","On time"))</f>
        <v>On time</v>
      </c>
      <c r="V4024" t="str">
        <f>IF(Flights[[#This Row],[Status]]&lt;&gt;"Delayed","",IF(Flights[[#This Row],[Arrival Delay]]&gt;120,"Severe",IF(Flights[[#This Row],[Arrival Delay]]&gt;60,"Major","Moderate")))</f>
        <v/>
      </c>
      <c r="X4024" t="str">
        <f>IF(OR(AND(Flights[[#This Row],[Status]]="Cancelled",Flights[[#This Row],[Cancellation Reason]]="Airline/Carrier"),Flights[[#This Row],[Delay Type]]="Severe"),"Yes","No")</f>
        <v>No</v>
      </c>
    </row>
    <row r="4025" spans="1:24" x14ac:dyDescent="0.25">
      <c r="A4025" s="3">
        <v>42295</v>
      </c>
      <c r="B4025">
        <f>WEEKNUM(Flights[[#This Row],[Date]],2)</f>
        <v>42</v>
      </c>
      <c r="C4025">
        <f>WEEKDAY(Flights[[#This Row],[Date]],2)</f>
        <v>7</v>
      </c>
      <c r="D4025" t="s">
        <v>824</v>
      </c>
      <c r="E4025" t="s">
        <v>1994</v>
      </c>
      <c r="F4025" t="s">
        <v>0</v>
      </c>
      <c r="G4025" t="s">
        <v>29</v>
      </c>
      <c r="H4025" t="str">
        <f>_xlfn.XLOOKUP(Flights[[#This Row],[Destination]],Airports!$A$1:$A$77,Airports!$D$1:$D$77,"Code not found")</f>
        <v>Phoenix</v>
      </c>
      <c r="I4025" t="str" cm="1">
        <f t="array" ref="I4025">_xlfn.XLOOKUP(Flights[[#This Row],[Destination]],_xlfn._TRO_TRAILING(Airports!A:A),_xlfn._TRO_TRAILING(Airports!E:E),"Code not found")</f>
        <v>AZ</v>
      </c>
      <c r="J4025" s="1">
        <v>0.86805555555555558</v>
      </c>
      <c r="K4025">
        <f>HOUR(Flights[[#This Row],[Scheduled Departure]])</f>
        <v>20</v>
      </c>
      <c r="L4025" s="1">
        <v>0.90069444444444446</v>
      </c>
      <c r="M4025">
        <v>47</v>
      </c>
      <c r="N4025">
        <v>71</v>
      </c>
      <c r="O4025" s="14">
        <f>Flights[[#This Row],[Length (min)]]/60</f>
        <v>1.1833333333333333</v>
      </c>
      <c r="P4025">
        <v>370</v>
      </c>
      <c r="Q4025" s="17">
        <f>IFERROR(Flights[[#This Row],[Distance]]/Flights[[#This Row],[Length (hr)]],"")</f>
        <v>312.67605633802816</v>
      </c>
      <c r="R4025" s="1">
        <v>0.92986111111111114</v>
      </c>
      <c r="S4025" s="1">
        <v>0.95</v>
      </c>
      <c r="T4025">
        <v>29</v>
      </c>
      <c r="U4025" t="str">
        <f>IF(Flights[[#This Row],[Arrival Delay]]="","Cancelled",IF(Flights[[#This Row],[Arrival Delay]]&gt;15,"Delayed","On time"))</f>
        <v>Delayed</v>
      </c>
      <c r="V4025" t="str">
        <f>IF(Flights[[#This Row],[Status]]&lt;&gt;"Delayed","",IF(Flights[[#This Row],[Arrival Delay]]&gt;120,"Severe",IF(Flights[[#This Row],[Arrival Delay]]&gt;60,"Major","Moderate")))</f>
        <v>Moderate</v>
      </c>
      <c r="X4025" t="str">
        <f>IF(OR(AND(Flights[[#This Row],[Status]]="Cancelled",Flights[[#This Row],[Cancellation Reason]]="Airline/Carrier"),Flights[[#This Row],[Delay Type]]="Severe"),"Yes","No")</f>
        <v>No</v>
      </c>
    </row>
    <row r="4026" spans="1:24" x14ac:dyDescent="0.25">
      <c r="A4026" s="3">
        <v>42295</v>
      </c>
      <c r="B4026">
        <f>WEEKNUM(Flights[[#This Row],[Date]],2)</f>
        <v>42</v>
      </c>
      <c r="C4026">
        <f>WEEKDAY(Flights[[#This Row],[Date]],2)</f>
        <v>7</v>
      </c>
      <c r="D4026" t="s">
        <v>1270</v>
      </c>
      <c r="E4026" t="s">
        <v>1994</v>
      </c>
      <c r="F4026" t="s">
        <v>0</v>
      </c>
      <c r="G4026" t="s">
        <v>255</v>
      </c>
      <c r="H4026" t="str">
        <f>_xlfn.XLOOKUP(Flights[[#This Row],[Destination]],Airports!$A$1:$A$77,Airports!$D$1:$D$77,"Code not found")</f>
        <v>Boise</v>
      </c>
      <c r="I4026" t="str" cm="1">
        <f t="array" ref="I4026">_xlfn.XLOOKUP(Flights[[#This Row],[Destination]],_xlfn._TRO_TRAILING(Airports!A:A),_xlfn._TRO_TRAILING(Airports!E:E),"Code not found")</f>
        <v>ID</v>
      </c>
      <c r="J4026" s="1">
        <v>0.87152777777777779</v>
      </c>
      <c r="K4026">
        <f>HOUR(Flights[[#This Row],[Scheduled Departure]])</f>
        <v>20</v>
      </c>
      <c r="L4026" s="1">
        <v>0.90347222222222223</v>
      </c>
      <c r="M4026">
        <v>46</v>
      </c>
      <c r="N4026">
        <v>126</v>
      </c>
      <c r="O4026" s="14">
        <f>Flights[[#This Row],[Length (min)]]/60</f>
        <v>2.1</v>
      </c>
      <c r="P4026">
        <v>674</v>
      </c>
      <c r="Q4026" s="17">
        <f>IFERROR(Flights[[#This Row],[Distance]]/Flights[[#This Row],[Length (hr)]],"")</f>
        <v>320.95238095238096</v>
      </c>
      <c r="R4026" s="1">
        <v>2.0833333333333333E-3</v>
      </c>
      <c r="S4026" s="1">
        <v>3.2638888888888891E-2</v>
      </c>
      <c r="T4026">
        <v>44</v>
      </c>
      <c r="U4026" t="str">
        <f>IF(Flights[[#This Row],[Arrival Delay]]="","Cancelled",IF(Flights[[#This Row],[Arrival Delay]]&gt;15,"Delayed","On time"))</f>
        <v>Delayed</v>
      </c>
      <c r="V4026" t="str">
        <f>IF(Flights[[#This Row],[Status]]&lt;&gt;"Delayed","",IF(Flights[[#This Row],[Arrival Delay]]&gt;120,"Severe",IF(Flights[[#This Row],[Arrival Delay]]&gt;60,"Major","Moderate")))</f>
        <v>Moderate</v>
      </c>
      <c r="X4026" t="str">
        <f>IF(OR(AND(Flights[[#This Row],[Status]]="Cancelled",Flights[[#This Row],[Cancellation Reason]]="Airline/Carrier"),Flights[[#This Row],[Delay Type]]="Severe"),"Yes","No")</f>
        <v>No</v>
      </c>
    </row>
    <row r="4027" spans="1:24" x14ac:dyDescent="0.25">
      <c r="A4027" s="3">
        <v>42295</v>
      </c>
      <c r="B4027">
        <f>WEEKNUM(Flights[[#This Row],[Date]],2)</f>
        <v>42</v>
      </c>
      <c r="C4027">
        <f>WEEKDAY(Flights[[#This Row],[Date]],2)</f>
        <v>7</v>
      </c>
      <c r="D4027" t="s">
        <v>1797</v>
      </c>
      <c r="E4027" t="s">
        <v>1991</v>
      </c>
      <c r="F4027" t="s">
        <v>0</v>
      </c>
      <c r="G4027" t="s">
        <v>248</v>
      </c>
      <c r="H4027" t="str">
        <f>_xlfn.XLOOKUP(Flights[[#This Row],[Destination]],Airports!$A$1:$A$77,Airports!$D$1:$D$77,"Code not found")</f>
        <v>Anchorage</v>
      </c>
      <c r="I4027" t="str" cm="1">
        <f t="array" ref="I4027">_xlfn.XLOOKUP(Flights[[#This Row],[Destination]],_xlfn._TRO_TRAILING(Airports!A:A),_xlfn._TRO_TRAILING(Airports!E:E),"Code not found")</f>
        <v>AK</v>
      </c>
      <c r="J4027" s="1">
        <v>0.99305555555555558</v>
      </c>
      <c r="K4027">
        <f>HOUR(Flights[[#This Row],[Scheduled Departure]])</f>
        <v>23</v>
      </c>
      <c r="L4027" s="1">
        <v>0.9916666666666667</v>
      </c>
      <c r="M4027">
        <v>-2</v>
      </c>
      <c r="N4027">
        <v>339</v>
      </c>
      <c r="O4027" s="14">
        <f>Flights[[#This Row],[Length (min)]]/60</f>
        <v>5.65</v>
      </c>
      <c r="P4027">
        <v>2345</v>
      </c>
      <c r="Q4027" s="17">
        <f>IFERROR(Flights[[#This Row],[Distance]]/Flights[[#This Row],[Length (hr)]],"")</f>
        <v>415.04424778761057</v>
      </c>
      <c r="R4027" s="1">
        <v>0.19097222222222221</v>
      </c>
      <c r="S4027" s="1">
        <v>0.18541666666666667</v>
      </c>
      <c r="T4027">
        <v>-8</v>
      </c>
      <c r="U4027" t="str">
        <f>IF(Flights[[#This Row],[Arrival Delay]]="","Cancelled",IF(Flights[[#This Row],[Arrival Delay]]&gt;15,"Delayed","On time"))</f>
        <v>On time</v>
      </c>
      <c r="V4027" t="str">
        <f>IF(Flights[[#This Row],[Status]]&lt;&gt;"Delayed","",IF(Flights[[#This Row],[Arrival Delay]]&gt;120,"Severe",IF(Flights[[#This Row],[Arrival Delay]]&gt;60,"Major","Moderate")))</f>
        <v/>
      </c>
      <c r="X4027" t="str">
        <f>IF(OR(AND(Flights[[#This Row],[Status]]="Cancelled",Flights[[#This Row],[Cancellation Reason]]="Airline/Carrier"),Flights[[#This Row],[Delay Type]]="Severe"),"Yes","No")</f>
        <v>No</v>
      </c>
    </row>
    <row r="4028" spans="1:24" x14ac:dyDescent="0.25">
      <c r="A4028" s="3">
        <v>42296</v>
      </c>
      <c r="B4028">
        <f>WEEKNUM(Flights[[#This Row],[Date]],2)</f>
        <v>43</v>
      </c>
      <c r="C4028">
        <f>WEEKDAY(Flights[[#This Row],[Date]],2)</f>
        <v>1</v>
      </c>
      <c r="D4028" t="s">
        <v>170</v>
      </c>
      <c r="E4028" t="s">
        <v>1987</v>
      </c>
      <c r="F4028" t="s">
        <v>0</v>
      </c>
      <c r="G4028" t="s">
        <v>7</v>
      </c>
      <c r="H4028" t="str">
        <f>_xlfn.XLOOKUP(Flights[[#This Row],[Destination]],Airports!$A$1:$A$77,Airports!$D$1:$D$77,"Code not found")</f>
        <v>Austin</v>
      </c>
      <c r="I4028" t="str" cm="1">
        <f t="array" ref="I4028">_xlfn.XLOOKUP(Flights[[#This Row],[Destination]],_xlfn._TRO_TRAILING(Airports!A:A),_xlfn._TRO_TRAILING(Airports!E:E),"Code not found")</f>
        <v>TX</v>
      </c>
      <c r="J4028" s="1">
        <v>0.27430555555555558</v>
      </c>
      <c r="K4028">
        <f>HOUR(Flights[[#This Row],[Scheduled Departure]])</f>
        <v>6</v>
      </c>
      <c r="L4028" s="1">
        <v>0.2673611111111111</v>
      </c>
      <c r="M4028">
        <v>-10</v>
      </c>
      <c r="N4028">
        <v>172</v>
      </c>
      <c r="O4028" s="14">
        <f>Flights[[#This Row],[Length (min)]]/60</f>
        <v>2.8666666666666667</v>
      </c>
      <c r="P4028">
        <v>1242</v>
      </c>
      <c r="Q4028" s="17">
        <f>IFERROR(Flights[[#This Row],[Distance]]/Flights[[#This Row],[Length (hr)]],"")</f>
        <v>433.25581395348837</v>
      </c>
      <c r="R4028" s="1">
        <v>0.48194444444444445</v>
      </c>
      <c r="S4028" s="1">
        <v>0.47013888888888888</v>
      </c>
      <c r="T4028">
        <v>-17</v>
      </c>
      <c r="U4028" t="str">
        <f>IF(Flights[[#This Row],[Arrival Delay]]="","Cancelled",IF(Flights[[#This Row],[Arrival Delay]]&gt;15,"Delayed","On time"))</f>
        <v>On time</v>
      </c>
      <c r="V4028" t="str">
        <f>IF(Flights[[#This Row],[Status]]&lt;&gt;"Delayed","",IF(Flights[[#This Row],[Arrival Delay]]&gt;120,"Severe",IF(Flights[[#This Row],[Arrival Delay]]&gt;60,"Major","Moderate")))</f>
        <v/>
      </c>
      <c r="X4028" t="str">
        <f>IF(OR(AND(Flights[[#This Row],[Status]]="Cancelled",Flights[[#This Row],[Cancellation Reason]]="Airline/Carrier"),Flights[[#This Row],[Delay Type]]="Severe"),"Yes","No")</f>
        <v>No</v>
      </c>
    </row>
    <row r="4029" spans="1:24" x14ac:dyDescent="0.25">
      <c r="A4029" s="3">
        <v>42296</v>
      </c>
      <c r="B4029">
        <f>WEEKNUM(Flights[[#This Row],[Date]],2)</f>
        <v>43</v>
      </c>
      <c r="C4029">
        <f>WEEKDAY(Flights[[#This Row],[Date]],2)</f>
        <v>1</v>
      </c>
      <c r="D4029" t="s">
        <v>426</v>
      </c>
      <c r="E4029" t="s">
        <v>1991</v>
      </c>
      <c r="F4029" t="s">
        <v>0</v>
      </c>
      <c r="G4029" t="s">
        <v>24</v>
      </c>
      <c r="H4029" t="str">
        <f>_xlfn.XLOOKUP(Flights[[#This Row],[Destination]],Airports!$A$1:$A$77,Airports!$D$1:$D$77,"Code not found")</f>
        <v>Portland</v>
      </c>
      <c r="I4029" t="str" cm="1">
        <f t="array" ref="I4029">_xlfn.XLOOKUP(Flights[[#This Row],[Destination]],_xlfn._TRO_TRAILING(Airports!A:A),_xlfn._TRO_TRAILING(Airports!E:E),"Code not found")</f>
        <v>OR</v>
      </c>
      <c r="J4029" s="1">
        <v>0.34375</v>
      </c>
      <c r="K4029">
        <f>HOUR(Flights[[#This Row],[Scheduled Departure]])</f>
        <v>8</v>
      </c>
      <c r="L4029" s="1">
        <v>0.34027777777777779</v>
      </c>
      <c r="M4029">
        <v>-5</v>
      </c>
      <c r="N4029">
        <v>134</v>
      </c>
      <c r="O4029" s="14">
        <f>Flights[[#This Row],[Length (min)]]/60</f>
        <v>2.2333333333333334</v>
      </c>
      <c r="P4029">
        <v>834</v>
      </c>
      <c r="Q4029" s="17">
        <f>IFERROR(Flights[[#This Row],[Distance]]/Flights[[#This Row],[Length (hr)]],"")</f>
        <v>373.43283582089549</v>
      </c>
      <c r="R4029" s="1">
        <v>0.44722222222222224</v>
      </c>
      <c r="S4029" s="1">
        <v>0.43333333333333335</v>
      </c>
      <c r="T4029">
        <v>-20</v>
      </c>
      <c r="U4029" t="str">
        <f>IF(Flights[[#This Row],[Arrival Delay]]="","Cancelled",IF(Flights[[#This Row],[Arrival Delay]]&gt;15,"Delayed","On time"))</f>
        <v>On time</v>
      </c>
      <c r="V4029" t="str">
        <f>IF(Flights[[#This Row],[Status]]&lt;&gt;"Delayed","",IF(Flights[[#This Row],[Arrival Delay]]&gt;120,"Severe",IF(Flights[[#This Row],[Arrival Delay]]&gt;60,"Major","Moderate")))</f>
        <v/>
      </c>
      <c r="X4029" t="str">
        <f>IF(OR(AND(Flights[[#This Row],[Status]]="Cancelled",Flights[[#This Row],[Cancellation Reason]]="Airline/Carrier"),Flights[[#This Row],[Delay Type]]="Severe"),"Yes","No")</f>
        <v>No</v>
      </c>
    </row>
    <row r="4030" spans="1:24" x14ac:dyDescent="0.25">
      <c r="A4030" s="3">
        <v>42296</v>
      </c>
      <c r="B4030">
        <f>WEEKNUM(Flights[[#This Row],[Date]],2)</f>
        <v>43</v>
      </c>
      <c r="C4030">
        <f>WEEKDAY(Flights[[#This Row],[Date]],2)</f>
        <v>1</v>
      </c>
      <c r="D4030" t="s">
        <v>416</v>
      </c>
      <c r="E4030" t="s">
        <v>1989</v>
      </c>
      <c r="F4030" t="s">
        <v>0</v>
      </c>
      <c r="G4030" t="s">
        <v>17</v>
      </c>
      <c r="H4030" t="str">
        <f>_xlfn.XLOOKUP(Flights[[#This Row],[Destination]],Airports!$A$1:$A$77,Airports!$D$1:$D$77,"Code not found")</f>
        <v>Honolulu</v>
      </c>
      <c r="I4030" t="str" cm="1">
        <f t="array" ref="I4030">_xlfn.XLOOKUP(Flights[[#This Row],[Destination]],_xlfn._TRO_TRAILING(Airports!A:A),_xlfn._TRO_TRAILING(Airports!E:E),"Code not found")</f>
        <v>HI</v>
      </c>
      <c r="J4030" s="1">
        <v>0.35416666666666669</v>
      </c>
      <c r="K4030">
        <f>HOUR(Flights[[#This Row],[Scheduled Departure]])</f>
        <v>8</v>
      </c>
      <c r="L4030" s="1">
        <v>0.35347222222222224</v>
      </c>
      <c r="M4030">
        <v>-1</v>
      </c>
      <c r="N4030">
        <v>334</v>
      </c>
      <c r="O4030" s="14">
        <f>Flights[[#This Row],[Length (min)]]/60</f>
        <v>5.5666666666666664</v>
      </c>
      <c r="P4030">
        <v>2556</v>
      </c>
      <c r="Q4030" s="17">
        <f>IFERROR(Flights[[#This Row],[Distance]]/Flights[[#This Row],[Length (hr)]],"")</f>
        <v>459.16167664670661</v>
      </c>
      <c r="R4030" s="1">
        <v>0.47013888888888888</v>
      </c>
      <c r="S4030" s="1">
        <v>0.46041666666666664</v>
      </c>
      <c r="T4030">
        <v>-14</v>
      </c>
      <c r="U4030" t="str">
        <f>IF(Flights[[#This Row],[Arrival Delay]]="","Cancelled",IF(Flights[[#This Row],[Arrival Delay]]&gt;15,"Delayed","On time"))</f>
        <v>On time</v>
      </c>
      <c r="V4030" t="str">
        <f>IF(Flights[[#This Row],[Status]]&lt;&gt;"Delayed","",IF(Flights[[#This Row],[Arrival Delay]]&gt;120,"Severe",IF(Flights[[#This Row],[Arrival Delay]]&gt;60,"Major","Moderate")))</f>
        <v/>
      </c>
      <c r="X4030" t="str">
        <f>IF(OR(AND(Flights[[#This Row],[Status]]="Cancelled",Flights[[#This Row],[Cancellation Reason]]="Airline/Carrier"),Flights[[#This Row],[Delay Type]]="Severe"),"Yes","No")</f>
        <v>No</v>
      </c>
    </row>
    <row r="4031" spans="1:24" x14ac:dyDescent="0.25">
      <c r="A4031" s="3">
        <v>42296</v>
      </c>
      <c r="B4031">
        <f>WEEKNUM(Flights[[#This Row],[Date]],2)</f>
        <v>43</v>
      </c>
      <c r="C4031">
        <f>WEEKDAY(Flights[[#This Row],[Date]],2)</f>
        <v>1</v>
      </c>
      <c r="D4031" t="s">
        <v>976</v>
      </c>
      <c r="E4031" t="s">
        <v>1990</v>
      </c>
      <c r="F4031" t="s">
        <v>0</v>
      </c>
      <c r="G4031" t="s">
        <v>10</v>
      </c>
      <c r="H4031" t="str">
        <f>_xlfn.XLOOKUP(Flights[[#This Row],[Destination]],Airports!$A$1:$A$77,Airports!$D$1:$D$77,"Code not found")</f>
        <v>Boston</v>
      </c>
      <c r="I4031" t="str" cm="1">
        <f t="array" ref="I4031">_xlfn.XLOOKUP(Flights[[#This Row],[Destination]],_xlfn._TRO_TRAILING(Airports!A:A),_xlfn._TRO_TRAILING(Airports!E:E),"Code not found")</f>
        <v>MA</v>
      </c>
      <c r="J4031" s="1">
        <v>0.3611111111111111</v>
      </c>
      <c r="K4031">
        <f>HOUR(Flights[[#This Row],[Scheduled Departure]])</f>
        <v>8</v>
      </c>
      <c r="L4031" s="1">
        <v>0.36527777777777776</v>
      </c>
      <c r="M4031">
        <v>6</v>
      </c>
      <c r="N4031">
        <v>337</v>
      </c>
      <c r="O4031" s="14">
        <f>Flights[[#This Row],[Length (min)]]/60</f>
        <v>5.6166666666666663</v>
      </c>
      <c r="P4031">
        <v>2611</v>
      </c>
      <c r="Q4031" s="17">
        <f>IFERROR(Flights[[#This Row],[Distance]]/Flights[[#This Row],[Length (hr)]],"")</f>
        <v>464.86646884273</v>
      </c>
      <c r="R4031" s="1">
        <v>0.71805555555555556</v>
      </c>
      <c r="S4031" s="1">
        <v>0.72430555555555554</v>
      </c>
      <c r="T4031">
        <v>9</v>
      </c>
      <c r="U4031" t="str">
        <f>IF(Flights[[#This Row],[Arrival Delay]]="","Cancelled",IF(Flights[[#This Row],[Arrival Delay]]&gt;15,"Delayed","On time"))</f>
        <v>On time</v>
      </c>
      <c r="V4031" t="str">
        <f>IF(Flights[[#This Row],[Status]]&lt;&gt;"Delayed","",IF(Flights[[#This Row],[Arrival Delay]]&gt;120,"Severe",IF(Flights[[#This Row],[Arrival Delay]]&gt;60,"Major","Moderate")))</f>
        <v/>
      </c>
      <c r="X4031" t="str">
        <f>IF(OR(AND(Flights[[#This Row],[Status]]="Cancelled",Flights[[#This Row],[Cancellation Reason]]="Airline/Carrier"),Flights[[#This Row],[Delay Type]]="Severe"),"Yes","No")</f>
        <v>No</v>
      </c>
    </row>
    <row r="4032" spans="1:24" x14ac:dyDescent="0.25">
      <c r="A4032" s="3">
        <v>42296</v>
      </c>
      <c r="B4032">
        <f>WEEKNUM(Flights[[#This Row],[Date]],2)</f>
        <v>43</v>
      </c>
      <c r="C4032">
        <f>WEEKDAY(Flights[[#This Row],[Date]],2)</f>
        <v>1</v>
      </c>
      <c r="D4032" t="s">
        <v>389</v>
      </c>
      <c r="E4032" t="s">
        <v>1989</v>
      </c>
      <c r="F4032" t="s">
        <v>0</v>
      </c>
      <c r="G4032" t="s">
        <v>12</v>
      </c>
      <c r="H4032" t="str">
        <f>_xlfn.XLOOKUP(Flights[[#This Row],[Destination]],Airports!$A$1:$A$77,Airports!$D$1:$D$77,"Code not found")</f>
        <v>New York</v>
      </c>
      <c r="I4032" t="str" cm="1">
        <f t="array" ref="I4032">_xlfn.XLOOKUP(Flights[[#This Row],[Destination]],_xlfn._TRO_TRAILING(Airports!A:A),_xlfn._TRO_TRAILING(Airports!E:E),"Code not found")</f>
        <v>NY</v>
      </c>
      <c r="J4032" s="1">
        <v>0.38194444444444442</v>
      </c>
      <c r="K4032">
        <f>HOUR(Flights[[#This Row],[Scheduled Departure]])</f>
        <v>9</v>
      </c>
      <c r="L4032" s="1">
        <v>0.37986111111111109</v>
      </c>
      <c r="M4032">
        <v>-3</v>
      </c>
      <c r="N4032">
        <v>332</v>
      </c>
      <c r="O4032" s="14">
        <f>Flights[[#This Row],[Length (min)]]/60</f>
        <v>5.5333333333333332</v>
      </c>
      <c r="P4032">
        <v>2475</v>
      </c>
      <c r="Q4032" s="17">
        <f>IFERROR(Flights[[#This Row],[Distance]]/Flights[[#This Row],[Length (hr)]],"")</f>
        <v>447.28915662650604</v>
      </c>
      <c r="R4032" s="1">
        <v>0.74027777777777781</v>
      </c>
      <c r="S4032" s="1">
        <v>0.73541666666666672</v>
      </c>
      <c r="T4032">
        <v>-7</v>
      </c>
      <c r="U4032" t="str">
        <f>IF(Flights[[#This Row],[Arrival Delay]]="","Cancelled",IF(Flights[[#This Row],[Arrival Delay]]&gt;15,"Delayed","On time"))</f>
        <v>On time</v>
      </c>
      <c r="V4032" t="str">
        <f>IF(Flights[[#This Row],[Status]]&lt;&gt;"Delayed","",IF(Flights[[#This Row],[Arrival Delay]]&gt;120,"Severe",IF(Flights[[#This Row],[Arrival Delay]]&gt;60,"Major","Moderate")))</f>
        <v/>
      </c>
      <c r="X4032" t="str">
        <f>IF(OR(AND(Flights[[#This Row],[Status]]="Cancelled",Flights[[#This Row],[Cancellation Reason]]="Airline/Carrier"),Flights[[#This Row],[Delay Type]]="Severe"),"Yes","No")</f>
        <v>No</v>
      </c>
    </row>
    <row r="4033" spans="1:24" x14ac:dyDescent="0.25">
      <c r="A4033" s="3">
        <v>42296</v>
      </c>
      <c r="B4033">
        <f>WEEKNUM(Flights[[#This Row],[Date]],2)</f>
        <v>43</v>
      </c>
      <c r="C4033">
        <f>WEEKDAY(Flights[[#This Row],[Date]],2)</f>
        <v>1</v>
      </c>
      <c r="D4033" t="s">
        <v>1825</v>
      </c>
      <c r="E4033" t="s">
        <v>1995</v>
      </c>
      <c r="F4033" t="s">
        <v>0</v>
      </c>
      <c r="G4033" t="s">
        <v>340</v>
      </c>
      <c r="H4033" t="str">
        <f>_xlfn.XLOOKUP(Flights[[#This Row],[Destination]],Airports!$A$1:$A$77,Airports!$D$1:$D$77,"Code not found")</f>
        <v>San Antonio</v>
      </c>
      <c r="I4033" t="str" cm="1">
        <f t="array" ref="I4033">_xlfn.XLOOKUP(Flights[[#This Row],[Destination]],_xlfn._TRO_TRAILING(Airports!A:A),_xlfn._TRO_TRAILING(Airports!E:E),"Code not found")</f>
        <v>TX</v>
      </c>
      <c r="J4033" s="1">
        <v>0.42708333333333331</v>
      </c>
      <c r="K4033">
        <f>HOUR(Flights[[#This Row],[Scheduled Departure]])</f>
        <v>10</v>
      </c>
      <c r="L4033" s="1">
        <v>0.42638888888888887</v>
      </c>
      <c r="M4033">
        <v>-1</v>
      </c>
      <c r="N4033">
        <v>150</v>
      </c>
      <c r="O4033" s="14">
        <f>Flights[[#This Row],[Length (min)]]/60</f>
        <v>2.5</v>
      </c>
      <c r="P4033">
        <v>1211</v>
      </c>
      <c r="Q4033" s="17">
        <f>IFERROR(Flights[[#This Row],[Distance]]/Flights[[#This Row],[Length (hr)]],"")</f>
        <v>484.4</v>
      </c>
      <c r="R4033" s="1">
        <v>0.62847222222222221</v>
      </c>
      <c r="S4033" s="1">
        <v>0.61388888888888893</v>
      </c>
      <c r="T4033">
        <v>-21</v>
      </c>
      <c r="U4033" t="str">
        <f>IF(Flights[[#This Row],[Arrival Delay]]="","Cancelled",IF(Flights[[#This Row],[Arrival Delay]]&gt;15,"Delayed","On time"))</f>
        <v>On time</v>
      </c>
      <c r="V4033" t="str">
        <f>IF(Flights[[#This Row],[Status]]&lt;&gt;"Delayed","",IF(Flights[[#This Row],[Arrival Delay]]&gt;120,"Severe",IF(Flights[[#This Row],[Arrival Delay]]&gt;60,"Major","Moderate")))</f>
        <v/>
      </c>
      <c r="X4033" t="str">
        <f>IF(OR(AND(Flights[[#This Row],[Status]]="Cancelled",Flights[[#This Row],[Cancellation Reason]]="Airline/Carrier"),Flights[[#This Row],[Delay Type]]="Severe"),"Yes","No")</f>
        <v>No</v>
      </c>
    </row>
    <row r="4034" spans="1:24" x14ac:dyDescent="0.25">
      <c r="A4034" s="3">
        <v>42296</v>
      </c>
      <c r="B4034">
        <f>WEEKNUM(Flights[[#This Row],[Date]],2)</f>
        <v>43</v>
      </c>
      <c r="C4034">
        <f>WEEKDAY(Flights[[#This Row],[Date]],2)</f>
        <v>1</v>
      </c>
      <c r="D4034" t="s">
        <v>197</v>
      </c>
      <c r="E4034" t="s">
        <v>1987</v>
      </c>
      <c r="F4034" t="s">
        <v>0</v>
      </c>
      <c r="G4034" t="s">
        <v>30</v>
      </c>
      <c r="H4034" t="str">
        <f>_xlfn.XLOOKUP(Flights[[#This Row],[Destination]],Airports!$A$1:$A$77,Airports!$D$1:$D$77,"Code not found")</f>
        <v>Pittsburgh</v>
      </c>
      <c r="I4034" t="str" cm="1">
        <f t="array" ref="I4034">_xlfn.XLOOKUP(Flights[[#This Row],[Destination]],_xlfn._TRO_TRAILING(Airports!A:A),_xlfn._TRO_TRAILING(Airports!E:E),"Code not found")</f>
        <v>PA</v>
      </c>
      <c r="J4034" s="1">
        <v>0.4826388888888889</v>
      </c>
      <c r="K4034">
        <f>HOUR(Flights[[#This Row],[Scheduled Departure]])</f>
        <v>11</v>
      </c>
      <c r="L4034" s="1">
        <v>0.48194444444444445</v>
      </c>
      <c r="M4034">
        <v>-1</v>
      </c>
      <c r="N4034">
        <v>278</v>
      </c>
      <c r="O4034" s="14">
        <f>Flights[[#This Row],[Length (min)]]/60</f>
        <v>4.6333333333333337</v>
      </c>
      <c r="P4034">
        <v>2136</v>
      </c>
      <c r="Q4034" s="17">
        <f>IFERROR(Flights[[#This Row],[Distance]]/Flights[[#This Row],[Length (hr)]],"")</f>
        <v>461.00719424460425</v>
      </c>
      <c r="R4034" s="1">
        <v>0.80486111111111114</v>
      </c>
      <c r="S4034" s="1">
        <v>0.8</v>
      </c>
      <c r="T4034">
        <v>-7</v>
      </c>
      <c r="U4034" t="str">
        <f>IF(Flights[[#This Row],[Arrival Delay]]="","Cancelled",IF(Flights[[#This Row],[Arrival Delay]]&gt;15,"Delayed","On time"))</f>
        <v>On time</v>
      </c>
      <c r="V4034" t="str">
        <f>IF(Flights[[#This Row],[Status]]&lt;&gt;"Delayed","",IF(Flights[[#This Row],[Arrival Delay]]&gt;120,"Severe",IF(Flights[[#This Row],[Arrival Delay]]&gt;60,"Major","Moderate")))</f>
        <v/>
      </c>
      <c r="X4034" t="str">
        <f>IF(OR(AND(Flights[[#This Row],[Status]]="Cancelled",Flights[[#This Row],[Cancellation Reason]]="Airline/Carrier"),Flights[[#This Row],[Delay Type]]="Severe"),"Yes","No")</f>
        <v>No</v>
      </c>
    </row>
    <row r="4035" spans="1:24" x14ac:dyDescent="0.25">
      <c r="A4035" s="3">
        <v>42296</v>
      </c>
      <c r="B4035">
        <f>WEEKNUM(Flights[[#This Row],[Date]],2)</f>
        <v>43</v>
      </c>
      <c r="C4035">
        <f>WEEKDAY(Flights[[#This Row],[Date]],2)</f>
        <v>1</v>
      </c>
      <c r="D4035" t="s">
        <v>1126</v>
      </c>
      <c r="E4035" t="s">
        <v>1995</v>
      </c>
      <c r="F4035" t="s">
        <v>0</v>
      </c>
      <c r="G4035" t="s">
        <v>9</v>
      </c>
      <c r="H4035" t="str">
        <f>_xlfn.XLOOKUP(Flights[[#This Row],[Destination]],Airports!$A$1:$A$77,Airports!$D$1:$D$77,"Code not found")</f>
        <v>San Francisco</v>
      </c>
      <c r="I4035" t="str" cm="1">
        <f t="array" ref="I4035">_xlfn.XLOOKUP(Flights[[#This Row],[Destination]],_xlfn._TRO_TRAILING(Airports!A:A),_xlfn._TRO_TRAILING(Airports!E:E),"Code not found")</f>
        <v>CA</v>
      </c>
      <c r="J4035" s="1">
        <v>0.56597222222222221</v>
      </c>
      <c r="K4035">
        <f>HOUR(Flights[[#This Row],[Scheduled Departure]])</f>
        <v>13</v>
      </c>
      <c r="L4035" s="1">
        <v>0.56597222222222221</v>
      </c>
      <c r="M4035">
        <v>0</v>
      </c>
      <c r="N4035">
        <v>81</v>
      </c>
      <c r="O4035" s="14">
        <f>Flights[[#This Row],[Length (min)]]/60</f>
        <v>1.35</v>
      </c>
      <c r="P4035">
        <v>337</v>
      </c>
      <c r="Q4035" s="17">
        <f>IFERROR(Flights[[#This Row],[Distance]]/Flights[[#This Row],[Length (hr)]],"")</f>
        <v>249.62962962962962</v>
      </c>
      <c r="R4035" s="1">
        <v>0.62152777777777779</v>
      </c>
      <c r="S4035" s="1">
        <v>0.62222222222222223</v>
      </c>
      <c r="T4035">
        <v>1</v>
      </c>
      <c r="U4035" t="str">
        <f>IF(Flights[[#This Row],[Arrival Delay]]="","Cancelled",IF(Flights[[#This Row],[Arrival Delay]]&gt;15,"Delayed","On time"))</f>
        <v>On time</v>
      </c>
      <c r="V4035" t="str">
        <f>IF(Flights[[#This Row],[Status]]&lt;&gt;"Delayed","",IF(Flights[[#This Row],[Arrival Delay]]&gt;120,"Severe",IF(Flights[[#This Row],[Arrival Delay]]&gt;60,"Major","Moderate")))</f>
        <v/>
      </c>
      <c r="X4035" t="str">
        <f>IF(OR(AND(Flights[[#This Row],[Status]]="Cancelled",Flights[[#This Row],[Cancellation Reason]]="Airline/Carrier"),Flights[[#This Row],[Delay Type]]="Severe"),"Yes","No")</f>
        <v>No</v>
      </c>
    </row>
    <row r="4036" spans="1:24" x14ac:dyDescent="0.25">
      <c r="A4036" s="3">
        <v>42296</v>
      </c>
      <c r="B4036">
        <f>WEEKNUM(Flights[[#This Row],[Date]],2)</f>
        <v>43</v>
      </c>
      <c r="C4036">
        <f>WEEKDAY(Flights[[#This Row],[Date]],2)</f>
        <v>1</v>
      </c>
      <c r="D4036" t="s">
        <v>544</v>
      </c>
      <c r="E4036" t="s">
        <v>1998</v>
      </c>
      <c r="F4036" t="s">
        <v>0</v>
      </c>
      <c r="G4036" t="s">
        <v>273</v>
      </c>
      <c r="H4036" t="str">
        <f>_xlfn.XLOOKUP(Flights[[#This Row],[Destination]],Airports!$A$1:$A$77,Airports!$D$1:$D$77,"Code not found")</f>
        <v>Denver</v>
      </c>
      <c r="I4036" t="str" cm="1">
        <f t="array" ref="I4036">_xlfn.XLOOKUP(Flights[[#This Row],[Destination]],_xlfn._TRO_TRAILING(Airports!A:A),_xlfn._TRO_TRAILING(Airports!E:E),"Code not found")</f>
        <v>CO</v>
      </c>
      <c r="J4036" s="1">
        <v>0.60416666666666663</v>
      </c>
      <c r="K4036">
        <f>HOUR(Flights[[#This Row],[Scheduled Departure]])</f>
        <v>14</v>
      </c>
      <c r="L4036" s="1">
        <v>0.59791666666666665</v>
      </c>
      <c r="M4036">
        <v>-9</v>
      </c>
      <c r="N4036">
        <v>138</v>
      </c>
      <c r="O4036" s="14">
        <f>Flights[[#This Row],[Length (min)]]/60</f>
        <v>2.2999999999999998</v>
      </c>
      <c r="P4036">
        <v>862</v>
      </c>
      <c r="Q4036" s="17">
        <f>IFERROR(Flights[[#This Row],[Distance]]/Flights[[#This Row],[Length (hr)]],"")</f>
        <v>374.78260869565219</v>
      </c>
      <c r="R4036" s="1">
        <v>0.74236111111111114</v>
      </c>
      <c r="S4036" s="1">
        <v>0.73541666666666672</v>
      </c>
      <c r="T4036">
        <v>-10</v>
      </c>
      <c r="U4036" t="str">
        <f>IF(Flights[[#This Row],[Arrival Delay]]="","Cancelled",IF(Flights[[#This Row],[Arrival Delay]]&gt;15,"Delayed","On time"))</f>
        <v>On time</v>
      </c>
      <c r="V4036" t="str">
        <f>IF(Flights[[#This Row],[Status]]&lt;&gt;"Delayed","",IF(Flights[[#This Row],[Arrival Delay]]&gt;120,"Severe",IF(Flights[[#This Row],[Arrival Delay]]&gt;60,"Major","Moderate")))</f>
        <v/>
      </c>
      <c r="X4036" t="str">
        <f>IF(OR(AND(Flights[[#This Row],[Status]]="Cancelled",Flights[[#This Row],[Cancellation Reason]]="Airline/Carrier"),Flights[[#This Row],[Delay Type]]="Severe"),"Yes","No")</f>
        <v>No</v>
      </c>
    </row>
    <row r="4037" spans="1:24" x14ac:dyDescent="0.25">
      <c r="A4037" s="3">
        <v>42296</v>
      </c>
      <c r="B4037">
        <f>WEEKNUM(Flights[[#This Row],[Date]],2)</f>
        <v>43</v>
      </c>
      <c r="C4037">
        <f>WEEKDAY(Flights[[#This Row],[Date]],2)</f>
        <v>1</v>
      </c>
      <c r="D4037" t="s">
        <v>1363</v>
      </c>
      <c r="E4037" t="s">
        <v>1995</v>
      </c>
      <c r="F4037" t="s">
        <v>0</v>
      </c>
      <c r="G4037" t="s">
        <v>273</v>
      </c>
      <c r="H4037" t="str">
        <f>_xlfn.XLOOKUP(Flights[[#This Row],[Destination]],Airports!$A$1:$A$77,Airports!$D$1:$D$77,"Code not found")</f>
        <v>Denver</v>
      </c>
      <c r="I4037" t="str" cm="1">
        <f t="array" ref="I4037">_xlfn.XLOOKUP(Flights[[#This Row],[Destination]],_xlfn._TRO_TRAILING(Airports!A:A),_xlfn._TRO_TRAILING(Airports!E:E),"Code not found")</f>
        <v>CO</v>
      </c>
      <c r="J4037" s="1">
        <v>0.625</v>
      </c>
      <c r="K4037">
        <f>HOUR(Flights[[#This Row],[Scheduled Departure]])</f>
        <v>15</v>
      </c>
      <c r="L4037" s="1">
        <v>0.62361111111111112</v>
      </c>
      <c r="M4037">
        <v>-2</v>
      </c>
      <c r="N4037">
        <v>126</v>
      </c>
      <c r="O4037" s="14">
        <f>Flights[[#This Row],[Length (min)]]/60</f>
        <v>2.1</v>
      </c>
      <c r="P4037">
        <v>862</v>
      </c>
      <c r="Q4037" s="17">
        <f>IFERROR(Flights[[#This Row],[Distance]]/Flights[[#This Row],[Length (hr)]],"")</f>
        <v>410.47619047619048</v>
      </c>
      <c r="R4037" s="1">
        <v>0.76041666666666663</v>
      </c>
      <c r="S4037" s="1">
        <v>0.75277777777777777</v>
      </c>
      <c r="T4037">
        <v>-11</v>
      </c>
      <c r="U4037" t="str">
        <f>IF(Flights[[#This Row],[Arrival Delay]]="","Cancelled",IF(Flights[[#This Row],[Arrival Delay]]&gt;15,"Delayed","On time"))</f>
        <v>On time</v>
      </c>
      <c r="V4037" t="str">
        <f>IF(Flights[[#This Row],[Status]]&lt;&gt;"Delayed","",IF(Flights[[#This Row],[Arrival Delay]]&gt;120,"Severe",IF(Flights[[#This Row],[Arrival Delay]]&gt;60,"Major","Moderate")))</f>
        <v/>
      </c>
      <c r="X4037" t="str">
        <f>IF(OR(AND(Flights[[#This Row],[Status]]="Cancelled",Flights[[#This Row],[Cancellation Reason]]="Airline/Carrier"),Flights[[#This Row],[Delay Type]]="Severe"),"Yes","No")</f>
        <v>No</v>
      </c>
    </row>
    <row r="4038" spans="1:24" x14ac:dyDescent="0.25">
      <c r="A4038" s="3">
        <v>42296</v>
      </c>
      <c r="B4038">
        <f>WEEKNUM(Flights[[#This Row],[Date]],2)</f>
        <v>43</v>
      </c>
      <c r="C4038">
        <f>WEEKDAY(Flights[[#This Row],[Date]],2)</f>
        <v>1</v>
      </c>
      <c r="D4038" t="s">
        <v>1395</v>
      </c>
      <c r="E4038" t="s">
        <v>1989</v>
      </c>
      <c r="F4038" t="s">
        <v>0</v>
      </c>
      <c r="G4038" t="s">
        <v>24</v>
      </c>
      <c r="H4038" t="str">
        <f>_xlfn.XLOOKUP(Flights[[#This Row],[Destination]],Airports!$A$1:$A$77,Airports!$D$1:$D$77,"Code not found")</f>
        <v>Portland</v>
      </c>
      <c r="I4038" t="str" cm="1">
        <f t="array" ref="I4038">_xlfn.XLOOKUP(Flights[[#This Row],[Destination]],_xlfn._TRO_TRAILING(Airports!A:A),_xlfn._TRO_TRAILING(Airports!E:E),"Code not found")</f>
        <v>OR</v>
      </c>
      <c r="J4038" s="1">
        <v>0.66666666666666663</v>
      </c>
      <c r="K4038">
        <f>HOUR(Flights[[#This Row],[Scheduled Departure]])</f>
        <v>16</v>
      </c>
      <c r="L4038" s="1">
        <v>0.66527777777777775</v>
      </c>
      <c r="M4038">
        <v>-2</v>
      </c>
      <c r="N4038">
        <v>142</v>
      </c>
      <c r="O4038" s="14">
        <f>Flights[[#This Row],[Length (min)]]/60</f>
        <v>2.3666666666666667</v>
      </c>
      <c r="P4038">
        <v>834</v>
      </c>
      <c r="Q4038" s="17">
        <f>IFERROR(Flights[[#This Row],[Distance]]/Flights[[#This Row],[Length (hr)]],"")</f>
        <v>352.3943661971831</v>
      </c>
      <c r="R4038" s="1">
        <v>0.76458333333333328</v>
      </c>
      <c r="S4038" s="1">
        <v>0.76388888888888884</v>
      </c>
      <c r="T4038">
        <v>-1</v>
      </c>
      <c r="U4038" t="str">
        <f>IF(Flights[[#This Row],[Arrival Delay]]="","Cancelled",IF(Flights[[#This Row],[Arrival Delay]]&gt;15,"Delayed","On time"))</f>
        <v>On time</v>
      </c>
      <c r="V4038" t="str">
        <f>IF(Flights[[#This Row],[Status]]&lt;&gt;"Delayed","",IF(Flights[[#This Row],[Arrival Delay]]&gt;120,"Severe",IF(Flights[[#This Row],[Arrival Delay]]&gt;60,"Major","Moderate")))</f>
        <v/>
      </c>
      <c r="X4038" t="str">
        <f>IF(OR(AND(Flights[[#This Row],[Status]]="Cancelled",Flights[[#This Row],[Cancellation Reason]]="Airline/Carrier"),Flights[[#This Row],[Delay Type]]="Severe"),"Yes","No")</f>
        <v>No</v>
      </c>
    </row>
    <row r="4039" spans="1:24" x14ac:dyDescent="0.25">
      <c r="A4039" s="3">
        <v>42296</v>
      </c>
      <c r="B4039">
        <f>WEEKNUM(Flights[[#This Row],[Date]],2)</f>
        <v>43</v>
      </c>
      <c r="C4039">
        <f>WEEKDAY(Flights[[#This Row],[Date]],2)</f>
        <v>1</v>
      </c>
      <c r="D4039" t="s">
        <v>666</v>
      </c>
      <c r="E4039" t="s">
        <v>1993</v>
      </c>
      <c r="F4039" t="s">
        <v>0</v>
      </c>
      <c r="G4039" t="s">
        <v>276</v>
      </c>
      <c r="H4039" t="str">
        <f>_xlfn.XLOOKUP(Flights[[#This Row],[Destination]],Airports!$A$1:$A$77,Airports!$D$1:$D$77,"Code not found")</f>
        <v>Detroit</v>
      </c>
      <c r="I4039" t="str" cm="1">
        <f t="array" ref="I4039">_xlfn.XLOOKUP(Flights[[#This Row],[Destination]],_xlfn._TRO_TRAILING(Airports!A:A),_xlfn._TRO_TRAILING(Airports!E:E),"Code not found")</f>
        <v>MI</v>
      </c>
      <c r="J4039" s="1">
        <v>0.91736111111111107</v>
      </c>
      <c r="K4039">
        <f>HOUR(Flights[[#This Row],[Scheduled Departure]])</f>
        <v>22</v>
      </c>
      <c r="L4039" s="1">
        <v>0.9145833333333333</v>
      </c>
      <c r="M4039">
        <v>-4</v>
      </c>
      <c r="N4039">
        <v>258</v>
      </c>
      <c r="O4039" s="14">
        <f>Flights[[#This Row],[Length (min)]]/60</f>
        <v>4.3</v>
      </c>
      <c r="P4039">
        <v>1979</v>
      </c>
      <c r="Q4039" s="17">
        <f>IFERROR(Flights[[#This Row],[Distance]]/Flights[[#This Row],[Length (hr)]],"")</f>
        <v>460.23255813953489</v>
      </c>
      <c r="R4039" s="1">
        <v>0.21805555555555556</v>
      </c>
      <c r="S4039" s="1">
        <v>0.21875</v>
      </c>
      <c r="T4039">
        <v>1</v>
      </c>
      <c r="U4039" t="str">
        <f>IF(Flights[[#This Row],[Arrival Delay]]="","Cancelled",IF(Flights[[#This Row],[Arrival Delay]]&gt;15,"Delayed","On time"))</f>
        <v>On time</v>
      </c>
      <c r="V4039" t="str">
        <f>IF(Flights[[#This Row],[Status]]&lt;&gt;"Delayed","",IF(Flights[[#This Row],[Arrival Delay]]&gt;120,"Severe",IF(Flights[[#This Row],[Arrival Delay]]&gt;60,"Major","Moderate")))</f>
        <v/>
      </c>
      <c r="X4039" t="str">
        <f>IF(OR(AND(Flights[[#This Row],[Status]]="Cancelled",Flights[[#This Row],[Cancellation Reason]]="Airline/Carrier"),Flights[[#This Row],[Delay Type]]="Severe"),"Yes","No")</f>
        <v>No</v>
      </c>
    </row>
    <row r="4040" spans="1:24" x14ac:dyDescent="0.25">
      <c r="A4040" s="3">
        <v>42296</v>
      </c>
      <c r="B4040">
        <f>WEEKNUM(Flights[[#This Row],[Date]],2)</f>
        <v>43</v>
      </c>
      <c r="C4040">
        <f>WEEKDAY(Flights[[#This Row],[Date]],2)</f>
        <v>1</v>
      </c>
      <c r="D4040" t="s">
        <v>1797</v>
      </c>
      <c r="E4040" t="s">
        <v>1991</v>
      </c>
      <c r="F4040" t="s">
        <v>0</v>
      </c>
      <c r="G4040" t="s">
        <v>248</v>
      </c>
      <c r="H4040" t="str">
        <f>_xlfn.XLOOKUP(Flights[[#This Row],[Destination]],Airports!$A$1:$A$77,Airports!$D$1:$D$77,"Code not found")</f>
        <v>Anchorage</v>
      </c>
      <c r="I4040" t="str" cm="1">
        <f t="array" ref="I4040">_xlfn.XLOOKUP(Flights[[#This Row],[Destination]],_xlfn._TRO_TRAILING(Airports!A:A),_xlfn._TRO_TRAILING(Airports!E:E),"Code not found")</f>
        <v>AK</v>
      </c>
      <c r="J4040" s="1">
        <v>0.99305555555555558</v>
      </c>
      <c r="K4040">
        <f>HOUR(Flights[[#This Row],[Scheduled Departure]])</f>
        <v>23</v>
      </c>
      <c r="L4040" s="1">
        <v>0.99375000000000002</v>
      </c>
      <c r="M4040">
        <v>1</v>
      </c>
      <c r="N4040">
        <v>322</v>
      </c>
      <c r="O4040" s="14">
        <f>Flights[[#This Row],[Length (min)]]/60</f>
        <v>5.3666666666666663</v>
      </c>
      <c r="P4040">
        <v>2345</v>
      </c>
      <c r="Q4040" s="17">
        <f>IFERROR(Flights[[#This Row],[Distance]]/Flights[[#This Row],[Length (hr)]],"")</f>
        <v>436.95652173913049</v>
      </c>
      <c r="R4040" s="1">
        <v>0.19097222222222221</v>
      </c>
      <c r="S4040" s="1">
        <v>0.17569444444444443</v>
      </c>
      <c r="T4040">
        <v>-22</v>
      </c>
      <c r="U4040" t="str">
        <f>IF(Flights[[#This Row],[Arrival Delay]]="","Cancelled",IF(Flights[[#This Row],[Arrival Delay]]&gt;15,"Delayed","On time"))</f>
        <v>On time</v>
      </c>
      <c r="V4040" t="str">
        <f>IF(Flights[[#This Row],[Status]]&lt;&gt;"Delayed","",IF(Flights[[#This Row],[Arrival Delay]]&gt;120,"Severe",IF(Flights[[#This Row],[Arrival Delay]]&gt;60,"Major","Moderate")))</f>
        <v/>
      </c>
      <c r="X4040" t="str">
        <f>IF(OR(AND(Flights[[#This Row],[Status]]="Cancelled",Flights[[#This Row],[Cancellation Reason]]="Airline/Carrier"),Flights[[#This Row],[Delay Type]]="Severe"),"Yes","No")</f>
        <v>No</v>
      </c>
    </row>
    <row r="4041" spans="1:24" x14ac:dyDescent="0.25">
      <c r="A4041" s="3">
        <v>42297</v>
      </c>
      <c r="B4041">
        <f>WEEKNUM(Flights[[#This Row],[Date]],2)</f>
        <v>43</v>
      </c>
      <c r="C4041">
        <f>WEEKDAY(Flights[[#This Row],[Date]],2)</f>
        <v>2</v>
      </c>
      <c r="D4041" t="s">
        <v>162</v>
      </c>
      <c r="E4041" t="s">
        <v>1987</v>
      </c>
      <c r="F4041" t="s">
        <v>0</v>
      </c>
      <c r="G4041" t="s">
        <v>2</v>
      </c>
      <c r="H4041" t="str">
        <f>_xlfn.XLOOKUP(Flights[[#This Row],[Destination]],Airports!$A$1:$A$77,Airports!$D$1:$D$77,"Code not found")</f>
        <v>Miami</v>
      </c>
      <c r="I4041" t="str" cm="1">
        <f t="array" ref="I4041">_xlfn.XLOOKUP(Flights[[#This Row],[Destination]],_xlfn._TRO_TRAILING(Airports!A:A),_xlfn._TRO_TRAILING(Airports!E:E),"Code not found")</f>
        <v>FL</v>
      </c>
      <c r="J4041" s="1">
        <v>1.0416666666666666E-2</v>
      </c>
      <c r="K4041">
        <f>HOUR(Flights[[#This Row],[Scheduled Departure]])</f>
        <v>0</v>
      </c>
      <c r="L4041" s="1">
        <v>6.9444444444444441E-3</v>
      </c>
      <c r="M4041">
        <v>-5</v>
      </c>
      <c r="N4041">
        <v>282</v>
      </c>
      <c r="O4041" s="14">
        <f>Flights[[#This Row],[Length (min)]]/60</f>
        <v>4.7</v>
      </c>
      <c r="P4041">
        <v>2342</v>
      </c>
      <c r="Q4041" s="17">
        <f>IFERROR(Flights[[#This Row],[Distance]]/Flights[[#This Row],[Length (hr)]],"")</f>
        <v>498.2978723404255</v>
      </c>
      <c r="R4041" s="1">
        <v>0.34097222222222223</v>
      </c>
      <c r="S4041" s="1">
        <v>0.32777777777777778</v>
      </c>
      <c r="T4041">
        <v>-19</v>
      </c>
      <c r="U4041" t="str">
        <f>IF(Flights[[#This Row],[Arrival Delay]]="","Cancelled",IF(Flights[[#This Row],[Arrival Delay]]&gt;15,"Delayed","On time"))</f>
        <v>On time</v>
      </c>
      <c r="V4041" t="str">
        <f>IF(Flights[[#This Row],[Status]]&lt;&gt;"Delayed","",IF(Flights[[#This Row],[Arrival Delay]]&gt;120,"Severe",IF(Flights[[#This Row],[Arrival Delay]]&gt;60,"Major","Moderate")))</f>
        <v/>
      </c>
      <c r="X4041" t="str">
        <f>IF(OR(AND(Flights[[#This Row],[Status]]="Cancelled",Flights[[#This Row],[Cancellation Reason]]="Airline/Carrier"),Flights[[#This Row],[Delay Type]]="Severe"),"Yes","No")</f>
        <v>No</v>
      </c>
    </row>
    <row r="4042" spans="1:24" x14ac:dyDescent="0.25">
      <c r="A4042" s="3">
        <v>42297</v>
      </c>
      <c r="B4042">
        <f>WEEKNUM(Flights[[#This Row],[Date]],2)</f>
        <v>43</v>
      </c>
      <c r="C4042">
        <f>WEEKDAY(Flights[[#This Row],[Date]],2)</f>
        <v>2</v>
      </c>
      <c r="D4042" t="s">
        <v>1773</v>
      </c>
      <c r="E4042" t="s">
        <v>1989</v>
      </c>
      <c r="F4042" t="s">
        <v>0</v>
      </c>
      <c r="G4042" t="s">
        <v>26</v>
      </c>
      <c r="H4042" t="str">
        <f>_xlfn.XLOOKUP(Flights[[#This Row],[Destination]],Airports!$A$1:$A$77,Airports!$D$1:$D$77,"Code not found")</f>
        <v>Atlanta</v>
      </c>
      <c r="I4042" t="str" cm="1">
        <f t="array" ref="I4042">_xlfn.XLOOKUP(Flights[[#This Row],[Destination]],_xlfn._TRO_TRAILING(Airports!A:A),_xlfn._TRO_TRAILING(Airports!E:E),"Code not found")</f>
        <v>GA</v>
      </c>
      <c r="J4042" s="1">
        <v>0.28472222222222221</v>
      </c>
      <c r="K4042">
        <f>HOUR(Flights[[#This Row],[Scheduled Departure]])</f>
        <v>6</v>
      </c>
      <c r="L4042" s="1">
        <v>0.28333333333333333</v>
      </c>
      <c r="M4042">
        <v>-2</v>
      </c>
      <c r="N4042">
        <v>247</v>
      </c>
      <c r="O4042" s="14">
        <f>Flights[[#This Row],[Length (min)]]/60</f>
        <v>4.1166666666666663</v>
      </c>
      <c r="P4042">
        <v>1947</v>
      </c>
      <c r="Q4042" s="17">
        <f>IFERROR(Flights[[#This Row],[Distance]]/Flights[[#This Row],[Length (hr)]],"")</f>
        <v>472.95546558704456</v>
      </c>
      <c r="R4042" s="1">
        <v>0.5854166666666667</v>
      </c>
      <c r="S4042" s="1">
        <v>0.57986111111111116</v>
      </c>
      <c r="T4042">
        <v>-8</v>
      </c>
      <c r="U4042" t="str">
        <f>IF(Flights[[#This Row],[Arrival Delay]]="","Cancelled",IF(Flights[[#This Row],[Arrival Delay]]&gt;15,"Delayed","On time"))</f>
        <v>On time</v>
      </c>
      <c r="V4042" t="str">
        <f>IF(Flights[[#This Row],[Status]]&lt;&gt;"Delayed","",IF(Flights[[#This Row],[Arrival Delay]]&gt;120,"Severe",IF(Flights[[#This Row],[Arrival Delay]]&gt;60,"Major","Moderate")))</f>
        <v/>
      </c>
      <c r="X4042" t="str">
        <f>IF(OR(AND(Flights[[#This Row],[Status]]="Cancelled",Flights[[#This Row],[Cancellation Reason]]="Airline/Carrier"),Flights[[#This Row],[Delay Type]]="Severe"),"Yes","No")</f>
        <v>No</v>
      </c>
    </row>
    <row r="4043" spans="1:24" x14ac:dyDescent="0.25">
      <c r="A4043" s="3">
        <v>42297</v>
      </c>
      <c r="B4043">
        <f>WEEKNUM(Flights[[#This Row],[Date]],2)</f>
        <v>43</v>
      </c>
      <c r="C4043">
        <f>WEEKDAY(Flights[[#This Row],[Date]],2)</f>
        <v>2</v>
      </c>
      <c r="D4043" t="s">
        <v>395</v>
      </c>
      <c r="E4043" t="s">
        <v>1996</v>
      </c>
      <c r="F4043" t="s">
        <v>0</v>
      </c>
      <c r="G4043" t="s">
        <v>12</v>
      </c>
      <c r="H4043" t="str">
        <f>_xlfn.XLOOKUP(Flights[[#This Row],[Destination]],Airports!$A$1:$A$77,Airports!$D$1:$D$77,"Code not found")</f>
        <v>New York</v>
      </c>
      <c r="I4043" t="str" cm="1">
        <f t="array" ref="I4043">_xlfn.XLOOKUP(Flights[[#This Row],[Destination]],_xlfn._TRO_TRAILING(Airports!A:A),_xlfn._TRO_TRAILING(Airports!E:E),"Code not found")</f>
        <v>NY</v>
      </c>
      <c r="J4043" s="1">
        <v>0.31597222222222221</v>
      </c>
      <c r="K4043">
        <f>HOUR(Flights[[#This Row],[Scheduled Departure]])</f>
        <v>7</v>
      </c>
      <c r="L4043" s="1">
        <v>0.33541666666666664</v>
      </c>
      <c r="M4043">
        <v>28</v>
      </c>
      <c r="N4043">
        <v>318</v>
      </c>
      <c r="O4043" s="14">
        <f>Flights[[#This Row],[Length (min)]]/60</f>
        <v>5.3</v>
      </c>
      <c r="P4043">
        <v>2475</v>
      </c>
      <c r="Q4043" s="17">
        <f>IFERROR(Flights[[#This Row],[Distance]]/Flights[[#This Row],[Length (hr)]],"")</f>
        <v>466.98113207547169</v>
      </c>
      <c r="R4043" s="1">
        <v>0.66319444444444442</v>
      </c>
      <c r="S4043" s="1">
        <v>0.68125000000000002</v>
      </c>
      <c r="T4043">
        <v>26</v>
      </c>
      <c r="U4043" t="str">
        <f>IF(Flights[[#This Row],[Arrival Delay]]="","Cancelled",IF(Flights[[#This Row],[Arrival Delay]]&gt;15,"Delayed","On time"))</f>
        <v>Delayed</v>
      </c>
      <c r="V4043" t="str">
        <f>IF(Flights[[#This Row],[Status]]&lt;&gt;"Delayed","",IF(Flights[[#This Row],[Arrival Delay]]&gt;120,"Severe",IF(Flights[[#This Row],[Arrival Delay]]&gt;60,"Major","Moderate")))</f>
        <v>Moderate</v>
      </c>
      <c r="X4043" t="str">
        <f>IF(OR(AND(Flights[[#This Row],[Status]]="Cancelled",Flights[[#This Row],[Cancellation Reason]]="Airline/Carrier"),Flights[[#This Row],[Delay Type]]="Severe"),"Yes","No")</f>
        <v>No</v>
      </c>
    </row>
    <row r="4044" spans="1:24" x14ac:dyDescent="0.25">
      <c r="A4044" s="3">
        <v>42297</v>
      </c>
      <c r="B4044">
        <f>WEEKNUM(Flights[[#This Row],[Date]],2)</f>
        <v>43</v>
      </c>
      <c r="C4044">
        <f>WEEKDAY(Flights[[#This Row],[Date]],2)</f>
        <v>2</v>
      </c>
      <c r="D4044" t="s">
        <v>802</v>
      </c>
      <c r="E4044" t="s">
        <v>1989</v>
      </c>
      <c r="F4044" t="s">
        <v>0</v>
      </c>
      <c r="G4044" t="s">
        <v>10</v>
      </c>
      <c r="H4044" t="str">
        <f>_xlfn.XLOOKUP(Flights[[#This Row],[Destination]],Airports!$A$1:$A$77,Airports!$D$1:$D$77,"Code not found")</f>
        <v>Boston</v>
      </c>
      <c r="I4044" t="str" cm="1">
        <f t="array" ref="I4044">_xlfn.XLOOKUP(Flights[[#This Row],[Destination]],_xlfn._TRO_TRAILING(Airports!A:A),_xlfn._TRO_TRAILING(Airports!E:E),"Code not found")</f>
        <v>MA</v>
      </c>
      <c r="J4044" s="1">
        <v>0.38194444444444442</v>
      </c>
      <c r="K4044">
        <f>HOUR(Flights[[#This Row],[Scheduled Departure]])</f>
        <v>9</v>
      </c>
      <c r="L4044" s="1">
        <v>0.37777777777777777</v>
      </c>
      <c r="M4044">
        <v>-6</v>
      </c>
      <c r="N4044">
        <v>336</v>
      </c>
      <c r="O4044" s="14">
        <f>Flights[[#This Row],[Length (min)]]/60</f>
        <v>5.6</v>
      </c>
      <c r="P4044">
        <v>2611</v>
      </c>
      <c r="Q4044" s="17">
        <f>IFERROR(Flights[[#This Row],[Distance]]/Flights[[#This Row],[Length (hr)]],"")</f>
        <v>466.25000000000006</v>
      </c>
      <c r="R4044" s="1">
        <v>0.73888888888888893</v>
      </c>
      <c r="S4044" s="1">
        <v>0.73611111111111116</v>
      </c>
      <c r="T4044">
        <v>-4</v>
      </c>
      <c r="U4044" t="str">
        <f>IF(Flights[[#This Row],[Arrival Delay]]="","Cancelled",IF(Flights[[#This Row],[Arrival Delay]]&gt;15,"Delayed","On time"))</f>
        <v>On time</v>
      </c>
      <c r="V4044" t="str">
        <f>IF(Flights[[#This Row],[Status]]&lt;&gt;"Delayed","",IF(Flights[[#This Row],[Arrival Delay]]&gt;120,"Severe",IF(Flights[[#This Row],[Arrival Delay]]&gt;60,"Major","Moderate")))</f>
        <v/>
      </c>
      <c r="X4044" t="str">
        <f>IF(OR(AND(Flights[[#This Row],[Status]]="Cancelled",Flights[[#This Row],[Cancellation Reason]]="Airline/Carrier"),Flights[[#This Row],[Delay Type]]="Severe"),"Yes","No")</f>
        <v>No</v>
      </c>
    </row>
    <row r="4045" spans="1:24" x14ac:dyDescent="0.25">
      <c r="A4045" s="3">
        <v>42297</v>
      </c>
      <c r="B4045">
        <f>WEEKNUM(Flights[[#This Row],[Date]],2)</f>
        <v>43</v>
      </c>
      <c r="C4045">
        <f>WEEKDAY(Flights[[#This Row],[Date]],2)</f>
        <v>2</v>
      </c>
      <c r="D4045" t="s">
        <v>209</v>
      </c>
      <c r="E4045" t="s">
        <v>1987</v>
      </c>
      <c r="F4045" t="s">
        <v>0</v>
      </c>
      <c r="G4045" t="s">
        <v>29</v>
      </c>
      <c r="H4045" t="str">
        <f>_xlfn.XLOOKUP(Flights[[#This Row],[Destination]],Airports!$A$1:$A$77,Airports!$D$1:$D$77,"Code not found")</f>
        <v>Phoenix</v>
      </c>
      <c r="I4045" t="str" cm="1">
        <f t="array" ref="I4045">_xlfn.XLOOKUP(Flights[[#This Row],[Destination]],_xlfn._TRO_TRAILING(Airports!A:A),_xlfn._TRO_TRAILING(Airports!E:E),"Code not found")</f>
        <v>AZ</v>
      </c>
      <c r="J4045" s="1">
        <v>0.4201388888888889</v>
      </c>
      <c r="K4045">
        <f>HOUR(Flights[[#This Row],[Scheduled Departure]])</f>
        <v>10</v>
      </c>
      <c r="L4045" s="1">
        <v>0.41875000000000001</v>
      </c>
      <c r="M4045">
        <v>-2</v>
      </c>
      <c r="N4045">
        <v>122</v>
      </c>
      <c r="O4045" s="14">
        <f>Flights[[#This Row],[Length (min)]]/60</f>
        <v>2.0333333333333332</v>
      </c>
      <c r="P4045">
        <v>370</v>
      </c>
      <c r="Q4045" s="17">
        <f>IFERROR(Flights[[#This Row],[Distance]]/Flights[[#This Row],[Length (hr)]],"")</f>
        <v>181.96721311475412</v>
      </c>
      <c r="R4045" s="1">
        <v>0.48194444444444445</v>
      </c>
      <c r="S4045" s="1">
        <v>0.50347222222222221</v>
      </c>
      <c r="T4045">
        <v>31</v>
      </c>
      <c r="U4045" t="str">
        <f>IF(Flights[[#This Row],[Arrival Delay]]="","Cancelled",IF(Flights[[#This Row],[Arrival Delay]]&gt;15,"Delayed","On time"))</f>
        <v>Delayed</v>
      </c>
      <c r="V4045" t="str">
        <f>IF(Flights[[#This Row],[Status]]&lt;&gt;"Delayed","",IF(Flights[[#This Row],[Arrival Delay]]&gt;120,"Severe",IF(Flights[[#This Row],[Arrival Delay]]&gt;60,"Major","Moderate")))</f>
        <v>Moderate</v>
      </c>
      <c r="X4045" t="str">
        <f>IF(OR(AND(Flights[[#This Row],[Status]]="Cancelled",Flights[[#This Row],[Cancellation Reason]]="Airline/Carrier"),Flights[[#This Row],[Delay Type]]="Severe"),"Yes","No")</f>
        <v>No</v>
      </c>
    </row>
    <row r="4046" spans="1:24" x14ac:dyDescent="0.25">
      <c r="A4046" s="3">
        <v>42297</v>
      </c>
      <c r="B4046">
        <f>WEEKNUM(Flights[[#This Row],[Date]],2)</f>
        <v>43</v>
      </c>
      <c r="C4046">
        <f>WEEKDAY(Flights[[#This Row],[Date]],2)</f>
        <v>2</v>
      </c>
      <c r="D4046" t="s">
        <v>1147</v>
      </c>
      <c r="E4046" t="s">
        <v>1991</v>
      </c>
      <c r="F4046" t="s">
        <v>0</v>
      </c>
      <c r="G4046" t="s">
        <v>344</v>
      </c>
      <c r="H4046" t="str">
        <f>_xlfn.XLOOKUP(Flights[[#This Row],[Destination]],Airports!$A$1:$A$77,Airports!$D$1:$D$77,"Code not found")</f>
        <v>Seattle</v>
      </c>
      <c r="I4046" t="str" cm="1">
        <f t="array" ref="I4046">_xlfn.XLOOKUP(Flights[[#This Row],[Destination]],_xlfn._TRO_TRAILING(Airports!A:A),_xlfn._TRO_TRAILING(Airports!E:E),"Code not found")</f>
        <v>WA</v>
      </c>
      <c r="J4046" s="1">
        <v>0.5</v>
      </c>
      <c r="K4046">
        <f>HOUR(Flights[[#This Row],[Scheduled Departure]])</f>
        <v>12</v>
      </c>
      <c r="L4046" s="1">
        <v>0.49722222222222223</v>
      </c>
      <c r="M4046">
        <v>-4</v>
      </c>
      <c r="N4046">
        <v>160</v>
      </c>
      <c r="O4046" s="14">
        <f>Flights[[#This Row],[Length (min)]]/60</f>
        <v>2.6666666666666665</v>
      </c>
      <c r="P4046">
        <v>954</v>
      </c>
      <c r="Q4046" s="17">
        <f>IFERROR(Flights[[#This Row],[Distance]]/Flights[[#This Row],[Length (hr)]],"")</f>
        <v>357.75</v>
      </c>
      <c r="R4046" s="1">
        <v>0.61388888888888893</v>
      </c>
      <c r="S4046" s="1">
        <v>0.60833333333333328</v>
      </c>
      <c r="T4046">
        <v>-8</v>
      </c>
      <c r="U4046" t="str">
        <f>IF(Flights[[#This Row],[Arrival Delay]]="","Cancelled",IF(Flights[[#This Row],[Arrival Delay]]&gt;15,"Delayed","On time"))</f>
        <v>On time</v>
      </c>
      <c r="V4046" t="str">
        <f>IF(Flights[[#This Row],[Status]]&lt;&gt;"Delayed","",IF(Flights[[#This Row],[Arrival Delay]]&gt;120,"Severe",IF(Flights[[#This Row],[Arrival Delay]]&gt;60,"Major","Moderate")))</f>
        <v/>
      </c>
      <c r="X4046" t="str">
        <f>IF(OR(AND(Flights[[#This Row],[Status]]="Cancelled",Flights[[#This Row],[Cancellation Reason]]="Airline/Carrier"),Flights[[#This Row],[Delay Type]]="Severe"),"Yes","No")</f>
        <v>No</v>
      </c>
    </row>
    <row r="4047" spans="1:24" x14ac:dyDescent="0.25">
      <c r="A4047" s="3">
        <v>42297</v>
      </c>
      <c r="B4047">
        <f>WEEKNUM(Flights[[#This Row],[Date]],2)</f>
        <v>43</v>
      </c>
      <c r="C4047">
        <f>WEEKDAY(Flights[[#This Row],[Date]],2)</f>
        <v>2</v>
      </c>
      <c r="D4047" t="s">
        <v>522</v>
      </c>
      <c r="E4047" t="s">
        <v>1991</v>
      </c>
      <c r="F4047" t="s">
        <v>0</v>
      </c>
      <c r="G4047" t="s">
        <v>24</v>
      </c>
      <c r="H4047" t="str">
        <f>_xlfn.XLOOKUP(Flights[[#This Row],[Destination]],Airports!$A$1:$A$77,Airports!$D$1:$D$77,"Code not found")</f>
        <v>Portland</v>
      </c>
      <c r="I4047" t="str" cm="1">
        <f t="array" ref="I4047">_xlfn.XLOOKUP(Flights[[#This Row],[Destination]],_xlfn._TRO_TRAILING(Airports!A:A),_xlfn._TRO_TRAILING(Airports!E:E),"Code not found")</f>
        <v>OR</v>
      </c>
      <c r="J4047" s="1">
        <v>0.54513888888888884</v>
      </c>
      <c r="K4047">
        <f>HOUR(Flights[[#This Row],[Scheduled Departure]])</f>
        <v>13</v>
      </c>
      <c r="L4047" s="1">
        <v>0.53888888888888886</v>
      </c>
      <c r="M4047">
        <v>-9</v>
      </c>
      <c r="N4047">
        <v>152</v>
      </c>
      <c r="O4047" s="14">
        <f>Flights[[#This Row],[Length (min)]]/60</f>
        <v>2.5333333333333332</v>
      </c>
      <c r="P4047">
        <v>834</v>
      </c>
      <c r="Q4047" s="17">
        <f>IFERROR(Flights[[#This Row],[Distance]]/Flights[[#This Row],[Length (hr)]],"")</f>
        <v>329.21052631578948</v>
      </c>
      <c r="R4047" s="1">
        <v>0.64583333333333337</v>
      </c>
      <c r="S4047" s="1">
        <v>0.64444444444444449</v>
      </c>
      <c r="T4047">
        <v>-2</v>
      </c>
      <c r="U4047" t="str">
        <f>IF(Flights[[#This Row],[Arrival Delay]]="","Cancelled",IF(Flights[[#This Row],[Arrival Delay]]&gt;15,"Delayed","On time"))</f>
        <v>On time</v>
      </c>
      <c r="V4047" t="str">
        <f>IF(Flights[[#This Row],[Status]]&lt;&gt;"Delayed","",IF(Flights[[#This Row],[Arrival Delay]]&gt;120,"Severe",IF(Flights[[#This Row],[Arrival Delay]]&gt;60,"Major","Moderate")))</f>
        <v/>
      </c>
      <c r="X4047" t="str">
        <f>IF(OR(AND(Flights[[#This Row],[Status]]="Cancelled",Flights[[#This Row],[Cancellation Reason]]="Airline/Carrier"),Flights[[#This Row],[Delay Type]]="Severe"),"Yes","No")</f>
        <v>No</v>
      </c>
    </row>
    <row r="4048" spans="1:24" x14ac:dyDescent="0.25">
      <c r="A4048" s="3">
        <v>42297</v>
      </c>
      <c r="B4048">
        <f>WEEKNUM(Flights[[#This Row],[Date]],2)</f>
        <v>43</v>
      </c>
      <c r="C4048">
        <f>WEEKDAY(Flights[[#This Row],[Date]],2)</f>
        <v>2</v>
      </c>
      <c r="D4048" t="s">
        <v>1590</v>
      </c>
      <c r="E4048" t="s">
        <v>1990</v>
      </c>
      <c r="F4048" t="s">
        <v>0</v>
      </c>
      <c r="G4048" t="s">
        <v>16</v>
      </c>
      <c r="H4048" t="str">
        <f>_xlfn.XLOOKUP(Flights[[#This Row],[Destination]],Airports!$A$1:$A$77,Airports!$D$1:$D$77,"Code not found")</f>
        <v>Dulles</v>
      </c>
      <c r="I4048" t="str" cm="1">
        <f t="array" ref="I4048">_xlfn.XLOOKUP(Flights[[#This Row],[Destination]],_xlfn._TRO_TRAILING(Airports!A:A),_xlfn._TRO_TRAILING(Airports!E:E),"Code not found")</f>
        <v>VA</v>
      </c>
      <c r="J4048" s="1">
        <v>0.55208333333333337</v>
      </c>
      <c r="K4048">
        <f>HOUR(Flights[[#This Row],[Scheduled Departure]])</f>
        <v>13</v>
      </c>
      <c r="L4048" s="1">
        <v>0.54583333333333328</v>
      </c>
      <c r="M4048">
        <v>-9</v>
      </c>
      <c r="N4048">
        <v>302</v>
      </c>
      <c r="O4048" s="14">
        <f>Flights[[#This Row],[Length (min)]]/60</f>
        <v>5.0333333333333332</v>
      </c>
      <c r="P4048">
        <v>2288</v>
      </c>
      <c r="Q4048" s="17">
        <f>IFERROR(Flights[[#This Row],[Distance]]/Flights[[#This Row],[Length (hr)]],"")</f>
        <v>454.56953642384104</v>
      </c>
      <c r="R4048" s="1">
        <v>0.88958333333333328</v>
      </c>
      <c r="S4048" s="1">
        <v>0.88055555555555554</v>
      </c>
      <c r="T4048">
        <v>-13</v>
      </c>
      <c r="U4048" t="str">
        <f>IF(Flights[[#This Row],[Arrival Delay]]="","Cancelled",IF(Flights[[#This Row],[Arrival Delay]]&gt;15,"Delayed","On time"))</f>
        <v>On time</v>
      </c>
      <c r="V4048" t="str">
        <f>IF(Flights[[#This Row],[Status]]&lt;&gt;"Delayed","",IF(Flights[[#This Row],[Arrival Delay]]&gt;120,"Severe",IF(Flights[[#This Row],[Arrival Delay]]&gt;60,"Major","Moderate")))</f>
        <v/>
      </c>
      <c r="X4048" t="str">
        <f>IF(OR(AND(Flights[[#This Row],[Status]]="Cancelled",Flights[[#This Row],[Cancellation Reason]]="Airline/Carrier"),Flights[[#This Row],[Delay Type]]="Severe"),"Yes","No")</f>
        <v>No</v>
      </c>
    </row>
    <row r="4049" spans="1:24" x14ac:dyDescent="0.25">
      <c r="A4049" s="3">
        <v>42297</v>
      </c>
      <c r="B4049">
        <f>WEEKNUM(Flights[[#This Row],[Date]],2)</f>
        <v>43</v>
      </c>
      <c r="C4049">
        <f>WEEKDAY(Flights[[#This Row],[Date]],2)</f>
        <v>2</v>
      </c>
      <c r="D4049" t="s">
        <v>574</v>
      </c>
      <c r="E4049" t="s">
        <v>1996</v>
      </c>
      <c r="F4049" t="s">
        <v>0</v>
      </c>
      <c r="G4049" t="s">
        <v>9</v>
      </c>
      <c r="H4049" t="str">
        <f>_xlfn.XLOOKUP(Flights[[#This Row],[Destination]],Airports!$A$1:$A$77,Airports!$D$1:$D$77,"Code not found")</f>
        <v>San Francisco</v>
      </c>
      <c r="I4049" t="str" cm="1">
        <f t="array" ref="I4049">_xlfn.XLOOKUP(Flights[[#This Row],[Destination]],_xlfn._TRO_TRAILING(Airports!A:A),_xlfn._TRO_TRAILING(Airports!E:E),"Code not found")</f>
        <v>CA</v>
      </c>
      <c r="J4049" s="1">
        <v>0.69791666666666663</v>
      </c>
      <c r="K4049">
        <f>HOUR(Flights[[#This Row],[Scheduled Departure]])</f>
        <v>16</v>
      </c>
      <c r="L4049" s="1">
        <v>0.69652777777777775</v>
      </c>
      <c r="M4049">
        <v>-2</v>
      </c>
      <c r="N4049">
        <v>72</v>
      </c>
      <c r="O4049" s="14">
        <f>Flights[[#This Row],[Length (min)]]/60</f>
        <v>1.2</v>
      </c>
      <c r="P4049">
        <v>337</v>
      </c>
      <c r="Q4049" s="17">
        <f>IFERROR(Flights[[#This Row],[Distance]]/Flights[[#This Row],[Length (hr)]],"")</f>
        <v>280.83333333333337</v>
      </c>
      <c r="R4049" s="1">
        <v>0.75</v>
      </c>
      <c r="S4049" s="1">
        <v>0.74652777777777779</v>
      </c>
      <c r="T4049">
        <v>-5</v>
      </c>
      <c r="U4049" t="str">
        <f>IF(Flights[[#This Row],[Arrival Delay]]="","Cancelled",IF(Flights[[#This Row],[Arrival Delay]]&gt;15,"Delayed","On time"))</f>
        <v>On time</v>
      </c>
      <c r="V4049" t="str">
        <f>IF(Flights[[#This Row],[Status]]&lt;&gt;"Delayed","",IF(Flights[[#This Row],[Arrival Delay]]&gt;120,"Severe",IF(Flights[[#This Row],[Arrival Delay]]&gt;60,"Major","Moderate")))</f>
        <v/>
      </c>
      <c r="X4049" t="str">
        <f>IF(OR(AND(Flights[[#This Row],[Status]]="Cancelled",Flights[[#This Row],[Cancellation Reason]]="Airline/Carrier"),Flights[[#This Row],[Delay Type]]="Severe"),"Yes","No")</f>
        <v>No</v>
      </c>
    </row>
    <row r="4050" spans="1:24" x14ac:dyDescent="0.25">
      <c r="A4050" s="3">
        <v>42297</v>
      </c>
      <c r="B4050">
        <f>WEEKNUM(Flights[[#This Row],[Date]],2)</f>
        <v>43</v>
      </c>
      <c r="C4050">
        <f>WEEKDAY(Flights[[#This Row],[Date]],2)</f>
        <v>2</v>
      </c>
      <c r="D4050" t="s">
        <v>924</v>
      </c>
      <c r="E4050" t="s">
        <v>1994</v>
      </c>
      <c r="F4050" t="s">
        <v>0</v>
      </c>
      <c r="G4050" t="s">
        <v>351</v>
      </c>
      <c r="H4050" t="str">
        <f>_xlfn.XLOOKUP(Flights[[#This Row],[Destination]],Airports!$A$1:$A$77,Airports!$D$1:$D$77,"Code not found")</f>
        <v>Sacramento</v>
      </c>
      <c r="I4050" t="str" cm="1">
        <f t="array" ref="I4050">_xlfn.XLOOKUP(Flights[[#This Row],[Destination]],_xlfn._TRO_TRAILING(Airports!A:A),_xlfn._TRO_TRAILING(Airports!E:E),"Code not found")</f>
        <v>CA</v>
      </c>
      <c r="J4050" s="1">
        <v>0.75</v>
      </c>
      <c r="K4050">
        <f>HOUR(Flights[[#This Row],[Scheduled Departure]])</f>
        <v>18</v>
      </c>
      <c r="L4050" s="1">
        <v>0.74513888888888891</v>
      </c>
      <c r="M4050">
        <v>-7</v>
      </c>
      <c r="N4050">
        <v>88</v>
      </c>
      <c r="O4050" s="14">
        <f>Flights[[#This Row],[Length (min)]]/60</f>
        <v>1.4666666666666666</v>
      </c>
      <c r="P4050">
        <v>373</v>
      </c>
      <c r="Q4050" s="17">
        <f>IFERROR(Flights[[#This Row],[Distance]]/Flights[[#This Row],[Length (hr)]],"")</f>
        <v>254.31818181818184</v>
      </c>
      <c r="R4050" s="1">
        <v>0.80902777777777779</v>
      </c>
      <c r="S4050" s="1">
        <v>0.80625000000000002</v>
      </c>
      <c r="T4050">
        <v>-4</v>
      </c>
      <c r="U4050" t="str">
        <f>IF(Flights[[#This Row],[Arrival Delay]]="","Cancelled",IF(Flights[[#This Row],[Arrival Delay]]&gt;15,"Delayed","On time"))</f>
        <v>On time</v>
      </c>
      <c r="V4050" t="str">
        <f>IF(Flights[[#This Row],[Status]]&lt;&gt;"Delayed","",IF(Flights[[#This Row],[Arrival Delay]]&gt;120,"Severe",IF(Flights[[#This Row],[Arrival Delay]]&gt;60,"Major","Moderate")))</f>
        <v/>
      </c>
      <c r="X4050" t="str">
        <f>IF(OR(AND(Flights[[#This Row],[Status]]="Cancelled",Flights[[#This Row],[Cancellation Reason]]="Airline/Carrier"),Flights[[#This Row],[Delay Type]]="Severe"),"Yes","No")</f>
        <v>No</v>
      </c>
    </row>
    <row r="4051" spans="1:24" x14ac:dyDescent="0.25">
      <c r="A4051" s="3">
        <v>42297</v>
      </c>
      <c r="B4051">
        <f>WEEKNUM(Flights[[#This Row],[Date]],2)</f>
        <v>43</v>
      </c>
      <c r="C4051">
        <f>WEEKDAY(Flights[[#This Row],[Date]],2)</f>
        <v>2</v>
      </c>
      <c r="D4051" t="s">
        <v>595</v>
      </c>
      <c r="E4051" t="s">
        <v>1991</v>
      </c>
      <c r="F4051" t="s">
        <v>0</v>
      </c>
      <c r="G4051" t="s">
        <v>344</v>
      </c>
      <c r="H4051" t="str">
        <f>_xlfn.XLOOKUP(Flights[[#This Row],[Destination]],Airports!$A$1:$A$77,Airports!$D$1:$D$77,"Code not found")</f>
        <v>Seattle</v>
      </c>
      <c r="I4051" t="str" cm="1">
        <f t="array" ref="I4051">_xlfn.XLOOKUP(Flights[[#This Row],[Destination]],_xlfn._TRO_TRAILING(Airports!A:A),_xlfn._TRO_TRAILING(Airports!E:E),"Code not found")</f>
        <v>WA</v>
      </c>
      <c r="J4051" s="1">
        <v>0.76736111111111116</v>
      </c>
      <c r="K4051">
        <f>HOUR(Flights[[#This Row],[Scheduled Departure]])</f>
        <v>18</v>
      </c>
      <c r="L4051" s="1">
        <v>0.76180555555555551</v>
      </c>
      <c r="M4051">
        <v>-8</v>
      </c>
      <c r="N4051">
        <v>153</v>
      </c>
      <c r="O4051" s="14">
        <f>Flights[[#This Row],[Length (min)]]/60</f>
        <v>2.5499999999999998</v>
      </c>
      <c r="P4051">
        <v>954</v>
      </c>
      <c r="Q4051" s="17">
        <f>IFERROR(Flights[[#This Row],[Distance]]/Flights[[#This Row],[Length (hr)]],"")</f>
        <v>374.11764705882354</v>
      </c>
      <c r="R4051" s="1">
        <v>0.87847222222222221</v>
      </c>
      <c r="S4051" s="1">
        <v>0.86805555555555558</v>
      </c>
      <c r="T4051">
        <v>-15</v>
      </c>
      <c r="U4051" t="str">
        <f>IF(Flights[[#This Row],[Arrival Delay]]="","Cancelled",IF(Flights[[#This Row],[Arrival Delay]]&gt;15,"Delayed","On time"))</f>
        <v>On time</v>
      </c>
      <c r="V4051" t="str">
        <f>IF(Flights[[#This Row],[Status]]&lt;&gt;"Delayed","",IF(Flights[[#This Row],[Arrival Delay]]&gt;120,"Severe",IF(Flights[[#This Row],[Arrival Delay]]&gt;60,"Major","Moderate")))</f>
        <v/>
      </c>
      <c r="X4051" t="str">
        <f>IF(OR(AND(Flights[[#This Row],[Status]]="Cancelled",Flights[[#This Row],[Cancellation Reason]]="Airline/Carrier"),Flights[[#This Row],[Delay Type]]="Severe"),"Yes","No")</f>
        <v>No</v>
      </c>
    </row>
    <row r="4052" spans="1:24" x14ac:dyDescent="0.25">
      <c r="A4052" s="3">
        <v>42297</v>
      </c>
      <c r="B4052">
        <f>WEEKNUM(Flights[[#This Row],[Date]],2)</f>
        <v>43</v>
      </c>
      <c r="C4052">
        <f>WEEKDAY(Flights[[#This Row],[Date]],2)</f>
        <v>2</v>
      </c>
      <c r="D4052" t="s">
        <v>1195</v>
      </c>
      <c r="E4052" t="s">
        <v>1989</v>
      </c>
      <c r="F4052" t="s">
        <v>0</v>
      </c>
      <c r="G4052" t="s">
        <v>344</v>
      </c>
      <c r="H4052" t="str">
        <f>_xlfn.XLOOKUP(Flights[[#This Row],[Destination]],Airports!$A$1:$A$77,Airports!$D$1:$D$77,"Code not found")</f>
        <v>Seattle</v>
      </c>
      <c r="I4052" t="str" cm="1">
        <f t="array" ref="I4052">_xlfn.XLOOKUP(Flights[[#This Row],[Destination]],_xlfn._TRO_TRAILING(Airports!A:A),_xlfn._TRO_TRAILING(Airports!E:E),"Code not found")</f>
        <v>WA</v>
      </c>
      <c r="J4052" s="1">
        <v>0.78819444444444442</v>
      </c>
      <c r="K4052">
        <f>HOUR(Flights[[#This Row],[Scheduled Departure]])</f>
        <v>18</v>
      </c>
      <c r="L4052" s="1">
        <v>0.78611111111111109</v>
      </c>
      <c r="M4052">
        <v>-3</v>
      </c>
      <c r="N4052">
        <v>166</v>
      </c>
      <c r="O4052" s="14">
        <f>Flights[[#This Row],[Length (min)]]/60</f>
        <v>2.7666666666666666</v>
      </c>
      <c r="P4052">
        <v>954</v>
      </c>
      <c r="Q4052" s="17">
        <f>IFERROR(Flights[[#This Row],[Distance]]/Flights[[#This Row],[Length (hr)]],"")</f>
        <v>344.81927710843377</v>
      </c>
      <c r="R4052" s="1">
        <v>0.90277777777777779</v>
      </c>
      <c r="S4052" s="1">
        <v>0.90138888888888891</v>
      </c>
      <c r="T4052">
        <v>-2</v>
      </c>
      <c r="U4052" t="str">
        <f>IF(Flights[[#This Row],[Arrival Delay]]="","Cancelled",IF(Flights[[#This Row],[Arrival Delay]]&gt;15,"Delayed","On time"))</f>
        <v>On time</v>
      </c>
      <c r="V4052" t="str">
        <f>IF(Flights[[#This Row],[Status]]&lt;&gt;"Delayed","",IF(Flights[[#This Row],[Arrival Delay]]&gt;120,"Severe",IF(Flights[[#This Row],[Arrival Delay]]&gt;60,"Major","Moderate")))</f>
        <v/>
      </c>
      <c r="X4052" t="str">
        <f>IF(OR(AND(Flights[[#This Row],[Status]]="Cancelled",Flights[[#This Row],[Cancellation Reason]]="Airline/Carrier"),Flights[[#This Row],[Delay Type]]="Severe"),"Yes","No")</f>
        <v>No</v>
      </c>
    </row>
    <row r="4053" spans="1:24" x14ac:dyDescent="0.25">
      <c r="A4053" s="3">
        <v>42298</v>
      </c>
      <c r="B4053">
        <f>WEEKNUM(Flights[[#This Row],[Date]],2)</f>
        <v>43</v>
      </c>
      <c r="C4053">
        <f>WEEKDAY(Flights[[#This Row],[Date]],2)</f>
        <v>3</v>
      </c>
      <c r="D4053" t="s">
        <v>395</v>
      </c>
      <c r="E4053" t="s">
        <v>1996</v>
      </c>
      <c r="F4053" t="s">
        <v>0</v>
      </c>
      <c r="G4053" t="s">
        <v>12</v>
      </c>
      <c r="H4053" t="str">
        <f>_xlfn.XLOOKUP(Flights[[#This Row],[Destination]],Airports!$A$1:$A$77,Airports!$D$1:$D$77,"Code not found")</f>
        <v>New York</v>
      </c>
      <c r="I4053" t="str" cm="1">
        <f t="array" ref="I4053">_xlfn.XLOOKUP(Flights[[#This Row],[Destination]],_xlfn._TRO_TRAILING(Airports!A:A),_xlfn._TRO_TRAILING(Airports!E:E),"Code not found")</f>
        <v>NY</v>
      </c>
      <c r="J4053" s="1">
        <v>0.31597222222222221</v>
      </c>
      <c r="K4053">
        <f>HOUR(Flights[[#This Row],[Scheduled Departure]])</f>
        <v>7</v>
      </c>
      <c r="L4053" s="1">
        <v>0.31041666666666667</v>
      </c>
      <c r="M4053">
        <v>-8</v>
      </c>
      <c r="N4053">
        <v>310</v>
      </c>
      <c r="O4053" s="14">
        <f>Flights[[#This Row],[Length (min)]]/60</f>
        <v>5.166666666666667</v>
      </c>
      <c r="P4053">
        <v>2475</v>
      </c>
      <c r="Q4053" s="17">
        <f>IFERROR(Flights[[#This Row],[Distance]]/Flights[[#This Row],[Length (hr)]],"")</f>
        <v>479.0322580645161</v>
      </c>
      <c r="R4053" s="1">
        <v>0.66319444444444442</v>
      </c>
      <c r="S4053" s="1">
        <v>0.65069444444444446</v>
      </c>
      <c r="T4053">
        <v>-18</v>
      </c>
      <c r="U4053" t="str">
        <f>IF(Flights[[#This Row],[Arrival Delay]]="","Cancelled",IF(Flights[[#This Row],[Arrival Delay]]&gt;15,"Delayed","On time"))</f>
        <v>On time</v>
      </c>
      <c r="V4053" t="str">
        <f>IF(Flights[[#This Row],[Status]]&lt;&gt;"Delayed","",IF(Flights[[#This Row],[Arrival Delay]]&gt;120,"Severe",IF(Flights[[#This Row],[Arrival Delay]]&gt;60,"Major","Moderate")))</f>
        <v/>
      </c>
      <c r="X4053" t="str">
        <f>IF(OR(AND(Flights[[#This Row],[Status]]="Cancelled",Flights[[#This Row],[Cancellation Reason]]="Airline/Carrier"),Flights[[#This Row],[Delay Type]]="Severe"),"Yes","No")</f>
        <v>No</v>
      </c>
    </row>
    <row r="4054" spans="1:24" x14ac:dyDescent="0.25">
      <c r="A4054" s="3">
        <v>42298</v>
      </c>
      <c r="B4054">
        <f>WEEKNUM(Flights[[#This Row],[Date]],2)</f>
        <v>43</v>
      </c>
      <c r="C4054">
        <f>WEEKDAY(Flights[[#This Row],[Date]],2)</f>
        <v>3</v>
      </c>
      <c r="D4054" t="s">
        <v>168</v>
      </c>
      <c r="E4054" t="s">
        <v>1987</v>
      </c>
      <c r="F4054" t="s">
        <v>0</v>
      </c>
      <c r="G4054" t="s">
        <v>4</v>
      </c>
      <c r="H4054" t="str">
        <f>_xlfn.XLOOKUP(Flights[[#This Row],[Destination]],Airports!$A$1:$A$77,Airports!$D$1:$D$77,"Code not found")</f>
        <v>Chicago</v>
      </c>
      <c r="I4054" t="str" cm="1">
        <f t="array" ref="I4054">_xlfn.XLOOKUP(Flights[[#This Row],[Destination]],_xlfn._TRO_TRAILING(Airports!A:A),_xlfn._TRO_TRAILING(Airports!E:E),"Code not found")</f>
        <v>IL</v>
      </c>
      <c r="J4054" s="1">
        <v>0.39930555555555558</v>
      </c>
      <c r="K4054">
        <f>HOUR(Flights[[#This Row],[Scheduled Departure]])</f>
        <v>9</v>
      </c>
      <c r="L4054" s="1">
        <v>0.39861111111111114</v>
      </c>
      <c r="M4054">
        <v>-1</v>
      </c>
      <c r="N4054">
        <v>258</v>
      </c>
      <c r="O4054" s="14">
        <f>Flights[[#This Row],[Length (min)]]/60</f>
        <v>4.3</v>
      </c>
      <c r="P4054">
        <v>1744</v>
      </c>
      <c r="Q4054" s="17">
        <f>IFERROR(Flights[[#This Row],[Distance]]/Flights[[#This Row],[Length (hr)]],"")</f>
        <v>405.58139534883725</v>
      </c>
      <c r="R4054" s="1">
        <v>0.65972222222222221</v>
      </c>
      <c r="S4054" s="1">
        <v>0.66111111111111109</v>
      </c>
      <c r="T4054">
        <v>2</v>
      </c>
      <c r="U4054" t="str">
        <f>IF(Flights[[#This Row],[Arrival Delay]]="","Cancelled",IF(Flights[[#This Row],[Arrival Delay]]&gt;15,"Delayed","On time"))</f>
        <v>On time</v>
      </c>
      <c r="V4054" t="str">
        <f>IF(Flights[[#This Row],[Status]]&lt;&gt;"Delayed","",IF(Flights[[#This Row],[Arrival Delay]]&gt;120,"Severe",IF(Flights[[#This Row],[Arrival Delay]]&gt;60,"Major","Moderate")))</f>
        <v/>
      </c>
      <c r="X4054" t="str">
        <f>IF(OR(AND(Flights[[#This Row],[Status]]="Cancelled",Flights[[#This Row],[Cancellation Reason]]="Airline/Carrier"),Flights[[#This Row],[Delay Type]]="Severe"),"Yes","No")</f>
        <v>No</v>
      </c>
    </row>
    <row r="4055" spans="1:24" x14ac:dyDescent="0.25">
      <c r="A4055" s="3">
        <v>42298</v>
      </c>
      <c r="B4055">
        <f>WEEKNUM(Flights[[#This Row],[Date]],2)</f>
        <v>43</v>
      </c>
      <c r="C4055">
        <f>WEEKDAY(Flights[[#This Row],[Date]],2)</f>
        <v>3</v>
      </c>
      <c r="D4055" t="s">
        <v>1601</v>
      </c>
      <c r="E4055" t="s">
        <v>1989</v>
      </c>
      <c r="F4055" t="s">
        <v>0</v>
      </c>
      <c r="G4055" t="s">
        <v>344</v>
      </c>
      <c r="H4055" t="str">
        <f>_xlfn.XLOOKUP(Flights[[#This Row],[Destination]],Airports!$A$1:$A$77,Airports!$D$1:$D$77,"Code not found")</f>
        <v>Seattle</v>
      </c>
      <c r="I4055" t="str" cm="1">
        <f t="array" ref="I4055">_xlfn.XLOOKUP(Flights[[#This Row],[Destination]],_xlfn._TRO_TRAILING(Airports!A:A),_xlfn._TRO_TRAILING(Airports!E:E),"Code not found")</f>
        <v>WA</v>
      </c>
      <c r="J4055" s="1">
        <v>0.54166666666666663</v>
      </c>
      <c r="K4055">
        <f>HOUR(Flights[[#This Row],[Scheduled Departure]])</f>
        <v>13</v>
      </c>
      <c r="L4055" s="1">
        <v>0.53611111111111109</v>
      </c>
      <c r="M4055">
        <v>-8</v>
      </c>
      <c r="N4055">
        <v>160</v>
      </c>
      <c r="O4055" s="14">
        <f>Flights[[#This Row],[Length (min)]]/60</f>
        <v>2.6666666666666665</v>
      </c>
      <c r="P4055">
        <v>954</v>
      </c>
      <c r="Q4055" s="17">
        <f>IFERROR(Flights[[#This Row],[Distance]]/Flights[[#This Row],[Length (hr)]],"")</f>
        <v>357.75</v>
      </c>
      <c r="R4055" s="1">
        <v>0.65763888888888888</v>
      </c>
      <c r="S4055" s="1">
        <v>0.64722222222222225</v>
      </c>
      <c r="T4055">
        <v>-15</v>
      </c>
      <c r="U4055" t="str">
        <f>IF(Flights[[#This Row],[Arrival Delay]]="","Cancelled",IF(Flights[[#This Row],[Arrival Delay]]&gt;15,"Delayed","On time"))</f>
        <v>On time</v>
      </c>
      <c r="V4055" t="str">
        <f>IF(Flights[[#This Row],[Status]]&lt;&gt;"Delayed","",IF(Flights[[#This Row],[Arrival Delay]]&gt;120,"Severe",IF(Flights[[#This Row],[Arrival Delay]]&gt;60,"Major","Moderate")))</f>
        <v/>
      </c>
      <c r="X4055" t="str">
        <f>IF(OR(AND(Flights[[#This Row],[Status]]="Cancelled",Flights[[#This Row],[Cancellation Reason]]="Airline/Carrier"),Flights[[#This Row],[Delay Type]]="Severe"),"Yes","No")</f>
        <v>No</v>
      </c>
    </row>
    <row r="4056" spans="1:24" x14ac:dyDescent="0.25">
      <c r="A4056" s="3">
        <v>42298</v>
      </c>
      <c r="B4056">
        <f>WEEKNUM(Flights[[#This Row],[Date]],2)</f>
        <v>43</v>
      </c>
      <c r="C4056">
        <f>WEEKDAY(Flights[[#This Row],[Date]],2)</f>
        <v>3</v>
      </c>
      <c r="D4056" t="s">
        <v>1162</v>
      </c>
      <c r="E4056" t="s">
        <v>1991</v>
      </c>
      <c r="F4056" t="s">
        <v>0</v>
      </c>
      <c r="G4056" t="s">
        <v>344</v>
      </c>
      <c r="H4056" t="str">
        <f>_xlfn.XLOOKUP(Flights[[#This Row],[Destination]],Airports!$A$1:$A$77,Airports!$D$1:$D$77,"Code not found")</f>
        <v>Seattle</v>
      </c>
      <c r="I4056" t="str" cm="1">
        <f t="array" ref="I4056">_xlfn.XLOOKUP(Flights[[#This Row],[Destination]],_xlfn._TRO_TRAILING(Airports!A:A),_xlfn._TRO_TRAILING(Airports!E:E),"Code not found")</f>
        <v>WA</v>
      </c>
      <c r="J4056" s="1">
        <v>0.92013888888888884</v>
      </c>
      <c r="K4056">
        <f>HOUR(Flights[[#This Row],[Scheduled Departure]])</f>
        <v>22</v>
      </c>
      <c r="L4056" s="1">
        <v>0.91388888888888886</v>
      </c>
      <c r="M4056">
        <v>-9</v>
      </c>
      <c r="N4056">
        <v>151</v>
      </c>
      <c r="O4056" s="14">
        <f>Flights[[#This Row],[Length (min)]]/60</f>
        <v>2.5166666666666666</v>
      </c>
      <c r="P4056">
        <v>954</v>
      </c>
      <c r="Q4056" s="17">
        <f>IFERROR(Flights[[#This Row],[Distance]]/Flights[[#This Row],[Length (hr)]],"")</f>
        <v>379.07284768211923</v>
      </c>
      <c r="R4056" s="1">
        <v>3.6111111111111108E-2</v>
      </c>
      <c r="S4056" s="1">
        <v>1.8749999999999999E-2</v>
      </c>
      <c r="T4056">
        <v>-25</v>
      </c>
      <c r="U4056" t="str">
        <f>IF(Flights[[#This Row],[Arrival Delay]]="","Cancelled",IF(Flights[[#This Row],[Arrival Delay]]&gt;15,"Delayed","On time"))</f>
        <v>On time</v>
      </c>
      <c r="V4056" t="str">
        <f>IF(Flights[[#This Row],[Status]]&lt;&gt;"Delayed","",IF(Flights[[#This Row],[Arrival Delay]]&gt;120,"Severe",IF(Flights[[#This Row],[Arrival Delay]]&gt;60,"Major","Moderate")))</f>
        <v/>
      </c>
      <c r="X4056" t="str">
        <f>IF(OR(AND(Flights[[#This Row],[Status]]="Cancelled",Flights[[#This Row],[Cancellation Reason]]="Airline/Carrier"),Flights[[#This Row],[Delay Type]]="Severe"),"Yes","No")</f>
        <v>No</v>
      </c>
    </row>
    <row r="4057" spans="1:24" x14ac:dyDescent="0.25">
      <c r="A4057" s="3">
        <v>42298</v>
      </c>
      <c r="B4057">
        <f>WEEKNUM(Flights[[#This Row],[Date]],2)</f>
        <v>43</v>
      </c>
      <c r="C4057">
        <f>WEEKDAY(Flights[[#This Row],[Date]],2)</f>
        <v>3</v>
      </c>
      <c r="D4057" t="s">
        <v>1837</v>
      </c>
      <c r="E4057" t="s">
        <v>1989</v>
      </c>
      <c r="F4057" t="s">
        <v>0</v>
      </c>
      <c r="G4057" t="s">
        <v>23</v>
      </c>
      <c r="H4057" t="str">
        <f>_xlfn.XLOOKUP(Flights[[#This Row],[Destination]],Airports!$A$1:$A$77,Airports!$D$1:$D$77,"Code not found")</f>
        <v>Indianapolis</v>
      </c>
      <c r="I4057" t="str" cm="1">
        <f t="array" ref="I4057">_xlfn.XLOOKUP(Flights[[#This Row],[Destination]],_xlfn._TRO_TRAILING(Airports!A:A),_xlfn._TRO_TRAILING(Airports!E:E),"Code not found")</f>
        <v>IN</v>
      </c>
      <c r="J4057" s="1">
        <v>0.95486111111111116</v>
      </c>
      <c r="K4057">
        <f>HOUR(Flights[[#This Row],[Scheduled Departure]])</f>
        <v>22</v>
      </c>
      <c r="L4057" s="1">
        <v>0.9506944444444444</v>
      </c>
      <c r="M4057">
        <v>-6</v>
      </c>
      <c r="N4057">
        <v>231</v>
      </c>
      <c r="O4057" s="14">
        <f>Flights[[#This Row],[Length (min)]]/60</f>
        <v>3.85</v>
      </c>
      <c r="P4057">
        <v>1814</v>
      </c>
      <c r="Q4057" s="17">
        <f>IFERROR(Flights[[#This Row],[Distance]]/Flights[[#This Row],[Length (hr)]],"")</f>
        <v>471.16883116883116</v>
      </c>
      <c r="R4057" s="1">
        <v>0.24583333333333332</v>
      </c>
      <c r="S4057" s="1">
        <v>0.2361111111111111</v>
      </c>
      <c r="T4057">
        <v>-14</v>
      </c>
      <c r="U4057" t="str">
        <f>IF(Flights[[#This Row],[Arrival Delay]]="","Cancelled",IF(Flights[[#This Row],[Arrival Delay]]&gt;15,"Delayed","On time"))</f>
        <v>On time</v>
      </c>
      <c r="V4057" t="str">
        <f>IF(Flights[[#This Row],[Status]]&lt;&gt;"Delayed","",IF(Flights[[#This Row],[Arrival Delay]]&gt;120,"Severe",IF(Flights[[#This Row],[Arrival Delay]]&gt;60,"Major","Moderate")))</f>
        <v/>
      </c>
      <c r="X4057" t="str">
        <f>IF(OR(AND(Flights[[#This Row],[Status]]="Cancelled",Flights[[#This Row],[Cancellation Reason]]="Airline/Carrier"),Flights[[#This Row],[Delay Type]]="Severe"),"Yes","No")</f>
        <v>No</v>
      </c>
    </row>
    <row r="4058" spans="1:24" x14ac:dyDescent="0.25">
      <c r="A4058" s="3">
        <v>42299</v>
      </c>
      <c r="B4058">
        <f>WEEKNUM(Flights[[#This Row],[Date]],2)</f>
        <v>43</v>
      </c>
      <c r="C4058">
        <f>WEEKDAY(Flights[[#This Row],[Date]],2)</f>
        <v>4</v>
      </c>
      <c r="D4058" t="s">
        <v>207</v>
      </c>
      <c r="E4058" t="s">
        <v>1987</v>
      </c>
      <c r="F4058" t="s">
        <v>0</v>
      </c>
      <c r="G4058" t="s">
        <v>28</v>
      </c>
      <c r="H4058" t="str">
        <f>_xlfn.XLOOKUP(Flights[[#This Row],[Destination]],Airports!$A$1:$A$77,Airports!$D$1:$D$77,"Code not found")</f>
        <v>Philadelphia</v>
      </c>
      <c r="I4058" t="str" cm="1">
        <f t="array" ref="I4058">_xlfn.XLOOKUP(Flights[[#This Row],[Destination]],_xlfn._TRO_TRAILING(Airports!A:A),_xlfn._TRO_TRAILING(Airports!E:E),"Code not found")</f>
        <v>PA</v>
      </c>
      <c r="J4058" s="1">
        <v>0.32291666666666669</v>
      </c>
      <c r="K4058">
        <f>HOUR(Flights[[#This Row],[Scheduled Departure]])</f>
        <v>7</v>
      </c>
      <c r="L4058" s="1">
        <v>0.31666666666666665</v>
      </c>
      <c r="M4058">
        <v>-9</v>
      </c>
      <c r="N4058">
        <v>307</v>
      </c>
      <c r="O4058" s="14">
        <f>Flights[[#This Row],[Length (min)]]/60</f>
        <v>5.1166666666666663</v>
      </c>
      <c r="P4058">
        <v>2402</v>
      </c>
      <c r="Q4058" s="17">
        <f>IFERROR(Flights[[#This Row],[Distance]]/Flights[[#This Row],[Length (hr)]],"")</f>
        <v>469.44625407166126</v>
      </c>
      <c r="R4058" s="1">
        <v>0.6694444444444444</v>
      </c>
      <c r="S4058" s="1">
        <v>0.65486111111111112</v>
      </c>
      <c r="T4058">
        <v>-21</v>
      </c>
      <c r="U4058" t="str">
        <f>IF(Flights[[#This Row],[Arrival Delay]]="","Cancelled",IF(Flights[[#This Row],[Arrival Delay]]&gt;15,"Delayed","On time"))</f>
        <v>On time</v>
      </c>
      <c r="V4058" t="str">
        <f>IF(Flights[[#This Row],[Status]]&lt;&gt;"Delayed","",IF(Flights[[#This Row],[Arrival Delay]]&gt;120,"Severe",IF(Flights[[#This Row],[Arrival Delay]]&gt;60,"Major","Moderate")))</f>
        <v/>
      </c>
      <c r="X4058" t="str">
        <f>IF(OR(AND(Flights[[#This Row],[Status]]="Cancelled",Flights[[#This Row],[Cancellation Reason]]="Airline/Carrier"),Flights[[#This Row],[Delay Type]]="Severe"),"Yes","No")</f>
        <v>No</v>
      </c>
    </row>
    <row r="4059" spans="1:24" x14ac:dyDescent="0.25">
      <c r="A4059" s="3">
        <v>42299</v>
      </c>
      <c r="B4059">
        <f>WEEKNUM(Flights[[#This Row],[Date]],2)</f>
        <v>43</v>
      </c>
      <c r="C4059">
        <f>WEEKDAY(Flights[[#This Row],[Date]],2)</f>
        <v>4</v>
      </c>
      <c r="D4059" t="s">
        <v>1373</v>
      </c>
      <c r="E4059" t="s">
        <v>1993</v>
      </c>
      <c r="F4059" t="s">
        <v>0</v>
      </c>
      <c r="G4059" t="s">
        <v>3</v>
      </c>
      <c r="H4059" t="str">
        <f>_xlfn.XLOOKUP(Flights[[#This Row],[Destination]],Airports!$A$1:$A$77,Airports!$D$1:$D$77,"Code not found")</f>
        <v>Dallas</v>
      </c>
      <c r="I4059" t="str" cm="1">
        <f t="array" ref="I4059">_xlfn.XLOOKUP(Flights[[#This Row],[Destination]],_xlfn._TRO_TRAILING(Airports!A:A),_xlfn._TRO_TRAILING(Airports!E:E),"Code not found")</f>
        <v>TX</v>
      </c>
      <c r="J4059" s="1">
        <v>0.36180555555555555</v>
      </c>
      <c r="K4059">
        <f>HOUR(Flights[[#This Row],[Scheduled Departure]])</f>
        <v>8</v>
      </c>
      <c r="L4059" s="1">
        <v>0.39097222222222222</v>
      </c>
      <c r="M4059">
        <v>42</v>
      </c>
      <c r="N4059">
        <v>181</v>
      </c>
      <c r="O4059" s="14">
        <f>Flights[[#This Row],[Length (min)]]/60</f>
        <v>3.0166666666666666</v>
      </c>
      <c r="P4059">
        <v>1235</v>
      </c>
      <c r="Q4059" s="17">
        <f>IFERROR(Flights[[#This Row],[Distance]]/Flights[[#This Row],[Length (hr)]],"")</f>
        <v>409.39226519337018</v>
      </c>
      <c r="R4059" s="1">
        <v>0.56597222222222221</v>
      </c>
      <c r="S4059" s="1">
        <v>0.6</v>
      </c>
      <c r="T4059">
        <v>49</v>
      </c>
      <c r="U4059" t="str">
        <f>IF(Flights[[#This Row],[Arrival Delay]]="","Cancelled",IF(Flights[[#This Row],[Arrival Delay]]&gt;15,"Delayed","On time"))</f>
        <v>Delayed</v>
      </c>
      <c r="V4059" t="str">
        <f>IF(Flights[[#This Row],[Status]]&lt;&gt;"Delayed","",IF(Flights[[#This Row],[Arrival Delay]]&gt;120,"Severe",IF(Flights[[#This Row],[Arrival Delay]]&gt;60,"Major","Moderate")))</f>
        <v>Moderate</v>
      </c>
      <c r="X4059" t="str">
        <f>IF(OR(AND(Flights[[#This Row],[Status]]="Cancelled",Flights[[#This Row],[Cancellation Reason]]="Airline/Carrier"),Flights[[#This Row],[Delay Type]]="Severe"),"Yes","No")</f>
        <v>No</v>
      </c>
    </row>
    <row r="4060" spans="1:24" x14ac:dyDescent="0.25">
      <c r="A4060" s="3">
        <v>42299</v>
      </c>
      <c r="B4060">
        <f>WEEKNUM(Flights[[#This Row],[Date]],2)</f>
        <v>43</v>
      </c>
      <c r="C4060">
        <f>WEEKDAY(Flights[[#This Row],[Date]],2)</f>
        <v>4</v>
      </c>
      <c r="D4060" t="s">
        <v>1231</v>
      </c>
      <c r="E4060" t="s">
        <v>1994</v>
      </c>
      <c r="F4060" t="s">
        <v>0</v>
      </c>
      <c r="G4060" t="s">
        <v>349</v>
      </c>
      <c r="H4060" t="str">
        <f>_xlfn.XLOOKUP(Flights[[#This Row],[Destination]],Airports!$A$1:$A$77,Airports!$D$1:$D$77,"Code not found")</f>
        <v>Salt Lake City</v>
      </c>
      <c r="I4060" t="str" cm="1">
        <f t="array" ref="I4060">_xlfn.XLOOKUP(Flights[[#This Row],[Destination]],_xlfn._TRO_TRAILING(Airports!A:A),_xlfn._TRO_TRAILING(Airports!E:E),"Code not found")</f>
        <v>UT</v>
      </c>
      <c r="J4060" s="1">
        <v>0.3888888888888889</v>
      </c>
      <c r="K4060">
        <f>HOUR(Flights[[#This Row],[Scheduled Departure]])</f>
        <v>9</v>
      </c>
      <c r="L4060" s="1">
        <v>0.39583333333333331</v>
      </c>
      <c r="M4060">
        <v>10</v>
      </c>
      <c r="N4060">
        <v>107</v>
      </c>
      <c r="O4060" s="14">
        <f>Flights[[#This Row],[Length (min)]]/60</f>
        <v>1.7833333333333334</v>
      </c>
      <c r="P4060">
        <v>590</v>
      </c>
      <c r="Q4060" s="17">
        <f>IFERROR(Flights[[#This Row],[Distance]]/Flights[[#This Row],[Length (hr)]],"")</f>
        <v>330.84112149532706</v>
      </c>
      <c r="R4060" s="1">
        <v>0.51180555555555551</v>
      </c>
      <c r="S4060" s="1">
        <v>0.51180555555555551</v>
      </c>
      <c r="T4060">
        <v>0</v>
      </c>
      <c r="U4060" t="str">
        <f>IF(Flights[[#This Row],[Arrival Delay]]="","Cancelled",IF(Flights[[#This Row],[Arrival Delay]]&gt;15,"Delayed","On time"))</f>
        <v>On time</v>
      </c>
      <c r="V4060" t="str">
        <f>IF(Flights[[#This Row],[Status]]&lt;&gt;"Delayed","",IF(Flights[[#This Row],[Arrival Delay]]&gt;120,"Severe",IF(Flights[[#This Row],[Arrival Delay]]&gt;60,"Major","Moderate")))</f>
        <v/>
      </c>
      <c r="X4060" t="str">
        <f>IF(OR(AND(Flights[[#This Row],[Status]]="Cancelled",Flights[[#This Row],[Cancellation Reason]]="Airline/Carrier"),Flights[[#This Row],[Delay Type]]="Severe"),"Yes","No")</f>
        <v>No</v>
      </c>
    </row>
    <row r="4061" spans="1:24" x14ac:dyDescent="0.25">
      <c r="A4061" s="3">
        <v>42299</v>
      </c>
      <c r="B4061">
        <f>WEEKNUM(Flights[[#This Row],[Date]],2)</f>
        <v>43</v>
      </c>
      <c r="C4061">
        <f>WEEKDAY(Flights[[#This Row],[Date]],2)</f>
        <v>4</v>
      </c>
      <c r="D4061" t="s">
        <v>1372</v>
      </c>
      <c r="E4061" t="s">
        <v>1993</v>
      </c>
      <c r="F4061" t="s">
        <v>0</v>
      </c>
      <c r="G4061" t="s">
        <v>273</v>
      </c>
      <c r="H4061" t="str">
        <f>_xlfn.XLOOKUP(Flights[[#This Row],[Destination]],Airports!$A$1:$A$77,Airports!$D$1:$D$77,"Code not found")</f>
        <v>Denver</v>
      </c>
      <c r="I4061" t="str" cm="1">
        <f t="array" ref="I4061">_xlfn.XLOOKUP(Flights[[#This Row],[Destination]],_xlfn._TRO_TRAILING(Airports!A:A),_xlfn._TRO_TRAILING(Airports!E:E),"Code not found")</f>
        <v>CO</v>
      </c>
      <c r="J4061" s="1">
        <v>0.40625</v>
      </c>
      <c r="K4061">
        <f>HOUR(Flights[[#This Row],[Scheduled Departure]])</f>
        <v>9</v>
      </c>
      <c r="L4061" s="1">
        <v>0.40763888888888888</v>
      </c>
      <c r="M4061">
        <v>2</v>
      </c>
      <c r="N4061">
        <v>132</v>
      </c>
      <c r="O4061" s="14">
        <f>Flights[[#This Row],[Length (min)]]/60</f>
        <v>2.2000000000000002</v>
      </c>
      <c r="P4061">
        <v>862</v>
      </c>
      <c r="Q4061" s="17">
        <f>IFERROR(Flights[[#This Row],[Distance]]/Flights[[#This Row],[Length (hr)]],"")</f>
        <v>391.81818181818181</v>
      </c>
      <c r="R4061" s="1">
        <v>0.54305555555555551</v>
      </c>
      <c r="S4061" s="1">
        <v>0.54097222222222219</v>
      </c>
      <c r="T4061">
        <v>-3</v>
      </c>
      <c r="U4061" t="str">
        <f>IF(Flights[[#This Row],[Arrival Delay]]="","Cancelled",IF(Flights[[#This Row],[Arrival Delay]]&gt;15,"Delayed","On time"))</f>
        <v>On time</v>
      </c>
      <c r="V4061" t="str">
        <f>IF(Flights[[#This Row],[Status]]&lt;&gt;"Delayed","",IF(Flights[[#This Row],[Arrival Delay]]&gt;120,"Severe",IF(Flights[[#This Row],[Arrival Delay]]&gt;60,"Major","Moderate")))</f>
        <v/>
      </c>
      <c r="X4061" t="str">
        <f>IF(OR(AND(Flights[[#This Row],[Status]]="Cancelled",Flights[[#This Row],[Cancellation Reason]]="Airline/Carrier"),Flights[[#This Row],[Delay Type]]="Severe"),"Yes","No")</f>
        <v>No</v>
      </c>
    </row>
    <row r="4062" spans="1:24" x14ac:dyDescent="0.25">
      <c r="A4062" s="3">
        <v>42299</v>
      </c>
      <c r="B4062">
        <f>WEEKNUM(Flights[[#This Row],[Date]],2)</f>
        <v>43</v>
      </c>
      <c r="C4062">
        <f>WEEKDAY(Flights[[#This Row],[Date]],2)</f>
        <v>4</v>
      </c>
      <c r="D4062" t="s">
        <v>1136</v>
      </c>
      <c r="E4062" t="s">
        <v>1991</v>
      </c>
      <c r="F4062" t="s">
        <v>0</v>
      </c>
      <c r="G4062" t="s">
        <v>24</v>
      </c>
      <c r="H4062" t="str">
        <f>_xlfn.XLOOKUP(Flights[[#This Row],[Destination]],Airports!$A$1:$A$77,Airports!$D$1:$D$77,"Code not found")</f>
        <v>Portland</v>
      </c>
      <c r="I4062" t="str" cm="1">
        <f t="array" ref="I4062">_xlfn.XLOOKUP(Flights[[#This Row],[Destination]],_xlfn._TRO_TRAILING(Airports!A:A),_xlfn._TRO_TRAILING(Airports!E:E),"Code not found")</f>
        <v>OR</v>
      </c>
      <c r="J4062" s="1">
        <v>0.4513888888888889</v>
      </c>
      <c r="K4062">
        <f>HOUR(Flights[[#This Row],[Scheduled Departure]])</f>
        <v>10</v>
      </c>
      <c r="L4062" s="1">
        <v>0.4513888888888889</v>
      </c>
      <c r="M4062">
        <v>0</v>
      </c>
      <c r="N4062">
        <v>138</v>
      </c>
      <c r="O4062" s="14">
        <f>Flights[[#This Row],[Length (min)]]/60</f>
        <v>2.2999999999999998</v>
      </c>
      <c r="P4062">
        <v>834</v>
      </c>
      <c r="Q4062" s="17">
        <f>IFERROR(Flights[[#This Row],[Distance]]/Flights[[#This Row],[Length (hr)]],"")</f>
        <v>362.60869565217394</v>
      </c>
      <c r="R4062" s="1">
        <v>0.55208333333333337</v>
      </c>
      <c r="S4062" s="1">
        <v>0.54722222222222228</v>
      </c>
      <c r="T4062">
        <v>-7</v>
      </c>
      <c r="U4062" t="str">
        <f>IF(Flights[[#This Row],[Arrival Delay]]="","Cancelled",IF(Flights[[#This Row],[Arrival Delay]]&gt;15,"Delayed","On time"))</f>
        <v>On time</v>
      </c>
      <c r="V4062" t="str">
        <f>IF(Flights[[#This Row],[Status]]&lt;&gt;"Delayed","",IF(Flights[[#This Row],[Arrival Delay]]&gt;120,"Severe",IF(Flights[[#This Row],[Arrival Delay]]&gt;60,"Major","Moderate")))</f>
        <v/>
      </c>
      <c r="X4062" t="str">
        <f>IF(OR(AND(Flights[[#This Row],[Status]]="Cancelled",Flights[[#This Row],[Cancellation Reason]]="Airline/Carrier"),Flights[[#This Row],[Delay Type]]="Severe"),"Yes","No")</f>
        <v>No</v>
      </c>
    </row>
    <row r="4063" spans="1:24" x14ac:dyDescent="0.25">
      <c r="A4063" s="3">
        <v>42299</v>
      </c>
      <c r="B4063">
        <f>WEEKNUM(Flights[[#This Row],[Date]],2)</f>
        <v>43</v>
      </c>
      <c r="C4063">
        <f>WEEKDAY(Flights[[#This Row],[Date]],2)</f>
        <v>4</v>
      </c>
      <c r="D4063" t="s">
        <v>69</v>
      </c>
      <c r="E4063" t="s">
        <v>1987</v>
      </c>
      <c r="F4063" t="s">
        <v>0</v>
      </c>
      <c r="G4063" t="s">
        <v>12</v>
      </c>
      <c r="H4063" t="str">
        <f>_xlfn.XLOOKUP(Flights[[#This Row],[Destination]],Airports!$A$1:$A$77,Airports!$D$1:$D$77,"Code not found")</f>
        <v>New York</v>
      </c>
      <c r="I4063" t="str" cm="1">
        <f t="array" ref="I4063">_xlfn.XLOOKUP(Flights[[#This Row],[Destination]],_xlfn._TRO_TRAILING(Airports!A:A),_xlfn._TRO_TRAILING(Airports!E:E),"Code not found")</f>
        <v>NY</v>
      </c>
      <c r="J4063" s="1">
        <v>0.5</v>
      </c>
      <c r="K4063">
        <f>HOUR(Flights[[#This Row],[Scheduled Departure]])</f>
        <v>12</v>
      </c>
      <c r="L4063" s="1">
        <v>0.49444444444444446</v>
      </c>
      <c r="M4063">
        <v>-8</v>
      </c>
      <c r="N4063">
        <v>334</v>
      </c>
      <c r="O4063" s="14">
        <f>Flights[[#This Row],[Length (min)]]/60</f>
        <v>5.5666666666666664</v>
      </c>
      <c r="P4063">
        <v>2475</v>
      </c>
      <c r="Q4063" s="17">
        <f>IFERROR(Flights[[#This Row],[Distance]]/Flights[[#This Row],[Length (hr)]],"")</f>
        <v>444.61077844311382</v>
      </c>
      <c r="R4063" s="1">
        <v>0.86041666666666672</v>
      </c>
      <c r="S4063" s="1">
        <v>0.85138888888888886</v>
      </c>
      <c r="T4063">
        <v>-13</v>
      </c>
      <c r="U4063" t="str">
        <f>IF(Flights[[#This Row],[Arrival Delay]]="","Cancelled",IF(Flights[[#This Row],[Arrival Delay]]&gt;15,"Delayed","On time"))</f>
        <v>On time</v>
      </c>
      <c r="V4063" t="str">
        <f>IF(Flights[[#This Row],[Status]]&lt;&gt;"Delayed","",IF(Flights[[#This Row],[Arrival Delay]]&gt;120,"Severe",IF(Flights[[#This Row],[Arrival Delay]]&gt;60,"Major","Moderate")))</f>
        <v/>
      </c>
      <c r="X4063" t="str">
        <f>IF(OR(AND(Flights[[#This Row],[Status]]="Cancelled",Flights[[#This Row],[Cancellation Reason]]="Airline/Carrier"),Flights[[#This Row],[Delay Type]]="Severe"),"Yes","No")</f>
        <v>No</v>
      </c>
    </row>
    <row r="4064" spans="1:24" x14ac:dyDescent="0.25">
      <c r="A4064" s="3">
        <v>42299</v>
      </c>
      <c r="B4064">
        <f>WEEKNUM(Flights[[#This Row],[Date]],2)</f>
        <v>43</v>
      </c>
      <c r="C4064">
        <f>WEEKDAY(Flights[[#This Row],[Date]],2)</f>
        <v>4</v>
      </c>
      <c r="D4064" t="s">
        <v>944</v>
      </c>
      <c r="E4064" t="s">
        <v>1990</v>
      </c>
      <c r="F4064" t="s">
        <v>0</v>
      </c>
      <c r="G4064" t="s">
        <v>12</v>
      </c>
      <c r="H4064" t="str">
        <f>_xlfn.XLOOKUP(Flights[[#This Row],[Destination]],Airports!$A$1:$A$77,Airports!$D$1:$D$77,"Code not found")</f>
        <v>New York</v>
      </c>
      <c r="I4064" t="str" cm="1">
        <f t="array" ref="I4064">_xlfn.XLOOKUP(Flights[[#This Row],[Destination]],_xlfn._TRO_TRAILING(Airports!A:A),_xlfn._TRO_TRAILING(Airports!E:E),"Code not found")</f>
        <v>NY</v>
      </c>
      <c r="J4064" s="1">
        <v>0.53680555555555554</v>
      </c>
      <c r="K4064">
        <f>HOUR(Flights[[#This Row],[Scheduled Departure]])</f>
        <v>12</v>
      </c>
      <c r="L4064" s="1">
        <v>0.5395833333333333</v>
      </c>
      <c r="M4064">
        <v>4</v>
      </c>
      <c r="N4064">
        <v>317</v>
      </c>
      <c r="O4064" s="14">
        <f>Flights[[#This Row],[Length (min)]]/60</f>
        <v>5.2833333333333332</v>
      </c>
      <c r="P4064">
        <v>2475</v>
      </c>
      <c r="Q4064" s="17">
        <f>IFERROR(Flights[[#This Row],[Distance]]/Flights[[#This Row],[Length (hr)]],"")</f>
        <v>468.45425867507885</v>
      </c>
      <c r="R4064" s="1">
        <v>0.89513888888888893</v>
      </c>
      <c r="S4064" s="1">
        <v>0.88472222222222219</v>
      </c>
      <c r="T4064">
        <v>-15</v>
      </c>
      <c r="U4064" t="str">
        <f>IF(Flights[[#This Row],[Arrival Delay]]="","Cancelled",IF(Flights[[#This Row],[Arrival Delay]]&gt;15,"Delayed","On time"))</f>
        <v>On time</v>
      </c>
      <c r="V4064" t="str">
        <f>IF(Flights[[#This Row],[Status]]&lt;&gt;"Delayed","",IF(Flights[[#This Row],[Arrival Delay]]&gt;120,"Severe",IF(Flights[[#This Row],[Arrival Delay]]&gt;60,"Major","Moderate")))</f>
        <v/>
      </c>
      <c r="X4064" t="str">
        <f>IF(OR(AND(Flights[[#This Row],[Status]]="Cancelled",Flights[[#This Row],[Cancellation Reason]]="Airline/Carrier"),Flights[[#This Row],[Delay Type]]="Severe"),"Yes","No")</f>
        <v>No</v>
      </c>
    </row>
    <row r="4065" spans="1:24" x14ac:dyDescent="0.25">
      <c r="A4065" s="3">
        <v>42299</v>
      </c>
      <c r="B4065">
        <f>WEEKNUM(Flights[[#This Row],[Date]],2)</f>
        <v>43</v>
      </c>
      <c r="C4065">
        <f>WEEKDAY(Flights[[#This Row],[Date]],2)</f>
        <v>4</v>
      </c>
      <c r="D4065" t="s">
        <v>523</v>
      </c>
      <c r="E4065" t="s">
        <v>1989</v>
      </c>
      <c r="F4065" t="s">
        <v>0</v>
      </c>
      <c r="G4065" t="s">
        <v>349</v>
      </c>
      <c r="H4065" t="str">
        <f>_xlfn.XLOOKUP(Flights[[#This Row],[Destination]],Airports!$A$1:$A$77,Airports!$D$1:$D$77,"Code not found")</f>
        <v>Salt Lake City</v>
      </c>
      <c r="I4065" t="str" cm="1">
        <f t="array" ref="I4065">_xlfn.XLOOKUP(Flights[[#This Row],[Destination]],_xlfn._TRO_TRAILING(Airports!A:A),_xlfn._TRO_TRAILING(Airports!E:E),"Code not found")</f>
        <v>UT</v>
      </c>
      <c r="J4065" s="1">
        <v>0.55555555555555558</v>
      </c>
      <c r="K4065">
        <f>HOUR(Flights[[#This Row],[Scheduled Departure]])</f>
        <v>13</v>
      </c>
      <c r="L4065" s="1">
        <v>0.55555555555555558</v>
      </c>
      <c r="M4065">
        <v>0</v>
      </c>
      <c r="N4065">
        <v>109</v>
      </c>
      <c r="O4065" s="14">
        <f>Flights[[#This Row],[Length (min)]]/60</f>
        <v>1.8166666666666667</v>
      </c>
      <c r="P4065">
        <v>590</v>
      </c>
      <c r="Q4065" s="17">
        <f>IFERROR(Flights[[#This Row],[Distance]]/Flights[[#This Row],[Length (hr)]],"")</f>
        <v>324.77064220183485</v>
      </c>
      <c r="R4065" s="1">
        <v>0.6743055555555556</v>
      </c>
      <c r="S4065" s="1">
        <v>0.67291666666666672</v>
      </c>
      <c r="T4065">
        <v>-2</v>
      </c>
      <c r="U4065" t="str">
        <f>IF(Flights[[#This Row],[Arrival Delay]]="","Cancelled",IF(Flights[[#This Row],[Arrival Delay]]&gt;15,"Delayed","On time"))</f>
        <v>On time</v>
      </c>
      <c r="V4065" t="str">
        <f>IF(Flights[[#This Row],[Status]]&lt;&gt;"Delayed","",IF(Flights[[#This Row],[Arrival Delay]]&gt;120,"Severe",IF(Flights[[#This Row],[Arrival Delay]]&gt;60,"Major","Moderate")))</f>
        <v/>
      </c>
      <c r="X4065" t="str">
        <f>IF(OR(AND(Flights[[#This Row],[Status]]="Cancelled",Flights[[#This Row],[Cancellation Reason]]="Airline/Carrier"),Flights[[#This Row],[Delay Type]]="Severe"),"Yes","No")</f>
        <v>No</v>
      </c>
    </row>
    <row r="4066" spans="1:24" x14ac:dyDescent="0.25">
      <c r="A4066" s="3">
        <v>42299</v>
      </c>
      <c r="B4066">
        <f>WEEKNUM(Flights[[#This Row],[Date]],2)</f>
        <v>43</v>
      </c>
      <c r="C4066">
        <f>WEEKDAY(Flights[[#This Row],[Date]],2)</f>
        <v>4</v>
      </c>
      <c r="D4066" t="s">
        <v>1233</v>
      </c>
      <c r="E4066" t="s">
        <v>1994</v>
      </c>
      <c r="F4066" t="s">
        <v>0</v>
      </c>
      <c r="G4066" t="s">
        <v>280</v>
      </c>
      <c r="H4066" t="str">
        <f>_xlfn.XLOOKUP(Flights[[#This Row],[Destination]],Airports!$A$1:$A$77,Airports!$D$1:$D$77,"Code not found")</f>
        <v>Eugene</v>
      </c>
      <c r="I4066" t="str" cm="1">
        <f t="array" ref="I4066">_xlfn.XLOOKUP(Flights[[#This Row],[Destination]],_xlfn._TRO_TRAILING(Airports!A:A),_xlfn._TRO_TRAILING(Airports!E:E),"Code not found")</f>
        <v>OR</v>
      </c>
      <c r="J4066" s="1">
        <v>0.59027777777777779</v>
      </c>
      <c r="K4066">
        <f>HOUR(Flights[[#This Row],[Scheduled Departure]])</f>
        <v>14</v>
      </c>
      <c r="L4066" s="1">
        <v>0.58750000000000002</v>
      </c>
      <c r="M4066">
        <v>-4</v>
      </c>
      <c r="N4066">
        <v>136</v>
      </c>
      <c r="O4066" s="14">
        <f>Flights[[#This Row],[Length (min)]]/60</f>
        <v>2.2666666666666666</v>
      </c>
      <c r="P4066">
        <v>748</v>
      </c>
      <c r="Q4066" s="17">
        <f>IFERROR(Flights[[#This Row],[Distance]]/Flights[[#This Row],[Length (hr)]],"")</f>
        <v>330</v>
      </c>
      <c r="R4066" s="1">
        <v>0.68333333333333335</v>
      </c>
      <c r="S4066" s="1">
        <v>0.68194444444444446</v>
      </c>
      <c r="T4066">
        <v>-2</v>
      </c>
      <c r="U4066" t="str">
        <f>IF(Flights[[#This Row],[Arrival Delay]]="","Cancelled",IF(Flights[[#This Row],[Arrival Delay]]&gt;15,"Delayed","On time"))</f>
        <v>On time</v>
      </c>
      <c r="V4066" t="str">
        <f>IF(Flights[[#This Row],[Status]]&lt;&gt;"Delayed","",IF(Flights[[#This Row],[Arrival Delay]]&gt;120,"Severe",IF(Flights[[#This Row],[Arrival Delay]]&gt;60,"Major","Moderate")))</f>
        <v/>
      </c>
      <c r="X4066" t="str">
        <f>IF(OR(AND(Flights[[#This Row],[Status]]="Cancelled",Flights[[#This Row],[Cancellation Reason]]="Airline/Carrier"),Flights[[#This Row],[Delay Type]]="Severe"),"Yes","No")</f>
        <v>No</v>
      </c>
    </row>
    <row r="4067" spans="1:24" x14ac:dyDescent="0.25">
      <c r="A4067" s="3">
        <v>42299</v>
      </c>
      <c r="B4067">
        <f>WEEKNUM(Flights[[#This Row],[Date]],2)</f>
        <v>43</v>
      </c>
      <c r="C4067">
        <f>WEEKDAY(Flights[[#This Row],[Date]],2)</f>
        <v>4</v>
      </c>
      <c r="D4067" t="s">
        <v>1692</v>
      </c>
      <c r="E4067" t="s">
        <v>1995</v>
      </c>
      <c r="F4067" t="s">
        <v>0</v>
      </c>
      <c r="G4067" t="s">
        <v>29</v>
      </c>
      <c r="H4067" t="str">
        <f>_xlfn.XLOOKUP(Flights[[#This Row],[Destination]],Airports!$A$1:$A$77,Airports!$D$1:$D$77,"Code not found")</f>
        <v>Phoenix</v>
      </c>
      <c r="I4067" t="str" cm="1">
        <f t="array" ref="I4067">_xlfn.XLOOKUP(Flights[[#This Row],[Destination]],_xlfn._TRO_TRAILING(Airports!A:A),_xlfn._TRO_TRAILING(Airports!E:E),"Code not found")</f>
        <v>AZ</v>
      </c>
      <c r="J4067" s="1">
        <v>0.60763888888888884</v>
      </c>
      <c r="K4067">
        <f>HOUR(Flights[[#This Row],[Scheduled Departure]])</f>
        <v>14</v>
      </c>
      <c r="L4067" s="1">
        <v>0.61041666666666672</v>
      </c>
      <c r="M4067">
        <v>4</v>
      </c>
      <c r="N4067">
        <v>78</v>
      </c>
      <c r="O4067" s="14">
        <f>Flights[[#This Row],[Length (min)]]/60</f>
        <v>1.3</v>
      </c>
      <c r="P4067">
        <v>370</v>
      </c>
      <c r="Q4067" s="17">
        <f>IFERROR(Flights[[#This Row],[Distance]]/Flights[[#This Row],[Length (hr)]],"")</f>
        <v>284.61538461538458</v>
      </c>
      <c r="R4067" s="1">
        <v>0.66319444444444442</v>
      </c>
      <c r="S4067" s="1">
        <v>0.6645833333333333</v>
      </c>
      <c r="T4067">
        <v>2</v>
      </c>
      <c r="U4067" t="str">
        <f>IF(Flights[[#This Row],[Arrival Delay]]="","Cancelled",IF(Flights[[#This Row],[Arrival Delay]]&gt;15,"Delayed","On time"))</f>
        <v>On time</v>
      </c>
      <c r="V4067" t="str">
        <f>IF(Flights[[#This Row],[Status]]&lt;&gt;"Delayed","",IF(Flights[[#This Row],[Arrival Delay]]&gt;120,"Severe",IF(Flights[[#This Row],[Arrival Delay]]&gt;60,"Major","Moderate")))</f>
        <v/>
      </c>
      <c r="X4067" t="str">
        <f>IF(OR(AND(Flights[[#This Row],[Status]]="Cancelled",Flights[[#This Row],[Cancellation Reason]]="Airline/Carrier"),Flights[[#This Row],[Delay Type]]="Severe"),"Yes","No")</f>
        <v>No</v>
      </c>
    </row>
    <row r="4068" spans="1:24" x14ac:dyDescent="0.25">
      <c r="A4068" s="3">
        <v>42299</v>
      </c>
      <c r="B4068">
        <f>WEEKNUM(Flights[[#This Row],[Date]],2)</f>
        <v>43</v>
      </c>
      <c r="C4068">
        <f>WEEKDAY(Flights[[#This Row],[Date]],2)</f>
        <v>4</v>
      </c>
      <c r="D4068" t="s">
        <v>554</v>
      </c>
      <c r="E4068" t="s">
        <v>1996</v>
      </c>
      <c r="F4068" t="s">
        <v>0</v>
      </c>
      <c r="G4068" t="s">
        <v>9</v>
      </c>
      <c r="H4068" t="str">
        <f>_xlfn.XLOOKUP(Flights[[#This Row],[Destination]],Airports!$A$1:$A$77,Airports!$D$1:$D$77,"Code not found")</f>
        <v>San Francisco</v>
      </c>
      <c r="I4068" t="str" cm="1">
        <f t="array" ref="I4068">_xlfn.XLOOKUP(Flights[[#This Row],[Destination]],_xlfn._TRO_TRAILING(Airports!A:A),_xlfn._TRO_TRAILING(Airports!E:E),"Code not found")</f>
        <v>CA</v>
      </c>
      <c r="J4068" s="1">
        <v>0.64583333333333337</v>
      </c>
      <c r="K4068">
        <f>HOUR(Flights[[#This Row],[Scheduled Departure]])</f>
        <v>15</v>
      </c>
      <c r="L4068" s="1">
        <v>0.66319444444444442</v>
      </c>
      <c r="M4068">
        <v>25</v>
      </c>
      <c r="N4068">
        <v>71</v>
      </c>
      <c r="O4068" s="14">
        <f>Flights[[#This Row],[Length (min)]]/60</f>
        <v>1.1833333333333333</v>
      </c>
      <c r="P4068">
        <v>337</v>
      </c>
      <c r="Q4068" s="17">
        <f>IFERROR(Flights[[#This Row],[Distance]]/Flights[[#This Row],[Length (hr)]],"")</f>
        <v>284.78873239436621</v>
      </c>
      <c r="R4068" s="1">
        <v>0.69444444444444442</v>
      </c>
      <c r="S4068" s="1">
        <v>0.71250000000000002</v>
      </c>
      <c r="T4068">
        <v>26</v>
      </c>
      <c r="U4068" t="str">
        <f>IF(Flights[[#This Row],[Arrival Delay]]="","Cancelled",IF(Flights[[#This Row],[Arrival Delay]]&gt;15,"Delayed","On time"))</f>
        <v>Delayed</v>
      </c>
      <c r="V4068" t="str">
        <f>IF(Flights[[#This Row],[Status]]&lt;&gt;"Delayed","",IF(Flights[[#This Row],[Arrival Delay]]&gt;120,"Severe",IF(Flights[[#This Row],[Arrival Delay]]&gt;60,"Major","Moderate")))</f>
        <v>Moderate</v>
      </c>
      <c r="X4068" t="str">
        <f>IF(OR(AND(Flights[[#This Row],[Status]]="Cancelled",Flights[[#This Row],[Cancellation Reason]]="Airline/Carrier"),Flights[[#This Row],[Delay Type]]="Severe"),"Yes","No")</f>
        <v>No</v>
      </c>
    </row>
    <row r="4069" spans="1:24" x14ac:dyDescent="0.25">
      <c r="A4069" s="3">
        <v>42299</v>
      </c>
      <c r="B4069">
        <f>WEEKNUM(Flights[[#This Row],[Date]],2)</f>
        <v>43</v>
      </c>
      <c r="C4069">
        <f>WEEKDAY(Flights[[#This Row],[Date]],2)</f>
        <v>4</v>
      </c>
      <c r="D4069" t="s">
        <v>1195</v>
      </c>
      <c r="E4069" t="s">
        <v>1989</v>
      </c>
      <c r="F4069" t="s">
        <v>0</v>
      </c>
      <c r="G4069" t="s">
        <v>344</v>
      </c>
      <c r="H4069" t="str">
        <f>_xlfn.XLOOKUP(Flights[[#This Row],[Destination]],Airports!$A$1:$A$77,Airports!$D$1:$D$77,"Code not found")</f>
        <v>Seattle</v>
      </c>
      <c r="I4069" t="str" cm="1">
        <f t="array" ref="I4069">_xlfn.XLOOKUP(Flights[[#This Row],[Destination]],_xlfn._TRO_TRAILING(Airports!A:A),_xlfn._TRO_TRAILING(Airports!E:E),"Code not found")</f>
        <v>WA</v>
      </c>
      <c r="J4069" s="1">
        <v>0.78819444444444442</v>
      </c>
      <c r="K4069">
        <f>HOUR(Flights[[#This Row],[Scheduled Departure]])</f>
        <v>18</v>
      </c>
      <c r="L4069" s="1">
        <v>0.78749999999999998</v>
      </c>
      <c r="M4069">
        <v>-1</v>
      </c>
      <c r="N4069">
        <v>173</v>
      </c>
      <c r="O4069" s="14">
        <f>Flights[[#This Row],[Length (min)]]/60</f>
        <v>2.8833333333333333</v>
      </c>
      <c r="P4069">
        <v>954</v>
      </c>
      <c r="Q4069" s="17">
        <f>IFERROR(Flights[[#This Row],[Distance]]/Flights[[#This Row],[Length (hr)]],"")</f>
        <v>330.8670520231214</v>
      </c>
      <c r="R4069" s="1">
        <v>0.90277777777777779</v>
      </c>
      <c r="S4069" s="1">
        <v>0.90763888888888888</v>
      </c>
      <c r="T4069">
        <v>7</v>
      </c>
      <c r="U4069" t="str">
        <f>IF(Flights[[#This Row],[Arrival Delay]]="","Cancelled",IF(Flights[[#This Row],[Arrival Delay]]&gt;15,"Delayed","On time"))</f>
        <v>On time</v>
      </c>
      <c r="V4069" t="str">
        <f>IF(Flights[[#This Row],[Status]]&lt;&gt;"Delayed","",IF(Flights[[#This Row],[Arrival Delay]]&gt;120,"Severe",IF(Flights[[#This Row],[Arrival Delay]]&gt;60,"Major","Moderate")))</f>
        <v/>
      </c>
      <c r="X4069" t="str">
        <f>IF(OR(AND(Flights[[#This Row],[Status]]="Cancelled",Flights[[#This Row],[Cancellation Reason]]="Airline/Carrier"),Flights[[#This Row],[Delay Type]]="Severe"),"Yes","No")</f>
        <v>No</v>
      </c>
    </row>
    <row r="4070" spans="1:24" x14ac:dyDescent="0.25">
      <c r="A4070" s="3">
        <v>42299</v>
      </c>
      <c r="B4070">
        <f>WEEKNUM(Flights[[#This Row],[Date]],2)</f>
        <v>43</v>
      </c>
      <c r="C4070">
        <f>WEEKDAY(Flights[[#This Row],[Date]],2)</f>
        <v>4</v>
      </c>
      <c r="D4070" t="s">
        <v>620</v>
      </c>
      <c r="E4070" t="s">
        <v>1994</v>
      </c>
      <c r="F4070" t="s">
        <v>0</v>
      </c>
      <c r="G4070" t="s">
        <v>343</v>
      </c>
      <c r="H4070" t="str">
        <f>_xlfn.XLOOKUP(Flights[[#This Row],[Destination]],Airports!$A$1:$A$77,Airports!$D$1:$D$77,"Code not found")</f>
        <v>San Luis Obispo</v>
      </c>
      <c r="I4070" t="str" cm="1">
        <f t="array" ref="I4070">_xlfn.XLOOKUP(Flights[[#This Row],[Destination]],_xlfn._TRO_TRAILING(Airports!A:A),_xlfn._TRO_TRAILING(Airports!E:E),"Code not found")</f>
        <v>CA</v>
      </c>
      <c r="J4070" s="1">
        <v>0.78819444444444442</v>
      </c>
      <c r="K4070">
        <f>HOUR(Flights[[#This Row],[Scheduled Departure]])</f>
        <v>18</v>
      </c>
      <c r="L4070" s="1">
        <v>0.78680555555555554</v>
      </c>
      <c r="M4070">
        <v>-2</v>
      </c>
      <c r="N4070">
        <v>47</v>
      </c>
      <c r="O4070" s="14">
        <f>Flights[[#This Row],[Length (min)]]/60</f>
        <v>0.78333333333333333</v>
      </c>
      <c r="P4070">
        <v>156</v>
      </c>
      <c r="Q4070" s="17">
        <f>IFERROR(Flights[[#This Row],[Distance]]/Flights[[#This Row],[Length (hr)]],"")</f>
        <v>199.14893617021278</v>
      </c>
      <c r="R4070" s="1">
        <v>0.82847222222222228</v>
      </c>
      <c r="S4070" s="1">
        <v>0.81944444444444442</v>
      </c>
      <c r="T4070">
        <v>-13</v>
      </c>
      <c r="U4070" t="str">
        <f>IF(Flights[[#This Row],[Arrival Delay]]="","Cancelled",IF(Flights[[#This Row],[Arrival Delay]]&gt;15,"Delayed","On time"))</f>
        <v>On time</v>
      </c>
      <c r="V4070" t="str">
        <f>IF(Flights[[#This Row],[Status]]&lt;&gt;"Delayed","",IF(Flights[[#This Row],[Arrival Delay]]&gt;120,"Severe",IF(Flights[[#This Row],[Arrival Delay]]&gt;60,"Major","Moderate")))</f>
        <v/>
      </c>
      <c r="X4070" t="str">
        <f>IF(OR(AND(Flights[[#This Row],[Status]]="Cancelled",Flights[[#This Row],[Cancellation Reason]]="Airline/Carrier"),Flights[[#This Row],[Delay Type]]="Severe"),"Yes","No")</f>
        <v>No</v>
      </c>
    </row>
    <row r="4071" spans="1:24" x14ac:dyDescent="0.25">
      <c r="A4071" s="3">
        <v>42299</v>
      </c>
      <c r="B4071">
        <f>WEEKNUM(Flights[[#This Row],[Date]],2)</f>
        <v>43</v>
      </c>
      <c r="C4071">
        <f>WEEKDAY(Flights[[#This Row],[Date]],2)</f>
        <v>4</v>
      </c>
      <c r="D4071" t="s">
        <v>1761</v>
      </c>
      <c r="E4071" t="s">
        <v>1989</v>
      </c>
      <c r="F4071" t="s">
        <v>0</v>
      </c>
      <c r="G4071" t="s">
        <v>9</v>
      </c>
      <c r="H4071" t="str">
        <f>_xlfn.XLOOKUP(Flights[[#This Row],[Destination]],Airports!$A$1:$A$77,Airports!$D$1:$D$77,"Code not found")</f>
        <v>San Francisco</v>
      </c>
      <c r="I4071" t="str" cm="1">
        <f t="array" ref="I4071">_xlfn.XLOOKUP(Flights[[#This Row],[Destination]],_xlfn._TRO_TRAILING(Airports!A:A),_xlfn._TRO_TRAILING(Airports!E:E),"Code not found")</f>
        <v>CA</v>
      </c>
      <c r="J4071" s="1">
        <v>0.79166666666666663</v>
      </c>
      <c r="K4071">
        <f>HOUR(Flights[[#This Row],[Scheduled Departure]])</f>
        <v>19</v>
      </c>
      <c r="L4071" s="1">
        <v>0.78680555555555554</v>
      </c>
      <c r="M4071">
        <v>-7</v>
      </c>
      <c r="N4071">
        <v>83</v>
      </c>
      <c r="O4071" s="14">
        <f>Flights[[#This Row],[Length (min)]]/60</f>
        <v>1.3833333333333333</v>
      </c>
      <c r="P4071">
        <v>337</v>
      </c>
      <c r="Q4071" s="17">
        <f>IFERROR(Flights[[#This Row],[Distance]]/Flights[[#This Row],[Length (hr)]],"")</f>
        <v>243.6144578313253</v>
      </c>
      <c r="R4071" s="1">
        <v>0.85</v>
      </c>
      <c r="S4071" s="1">
        <v>0.84444444444444444</v>
      </c>
      <c r="T4071">
        <v>-8</v>
      </c>
      <c r="U4071" t="str">
        <f>IF(Flights[[#This Row],[Arrival Delay]]="","Cancelled",IF(Flights[[#This Row],[Arrival Delay]]&gt;15,"Delayed","On time"))</f>
        <v>On time</v>
      </c>
      <c r="V4071" t="str">
        <f>IF(Flights[[#This Row],[Status]]&lt;&gt;"Delayed","",IF(Flights[[#This Row],[Arrival Delay]]&gt;120,"Severe",IF(Flights[[#This Row],[Arrival Delay]]&gt;60,"Major","Moderate")))</f>
        <v/>
      </c>
      <c r="X4071" t="str">
        <f>IF(OR(AND(Flights[[#This Row],[Status]]="Cancelled",Flights[[#This Row],[Cancellation Reason]]="Airline/Carrier"),Flights[[#This Row],[Delay Type]]="Severe"),"Yes","No")</f>
        <v>No</v>
      </c>
    </row>
    <row r="4072" spans="1:24" x14ac:dyDescent="0.25">
      <c r="A4072" s="3">
        <v>42299</v>
      </c>
      <c r="B4072">
        <f>WEEKNUM(Flights[[#This Row],[Date]],2)</f>
        <v>43</v>
      </c>
      <c r="C4072">
        <f>WEEKDAY(Flights[[#This Row],[Date]],2)</f>
        <v>4</v>
      </c>
      <c r="D4072" t="s">
        <v>631</v>
      </c>
      <c r="E4072" t="s">
        <v>1991</v>
      </c>
      <c r="F4072" t="s">
        <v>0</v>
      </c>
      <c r="G4072" t="s">
        <v>344</v>
      </c>
      <c r="H4072" t="str">
        <f>_xlfn.XLOOKUP(Flights[[#This Row],[Destination]],Airports!$A$1:$A$77,Airports!$D$1:$D$77,"Code not found")</f>
        <v>Seattle</v>
      </c>
      <c r="I4072" t="str" cm="1">
        <f t="array" ref="I4072">_xlfn.XLOOKUP(Flights[[#This Row],[Destination]],_xlfn._TRO_TRAILING(Airports!A:A),_xlfn._TRO_TRAILING(Airports!E:E),"Code not found")</f>
        <v>WA</v>
      </c>
      <c r="J4072" s="1">
        <v>0.82291666666666663</v>
      </c>
      <c r="K4072">
        <f>HOUR(Flights[[#This Row],[Scheduled Departure]])</f>
        <v>19</v>
      </c>
      <c r="L4072" s="1">
        <v>0.81666666666666665</v>
      </c>
      <c r="M4072">
        <v>-9</v>
      </c>
      <c r="N4072">
        <v>164</v>
      </c>
      <c r="O4072" s="14">
        <f>Flights[[#This Row],[Length (min)]]/60</f>
        <v>2.7333333333333334</v>
      </c>
      <c r="P4072">
        <v>954</v>
      </c>
      <c r="Q4072" s="17">
        <f>IFERROR(Flights[[#This Row],[Distance]]/Flights[[#This Row],[Length (hr)]],"")</f>
        <v>349.02439024390242</v>
      </c>
      <c r="R4072" s="1">
        <v>0.93402777777777779</v>
      </c>
      <c r="S4072" s="1">
        <v>0.93055555555555558</v>
      </c>
      <c r="T4072">
        <v>-5</v>
      </c>
      <c r="U4072" t="str">
        <f>IF(Flights[[#This Row],[Arrival Delay]]="","Cancelled",IF(Flights[[#This Row],[Arrival Delay]]&gt;15,"Delayed","On time"))</f>
        <v>On time</v>
      </c>
      <c r="V4072" t="str">
        <f>IF(Flights[[#This Row],[Status]]&lt;&gt;"Delayed","",IF(Flights[[#This Row],[Arrival Delay]]&gt;120,"Severe",IF(Flights[[#This Row],[Arrival Delay]]&gt;60,"Major","Moderate")))</f>
        <v/>
      </c>
      <c r="X4072" t="str">
        <f>IF(OR(AND(Flights[[#This Row],[Status]]="Cancelled",Flights[[#This Row],[Cancellation Reason]]="Airline/Carrier"),Flights[[#This Row],[Delay Type]]="Severe"),"Yes","No")</f>
        <v>No</v>
      </c>
    </row>
    <row r="4073" spans="1:24" x14ac:dyDescent="0.25">
      <c r="A4073" s="3">
        <v>42299</v>
      </c>
      <c r="B4073">
        <f>WEEKNUM(Flights[[#This Row],[Date]],2)</f>
        <v>43</v>
      </c>
      <c r="C4073">
        <f>WEEKDAY(Flights[[#This Row],[Date]],2)</f>
        <v>4</v>
      </c>
      <c r="D4073" t="s">
        <v>669</v>
      </c>
      <c r="E4073" t="s">
        <v>1992</v>
      </c>
      <c r="F4073" t="s">
        <v>0</v>
      </c>
      <c r="G4073" t="s">
        <v>285</v>
      </c>
      <c r="H4073" t="str">
        <f>_xlfn.XLOOKUP(Flights[[#This Row],[Destination]],Airports!$A$1:$A$77,Airports!$D$1:$D$77,"Code not found")</f>
        <v>Fort Lauderdale</v>
      </c>
      <c r="I4073" t="str" cm="1">
        <f t="array" ref="I4073">_xlfn.XLOOKUP(Flights[[#This Row],[Destination]],_xlfn._TRO_TRAILING(Airports!A:A),_xlfn._TRO_TRAILING(Airports!E:E),"Code not found")</f>
        <v>FL</v>
      </c>
      <c r="J4073" s="1">
        <v>0.96805555555555556</v>
      </c>
      <c r="K4073">
        <f>HOUR(Flights[[#This Row],[Scheduled Departure]])</f>
        <v>23</v>
      </c>
      <c r="L4073" s="1">
        <v>0.97847222222222219</v>
      </c>
      <c r="M4073">
        <v>15</v>
      </c>
      <c r="N4073">
        <v>289</v>
      </c>
      <c r="O4073" s="14">
        <f>Flights[[#This Row],[Length (min)]]/60</f>
        <v>4.8166666666666664</v>
      </c>
      <c r="P4073">
        <v>2343</v>
      </c>
      <c r="Q4073" s="17">
        <f>IFERROR(Flights[[#This Row],[Distance]]/Flights[[#This Row],[Length (hr)]],"")</f>
        <v>486.4359861591696</v>
      </c>
      <c r="R4073" s="1">
        <v>0.29722222222222222</v>
      </c>
      <c r="S4073" s="1">
        <v>0.30416666666666664</v>
      </c>
      <c r="T4073">
        <v>10</v>
      </c>
      <c r="U4073" t="str">
        <f>IF(Flights[[#This Row],[Arrival Delay]]="","Cancelled",IF(Flights[[#This Row],[Arrival Delay]]&gt;15,"Delayed","On time"))</f>
        <v>On time</v>
      </c>
      <c r="V4073" t="str">
        <f>IF(Flights[[#This Row],[Status]]&lt;&gt;"Delayed","",IF(Flights[[#This Row],[Arrival Delay]]&gt;120,"Severe",IF(Flights[[#This Row],[Arrival Delay]]&gt;60,"Major","Moderate")))</f>
        <v/>
      </c>
      <c r="X4073" t="str">
        <f>IF(OR(AND(Flights[[#This Row],[Status]]="Cancelled",Flights[[#This Row],[Cancellation Reason]]="Airline/Carrier"),Flights[[#This Row],[Delay Type]]="Severe"),"Yes","No")</f>
        <v>No</v>
      </c>
    </row>
    <row r="4074" spans="1:24" x14ac:dyDescent="0.25">
      <c r="A4074" s="3">
        <v>42299</v>
      </c>
      <c r="B4074">
        <f>WEEKNUM(Flights[[#This Row],[Date]],2)</f>
        <v>43</v>
      </c>
      <c r="C4074">
        <f>WEEKDAY(Flights[[#This Row],[Date]],2)</f>
        <v>4</v>
      </c>
      <c r="D4074" t="s">
        <v>681</v>
      </c>
      <c r="E4074" t="s">
        <v>1996</v>
      </c>
      <c r="F4074" t="s">
        <v>0</v>
      </c>
      <c r="G4074" t="s">
        <v>16</v>
      </c>
      <c r="H4074" t="str">
        <f>_xlfn.XLOOKUP(Flights[[#This Row],[Destination]],Airports!$A$1:$A$77,Airports!$D$1:$D$77,"Code not found")</f>
        <v>Dulles</v>
      </c>
      <c r="I4074" t="str" cm="1">
        <f t="array" ref="I4074">_xlfn.XLOOKUP(Flights[[#This Row],[Destination]],_xlfn._TRO_TRAILING(Airports!A:A),_xlfn._TRO_TRAILING(Airports!E:E),"Code not found")</f>
        <v>VA</v>
      </c>
      <c r="J4074" s="1">
        <v>0.99652777777777779</v>
      </c>
      <c r="K4074">
        <f>HOUR(Flights[[#This Row],[Scheduled Departure]])</f>
        <v>23</v>
      </c>
      <c r="L4074" s="1">
        <v>0.99722222222222223</v>
      </c>
      <c r="M4074">
        <v>1</v>
      </c>
      <c r="N4074">
        <v>282</v>
      </c>
      <c r="O4074" s="14">
        <f>Flights[[#This Row],[Length (min)]]/60</f>
        <v>4.7</v>
      </c>
      <c r="P4074">
        <v>2288</v>
      </c>
      <c r="Q4074" s="17">
        <f>IFERROR(Flights[[#This Row],[Distance]]/Flights[[#This Row],[Length (hr)]],"")</f>
        <v>486.80851063829783</v>
      </c>
      <c r="R4074" s="1">
        <v>0.32291666666666669</v>
      </c>
      <c r="S4074" s="1">
        <v>0.31805555555555554</v>
      </c>
      <c r="T4074">
        <v>-7</v>
      </c>
      <c r="U4074" t="str">
        <f>IF(Flights[[#This Row],[Arrival Delay]]="","Cancelled",IF(Flights[[#This Row],[Arrival Delay]]&gt;15,"Delayed","On time"))</f>
        <v>On time</v>
      </c>
      <c r="V4074" t="str">
        <f>IF(Flights[[#This Row],[Status]]&lt;&gt;"Delayed","",IF(Flights[[#This Row],[Arrival Delay]]&gt;120,"Severe",IF(Flights[[#This Row],[Arrival Delay]]&gt;60,"Major","Moderate")))</f>
        <v/>
      </c>
      <c r="X4074" t="str">
        <f>IF(OR(AND(Flights[[#This Row],[Status]]="Cancelled",Flights[[#This Row],[Cancellation Reason]]="Airline/Carrier"),Flights[[#This Row],[Delay Type]]="Severe"),"Yes","No")</f>
        <v>No</v>
      </c>
    </row>
    <row r="4075" spans="1:24" x14ac:dyDescent="0.25">
      <c r="A4075" s="3">
        <v>42300</v>
      </c>
      <c r="B4075">
        <f>WEEKNUM(Flights[[#This Row],[Date]],2)</f>
        <v>43</v>
      </c>
      <c r="C4075">
        <f>WEEKDAY(Flights[[#This Row],[Date]],2)</f>
        <v>5</v>
      </c>
      <c r="D4075" t="s">
        <v>1716</v>
      </c>
      <c r="E4075" t="s">
        <v>1995</v>
      </c>
      <c r="F4075" t="s">
        <v>0</v>
      </c>
      <c r="G4075" t="s">
        <v>351</v>
      </c>
      <c r="H4075" t="str">
        <f>_xlfn.XLOOKUP(Flights[[#This Row],[Destination]],Airports!$A$1:$A$77,Airports!$D$1:$D$77,"Code not found")</f>
        <v>Sacramento</v>
      </c>
      <c r="I4075" t="str" cm="1">
        <f t="array" ref="I4075">_xlfn.XLOOKUP(Flights[[#This Row],[Destination]],_xlfn._TRO_TRAILING(Airports!A:A),_xlfn._TRO_TRAILING(Airports!E:E),"Code not found")</f>
        <v>CA</v>
      </c>
      <c r="J4075" s="1">
        <v>0.25</v>
      </c>
      <c r="K4075">
        <f>HOUR(Flights[[#This Row],[Scheduled Departure]])</f>
        <v>6</v>
      </c>
      <c r="L4075" s="1">
        <v>0.24791666666666667</v>
      </c>
      <c r="M4075">
        <v>-3</v>
      </c>
      <c r="N4075">
        <v>85</v>
      </c>
      <c r="O4075" s="14">
        <f>Flights[[#This Row],[Length (min)]]/60</f>
        <v>1.4166666666666667</v>
      </c>
      <c r="P4075">
        <v>373</v>
      </c>
      <c r="Q4075" s="17">
        <f>IFERROR(Flights[[#This Row],[Distance]]/Flights[[#This Row],[Length (hr)]],"")</f>
        <v>263.29411764705878</v>
      </c>
      <c r="R4075" s="1">
        <v>0.30208333333333331</v>
      </c>
      <c r="S4075" s="1">
        <v>0.30694444444444446</v>
      </c>
      <c r="T4075">
        <v>7</v>
      </c>
      <c r="U4075" t="str">
        <f>IF(Flights[[#This Row],[Arrival Delay]]="","Cancelled",IF(Flights[[#This Row],[Arrival Delay]]&gt;15,"Delayed","On time"))</f>
        <v>On time</v>
      </c>
      <c r="V4075" t="str">
        <f>IF(Flights[[#This Row],[Status]]&lt;&gt;"Delayed","",IF(Flights[[#This Row],[Arrival Delay]]&gt;120,"Severe",IF(Flights[[#This Row],[Arrival Delay]]&gt;60,"Major","Moderate")))</f>
        <v/>
      </c>
      <c r="X4075" t="str">
        <f>IF(OR(AND(Flights[[#This Row],[Status]]="Cancelled",Flights[[#This Row],[Cancellation Reason]]="Airline/Carrier"),Flights[[#This Row],[Delay Type]]="Severe"),"Yes","No")</f>
        <v>No</v>
      </c>
    </row>
    <row r="4076" spans="1:24" x14ac:dyDescent="0.25">
      <c r="A4076" s="3">
        <v>42300</v>
      </c>
      <c r="B4076">
        <f>WEEKNUM(Flights[[#This Row],[Date]],2)</f>
        <v>43</v>
      </c>
      <c r="C4076">
        <f>WEEKDAY(Flights[[#This Row],[Date]],2)</f>
        <v>5</v>
      </c>
      <c r="D4076" t="s">
        <v>184</v>
      </c>
      <c r="E4076" t="s">
        <v>1987</v>
      </c>
      <c r="F4076" t="s">
        <v>0</v>
      </c>
      <c r="G4076" t="s">
        <v>4</v>
      </c>
      <c r="H4076" t="str">
        <f>_xlfn.XLOOKUP(Flights[[#This Row],[Destination]],Airports!$A$1:$A$77,Airports!$D$1:$D$77,"Code not found")</f>
        <v>Chicago</v>
      </c>
      <c r="I4076" t="str" cm="1">
        <f t="array" ref="I4076">_xlfn.XLOOKUP(Flights[[#This Row],[Destination]],_xlfn._TRO_TRAILING(Airports!A:A),_xlfn._TRO_TRAILING(Airports!E:E),"Code not found")</f>
        <v>IL</v>
      </c>
      <c r="J4076" s="1">
        <v>0.25</v>
      </c>
      <c r="K4076">
        <f>HOUR(Flights[[#This Row],[Scheduled Departure]])</f>
        <v>6</v>
      </c>
      <c r="L4076" s="1">
        <v>0.24652777777777779</v>
      </c>
      <c r="M4076">
        <v>-5</v>
      </c>
      <c r="N4076">
        <v>223</v>
      </c>
      <c r="O4076" s="14">
        <f>Flights[[#This Row],[Length (min)]]/60</f>
        <v>3.7166666666666668</v>
      </c>
      <c r="P4076">
        <v>1744</v>
      </c>
      <c r="Q4076" s="17">
        <f>IFERROR(Flights[[#This Row],[Distance]]/Flights[[#This Row],[Length (hr)]],"")</f>
        <v>469.23766816143495</v>
      </c>
      <c r="R4076" s="1">
        <v>0.50555555555555554</v>
      </c>
      <c r="S4076" s="1">
        <v>0.48472222222222222</v>
      </c>
      <c r="T4076">
        <v>-30</v>
      </c>
      <c r="U4076" t="str">
        <f>IF(Flights[[#This Row],[Arrival Delay]]="","Cancelled",IF(Flights[[#This Row],[Arrival Delay]]&gt;15,"Delayed","On time"))</f>
        <v>On time</v>
      </c>
      <c r="V4076" t="str">
        <f>IF(Flights[[#This Row],[Status]]&lt;&gt;"Delayed","",IF(Flights[[#This Row],[Arrival Delay]]&gt;120,"Severe",IF(Flights[[#This Row],[Arrival Delay]]&gt;60,"Major","Moderate")))</f>
        <v/>
      </c>
      <c r="X4076" t="str">
        <f>IF(OR(AND(Flights[[#This Row],[Status]]="Cancelled",Flights[[#This Row],[Cancellation Reason]]="Airline/Carrier"),Flights[[#This Row],[Delay Type]]="Severe"),"Yes","No")</f>
        <v>No</v>
      </c>
    </row>
    <row r="4077" spans="1:24" x14ac:dyDescent="0.25">
      <c r="A4077" s="3">
        <v>42300</v>
      </c>
      <c r="B4077">
        <f>WEEKNUM(Flights[[#This Row],[Date]],2)</f>
        <v>43</v>
      </c>
      <c r="C4077">
        <f>WEEKDAY(Flights[[#This Row],[Date]],2)</f>
        <v>5</v>
      </c>
      <c r="D4077" t="s">
        <v>415</v>
      </c>
      <c r="E4077" t="s">
        <v>1996</v>
      </c>
      <c r="F4077" t="s">
        <v>0</v>
      </c>
      <c r="G4077" t="s">
        <v>10</v>
      </c>
      <c r="H4077" t="str">
        <f>_xlfn.XLOOKUP(Flights[[#This Row],[Destination]],Airports!$A$1:$A$77,Airports!$D$1:$D$77,"Code not found")</f>
        <v>Boston</v>
      </c>
      <c r="I4077" t="str" cm="1">
        <f t="array" ref="I4077">_xlfn.XLOOKUP(Flights[[#This Row],[Destination]],_xlfn._TRO_TRAILING(Airports!A:A),_xlfn._TRO_TRAILING(Airports!E:E),"Code not found")</f>
        <v>MA</v>
      </c>
      <c r="J4077" s="1">
        <v>0.35069444444444442</v>
      </c>
      <c r="K4077">
        <f>HOUR(Flights[[#This Row],[Scheduled Departure]])</f>
        <v>8</v>
      </c>
      <c r="L4077" s="1">
        <v>0.34861111111111109</v>
      </c>
      <c r="M4077">
        <v>-3</v>
      </c>
      <c r="N4077">
        <v>315</v>
      </c>
      <c r="O4077" s="14">
        <f>Flights[[#This Row],[Length (min)]]/60</f>
        <v>5.25</v>
      </c>
      <c r="P4077">
        <v>2611</v>
      </c>
      <c r="Q4077" s="17">
        <f>IFERROR(Flights[[#This Row],[Distance]]/Flights[[#This Row],[Length (hr)]],"")</f>
        <v>497.33333333333331</v>
      </c>
      <c r="R4077" s="1">
        <v>0.70138888888888884</v>
      </c>
      <c r="S4077" s="1">
        <v>0.69236111111111109</v>
      </c>
      <c r="T4077">
        <v>-13</v>
      </c>
      <c r="U4077" t="str">
        <f>IF(Flights[[#This Row],[Arrival Delay]]="","Cancelled",IF(Flights[[#This Row],[Arrival Delay]]&gt;15,"Delayed","On time"))</f>
        <v>On time</v>
      </c>
      <c r="V4077" t="str">
        <f>IF(Flights[[#This Row],[Status]]&lt;&gt;"Delayed","",IF(Flights[[#This Row],[Arrival Delay]]&gt;120,"Severe",IF(Flights[[#This Row],[Arrival Delay]]&gt;60,"Major","Moderate")))</f>
        <v/>
      </c>
      <c r="X4077" t="str">
        <f>IF(OR(AND(Flights[[#This Row],[Status]]="Cancelled",Flights[[#This Row],[Cancellation Reason]]="Airline/Carrier"),Flights[[#This Row],[Delay Type]]="Severe"),"Yes","No")</f>
        <v>No</v>
      </c>
    </row>
    <row r="4078" spans="1:24" x14ac:dyDescent="0.25">
      <c r="A4078" s="3">
        <v>42300</v>
      </c>
      <c r="B4078">
        <f>WEEKNUM(Flights[[#This Row],[Date]],2)</f>
        <v>43</v>
      </c>
      <c r="C4078">
        <f>WEEKDAY(Flights[[#This Row],[Date]],2)</f>
        <v>5</v>
      </c>
      <c r="D4078" t="s">
        <v>52</v>
      </c>
      <c r="E4078" t="s">
        <v>1987</v>
      </c>
      <c r="F4078" t="s">
        <v>0</v>
      </c>
      <c r="G4078" t="s">
        <v>12</v>
      </c>
      <c r="H4078" t="str">
        <f>_xlfn.XLOOKUP(Flights[[#This Row],[Destination]],Airports!$A$1:$A$77,Airports!$D$1:$D$77,"Code not found")</f>
        <v>New York</v>
      </c>
      <c r="I4078" t="str" cm="1">
        <f t="array" ref="I4078">_xlfn.XLOOKUP(Flights[[#This Row],[Destination]],_xlfn._TRO_TRAILING(Airports!A:A),_xlfn._TRO_TRAILING(Airports!E:E),"Code not found")</f>
        <v>NY</v>
      </c>
      <c r="J4078" s="1">
        <v>0.375</v>
      </c>
      <c r="K4078">
        <f>HOUR(Flights[[#This Row],[Scheduled Departure]])</f>
        <v>9</v>
      </c>
      <c r="L4078" s="1">
        <v>0.37361111111111112</v>
      </c>
      <c r="M4078">
        <v>-2</v>
      </c>
      <c r="N4078">
        <v>349</v>
      </c>
      <c r="O4078" s="14">
        <f>Flights[[#This Row],[Length (min)]]/60</f>
        <v>5.8166666666666664</v>
      </c>
      <c r="P4078">
        <v>2475</v>
      </c>
      <c r="Q4078" s="17">
        <f>IFERROR(Flights[[#This Row],[Distance]]/Flights[[#This Row],[Length (hr)]],"")</f>
        <v>425.50143266475646</v>
      </c>
      <c r="R4078" s="1">
        <v>0.73611111111111116</v>
      </c>
      <c r="S4078" s="1">
        <v>0.74097222222222225</v>
      </c>
      <c r="T4078">
        <v>7</v>
      </c>
      <c r="U4078" t="str">
        <f>IF(Flights[[#This Row],[Arrival Delay]]="","Cancelled",IF(Flights[[#This Row],[Arrival Delay]]&gt;15,"Delayed","On time"))</f>
        <v>On time</v>
      </c>
      <c r="V4078" t="str">
        <f>IF(Flights[[#This Row],[Status]]&lt;&gt;"Delayed","",IF(Flights[[#This Row],[Arrival Delay]]&gt;120,"Severe",IF(Flights[[#This Row],[Arrival Delay]]&gt;60,"Major","Moderate")))</f>
        <v/>
      </c>
      <c r="X4078" t="str">
        <f>IF(OR(AND(Flights[[#This Row],[Status]]="Cancelled",Flights[[#This Row],[Cancellation Reason]]="Airline/Carrier"),Flights[[#This Row],[Delay Type]]="Severe"),"Yes","No")</f>
        <v>No</v>
      </c>
    </row>
    <row r="4079" spans="1:24" x14ac:dyDescent="0.25">
      <c r="A4079" s="3">
        <v>42300</v>
      </c>
      <c r="B4079">
        <f>WEEKNUM(Flights[[#This Row],[Date]],2)</f>
        <v>43</v>
      </c>
      <c r="C4079">
        <f>WEEKDAY(Flights[[#This Row],[Date]],2)</f>
        <v>5</v>
      </c>
      <c r="D4079" t="s">
        <v>444</v>
      </c>
      <c r="E4079" t="s">
        <v>1994</v>
      </c>
      <c r="F4079" t="s">
        <v>0</v>
      </c>
      <c r="G4079" t="s">
        <v>344</v>
      </c>
      <c r="H4079" t="str">
        <f>_xlfn.XLOOKUP(Flights[[#This Row],[Destination]],Airports!$A$1:$A$77,Airports!$D$1:$D$77,"Code not found")</f>
        <v>Seattle</v>
      </c>
      <c r="I4079" t="str" cm="1">
        <f t="array" ref="I4079">_xlfn.XLOOKUP(Flights[[#This Row],[Destination]],_xlfn._TRO_TRAILING(Airports!A:A),_xlfn._TRO_TRAILING(Airports!E:E),"Code not found")</f>
        <v>WA</v>
      </c>
      <c r="J4079" s="1">
        <v>0.38333333333333336</v>
      </c>
      <c r="K4079">
        <f>HOUR(Flights[[#This Row],[Scheduled Departure]])</f>
        <v>9</v>
      </c>
      <c r="L4079" s="1">
        <v>0.37986111111111109</v>
      </c>
      <c r="M4079">
        <v>-5</v>
      </c>
      <c r="N4079">
        <v>173</v>
      </c>
      <c r="O4079" s="14">
        <f>Flights[[#This Row],[Length (min)]]/60</f>
        <v>2.8833333333333333</v>
      </c>
      <c r="P4079">
        <v>954</v>
      </c>
      <c r="Q4079" s="17">
        <f>IFERROR(Flights[[#This Row],[Distance]]/Flights[[#This Row],[Length (hr)]],"")</f>
        <v>330.8670520231214</v>
      </c>
      <c r="R4079" s="1">
        <v>0.49791666666666667</v>
      </c>
      <c r="S4079" s="1">
        <v>0.5</v>
      </c>
      <c r="T4079">
        <v>3</v>
      </c>
      <c r="U4079" t="str">
        <f>IF(Flights[[#This Row],[Arrival Delay]]="","Cancelled",IF(Flights[[#This Row],[Arrival Delay]]&gt;15,"Delayed","On time"))</f>
        <v>On time</v>
      </c>
      <c r="V4079" t="str">
        <f>IF(Flights[[#This Row],[Status]]&lt;&gt;"Delayed","",IF(Flights[[#This Row],[Arrival Delay]]&gt;120,"Severe",IF(Flights[[#This Row],[Arrival Delay]]&gt;60,"Major","Moderate")))</f>
        <v/>
      </c>
      <c r="X4079" t="str">
        <f>IF(OR(AND(Flights[[#This Row],[Status]]="Cancelled",Flights[[#This Row],[Cancellation Reason]]="Airline/Carrier"),Flights[[#This Row],[Delay Type]]="Severe"),"Yes","No")</f>
        <v>No</v>
      </c>
    </row>
    <row r="4080" spans="1:24" x14ac:dyDescent="0.25">
      <c r="A4080" s="3">
        <v>42300</v>
      </c>
      <c r="B4080">
        <f>WEEKNUM(Flights[[#This Row],[Date]],2)</f>
        <v>43</v>
      </c>
      <c r="C4080">
        <f>WEEKDAY(Flights[[#This Row],[Date]],2)</f>
        <v>5</v>
      </c>
      <c r="D4080" t="s">
        <v>1372</v>
      </c>
      <c r="E4080" t="s">
        <v>1993</v>
      </c>
      <c r="F4080" t="s">
        <v>0</v>
      </c>
      <c r="G4080" t="s">
        <v>273</v>
      </c>
      <c r="H4080" t="str">
        <f>_xlfn.XLOOKUP(Flights[[#This Row],[Destination]],Airports!$A$1:$A$77,Airports!$D$1:$D$77,"Code not found")</f>
        <v>Denver</v>
      </c>
      <c r="I4080" t="str" cm="1">
        <f t="array" ref="I4080">_xlfn.XLOOKUP(Flights[[#This Row],[Destination]],_xlfn._TRO_TRAILING(Airports!A:A),_xlfn._TRO_TRAILING(Airports!E:E),"Code not found")</f>
        <v>CO</v>
      </c>
      <c r="J4080" s="1">
        <v>0.40625</v>
      </c>
      <c r="K4080">
        <f>HOUR(Flights[[#This Row],[Scheduled Departure]])</f>
        <v>9</v>
      </c>
      <c r="L4080" s="1">
        <v>0.40555555555555556</v>
      </c>
      <c r="M4080">
        <v>-1</v>
      </c>
      <c r="N4080">
        <v>149</v>
      </c>
      <c r="O4080" s="14">
        <f>Flights[[#This Row],[Length (min)]]/60</f>
        <v>2.4833333333333334</v>
      </c>
      <c r="P4080">
        <v>862</v>
      </c>
      <c r="Q4080" s="17">
        <f>IFERROR(Flights[[#This Row],[Distance]]/Flights[[#This Row],[Length (hr)]],"")</f>
        <v>347.11409395973152</v>
      </c>
      <c r="R4080" s="1">
        <v>0.54305555555555551</v>
      </c>
      <c r="S4080" s="1">
        <v>0.55069444444444449</v>
      </c>
      <c r="T4080">
        <v>11</v>
      </c>
      <c r="U4080" t="str">
        <f>IF(Flights[[#This Row],[Arrival Delay]]="","Cancelled",IF(Flights[[#This Row],[Arrival Delay]]&gt;15,"Delayed","On time"))</f>
        <v>On time</v>
      </c>
      <c r="V4080" t="str">
        <f>IF(Flights[[#This Row],[Status]]&lt;&gt;"Delayed","",IF(Flights[[#This Row],[Arrival Delay]]&gt;120,"Severe",IF(Flights[[#This Row],[Arrival Delay]]&gt;60,"Major","Moderate")))</f>
        <v/>
      </c>
      <c r="X4080" t="str">
        <f>IF(OR(AND(Flights[[#This Row],[Status]]="Cancelled",Flights[[#This Row],[Cancellation Reason]]="Airline/Carrier"),Flights[[#This Row],[Delay Type]]="Severe"),"Yes","No")</f>
        <v>No</v>
      </c>
    </row>
    <row r="4081" spans="1:24" x14ac:dyDescent="0.25">
      <c r="A4081" s="3">
        <v>42300</v>
      </c>
      <c r="B4081">
        <f>WEEKNUM(Flights[[#This Row],[Date]],2)</f>
        <v>43</v>
      </c>
      <c r="C4081">
        <f>WEEKDAY(Flights[[#This Row],[Date]],2)</f>
        <v>5</v>
      </c>
      <c r="D4081" t="s">
        <v>413</v>
      </c>
      <c r="E4081" t="s">
        <v>1994</v>
      </c>
      <c r="F4081" t="s">
        <v>0</v>
      </c>
      <c r="G4081" t="s">
        <v>250</v>
      </c>
      <c r="H4081" t="str">
        <f>_xlfn.XLOOKUP(Flights[[#This Row],[Destination]],Airports!$A$1:$A$77,Airports!$D$1:$D$77,"Code not found")</f>
        <v>Aspen</v>
      </c>
      <c r="I4081" t="str" cm="1">
        <f t="array" ref="I4081">_xlfn.XLOOKUP(Flights[[#This Row],[Destination]],_xlfn._TRO_TRAILING(Airports!A:A),_xlfn._TRO_TRAILING(Airports!E:E),"Code not found")</f>
        <v>CO</v>
      </c>
      <c r="J4081" s="1">
        <v>0.41875000000000001</v>
      </c>
      <c r="K4081">
        <f>HOUR(Flights[[#This Row],[Scheduled Departure]])</f>
        <v>10</v>
      </c>
      <c r="L4081" s="1">
        <v>0.4152777777777778</v>
      </c>
      <c r="M4081">
        <v>-5</v>
      </c>
      <c r="N4081">
        <v>127</v>
      </c>
      <c r="O4081" s="14">
        <f>Flights[[#This Row],[Length (min)]]/60</f>
        <v>2.1166666666666667</v>
      </c>
      <c r="P4081">
        <v>737</v>
      </c>
      <c r="Q4081" s="17">
        <f>IFERROR(Flights[[#This Row],[Distance]]/Flights[[#This Row],[Length (hr)]],"")</f>
        <v>348.18897637795277</v>
      </c>
      <c r="R4081" s="1">
        <v>0.54583333333333328</v>
      </c>
      <c r="S4081" s="1">
        <v>0.54513888888888884</v>
      </c>
      <c r="T4081">
        <v>-1</v>
      </c>
      <c r="U4081" t="str">
        <f>IF(Flights[[#This Row],[Arrival Delay]]="","Cancelled",IF(Flights[[#This Row],[Arrival Delay]]&gt;15,"Delayed","On time"))</f>
        <v>On time</v>
      </c>
      <c r="V4081" t="str">
        <f>IF(Flights[[#This Row],[Status]]&lt;&gt;"Delayed","",IF(Flights[[#This Row],[Arrival Delay]]&gt;120,"Severe",IF(Flights[[#This Row],[Arrival Delay]]&gt;60,"Major","Moderate")))</f>
        <v/>
      </c>
      <c r="X4081" t="str">
        <f>IF(OR(AND(Flights[[#This Row],[Status]]="Cancelled",Flights[[#This Row],[Cancellation Reason]]="Airline/Carrier"),Flights[[#This Row],[Delay Type]]="Severe"),"Yes","No")</f>
        <v>No</v>
      </c>
    </row>
    <row r="4082" spans="1:24" x14ac:dyDescent="0.25">
      <c r="A4082" s="3">
        <v>42300</v>
      </c>
      <c r="B4082">
        <f>WEEKNUM(Flights[[#This Row],[Date]],2)</f>
        <v>43</v>
      </c>
      <c r="C4082">
        <f>WEEKDAY(Flights[[#This Row],[Date]],2)</f>
        <v>5</v>
      </c>
      <c r="D4082" t="s">
        <v>527</v>
      </c>
      <c r="E4082" t="s">
        <v>1989</v>
      </c>
      <c r="F4082" t="s">
        <v>0</v>
      </c>
      <c r="G4082" t="s">
        <v>26</v>
      </c>
      <c r="H4082" t="str">
        <f>_xlfn.XLOOKUP(Flights[[#This Row],[Destination]],Airports!$A$1:$A$77,Airports!$D$1:$D$77,"Code not found")</f>
        <v>Atlanta</v>
      </c>
      <c r="I4082" t="str" cm="1">
        <f t="array" ref="I4082">_xlfn.XLOOKUP(Flights[[#This Row],[Destination]],_xlfn._TRO_TRAILING(Airports!A:A),_xlfn._TRO_TRAILING(Airports!E:E),"Code not found")</f>
        <v>GA</v>
      </c>
      <c r="J4082" s="1">
        <v>0.53125</v>
      </c>
      <c r="K4082">
        <f>HOUR(Flights[[#This Row],[Scheduled Departure]])</f>
        <v>12</v>
      </c>
      <c r="L4082" s="1">
        <v>0.53125</v>
      </c>
      <c r="M4082">
        <v>0</v>
      </c>
      <c r="N4082">
        <v>268</v>
      </c>
      <c r="O4082" s="14">
        <f>Flights[[#This Row],[Length (min)]]/60</f>
        <v>4.4666666666666668</v>
      </c>
      <c r="P4082">
        <v>1947</v>
      </c>
      <c r="Q4082" s="17">
        <f>IFERROR(Flights[[#This Row],[Distance]]/Flights[[#This Row],[Length (hr)]],"")</f>
        <v>435.8955223880597</v>
      </c>
      <c r="R4082" s="1">
        <v>0.83611111111111114</v>
      </c>
      <c r="S4082" s="1">
        <v>0.84236111111111112</v>
      </c>
      <c r="T4082">
        <v>9</v>
      </c>
      <c r="U4082" t="str">
        <f>IF(Flights[[#This Row],[Arrival Delay]]="","Cancelled",IF(Flights[[#This Row],[Arrival Delay]]&gt;15,"Delayed","On time"))</f>
        <v>On time</v>
      </c>
      <c r="V4082" t="str">
        <f>IF(Flights[[#This Row],[Status]]&lt;&gt;"Delayed","",IF(Flights[[#This Row],[Arrival Delay]]&gt;120,"Severe",IF(Flights[[#This Row],[Arrival Delay]]&gt;60,"Major","Moderate")))</f>
        <v/>
      </c>
      <c r="X4082" t="str">
        <f>IF(OR(AND(Flights[[#This Row],[Status]]="Cancelled",Flights[[#This Row],[Cancellation Reason]]="Airline/Carrier"),Flights[[#This Row],[Delay Type]]="Severe"),"Yes","No")</f>
        <v>No</v>
      </c>
    </row>
    <row r="4083" spans="1:24" x14ac:dyDescent="0.25">
      <c r="A4083" s="3">
        <v>42300</v>
      </c>
      <c r="B4083">
        <f>WEEKNUM(Flights[[#This Row],[Date]],2)</f>
        <v>43</v>
      </c>
      <c r="C4083">
        <f>WEEKDAY(Flights[[#This Row],[Date]],2)</f>
        <v>5</v>
      </c>
      <c r="D4083" t="s">
        <v>91</v>
      </c>
      <c r="E4083" t="s">
        <v>1987</v>
      </c>
      <c r="F4083" t="s">
        <v>0</v>
      </c>
      <c r="G4083" t="s">
        <v>21</v>
      </c>
      <c r="H4083" t="str">
        <f>_xlfn.XLOOKUP(Flights[[#This Row],[Destination]],Airports!$A$1:$A$77,Airports!$D$1:$D$77,"Code not found")</f>
        <v>Lihue</v>
      </c>
      <c r="I4083" t="str" cm="1">
        <f t="array" ref="I4083">_xlfn.XLOOKUP(Flights[[#This Row],[Destination]],_xlfn._TRO_TRAILING(Airports!A:A),_xlfn._TRO_TRAILING(Airports!E:E),"Code not found")</f>
        <v>HI</v>
      </c>
      <c r="J4083" s="1">
        <v>0.72569444444444442</v>
      </c>
      <c r="K4083">
        <f>HOUR(Flights[[#This Row],[Scheduled Departure]])</f>
        <v>17</v>
      </c>
      <c r="L4083" s="1">
        <v>0.7270833333333333</v>
      </c>
      <c r="M4083">
        <v>2</v>
      </c>
      <c r="N4083">
        <v>355</v>
      </c>
      <c r="O4083" s="14">
        <f>Flights[[#This Row],[Length (min)]]/60</f>
        <v>5.916666666666667</v>
      </c>
      <c r="P4083">
        <v>2615</v>
      </c>
      <c r="Q4083" s="17">
        <f>IFERROR(Flights[[#This Row],[Distance]]/Flights[[#This Row],[Length (hr)]],"")</f>
        <v>441.97183098591546</v>
      </c>
      <c r="R4083" s="1">
        <v>0.85416666666666663</v>
      </c>
      <c r="S4083" s="1">
        <v>0.84861111111111109</v>
      </c>
      <c r="T4083">
        <v>-8</v>
      </c>
      <c r="U4083" t="str">
        <f>IF(Flights[[#This Row],[Arrival Delay]]="","Cancelled",IF(Flights[[#This Row],[Arrival Delay]]&gt;15,"Delayed","On time"))</f>
        <v>On time</v>
      </c>
      <c r="V4083" t="str">
        <f>IF(Flights[[#This Row],[Status]]&lt;&gt;"Delayed","",IF(Flights[[#This Row],[Arrival Delay]]&gt;120,"Severe",IF(Flights[[#This Row],[Arrival Delay]]&gt;60,"Major","Moderate")))</f>
        <v/>
      </c>
      <c r="X4083" t="str">
        <f>IF(OR(AND(Flights[[#This Row],[Status]]="Cancelled",Flights[[#This Row],[Cancellation Reason]]="Airline/Carrier"),Flights[[#This Row],[Delay Type]]="Severe"),"Yes","No")</f>
        <v>No</v>
      </c>
    </row>
    <row r="4084" spans="1:24" x14ac:dyDescent="0.25">
      <c r="A4084" s="3">
        <v>42300</v>
      </c>
      <c r="B4084">
        <f>WEEKNUM(Flights[[#This Row],[Date]],2)</f>
        <v>43</v>
      </c>
      <c r="C4084">
        <f>WEEKDAY(Flights[[#This Row],[Date]],2)</f>
        <v>5</v>
      </c>
      <c r="D4084" t="s">
        <v>619</v>
      </c>
      <c r="E4084" t="s">
        <v>1996</v>
      </c>
      <c r="F4084" t="s">
        <v>0</v>
      </c>
      <c r="G4084" t="s">
        <v>15</v>
      </c>
      <c r="H4084" t="str">
        <f>_xlfn.XLOOKUP(Flights[[#This Row],[Destination]],Airports!$A$1:$A$77,Airports!$D$1:$D$77,"Code not found")</f>
        <v>Las Vegas</v>
      </c>
      <c r="I4084" t="str" cm="1">
        <f t="array" ref="I4084">_xlfn.XLOOKUP(Flights[[#This Row],[Destination]],_xlfn._TRO_TRAILING(Airports!A:A),_xlfn._TRO_TRAILING(Airports!E:E),"Code not found")</f>
        <v>NV</v>
      </c>
      <c r="J4084" s="1">
        <v>0.74305555555555558</v>
      </c>
      <c r="K4084">
        <f>HOUR(Flights[[#This Row],[Scheduled Departure]])</f>
        <v>17</v>
      </c>
      <c r="L4084" s="1">
        <v>0.74027777777777781</v>
      </c>
      <c r="M4084">
        <v>-4</v>
      </c>
      <c r="N4084">
        <v>72</v>
      </c>
      <c r="O4084" s="14">
        <f>Flights[[#This Row],[Length (min)]]/60</f>
        <v>1.2</v>
      </c>
      <c r="P4084">
        <v>236</v>
      </c>
      <c r="Q4084" s="17">
        <f>IFERROR(Flights[[#This Row],[Distance]]/Flights[[#This Row],[Length (hr)]],"")</f>
        <v>196.66666666666669</v>
      </c>
      <c r="R4084" s="1">
        <v>0.78819444444444442</v>
      </c>
      <c r="S4084" s="1">
        <v>0.79027777777777775</v>
      </c>
      <c r="T4084">
        <v>3</v>
      </c>
      <c r="U4084" t="str">
        <f>IF(Flights[[#This Row],[Arrival Delay]]="","Cancelled",IF(Flights[[#This Row],[Arrival Delay]]&gt;15,"Delayed","On time"))</f>
        <v>On time</v>
      </c>
      <c r="V4084" t="str">
        <f>IF(Flights[[#This Row],[Status]]&lt;&gt;"Delayed","",IF(Flights[[#This Row],[Arrival Delay]]&gt;120,"Severe",IF(Flights[[#This Row],[Arrival Delay]]&gt;60,"Major","Moderate")))</f>
        <v/>
      </c>
      <c r="X4084" t="str">
        <f>IF(OR(AND(Flights[[#This Row],[Status]]="Cancelled",Flights[[#This Row],[Cancellation Reason]]="Airline/Carrier"),Flights[[#This Row],[Delay Type]]="Severe"),"Yes","No")</f>
        <v>No</v>
      </c>
    </row>
    <row r="4085" spans="1:24" x14ac:dyDescent="0.25">
      <c r="A4085" s="3">
        <v>42300</v>
      </c>
      <c r="B4085">
        <f>WEEKNUM(Flights[[#This Row],[Date]],2)</f>
        <v>43</v>
      </c>
      <c r="C4085">
        <f>WEEKDAY(Flights[[#This Row],[Date]],2)</f>
        <v>5</v>
      </c>
      <c r="D4085" t="s">
        <v>616</v>
      </c>
      <c r="E4085" t="s">
        <v>1994</v>
      </c>
      <c r="F4085" t="s">
        <v>0</v>
      </c>
      <c r="G4085" t="s">
        <v>7</v>
      </c>
      <c r="H4085" t="str">
        <f>_xlfn.XLOOKUP(Flights[[#This Row],[Destination]],Airports!$A$1:$A$77,Airports!$D$1:$D$77,"Code not found")</f>
        <v>Austin</v>
      </c>
      <c r="I4085" t="str" cm="1">
        <f t="array" ref="I4085">_xlfn.XLOOKUP(Flights[[#This Row],[Destination]],_xlfn._TRO_TRAILING(Airports!A:A),_xlfn._TRO_TRAILING(Airports!E:E),"Code not found")</f>
        <v>TX</v>
      </c>
      <c r="J4085" s="1">
        <v>0.77708333333333335</v>
      </c>
      <c r="K4085">
        <f>HOUR(Flights[[#This Row],[Scheduled Departure]])</f>
        <v>18</v>
      </c>
      <c r="L4085" s="1">
        <v>0.78749999999999998</v>
      </c>
      <c r="M4085">
        <v>15</v>
      </c>
      <c r="N4085">
        <v>181</v>
      </c>
      <c r="O4085" s="14">
        <f>Flights[[#This Row],[Length (min)]]/60</f>
        <v>3.0166666666666666</v>
      </c>
      <c r="P4085">
        <v>1242</v>
      </c>
      <c r="Q4085" s="17">
        <f>IFERROR(Flights[[#This Row],[Distance]]/Flights[[#This Row],[Length (hr)]],"")</f>
        <v>411.71270718232046</v>
      </c>
      <c r="R4085" s="1">
        <v>0.98541666666666672</v>
      </c>
      <c r="S4085" s="1">
        <v>0.99652777777777779</v>
      </c>
      <c r="T4085">
        <v>16</v>
      </c>
      <c r="U4085" t="str">
        <f>IF(Flights[[#This Row],[Arrival Delay]]="","Cancelled",IF(Flights[[#This Row],[Arrival Delay]]&gt;15,"Delayed","On time"))</f>
        <v>Delayed</v>
      </c>
      <c r="V4085" t="str">
        <f>IF(Flights[[#This Row],[Status]]&lt;&gt;"Delayed","",IF(Flights[[#This Row],[Arrival Delay]]&gt;120,"Severe",IF(Flights[[#This Row],[Arrival Delay]]&gt;60,"Major","Moderate")))</f>
        <v>Moderate</v>
      </c>
      <c r="X4085" t="str">
        <f>IF(OR(AND(Flights[[#This Row],[Status]]="Cancelled",Flights[[#This Row],[Cancellation Reason]]="Airline/Carrier"),Flights[[#This Row],[Delay Type]]="Severe"),"Yes","No")</f>
        <v>No</v>
      </c>
    </row>
    <row r="4086" spans="1:24" x14ac:dyDescent="0.25">
      <c r="A4086" s="3">
        <v>42300</v>
      </c>
      <c r="B4086">
        <f>WEEKNUM(Flights[[#This Row],[Date]],2)</f>
        <v>43</v>
      </c>
      <c r="C4086">
        <f>WEEKDAY(Flights[[#This Row],[Date]],2)</f>
        <v>5</v>
      </c>
      <c r="D4086" t="s">
        <v>1707</v>
      </c>
      <c r="E4086" t="s">
        <v>1995</v>
      </c>
      <c r="F4086" t="s">
        <v>0</v>
      </c>
      <c r="G4086" t="s">
        <v>303</v>
      </c>
      <c r="H4086" t="str">
        <f>_xlfn.XLOOKUP(Flights[[#This Row],[Destination]],Airports!$A$1:$A$77,Airports!$D$1:$D$77,"Code not found")</f>
        <v>Kansas City</v>
      </c>
      <c r="I4086" t="str" cm="1">
        <f t="array" ref="I4086">_xlfn.XLOOKUP(Flights[[#This Row],[Destination]],_xlfn._TRO_TRAILING(Airports!A:A),_xlfn._TRO_TRAILING(Airports!E:E),"Code not found")</f>
        <v>MO</v>
      </c>
      <c r="J4086" s="1">
        <v>0.78125</v>
      </c>
      <c r="K4086">
        <f>HOUR(Flights[[#This Row],[Scheduled Departure]])</f>
        <v>18</v>
      </c>
      <c r="L4086" s="1">
        <v>0.92986111111111114</v>
      </c>
      <c r="M4086">
        <v>214</v>
      </c>
      <c r="N4086">
        <v>184</v>
      </c>
      <c r="O4086" s="14">
        <f>Flights[[#This Row],[Length (min)]]/60</f>
        <v>3.0666666666666669</v>
      </c>
      <c r="P4086">
        <v>1363</v>
      </c>
      <c r="Q4086" s="17">
        <f>IFERROR(Flights[[#This Row],[Distance]]/Flights[[#This Row],[Length (hr)]],"")</f>
        <v>444.45652173913038</v>
      </c>
      <c r="R4086" s="1">
        <v>0.99652777777777779</v>
      </c>
      <c r="S4086" s="1">
        <v>0.14097222222222222</v>
      </c>
      <c r="T4086">
        <v>208</v>
      </c>
      <c r="U4086" t="str">
        <f>IF(Flights[[#This Row],[Arrival Delay]]="","Cancelled",IF(Flights[[#This Row],[Arrival Delay]]&gt;15,"Delayed","On time"))</f>
        <v>Delayed</v>
      </c>
      <c r="V4086" t="str">
        <f>IF(Flights[[#This Row],[Status]]&lt;&gt;"Delayed","",IF(Flights[[#This Row],[Arrival Delay]]&gt;120,"Severe",IF(Flights[[#This Row],[Arrival Delay]]&gt;60,"Major","Moderate")))</f>
        <v>Severe</v>
      </c>
      <c r="X4086" t="str">
        <f>IF(OR(AND(Flights[[#This Row],[Status]]="Cancelled",Flights[[#This Row],[Cancellation Reason]]="Airline/Carrier"),Flights[[#This Row],[Delay Type]]="Severe"),"Yes","No")</f>
        <v>Yes</v>
      </c>
    </row>
    <row r="4087" spans="1:24" x14ac:dyDescent="0.25">
      <c r="A4087" s="3">
        <v>42300</v>
      </c>
      <c r="B4087">
        <f>WEEKNUM(Flights[[#This Row],[Date]],2)</f>
        <v>43</v>
      </c>
      <c r="C4087">
        <f>WEEKDAY(Flights[[#This Row],[Date]],2)</f>
        <v>5</v>
      </c>
      <c r="D4087" t="s">
        <v>664</v>
      </c>
      <c r="E4087" t="s">
        <v>1989</v>
      </c>
      <c r="F4087" t="s">
        <v>0</v>
      </c>
      <c r="G4087" t="s">
        <v>10</v>
      </c>
      <c r="H4087" t="str">
        <f>_xlfn.XLOOKUP(Flights[[#This Row],[Destination]],Airports!$A$1:$A$77,Airports!$D$1:$D$77,"Code not found")</f>
        <v>Boston</v>
      </c>
      <c r="I4087" t="str" cm="1">
        <f t="array" ref="I4087">_xlfn.XLOOKUP(Flights[[#This Row],[Destination]],_xlfn._TRO_TRAILING(Airports!A:A),_xlfn._TRO_TRAILING(Airports!E:E),"Code not found")</f>
        <v>MA</v>
      </c>
      <c r="J4087" s="1">
        <v>0.90625</v>
      </c>
      <c r="K4087">
        <f>HOUR(Flights[[#This Row],[Scheduled Departure]])</f>
        <v>21</v>
      </c>
      <c r="L4087" s="1">
        <v>0.91041666666666665</v>
      </c>
      <c r="M4087">
        <v>6</v>
      </c>
      <c r="N4087">
        <v>315</v>
      </c>
      <c r="O4087" s="14">
        <f>Flights[[#This Row],[Length (min)]]/60</f>
        <v>5.25</v>
      </c>
      <c r="P4087">
        <v>2611</v>
      </c>
      <c r="Q4087" s="17">
        <f>IFERROR(Flights[[#This Row],[Distance]]/Flights[[#This Row],[Length (hr)]],"")</f>
        <v>497.33333333333331</v>
      </c>
      <c r="R4087" s="1">
        <v>0.2638888888888889</v>
      </c>
      <c r="S4087" s="1">
        <v>0.25416666666666665</v>
      </c>
      <c r="T4087">
        <v>-14</v>
      </c>
      <c r="U4087" t="str">
        <f>IF(Flights[[#This Row],[Arrival Delay]]="","Cancelled",IF(Flights[[#This Row],[Arrival Delay]]&gt;15,"Delayed","On time"))</f>
        <v>On time</v>
      </c>
      <c r="V4087" t="str">
        <f>IF(Flights[[#This Row],[Status]]&lt;&gt;"Delayed","",IF(Flights[[#This Row],[Arrival Delay]]&gt;120,"Severe",IF(Flights[[#This Row],[Arrival Delay]]&gt;60,"Major","Moderate")))</f>
        <v/>
      </c>
      <c r="X4087" t="str">
        <f>IF(OR(AND(Flights[[#This Row],[Status]]="Cancelled",Flights[[#This Row],[Cancellation Reason]]="Airline/Carrier"),Flights[[#This Row],[Delay Type]]="Severe"),"Yes","No")</f>
        <v>No</v>
      </c>
    </row>
    <row r="4088" spans="1:24" x14ac:dyDescent="0.25">
      <c r="A4088" s="3">
        <v>42301</v>
      </c>
      <c r="B4088">
        <f>WEEKNUM(Flights[[#This Row],[Date]],2)</f>
        <v>43</v>
      </c>
      <c r="C4088">
        <f>WEEKDAY(Flights[[#This Row],[Date]],2)</f>
        <v>6</v>
      </c>
      <c r="D4088" t="s">
        <v>222</v>
      </c>
      <c r="E4088" t="s">
        <v>1987</v>
      </c>
      <c r="F4088" t="s">
        <v>0</v>
      </c>
      <c r="G4088" t="s">
        <v>27</v>
      </c>
      <c r="H4088" t="str">
        <f>_xlfn.XLOOKUP(Flights[[#This Row],[Destination]],Airports!$A$1:$A$77,Airports!$D$1:$D$77,"Code not found")</f>
        <v>Charlotte</v>
      </c>
      <c r="I4088" t="str" cm="1">
        <f t="array" ref="I4088">_xlfn.XLOOKUP(Flights[[#This Row],[Destination]],_xlfn._TRO_TRAILING(Airports!A:A),_xlfn._TRO_TRAILING(Airports!E:E),"Code not found")</f>
        <v>NC</v>
      </c>
      <c r="J4088" s="1">
        <v>2.7777777777777776E-2</v>
      </c>
      <c r="K4088">
        <f>HOUR(Flights[[#This Row],[Scheduled Departure]])</f>
        <v>0</v>
      </c>
      <c r="L4088" s="1">
        <v>3.0555555555555555E-2</v>
      </c>
      <c r="M4088">
        <v>4</v>
      </c>
      <c r="N4088">
        <v>280</v>
      </c>
      <c r="O4088" s="14">
        <f>Flights[[#This Row],[Length (min)]]/60</f>
        <v>4.666666666666667</v>
      </c>
      <c r="P4088">
        <v>2125</v>
      </c>
      <c r="Q4088" s="17">
        <f>IFERROR(Flights[[#This Row],[Distance]]/Flights[[#This Row],[Length (hr)]],"")</f>
        <v>455.35714285714283</v>
      </c>
      <c r="R4088" s="1">
        <v>0.35347222222222224</v>
      </c>
      <c r="S4088" s="1">
        <v>0.35</v>
      </c>
      <c r="T4088">
        <v>-5</v>
      </c>
      <c r="U4088" t="str">
        <f>IF(Flights[[#This Row],[Arrival Delay]]="","Cancelled",IF(Flights[[#This Row],[Arrival Delay]]&gt;15,"Delayed","On time"))</f>
        <v>On time</v>
      </c>
      <c r="V4088" t="str">
        <f>IF(Flights[[#This Row],[Status]]&lt;&gt;"Delayed","",IF(Flights[[#This Row],[Arrival Delay]]&gt;120,"Severe",IF(Flights[[#This Row],[Arrival Delay]]&gt;60,"Major","Moderate")))</f>
        <v/>
      </c>
      <c r="X4088" t="str">
        <f>IF(OR(AND(Flights[[#This Row],[Status]]="Cancelled",Flights[[#This Row],[Cancellation Reason]]="Airline/Carrier"),Flights[[#This Row],[Delay Type]]="Severe"),"Yes","No")</f>
        <v>No</v>
      </c>
    </row>
    <row r="4089" spans="1:24" x14ac:dyDescent="0.25">
      <c r="A4089" s="3">
        <v>42301</v>
      </c>
      <c r="B4089">
        <f>WEEKNUM(Flights[[#This Row],[Date]],2)</f>
        <v>43</v>
      </c>
      <c r="C4089">
        <f>WEEKDAY(Flights[[#This Row],[Date]],2)</f>
        <v>6</v>
      </c>
      <c r="D4089" t="s">
        <v>707</v>
      </c>
      <c r="E4089" t="s">
        <v>1995</v>
      </c>
      <c r="F4089" t="s">
        <v>0</v>
      </c>
      <c r="G4089" t="s">
        <v>26</v>
      </c>
      <c r="H4089" t="str">
        <f>_xlfn.XLOOKUP(Flights[[#This Row],[Destination]],Airports!$A$1:$A$77,Airports!$D$1:$D$77,"Code not found")</f>
        <v>Atlanta</v>
      </c>
      <c r="I4089" t="str" cm="1">
        <f t="array" ref="I4089">_xlfn.XLOOKUP(Flights[[#This Row],[Destination]],_xlfn._TRO_TRAILING(Airports!A:A),_xlfn._TRO_TRAILING(Airports!E:E),"Code not found")</f>
        <v>GA</v>
      </c>
      <c r="J4089" s="1">
        <v>0.25</v>
      </c>
      <c r="K4089">
        <f>HOUR(Flights[[#This Row],[Scheduled Departure]])</f>
        <v>6</v>
      </c>
      <c r="L4089" s="1">
        <v>0.24791666666666667</v>
      </c>
      <c r="M4089">
        <v>-3</v>
      </c>
      <c r="N4089">
        <v>250</v>
      </c>
      <c r="O4089" s="14">
        <f>Flights[[#This Row],[Length (min)]]/60</f>
        <v>4.166666666666667</v>
      </c>
      <c r="P4089">
        <v>1947</v>
      </c>
      <c r="Q4089" s="17">
        <f>IFERROR(Flights[[#This Row],[Distance]]/Flights[[#This Row],[Length (hr)]],"")</f>
        <v>467.28</v>
      </c>
      <c r="R4089" s="1">
        <v>0.55555555555555558</v>
      </c>
      <c r="S4089" s="1">
        <v>0.54652777777777772</v>
      </c>
      <c r="T4089">
        <v>-13</v>
      </c>
      <c r="U4089" t="str">
        <f>IF(Flights[[#This Row],[Arrival Delay]]="","Cancelled",IF(Flights[[#This Row],[Arrival Delay]]&gt;15,"Delayed","On time"))</f>
        <v>On time</v>
      </c>
      <c r="V4089" t="str">
        <f>IF(Flights[[#This Row],[Status]]&lt;&gt;"Delayed","",IF(Flights[[#This Row],[Arrival Delay]]&gt;120,"Severe",IF(Flights[[#This Row],[Arrival Delay]]&gt;60,"Major","Moderate")))</f>
        <v/>
      </c>
      <c r="X4089" t="str">
        <f>IF(OR(AND(Flights[[#This Row],[Status]]="Cancelled",Flights[[#This Row],[Cancellation Reason]]="Airline/Carrier"),Flights[[#This Row],[Delay Type]]="Severe"),"Yes","No")</f>
        <v>No</v>
      </c>
    </row>
    <row r="4090" spans="1:24" x14ac:dyDescent="0.25">
      <c r="A4090" s="3">
        <v>42301</v>
      </c>
      <c r="B4090">
        <f>WEEKNUM(Flights[[#This Row],[Date]],2)</f>
        <v>43</v>
      </c>
      <c r="C4090">
        <f>WEEKDAY(Flights[[#This Row],[Date]],2)</f>
        <v>6</v>
      </c>
      <c r="D4090" t="s">
        <v>401</v>
      </c>
      <c r="E4090" t="s">
        <v>1994</v>
      </c>
      <c r="F4090" t="s">
        <v>0</v>
      </c>
      <c r="G4090" t="s">
        <v>340</v>
      </c>
      <c r="H4090" t="str">
        <f>_xlfn.XLOOKUP(Flights[[#This Row],[Destination]],Airports!$A$1:$A$77,Airports!$D$1:$D$77,"Code not found")</f>
        <v>San Antonio</v>
      </c>
      <c r="I4090" t="str" cm="1">
        <f t="array" ref="I4090">_xlfn.XLOOKUP(Flights[[#This Row],[Destination]],_xlfn._TRO_TRAILING(Airports!A:A),_xlfn._TRO_TRAILING(Airports!E:E),"Code not found")</f>
        <v>TX</v>
      </c>
      <c r="J4090" s="1">
        <v>0.3125</v>
      </c>
      <c r="K4090">
        <f>HOUR(Flights[[#This Row],[Scheduled Departure]])</f>
        <v>7</v>
      </c>
      <c r="L4090" s="1">
        <v>0.30833333333333335</v>
      </c>
      <c r="M4090">
        <v>-6</v>
      </c>
      <c r="N4090">
        <v>177</v>
      </c>
      <c r="O4090" s="14">
        <f>Flights[[#This Row],[Length (min)]]/60</f>
        <v>2.95</v>
      </c>
      <c r="P4090">
        <v>1211</v>
      </c>
      <c r="Q4090" s="17">
        <f>IFERROR(Flights[[#This Row],[Distance]]/Flights[[#This Row],[Length (hr)]],"")</f>
        <v>410.50847457627117</v>
      </c>
      <c r="R4090" s="1">
        <v>0.52083333333333337</v>
      </c>
      <c r="S4090" s="1">
        <v>0.51458333333333328</v>
      </c>
      <c r="T4090">
        <v>-9</v>
      </c>
      <c r="U4090" t="str">
        <f>IF(Flights[[#This Row],[Arrival Delay]]="","Cancelled",IF(Flights[[#This Row],[Arrival Delay]]&gt;15,"Delayed","On time"))</f>
        <v>On time</v>
      </c>
      <c r="V4090" t="str">
        <f>IF(Flights[[#This Row],[Status]]&lt;&gt;"Delayed","",IF(Flights[[#This Row],[Arrival Delay]]&gt;120,"Severe",IF(Flights[[#This Row],[Arrival Delay]]&gt;60,"Major","Moderate")))</f>
        <v/>
      </c>
      <c r="X4090" t="str">
        <f>IF(OR(AND(Flights[[#This Row],[Status]]="Cancelled",Flights[[#This Row],[Cancellation Reason]]="Airline/Carrier"),Flights[[#This Row],[Delay Type]]="Severe"),"Yes","No")</f>
        <v>No</v>
      </c>
    </row>
    <row r="4091" spans="1:24" x14ac:dyDescent="0.25">
      <c r="A4091" s="3">
        <v>42301</v>
      </c>
      <c r="B4091">
        <f>WEEKNUM(Flights[[#This Row],[Date]],2)</f>
        <v>43</v>
      </c>
      <c r="C4091">
        <f>WEEKDAY(Flights[[#This Row],[Date]],2)</f>
        <v>6</v>
      </c>
      <c r="D4091" t="s">
        <v>1838</v>
      </c>
      <c r="E4091" t="s">
        <v>1995</v>
      </c>
      <c r="F4091" t="s">
        <v>0</v>
      </c>
      <c r="G4091" t="s">
        <v>270</v>
      </c>
      <c r="H4091" t="str">
        <f>_xlfn.XLOOKUP(Flights[[#This Row],[Destination]],Airports!$A$1:$A$77,Airports!$D$1:$D$77,"Code not found")</f>
        <v>Dallas</v>
      </c>
      <c r="I4091" t="str" cm="1">
        <f t="array" ref="I4091">_xlfn.XLOOKUP(Flights[[#This Row],[Destination]],_xlfn._TRO_TRAILING(Airports!A:A),_xlfn._TRO_TRAILING(Airports!E:E),"Code not found")</f>
        <v>TX</v>
      </c>
      <c r="J4091" s="1">
        <v>0.33333333333333331</v>
      </c>
      <c r="K4091">
        <f>HOUR(Flights[[#This Row],[Scheduled Departure]])</f>
        <v>8</v>
      </c>
      <c r="L4091" s="1">
        <v>0.33055555555555555</v>
      </c>
      <c r="M4091">
        <v>-4</v>
      </c>
      <c r="N4091">
        <v>179</v>
      </c>
      <c r="O4091" s="14">
        <f>Flights[[#This Row],[Length (min)]]/60</f>
        <v>2.9833333333333334</v>
      </c>
      <c r="P4091">
        <v>1246</v>
      </c>
      <c r="Q4091" s="17">
        <f>IFERROR(Flights[[#This Row],[Distance]]/Flights[[#This Row],[Length (hr)]],"")</f>
        <v>417.65363128491617</v>
      </c>
      <c r="R4091" s="1">
        <v>0.54166666666666663</v>
      </c>
      <c r="S4091" s="1">
        <v>0.53819444444444442</v>
      </c>
      <c r="T4091">
        <v>-5</v>
      </c>
      <c r="U4091" t="str">
        <f>IF(Flights[[#This Row],[Arrival Delay]]="","Cancelled",IF(Flights[[#This Row],[Arrival Delay]]&gt;15,"Delayed","On time"))</f>
        <v>On time</v>
      </c>
      <c r="V4091" t="str">
        <f>IF(Flights[[#This Row],[Status]]&lt;&gt;"Delayed","",IF(Flights[[#This Row],[Arrival Delay]]&gt;120,"Severe",IF(Flights[[#This Row],[Arrival Delay]]&gt;60,"Major","Moderate")))</f>
        <v/>
      </c>
      <c r="X4091" t="str">
        <f>IF(OR(AND(Flights[[#This Row],[Status]]="Cancelled",Flights[[#This Row],[Cancellation Reason]]="Airline/Carrier"),Flights[[#This Row],[Delay Type]]="Severe"),"Yes","No")</f>
        <v>No</v>
      </c>
    </row>
    <row r="4092" spans="1:24" x14ac:dyDescent="0.25">
      <c r="A4092" s="3">
        <v>42301</v>
      </c>
      <c r="B4092">
        <f>WEEKNUM(Flights[[#This Row],[Date]],2)</f>
        <v>43</v>
      </c>
      <c r="C4092">
        <f>WEEKDAY(Flights[[#This Row],[Date]],2)</f>
        <v>6</v>
      </c>
      <c r="D4092" t="s">
        <v>1828</v>
      </c>
      <c r="E4092" t="s">
        <v>1989</v>
      </c>
      <c r="F4092" t="s">
        <v>0</v>
      </c>
      <c r="G4092" t="s">
        <v>314</v>
      </c>
      <c r="H4092" t="str">
        <f>_xlfn.XLOOKUP(Flights[[#This Row],[Destination]],Airports!$A$1:$A$77,Airports!$D$1:$D$77,"Code not found")</f>
        <v>Minneapolis</v>
      </c>
      <c r="I4092" t="str" cm="1">
        <f t="array" ref="I4092">_xlfn.XLOOKUP(Flights[[#This Row],[Destination]],_xlfn._TRO_TRAILING(Airports!A:A),_xlfn._TRO_TRAILING(Airports!E:E),"Code not found")</f>
        <v>MN</v>
      </c>
      <c r="J4092" s="1">
        <v>0.34027777777777779</v>
      </c>
      <c r="K4092">
        <f>HOUR(Flights[[#This Row],[Scheduled Departure]])</f>
        <v>8</v>
      </c>
      <c r="L4092" s="1">
        <v>0.33958333333333335</v>
      </c>
      <c r="M4092">
        <v>-1</v>
      </c>
      <c r="N4092">
        <v>207</v>
      </c>
      <c r="O4092" s="14">
        <f>Flights[[#This Row],[Length (min)]]/60</f>
        <v>3.45</v>
      </c>
      <c r="P4092">
        <v>1535</v>
      </c>
      <c r="Q4092" s="17">
        <f>IFERROR(Flights[[#This Row],[Distance]]/Flights[[#This Row],[Length (hr)]],"")</f>
        <v>444.92753623188406</v>
      </c>
      <c r="R4092" s="1">
        <v>0.57152777777777775</v>
      </c>
      <c r="S4092" s="1">
        <v>0.56666666666666665</v>
      </c>
      <c r="T4092">
        <v>-7</v>
      </c>
      <c r="U4092" t="str">
        <f>IF(Flights[[#This Row],[Arrival Delay]]="","Cancelled",IF(Flights[[#This Row],[Arrival Delay]]&gt;15,"Delayed","On time"))</f>
        <v>On time</v>
      </c>
      <c r="V4092" t="str">
        <f>IF(Flights[[#This Row],[Status]]&lt;&gt;"Delayed","",IF(Flights[[#This Row],[Arrival Delay]]&gt;120,"Severe",IF(Flights[[#This Row],[Arrival Delay]]&gt;60,"Major","Moderate")))</f>
        <v/>
      </c>
      <c r="X4092" t="str">
        <f>IF(OR(AND(Flights[[#This Row],[Status]]="Cancelled",Flights[[#This Row],[Cancellation Reason]]="Airline/Carrier"),Flights[[#This Row],[Delay Type]]="Severe"),"Yes","No")</f>
        <v>No</v>
      </c>
    </row>
    <row r="4093" spans="1:24" x14ac:dyDescent="0.25">
      <c r="A4093" s="3">
        <v>42301</v>
      </c>
      <c r="B4093">
        <f>WEEKNUM(Flights[[#This Row],[Date]],2)</f>
        <v>43</v>
      </c>
      <c r="C4093">
        <f>WEEKDAY(Flights[[#This Row],[Date]],2)</f>
        <v>6</v>
      </c>
      <c r="D4093" t="s">
        <v>424</v>
      </c>
      <c r="E4093" t="s">
        <v>1990</v>
      </c>
      <c r="F4093" t="s">
        <v>0</v>
      </c>
      <c r="G4093" t="s">
        <v>17</v>
      </c>
      <c r="H4093" t="str">
        <f>_xlfn.XLOOKUP(Flights[[#This Row],[Destination]],Airports!$A$1:$A$77,Airports!$D$1:$D$77,"Code not found")</f>
        <v>Honolulu</v>
      </c>
      <c r="I4093" t="str" cm="1">
        <f t="array" ref="I4093">_xlfn.XLOOKUP(Flights[[#This Row],[Destination]],_xlfn._TRO_TRAILING(Airports!A:A),_xlfn._TRO_TRAILING(Airports!E:E),"Code not found")</f>
        <v>HI</v>
      </c>
      <c r="J4093" s="1">
        <v>0.3611111111111111</v>
      </c>
      <c r="K4093">
        <f>HOUR(Flights[[#This Row],[Scheduled Departure]])</f>
        <v>8</v>
      </c>
      <c r="L4093" s="1">
        <v>0.36249999999999999</v>
      </c>
      <c r="M4093">
        <v>2</v>
      </c>
      <c r="N4093">
        <v>315</v>
      </c>
      <c r="O4093" s="14">
        <f>Flights[[#This Row],[Length (min)]]/60</f>
        <v>5.25</v>
      </c>
      <c r="P4093">
        <v>2556</v>
      </c>
      <c r="Q4093" s="17">
        <f>IFERROR(Flights[[#This Row],[Distance]]/Flights[[#This Row],[Length (hr)]],"")</f>
        <v>486.85714285714283</v>
      </c>
      <c r="R4093" s="1">
        <v>0.47152777777777777</v>
      </c>
      <c r="S4093" s="1">
        <v>0.45624999999999999</v>
      </c>
      <c r="T4093">
        <v>-22</v>
      </c>
      <c r="U4093" t="str">
        <f>IF(Flights[[#This Row],[Arrival Delay]]="","Cancelled",IF(Flights[[#This Row],[Arrival Delay]]&gt;15,"Delayed","On time"))</f>
        <v>On time</v>
      </c>
      <c r="V4093" t="str">
        <f>IF(Flights[[#This Row],[Status]]&lt;&gt;"Delayed","",IF(Flights[[#This Row],[Arrival Delay]]&gt;120,"Severe",IF(Flights[[#This Row],[Arrival Delay]]&gt;60,"Major","Moderate")))</f>
        <v/>
      </c>
      <c r="X4093" t="str">
        <f>IF(OR(AND(Flights[[#This Row],[Status]]="Cancelled",Flights[[#This Row],[Cancellation Reason]]="Airline/Carrier"),Flights[[#This Row],[Delay Type]]="Severe"),"Yes","No")</f>
        <v>No</v>
      </c>
    </row>
    <row r="4094" spans="1:24" x14ac:dyDescent="0.25">
      <c r="A4094" s="3">
        <v>42301</v>
      </c>
      <c r="B4094">
        <f>WEEKNUM(Flights[[#This Row],[Date]],2)</f>
        <v>43</v>
      </c>
      <c r="C4094">
        <f>WEEKDAY(Flights[[#This Row],[Date]],2)</f>
        <v>6</v>
      </c>
      <c r="D4094" t="s">
        <v>224</v>
      </c>
      <c r="E4094" t="s">
        <v>1987</v>
      </c>
      <c r="F4094" t="s">
        <v>0</v>
      </c>
      <c r="G4094" t="s">
        <v>27</v>
      </c>
      <c r="H4094" t="str">
        <f>_xlfn.XLOOKUP(Flights[[#This Row],[Destination]],Airports!$A$1:$A$77,Airports!$D$1:$D$77,"Code not found")</f>
        <v>Charlotte</v>
      </c>
      <c r="I4094" t="str" cm="1">
        <f t="array" ref="I4094">_xlfn.XLOOKUP(Flights[[#This Row],[Destination]],_xlfn._TRO_TRAILING(Airports!A:A),_xlfn._TRO_TRAILING(Airports!E:E),"Code not found")</f>
        <v>NC</v>
      </c>
      <c r="J4094" s="1">
        <v>0.375</v>
      </c>
      <c r="K4094">
        <f>HOUR(Flights[[#This Row],[Scheduled Departure]])</f>
        <v>9</v>
      </c>
      <c r="L4094" s="1">
        <v>0.37569444444444444</v>
      </c>
      <c r="M4094">
        <v>1</v>
      </c>
      <c r="N4094">
        <v>281</v>
      </c>
      <c r="O4094" s="14">
        <f>Flights[[#This Row],[Length (min)]]/60</f>
        <v>4.6833333333333336</v>
      </c>
      <c r="P4094">
        <v>2125</v>
      </c>
      <c r="Q4094" s="17">
        <f>IFERROR(Flights[[#This Row],[Distance]]/Flights[[#This Row],[Length (hr)]],"")</f>
        <v>453.73665480427042</v>
      </c>
      <c r="R4094" s="1">
        <v>0.70138888888888884</v>
      </c>
      <c r="S4094" s="1">
        <v>0.6958333333333333</v>
      </c>
      <c r="T4094">
        <v>-8</v>
      </c>
      <c r="U4094" t="str">
        <f>IF(Flights[[#This Row],[Arrival Delay]]="","Cancelled",IF(Flights[[#This Row],[Arrival Delay]]&gt;15,"Delayed","On time"))</f>
        <v>On time</v>
      </c>
      <c r="V4094" t="str">
        <f>IF(Flights[[#This Row],[Status]]&lt;&gt;"Delayed","",IF(Flights[[#This Row],[Arrival Delay]]&gt;120,"Severe",IF(Flights[[#This Row],[Arrival Delay]]&gt;60,"Major","Moderate")))</f>
        <v/>
      </c>
      <c r="X4094" t="str">
        <f>IF(OR(AND(Flights[[#This Row],[Status]]="Cancelled",Flights[[#This Row],[Cancellation Reason]]="Airline/Carrier"),Flights[[#This Row],[Delay Type]]="Severe"),"Yes","No")</f>
        <v>No</v>
      </c>
    </row>
    <row r="4095" spans="1:24" x14ac:dyDescent="0.25">
      <c r="A4095" s="3">
        <v>42301</v>
      </c>
      <c r="B4095">
        <f>WEEKNUM(Flights[[#This Row],[Date]],2)</f>
        <v>43</v>
      </c>
      <c r="C4095">
        <f>WEEKDAY(Flights[[#This Row],[Date]],2)</f>
        <v>6</v>
      </c>
      <c r="D4095" t="s">
        <v>718</v>
      </c>
      <c r="E4095" t="s">
        <v>1994</v>
      </c>
      <c r="F4095" t="s">
        <v>0</v>
      </c>
      <c r="G4095" t="s">
        <v>313</v>
      </c>
      <c r="H4095" t="str">
        <f>_xlfn.XLOOKUP(Flights[[#This Row],[Destination]],Airports!$A$1:$A$77,Airports!$D$1:$D$77,"Code not found")</f>
        <v>Monterey</v>
      </c>
      <c r="I4095" t="str" cm="1">
        <f t="array" ref="I4095">_xlfn.XLOOKUP(Flights[[#This Row],[Destination]],_xlfn._TRO_TRAILING(Airports!A:A),_xlfn._TRO_TRAILING(Airports!E:E),"Code not found")</f>
        <v>CA</v>
      </c>
      <c r="J4095" s="1">
        <v>0.38333333333333336</v>
      </c>
      <c r="K4095">
        <f>HOUR(Flights[[#This Row],[Scheduled Departure]])</f>
        <v>9</v>
      </c>
      <c r="L4095" s="1">
        <v>0.42291666666666666</v>
      </c>
      <c r="M4095">
        <v>57</v>
      </c>
      <c r="N4095">
        <v>54</v>
      </c>
      <c r="O4095" s="14">
        <f>Flights[[#This Row],[Length (min)]]/60</f>
        <v>0.9</v>
      </c>
      <c r="P4095">
        <v>266</v>
      </c>
      <c r="Q4095" s="17">
        <f>IFERROR(Flights[[#This Row],[Distance]]/Flights[[#This Row],[Length (hr)]],"")</f>
        <v>295.55555555555554</v>
      </c>
      <c r="R4095" s="1">
        <v>0.43958333333333333</v>
      </c>
      <c r="S4095" s="1">
        <v>0.46041666666666664</v>
      </c>
      <c r="T4095">
        <v>30</v>
      </c>
      <c r="U4095" t="str">
        <f>IF(Flights[[#This Row],[Arrival Delay]]="","Cancelled",IF(Flights[[#This Row],[Arrival Delay]]&gt;15,"Delayed","On time"))</f>
        <v>Delayed</v>
      </c>
      <c r="V4095" t="str">
        <f>IF(Flights[[#This Row],[Status]]&lt;&gt;"Delayed","",IF(Flights[[#This Row],[Arrival Delay]]&gt;120,"Severe",IF(Flights[[#This Row],[Arrival Delay]]&gt;60,"Major","Moderate")))</f>
        <v>Moderate</v>
      </c>
      <c r="X4095" t="str">
        <f>IF(OR(AND(Flights[[#This Row],[Status]]="Cancelled",Flights[[#This Row],[Cancellation Reason]]="Airline/Carrier"),Flights[[#This Row],[Delay Type]]="Severe"),"Yes","No")</f>
        <v>No</v>
      </c>
    </row>
    <row r="4096" spans="1:24" x14ac:dyDescent="0.25">
      <c r="A4096" s="3">
        <v>42301</v>
      </c>
      <c r="B4096">
        <f>WEEKNUM(Flights[[#This Row],[Date]],2)</f>
        <v>43</v>
      </c>
      <c r="C4096">
        <f>WEEKDAY(Flights[[#This Row],[Date]],2)</f>
        <v>6</v>
      </c>
      <c r="D4096" t="s">
        <v>729</v>
      </c>
      <c r="E4096" t="s">
        <v>1995</v>
      </c>
      <c r="F4096" t="s">
        <v>0</v>
      </c>
      <c r="G4096" t="s">
        <v>306</v>
      </c>
      <c r="H4096" t="str">
        <f>_xlfn.XLOOKUP(Flights[[#This Row],[Destination]],Airports!$A$1:$A$77,Airports!$D$1:$D$77,"Code not found")</f>
        <v>Chicago</v>
      </c>
      <c r="I4096" t="str" cm="1">
        <f t="array" ref="I4096">_xlfn.XLOOKUP(Flights[[#This Row],[Destination]],_xlfn._TRO_TRAILING(Airports!A:A),_xlfn._TRO_TRAILING(Airports!E:E),"Code not found")</f>
        <v>IL</v>
      </c>
      <c r="J4096" s="1">
        <v>0.3888888888888889</v>
      </c>
      <c r="K4096">
        <f>HOUR(Flights[[#This Row],[Scheduled Departure]])</f>
        <v>9</v>
      </c>
      <c r="L4096" s="1">
        <v>0.38819444444444445</v>
      </c>
      <c r="M4096">
        <v>-1</v>
      </c>
      <c r="N4096">
        <v>224</v>
      </c>
      <c r="O4096" s="14">
        <f>Flights[[#This Row],[Length (min)]]/60</f>
        <v>3.7333333333333334</v>
      </c>
      <c r="P4096">
        <v>1750</v>
      </c>
      <c r="Q4096" s="17">
        <f>IFERROR(Flights[[#This Row],[Distance]]/Flights[[#This Row],[Length (hr)]],"")</f>
        <v>468.75</v>
      </c>
      <c r="R4096" s="1">
        <v>0.63541666666666663</v>
      </c>
      <c r="S4096" s="1">
        <v>0.62708333333333333</v>
      </c>
      <c r="T4096">
        <v>-12</v>
      </c>
      <c r="U4096" t="str">
        <f>IF(Flights[[#This Row],[Arrival Delay]]="","Cancelled",IF(Flights[[#This Row],[Arrival Delay]]&gt;15,"Delayed","On time"))</f>
        <v>On time</v>
      </c>
      <c r="V4096" t="str">
        <f>IF(Flights[[#This Row],[Status]]&lt;&gt;"Delayed","",IF(Flights[[#This Row],[Arrival Delay]]&gt;120,"Severe",IF(Flights[[#This Row],[Arrival Delay]]&gt;60,"Major","Moderate")))</f>
        <v/>
      </c>
      <c r="X4096" t="str">
        <f>IF(OR(AND(Flights[[#This Row],[Status]]="Cancelled",Flights[[#This Row],[Cancellation Reason]]="Airline/Carrier"),Flights[[#This Row],[Delay Type]]="Severe"),"Yes","No")</f>
        <v>No</v>
      </c>
    </row>
    <row r="4097" spans="1:24" x14ac:dyDescent="0.25">
      <c r="A4097" s="3">
        <v>42301</v>
      </c>
      <c r="B4097">
        <f>WEEKNUM(Flights[[#This Row],[Date]],2)</f>
        <v>43</v>
      </c>
      <c r="C4097">
        <f>WEEKDAY(Flights[[#This Row],[Date]],2)</f>
        <v>6</v>
      </c>
      <c r="D4097" t="s">
        <v>441</v>
      </c>
      <c r="E4097" t="s">
        <v>1989</v>
      </c>
      <c r="F4097" t="s">
        <v>0</v>
      </c>
      <c r="G4097" t="s">
        <v>13</v>
      </c>
      <c r="H4097" t="str">
        <f>_xlfn.XLOOKUP(Flights[[#This Row],[Destination]],Airports!$A$1:$A$77,Airports!$D$1:$D$77,"Code not found")</f>
        <v>Orlando</v>
      </c>
      <c r="I4097" t="str" cm="1">
        <f t="array" ref="I4097">_xlfn.XLOOKUP(Flights[[#This Row],[Destination]],_xlfn._TRO_TRAILING(Airports!A:A),_xlfn._TRO_TRAILING(Airports!E:E),"Code not found")</f>
        <v>FL</v>
      </c>
      <c r="J4097" s="1">
        <v>0.40625</v>
      </c>
      <c r="K4097">
        <f>HOUR(Flights[[#This Row],[Scheduled Departure]])</f>
        <v>9</v>
      </c>
      <c r="L4097" s="1">
        <v>0.40277777777777779</v>
      </c>
      <c r="M4097">
        <v>-5</v>
      </c>
      <c r="N4097">
        <v>278</v>
      </c>
      <c r="O4097" s="14">
        <f>Flights[[#This Row],[Length (min)]]/60</f>
        <v>4.6333333333333337</v>
      </c>
      <c r="P4097">
        <v>2218</v>
      </c>
      <c r="Q4097" s="17">
        <f>IFERROR(Flights[[#This Row],[Distance]]/Flights[[#This Row],[Length (hr)]],"")</f>
        <v>478.70503597122297</v>
      </c>
      <c r="R4097" s="1">
        <v>0.7270833333333333</v>
      </c>
      <c r="S4097" s="1">
        <v>0.72083333333333333</v>
      </c>
      <c r="T4097">
        <v>-9</v>
      </c>
      <c r="U4097" t="str">
        <f>IF(Flights[[#This Row],[Arrival Delay]]="","Cancelled",IF(Flights[[#This Row],[Arrival Delay]]&gt;15,"Delayed","On time"))</f>
        <v>On time</v>
      </c>
      <c r="V4097" t="str">
        <f>IF(Flights[[#This Row],[Status]]&lt;&gt;"Delayed","",IF(Flights[[#This Row],[Arrival Delay]]&gt;120,"Severe",IF(Flights[[#This Row],[Arrival Delay]]&gt;60,"Major","Moderate")))</f>
        <v/>
      </c>
      <c r="X4097" t="str">
        <f>IF(OR(AND(Flights[[#This Row],[Status]]="Cancelled",Flights[[#This Row],[Cancellation Reason]]="Airline/Carrier"),Flights[[#This Row],[Delay Type]]="Severe"),"Yes","No")</f>
        <v>No</v>
      </c>
    </row>
    <row r="4098" spans="1:24" x14ac:dyDescent="0.25">
      <c r="A4098" s="3">
        <v>42301</v>
      </c>
      <c r="B4098">
        <f>WEEKNUM(Flights[[#This Row],[Date]],2)</f>
        <v>43</v>
      </c>
      <c r="C4098">
        <f>WEEKDAY(Flights[[#This Row],[Date]],2)</f>
        <v>6</v>
      </c>
      <c r="D4098" t="s">
        <v>1408</v>
      </c>
      <c r="E4098" t="s">
        <v>1990</v>
      </c>
      <c r="F4098" t="s">
        <v>0</v>
      </c>
      <c r="G4098" t="s">
        <v>4</v>
      </c>
      <c r="H4098" t="str">
        <f>_xlfn.XLOOKUP(Flights[[#This Row],[Destination]],Airports!$A$1:$A$77,Airports!$D$1:$D$77,"Code not found")</f>
        <v>Chicago</v>
      </c>
      <c r="I4098" t="str" cm="1">
        <f t="array" ref="I4098">_xlfn.XLOOKUP(Flights[[#This Row],[Destination]],_xlfn._TRO_TRAILING(Airports!A:A),_xlfn._TRO_TRAILING(Airports!E:E),"Code not found")</f>
        <v>IL</v>
      </c>
      <c r="J4098" s="1">
        <v>0.4375</v>
      </c>
      <c r="K4098">
        <f>HOUR(Flights[[#This Row],[Scheduled Departure]])</f>
        <v>10</v>
      </c>
      <c r="L4098" s="1">
        <v>0.43472222222222223</v>
      </c>
      <c r="M4098">
        <v>-4</v>
      </c>
      <c r="N4098">
        <v>246</v>
      </c>
      <c r="O4098" s="14">
        <f>Flights[[#This Row],[Length (min)]]/60</f>
        <v>4.0999999999999996</v>
      </c>
      <c r="P4098">
        <v>1744</v>
      </c>
      <c r="Q4098" s="17">
        <f>IFERROR(Flights[[#This Row],[Distance]]/Flights[[#This Row],[Length (hr)]],"")</f>
        <v>425.36585365853665</v>
      </c>
      <c r="R4098" s="1">
        <v>0.69236111111111109</v>
      </c>
      <c r="S4098" s="1">
        <v>0.68888888888888888</v>
      </c>
      <c r="T4098">
        <v>-5</v>
      </c>
      <c r="U4098" t="str">
        <f>IF(Flights[[#This Row],[Arrival Delay]]="","Cancelled",IF(Flights[[#This Row],[Arrival Delay]]&gt;15,"Delayed","On time"))</f>
        <v>On time</v>
      </c>
      <c r="V4098" t="str">
        <f>IF(Flights[[#This Row],[Status]]&lt;&gt;"Delayed","",IF(Flights[[#This Row],[Arrival Delay]]&gt;120,"Severe",IF(Flights[[#This Row],[Arrival Delay]]&gt;60,"Major","Moderate")))</f>
        <v/>
      </c>
      <c r="X4098" t="str">
        <f>IF(OR(AND(Flights[[#This Row],[Status]]="Cancelled",Flights[[#This Row],[Cancellation Reason]]="Airline/Carrier"),Flights[[#This Row],[Delay Type]]="Severe"),"Yes","No")</f>
        <v>No</v>
      </c>
    </row>
    <row r="4099" spans="1:24" x14ac:dyDescent="0.25">
      <c r="A4099" s="3">
        <v>42301</v>
      </c>
      <c r="B4099">
        <f>WEEKNUM(Flights[[#This Row],[Date]],2)</f>
        <v>43</v>
      </c>
      <c r="C4099">
        <f>WEEKDAY(Flights[[#This Row],[Date]],2)</f>
        <v>6</v>
      </c>
      <c r="D4099" t="s">
        <v>174</v>
      </c>
      <c r="E4099" t="s">
        <v>1987</v>
      </c>
      <c r="F4099" t="s">
        <v>0</v>
      </c>
      <c r="G4099" t="s">
        <v>2</v>
      </c>
      <c r="H4099" t="str">
        <f>_xlfn.XLOOKUP(Flights[[#This Row],[Destination]],Airports!$A$1:$A$77,Airports!$D$1:$D$77,"Code not found")</f>
        <v>Miami</v>
      </c>
      <c r="I4099" t="str" cm="1">
        <f t="array" ref="I4099">_xlfn.XLOOKUP(Flights[[#This Row],[Destination]],_xlfn._TRO_TRAILING(Airports!A:A),_xlfn._TRO_TRAILING(Airports!E:E),"Code not found")</f>
        <v>FL</v>
      </c>
      <c r="J4099" s="1">
        <v>0.44791666666666669</v>
      </c>
      <c r="K4099">
        <f>HOUR(Flights[[#This Row],[Scheduled Departure]])</f>
        <v>10</v>
      </c>
      <c r="L4099" s="1">
        <v>0.4465277777777778</v>
      </c>
      <c r="M4099">
        <v>-2</v>
      </c>
      <c r="N4099">
        <v>319</v>
      </c>
      <c r="O4099" s="14">
        <f>Flights[[#This Row],[Length (min)]]/60</f>
        <v>5.3166666666666664</v>
      </c>
      <c r="P4099">
        <v>2342</v>
      </c>
      <c r="Q4099" s="17">
        <f>IFERROR(Flights[[#This Row],[Distance]]/Flights[[#This Row],[Length (hr)]],"")</f>
        <v>440.50156739811916</v>
      </c>
      <c r="R4099" s="1">
        <v>0.78194444444444444</v>
      </c>
      <c r="S4099" s="1">
        <v>0.79305555555555551</v>
      </c>
      <c r="T4099">
        <v>16</v>
      </c>
      <c r="U4099" t="str">
        <f>IF(Flights[[#This Row],[Arrival Delay]]="","Cancelled",IF(Flights[[#This Row],[Arrival Delay]]&gt;15,"Delayed","On time"))</f>
        <v>Delayed</v>
      </c>
      <c r="V4099" t="str">
        <f>IF(Flights[[#This Row],[Status]]&lt;&gt;"Delayed","",IF(Flights[[#This Row],[Arrival Delay]]&gt;120,"Severe",IF(Flights[[#This Row],[Arrival Delay]]&gt;60,"Major","Moderate")))</f>
        <v>Moderate</v>
      </c>
      <c r="X4099" t="str">
        <f>IF(OR(AND(Flights[[#This Row],[Status]]="Cancelled",Flights[[#This Row],[Cancellation Reason]]="Airline/Carrier"),Flights[[#This Row],[Delay Type]]="Severe"),"Yes","No")</f>
        <v>No</v>
      </c>
    </row>
    <row r="4100" spans="1:24" x14ac:dyDescent="0.25">
      <c r="A4100" s="3">
        <v>42301</v>
      </c>
      <c r="B4100">
        <f>WEEKNUM(Flights[[#This Row],[Date]],2)</f>
        <v>43</v>
      </c>
      <c r="C4100">
        <f>WEEKDAY(Flights[[#This Row],[Date]],2)</f>
        <v>6</v>
      </c>
      <c r="D4100" t="s">
        <v>1840</v>
      </c>
      <c r="E4100" t="s">
        <v>1995</v>
      </c>
      <c r="F4100" t="s">
        <v>0</v>
      </c>
      <c r="G4100" t="s">
        <v>9</v>
      </c>
      <c r="H4100" t="str">
        <f>_xlfn.XLOOKUP(Flights[[#This Row],[Destination]],Airports!$A$1:$A$77,Airports!$D$1:$D$77,"Code not found")</f>
        <v>San Francisco</v>
      </c>
      <c r="I4100" t="str" cm="1">
        <f t="array" ref="I4100">_xlfn.XLOOKUP(Flights[[#This Row],[Destination]],_xlfn._TRO_TRAILING(Airports!A:A),_xlfn._TRO_TRAILING(Airports!E:E),"Code not found")</f>
        <v>CA</v>
      </c>
      <c r="J4100" s="1">
        <v>0.4548611111111111</v>
      </c>
      <c r="K4100">
        <f>HOUR(Flights[[#This Row],[Scheduled Departure]])</f>
        <v>10</v>
      </c>
      <c r="L4100" s="1">
        <v>0.4513888888888889</v>
      </c>
      <c r="M4100">
        <v>-5</v>
      </c>
      <c r="N4100">
        <v>70</v>
      </c>
      <c r="O4100" s="14">
        <f>Flights[[#This Row],[Length (min)]]/60</f>
        <v>1.1666666666666667</v>
      </c>
      <c r="P4100">
        <v>337</v>
      </c>
      <c r="Q4100" s="17">
        <f>IFERROR(Flights[[#This Row],[Distance]]/Flights[[#This Row],[Length (hr)]],"")</f>
        <v>288.85714285714283</v>
      </c>
      <c r="R4100" s="1">
        <v>0.51388888888888884</v>
      </c>
      <c r="S4100" s="1">
        <v>0.5</v>
      </c>
      <c r="T4100">
        <v>-20</v>
      </c>
      <c r="U4100" t="str">
        <f>IF(Flights[[#This Row],[Arrival Delay]]="","Cancelled",IF(Flights[[#This Row],[Arrival Delay]]&gt;15,"Delayed","On time"))</f>
        <v>On time</v>
      </c>
      <c r="V4100" t="str">
        <f>IF(Flights[[#This Row],[Status]]&lt;&gt;"Delayed","",IF(Flights[[#This Row],[Arrival Delay]]&gt;120,"Severe",IF(Flights[[#This Row],[Arrival Delay]]&gt;60,"Major","Moderate")))</f>
        <v/>
      </c>
      <c r="X4100" t="str">
        <f>IF(OR(AND(Flights[[#This Row],[Status]]="Cancelled",Flights[[#This Row],[Cancellation Reason]]="Airline/Carrier"),Flights[[#This Row],[Delay Type]]="Severe"),"Yes","No")</f>
        <v>No</v>
      </c>
    </row>
    <row r="4101" spans="1:24" x14ac:dyDescent="0.25">
      <c r="A4101" s="3">
        <v>42301</v>
      </c>
      <c r="B4101">
        <f>WEEKNUM(Flights[[#This Row],[Date]],2)</f>
        <v>43</v>
      </c>
      <c r="C4101">
        <f>WEEKDAY(Flights[[#This Row],[Date]],2)</f>
        <v>6</v>
      </c>
      <c r="D4101" t="s">
        <v>1739</v>
      </c>
      <c r="E4101" t="s">
        <v>1995</v>
      </c>
      <c r="F4101" t="s">
        <v>0</v>
      </c>
      <c r="G4101" t="s">
        <v>5</v>
      </c>
      <c r="H4101" t="str">
        <f>_xlfn.XLOOKUP(Flights[[#This Row],[Destination]],Airports!$A$1:$A$77,Airports!$D$1:$D$77,"Code not found")</f>
        <v>St. Louis</v>
      </c>
      <c r="I4101" t="str" cm="1">
        <f t="array" ref="I4101">_xlfn.XLOOKUP(Flights[[#This Row],[Destination]],_xlfn._TRO_TRAILING(Airports!A:A),_xlfn._TRO_TRAILING(Airports!E:E),"Code not found")</f>
        <v>MO</v>
      </c>
      <c r="J4101" s="1">
        <v>0.50694444444444442</v>
      </c>
      <c r="K4101">
        <f>HOUR(Flights[[#This Row],[Scheduled Departure]])</f>
        <v>12</v>
      </c>
      <c r="L4101" s="1">
        <v>0.50555555555555554</v>
      </c>
      <c r="M4101">
        <v>-2</v>
      </c>
      <c r="N4101">
        <v>215</v>
      </c>
      <c r="O4101" s="14">
        <f>Flights[[#This Row],[Length (min)]]/60</f>
        <v>3.5833333333333335</v>
      </c>
      <c r="P4101">
        <v>1592</v>
      </c>
      <c r="Q4101" s="17">
        <f>IFERROR(Flights[[#This Row],[Distance]]/Flights[[#This Row],[Length (hr)]],"")</f>
        <v>444.27906976744185</v>
      </c>
      <c r="R4101" s="1">
        <v>0.73958333333333337</v>
      </c>
      <c r="S4101" s="1">
        <v>0.73819444444444449</v>
      </c>
      <c r="T4101">
        <v>-2</v>
      </c>
      <c r="U4101" t="str">
        <f>IF(Flights[[#This Row],[Arrival Delay]]="","Cancelled",IF(Flights[[#This Row],[Arrival Delay]]&gt;15,"Delayed","On time"))</f>
        <v>On time</v>
      </c>
      <c r="V4101" t="str">
        <f>IF(Flights[[#This Row],[Status]]&lt;&gt;"Delayed","",IF(Flights[[#This Row],[Arrival Delay]]&gt;120,"Severe",IF(Flights[[#This Row],[Arrival Delay]]&gt;60,"Major","Moderate")))</f>
        <v/>
      </c>
      <c r="X4101" t="str">
        <f>IF(OR(AND(Flights[[#This Row],[Status]]="Cancelled",Flights[[#This Row],[Cancellation Reason]]="Airline/Carrier"),Flights[[#This Row],[Delay Type]]="Severe"),"Yes","No")</f>
        <v>No</v>
      </c>
    </row>
    <row r="4102" spans="1:24" x14ac:dyDescent="0.25">
      <c r="A4102" s="3">
        <v>42301</v>
      </c>
      <c r="B4102">
        <f>WEEKNUM(Flights[[#This Row],[Date]],2)</f>
        <v>43</v>
      </c>
      <c r="C4102">
        <f>WEEKDAY(Flights[[#This Row],[Date]],2)</f>
        <v>6</v>
      </c>
      <c r="D4102" t="s">
        <v>527</v>
      </c>
      <c r="E4102" t="s">
        <v>1989</v>
      </c>
      <c r="F4102" t="s">
        <v>0</v>
      </c>
      <c r="G4102" t="s">
        <v>26</v>
      </c>
      <c r="H4102" t="str">
        <f>_xlfn.XLOOKUP(Flights[[#This Row],[Destination]],Airports!$A$1:$A$77,Airports!$D$1:$D$77,"Code not found")</f>
        <v>Atlanta</v>
      </c>
      <c r="I4102" t="str" cm="1">
        <f t="array" ref="I4102">_xlfn.XLOOKUP(Flights[[#This Row],[Destination]],_xlfn._TRO_TRAILING(Airports!A:A),_xlfn._TRO_TRAILING(Airports!E:E),"Code not found")</f>
        <v>GA</v>
      </c>
      <c r="J4102" s="1">
        <v>0.53125</v>
      </c>
      <c r="K4102">
        <f>HOUR(Flights[[#This Row],[Scheduled Departure]])</f>
        <v>12</v>
      </c>
      <c r="L4102" s="1">
        <v>0.53055555555555556</v>
      </c>
      <c r="M4102">
        <v>-1</v>
      </c>
      <c r="N4102">
        <v>251</v>
      </c>
      <c r="O4102" s="14">
        <f>Flights[[#This Row],[Length (min)]]/60</f>
        <v>4.1833333333333336</v>
      </c>
      <c r="P4102">
        <v>1947</v>
      </c>
      <c r="Q4102" s="17">
        <f>IFERROR(Flights[[#This Row],[Distance]]/Flights[[#This Row],[Length (hr)]],"")</f>
        <v>465.41832669322707</v>
      </c>
      <c r="R4102" s="1">
        <v>0.83333333333333337</v>
      </c>
      <c r="S4102" s="1">
        <v>0.82986111111111116</v>
      </c>
      <c r="T4102">
        <v>-5</v>
      </c>
      <c r="U4102" t="str">
        <f>IF(Flights[[#This Row],[Arrival Delay]]="","Cancelled",IF(Flights[[#This Row],[Arrival Delay]]&gt;15,"Delayed","On time"))</f>
        <v>On time</v>
      </c>
      <c r="V4102" t="str">
        <f>IF(Flights[[#This Row],[Status]]&lt;&gt;"Delayed","",IF(Flights[[#This Row],[Arrival Delay]]&gt;120,"Severe",IF(Flights[[#This Row],[Arrival Delay]]&gt;60,"Major","Moderate")))</f>
        <v/>
      </c>
      <c r="X4102" t="str">
        <f>IF(OR(AND(Flights[[#This Row],[Status]]="Cancelled",Flights[[#This Row],[Cancellation Reason]]="Airline/Carrier"),Flights[[#This Row],[Delay Type]]="Severe"),"Yes","No")</f>
        <v>No</v>
      </c>
    </row>
    <row r="4103" spans="1:24" x14ac:dyDescent="0.25">
      <c r="A4103" s="3">
        <v>42301</v>
      </c>
      <c r="B4103">
        <f>WEEKNUM(Flights[[#This Row],[Date]],2)</f>
        <v>43</v>
      </c>
      <c r="C4103">
        <f>WEEKDAY(Flights[[#This Row],[Date]],2)</f>
        <v>6</v>
      </c>
      <c r="D4103" t="s">
        <v>145</v>
      </c>
      <c r="E4103" t="s">
        <v>1987</v>
      </c>
      <c r="F4103" t="s">
        <v>0</v>
      </c>
      <c r="G4103" t="s">
        <v>3</v>
      </c>
      <c r="H4103" t="str">
        <f>_xlfn.XLOOKUP(Flights[[#This Row],[Destination]],Airports!$A$1:$A$77,Airports!$D$1:$D$77,"Code not found")</f>
        <v>Dallas</v>
      </c>
      <c r="I4103" t="str" cm="1">
        <f t="array" ref="I4103">_xlfn.XLOOKUP(Flights[[#This Row],[Destination]],_xlfn._TRO_TRAILING(Airports!A:A),_xlfn._TRO_TRAILING(Airports!E:E),"Code not found")</f>
        <v>TX</v>
      </c>
      <c r="J4103" s="1">
        <v>0.59375</v>
      </c>
      <c r="K4103">
        <f>HOUR(Flights[[#This Row],[Scheduled Departure]])</f>
        <v>14</v>
      </c>
      <c r="L4103" s="1">
        <v>0.65069444444444446</v>
      </c>
      <c r="M4103">
        <v>82</v>
      </c>
      <c r="N4103">
        <v>177</v>
      </c>
      <c r="O4103" s="14">
        <f>Flights[[#This Row],[Length (min)]]/60</f>
        <v>2.95</v>
      </c>
      <c r="P4103">
        <v>1235</v>
      </c>
      <c r="Q4103" s="17">
        <f>IFERROR(Flights[[#This Row],[Distance]]/Flights[[#This Row],[Length (hr)]],"")</f>
        <v>418.64406779661016</v>
      </c>
      <c r="R4103" s="1">
        <v>0.80763888888888891</v>
      </c>
      <c r="S4103" s="1">
        <v>0.8569444444444444</v>
      </c>
      <c r="T4103">
        <v>71</v>
      </c>
      <c r="U4103" t="str">
        <f>IF(Flights[[#This Row],[Arrival Delay]]="","Cancelled",IF(Flights[[#This Row],[Arrival Delay]]&gt;15,"Delayed","On time"))</f>
        <v>Delayed</v>
      </c>
      <c r="V4103" t="str">
        <f>IF(Flights[[#This Row],[Status]]&lt;&gt;"Delayed","",IF(Flights[[#This Row],[Arrival Delay]]&gt;120,"Severe",IF(Flights[[#This Row],[Arrival Delay]]&gt;60,"Major","Moderate")))</f>
        <v>Major</v>
      </c>
      <c r="X4103" t="str">
        <f>IF(OR(AND(Flights[[#This Row],[Status]]="Cancelled",Flights[[#This Row],[Cancellation Reason]]="Airline/Carrier"),Flights[[#This Row],[Delay Type]]="Severe"),"Yes","No")</f>
        <v>No</v>
      </c>
    </row>
    <row r="4104" spans="1:24" x14ac:dyDescent="0.25">
      <c r="A4104" s="3">
        <v>42301</v>
      </c>
      <c r="B4104">
        <f>WEEKNUM(Flights[[#This Row],[Date]],2)</f>
        <v>43</v>
      </c>
      <c r="C4104">
        <f>WEEKDAY(Flights[[#This Row],[Date]],2)</f>
        <v>6</v>
      </c>
      <c r="D4104" t="s">
        <v>554</v>
      </c>
      <c r="E4104" t="s">
        <v>1996</v>
      </c>
      <c r="F4104" t="s">
        <v>0</v>
      </c>
      <c r="G4104" t="s">
        <v>9</v>
      </c>
      <c r="H4104" t="str">
        <f>_xlfn.XLOOKUP(Flights[[#This Row],[Destination]],Airports!$A$1:$A$77,Airports!$D$1:$D$77,"Code not found")</f>
        <v>San Francisco</v>
      </c>
      <c r="I4104" t="str" cm="1">
        <f t="array" ref="I4104">_xlfn.XLOOKUP(Flights[[#This Row],[Destination]],_xlfn._TRO_TRAILING(Airports!A:A),_xlfn._TRO_TRAILING(Airports!E:E),"Code not found")</f>
        <v>CA</v>
      </c>
      <c r="J4104" s="1">
        <v>0.64583333333333337</v>
      </c>
      <c r="K4104">
        <f>HOUR(Flights[[#This Row],[Scheduled Departure]])</f>
        <v>15</v>
      </c>
      <c r="L4104" s="1">
        <v>0.6645833333333333</v>
      </c>
      <c r="M4104">
        <v>27</v>
      </c>
      <c r="N4104">
        <v>62</v>
      </c>
      <c r="O4104" s="14">
        <f>Flights[[#This Row],[Length (min)]]/60</f>
        <v>1.0333333333333334</v>
      </c>
      <c r="P4104">
        <v>337</v>
      </c>
      <c r="Q4104" s="17">
        <f>IFERROR(Flights[[#This Row],[Distance]]/Flights[[#This Row],[Length (hr)]],"")</f>
        <v>326.12903225806446</v>
      </c>
      <c r="R4104" s="1">
        <v>0.69444444444444442</v>
      </c>
      <c r="S4104" s="1">
        <v>0.70763888888888893</v>
      </c>
      <c r="T4104">
        <v>19</v>
      </c>
      <c r="U4104" t="str">
        <f>IF(Flights[[#This Row],[Arrival Delay]]="","Cancelled",IF(Flights[[#This Row],[Arrival Delay]]&gt;15,"Delayed","On time"))</f>
        <v>Delayed</v>
      </c>
      <c r="V4104" t="str">
        <f>IF(Flights[[#This Row],[Status]]&lt;&gt;"Delayed","",IF(Flights[[#This Row],[Arrival Delay]]&gt;120,"Severe",IF(Flights[[#This Row],[Arrival Delay]]&gt;60,"Major","Moderate")))</f>
        <v>Moderate</v>
      </c>
      <c r="X4104" t="str">
        <f>IF(OR(AND(Flights[[#This Row],[Status]]="Cancelled",Flights[[#This Row],[Cancellation Reason]]="Airline/Carrier"),Flights[[#This Row],[Delay Type]]="Severe"),"Yes","No")</f>
        <v>No</v>
      </c>
    </row>
    <row r="4105" spans="1:24" x14ac:dyDescent="0.25">
      <c r="A4105" s="3">
        <v>42301</v>
      </c>
      <c r="B4105">
        <f>WEEKNUM(Flights[[#This Row],[Date]],2)</f>
        <v>43</v>
      </c>
      <c r="C4105">
        <f>WEEKDAY(Flights[[#This Row],[Date]],2)</f>
        <v>6</v>
      </c>
      <c r="D4105" t="s">
        <v>1390</v>
      </c>
      <c r="E4105" t="s">
        <v>1994</v>
      </c>
      <c r="F4105" t="s">
        <v>0</v>
      </c>
      <c r="G4105" t="s">
        <v>351</v>
      </c>
      <c r="H4105" t="str">
        <f>_xlfn.XLOOKUP(Flights[[#This Row],[Destination]],Airports!$A$1:$A$77,Airports!$D$1:$D$77,"Code not found")</f>
        <v>Sacramento</v>
      </c>
      <c r="I4105" t="str" cm="1">
        <f t="array" ref="I4105">_xlfn.XLOOKUP(Flights[[#This Row],[Destination]],_xlfn._TRO_TRAILING(Airports!A:A),_xlfn._TRO_TRAILING(Airports!E:E),"Code not found")</f>
        <v>CA</v>
      </c>
      <c r="J4105" s="1">
        <v>0.70833333333333337</v>
      </c>
      <c r="K4105">
        <f>HOUR(Flights[[#This Row],[Scheduled Departure]])</f>
        <v>17</v>
      </c>
      <c r="L4105" s="1">
        <v>0.70486111111111116</v>
      </c>
      <c r="M4105">
        <v>-5</v>
      </c>
      <c r="N4105">
        <v>87</v>
      </c>
      <c r="O4105" s="14">
        <f>Flights[[#This Row],[Length (min)]]/60</f>
        <v>1.45</v>
      </c>
      <c r="P4105">
        <v>373</v>
      </c>
      <c r="Q4105" s="17">
        <f>IFERROR(Flights[[#This Row],[Distance]]/Flights[[#This Row],[Length (hr)]],"")</f>
        <v>257.24137931034483</v>
      </c>
      <c r="R4105" s="1">
        <v>0.77222222222222225</v>
      </c>
      <c r="S4105" s="1">
        <v>0.76527777777777772</v>
      </c>
      <c r="T4105">
        <v>-10</v>
      </c>
      <c r="U4105" t="str">
        <f>IF(Flights[[#This Row],[Arrival Delay]]="","Cancelled",IF(Flights[[#This Row],[Arrival Delay]]&gt;15,"Delayed","On time"))</f>
        <v>On time</v>
      </c>
      <c r="V4105" t="str">
        <f>IF(Flights[[#This Row],[Status]]&lt;&gt;"Delayed","",IF(Flights[[#This Row],[Arrival Delay]]&gt;120,"Severe",IF(Flights[[#This Row],[Arrival Delay]]&gt;60,"Major","Moderate")))</f>
        <v/>
      </c>
      <c r="X4105" t="str">
        <f>IF(OR(AND(Flights[[#This Row],[Status]]="Cancelled",Flights[[#This Row],[Cancellation Reason]]="Airline/Carrier"),Flights[[#This Row],[Delay Type]]="Severe"),"Yes","No")</f>
        <v>No</v>
      </c>
    </row>
    <row r="4106" spans="1:24" x14ac:dyDescent="0.25">
      <c r="A4106" s="3">
        <v>42301</v>
      </c>
      <c r="B4106">
        <f>WEEKNUM(Flights[[#This Row],[Date]],2)</f>
        <v>43</v>
      </c>
      <c r="C4106">
        <f>WEEKDAY(Flights[[#This Row],[Date]],2)</f>
        <v>6</v>
      </c>
      <c r="D4106" t="s">
        <v>1322</v>
      </c>
      <c r="E4106" t="s">
        <v>1995</v>
      </c>
      <c r="F4106" t="s">
        <v>0</v>
      </c>
      <c r="G4106" t="s">
        <v>24</v>
      </c>
      <c r="H4106" t="str">
        <f>_xlfn.XLOOKUP(Flights[[#This Row],[Destination]],Airports!$A$1:$A$77,Airports!$D$1:$D$77,"Code not found")</f>
        <v>Portland</v>
      </c>
      <c r="I4106" t="str" cm="1">
        <f t="array" ref="I4106">_xlfn.XLOOKUP(Flights[[#This Row],[Destination]],_xlfn._TRO_TRAILING(Airports!A:A),_xlfn._TRO_TRAILING(Airports!E:E),"Code not found")</f>
        <v>OR</v>
      </c>
      <c r="J4106" s="1">
        <v>0.72916666666666663</v>
      </c>
      <c r="K4106">
        <f>HOUR(Flights[[#This Row],[Scheduled Departure]])</f>
        <v>17</v>
      </c>
      <c r="L4106" s="1">
        <v>0.72916666666666663</v>
      </c>
      <c r="M4106">
        <v>0</v>
      </c>
      <c r="N4106">
        <v>132</v>
      </c>
      <c r="O4106" s="14">
        <f>Flights[[#This Row],[Length (min)]]/60</f>
        <v>2.2000000000000002</v>
      </c>
      <c r="P4106">
        <v>834</v>
      </c>
      <c r="Q4106" s="17">
        <f>IFERROR(Flights[[#This Row],[Distance]]/Flights[[#This Row],[Length (hr)]],"")</f>
        <v>379.09090909090907</v>
      </c>
      <c r="R4106" s="1">
        <v>0.83333333333333337</v>
      </c>
      <c r="S4106" s="1">
        <v>0.8208333333333333</v>
      </c>
      <c r="T4106">
        <v>-18</v>
      </c>
      <c r="U4106" t="str">
        <f>IF(Flights[[#This Row],[Arrival Delay]]="","Cancelled",IF(Flights[[#This Row],[Arrival Delay]]&gt;15,"Delayed","On time"))</f>
        <v>On time</v>
      </c>
      <c r="V4106" t="str">
        <f>IF(Flights[[#This Row],[Status]]&lt;&gt;"Delayed","",IF(Flights[[#This Row],[Arrival Delay]]&gt;120,"Severe",IF(Flights[[#This Row],[Arrival Delay]]&gt;60,"Major","Moderate")))</f>
        <v/>
      </c>
      <c r="X4106" t="str">
        <f>IF(OR(AND(Flights[[#This Row],[Status]]="Cancelled",Flights[[#This Row],[Cancellation Reason]]="Airline/Carrier"),Flights[[#This Row],[Delay Type]]="Severe"),"Yes","No")</f>
        <v>No</v>
      </c>
    </row>
    <row r="4107" spans="1:24" x14ac:dyDescent="0.25">
      <c r="A4107" s="3">
        <v>42301</v>
      </c>
      <c r="B4107">
        <f>WEEKNUM(Flights[[#This Row],[Date]],2)</f>
        <v>43</v>
      </c>
      <c r="C4107">
        <f>WEEKDAY(Flights[[#This Row],[Date]],2)</f>
        <v>6</v>
      </c>
      <c r="D4107" t="s">
        <v>587</v>
      </c>
      <c r="E4107" t="s">
        <v>1997</v>
      </c>
      <c r="F4107" t="s">
        <v>0</v>
      </c>
      <c r="G4107" t="s">
        <v>17</v>
      </c>
      <c r="H4107" t="str">
        <f>_xlfn.XLOOKUP(Flights[[#This Row],[Destination]],Airports!$A$1:$A$77,Airports!$D$1:$D$77,"Code not found")</f>
        <v>Honolulu</v>
      </c>
      <c r="I4107" t="str" cm="1">
        <f t="array" ref="I4107">_xlfn.XLOOKUP(Flights[[#This Row],[Destination]],_xlfn._TRO_TRAILING(Airports!A:A),_xlfn._TRO_TRAILING(Airports!E:E),"Code not found")</f>
        <v>HI</v>
      </c>
      <c r="J4107" s="1">
        <v>0.75</v>
      </c>
      <c r="K4107">
        <f>HOUR(Flights[[#This Row],[Scheduled Departure]])</f>
        <v>18</v>
      </c>
      <c r="L4107" s="1">
        <v>0.76944444444444449</v>
      </c>
      <c r="M4107">
        <v>28</v>
      </c>
      <c r="N4107">
        <v>356</v>
      </c>
      <c r="O4107" s="14">
        <f>Flights[[#This Row],[Length (min)]]/60</f>
        <v>5.9333333333333336</v>
      </c>
      <c r="P4107">
        <v>2556</v>
      </c>
      <c r="Q4107" s="17">
        <f>IFERROR(Flights[[#This Row],[Distance]]/Flights[[#This Row],[Length (hr)]],"")</f>
        <v>430.78651685393254</v>
      </c>
      <c r="R4107" s="1">
        <v>0.875</v>
      </c>
      <c r="S4107" s="1">
        <v>0.89166666666666672</v>
      </c>
      <c r="T4107">
        <v>24</v>
      </c>
      <c r="U4107" t="str">
        <f>IF(Flights[[#This Row],[Arrival Delay]]="","Cancelled",IF(Flights[[#This Row],[Arrival Delay]]&gt;15,"Delayed","On time"))</f>
        <v>Delayed</v>
      </c>
      <c r="V4107" t="str">
        <f>IF(Flights[[#This Row],[Status]]&lt;&gt;"Delayed","",IF(Flights[[#This Row],[Arrival Delay]]&gt;120,"Severe",IF(Flights[[#This Row],[Arrival Delay]]&gt;60,"Major","Moderate")))</f>
        <v>Moderate</v>
      </c>
      <c r="X4107" t="str">
        <f>IF(OR(AND(Flights[[#This Row],[Status]]="Cancelled",Flights[[#This Row],[Cancellation Reason]]="Airline/Carrier"),Flights[[#This Row],[Delay Type]]="Severe"),"Yes","No")</f>
        <v>No</v>
      </c>
    </row>
    <row r="4108" spans="1:24" x14ac:dyDescent="0.25">
      <c r="A4108" s="3">
        <v>42301</v>
      </c>
      <c r="B4108">
        <f>WEEKNUM(Flights[[#This Row],[Date]],2)</f>
        <v>43</v>
      </c>
      <c r="C4108">
        <f>WEEKDAY(Flights[[#This Row],[Date]],2)</f>
        <v>6</v>
      </c>
      <c r="D4108" t="s">
        <v>179</v>
      </c>
      <c r="E4108" t="s">
        <v>1987</v>
      </c>
      <c r="F4108" t="s">
        <v>0</v>
      </c>
      <c r="G4108" t="s">
        <v>3</v>
      </c>
      <c r="H4108" t="str">
        <f>_xlfn.XLOOKUP(Flights[[#This Row],[Destination]],Airports!$A$1:$A$77,Airports!$D$1:$D$77,"Code not found")</f>
        <v>Dallas</v>
      </c>
      <c r="I4108" t="str" cm="1">
        <f t="array" ref="I4108">_xlfn.XLOOKUP(Flights[[#This Row],[Destination]],_xlfn._TRO_TRAILING(Airports!A:A),_xlfn._TRO_TRAILING(Airports!E:E),"Code not found")</f>
        <v>TX</v>
      </c>
      <c r="J4108" s="1">
        <v>0.75347222222222221</v>
      </c>
      <c r="K4108">
        <f>HOUR(Flights[[#This Row],[Scheduled Departure]])</f>
        <v>18</v>
      </c>
      <c r="L4108" s="1">
        <v>0.75555555555555554</v>
      </c>
      <c r="M4108">
        <v>3</v>
      </c>
      <c r="N4108">
        <v>174</v>
      </c>
      <c r="O4108" s="14">
        <f>Flights[[#This Row],[Length (min)]]/60</f>
        <v>2.9</v>
      </c>
      <c r="P4108">
        <v>1235</v>
      </c>
      <c r="Q4108" s="17">
        <f>IFERROR(Flights[[#This Row],[Distance]]/Flights[[#This Row],[Length (hr)]],"")</f>
        <v>425.86206896551727</v>
      </c>
      <c r="R4108" s="1">
        <v>0.96458333333333335</v>
      </c>
      <c r="S4108" s="1">
        <v>0.95972222222222225</v>
      </c>
      <c r="T4108">
        <v>-7</v>
      </c>
      <c r="U4108" t="str">
        <f>IF(Flights[[#This Row],[Arrival Delay]]="","Cancelled",IF(Flights[[#This Row],[Arrival Delay]]&gt;15,"Delayed","On time"))</f>
        <v>On time</v>
      </c>
      <c r="V4108" t="str">
        <f>IF(Flights[[#This Row],[Status]]&lt;&gt;"Delayed","",IF(Flights[[#This Row],[Arrival Delay]]&gt;120,"Severe",IF(Flights[[#This Row],[Arrival Delay]]&gt;60,"Major","Moderate")))</f>
        <v/>
      </c>
      <c r="X4108" t="str">
        <f>IF(OR(AND(Flights[[#This Row],[Status]]="Cancelled",Flights[[#This Row],[Cancellation Reason]]="Airline/Carrier"),Flights[[#This Row],[Delay Type]]="Severe"),"Yes","No")</f>
        <v>No</v>
      </c>
    </row>
    <row r="4109" spans="1:24" x14ac:dyDescent="0.25">
      <c r="A4109" s="3">
        <v>42302</v>
      </c>
      <c r="B4109">
        <f>WEEKNUM(Flights[[#This Row],[Date]],2)</f>
        <v>43</v>
      </c>
      <c r="C4109">
        <f>WEEKDAY(Flights[[#This Row],[Date]],2)</f>
        <v>7</v>
      </c>
      <c r="D4109" t="s">
        <v>1382</v>
      </c>
      <c r="E4109" t="s">
        <v>1998</v>
      </c>
      <c r="F4109" t="s">
        <v>0</v>
      </c>
      <c r="G4109" t="s">
        <v>4</v>
      </c>
      <c r="H4109" t="str">
        <f>_xlfn.XLOOKUP(Flights[[#This Row],[Destination]],Airports!$A$1:$A$77,Airports!$D$1:$D$77,"Code not found")</f>
        <v>Chicago</v>
      </c>
      <c r="I4109" t="str" cm="1">
        <f t="array" ref="I4109">_xlfn.XLOOKUP(Flights[[#This Row],[Destination]],_xlfn._TRO_TRAILING(Airports!A:A),_xlfn._TRO_TRAILING(Airports!E:E),"Code not found")</f>
        <v>IL</v>
      </c>
      <c r="J4109" s="1">
        <v>1.0416666666666666E-2</v>
      </c>
      <c r="K4109">
        <f>HOUR(Flights[[#This Row],[Scheduled Departure]])</f>
        <v>0</v>
      </c>
      <c r="L4109" s="1">
        <v>5.0694444444444445E-2</v>
      </c>
      <c r="M4109">
        <v>58</v>
      </c>
      <c r="N4109">
        <v>218</v>
      </c>
      <c r="O4109" s="14">
        <f>Flights[[#This Row],[Length (min)]]/60</f>
        <v>3.6333333333333333</v>
      </c>
      <c r="P4109">
        <v>1744</v>
      </c>
      <c r="Q4109" s="17">
        <f>IFERROR(Flights[[#This Row],[Distance]]/Flights[[#This Row],[Length (hr)]],"")</f>
        <v>480</v>
      </c>
      <c r="R4109" s="1">
        <v>0.25694444444444442</v>
      </c>
      <c r="S4109" s="1">
        <v>0.28541666666666665</v>
      </c>
      <c r="T4109">
        <v>41</v>
      </c>
      <c r="U4109" t="str">
        <f>IF(Flights[[#This Row],[Arrival Delay]]="","Cancelled",IF(Flights[[#This Row],[Arrival Delay]]&gt;15,"Delayed","On time"))</f>
        <v>Delayed</v>
      </c>
      <c r="V4109" t="str">
        <f>IF(Flights[[#This Row],[Status]]&lt;&gt;"Delayed","",IF(Flights[[#This Row],[Arrival Delay]]&gt;120,"Severe",IF(Flights[[#This Row],[Arrival Delay]]&gt;60,"Major","Moderate")))</f>
        <v>Moderate</v>
      </c>
      <c r="X4109" t="str">
        <f>IF(OR(AND(Flights[[#This Row],[Status]]="Cancelled",Flights[[#This Row],[Cancellation Reason]]="Airline/Carrier"),Flights[[#This Row],[Delay Type]]="Severe"),"Yes","No")</f>
        <v>No</v>
      </c>
    </row>
    <row r="4110" spans="1:24" x14ac:dyDescent="0.25">
      <c r="A4110" s="3">
        <v>42302</v>
      </c>
      <c r="B4110">
        <f>WEEKNUM(Flights[[#This Row],[Date]],2)</f>
        <v>43</v>
      </c>
      <c r="C4110">
        <f>WEEKDAY(Flights[[#This Row],[Date]],2)</f>
        <v>7</v>
      </c>
      <c r="D4110" t="s">
        <v>1017</v>
      </c>
      <c r="E4110" t="s">
        <v>1994</v>
      </c>
      <c r="F4110" t="s">
        <v>0</v>
      </c>
      <c r="G4110" t="s">
        <v>351</v>
      </c>
      <c r="H4110" t="str">
        <f>_xlfn.XLOOKUP(Flights[[#This Row],[Destination]],Airports!$A$1:$A$77,Airports!$D$1:$D$77,"Code not found")</f>
        <v>Sacramento</v>
      </c>
      <c r="I4110" t="str" cm="1">
        <f t="array" ref="I4110">_xlfn.XLOOKUP(Flights[[#This Row],[Destination]],_xlfn._TRO_TRAILING(Airports!A:A),_xlfn._TRO_TRAILING(Airports!E:E),"Code not found")</f>
        <v>CA</v>
      </c>
      <c r="J4110" s="1">
        <v>0.33333333333333331</v>
      </c>
      <c r="K4110">
        <f>HOUR(Flights[[#This Row],[Scheduled Departure]])</f>
        <v>8</v>
      </c>
      <c r="L4110" s="1">
        <v>0.33194444444444443</v>
      </c>
      <c r="M4110">
        <v>-2</v>
      </c>
      <c r="N4110">
        <v>93</v>
      </c>
      <c r="O4110" s="14">
        <f>Flights[[#This Row],[Length (min)]]/60</f>
        <v>1.55</v>
      </c>
      <c r="P4110">
        <v>373</v>
      </c>
      <c r="Q4110" s="17">
        <f>IFERROR(Flights[[#This Row],[Distance]]/Flights[[#This Row],[Length (hr)]],"")</f>
        <v>240.64516129032256</v>
      </c>
      <c r="R4110" s="1">
        <v>0.39652777777777776</v>
      </c>
      <c r="S4110" s="1">
        <v>0.39652777777777776</v>
      </c>
      <c r="T4110">
        <v>0</v>
      </c>
      <c r="U4110" t="str">
        <f>IF(Flights[[#This Row],[Arrival Delay]]="","Cancelled",IF(Flights[[#This Row],[Arrival Delay]]&gt;15,"Delayed","On time"))</f>
        <v>On time</v>
      </c>
      <c r="V4110" t="str">
        <f>IF(Flights[[#This Row],[Status]]&lt;&gt;"Delayed","",IF(Flights[[#This Row],[Arrival Delay]]&gt;120,"Severe",IF(Flights[[#This Row],[Arrival Delay]]&gt;60,"Major","Moderate")))</f>
        <v/>
      </c>
      <c r="X4110" t="str">
        <f>IF(OR(AND(Flights[[#This Row],[Status]]="Cancelled",Flights[[#This Row],[Cancellation Reason]]="Airline/Carrier"),Flights[[#This Row],[Delay Type]]="Severe"),"Yes","No")</f>
        <v>No</v>
      </c>
    </row>
    <row r="4111" spans="1:24" x14ac:dyDescent="0.25">
      <c r="A4111" s="3">
        <v>42302</v>
      </c>
      <c r="B4111">
        <f>WEEKNUM(Flights[[#This Row],[Date]],2)</f>
        <v>43</v>
      </c>
      <c r="C4111">
        <f>WEEKDAY(Flights[[#This Row],[Date]],2)</f>
        <v>7</v>
      </c>
      <c r="D4111" t="s">
        <v>166</v>
      </c>
      <c r="E4111" t="s">
        <v>1987</v>
      </c>
      <c r="F4111" t="s">
        <v>0</v>
      </c>
      <c r="G4111" t="s">
        <v>15</v>
      </c>
      <c r="H4111" t="str">
        <f>_xlfn.XLOOKUP(Flights[[#This Row],[Destination]],Airports!$A$1:$A$77,Airports!$D$1:$D$77,"Code not found")</f>
        <v>Las Vegas</v>
      </c>
      <c r="I4111" t="str" cm="1">
        <f t="array" ref="I4111">_xlfn.XLOOKUP(Flights[[#This Row],[Destination]],_xlfn._TRO_TRAILING(Airports!A:A),_xlfn._TRO_TRAILING(Airports!E:E),"Code not found")</f>
        <v>NV</v>
      </c>
      <c r="J4111" s="1">
        <v>0.42708333333333331</v>
      </c>
      <c r="K4111">
        <f>HOUR(Flights[[#This Row],[Scheduled Departure]])</f>
        <v>10</v>
      </c>
      <c r="L4111" s="1">
        <v>0.4236111111111111</v>
      </c>
      <c r="M4111">
        <v>-5</v>
      </c>
      <c r="N4111">
        <v>72</v>
      </c>
      <c r="O4111" s="14">
        <f>Flights[[#This Row],[Length (min)]]/60</f>
        <v>1.2</v>
      </c>
      <c r="P4111">
        <v>236</v>
      </c>
      <c r="Q4111" s="17">
        <f>IFERROR(Flights[[#This Row],[Distance]]/Flights[[#This Row],[Length (hr)]],"")</f>
        <v>196.66666666666669</v>
      </c>
      <c r="R4111" s="1">
        <v>0.48125000000000001</v>
      </c>
      <c r="S4111" s="1">
        <v>0.47361111111111109</v>
      </c>
      <c r="T4111">
        <v>-11</v>
      </c>
      <c r="U4111" t="str">
        <f>IF(Flights[[#This Row],[Arrival Delay]]="","Cancelled",IF(Flights[[#This Row],[Arrival Delay]]&gt;15,"Delayed","On time"))</f>
        <v>On time</v>
      </c>
      <c r="V4111" t="str">
        <f>IF(Flights[[#This Row],[Status]]&lt;&gt;"Delayed","",IF(Flights[[#This Row],[Arrival Delay]]&gt;120,"Severe",IF(Flights[[#This Row],[Arrival Delay]]&gt;60,"Major","Moderate")))</f>
        <v/>
      </c>
      <c r="X4111" t="str">
        <f>IF(OR(AND(Flights[[#This Row],[Status]]="Cancelled",Flights[[#This Row],[Cancellation Reason]]="Airline/Carrier"),Flights[[#This Row],[Delay Type]]="Severe"),"Yes","No")</f>
        <v>No</v>
      </c>
    </row>
    <row r="4112" spans="1:24" x14ac:dyDescent="0.25">
      <c r="A4112" s="3">
        <v>42302</v>
      </c>
      <c r="B4112">
        <f>WEEKNUM(Flights[[#This Row],[Date]],2)</f>
        <v>43</v>
      </c>
      <c r="C4112">
        <f>WEEKDAY(Flights[[#This Row],[Date]],2)</f>
        <v>7</v>
      </c>
      <c r="D4112" t="s">
        <v>1136</v>
      </c>
      <c r="E4112" t="s">
        <v>1991</v>
      </c>
      <c r="F4112" t="s">
        <v>0</v>
      </c>
      <c r="G4112" t="s">
        <v>24</v>
      </c>
      <c r="H4112" t="str">
        <f>_xlfn.XLOOKUP(Flights[[#This Row],[Destination]],Airports!$A$1:$A$77,Airports!$D$1:$D$77,"Code not found")</f>
        <v>Portland</v>
      </c>
      <c r="I4112" t="str" cm="1">
        <f t="array" ref="I4112">_xlfn.XLOOKUP(Flights[[#This Row],[Destination]],_xlfn._TRO_TRAILING(Airports!A:A),_xlfn._TRO_TRAILING(Airports!E:E),"Code not found")</f>
        <v>OR</v>
      </c>
      <c r="J4112" s="1">
        <v>0.4513888888888889</v>
      </c>
      <c r="K4112">
        <f>HOUR(Flights[[#This Row],[Scheduled Departure]])</f>
        <v>10</v>
      </c>
      <c r="L4112" s="1">
        <v>0.44861111111111113</v>
      </c>
      <c r="M4112">
        <v>-4</v>
      </c>
      <c r="N4112">
        <v>135</v>
      </c>
      <c r="O4112" s="14">
        <f>Flights[[#This Row],[Length (min)]]/60</f>
        <v>2.25</v>
      </c>
      <c r="P4112">
        <v>834</v>
      </c>
      <c r="Q4112" s="17">
        <f>IFERROR(Flights[[#This Row],[Distance]]/Flights[[#This Row],[Length (hr)]],"")</f>
        <v>370.66666666666669</v>
      </c>
      <c r="R4112" s="1">
        <v>0.55208333333333337</v>
      </c>
      <c r="S4112" s="1">
        <v>0.54236111111111107</v>
      </c>
      <c r="T4112">
        <v>-14</v>
      </c>
      <c r="U4112" t="str">
        <f>IF(Flights[[#This Row],[Arrival Delay]]="","Cancelled",IF(Flights[[#This Row],[Arrival Delay]]&gt;15,"Delayed","On time"))</f>
        <v>On time</v>
      </c>
      <c r="V4112" t="str">
        <f>IF(Flights[[#This Row],[Status]]&lt;&gt;"Delayed","",IF(Flights[[#This Row],[Arrival Delay]]&gt;120,"Severe",IF(Flights[[#This Row],[Arrival Delay]]&gt;60,"Major","Moderate")))</f>
        <v/>
      </c>
      <c r="X4112" t="str">
        <f>IF(OR(AND(Flights[[#This Row],[Status]]="Cancelled",Flights[[#This Row],[Cancellation Reason]]="Airline/Carrier"),Flights[[#This Row],[Delay Type]]="Severe"),"Yes","No")</f>
        <v>No</v>
      </c>
    </row>
    <row r="4113" spans="1:24" x14ac:dyDescent="0.25">
      <c r="A4113" s="3">
        <v>42302</v>
      </c>
      <c r="B4113">
        <f>WEEKNUM(Flights[[#This Row],[Date]],2)</f>
        <v>43</v>
      </c>
      <c r="C4113">
        <f>WEEKDAY(Flights[[#This Row],[Date]],2)</f>
        <v>7</v>
      </c>
      <c r="D4113" t="s">
        <v>1817</v>
      </c>
      <c r="E4113" t="s">
        <v>1995</v>
      </c>
      <c r="F4113" t="s">
        <v>0</v>
      </c>
      <c r="G4113" t="s">
        <v>9</v>
      </c>
      <c r="H4113" t="str">
        <f>_xlfn.XLOOKUP(Flights[[#This Row],[Destination]],Airports!$A$1:$A$77,Airports!$D$1:$D$77,"Code not found")</f>
        <v>San Francisco</v>
      </c>
      <c r="I4113" t="str" cm="1">
        <f t="array" ref="I4113">_xlfn.XLOOKUP(Flights[[#This Row],[Destination]],_xlfn._TRO_TRAILING(Airports!A:A),_xlfn._TRO_TRAILING(Airports!E:E),"Code not found")</f>
        <v>CA</v>
      </c>
      <c r="J4113" s="1">
        <v>0.56597222222222221</v>
      </c>
      <c r="K4113">
        <f>HOUR(Flights[[#This Row],[Scheduled Departure]])</f>
        <v>13</v>
      </c>
      <c r="L4113" s="1">
        <v>0.56388888888888888</v>
      </c>
      <c r="M4113">
        <v>-3</v>
      </c>
      <c r="N4113">
        <v>85</v>
      </c>
      <c r="O4113" s="14">
        <f>Flights[[#This Row],[Length (min)]]/60</f>
        <v>1.4166666666666667</v>
      </c>
      <c r="P4113">
        <v>337</v>
      </c>
      <c r="Q4113" s="17">
        <f>IFERROR(Flights[[#This Row],[Distance]]/Flights[[#This Row],[Length (hr)]],"")</f>
        <v>237.88235294117646</v>
      </c>
      <c r="R4113" s="1">
        <v>0.62152777777777779</v>
      </c>
      <c r="S4113" s="1">
        <v>0.62291666666666667</v>
      </c>
      <c r="T4113">
        <v>2</v>
      </c>
      <c r="U4113" t="str">
        <f>IF(Flights[[#This Row],[Arrival Delay]]="","Cancelled",IF(Flights[[#This Row],[Arrival Delay]]&gt;15,"Delayed","On time"))</f>
        <v>On time</v>
      </c>
      <c r="V4113" t="str">
        <f>IF(Flights[[#This Row],[Status]]&lt;&gt;"Delayed","",IF(Flights[[#This Row],[Arrival Delay]]&gt;120,"Severe",IF(Flights[[#This Row],[Arrival Delay]]&gt;60,"Major","Moderate")))</f>
        <v/>
      </c>
      <c r="X4113" t="str">
        <f>IF(OR(AND(Flights[[#This Row],[Status]]="Cancelled",Flights[[#This Row],[Cancellation Reason]]="Airline/Carrier"),Flights[[#This Row],[Delay Type]]="Severe"),"Yes","No")</f>
        <v>No</v>
      </c>
    </row>
    <row r="4114" spans="1:24" x14ac:dyDescent="0.25">
      <c r="A4114" s="3">
        <v>42302</v>
      </c>
      <c r="B4114">
        <f>WEEKNUM(Flights[[#This Row],[Date]],2)</f>
        <v>43</v>
      </c>
      <c r="C4114">
        <f>WEEKDAY(Flights[[#This Row],[Date]],2)</f>
        <v>7</v>
      </c>
      <c r="D4114" t="s">
        <v>226</v>
      </c>
      <c r="E4114" t="s">
        <v>1987</v>
      </c>
      <c r="F4114" t="s">
        <v>0</v>
      </c>
      <c r="G4114" t="s">
        <v>3</v>
      </c>
      <c r="H4114" t="str">
        <f>_xlfn.XLOOKUP(Flights[[#This Row],[Destination]],Airports!$A$1:$A$77,Airports!$D$1:$D$77,"Code not found")</f>
        <v>Dallas</v>
      </c>
      <c r="I4114" t="str" cm="1">
        <f t="array" ref="I4114">_xlfn.XLOOKUP(Flights[[#This Row],[Destination]],_xlfn._TRO_TRAILING(Airports!A:A),_xlfn._TRO_TRAILING(Airports!E:E),"Code not found")</f>
        <v>TX</v>
      </c>
      <c r="J4114" s="1">
        <v>0.64930555555555558</v>
      </c>
      <c r="K4114">
        <f>HOUR(Flights[[#This Row],[Scheduled Departure]])</f>
        <v>15</v>
      </c>
      <c r="L4114" s="1">
        <v>0.6479166666666667</v>
      </c>
      <c r="M4114">
        <v>-2</v>
      </c>
      <c r="N4114">
        <v>179</v>
      </c>
      <c r="O4114" s="14">
        <f>Flights[[#This Row],[Length (min)]]/60</f>
        <v>2.9833333333333334</v>
      </c>
      <c r="P4114">
        <v>1235</v>
      </c>
      <c r="Q4114" s="17">
        <f>IFERROR(Flights[[#This Row],[Distance]]/Flights[[#This Row],[Length (hr)]],"")</f>
        <v>413.96648044692739</v>
      </c>
      <c r="R4114" s="1">
        <v>0.86875000000000002</v>
      </c>
      <c r="S4114" s="1">
        <v>0.85555555555555551</v>
      </c>
      <c r="T4114">
        <v>-19</v>
      </c>
      <c r="U4114" t="str">
        <f>IF(Flights[[#This Row],[Arrival Delay]]="","Cancelled",IF(Flights[[#This Row],[Arrival Delay]]&gt;15,"Delayed","On time"))</f>
        <v>On time</v>
      </c>
      <c r="V4114" t="str">
        <f>IF(Flights[[#This Row],[Status]]&lt;&gt;"Delayed","",IF(Flights[[#This Row],[Arrival Delay]]&gt;120,"Severe",IF(Flights[[#This Row],[Arrival Delay]]&gt;60,"Major","Moderate")))</f>
        <v/>
      </c>
      <c r="X4114" t="str">
        <f>IF(OR(AND(Flights[[#This Row],[Status]]="Cancelled",Flights[[#This Row],[Cancellation Reason]]="Airline/Carrier"),Flights[[#This Row],[Delay Type]]="Severe"),"Yes","No")</f>
        <v>No</v>
      </c>
    </row>
    <row r="4115" spans="1:24" x14ac:dyDescent="0.25">
      <c r="A4115" s="3">
        <v>42302</v>
      </c>
      <c r="B4115">
        <f>WEEKNUM(Flights[[#This Row],[Date]],2)</f>
        <v>43</v>
      </c>
      <c r="C4115">
        <f>WEEKDAY(Flights[[#This Row],[Date]],2)</f>
        <v>7</v>
      </c>
      <c r="D4115" t="s">
        <v>87</v>
      </c>
      <c r="E4115" t="s">
        <v>1987</v>
      </c>
      <c r="F4115" t="s">
        <v>0</v>
      </c>
      <c r="G4115" t="s">
        <v>12</v>
      </c>
      <c r="H4115" t="str">
        <f>_xlfn.XLOOKUP(Flights[[#This Row],[Destination]],Airports!$A$1:$A$77,Airports!$D$1:$D$77,"Code not found")</f>
        <v>New York</v>
      </c>
      <c r="I4115" t="str" cm="1">
        <f t="array" ref="I4115">_xlfn.XLOOKUP(Flights[[#This Row],[Destination]],_xlfn._TRO_TRAILING(Airports!A:A),_xlfn._TRO_TRAILING(Airports!E:E),"Code not found")</f>
        <v>NY</v>
      </c>
      <c r="J4115" s="1">
        <v>0.6875</v>
      </c>
      <c r="K4115">
        <f>HOUR(Flights[[#This Row],[Scheduled Departure]])</f>
        <v>16</v>
      </c>
      <c r="L4115" s="1">
        <v>0.68263888888888891</v>
      </c>
      <c r="M4115">
        <v>-7</v>
      </c>
      <c r="N4115">
        <v>286</v>
      </c>
      <c r="O4115" s="14">
        <f>Flights[[#This Row],[Length (min)]]/60</f>
        <v>4.7666666666666666</v>
      </c>
      <c r="P4115">
        <v>2475</v>
      </c>
      <c r="Q4115" s="17">
        <f>IFERROR(Flights[[#This Row],[Distance]]/Flights[[#This Row],[Length (hr)]],"")</f>
        <v>519.23076923076928</v>
      </c>
      <c r="R4115" s="1">
        <v>4.1666666666666664E-2</v>
      </c>
      <c r="S4115" s="1">
        <v>6.2500000000000003E-3</v>
      </c>
      <c r="T4115">
        <v>-51</v>
      </c>
      <c r="U4115" t="str">
        <f>IF(Flights[[#This Row],[Arrival Delay]]="","Cancelled",IF(Flights[[#This Row],[Arrival Delay]]&gt;15,"Delayed","On time"))</f>
        <v>On time</v>
      </c>
      <c r="V4115" t="str">
        <f>IF(Flights[[#This Row],[Status]]&lt;&gt;"Delayed","",IF(Flights[[#This Row],[Arrival Delay]]&gt;120,"Severe",IF(Flights[[#This Row],[Arrival Delay]]&gt;60,"Major","Moderate")))</f>
        <v/>
      </c>
      <c r="X4115" t="str">
        <f>IF(OR(AND(Flights[[#This Row],[Status]]="Cancelled",Flights[[#This Row],[Cancellation Reason]]="Airline/Carrier"),Flights[[#This Row],[Delay Type]]="Severe"),"Yes","No")</f>
        <v>No</v>
      </c>
    </row>
    <row r="4116" spans="1:24" x14ac:dyDescent="0.25">
      <c r="A4116" s="3">
        <v>42302</v>
      </c>
      <c r="B4116">
        <f>WEEKNUM(Flights[[#This Row],[Date]],2)</f>
        <v>43</v>
      </c>
      <c r="C4116">
        <f>WEEKDAY(Flights[[#This Row],[Date]],2)</f>
        <v>7</v>
      </c>
      <c r="D4116" t="s">
        <v>557</v>
      </c>
      <c r="E4116" t="s">
        <v>1992</v>
      </c>
      <c r="F4116" t="s">
        <v>0</v>
      </c>
      <c r="G4116" t="s">
        <v>12</v>
      </c>
      <c r="H4116" t="str">
        <f>_xlfn.XLOOKUP(Flights[[#This Row],[Destination]],Airports!$A$1:$A$77,Airports!$D$1:$D$77,"Code not found")</f>
        <v>New York</v>
      </c>
      <c r="I4116" t="str" cm="1">
        <f t="array" ref="I4116">_xlfn.XLOOKUP(Flights[[#This Row],[Destination]],_xlfn._TRO_TRAILING(Airports!A:A),_xlfn._TRO_TRAILING(Airports!E:E),"Code not found")</f>
        <v>NY</v>
      </c>
      <c r="J4116" s="1">
        <v>0.70138888888888884</v>
      </c>
      <c r="K4116">
        <f>HOUR(Flights[[#This Row],[Scheduled Departure]])</f>
        <v>16</v>
      </c>
      <c r="L4116" s="1">
        <v>0.7104166666666667</v>
      </c>
      <c r="M4116">
        <v>13</v>
      </c>
      <c r="N4116">
        <v>287</v>
      </c>
      <c r="O4116" s="14">
        <f>Flights[[#This Row],[Length (min)]]/60</f>
        <v>4.7833333333333332</v>
      </c>
      <c r="P4116">
        <v>2475</v>
      </c>
      <c r="Q4116" s="17">
        <f>IFERROR(Flights[[#This Row],[Distance]]/Flights[[#This Row],[Length (hr)]],"")</f>
        <v>517.42160278745644</v>
      </c>
      <c r="R4116" s="1">
        <v>3.888888888888889E-2</v>
      </c>
      <c r="S4116" s="1">
        <v>3.4722222222222224E-2</v>
      </c>
      <c r="T4116">
        <v>-6</v>
      </c>
      <c r="U4116" t="str">
        <f>IF(Flights[[#This Row],[Arrival Delay]]="","Cancelled",IF(Flights[[#This Row],[Arrival Delay]]&gt;15,"Delayed","On time"))</f>
        <v>On time</v>
      </c>
      <c r="V4116" t="str">
        <f>IF(Flights[[#This Row],[Status]]&lt;&gt;"Delayed","",IF(Flights[[#This Row],[Arrival Delay]]&gt;120,"Severe",IF(Flights[[#This Row],[Arrival Delay]]&gt;60,"Major","Moderate")))</f>
        <v/>
      </c>
      <c r="X4116" t="str">
        <f>IF(OR(AND(Flights[[#This Row],[Status]]="Cancelled",Flights[[#This Row],[Cancellation Reason]]="Airline/Carrier"),Flights[[#This Row],[Delay Type]]="Severe"),"Yes","No")</f>
        <v>No</v>
      </c>
    </row>
    <row r="4117" spans="1:24" x14ac:dyDescent="0.25">
      <c r="A4117" s="3">
        <v>42303</v>
      </c>
      <c r="B4117">
        <f>WEEKNUM(Flights[[#This Row],[Date]],2)</f>
        <v>44</v>
      </c>
      <c r="C4117">
        <f>WEEKDAY(Flights[[#This Row],[Date]],2)</f>
        <v>1</v>
      </c>
      <c r="D4117" t="s">
        <v>1793</v>
      </c>
      <c r="E4117" t="s">
        <v>1995</v>
      </c>
      <c r="F4117" t="s">
        <v>0</v>
      </c>
      <c r="G4117" t="s">
        <v>303</v>
      </c>
      <c r="H4117" t="str">
        <f>_xlfn.XLOOKUP(Flights[[#This Row],[Destination]],Airports!$A$1:$A$77,Airports!$D$1:$D$77,"Code not found")</f>
        <v>Kansas City</v>
      </c>
      <c r="I4117" t="str" cm="1">
        <f t="array" ref="I4117">_xlfn.XLOOKUP(Flights[[#This Row],[Destination]],_xlfn._TRO_TRAILING(Airports!A:A),_xlfn._TRO_TRAILING(Airports!E:E),"Code not found")</f>
        <v>MO</v>
      </c>
      <c r="J4117" s="1">
        <v>0.25694444444444442</v>
      </c>
      <c r="K4117">
        <f>HOUR(Flights[[#This Row],[Scheduled Departure]])</f>
        <v>6</v>
      </c>
      <c r="L4117" s="1">
        <v>0.25486111111111109</v>
      </c>
      <c r="M4117">
        <v>-3</v>
      </c>
      <c r="N4117">
        <v>197</v>
      </c>
      <c r="O4117" s="14">
        <f>Flights[[#This Row],[Length (min)]]/60</f>
        <v>3.2833333333333332</v>
      </c>
      <c r="P4117">
        <v>1363</v>
      </c>
      <c r="Q4117" s="17">
        <f>IFERROR(Flights[[#This Row],[Distance]]/Flights[[#This Row],[Length (hr)]],"")</f>
        <v>415.12690355329948</v>
      </c>
      <c r="R4117" s="1">
        <v>0.47222222222222221</v>
      </c>
      <c r="S4117" s="1">
        <v>0.47499999999999998</v>
      </c>
      <c r="T4117">
        <v>4</v>
      </c>
      <c r="U4117" t="str">
        <f>IF(Flights[[#This Row],[Arrival Delay]]="","Cancelled",IF(Flights[[#This Row],[Arrival Delay]]&gt;15,"Delayed","On time"))</f>
        <v>On time</v>
      </c>
      <c r="V4117" t="str">
        <f>IF(Flights[[#This Row],[Status]]&lt;&gt;"Delayed","",IF(Flights[[#This Row],[Arrival Delay]]&gt;120,"Severe",IF(Flights[[#This Row],[Arrival Delay]]&gt;60,"Major","Moderate")))</f>
        <v/>
      </c>
      <c r="X4117" t="str">
        <f>IF(OR(AND(Flights[[#This Row],[Status]]="Cancelled",Flights[[#This Row],[Cancellation Reason]]="Airline/Carrier"),Flights[[#This Row],[Delay Type]]="Severe"),"Yes","No")</f>
        <v>No</v>
      </c>
    </row>
    <row r="4118" spans="1:24" x14ac:dyDescent="0.25">
      <c r="A4118" s="3">
        <v>42303</v>
      </c>
      <c r="B4118">
        <f>WEEKNUM(Flights[[#This Row],[Date]],2)</f>
        <v>44</v>
      </c>
      <c r="C4118">
        <f>WEEKDAY(Flights[[#This Row],[Date]],2)</f>
        <v>1</v>
      </c>
      <c r="D4118" t="s">
        <v>1845</v>
      </c>
      <c r="E4118" t="s">
        <v>1990</v>
      </c>
      <c r="F4118" t="s">
        <v>0</v>
      </c>
      <c r="G4118" t="s">
        <v>15</v>
      </c>
      <c r="H4118" t="str">
        <f>_xlfn.XLOOKUP(Flights[[#This Row],[Destination]],Airports!$A$1:$A$77,Airports!$D$1:$D$77,"Code not found")</f>
        <v>Las Vegas</v>
      </c>
      <c r="I4118" t="str" cm="1">
        <f t="array" ref="I4118">_xlfn.XLOOKUP(Flights[[#This Row],[Destination]],_xlfn._TRO_TRAILING(Airports!A:A),_xlfn._TRO_TRAILING(Airports!E:E),"Code not found")</f>
        <v>NV</v>
      </c>
      <c r="J4118" s="1">
        <v>0.34791666666666665</v>
      </c>
      <c r="K4118">
        <f>HOUR(Flights[[#This Row],[Scheduled Departure]])</f>
        <v>8</v>
      </c>
      <c r="L4118" s="1">
        <v>0.34722222222222221</v>
      </c>
      <c r="M4118">
        <v>-1</v>
      </c>
      <c r="N4118">
        <v>58</v>
      </c>
      <c r="O4118" s="14">
        <f>Flights[[#This Row],[Length (min)]]/60</f>
        <v>0.96666666666666667</v>
      </c>
      <c r="P4118">
        <v>236</v>
      </c>
      <c r="Q4118" s="17">
        <f>IFERROR(Flights[[#This Row],[Distance]]/Flights[[#This Row],[Length (hr)]],"")</f>
        <v>244.13793103448276</v>
      </c>
      <c r="R4118" s="1">
        <v>0.40347222222222223</v>
      </c>
      <c r="S4118" s="1">
        <v>0.38750000000000001</v>
      </c>
      <c r="T4118">
        <v>-23</v>
      </c>
      <c r="U4118" t="str">
        <f>IF(Flights[[#This Row],[Arrival Delay]]="","Cancelled",IF(Flights[[#This Row],[Arrival Delay]]&gt;15,"Delayed","On time"))</f>
        <v>On time</v>
      </c>
      <c r="V4118" t="str">
        <f>IF(Flights[[#This Row],[Status]]&lt;&gt;"Delayed","",IF(Flights[[#This Row],[Arrival Delay]]&gt;120,"Severe",IF(Flights[[#This Row],[Arrival Delay]]&gt;60,"Major","Moderate")))</f>
        <v/>
      </c>
      <c r="X4118" t="str">
        <f>IF(OR(AND(Flights[[#This Row],[Status]]="Cancelled",Flights[[#This Row],[Cancellation Reason]]="Airline/Carrier"),Flights[[#This Row],[Delay Type]]="Severe"),"Yes","No")</f>
        <v>No</v>
      </c>
    </row>
    <row r="4119" spans="1:24" x14ac:dyDescent="0.25">
      <c r="A4119" s="3">
        <v>42303</v>
      </c>
      <c r="B4119">
        <f>WEEKNUM(Flights[[#This Row],[Date]],2)</f>
        <v>44</v>
      </c>
      <c r="C4119">
        <f>WEEKDAY(Flights[[#This Row],[Date]],2)</f>
        <v>1</v>
      </c>
      <c r="D4119" t="s">
        <v>451</v>
      </c>
      <c r="E4119" t="s">
        <v>1996</v>
      </c>
      <c r="F4119" t="s">
        <v>0</v>
      </c>
      <c r="G4119" t="s">
        <v>4</v>
      </c>
      <c r="H4119" t="str">
        <f>_xlfn.XLOOKUP(Flights[[#This Row],[Destination]],Airports!$A$1:$A$77,Airports!$D$1:$D$77,"Code not found")</f>
        <v>Chicago</v>
      </c>
      <c r="I4119" t="str" cm="1">
        <f t="array" ref="I4119">_xlfn.XLOOKUP(Flights[[#This Row],[Destination]],_xlfn._TRO_TRAILING(Airports!A:A),_xlfn._TRO_TRAILING(Airports!E:E),"Code not found")</f>
        <v>IL</v>
      </c>
      <c r="J4119" s="1">
        <v>0.4236111111111111</v>
      </c>
      <c r="K4119">
        <f>HOUR(Flights[[#This Row],[Scheduled Departure]])</f>
        <v>10</v>
      </c>
      <c r="L4119" s="1">
        <v>0.43472222222222223</v>
      </c>
      <c r="M4119">
        <v>16</v>
      </c>
      <c r="N4119">
        <v>245</v>
      </c>
      <c r="O4119" s="14">
        <f>Flights[[#This Row],[Length (min)]]/60</f>
        <v>4.083333333333333</v>
      </c>
      <c r="P4119">
        <v>1744</v>
      </c>
      <c r="Q4119" s="17">
        <f>IFERROR(Flights[[#This Row],[Distance]]/Flights[[#This Row],[Length (hr)]],"")</f>
        <v>427.10204081632656</v>
      </c>
      <c r="R4119" s="1">
        <v>0.67013888888888884</v>
      </c>
      <c r="S4119" s="1">
        <v>0.68819444444444444</v>
      </c>
      <c r="T4119">
        <v>26</v>
      </c>
      <c r="U4119" t="str">
        <f>IF(Flights[[#This Row],[Arrival Delay]]="","Cancelled",IF(Flights[[#This Row],[Arrival Delay]]&gt;15,"Delayed","On time"))</f>
        <v>Delayed</v>
      </c>
      <c r="V4119" t="str">
        <f>IF(Flights[[#This Row],[Status]]&lt;&gt;"Delayed","",IF(Flights[[#This Row],[Arrival Delay]]&gt;120,"Severe",IF(Flights[[#This Row],[Arrival Delay]]&gt;60,"Major","Moderate")))</f>
        <v>Moderate</v>
      </c>
      <c r="X4119" t="str">
        <f>IF(OR(AND(Flights[[#This Row],[Status]]="Cancelled",Flights[[#This Row],[Cancellation Reason]]="Airline/Carrier"),Flights[[#This Row],[Delay Type]]="Severe"),"Yes","No")</f>
        <v>No</v>
      </c>
    </row>
    <row r="4120" spans="1:24" x14ac:dyDescent="0.25">
      <c r="A4120" s="3">
        <v>42303</v>
      </c>
      <c r="B4120">
        <f>WEEKNUM(Flights[[#This Row],[Date]],2)</f>
        <v>44</v>
      </c>
      <c r="C4120">
        <f>WEEKDAY(Flights[[#This Row],[Date]],2)</f>
        <v>1</v>
      </c>
      <c r="D4120" t="s">
        <v>1832</v>
      </c>
      <c r="E4120" t="s">
        <v>1989</v>
      </c>
      <c r="F4120" t="s">
        <v>0</v>
      </c>
      <c r="G4120" t="s">
        <v>6</v>
      </c>
      <c r="H4120" t="str">
        <f>_xlfn.XLOOKUP(Flights[[#This Row],[Destination]],Airports!$A$1:$A$77,Airports!$D$1:$D$77,"Code not found")</f>
        <v>Nashville</v>
      </c>
      <c r="I4120" t="str" cm="1">
        <f t="array" ref="I4120">_xlfn.XLOOKUP(Flights[[#This Row],[Destination]],_xlfn._TRO_TRAILING(Airports!A:A),_xlfn._TRO_TRAILING(Airports!E:E),"Code not found")</f>
        <v>TN</v>
      </c>
      <c r="J4120" s="1">
        <v>0.4861111111111111</v>
      </c>
      <c r="K4120">
        <f>HOUR(Flights[[#This Row],[Scheduled Departure]])</f>
        <v>11</v>
      </c>
      <c r="L4120" s="1">
        <v>0.48472222222222222</v>
      </c>
      <c r="M4120">
        <v>-2</v>
      </c>
      <c r="N4120">
        <v>222</v>
      </c>
      <c r="O4120" s="14">
        <f>Flights[[#This Row],[Length (min)]]/60</f>
        <v>3.7</v>
      </c>
      <c r="P4120">
        <v>1797</v>
      </c>
      <c r="Q4120" s="17">
        <f>IFERROR(Flights[[#This Row],[Distance]]/Flights[[#This Row],[Length (hr)]],"")</f>
        <v>485.67567567567568</v>
      </c>
      <c r="R4120" s="1">
        <v>0.73333333333333328</v>
      </c>
      <c r="S4120" s="1">
        <v>0.72222222222222221</v>
      </c>
      <c r="T4120">
        <v>-16</v>
      </c>
      <c r="U4120" t="str">
        <f>IF(Flights[[#This Row],[Arrival Delay]]="","Cancelled",IF(Flights[[#This Row],[Arrival Delay]]&gt;15,"Delayed","On time"))</f>
        <v>On time</v>
      </c>
      <c r="V4120" t="str">
        <f>IF(Flights[[#This Row],[Status]]&lt;&gt;"Delayed","",IF(Flights[[#This Row],[Arrival Delay]]&gt;120,"Severe",IF(Flights[[#This Row],[Arrival Delay]]&gt;60,"Major","Moderate")))</f>
        <v/>
      </c>
      <c r="X4120" t="str">
        <f>IF(OR(AND(Flights[[#This Row],[Status]]="Cancelled",Flights[[#This Row],[Cancellation Reason]]="Airline/Carrier"),Flights[[#This Row],[Delay Type]]="Severe"),"Yes","No")</f>
        <v>No</v>
      </c>
    </row>
    <row r="4121" spans="1:24" x14ac:dyDescent="0.25">
      <c r="A4121" s="3">
        <v>42303</v>
      </c>
      <c r="B4121">
        <f>WEEKNUM(Flights[[#This Row],[Date]],2)</f>
        <v>44</v>
      </c>
      <c r="C4121">
        <f>WEEKDAY(Flights[[#This Row],[Date]],2)</f>
        <v>1</v>
      </c>
      <c r="D4121" t="s">
        <v>1816</v>
      </c>
      <c r="E4121" t="s">
        <v>1995</v>
      </c>
      <c r="F4121" t="s">
        <v>0</v>
      </c>
      <c r="G4121" t="s">
        <v>273</v>
      </c>
      <c r="H4121" t="str">
        <f>_xlfn.XLOOKUP(Flights[[#This Row],[Destination]],Airports!$A$1:$A$77,Airports!$D$1:$D$77,"Code not found")</f>
        <v>Denver</v>
      </c>
      <c r="I4121" t="str" cm="1">
        <f t="array" ref="I4121">_xlfn.XLOOKUP(Flights[[#This Row],[Destination]],_xlfn._TRO_TRAILING(Airports!A:A),_xlfn._TRO_TRAILING(Airports!E:E),"Code not found")</f>
        <v>CO</v>
      </c>
      <c r="J4121" s="1">
        <v>0.54861111111111116</v>
      </c>
      <c r="K4121">
        <f>HOUR(Flights[[#This Row],[Scheduled Departure]])</f>
        <v>13</v>
      </c>
      <c r="L4121" s="1">
        <v>0.5493055555555556</v>
      </c>
      <c r="M4121">
        <v>1</v>
      </c>
      <c r="N4121">
        <v>125</v>
      </c>
      <c r="O4121" s="14">
        <f>Flights[[#This Row],[Length (min)]]/60</f>
        <v>2.0833333333333335</v>
      </c>
      <c r="P4121">
        <v>862</v>
      </c>
      <c r="Q4121" s="17">
        <f>IFERROR(Flights[[#This Row],[Distance]]/Flights[[#This Row],[Length (hr)]],"")</f>
        <v>413.76</v>
      </c>
      <c r="R4121" s="1">
        <v>0.68402777777777779</v>
      </c>
      <c r="S4121" s="1">
        <v>0.67777777777777781</v>
      </c>
      <c r="T4121">
        <v>-9</v>
      </c>
      <c r="U4121" t="str">
        <f>IF(Flights[[#This Row],[Arrival Delay]]="","Cancelled",IF(Flights[[#This Row],[Arrival Delay]]&gt;15,"Delayed","On time"))</f>
        <v>On time</v>
      </c>
      <c r="V4121" t="str">
        <f>IF(Flights[[#This Row],[Status]]&lt;&gt;"Delayed","",IF(Flights[[#This Row],[Arrival Delay]]&gt;120,"Severe",IF(Flights[[#This Row],[Arrival Delay]]&gt;60,"Major","Moderate")))</f>
        <v/>
      </c>
      <c r="X4121" t="str">
        <f>IF(OR(AND(Flights[[#This Row],[Status]]="Cancelled",Flights[[#This Row],[Cancellation Reason]]="Airline/Carrier"),Flights[[#This Row],[Delay Type]]="Severe"),"Yes","No")</f>
        <v>No</v>
      </c>
    </row>
    <row r="4122" spans="1:24" x14ac:dyDescent="0.25">
      <c r="A4122" s="3">
        <v>42303</v>
      </c>
      <c r="B4122">
        <f>WEEKNUM(Flights[[#This Row],[Date]],2)</f>
        <v>44</v>
      </c>
      <c r="C4122">
        <f>WEEKDAY(Flights[[#This Row],[Date]],2)</f>
        <v>1</v>
      </c>
      <c r="D4122" t="s">
        <v>523</v>
      </c>
      <c r="E4122" t="s">
        <v>1989</v>
      </c>
      <c r="F4122" t="s">
        <v>0</v>
      </c>
      <c r="G4122" t="s">
        <v>349</v>
      </c>
      <c r="H4122" t="str">
        <f>_xlfn.XLOOKUP(Flights[[#This Row],[Destination]],Airports!$A$1:$A$77,Airports!$D$1:$D$77,"Code not found")</f>
        <v>Salt Lake City</v>
      </c>
      <c r="I4122" t="str" cm="1">
        <f t="array" ref="I4122">_xlfn.XLOOKUP(Flights[[#This Row],[Destination]],_xlfn._TRO_TRAILING(Airports!A:A),_xlfn._TRO_TRAILING(Airports!E:E),"Code not found")</f>
        <v>UT</v>
      </c>
      <c r="J4122" s="1">
        <v>0.55555555555555558</v>
      </c>
      <c r="K4122">
        <f>HOUR(Flights[[#This Row],[Scheduled Departure]])</f>
        <v>13</v>
      </c>
      <c r="L4122" s="1">
        <v>0.55277777777777781</v>
      </c>
      <c r="M4122">
        <v>-4</v>
      </c>
      <c r="N4122">
        <v>107</v>
      </c>
      <c r="O4122" s="14">
        <f>Flights[[#This Row],[Length (min)]]/60</f>
        <v>1.7833333333333334</v>
      </c>
      <c r="P4122">
        <v>590</v>
      </c>
      <c r="Q4122" s="17">
        <f>IFERROR(Flights[[#This Row],[Distance]]/Flights[[#This Row],[Length (hr)]],"")</f>
        <v>330.84112149532706</v>
      </c>
      <c r="R4122" s="1">
        <v>0.6743055555555556</v>
      </c>
      <c r="S4122" s="1">
        <v>0.66874999999999996</v>
      </c>
      <c r="T4122">
        <v>-8</v>
      </c>
      <c r="U4122" t="str">
        <f>IF(Flights[[#This Row],[Arrival Delay]]="","Cancelled",IF(Flights[[#This Row],[Arrival Delay]]&gt;15,"Delayed","On time"))</f>
        <v>On time</v>
      </c>
      <c r="V4122" t="str">
        <f>IF(Flights[[#This Row],[Status]]&lt;&gt;"Delayed","",IF(Flights[[#This Row],[Arrival Delay]]&gt;120,"Severe",IF(Flights[[#This Row],[Arrival Delay]]&gt;60,"Major","Moderate")))</f>
        <v/>
      </c>
      <c r="X4122" t="str">
        <f>IF(OR(AND(Flights[[#This Row],[Status]]="Cancelled",Flights[[#This Row],[Cancellation Reason]]="Airline/Carrier"),Flights[[#This Row],[Delay Type]]="Severe"),"Yes","No")</f>
        <v>No</v>
      </c>
    </row>
    <row r="4123" spans="1:24" x14ac:dyDescent="0.25">
      <c r="A4123" s="3">
        <v>42303</v>
      </c>
      <c r="B4123">
        <f>WEEKNUM(Flights[[#This Row],[Date]],2)</f>
        <v>44</v>
      </c>
      <c r="C4123">
        <f>WEEKDAY(Flights[[#This Row],[Date]],2)</f>
        <v>1</v>
      </c>
      <c r="D4123" t="s">
        <v>1412</v>
      </c>
      <c r="E4123" t="s">
        <v>1990</v>
      </c>
      <c r="F4123" t="s">
        <v>0</v>
      </c>
      <c r="G4123" t="s">
        <v>4</v>
      </c>
      <c r="H4123" t="str">
        <f>_xlfn.XLOOKUP(Flights[[#This Row],[Destination]],Airports!$A$1:$A$77,Airports!$D$1:$D$77,"Code not found")</f>
        <v>Chicago</v>
      </c>
      <c r="I4123" t="str" cm="1">
        <f t="array" ref="I4123">_xlfn.XLOOKUP(Flights[[#This Row],[Destination]],_xlfn._TRO_TRAILING(Airports!A:A),_xlfn._TRO_TRAILING(Airports!E:E),"Code not found")</f>
        <v>IL</v>
      </c>
      <c r="J4123" s="1">
        <v>0.57638888888888884</v>
      </c>
      <c r="K4123">
        <f>HOUR(Flights[[#This Row],[Scheduled Departure]])</f>
        <v>13</v>
      </c>
      <c r="L4123" s="1">
        <v>0.57430555555555551</v>
      </c>
      <c r="M4123">
        <v>-3</v>
      </c>
      <c r="N4123">
        <v>235</v>
      </c>
      <c r="O4123" s="14">
        <f>Flights[[#This Row],[Length (min)]]/60</f>
        <v>3.9166666666666665</v>
      </c>
      <c r="P4123">
        <v>1744</v>
      </c>
      <c r="Q4123" s="17">
        <f>IFERROR(Flights[[#This Row],[Distance]]/Flights[[#This Row],[Length (hr)]],"")</f>
        <v>445.27659574468089</v>
      </c>
      <c r="R4123" s="1">
        <v>0.82916666666666672</v>
      </c>
      <c r="S4123" s="1">
        <v>0.8208333333333333</v>
      </c>
      <c r="T4123">
        <v>-12</v>
      </c>
      <c r="U4123" t="str">
        <f>IF(Flights[[#This Row],[Arrival Delay]]="","Cancelled",IF(Flights[[#This Row],[Arrival Delay]]&gt;15,"Delayed","On time"))</f>
        <v>On time</v>
      </c>
      <c r="V4123" t="str">
        <f>IF(Flights[[#This Row],[Status]]&lt;&gt;"Delayed","",IF(Flights[[#This Row],[Arrival Delay]]&gt;120,"Severe",IF(Flights[[#This Row],[Arrival Delay]]&gt;60,"Major","Moderate")))</f>
        <v/>
      </c>
      <c r="X4123" t="str">
        <f>IF(OR(AND(Flights[[#This Row],[Status]]="Cancelled",Flights[[#This Row],[Cancellation Reason]]="Airline/Carrier"),Flights[[#This Row],[Delay Type]]="Severe"),"Yes","No")</f>
        <v>No</v>
      </c>
    </row>
    <row r="4124" spans="1:24" x14ac:dyDescent="0.25">
      <c r="A4124" s="3">
        <v>42303</v>
      </c>
      <c r="B4124">
        <f>WEEKNUM(Flights[[#This Row],[Date]],2)</f>
        <v>44</v>
      </c>
      <c r="C4124">
        <f>WEEKDAY(Flights[[#This Row],[Date]],2)</f>
        <v>1</v>
      </c>
      <c r="D4124" t="s">
        <v>1695</v>
      </c>
      <c r="E4124" t="s">
        <v>1995</v>
      </c>
      <c r="F4124" t="s">
        <v>0</v>
      </c>
      <c r="G4124" t="s">
        <v>351</v>
      </c>
      <c r="H4124" t="str">
        <f>_xlfn.XLOOKUP(Flights[[#This Row],[Destination]],Airports!$A$1:$A$77,Airports!$D$1:$D$77,"Code not found")</f>
        <v>Sacramento</v>
      </c>
      <c r="I4124" t="str" cm="1">
        <f t="array" ref="I4124">_xlfn.XLOOKUP(Flights[[#This Row],[Destination]],_xlfn._TRO_TRAILING(Airports!A:A),_xlfn._TRO_TRAILING(Airports!E:E),"Code not found")</f>
        <v>CA</v>
      </c>
      <c r="J4124" s="1">
        <v>0.63541666666666663</v>
      </c>
      <c r="K4124">
        <f>HOUR(Flights[[#This Row],[Scheduled Departure]])</f>
        <v>15</v>
      </c>
      <c r="L4124" s="1">
        <v>0.63124999999999998</v>
      </c>
      <c r="M4124">
        <v>-6</v>
      </c>
      <c r="N4124">
        <v>74</v>
      </c>
      <c r="O4124" s="14">
        <f>Flights[[#This Row],[Length (min)]]/60</f>
        <v>1.2333333333333334</v>
      </c>
      <c r="P4124">
        <v>373</v>
      </c>
      <c r="Q4124" s="17">
        <f>IFERROR(Flights[[#This Row],[Distance]]/Flights[[#This Row],[Length (hr)]],"")</f>
        <v>302.43243243243239</v>
      </c>
      <c r="R4124" s="1">
        <v>0.6875</v>
      </c>
      <c r="S4124" s="1">
        <v>0.68263888888888891</v>
      </c>
      <c r="T4124">
        <v>-7</v>
      </c>
      <c r="U4124" t="str">
        <f>IF(Flights[[#This Row],[Arrival Delay]]="","Cancelled",IF(Flights[[#This Row],[Arrival Delay]]&gt;15,"Delayed","On time"))</f>
        <v>On time</v>
      </c>
      <c r="V4124" t="str">
        <f>IF(Flights[[#This Row],[Status]]&lt;&gt;"Delayed","",IF(Flights[[#This Row],[Arrival Delay]]&gt;120,"Severe",IF(Flights[[#This Row],[Arrival Delay]]&gt;60,"Major","Moderate")))</f>
        <v/>
      </c>
      <c r="X4124" t="str">
        <f>IF(OR(AND(Flights[[#This Row],[Status]]="Cancelled",Flights[[#This Row],[Cancellation Reason]]="Airline/Carrier"),Flights[[#This Row],[Delay Type]]="Severe"),"Yes","No")</f>
        <v>No</v>
      </c>
    </row>
    <row r="4125" spans="1:24" x14ac:dyDescent="0.25">
      <c r="A4125" s="3">
        <v>42303</v>
      </c>
      <c r="B4125">
        <f>WEEKNUM(Flights[[#This Row],[Date]],2)</f>
        <v>44</v>
      </c>
      <c r="C4125">
        <f>WEEKDAY(Flights[[#This Row],[Date]],2)</f>
        <v>1</v>
      </c>
      <c r="D4125" t="s">
        <v>608</v>
      </c>
      <c r="E4125" t="s">
        <v>1989</v>
      </c>
      <c r="F4125" t="s">
        <v>0</v>
      </c>
      <c r="G4125" t="s">
        <v>316</v>
      </c>
      <c r="H4125" t="str">
        <f>_xlfn.XLOOKUP(Flights[[#This Row],[Destination]],Airports!$A$1:$A$77,Airports!$D$1:$D$77,"Code not found")</f>
        <v>New Orleans</v>
      </c>
      <c r="I4125" t="str" cm="1">
        <f t="array" ref="I4125">_xlfn.XLOOKUP(Flights[[#This Row],[Destination]],_xlfn._TRO_TRAILING(Airports!A:A),_xlfn._TRO_TRAILING(Airports!E:E),"Code not found")</f>
        <v>LA</v>
      </c>
      <c r="J4125" s="1">
        <v>0.74305555555555558</v>
      </c>
      <c r="K4125">
        <f>HOUR(Flights[[#This Row],[Scheduled Departure]])</f>
        <v>17</v>
      </c>
      <c r="L4125" s="1">
        <v>0.7416666666666667</v>
      </c>
      <c r="M4125">
        <v>-2</v>
      </c>
      <c r="N4125">
        <v>202</v>
      </c>
      <c r="O4125" s="14">
        <f>Flights[[#This Row],[Length (min)]]/60</f>
        <v>3.3666666666666667</v>
      </c>
      <c r="P4125">
        <v>1670</v>
      </c>
      <c r="Q4125" s="17">
        <f>IFERROR(Flights[[#This Row],[Distance]]/Flights[[#This Row],[Length (hr)]],"")</f>
        <v>496.03960396039605</v>
      </c>
      <c r="R4125" s="1">
        <v>0.97847222222222219</v>
      </c>
      <c r="S4125" s="1">
        <v>0.96527777777777779</v>
      </c>
      <c r="T4125">
        <v>-19</v>
      </c>
      <c r="U4125" t="str">
        <f>IF(Flights[[#This Row],[Arrival Delay]]="","Cancelled",IF(Flights[[#This Row],[Arrival Delay]]&gt;15,"Delayed","On time"))</f>
        <v>On time</v>
      </c>
      <c r="V4125" t="str">
        <f>IF(Flights[[#This Row],[Status]]&lt;&gt;"Delayed","",IF(Flights[[#This Row],[Arrival Delay]]&gt;120,"Severe",IF(Flights[[#This Row],[Arrival Delay]]&gt;60,"Major","Moderate")))</f>
        <v/>
      </c>
      <c r="X4125" t="str">
        <f>IF(OR(AND(Flights[[#This Row],[Status]]="Cancelled",Flights[[#This Row],[Cancellation Reason]]="Airline/Carrier"),Flights[[#This Row],[Delay Type]]="Severe"),"Yes","No")</f>
        <v>No</v>
      </c>
    </row>
    <row r="4126" spans="1:24" x14ac:dyDescent="0.25">
      <c r="A4126" s="3">
        <v>42303</v>
      </c>
      <c r="B4126">
        <f>WEEKNUM(Flights[[#This Row],[Date]],2)</f>
        <v>44</v>
      </c>
      <c r="C4126">
        <f>WEEKDAY(Flights[[#This Row],[Date]],2)</f>
        <v>1</v>
      </c>
      <c r="D4126" t="s">
        <v>628</v>
      </c>
      <c r="E4126" t="s">
        <v>1993</v>
      </c>
      <c r="F4126" t="s">
        <v>0</v>
      </c>
      <c r="G4126" t="s">
        <v>3</v>
      </c>
      <c r="H4126" t="str">
        <f>_xlfn.XLOOKUP(Flights[[#This Row],[Destination]],Airports!$A$1:$A$77,Airports!$D$1:$D$77,"Code not found")</f>
        <v>Dallas</v>
      </c>
      <c r="I4126" t="str" cm="1">
        <f t="array" ref="I4126">_xlfn.XLOOKUP(Flights[[#This Row],[Destination]],_xlfn._TRO_TRAILING(Airports!A:A),_xlfn._TRO_TRAILING(Airports!E:E),"Code not found")</f>
        <v>TX</v>
      </c>
      <c r="J4126" s="1">
        <v>0.80347222222222225</v>
      </c>
      <c r="K4126">
        <f>HOUR(Flights[[#This Row],[Scheduled Departure]])</f>
        <v>19</v>
      </c>
      <c r="L4126" s="1">
        <v>0.8</v>
      </c>
      <c r="M4126">
        <v>-5</v>
      </c>
      <c r="N4126">
        <v>166</v>
      </c>
      <c r="O4126" s="14">
        <f>Flights[[#This Row],[Length (min)]]/60</f>
        <v>2.7666666666666666</v>
      </c>
      <c r="P4126">
        <v>1235</v>
      </c>
      <c r="Q4126" s="17">
        <f>IFERROR(Flights[[#This Row],[Distance]]/Flights[[#This Row],[Length (hr)]],"")</f>
        <v>446.3855421686747</v>
      </c>
      <c r="R4126" s="1">
        <v>4.1666666666666666E-3</v>
      </c>
      <c r="S4126" s="1">
        <v>0.99861111111111112</v>
      </c>
      <c r="T4126">
        <v>-8</v>
      </c>
      <c r="U4126" t="str">
        <f>IF(Flights[[#This Row],[Arrival Delay]]="","Cancelled",IF(Flights[[#This Row],[Arrival Delay]]&gt;15,"Delayed","On time"))</f>
        <v>On time</v>
      </c>
      <c r="V4126" t="str">
        <f>IF(Flights[[#This Row],[Status]]&lt;&gt;"Delayed","",IF(Flights[[#This Row],[Arrival Delay]]&gt;120,"Severe",IF(Flights[[#This Row],[Arrival Delay]]&gt;60,"Major","Moderate")))</f>
        <v/>
      </c>
      <c r="X4126" t="str">
        <f>IF(OR(AND(Flights[[#This Row],[Status]]="Cancelled",Flights[[#This Row],[Cancellation Reason]]="Airline/Carrier"),Flights[[#This Row],[Delay Type]]="Severe"),"Yes","No")</f>
        <v>No</v>
      </c>
    </row>
    <row r="4127" spans="1:24" x14ac:dyDescent="0.25">
      <c r="A4127" s="3">
        <v>42303</v>
      </c>
      <c r="B4127">
        <f>WEEKNUM(Flights[[#This Row],[Date]],2)</f>
        <v>44</v>
      </c>
      <c r="C4127">
        <f>WEEKDAY(Flights[[#This Row],[Date]],2)</f>
        <v>1</v>
      </c>
      <c r="D4127" t="s">
        <v>1146</v>
      </c>
      <c r="E4127" t="s">
        <v>1991</v>
      </c>
      <c r="F4127" t="s">
        <v>0</v>
      </c>
      <c r="G4127" t="s">
        <v>24</v>
      </c>
      <c r="H4127" t="str">
        <f>_xlfn.XLOOKUP(Flights[[#This Row],[Destination]],Airports!$A$1:$A$77,Airports!$D$1:$D$77,"Code not found")</f>
        <v>Portland</v>
      </c>
      <c r="I4127" t="str" cm="1">
        <f t="array" ref="I4127">_xlfn.XLOOKUP(Flights[[#This Row],[Destination]],_xlfn._TRO_TRAILING(Airports!A:A),_xlfn._TRO_TRAILING(Airports!E:E),"Code not found")</f>
        <v>OR</v>
      </c>
      <c r="J4127" s="1">
        <v>0.91319444444444442</v>
      </c>
      <c r="K4127">
        <f>HOUR(Flights[[#This Row],[Scheduled Departure]])</f>
        <v>21</v>
      </c>
      <c r="L4127" s="1">
        <v>0.90902777777777777</v>
      </c>
      <c r="M4127">
        <v>-6</v>
      </c>
      <c r="N4127">
        <v>152</v>
      </c>
      <c r="O4127" s="14">
        <f>Flights[[#This Row],[Length (min)]]/60</f>
        <v>2.5333333333333332</v>
      </c>
      <c r="P4127">
        <v>834</v>
      </c>
      <c r="Q4127" s="17">
        <f>IFERROR(Flights[[#This Row],[Distance]]/Flights[[#This Row],[Length (hr)]],"")</f>
        <v>329.21052631578948</v>
      </c>
      <c r="R4127" s="1">
        <v>1.1805555555555555E-2</v>
      </c>
      <c r="S4127" s="1">
        <v>1.4583333333333334E-2</v>
      </c>
      <c r="T4127">
        <v>4</v>
      </c>
      <c r="U4127" t="str">
        <f>IF(Flights[[#This Row],[Arrival Delay]]="","Cancelled",IF(Flights[[#This Row],[Arrival Delay]]&gt;15,"Delayed","On time"))</f>
        <v>On time</v>
      </c>
      <c r="V4127" t="str">
        <f>IF(Flights[[#This Row],[Status]]&lt;&gt;"Delayed","",IF(Flights[[#This Row],[Arrival Delay]]&gt;120,"Severe",IF(Flights[[#This Row],[Arrival Delay]]&gt;60,"Major","Moderate")))</f>
        <v/>
      </c>
      <c r="X4127" t="str">
        <f>IF(OR(AND(Flights[[#This Row],[Status]]="Cancelled",Flights[[#This Row],[Cancellation Reason]]="Airline/Carrier"),Flights[[#This Row],[Delay Type]]="Severe"),"Yes","No")</f>
        <v>No</v>
      </c>
    </row>
    <row r="4128" spans="1:24" x14ac:dyDescent="0.25">
      <c r="A4128" s="3">
        <v>42303</v>
      </c>
      <c r="B4128">
        <f>WEEKNUM(Flights[[#This Row],[Date]],2)</f>
        <v>44</v>
      </c>
      <c r="C4128">
        <f>WEEKDAY(Flights[[#This Row],[Date]],2)</f>
        <v>1</v>
      </c>
      <c r="D4128" t="s">
        <v>1823</v>
      </c>
      <c r="E4128" t="s">
        <v>1995</v>
      </c>
      <c r="F4128" t="s">
        <v>0</v>
      </c>
      <c r="G4128" t="s">
        <v>356</v>
      </c>
      <c r="H4128" t="str">
        <f>_xlfn.XLOOKUP(Flights[[#This Row],[Destination]],Airports!$A$1:$A$77,Airports!$D$1:$D$77,"Code not found")</f>
        <v>Tucson</v>
      </c>
      <c r="I4128" t="str" cm="1">
        <f t="array" ref="I4128">_xlfn.XLOOKUP(Flights[[#This Row],[Destination]],_xlfn._TRO_TRAILING(Airports!A:A),_xlfn._TRO_TRAILING(Airports!E:E),"Code not found")</f>
        <v>AZ</v>
      </c>
      <c r="J4128" s="1">
        <v>0.93402777777777779</v>
      </c>
      <c r="K4128">
        <f>HOUR(Flights[[#This Row],[Scheduled Departure]])</f>
        <v>22</v>
      </c>
      <c r="L4128" s="1">
        <v>0.93055555555555558</v>
      </c>
      <c r="M4128">
        <v>-5</v>
      </c>
      <c r="N4128">
        <v>70</v>
      </c>
      <c r="O4128" s="14">
        <f>Flights[[#This Row],[Length (min)]]/60</f>
        <v>1.1666666666666667</v>
      </c>
      <c r="P4128">
        <v>451</v>
      </c>
      <c r="Q4128" s="17">
        <f>IFERROR(Flights[[#This Row],[Distance]]/Flights[[#This Row],[Length (hr)]],"")</f>
        <v>386.57142857142856</v>
      </c>
      <c r="R4128" s="1">
        <v>0.98958333333333337</v>
      </c>
      <c r="S4128" s="1">
        <v>0.97916666666666663</v>
      </c>
      <c r="T4128">
        <v>-15</v>
      </c>
      <c r="U4128" t="str">
        <f>IF(Flights[[#This Row],[Arrival Delay]]="","Cancelled",IF(Flights[[#This Row],[Arrival Delay]]&gt;15,"Delayed","On time"))</f>
        <v>On time</v>
      </c>
      <c r="V4128" t="str">
        <f>IF(Flights[[#This Row],[Status]]&lt;&gt;"Delayed","",IF(Flights[[#This Row],[Arrival Delay]]&gt;120,"Severe",IF(Flights[[#This Row],[Arrival Delay]]&gt;60,"Major","Moderate")))</f>
        <v/>
      </c>
      <c r="X4128" t="str">
        <f>IF(OR(AND(Flights[[#This Row],[Status]]="Cancelled",Flights[[#This Row],[Cancellation Reason]]="Airline/Carrier"),Flights[[#This Row],[Delay Type]]="Severe"),"Yes","No")</f>
        <v>No</v>
      </c>
    </row>
    <row r="4129" spans="1:24" x14ac:dyDescent="0.25">
      <c r="A4129" s="3">
        <v>42304</v>
      </c>
      <c r="B4129">
        <f>WEEKNUM(Flights[[#This Row],[Date]],2)</f>
        <v>44</v>
      </c>
      <c r="C4129">
        <f>WEEKDAY(Flights[[#This Row],[Date]],2)</f>
        <v>2</v>
      </c>
      <c r="D4129" t="s">
        <v>689</v>
      </c>
      <c r="E4129" t="s">
        <v>1990</v>
      </c>
      <c r="F4129" t="s">
        <v>0</v>
      </c>
      <c r="G4129" t="s">
        <v>9</v>
      </c>
      <c r="H4129" t="str">
        <f>_xlfn.XLOOKUP(Flights[[#This Row],[Destination]],Airports!$A$1:$A$77,Airports!$D$1:$D$77,"Code not found")</f>
        <v>San Francisco</v>
      </c>
      <c r="I4129" t="str" cm="1">
        <f t="array" ref="I4129">_xlfn.XLOOKUP(Flights[[#This Row],[Destination]],_xlfn._TRO_TRAILING(Airports!A:A),_xlfn._TRO_TRAILING(Airports!E:E),"Code not found")</f>
        <v>CA</v>
      </c>
      <c r="J4129" s="1">
        <v>0.28125</v>
      </c>
      <c r="K4129">
        <f>HOUR(Flights[[#This Row],[Scheduled Departure]])</f>
        <v>6</v>
      </c>
      <c r="L4129" s="1">
        <v>0.27986111111111112</v>
      </c>
      <c r="M4129">
        <v>-2</v>
      </c>
      <c r="N4129">
        <v>69</v>
      </c>
      <c r="O4129" s="14">
        <f>Flights[[#This Row],[Length (min)]]/60</f>
        <v>1.1499999999999999</v>
      </c>
      <c r="P4129">
        <v>337</v>
      </c>
      <c r="Q4129" s="17">
        <f>IFERROR(Flights[[#This Row],[Distance]]/Flights[[#This Row],[Length (hr)]],"")</f>
        <v>293.04347826086956</v>
      </c>
      <c r="R4129" s="1">
        <v>0.34305555555555556</v>
      </c>
      <c r="S4129" s="1">
        <v>0.32777777777777778</v>
      </c>
      <c r="T4129">
        <v>-22</v>
      </c>
      <c r="U4129" t="str">
        <f>IF(Flights[[#This Row],[Arrival Delay]]="","Cancelled",IF(Flights[[#This Row],[Arrival Delay]]&gt;15,"Delayed","On time"))</f>
        <v>On time</v>
      </c>
      <c r="V4129" t="str">
        <f>IF(Flights[[#This Row],[Status]]&lt;&gt;"Delayed","",IF(Flights[[#This Row],[Arrival Delay]]&gt;120,"Severe",IF(Flights[[#This Row],[Arrival Delay]]&gt;60,"Major","Moderate")))</f>
        <v/>
      </c>
      <c r="X4129" t="str">
        <f>IF(OR(AND(Flights[[#This Row],[Status]]="Cancelled",Flights[[#This Row],[Cancellation Reason]]="Airline/Carrier"),Flights[[#This Row],[Delay Type]]="Severe"),"Yes","No")</f>
        <v>No</v>
      </c>
    </row>
    <row r="4130" spans="1:24" x14ac:dyDescent="0.25">
      <c r="A4130" s="3">
        <v>42304</v>
      </c>
      <c r="B4130">
        <f>WEEKNUM(Flights[[#This Row],[Date]],2)</f>
        <v>44</v>
      </c>
      <c r="C4130">
        <f>WEEKDAY(Flights[[#This Row],[Date]],2)</f>
        <v>2</v>
      </c>
      <c r="D4130" t="s">
        <v>420</v>
      </c>
      <c r="E4130" t="s">
        <v>1990</v>
      </c>
      <c r="F4130" t="s">
        <v>0</v>
      </c>
      <c r="G4130" t="s">
        <v>257</v>
      </c>
      <c r="H4130" t="str">
        <f>_xlfn.XLOOKUP(Flights[[#This Row],[Destination]],Airports!$A$1:$A$77,Airports!$D$1:$D$77,"Code not found")</f>
        <v>Baltimore</v>
      </c>
      <c r="I4130" t="str" cm="1">
        <f t="array" ref="I4130">_xlfn.XLOOKUP(Flights[[#This Row],[Destination]],_xlfn._TRO_TRAILING(Airports!A:A),_xlfn._TRO_TRAILING(Airports!E:E),"Code not found")</f>
        <v>MD</v>
      </c>
      <c r="J4130" s="1">
        <v>0.2986111111111111</v>
      </c>
      <c r="K4130">
        <f>HOUR(Flights[[#This Row],[Scheduled Departure]])</f>
        <v>7</v>
      </c>
      <c r="L4130" s="1">
        <v>0.29583333333333334</v>
      </c>
      <c r="M4130">
        <v>-4</v>
      </c>
      <c r="N4130">
        <v>294</v>
      </c>
      <c r="O4130" s="14">
        <f>Flights[[#This Row],[Length (min)]]/60</f>
        <v>4.9000000000000004</v>
      </c>
      <c r="P4130">
        <v>2329</v>
      </c>
      <c r="Q4130" s="17">
        <f>IFERROR(Flights[[#This Row],[Distance]]/Flights[[#This Row],[Length (hr)]],"")</f>
        <v>475.30612244897958</v>
      </c>
      <c r="R4130" s="1">
        <v>0.63263888888888886</v>
      </c>
      <c r="S4130" s="1">
        <v>0.625</v>
      </c>
      <c r="T4130">
        <v>-11</v>
      </c>
      <c r="U4130" t="str">
        <f>IF(Flights[[#This Row],[Arrival Delay]]="","Cancelled",IF(Flights[[#This Row],[Arrival Delay]]&gt;15,"Delayed","On time"))</f>
        <v>On time</v>
      </c>
      <c r="V4130" t="str">
        <f>IF(Flights[[#This Row],[Status]]&lt;&gt;"Delayed","",IF(Flights[[#This Row],[Arrival Delay]]&gt;120,"Severe",IF(Flights[[#This Row],[Arrival Delay]]&gt;60,"Major","Moderate")))</f>
        <v/>
      </c>
      <c r="X4130" t="str">
        <f>IF(OR(AND(Flights[[#This Row],[Status]]="Cancelled",Flights[[#This Row],[Cancellation Reason]]="Airline/Carrier"),Flights[[#This Row],[Delay Type]]="Severe"),"Yes","No")</f>
        <v>No</v>
      </c>
    </row>
    <row r="4131" spans="1:24" x14ac:dyDescent="0.25">
      <c r="A4131" s="3">
        <v>42304</v>
      </c>
      <c r="B4131">
        <f>WEEKNUM(Flights[[#This Row],[Date]],2)</f>
        <v>44</v>
      </c>
      <c r="C4131">
        <f>WEEKDAY(Flights[[#This Row],[Date]],2)</f>
        <v>2</v>
      </c>
      <c r="D4131" t="s">
        <v>415</v>
      </c>
      <c r="E4131" t="s">
        <v>1996</v>
      </c>
      <c r="F4131" t="s">
        <v>0</v>
      </c>
      <c r="G4131" t="s">
        <v>10</v>
      </c>
      <c r="H4131" t="str">
        <f>_xlfn.XLOOKUP(Flights[[#This Row],[Destination]],Airports!$A$1:$A$77,Airports!$D$1:$D$77,"Code not found")</f>
        <v>Boston</v>
      </c>
      <c r="I4131" t="str" cm="1">
        <f t="array" ref="I4131">_xlfn.XLOOKUP(Flights[[#This Row],[Destination]],_xlfn._TRO_TRAILING(Airports!A:A),_xlfn._TRO_TRAILING(Airports!E:E),"Code not found")</f>
        <v>MA</v>
      </c>
      <c r="J4131" s="1">
        <v>0.35069444444444442</v>
      </c>
      <c r="K4131">
        <f>HOUR(Flights[[#This Row],[Scheduled Departure]])</f>
        <v>8</v>
      </c>
      <c r="L4131" s="1">
        <v>0.34722222222222221</v>
      </c>
      <c r="M4131">
        <v>-5</v>
      </c>
      <c r="N4131">
        <v>311</v>
      </c>
      <c r="O4131" s="14">
        <f>Flights[[#This Row],[Length (min)]]/60</f>
        <v>5.1833333333333336</v>
      </c>
      <c r="P4131">
        <v>2611</v>
      </c>
      <c r="Q4131" s="17">
        <f>IFERROR(Flights[[#This Row],[Distance]]/Flights[[#This Row],[Length (hr)]],"")</f>
        <v>503.72990353697747</v>
      </c>
      <c r="R4131" s="1">
        <v>0.70138888888888884</v>
      </c>
      <c r="S4131" s="1">
        <v>0.68819444444444444</v>
      </c>
      <c r="T4131">
        <v>-19</v>
      </c>
      <c r="U4131" t="str">
        <f>IF(Flights[[#This Row],[Arrival Delay]]="","Cancelled",IF(Flights[[#This Row],[Arrival Delay]]&gt;15,"Delayed","On time"))</f>
        <v>On time</v>
      </c>
      <c r="V4131" t="str">
        <f>IF(Flights[[#This Row],[Status]]&lt;&gt;"Delayed","",IF(Flights[[#This Row],[Arrival Delay]]&gt;120,"Severe",IF(Flights[[#This Row],[Arrival Delay]]&gt;60,"Major","Moderate")))</f>
        <v/>
      </c>
      <c r="X4131" t="str">
        <f>IF(OR(AND(Flights[[#This Row],[Status]]="Cancelled",Flights[[#This Row],[Cancellation Reason]]="Airline/Carrier"),Flights[[#This Row],[Delay Type]]="Severe"),"Yes","No")</f>
        <v>No</v>
      </c>
    </row>
    <row r="4132" spans="1:24" x14ac:dyDescent="0.25">
      <c r="A4132" s="3">
        <v>42304</v>
      </c>
      <c r="B4132">
        <f>WEEKNUM(Flights[[#This Row],[Date]],2)</f>
        <v>44</v>
      </c>
      <c r="C4132">
        <f>WEEKDAY(Flights[[#This Row],[Date]],2)</f>
        <v>2</v>
      </c>
      <c r="D4132" t="s">
        <v>1831</v>
      </c>
      <c r="E4132" t="s">
        <v>1989</v>
      </c>
      <c r="F4132" t="s">
        <v>0</v>
      </c>
      <c r="G4132" t="s">
        <v>15</v>
      </c>
      <c r="H4132" t="str">
        <f>_xlfn.XLOOKUP(Flights[[#This Row],[Destination]],Airports!$A$1:$A$77,Airports!$D$1:$D$77,"Code not found")</f>
        <v>Las Vegas</v>
      </c>
      <c r="I4132" t="str" cm="1">
        <f t="array" ref="I4132">_xlfn.XLOOKUP(Flights[[#This Row],[Destination]],_xlfn._TRO_TRAILING(Airports!A:A),_xlfn._TRO_TRAILING(Airports!E:E),"Code not found")</f>
        <v>NV</v>
      </c>
      <c r="J4132" s="1">
        <v>0.46527777777777779</v>
      </c>
      <c r="K4132">
        <f>HOUR(Flights[[#This Row],[Scheduled Departure]])</f>
        <v>11</v>
      </c>
      <c r="L4132" s="1">
        <v>0.46180555555555558</v>
      </c>
      <c r="M4132">
        <v>-5</v>
      </c>
      <c r="N4132">
        <v>64</v>
      </c>
      <c r="O4132" s="14">
        <f>Flights[[#This Row],[Length (min)]]/60</f>
        <v>1.0666666666666667</v>
      </c>
      <c r="P4132">
        <v>236</v>
      </c>
      <c r="Q4132" s="17">
        <f>IFERROR(Flights[[#This Row],[Distance]]/Flights[[#This Row],[Length (hr)]],"")</f>
        <v>221.25</v>
      </c>
      <c r="R4132" s="1">
        <v>0.51388888888888884</v>
      </c>
      <c r="S4132" s="1">
        <v>0.50624999999999998</v>
      </c>
      <c r="T4132">
        <v>-11</v>
      </c>
      <c r="U4132" t="str">
        <f>IF(Flights[[#This Row],[Arrival Delay]]="","Cancelled",IF(Flights[[#This Row],[Arrival Delay]]&gt;15,"Delayed","On time"))</f>
        <v>On time</v>
      </c>
      <c r="V4132" t="str">
        <f>IF(Flights[[#This Row],[Status]]&lt;&gt;"Delayed","",IF(Flights[[#This Row],[Arrival Delay]]&gt;120,"Severe",IF(Flights[[#This Row],[Arrival Delay]]&gt;60,"Major","Moderate")))</f>
        <v/>
      </c>
      <c r="X4132" t="str">
        <f>IF(OR(AND(Flights[[#This Row],[Status]]="Cancelled",Flights[[#This Row],[Cancellation Reason]]="Airline/Carrier"),Flights[[#This Row],[Delay Type]]="Severe"),"Yes","No")</f>
        <v>No</v>
      </c>
    </row>
    <row r="4133" spans="1:24" x14ac:dyDescent="0.25">
      <c r="A4133" s="3">
        <v>42304</v>
      </c>
      <c r="B4133">
        <f>WEEKNUM(Flights[[#This Row],[Date]],2)</f>
        <v>44</v>
      </c>
      <c r="C4133">
        <f>WEEKDAY(Flights[[#This Row],[Date]],2)</f>
        <v>2</v>
      </c>
      <c r="D4133" t="s">
        <v>1679</v>
      </c>
      <c r="E4133" t="s">
        <v>1995</v>
      </c>
      <c r="F4133" t="s">
        <v>0</v>
      </c>
      <c r="G4133" t="s">
        <v>273</v>
      </c>
      <c r="H4133" t="str">
        <f>_xlfn.XLOOKUP(Flights[[#This Row],[Destination]],Airports!$A$1:$A$77,Airports!$D$1:$D$77,"Code not found")</f>
        <v>Denver</v>
      </c>
      <c r="I4133" t="str" cm="1">
        <f t="array" ref="I4133">_xlfn.XLOOKUP(Flights[[#This Row],[Destination]],_xlfn._TRO_TRAILING(Airports!A:A),_xlfn._TRO_TRAILING(Airports!E:E),"Code not found")</f>
        <v>CO</v>
      </c>
      <c r="J4133" s="1">
        <v>0.47916666666666669</v>
      </c>
      <c r="K4133">
        <f>HOUR(Flights[[#This Row],[Scheduled Departure]])</f>
        <v>11</v>
      </c>
      <c r="L4133" s="1">
        <v>0.48402777777777778</v>
      </c>
      <c r="M4133">
        <v>7</v>
      </c>
      <c r="N4133">
        <v>118</v>
      </c>
      <c r="O4133" s="14">
        <f>Flights[[#This Row],[Length (min)]]/60</f>
        <v>1.9666666666666666</v>
      </c>
      <c r="P4133">
        <v>862</v>
      </c>
      <c r="Q4133" s="17">
        <f>IFERROR(Flights[[#This Row],[Distance]]/Flights[[#This Row],[Length (hr)]],"")</f>
        <v>438.30508474576271</v>
      </c>
      <c r="R4133" s="1">
        <v>0.61458333333333337</v>
      </c>
      <c r="S4133" s="1">
        <v>0.60763888888888884</v>
      </c>
      <c r="T4133">
        <v>-10</v>
      </c>
      <c r="U4133" t="str">
        <f>IF(Flights[[#This Row],[Arrival Delay]]="","Cancelled",IF(Flights[[#This Row],[Arrival Delay]]&gt;15,"Delayed","On time"))</f>
        <v>On time</v>
      </c>
      <c r="V4133" t="str">
        <f>IF(Flights[[#This Row],[Status]]&lt;&gt;"Delayed","",IF(Flights[[#This Row],[Arrival Delay]]&gt;120,"Severe",IF(Flights[[#This Row],[Arrival Delay]]&gt;60,"Major","Moderate")))</f>
        <v/>
      </c>
      <c r="X4133" t="str">
        <f>IF(OR(AND(Flights[[#This Row],[Status]]="Cancelled",Flights[[#This Row],[Cancellation Reason]]="Airline/Carrier"),Flights[[#This Row],[Delay Type]]="Severe"),"Yes","No")</f>
        <v>No</v>
      </c>
    </row>
    <row r="4134" spans="1:24" x14ac:dyDescent="0.25">
      <c r="A4134" s="3">
        <v>42304</v>
      </c>
      <c r="B4134">
        <f>WEEKNUM(Flights[[#This Row],[Date]],2)</f>
        <v>44</v>
      </c>
      <c r="C4134">
        <f>WEEKDAY(Flights[[#This Row],[Date]],2)</f>
        <v>2</v>
      </c>
      <c r="D4134" t="s">
        <v>810</v>
      </c>
      <c r="E4134" t="s">
        <v>1995</v>
      </c>
      <c r="F4134" t="s">
        <v>0</v>
      </c>
      <c r="G4134" t="s">
        <v>349</v>
      </c>
      <c r="H4134" t="str">
        <f>_xlfn.XLOOKUP(Flights[[#This Row],[Destination]],Airports!$A$1:$A$77,Airports!$D$1:$D$77,"Code not found")</f>
        <v>Salt Lake City</v>
      </c>
      <c r="I4134" t="str" cm="1">
        <f t="array" ref="I4134">_xlfn.XLOOKUP(Flights[[#This Row],[Destination]],_xlfn._TRO_TRAILING(Airports!A:A),_xlfn._TRO_TRAILING(Airports!E:E),"Code not found")</f>
        <v>UT</v>
      </c>
      <c r="J4134" s="1">
        <v>0.65625</v>
      </c>
      <c r="K4134">
        <f>HOUR(Flights[[#This Row],[Scheduled Departure]])</f>
        <v>15</v>
      </c>
      <c r="L4134" s="1">
        <v>0.65555555555555556</v>
      </c>
      <c r="M4134">
        <v>-1</v>
      </c>
      <c r="N4134">
        <v>93</v>
      </c>
      <c r="O4134" s="14">
        <f>Flights[[#This Row],[Length (min)]]/60</f>
        <v>1.55</v>
      </c>
      <c r="P4134">
        <v>590</v>
      </c>
      <c r="Q4134" s="17">
        <f>IFERROR(Flights[[#This Row],[Distance]]/Flights[[#This Row],[Length (hr)]],"")</f>
        <v>380.64516129032256</v>
      </c>
      <c r="R4134" s="1">
        <v>0.76736111111111116</v>
      </c>
      <c r="S4134" s="1">
        <v>0.76180555555555551</v>
      </c>
      <c r="T4134">
        <v>-8</v>
      </c>
      <c r="U4134" t="str">
        <f>IF(Flights[[#This Row],[Arrival Delay]]="","Cancelled",IF(Flights[[#This Row],[Arrival Delay]]&gt;15,"Delayed","On time"))</f>
        <v>On time</v>
      </c>
      <c r="V4134" t="str">
        <f>IF(Flights[[#This Row],[Status]]&lt;&gt;"Delayed","",IF(Flights[[#This Row],[Arrival Delay]]&gt;120,"Severe",IF(Flights[[#This Row],[Arrival Delay]]&gt;60,"Major","Moderate")))</f>
        <v/>
      </c>
      <c r="X4134" t="str">
        <f>IF(OR(AND(Flights[[#This Row],[Status]]="Cancelled",Flights[[#This Row],[Cancellation Reason]]="Airline/Carrier"),Flights[[#This Row],[Delay Type]]="Severe"),"Yes","No")</f>
        <v>No</v>
      </c>
    </row>
    <row r="4135" spans="1:24" x14ac:dyDescent="0.25">
      <c r="A4135" s="3">
        <v>42304</v>
      </c>
      <c r="B4135">
        <f>WEEKNUM(Flights[[#This Row],[Date]],2)</f>
        <v>44</v>
      </c>
      <c r="C4135">
        <f>WEEKDAY(Flights[[#This Row],[Date]],2)</f>
        <v>2</v>
      </c>
      <c r="D4135" t="s">
        <v>759</v>
      </c>
      <c r="E4135" t="s">
        <v>1990</v>
      </c>
      <c r="F4135" t="s">
        <v>0</v>
      </c>
      <c r="G4135" t="s">
        <v>316</v>
      </c>
      <c r="H4135" t="str">
        <f>_xlfn.XLOOKUP(Flights[[#This Row],[Destination]],Airports!$A$1:$A$77,Airports!$D$1:$D$77,"Code not found")</f>
        <v>New Orleans</v>
      </c>
      <c r="I4135" t="str" cm="1">
        <f t="array" ref="I4135">_xlfn.XLOOKUP(Flights[[#This Row],[Destination]],_xlfn._TRO_TRAILING(Airports!A:A),_xlfn._TRO_TRAILING(Airports!E:E),"Code not found")</f>
        <v>LA</v>
      </c>
      <c r="J4135" s="1">
        <v>0.70833333333333337</v>
      </c>
      <c r="K4135">
        <f>HOUR(Flights[[#This Row],[Scheduled Departure]])</f>
        <v>17</v>
      </c>
      <c r="L4135" s="1">
        <v>0.70694444444444449</v>
      </c>
      <c r="M4135">
        <v>-2</v>
      </c>
      <c r="N4135">
        <v>206</v>
      </c>
      <c r="O4135" s="14">
        <f>Flights[[#This Row],[Length (min)]]/60</f>
        <v>3.4333333333333331</v>
      </c>
      <c r="P4135">
        <v>1670</v>
      </c>
      <c r="Q4135" s="17">
        <f>IFERROR(Flights[[#This Row],[Distance]]/Flights[[#This Row],[Length (hr)]],"")</f>
        <v>486.40776699029129</v>
      </c>
      <c r="R4135" s="1">
        <v>0.94374999999999998</v>
      </c>
      <c r="S4135" s="1">
        <v>0.93333333333333335</v>
      </c>
      <c r="T4135">
        <v>-15</v>
      </c>
      <c r="U4135" t="str">
        <f>IF(Flights[[#This Row],[Arrival Delay]]="","Cancelled",IF(Flights[[#This Row],[Arrival Delay]]&gt;15,"Delayed","On time"))</f>
        <v>On time</v>
      </c>
      <c r="V4135" t="str">
        <f>IF(Flights[[#This Row],[Status]]&lt;&gt;"Delayed","",IF(Flights[[#This Row],[Arrival Delay]]&gt;120,"Severe",IF(Flights[[#This Row],[Arrival Delay]]&gt;60,"Major","Moderate")))</f>
        <v/>
      </c>
      <c r="X4135" t="str">
        <f>IF(OR(AND(Flights[[#This Row],[Status]]="Cancelled",Flights[[#This Row],[Cancellation Reason]]="Airline/Carrier"),Flights[[#This Row],[Delay Type]]="Severe"),"Yes","No")</f>
        <v>No</v>
      </c>
    </row>
    <row r="4136" spans="1:24" x14ac:dyDescent="0.25">
      <c r="A4136" s="3">
        <v>42304</v>
      </c>
      <c r="B4136">
        <f>WEEKNUM(Flights[[#This Row],[Date]],2)</f>
        <v>44</v>
      </c>
      <c r="C4136">
        <f>WEEKDAY(Flights[[#This Row],[Date]],2)</f>
        <v>2</v>
      </c>
      <c r="D4136" t="s">
        <v>618</v>
      </c>
      <c r="E4136" t="s">
        <v>1991</v>
      </c>
      <c r="F4136" t="s">
        <v>0</v>
      </c>
      <c r="G4136" t="s">
        <v>344</v>
      </c>
      <c r="H4136" t="str">
        <f>_xlfn.XLOOKUP(Flights[[#This Row],[Destination]],Airports!$A$1:$A$77,Airports!$D$1:$D$77,"Code not found")</f>
        <v>Seattle</v>
      </c>
      <c r="I4136" t="str" cm="1">
        <f t="array" ref="I4136">_xlfn.XLOOKUP(Flights[[#This Row],[Destination]],_xlfn._TRO_TRAILING(Airports!A:A),_xlfn._TRO_TRAILING(Airports!E:E),"Code not found")</f>
        <v>WA</v>
      </c>
      <c r="J4136" s="1">
        <v>0.78819444444444442</v>
      </c>
      <c r="K4136">
        <f>HOUR(Flights[[#This Row],[Scheduled Departure]])</f>
        <v>18</v>
      </c>
      <c r="L4136" s="1">
        <v>0.78194444444444444</v>
      </c>
      <c r="M4136">
        <v>-9</v>
      </c>
      <c r="N4136">
        <v>152</v>
      </c>
      <c r="O4136" s="14">
        <f>Flights[[#This Row],[Length (min)]]/60</f>
        <v>2.5333333333333332</v>
      </c>
      <c r="P4136">
        <v>954</v>
      </c>
      <c r="Q4136" s="17">
        <f>IFERROR(Flights[[#This Row],[Distance]]/Flights[[#This Row],[Length (hr)]],"")</f>
        <v>376.5789473684211</v>
      </c>
      <c r="R4136" s="1">
        <v>0.90138888888888891</v>
      </c>
      <c r="S4136" s="1">
        <v>0.88749999999999996</v>
      </c>
      <c r="T4136">
        <v>-20</v>
      </c>
      <c r="U4136" t="str">
        <f>IF(Flights[[#This Row],[Arrival Delay]]="","Cancelled",IF(Flights[[#This Row],[Arrival Delay]]&gt;15,"Delayed","On time"))</f>
        <v>On time</v>
      </c>
      <c r="V4136" t="str">
        <f>IF(Flights[[#This Row],[Status]]&lt;&gt;"Delayed","",IF(Flights[[#This Row],[Arrival Delay]]&gt;120,"Severe",IF(Flights[[#This Row],[Arrival Delay]]&gt;60,"Major","Moderate")))</f>
        <v/>
      </c>
      <c r="X4136" t="str">
        <f>IF(OR(AND(Flights[[#This Row],[Status]]="Cancelled",Flights[[#This Row],[Cancellation Reason]]="Airline/Carrier"),Flights[[#This Row],[Delay Type]]="Severe"),"Yes","No")</f>
        <v>No</v>
      </c>
    </row>
    <row r="4137" spans="1:24" x14ac:dyDescent="0.25">
      <c r="A4137" s="3">
        <v>42304</v>
      </c>
      <c r="B4137">
        <f>WEEKNUM(Flights[[#This Row],[Date]],2)</f>
        <v>44</v>
      </c>
      <c r="C4137">
        <f>WEEKDAY(Flights[[#This Row],[Date]],2)</f>
        <v>2</v>
      </c>
      <c r="D4137" t="s">
        <v>669</v>
      </c>
      <c r="E4137" t="s">
        <v>1992</v>
      </c>
      <c r="F4137" t="s">
        <v>0</v>
      </c>
      <c r="G4137" t="s">
        <v>285</v>
      </c>
      <c r="H4137" t="str">
        <f>_xlfn.XLOOKUP(Flights[[#This Row],[Destination]],Airports!$A$1:$A$77,Airports!$D$1:$D$77,"Code not found")</f>
        <v>Fort Lauderdale</v>
      </c>
      <c r="I4137" t="str" cm="1">
        <f t="array" ref="I4137">_xlfn.XLOOKUP(Flights[[#This Row],[Destination]],_xlfn._TRO_TRAILING(Airports!A:A),_xlfn._TRO_TRAILING(Airports!E:E),"Code not found")</f>
        <v>FL</v>
      </c>
      <c r="J4137" s="1">
        <v>0.9506944444444444</v>
      </c>
      <c r="K4137">
        <f>HOUR(Flights[[#This Row],[Scheduled Departure]])</f>
        <v>22</v>
      </c>
      <c r="L4137" s="1">
        <v>0.94861111111111107</v>
      </c>
      <c r="M4137">
        <v>-3</v>
      </c>
      <c r="N4137">
        <v>267</v>
      </c>
      <c r="O4137" s="14">
        <f>Flights[[#This Row],[Length (min)]]/60</f>
        <v>4.45</v>
      </c>
      <c r="P4137">
        <v>2343</v>
      </c>
      <c r="Q4137" s="17">
        <f>IFERROR(Flights[[#This Row],[Distance]]/Flights[[#This Row],[Length (hr)]],"")</f>
        <v>526.51685393258424</v>
      </c>
      <c r="R4137" s="1">
        <v>0.2722222222222222</v>
      </c>
      <c r="S4137" s="1">
        <v>0.2590277777777778</v>
      </c>
      <c r="T4137">
        <v>-19</v>
      </c>
      <c r="U4137" t="str">
        <f>IF(Flights[[#This Row],[Arrival Delay]]="","Cancelled",IF(Flights[[#This Row],[Arrival Delay]]&gt;15,"Delayed","On time"))</f>
        <v>On time</v>
      </c>
      <c r="V4137" t="str">
        <f>IF(Flights[[#This Row],[Status]]&lt;&gt;"Delayed","",IF(Flights[[#This Row],[Arrival Delay]]&gt;120,"Severe",IF(Flights[[#This Row],[Arrival Delay]]&gt;60,"Major","Moderate")))</f>
        <v/>
      </c>
      <c r="X4137" t="str">
        <f>IF(OR(AND(Flights[[#This Row],[Status]]="Cancelled",Flights[[#This Row],[Cancellation Reason]]="Airline/Carrier"),Flights[[#This Row],[Delay Type]]="Severe"),"Yes","No")</f>
        <v>No</v>
      </c>
    </row>
    <row r="4138" spans="1:24" x14ac:dyDescent="0.25">
      <c r="A4138" s="3">
        <v>42305</v>
      </c>
      <c r="B4138">
        <f>WEEKNUM(Flights[[#This Row],[Date]],2)</f>
        <v>44</v>
      </c>
      <c r="C4138">
        <f>WEEKDAY(Flights[[#This Row],[Date]],2)</f>
        <v>3</v>
      </c>
      <c r="D4138" t="s">
        <v>1719</v>
      </c>
      <c r="E4138" t="s">
        <v>1995</v>
      </c>
      <c r="F4138" t="s">
        <v>0</v>
      </c>
      <c r="G4138" t="s">
        <v>15</v>
      </c>
      <c r="H4138" t="str">
        <f>_xlfn.XLOOKUP(Flights[[#This Row],[Destination]],Airports!$A$1:$A$77,Airports!$D$1:$D$77,"Code not found")</f>
        <v>Las Vegas</v>
      </c>
      <c r="I4138" t="str" cm="1">
        <f t="array" ref="I4138">_xlfn.XLOOKUP(Flights[[#This Row],[Destination]],_xlfn._TRO_TRAILING(Airports!A:A),_xlfn._TRO_TRAILING(Airports!E:E),"Code not found")</f>
        <v>NV</v>
      </c>
      <c r="J4138" s="1">
        <v>0.26041666666666669</v>
      </c>
      <c r="K4138">
        <f>HOUR(Flights[[#This Row],[Scheduled Departure]])</f>
        <v>6</v>
      </c>
      <c r="L4138" s="1">
        <v>0.25972222222222224</v>
      </c>
      <c r="M4138">
        <v>-1</v>
      </c>
      <c r="N4138">
        <v>70</v>
      </c>
      <c r="O4138" s="14">
        <f>Flights[[#This Row],[Length (min)]]/60</f>
        <v>1.1666666666666667</v>
      </c>
      <c r="P4138">
        <v>236</v>
      </c>
      <c r="Q4138" s="17">
        <f>IFERROR(Flights[[#This Row],[Distance]]/Flights[[#This Row],[Length (hr)]],"")</f>
        <v>202.28571428571428</v>
      </c>
      <c r="R4138" s="1">
        <v>0.30902777777777779</v>
      </c>
      <c r="S4138" s="1">
        <v>0.30833333333333335</v>
      </c>
      <c r="T4138">
        <v>-1</v>
      </c>
      <c r="U4138" t="str">
        <f>IF(Flights[[#This Row],[Arrival Delay]]="","Cancelled",IF(Flights[[#This Row],[Arrival Delay]]&gt;15,"Delayed","On time"))</f>
        <v>On time</v>
      </c>
      <c r="V4138" t="str">
        <f>IF(Flights[[#This Row],[Status]]&lt;&gt;"Delayed","",IF(Flights[[#This Row],[Arrival Delay]]&gt;120,"Severe",IF(Flights[[#This Row],[Arrival Delay]]&gt;60,"Major","Moderate")))</f>
        <v/>
      </c>
      <c r="X4138" t="str">
        <f>IF(OR(AND(Flights[[#This Row],[Status]]="Cancelled",Flights[[#This Row],[Cancellation Reason]]="Airline/Carrier"),Flights[[#This Row],[Delay Type]]="Severe"),"Yes","No")</f>
        <v>No</v>
      </c>
    </row>
    <row r="4139" spans="1:24" x14ac:dyDescent="0.25">
      <c r="A4139" s="3">
        <v>42305</v>
      </c>
      <c r="B4139">
        <f>WEEKNUM(Flights[[#This Row],[Date]],2)</f>
        <v>44</v>
      </c>
      <c r="C4139">
        <f>WEEKDAY(Flights[[#This Row],[Date]],2)</f>
        <v>3</v>
      </c>
      <c r="D4139" t="s">
        <v>783</v>
      </c>
      <c r="E4139" t="s">
        <v>1990</v>
      </c>
      <c r="F4139" t="s">
        <v>0</v>
      </c>
      <c r="G4139" t="s">
        <v>293</v>
      </c>
      <c r="H4139" t="str">
        <f>_xlfn.XLOOKUP(Flights[[#This Row],[Destination]],Airports!$A$1:$A$77,Airports!$D$1:$D$77,"Code not found")</f>
        <v>Houston</v>
      </c>
      <c r="I4139" t="str" cm="1">
        <f t="array" ref="I4139">_xlfn.XLOOKUP(Flights[[#This Row],[Destination]],_xlfn._TRO_TRAILING(Airports!A:A),_xlfn._TRO_TRAILING(Airports!E:E),"Code not found")</f>
        <v>TX</v>
      </c>
      <c r="J4139" s="1">
        <v>0.28749999999999998</v>
      </c>
      <c r="K4139">
        <f>HOUR(Flights[[#This Row],[Scheduled Departure]])</f>
        <v>6</v>
      </c>
      <c r="L4139" s="1">
        <v>0.28819444444444442</v>
      </c>
      <c r="M4139">
        <v>1</v>
      </c>
      <c r="N4139">
        <v>199</v>
      </c>
      <c r="O4139" s="14">
        <f>Flights[[#This Row],[Length (min)]]/60</f>
        <v>3.3166666666666669</v>
      </c>
      <c r="P4139">
        <v>1379</v>
      </c>
      <c r="Q4139" s="17">
        <f>IFERROR(Flights[[#This Row],[Distance]]/Flights[[#This Row],[Length (hr)]],"")</f>
        <v>415.7788944723618</v>
      </c>
      <c r="R4139" s="1">
        <v>0.50902777777777775</v>
      </c>
      <c r="S4139" s="1">
        <v>0.50972222222222219</v>
      </c>
      <c r="T4139">
        <v>1</v>
      </c>
      <c r="U4139" t="str">
        <f>IF(Flights[[#This Row],[Arrival Delay]]="","Cancelled",IF(Flights[[#This Row],[Arrival Delay]]&gt;15,"Delayed","On time"))</f>
        <v>On time</v>
      </c>
      <c r="V4139" t="str">
        <f>IF(Flights[[#This Row],[Status]]&lt;&gt;"Delayed","",IF(Flights[[#This Row],[Arrival Delay]]&gt;120,"Severe",IF(Flights[[#This Row],[Arrival Delay]]&gt;60,"Major","Moderate")))</f>
        <v/>
      </c>
      <c r="X4139" t="str">
        <f>IF(OR(AND(Flights[[#This Row],[Status]]="Cancelled",Flights[[#This Row],[Cancellation Reason]]="Airline/Carrier"),Flights[[#This Row],[Delay Type]]="Severe"),"Yes","No")</f>
        <v>No</v>
      </c>
    </row>
    <row r="4140" spans="1:24" x14ac:dyDescent="0.25">
      <c r="A4140" s="3">
        <v>42305</v>
      </c>
      <c r="B4140">
        <f>WEEKNUM(Flights[[#This Row],[Date]],2)</f>
        <v>44</v>
      </c>
      <c r="C4140">
        <f>WEEKDAY(Flights[[#This Row],[Date]],2)</f>
        <v>3</v>
      </c>
      <c r="D4140" t="s">
        <v>1107</v>
      </c>
      <c r="E4140" t="s">
        <v>1995</v>
      </c>
      <c r="F4140" t="s">
        <v>0</v>
      </c>
      <c r="G4140" t="s">
        <v>306</v>
      </c>
      <c r="H4140" t="str">
        <f>_xlfn.XLOOKUP(Flights[[#This Row],[Destination]],Airports!$A$1:$A$77,Airports!$D$1:$D$77,"Code not found")</f>
        <v>Chicago</v>
      </c>
      <c r="I4140" t="str" cm="1">
        <f t="array" ref="I4140">_xlfn.XLOOKUP(Flights[[#This Row],[Destination]],_xlfn._TRO_TRAILING(Airports!A:A),_xlfn._TRO_TRAILING(Airports!E:E),"Code not found")</f>
        <v>IL</v>
      </c>
      <c r="J4140" s="1">
        <v>0.36458333333333331</v>
      </c>
      <c r="K4140">
        <f>HOUR(Flights[[#This Row],[Scheduled Departure]])</f>
        <v>8</v>
      </c>
      <c r="L4140" s="1">
        <v>0.36458333333333331</v>
      </c>
      <c r="M4140">
        <v>0</v>
      </c>
      <c r="N4140">
        <v>225</v>
      </c>
      <c r="O4140" s="14">
        <f>Flights[[#This Row],[Length (min)]]/60</f>
        <v>3.75</v>
      </c>
      <c r="P4140">
        <v>1750</v>
      </c>
      <c r="Q4140" s="17">
        <f>IFERROR(Flights[[#This Row],[Distance]]/Flights[[#This Row],[Length (hr)]],"")</f>
        <v>466.66666666666669</v>
      </c>
      <c r="R4140" s="1">
        <v>0.61111111111111116</v>
      </c>
      <c r="S4140" s="1">
        <v>0.60416666666666663</v>
      </c>
      <c r="T4140">
        <v>-10</v>
      </c>
      <c r="U4140" t="str">
        <f>IF(Flights[[#This Row],[Arrival Delay]]="","Cancelled",IF(Flights[[#This Row],[Arrival Delay]]&gt;15,"Delayed","On time"))</f>
        <v>On time</v>
      </c>
      <c r="V4140" t="str">
        <f>IF(Flights[[#This Row],[Status]]&lt;&gt;"Delayed","",IF(Flights[[#This Row],[Arrival Delay]]&gt;120,"Severe",IF(Flights[[#This Row],[Arrival Delay]]&gt;60,"Major","Moderate")))</f>
        <v/>
      </c>
      <c r="X4140" t="str">
        <f>IF(OR(AND(Flights[[#This Row],[Status]]="Cancelled",Flights[[#This Row],[Cancellation Reason]]="Airline/Carrier"),Flights[[#This Row],[Delay Type]]="Severe"),"Yes","No")</f>
        <v>No</v>
      </c>
    </row>
    <row r="4141" spans="1:24" x14ac:dyDescent="0.25">
      <c r="A4141" s="3">
        <v>42305</v>
      </c>
      <c r="B4141">
        <f>WEEKNUM(Flights[[#This Row],[Date]],2)</f>
        <v>44</v>
      </c>
      <c r="C4141">
        <f>WEEKDAY(Flights[[#This Row],[Date]],2)</f>
        <v>3</v>
      </c>
      <c r="D4141" t="s">
        <v>1684</v>
      </c>
      <c r="E4141" t="s">
        <v>1995</v>
      </c>
      <c r="F4141" t="s">
        <v>0</v>
      </c>
      <c r="G4141" t="s">
        <v>303</v>
      </c>
      <c r="H4141" t="str">
        <f>_xlfn.XLOOKUP(Flights[[#This Row],[Destination]],Airports!$A$1:$A$77,Airports!$D$1:$D$77,"Code not found")</f>
        <v>Kansas City</v>
      </c>
      <c r="I4141" t="str" cm="1">
        <f t="array" ref="I4141">_xlfn.XLOOKUP(Flights[[#This Row],[Destination]],_xlfn._TRO_TRAILING(Airports!A:A),_xlfn._TRO_TRAILING(Airports!E:E),"Code not found")</f>
        <v>MO</v>
      </c>
      <c r="J4141" s="1">
        <v>0.52430555555555558</v>
      </c>
      <c r="K4141">
        <f>HOUR(Flights[[#This Row],[Scheduled Departure]])</f>
        <v>12</v>
      </c>
      <c r="L4141" s="1">
        <v>0.52152777777777781</v>
      </c>
      <c r="M4141">
        <v>-4</v>
      </c>
      <c r="N4141">
        <v>176</v>
      </c>
      <c r="O4141" s="14">
        <f>Flights[[#This Row],[Length (min)]]/60</f>
        <v>2.9333333333333331</v>
      </c>
      <c r="P4141">
        <v>1363</v>
      </c>
      <c r="Q4141" s="17">
        <f>IFERROR(Flights[[#This Row],[Distance]]/Flights[[#This Row],[Length (hr)]],"")</f>
        <v>464.65909090909093</v>
      </c>
      <c r="R4141" s="1">
        <v>0.73958333333333337</v>
      </c>
      <c r="S4141" s="1">
        <v>0.7270833333333333</v>
      </c>
      <c r="T4141">
        <v>-18</v>
      </c>
      <c r="U4141" t="str">
        <f>IF(Flights[[#This Row],[Arrival Delay]]="","Cancelled",IF(Flights[[#This Row],[Arrival Delay]]&gt;15,"Delayed","On time"))</f>
        <v>On time</v>
      </c>
      <c r="V4141" t="str">
        <f>IF(Flights[[#This Row],[Status]]&lt;&gt;"Delayed","",IF(Flights[[#This Row],[Arrival Delay]]&gt;120,"Severe",IF(Flights[[#This Row],[Arrival Delay]]&gt;60,"Major","Moderate")))</f>
        <v/>
      </c>
      <c r="X4141" t="str">
        <f>IF(OR(AND(Flights[[#This Row],[Status]]="Cancelled",Flights[[#This Row],[Cancellation Reason]]="Airline/Carrier"),Flights[[#This Row],[Delay Type]]="Severe"),"Yes","No")</f>
        <v>No</v>
      </c>
    </row>
    <row r="4142" spans="1:24" x14ac:dyDescent="0.25">
      <c r="A4142" s="3">
        <v>42305</v>
      </c>
      <c r="B4142">
        <f>WEEKNUM(Flights[[#This Row],[Date]],2)</f>
        <v>44</v>
      </c>
      <c r="C4142">
        <f>WEEKDAY(Flights[[#This Row],[Date]],2)</f>
        <v>3</v>
      </c>
      <c r="D4142" t="s">
        <v>1834</v>
      </c>
      <c r="E4142" t="s">
        <v>1989</v>
      </c>
      <c r="F4142" t="s">
        <v>0</v>
      </c>
      <c r="G4142" t="s">
        <v>314</v>
      </c>
      <c r="H4142" t="str">
        <f>_xlfn.XLOOKUP(Flights[[#This Row],[Destination]],Airports!$A$1:$A$77,Airports!$D$1:$D$77,"Code not found")</f>
        <v>Minneapolis</v>
      </c>
      <c r="I4142" t="str" cm="1">
        <f t="array" ref="I4142">_xlfn.XLOOKUP(Flights[[#This Row],[Destination]],_xlfn._TRO_TRAILING(Airports!A:A),_xlfn._TRO_TRAILING(Airports!E:E),"Code not found")</f>
        <v>MN</v>
      </c>
      <c r="J4142" s="1">
        <v>0.53125</v>
      </c>
      <c r="K4142">
        <f>HOUR(Flights[[#This Row],[Scheduled Departure]])</f>
        <v>12</v>
      </c>
      <c r="L4142" s="1">
        <v>0.53402777777777777</v>
      </c>
      <c r="M4142">
        <v>4</v>
      </c>
      <c r="N4142">
        <v>203</v>
      </c>
      <c r="O4142" s="14">
        <f>Flights[[#This Row],[Length (min)]]/60</f>
        <v>3.3833333333333333</v>
      </c>
      <c r="P4142">
        <v>1535</v>
      </c>
      <c r="Q4142" s="17">
        <f>IFERROR(Flights[[#This Row],[Distance]]/Flights[[#This Row],[Length (hr)]],"")</f>
        <v>453.69458128078816</v>
      </c>
      <c r="R4142" s="1">
        <v>0.76388888888888884</v>
      </c>
      <c r="S4142" s="1">
        <v>0.7583333333333333</v>
      </c>
      <c r="T4142">
        <v>-8</v>
      </c>
      <c r="U4142" t="str">
        <f>IF(Flights[[#This Row],[Arrival Delay]]="","Cancelled",IF(Flights[[#This Row],[Arrival Delay]]&gt;15,"Delayed","On time"))</f>
        <v>On time</v>
      </c>
      <c r="V4142" t="str">
        <f>IF(Flights[[#This Row],[Status]]&lt;&gt;"Delayed","",IF(Flights[[#This Row],[Arrival Delay]]&gt;120,"Severe",IF(Flights[[#This Row],[Arrival Delay]]&gt;60,"Major","Moderate")))</f>
        <v/>
      </c>
      <c r="X4142" t="str">
        <f>IF(OR(AND(Flights[[#This Row],[Status]]="Cancelled",Flights[[#This Row],[Cancellation Reason]]="Airline/Carrier"),Flights[[#This Row],[Delay Type]]="Severe"),"Yes","No")</f>
        <v>No</v>
      </c>
    </row>
    <row r="4143" spans="1:24" x14ac:dyDescent="0.25">
      <c r="A4143" s="3">
        <v>42305</v>
      </c>
      <c r="B4143">
        <f>WEEKNUM(Flights[[#This Row],[Date]],2)</f>
        <v>44</v>
      </c>
      <c r="C4143">
        <f>WEEKDAY(Flights[[#This Row],[Date]],2)</f>
        <v>3</v>
      </c>
      <c r="D4143" t="s">
        <v>1378</v>
      </c>
      <c r="E4143" t="s">
        <v>1996</v>
      </c>
      <c r="F4143" t="s">
        <v>0</v>
      </c>
      <c r="G4143" t="s">
        <v>10</v>
      </c>
      <c r="H4143" t="str">
        <f>_xlfn.XLOOKUP(Flights[[#This Row],[Destination]],Airports!$A$1:$A$77,Airports!$D$1:$D$77,"Code not found")</f>
        <v>Boston</v>
      </c>
      <c r="I4143" t="str" cm="1">
        <f t="array" ref="I4143">_xlfn.XLOOKUP(Flights[[#This Row],[Destination]],_xlfn._TRO_TRAILING(Airports!A:A),_xlfn._TRO_TRAILING(Airports!E:E),"Code not found")</f>
        <v>MA</v>
      </c>
      <c r="J4143" s="1">
        <v>0.56944444444444442</v>
      </c>
      <c r="K4143">
        <f>HOUR(Flights[[#This Row],[Scheduled Departure]])</f>
        <v>13</v>
      </c>
      <c r="L4143" s="1">
        <v>0.56597222222222221</v>
      </c>
      <c r="M4143">
        <v>-5</v>
      </c>
      <c r="N4143">
        <v>309</v>
      </c>
      <c r="O4143" s="14">
        <f>Flights[[#This Row],[Length (min)]]/60</f>
        <v>5.15</v>
      </c>
      <c r="P4143">
        <v>2611</v>
      </c>
      <c r="Q4143" s="17">
        <f>IFERROR(Flights[[#This Row],[Distance]]/Flights[[#This Row],[Length (hr)]],"")</f>
        <v>506.99029126213588</v>
      </c>
      <c r="R4143" s="1">
        <v>0.92013888888888884</v>
      </c>
      <c r="S4143" s="1">
        <v>0.90555555555555556</v>
      </c>
      <c r="T4143">
        <v>-21</v>
      </c>
      <c r="U4143" t="str">
        <f>IF(Flights[[#This Row],[Arrival Delay]]="","Cancelled",IF(Flights[[#This Row],[Arrival Delay]]&gt;15,"Delayed","On time"))</f>
        <v>On time</v>
      </c>
      <c r="V4143" t="str">
        <f>IF(Flights[[#This Row],[Status]]&lt;&gt;"Delayed","",IF(Flights[[#This Row],[Arrival Delay]]&gt;120,"Severe",IF(Flights[[#This Row],[Arrival Delay]]&gt;60,"Major","Moderate")))</f>
        <v/>
      </c>
      <c r="X4143" t="str">
        <f>IF(OR(AND(Flights[[#This Row],[Status]]="Cancelled",Flights[[#This Row],[Cancellation Reason]]="Airline/Carrier"),Flights[[#This Row],[Delay Type]]="Severe"),"Yes","No")</f>
        <v>No</v>
      </c>
    </row>
    <row r="4144" spans="1:24" x14ac:dyDescent="0.25">
      <c r="A4144" s="3">
        <v>42305</v>
      </c>
      <c r="B4144">
        <f>WEEKNUM(Flights[[#This Row],[Date]],2)</f>
        <v>44</v>
      </c>
      <c r="C4144">
        <f>WEEKDAY(Flights[[#This Row],[Date]],2)</f>
        <v>3</v>
      </c>
      <c r="D4144" t="s">
        <v>1835</v>
      </c>
      <c r="E4144" t="s">
        <v>1989</v>
      </c>
      <c r="F4144" t="s">
        <v>0</v>
      </c>
      <c r="G4144" t="s">
        <v>347</v>
      </c>
      <c r="H4144" t="str">
        <f>_xlfn.XLOOKUP(Flights[[#This Row],[Destination]],Airports!$A$1:$A$77,Airports!$D$1:$D$77,"Code not found")</f>
        <v>San Jose</v>
      </c>
      <c r="I4144" t="str" cm="1">
        <f t="array" ref="I4144">_xlfn.XLOOKUP(Flights[[#This Row],[Destination]],_xlfn._TRO_TRAILING(Airports!A:A),_xlfn._TRO_TRAILING(Airports!E:E),"Code not found")</f>
        <v>CA</v>
      </c>
      <c r="J4144" s="1">
        <v>0.69791666666666663</v>
      </c>
      <c r="K4144">
        <f>HOUR(Flights[[#This Row],[Scheduled Departure]])</f>
        <v>16</v>
      </c>
      <c r="L4144" s="1">
        <v>0.69722222222222219</v>
      </c>
      <c r="M4144">
        <v>-1</v>
      </c>
      <c r="N4144">
        <v>70</v>
      </c>
      <c r="O4144" s="14">
        <f>Flights[[#This Row],[Length (min)]]/60</f>
        <v>1.1666666666666667</v>
      </c>
      <c r="P4144">
        <v>308</v>
      </c>
      <c r="Q4144" s="17">
        <f>IFERROR(Flights[[#This Row],[Distance]]/Flights[[#This Row],[Length (hr)]],"")</f>
        <v>264</v>
      </c>
      <c r="R4144" s="1">
        <v>0.74722222222222223</v>
      </c>
      <c r="S4144" s="1">
        <v>0.74583333333333335</v>
      </c>
      <c r="T4144">
        <v>-2</v>
      </c>
      <c r="U4144" t="str">
        <f>IF(Flights[[#This Row],[Arrival Delay]]="","Cancelled",IF(Flights[[#This Row],[Arrival Delay]]&gt;15,"Delayed","On time"))</f>
        <v>On time</v>
      </c>
      <c r="V4144" t="str">
        <f>IF(Flights[[#This Row],[Status]]&lt;&gt;"Delayed","",IF(Flights[[#This Row],[Arrival Delay]]&gt;120,"Severe",IF(Flights[[#This Row],[Arrival Delay]]&gt;60,"Major","Moderate")))</f>
        <v/>
      </c>
      <c r="X4144" t="str">
        <f>IF(OR(AND(Flights[[#This Row],[Status]]="Cancelled",Flights[[#This Row],[Cancellation Reason]]="Airline/Carrier"),Flights[[#This Row],[Delay Type]]="Severe"),"Yes","No")</f>
        <v>No</v>
      </c>
    </row>
    <row r="4145" spans="1:24" x14ac:dyDescent="0.25">
      <c r="A4145" s="3">
        <v>42305</v>
      </c>
      <c r="B4145">
        <f>WEEKNUM(Flights[[#This Row],[Date]],2)</f>
        <v>44</v>
      </c>
      <c r="C4145">
        <f>WEEKDAY(Flights[[#This Row],[Date]],2)</f>
        <v>3</v>
      </c>
      <c r="D4145" t="s">
        <v>90</v>
      </c>
      <c r="E4145" t="s">
        <v>1987</v>
      </c>
      <c r="F4145" t="s">
        <v>0</v>
      </c>
      <c r="G4145" t="s">
        <v>19</v>
      </c>
      <c r="H4145" t="str">
        <f>_xlfn.XLOOKUP(Flights[[#This Row],[Destination]],Airports!$A$1:$A$77,Airports!$D$1:$D$77,"Code not found")</f>
        <v>Kona</v>
      </c>
      <c r="I4145" t="str" cm="1">
        <f t="array" ref="I4145">_xlfn.XLOOKUP(Flights[[#This Row],[Destination]],_xlfn._TRO_TRAILING(Airports!A:A),_xlfn._TRO_TRAILING(Airports!E:E),"Code not found")</f>
        <v>HI</v>
      </c>
      <c r="J4145" s="1">
        <v>0.75</v>
      </c>
      <c r="K4145">
        <f>HOUR(Flights[[#This Row],[Scheduled Departure]])</f>
        <v>18</v>
      </c>
      <c r="L4145" s="1">
        <v>0.82638888888888884</v>
      </c>
      <c r="M4145">
        <v>110</v>
      </c>
      <c r="N4145">
        <v>310</v>
      </c>
      <c r="O4145" s="14">
        <f>Flights[[#This Row],[Length (min)]]/60</f>
        <v>5.166666666666667</v>
      </c>
      <c r="P4145">
        <v>2504</v>
      </c>
      <c r="Q4145" s="17">
        <f>IFERROR(Flights[[#This Row],[Distance]]/Flights[[#This Row],[Length (hr)]],"")</f>
        <v>484.64516129032256</v>
      </c>
      <c r="R4145" s="1">
        <v>0.87013888888888891</v>
      </c>
      <c r="S4145" s="1">
        <v>0.91666666666666663</v>
      </c>
      <c r="T4145">
        <v>67</v>
      </c>
      <c r="U4145" t="str">
        <f>IF(Flights[[#This Row],[Arrival Delay]]="","Cancelled",IF(Flights[[#This Row],[Arrival Delay]]&gt;15,"Delayed","On time"))</f>
        <v>Delayed</v>
      </c>
      <c r="V4145" t="str">
        <f>IF(Flights[[#This Row],[Status]]&lt;&gt;"Delayed","",IF(Flights[[#This Row],[Arrival Delay]]&gt;120,"Severe",IF(Flights[[#This Row],[Arrival Delay]]&gt;60,"Major","Moderate")))</f>
        <v>Major</v>
      </c>
      <c r="X4145" t="str">
        <f>IF(OR(AND(Flights[[#This Row],[Status]]="Cancelled",Flights[[#This Row],[Cancellation Reason]]="Airline/Carrier"),Flights[[#This Row],[Delay Type]]="Severe"),"Yes","No")</f>
        <v>No</v>
      </c>
    </row>
    <row r="4146" spans="1:24" x14ac:dyDescent="0.25">
      <c r="A4146" s="3">
        <v>42305</v>
      </c>
      <c r="B4146">
        <f>WEEKNUM(Flights[[#This Row],[Date]],2)</f>
        <v>44</v>
      </c>
      <c r="C4146">
        <f>WEEKDAY(Flights[[#This Row],[Date]],2)</f>
        <v>3</v>
      </c>
      <c r="D4146" t="s">
        <v>1380</v>
      </c>
      <c r="E4146" t="s">
        <v>1998</v>
      </c>
      <c r="F4146" t="s">
        <v>0</v>
      </c>
      <c r="G4146" t="s">
        <v>273</v>
      </c>
      <c r="H4146" t="str">
        <f>_xlfn.XLOOKUP(Flights[[#This Row],[Destination]],Airports!$A$1:$A$77,Airports!$D$1:$D$77,"Code not found")</f>
        <v>Denver</v>
      </c>
      <c r="I4146" t="str" cm="1">
        <f t="array" ref="I4146">_xlfn.XLOOKUP(Flights[[#This Row],[Destination]],_xlfn._TRO_TRAILING(Airports!A:A),_xlfn._TRO_TRAILING(Airports!E:E),"Code not found")</f>
        <v>CO</v>
      </c>
      <c r="J4146" s="1">
        <v>0.79166666666666663</v>
      </c>
      <c r="K4146">
        <f>HOUR(Flights[[#This Row],[Scheduled Departure]])</f>
        <v>19</v>
      </c>
      <c r="L4146" s="1">
        <v>0.78611111111111109</v>
      </c>
      <c r="M4146">
        <v>-8</v>
      </c>
      <c r="N4146">
        <v>129</v>
      </c>
      <c r="O4146" s="14">
        <f>Flights[[#This Row],[Length (min)]]/60</f>
        <v>2.15</v>
      </c>
      <c r="P4146">
        <v>862</v>
      </c>
      <c r="Q4146" s="17">
        <f>IFERROR(Flights[[#This Row],[Distance]]/Flights[[#This Row],[Length (hr)]],"")</f>
        <v>400.93023255813955</v>
      </c>
      <c r="R4146" s="1">
        <v>0.92569444444444449</v>
      </c>
      <c r="S4146" s="1">
        <v>0.91736111111111107</v>
      </c>
      <c r="T4146">
        <v>-12</v>
      </c>
      <c r="U4146" t="str">
        <f>IF(Flights[[#This Row],[Arrival Delay]]="","Cancelled",IF(Flights[[#This Row],[Arrival Delay]]&gt;15,"Delayed","On time"))</f>
        <v>On time</v>
      </c>
      <c r="V4146" t="str">
        <f>IF(Flights[[#This Row],[Status]]&lt;&gt;"Delayed","",IF(Flights[[#This Row],[Arrival Delay]]&gt;120,"Severe",IF(Flights[[#This Row],[Arrival Delay]]&gt;60,"Major","Moderate")))</f>
        <v/>
      </c>
      <c r="X4146" t="str">
        <f>IF(OR(AND(Flights[[#This Row],[Status]]="Cancelled",Flights[[#This Row],[Cancellation Reason]]="Airline/Carrier"),Flights[[#This Row],[Delay Type]]="Severe"),"Yes","No")</f>
        <v>No</v>
      </c>
    </row>
    <row r="4147" spans="1:24" x14ac:dyDescent="0.25">
      <c r="A4147" s="3">
        <v>42306</v>
      </c>
      <c r="B4147">
        <f>WEEKNUM(Flights[[#This Row],[Date]],2)</f>
        <v>44</v>
      </c>
      <c r="C4147">
        <f>WEEKDAY(Flights[[#This Row],[Date]],2)</f>
        <v>4</v>
      </c>
      <c r="D4147" t="s">
        <v>1793</v>
      </c>
      <c r="E4147" t="s">
        <v>1995</v>
      </c>
      <c r="F4147" t="s">
        <v>0</v>
      </c>
      <c r="G4147" t="s">
        <v>303</v>
      </c>
      <c r="H4147" t="str">
        <f>_xlfn.XLOOKUP(Flights[[#This Row],[Destination]],Airports!$A$1:$A$77,Airports!$D$1:$D$77,"Code not found")</f>
        <v>Kansas City</v>
      </c>
      <c r="I4147" t="str" cm="1">
        <f t="array" ref="I4147">_xlfn.XLOOKUP(Flights[[#This Row],[Destination]],_xlfn._TRO_TRAILING(Airports!A:A),_xlfn._TRO_TRAILING(Airports!E:E),"Code not found")</f>
        <v>MO</v>
      </c>
      <c r="J4147" s="1">
        <v>0.25694444444444442</v>
      </c>
      <c r="K4147">
        <f>HOUR(Flights[[#This Row],[Scheduled Departure]])</f>
        <v>6</v>
      </c>
      <c r="L4147" s="1">
        <v>0.25069444444444444</v>
      </c>
      <c r="M4147">
        <v>-9</v>
      </c>
      <c r="N4147">
        <v>184</v>
      </c>
      <c r="O4147" s="14">
        <f>Flights[[#This Row],[Length (min)]]/60</f>
        <v>3.0666666666666669</v>
      </c>
      <c r="P4147">
        <v>1363</v>
      </c>
      <c r="Q4147" s="17">
        <f>IFERROR(Flights[[#This Row],[Distance]]/Flights[[#This Row],[Length (hr)]],"")</f>
        <v>444.45652173913038</v>
      </c>
      <c r="R4147" s="1">
        <v>0.47222222222222221</v>
      </c>
      <c r="S4147" s="1">
        <v>0.46180555555555558</v>
      </c>
      <c r="T4147">
        <v>-15</v>
      </c>
      <c r="U4147" t="str">
        <f>IF(Flights[[#This Row],[Arrival Delay]]="","Cancelled",IF(Flights[[#This Row],[Arrival Delay]]&gt;15,"Delayed","On time"))</f>
        <v>On time</v>
      </c>
      <c r="V4147" t="str">
        <f>IF(Flights[[#This Row],[Status]]&lt;&gt;"Delayed","",IF(Flights[[#This Row],[Arrival Delay]]&gt;120,"Severe",IF(Flights[[#This Row],[Arrival Delay]]&gt;60,"Major","Moderate")))</f>
        <v/>
      </c>
      <c r="X4147" t="str">
        <f>IF(OR(AND(Flights[[#This Row],[Status]]="Cancelled",Flights[[#This Row],[Cancellation Reason]]="Airline/Carrier"),Flights[[#This Row],[Delay Type]]="Severe"),"Yes","No")</f>
        <v>No</v>
      </c>
    </row>
    <row r="4148" spans="1:24" x14ac:dyDescent="0.25">
      <c r="A4148" s="3">
        <v>42306</v>
      </c>
      <c r="B4148">
        <f>WEEKNUM(Flights[[#This Row],[Date]],2)</f>
        <v>44</v>
      </c>
      <c r="C4148">
        <f>WEEKDAY(Flights[[#This Row],[Date]],2)</f>
        <v>4</v>
      </c>
      <c r="D4148" t="s">
        <v>1063</v>
      </c>
      <c r="E4148" t="s">
        <v>1994</v>
      </c>
      <c r="F4148" t="s">
        <v>0</v>
      </c>
      <c r="G4148" t="s">
        <v>351</v>
      </c>
      <c r="H4148" t="str">
        <f>_xlfn.XLOOKUP(Flights[[#This Row],[Destination]],Airports!$A$1:$A$77,Airports!$D$1:$D$77,"Code not found")</f>
        <v>Sacramento</v>
      </c>
      <c r="I4148" t="str" cm="1">
        <f t="array" ref="I4148">_xlfn.XLOOKUP(Flights[[#This Row],[Destination]],_xlfn._TRO_TRAILING(Airports!A:A),_xlfn._TRO_TRAILING(Airports!E:E),"Code not found")</f>
        <v>CA</v>
      </c>
      <c r="J4148" s="1">
        <v>0.3125</v>
      </c>
      <c r="K4148">
        <f>HOUR(Flights[[#This Row],[Scheduled Departure]])</f>
        <v>7</v>
      </c>
      <c r="L4148" s="1">
        <v>0.30902777777777779</v>
      </c>
      <c r="M4148">
        <v>-5</v>
      </c>
      <c r="N4148">
        <v>90</v>
      </c>
      <c r="O4148" s="14">
        <f>Flights[[#This Row],[Length (min)]]/60</f>
        <v>1.5</v>
      </c>
      <c r="P4148">
        <v>373</v>
      </c>
      <c r="Q4148" s="17">
        <f>IFERROR(Flights[[#This Row],[Distance]]/Flights[[#This Row],[Length (hr)]],"")</f>
        <v>248.66666666666666</v>
      </c>
      <c r="R4148" s="1">
        <v>0.375</v>
      </c>
      <c r="S4148" s="1">
        <v>0.37152777777777779</v>
      </c>
      <c r="T4148">
        <v>-5</v>
      </c>
      <c r="U4148" t="str">
        <f>IF(Flights[[#This Row],[Arrival Delay]]="","Cancelled",IF(Flights[[#This Row],[Arrival Delay]]&gt;15,"Delayed","On time"))</f>
        <v>On time</v>
      </c>
      <c r="V4148" t="str">
        <f>IF(Flights[[#This Row],[Status]]&lt;&gt;"Delayed","",IF(Flights[[#This Row],[Arrival Delay]]&gt;120,"Severe",IF(Flights[[#This Row],[Arrival Delay]]&gt;60,"Major","Moderate")))</f>
        <v/>
      </c>
      <c r="X4148" t="str">
        <f>IF(OR(AND(Flights[[#This Row],[Status]]="Cancelled",Flights[[#This Row],[Cancellation Reason]]="Airline/Carrier"),Flights[[#This Row],[Delay Type]]="Severe"),"Yes","No")</f>
        <v>No</v>
      </c>
    </row>
    <row r="4149" spans="1:24" x14ac:dyDescent="0.25">
      <c r="A4149" s="3">
        <v>42306</v>
      </c>
      <c r="B4149">
        <f>WEEKNUM(Flights[[#This Row],[Date]],2)</f>
        <v>44</v>
      </c>
      <c r="C4149">
        <f>WEEKDAY(Flights[[#This Row],[Date]],2)</f>
        <v>4</v>
      </c>
      <c r="D4149" t="s">
        <v>1581</v>
      </c>
      <c r="E4149" t="s">
        <v>1995</v>
      </c>
      <c r="F4149" t="s">
        <v>0</v>
      </c>
      <c r="G4149" t="s">
        <v>349</v>
      </c>
      <c r="H4149" t="str">
        <f>_xlfn.XLOOKUP(Flights[[#This Row],[Destination]],Airports!$A$1:$A$77,Airports!$D$1:$D$77,"Code not found")</f>
        <v>Salt Lake City</v>
      </c>
      <c r="I4149" t="str" cm="1">
        <f t="array" ref="I4149">_xlfn.XLOOKUP(Flights[[#This Row],[Destination]],_xlfn._TRO_TRAILING(Airports!A:A),_xlfn._TRO_TRAILING(Airports!E:E),"Code not found")</f>
        <v>UT</v>
      </c>
      <c r="J4149" s="1">
        <v>0.35416666666666669</v>
      </c>
      <c r="K4149">
        <f>HOUR(Flights[[#This Row],[Scheduled Departure]])</f>
        <v>8</v>
      </c>
      <c r="L4149" s="1">
        <v>0.35347222222222224</v>
      </c>
      <c r="M4149">
        <v>-1</v>
      </c>
      <c r="N4149">
        <v>96</v>
      </c>
      <c r="O4149" s="14">
        <f>Flights[[#This Row],[Length (min)]]/60</f>
        <v>1.6</v>
      </c>
      <c r="P4149">
        <v>590</v>
      </c>
      <c r="Q4149" s="17">
        <f>IFERROR(Flights[[#This Row],[Distance]]/Flights[[#This Row],[Length (hr)]],"")</f>
        <v>368.75</v>
      </c>
      <c r="R4149" s="1">
        <v>0.46527777777777779</v>
      </c>
      <c r="S4149" s="1">
        <v>0.46180555555555558</v>
      </c>
      <c r="T4149">
        <v>-5</v>
      </c>
      <c r="U4149" t="str">
        <f>IF(Flights[[#This Row],[Arrival Delay]]="","Cancelled",IF(Flights[[#This Row],[Arrival Delay]]&gt;15,"Delayed","On time"))</f>
        <v>On time</v>
      </c>
      <c r="V4149" t="str">
        <f>IF(Flights[[#This Row],[Status]]&lt;&gt;"Delayed","",IF(Flights[[#This Row],[Arrival Delay]]&gt;120,"Severe",IF(Flights[[#This Row],[Arrival Delay]]&gt;60,"Major","Moderate")))</f>
        <v/>
      </c>
      <c r="X4149" t="str">
        <f>IF(OR(AND(Flights[[#This Row],[Status]]="Cancelled",Flights[[#This Row],[Cancellation Reason]]="Airline/Carrier"),Flights[[#This Row],[Delay Type]]="Severe"),"Yes","No")</f>
        <v>No</v>
      </c>
    </row>
    <row r="4150" spans="1:24" x14ac:dyDescent="0.25">
      <c r="A4150" s="3">
        <v>42306</v>
      </c>
      <c r="B4150">
        <f>WEEKNUM(Flights[[#This Row],[Date]],2)</f>
        <v>44</v>
      </c>
      <c r="C4150">
        <f>WEEKDAY(Flights[[#This Row],[Date]],2)</f>
        <v>4</v>
      </c>
      <c r="D4150" t="s">
        <v>1673</v>
      </c>
      <c r="E4150" t="s">
        <v>1995</v>
      </c>
      <c r="F4150" t="s">
        <v>0</v>
      </c>
      <c r="G4150" t="s">
        <v>6</v>
      </c>
      <c r="H4150" t="str">
        <f>_xlfn.XLOOKUP(Flights[[#This Row],[Destination]],Airports!$A$1:$A$77,Airports!$D$1:$D$77,"Code not found")</f>
        <v>Nashville</v>
      </c>
      <c r="I4150" t="str" cm="1">
        <f t="array" ref="I4150">_xlfn.XLOOKUP(Flights[[#This Row],[Destination]],_xlfn._TRO_TRAILING(Airports!A:A),_xlfn._TRO_TRAILING(Airports!E:E),"Code not found")</f>
        <v>TN</v>
      </c>
      <c r="J4150" s="1">
        <v>0.375</v>
      </c>
      <c r="K4150">
        <f>HOUR(Flights[[#This Row],[Scheduled Departure]])</f>
        <v>9</v>
      </c>
      <c r="L4150" s="1">
        <v>0.37777777777777777</v>
      </c>
      <c r="M4150">
        <v>4</v>
      </c>
      <c r="N4150">
        <v>230</v>
      </c>
      <c r="O4150" s="14">
        <f>Flights[[#This Row],[Length (min)]]/60</f>
        <v>3.8333333333333335</v>
      </c>
      <c r="P4150">
        <v>1797</v>
      </c>
      <c r="Q4150" s="17">
        <f>IFERROR(Flights[[#This Row],[Distance]]/Flights[[#This Row],[Length (hr)]],"")</f>
        <v>468.78260869565213</v>
      </c>
      <c r="R4150" s="1">
        <v>0.625</v>
      </c>
      <c r="S4150" s="1">
        <v>0.62083333333333335</v>
      </c>
      <c r="T4150">
        <v>-6</v>
      </c>
      <c r="U4150" t="str">
        <f>IF(Flights[[#This Row],[Arrival Delay]]="","Cancelled",IF(Flights[[#This Row],[Arrival Delay]]&gt;15,"Delayed","On time"))</f>
        <v>On time</v>
      </c>
      <c r="V4150" t="str">
        <f>IF(Flights[[#This Row],[Status]]&lt;&gt;"Delayed","",IF(Flights[[#This Row],[Arrival Delay]]&gt;120,"Severe",IF(Flights[[#This Row],[Arrival Delay]]&gt;60,"Major","Moderate")))</f>
        <v/>
      </c>
      <c r="X4150" t="str">
        <f>IF(OR(AND(Flights[[#This Row],[Status]]="Cancelled",Flights[[#This Row],[Cancellation Reason]]="Airline/Carrier"),Flights[[#This Row],[Delay Type]]="Severe"),"Yes","No")</f>
        <v>No</v>
      </c>
    </row>
    <row r="4151" spans="1:24" x14ac:dyDescent="0.25">
      <c r="A4151" s="3">
        <v>42306</v>
      </c>
      <c r="B4151">
        <f>WEEKNUM(Flights[[#This Row],[Date]],2)</f>
        <v>44</v>
      </c>
      <c r="C4151">
        <f>WEEKDAY(Flights[[#This Row],[Date]],2)</f>
        <v>4</v>
      </c>
      <c r="D4151" t="s">
        <v>1685</v>
      </c>
      <c r="E4151" t="s">
        <v>1995</v>
      </c>
      <c r="F4151" t="s">
        <v>0</v>
      </c>
      <c r="G4151" t="s">
        <v>9</v>
      </c>
      <c r="H4151" t="str">
        <f>_xlfn.XLOOKUP(Flights[[#This Row],[Destination]],Airports!$A$1:$A$77,Airports!$D$1:$D$77,"Code not found")</f>
        <v>San Francisco</v>
      </c>
      <c r="I4151" t="str" cm="1">
        <f t="array" ref="I4151">_xlfn.XLOOKUP(Flights[[#This Row],[Destination]],_xlfn._TRO_TRAILING(Airports!A:A),_xlfn._TRO_TRAILING(Airports!E:E),"Code not found")</f>
        <v>CA</v>
      </c>
      <c r="J4151" s="1">
        <v>0.52430555555555558</v>
      </c>
      <c r="K4151">
        <f>HOUR(Flights[[#This Row],[Scheduled Departure]])</f>
        <v>12</v>
      </c>
      <c r="L4151" s="1">
        <v>0.52430555555555558</v>
      </c>
      <c r="M4151">
        <v>0</v>
      </c>
      <c r="N4151">
        <v>75</v>
      </c>
      <c r="O4151" s="14">
        <f>Flights[[#This Row],[Length (min)]]/60</f>
        <v>1.25</v>
      </c>
      <c r="P4151">
        <v>337</v>
      </c>
      <c r="Q4151" s="17">
        <f>IFERROR(Flights[[#This Row],[Distance]]/Flights[[#This Row],[Length (hr)]],"")</f>
        <v>269.60000000000002</v>
      </c>
      <c r="R4151" s="1">
        <v>0.57986111111111116</v>
      </c>
      <c r="S4151" s="1">
        <v>0.57638888888888884</v>
      </c>
      <c r="T4151">
        <v>-5</v>
      </c>
      <c r="U4151" t="str">
        <f>IF(Flights[[#This Row],[Arrival Delay]]="","Cancelled",IF(Flights[[#This Row],[Arrival Delay]]&gt;15,"Delayed","On time"))</f>
        <v>On time</v>
      </c>
      <c r="V4151" t="str">
        <f>IF(Flights[[#This Row],[Status]]&lt;&gt;"Delayed","",IF(Flights[[#This Row],[Arrival Delay]]&gt;120,"Severe",IF(Flights[[#This Row],[Arrival Delay]]&gt;60,"Major","Moderate")))</f>
        <v/>
      </c>
      <c r="X4151" t="str">
        <f>IF(OR(AND(Flights[[#This Row],[Status]]="Cancelled",Flights[[#This Row],[Cancellation Reason]]="Airline/Carrier"),Flights[[#This Row],[Delay Type]]="Severe"),"Yes","No")</f>
        <v>No</v>
      </c>
    </row>
    <row r="4152" spans="1:24" x14ac:dyDescent="0.25">
      <c r="A4152" s="3">
        <v>42306</v>
      </c>
      <c r="B4152">
        <f>WEEKNUM(Flights[[#This Row],[Date]],2)</f>
        <v>44</v>
      </c>
      <c r="C4152">
        <f>WEEKDAY(Flights[[#This Row],[Date]],2)</f>
        <v>4</v>
      </c>
      <c r="D4152" t="s">
        <v>1037</v>
      </c>
      <c r="E4152" t="s">
        <v>1990</v>
      </c>
      <c r="F4152" t="s">
        <v>0</v>
      </c>
      <c r="G4152" t="s">
        <v>273</v>
      </c>
      <c r="H4152" t="str">
        <f>_xlfn.XLOOKUP(Flights[[#This Row],[Destination]],Airports!$A$1:$A$77,Airports!$D$1:$D$77,"Code not found")</f>
        <v>Denver</v>
      </c>
      <c r="I4152" t="str" cm="1">
        <f t="array" ref="I4152">_xlfn.XLOOKUP(Flights[[#This Row],[Destination]],_xlfn._TRO_TRAILING(Airports!A:A),_xlfn._TRO_TRAILING(Airports!E:E),"Code not found")</f>
        <v>CO</v>
      </c>
      <c r="J4152" s="1">
        <v>0.54513888888888884</v>
      </c>
      <c r="K4152">
        <f>HOUR(Flights[[#This Row],[Scheduled Departure]])</f>
        <v>13</v>
      </c>
      <c r="L4152" s="1">
        <v>0.5395833333333333</v>
      </c>
      <c r="M4152">
        <v>-8</v>
      </c>
      <c r="N4152">
        <v>131</v>
      </c>
      <c r="O4152" s="14">
        <f>Flights[[#This Row],[Length (min)]]/60</f>
        <v>2.1833333333333331</v>
      </c>
      <c r="P4152">
        <v>862</v>
      </c>
      <c r="Q4152" s="17">
        <f>IFERROR(Flights[[#This Row],[Distance]]/Flights[[#This Row],[Length (hr)]],"")</f>
        <v>394.80916030534354</v>
      </c>
      <c r="R4152" s="1">
        <v>0.68333333333333335</v>
      </c>
      <c r="S4152" s="1">
        <v>0.67222222222222228</v>
      </c>
      <c r="T4152">
        <v>-16</v>
      </c>
      <c r="U4152" t="str">
        <f>IF(Flights[[#This Row],[Arrival Delay]]="","Cancelled",IF(Flights[[#This Row],[Arrival Delay]]&gt;15,"Delayed","On time"))</f>
        <v>On time</v>
      </c>
      <c r="V4152" t="str">
        <f>IF(Flights[[#This Row],[Status]]&lt;&gt;"Delayed","",IF(Flights[[#This Row],[Arrival Delay]]&gt;120,"Severe",IF(Flights[[#This Row],[Arrival Delay]]&gt;60,"Major","Moderate")))</f>
        <v/>
      </c>
      <c r="X4152" t="str">
        <f>IF(OR(AND(Flights[[#This Row],[Status]]="Cancelled",Flights[[#This Row],[Cancellation Reason]]="Airline/Carrier"),Flights[[#This Row],[Delay Type]]="Severe"),"Yes","No")</f>
        <v>No</v>
      </c>
    </row>
    <row r="4153" spans="1:24" x14ac:dyDescent="0.25">
      <c r="A4153" s="3">
        <v>42306</v>
      </c>
      <c r="B4153">
        <f>WEEKNUM(Flights[[#This Row],[Date]],2)</f>
        <v>44</v>
      </c>
      <c r="C4153">
        <f>WEEKDAY(Flights[[#This Row],[Date]],2)</f>
        <v>4</v>
      </c>
      <c r="D4153" t="s">
        <v>551</v>
      </c>
      <c r="E4153" t="s">
        <v>1993</v>
      </c>
      <c r="F4153" t="s">
        <v>0</v>
      </c>
      <c r="G4153" t="s">
        <v>15</v>
      </c>
      <c r="H4153" t="str">
        <f>_xlfn.XLOOKUP(Flights[[#This Row],[Destination]],Airports!$A$1:$A$77,Airports!$D$1:$D$77,"Code not found")</f>
        <v>Las Vegas</v>
      </c>
      <c r="I4153" t="str" cm="1">
        <f t="array" ref="I4153">_xlfn.XLOOKUP(Flights[[#This Row],[Destination]],_xlfn._TRO_TRAILING(Airports!A:A),_xlfn._TRO_TRAILING(Airports!E:E),"Code not found")</f>
        <v>NV</v>
      </c>
      <c r="J4153" s="1">
        <v>0.64583333333333337</v>
      </c>
      <c r="K4153">
        <f>HOUR(Flights[[#This Row],[Scheduled Departure]])</f>
        <v>15</v>
      </c>
      <c r="L4153" s="1">
        <v>0.65555555555555556</v>
      </c>
      <c r="M4153">
        <v>14</v>
      </c>
      <c r="N4153">
        <v>58</v>
      </c>
      <c r="O4153" s="14">
        <f>Flights[[#This Row],[Length (min)]]/60</f>
        <v>0.96666666666666667</v>
      </c>
      <c r="P4153">
        <v>236</v>
      </c>
      <c r="Q4153" s="17">
        <f>IFERROR(Flights[[#This Row],[Distance]]/Flights[[#This Row],[Length (hr)]],"")</f>
        <v>244.13793103448276</v>
      </c>
      <c r="R4153" s="1">
        <v>0.69027777777777777</v>
      </c>
      <c r="S4153" s="1">
        <v>0.6958333333333333</v>
      </c>
      <c r="T4153">
        <v>8</v>
      </c>
      <c r="U4153" t="str">
        <f>IF(Flights[[#This Row],[Arrival Delay]]="","Cancelled",IF(Flights[[#This Row],[Arrival Delay]]&gt;15,"Delayed","On time"))</f>
        <v>On time</v>
      </c>
      <c r="V4153" t="str">
        <f>IF(Flights[[#This Row],[Status]]&lt;&gt;"Delayed","",IF(Flights[[#This Row],[Arrival Delay]]&gt;120,"Severe",IF(Flights[[#This Row],[Arrival Delay]]&gt;60,"Major","Moderate")))</f>
        <v/>
      </c>
      <c r="X4153" t="str">
        <f>IF(OR(AND(Flights[[#This Row],[Status]]="Cancelled",Flights[[#This Row],[Cancellation Reason]]="Airline/Carrier"),Flights[[#This Row],[Delay Type]]="Severe"),"Yes","No")</f>
        <v>No</v>
      </c>
    </row>
    <row r="4154" spans="1:24" x14ac:dyDescent="0.25">
      <c r="A4154" s="3">
        <v>42306</v>
      </c>
      <c r="B4154">
        <f>WEEKNUM(Flights[[#This Row],[Date]],2)</f>
        <v>44</v>
      </c>
      <c r="C4154">
        <f>WEEKDAY(Flights[[#This Row],[Date]],2)</f>
        <v>4</v>
      </c>
      <c r="D4154" t="s">
        <v>226</v>
      </c>
      <c r="E4154" t="s">
        <v>1987</v>
      </c>
      <c r="F4154" t="s">
        <v>0</v>
      </c>
      <c r="G4154" t="s">
        <v>3</v>
      </c>
      <c r="H4154" t="str">
        <f>_xlfn.XLOOKUP(Flights[[#This Row],[Destination]],Airports!$A$1:$A$77,Airports!$D$1:$D$77,"Code not found")</f>
        <v>Dallas</v>
      </c>
      <c r="I4154" t="str" cm="1">
        <f t="array" ref="I4154">_xlfn.XLOOKUP(Flights[[#This Row],[Destination]],_xlfn._TRO_TRAILING(Airports!A:A),_xlfn._TRO_TRAILING(Airports!E:E),"Code not found")</f>
        <v>TX</v>
      </c>
      <c r="J4154" s="1">
        <v>0.64930555555555558</v>
      </c>
      <c r="K4154">
        <f>HOUR(Flights[[#This Row],[Scheduled Departure]])</f>
        <v>15</v>
      </c>
      <c r="L4154" s="1">
        <v>0.77430555555555558</v>
      </c>
      <c r="M4154">
        <v>180</v>
      </c>
      <c r="N4154">
        <v>190</v>
      </c>
      <c r="O4154" s="14">
        <f>Flights[[#This Row],[Length (min)]]/60</f>
        <v>3.1666666666666665</v>
      </c>
      <c r="P4154">
        <v>1235</v>
      </c>
      <c r="Q4154" s="17">
        <f>IFERROR(Flights[[#This Row],[Distance]]/Flights[[#This Row],[Length (hr)]],"")</f>
        <v>390</v>
      </c>
      <c r="R4154" s="1">
        <v>0.86875000000000002</v>
      </c>
      <c r="S4154" s="1">
        <v>0.98958333333333337</v>
      </c>
      <c r="T4154">
        <v>174</v>
      </c>
      <c r="U4154" t="str">
        <f>IF(Flights[[#This Row],[Arrival Delay]]="","Cancelled",IF(Flights[[#This Row],[Arrival Delay]]&gt;15,"Delayed","On time"))</f>
        <v>Delayed</v>
      </c>
      <c r="V4154" t="str">
        <f>IF(Flights[[#This Row],[Status]]&lt;&gt;"Delayed","",IF(Flights[[#This Row],[Arrival Delay]]&gt;120,"Severe",IF(Flights[[#This Row],[Arrival Delay]]&gt;60,"Major","Moderate")))</f>
        <v>Severe</v>
      </c>
      <c r="X4154" t="str">
        <f>IF(OR(AND(Flights[[#This Row],[Status]]="Cancelled",Flights[[#This Row],[Cancellation Reason]]="Airline/Carrier"),Flights[[#This Row],[Delay Type]]="Severe"),"Yes","No")</f>
        <v>Yes</v>
      </c>
    </row>
    <row r="4155" spans="1:24" x14ac:dyDescent="0.25">
      <c r="A4155" s="3">
        <v>42306</v>
      </c>
      <c r="B4155">
        <f>WEEKNUM(Flights[[#This Row],[Date]],2)</f>
        <v>44</v>
      </c>
      <c r="C4155">
        <f>WEEKDAY(Flights[[#This Row],[Date]],2)</f>
        <v>4</v>
      </c>
      <c r="D4155" t="s">
        <v>1705</v>
      </c>
      <c r="E4155" t="s">
        <v>1995</v>
      </c>
      <c r="F4155" t="s">
        <v>0</v>
      </c>
      <c r="G4155" t="s">
        <v>7</v>
      </c>
      <c r="H4155" t="str">
        <f>_xlfn.XLOOKUP(Flights[[#This Row],[Destination]],Airports!$A$1:$A$77,Airports!$D$1:$D$77,"Code not found")</f>
        <v>Austin</v>
      </c>
      <c r="I4155" t="str" cm="1">
        <f t="array" ref="I4155">_xlfn.XLOOKUP(Flights[[#This Row],[Destination]],_xlfn._TRO_TRAILING(Airports!A:A),_xlfn._TRO_TRAILING(Airports!E:E),"Code not found")</f>
        <v>TX</v>
      </c>
      <c r="J4155" s="1">
        <v>0.76041666666666663</v>
      </c>
      <c r="K4155">
        <f>HOUR(Flights[[#This Row],[Scheduled Departure]])</f>
        <v>18</v>
      </c>
      <c r="L4155" s="1">
        <v>0.75902777777777775</v>
      </c>
      <c r="M4155">
        <v>-2</v>
      </c>
      <c r="N4155">
        <v>160</v>
      </c>
      <c r="O4155" s="14">
        <f>Flights[[#This Row],[Length (min)]]/60</f>
        <v>2.6666666666666665</v>
      </c>
      <c r="P4155">
        <v>1242</v>
      </c>
      <c r="Q4155" s="17">
        <f>IFERROR(Flights[[#This Row],[Distance]]/Flights[[#This Row],[Length (hr)]],"")</f>
        <v>465.75</v>
      </c>
      <c r="R4155" s="1">
        <v>0.96527777777777779</v>
      </c>
      <c r="S4155" s="1">
        <v>0.95347222222222228</v>
      </c>
      <c r="T4155">
        <v>-17</v>
      </c>
      <c r="U4155" t="str">
        <f>IF(Flights[[#This Row],[Arrival Delay]]="","Cancelled",IF(Flights[[#This Row],[Arrival Delay]]&gt;15,"Delayed","On time"))</f>
        <v>On time</v>
      </c>
      <c r="V4155" t="str">
        <f>IF(Flights[[#This Row],[Status]]&lt;&gt;"Delayed","",IF(Flights[[#This Row],[Arrival Delay]]&gt;120,"Severe",IF(Flights[[#This Row],[Arrival Delay]]&gt;60,"Major","Moderate")))</f>
        <v/>
      </c>
      <c r="X4155" t="str">
        <f>IF(OR(AND(Flights[[#This Row],[Status]]="Cancelled",Flights[[#This Row],[Cancellation Reason]]="Airline/Carrier"),Flights[[#This Row],[Delay Type]]="Severe"),"Yes","No")</f>
        <v>No</v>
      </c>
    </row>
    <row r="4156" spans="1:24" x14ac:dyDescent="0.25">
      <c r="A4156" s="3">
        <v>42306</v>
      </c>
      <c r="B4156">
        <f>WEEKNUM(Flights[[#This Row],[Date]],2)</f>
        <v>44</v>
      </c>
      <c r="C4156">
        <f>WEEKDAY(Flights[[#This Row],[Date]],2)</f>
        <v>4</v>
      </c>
      <c r="D4156" t="s">
        <v>107</v>
      </c>
      <c r="E4156" t="s">
        <v>1987</v>
      </c>
      <c r="F4156" t="s">
        <v>0</v>
      </c>
      <c r="G4156" t="s">
        <v>12</v>
      </c>
      <c r="H4156" t="str">
        <f>_xlfn.XLOOKUP(Flights[[#This Row],[Destination]],Airports!$A$1:$A$77,Airports!$D$1:$D$77,"Code not found")</f>
        <v>New York</v>
      </c>
      <c r="I4156" t="str" cm="1">
        <f t="array" ref="I4156">_xlfn.XLOOKUP(Flights[[#This Row],[Destination]],_xlfn._TRO_TRAILING(Airports!A:A),_xlfn._TRO_TRAILING(Airports!E:E),"Code not found")</f>
        <v>NY</v>
      </c>
      <c r="J4156" s="1">
        <v>0.97916666666666663</v>
      </c>
      <c r="K4156">
        <f>HOUR(Flights[[#This Row],[Scheduled Departure]])</f>
        <v>23</v>
      </c>
      <c r="L4156" s="1">
        <v>0.9770833333333333</v>
      </c>
      <c r="M4156">
        <v>-3</v>
      </c>
      <c r="N4156">
        <v>309</v>
      </c>
      <c r="O4156" s="14">
        <f>Flights[[#This Row],[Length (min)]]/60</f>
        <v>5.15</v>
      </c>
      <c r="P4156">
        <v>2475</v>
      </c>
      <c r="Q4156" s="17">
        <f>IFERROR(Flights[[#This Row],[Distance]]/Flights[[#This Row],[Length (hr)]],"")</f>
        <v>480.58252427184465</v>
      </c>
      <c r="R4156" s="1">
        <v>0.33263888888888887</v>
      </c>
      <c r="S4156" s="1">
        <v>0.31666666666666665</v>
      </c>
      <c r="T4156">
        <v>-23</v>
      </c>
      <c r="U4156" t="str">
        <f>IF(Flights[[#This Row],[Arrival Delay]]="","Cancelled",IF(Flights[[#This Row],[Arrival Delay]]&gt;15,"Delayed","On time"))</f>
        <v>On time</v>
      </c>
      <c r="V4156" t="str">
        <f>IF(Flights[[#This Row],[Status]]&lt;&gt;"Delayed","",IF(Flights[[#This Row],[Arrival Delay]]&gt;120,"Severe",IF(Flights[[#This Row],[Arrival Delay]]&gt;60,"Major","Moderate")))</f>
        <v/>
      </c>
      <c r="X4156" t="str">
        <f>IF(OR(AND(Flights[[#This Row],[Status]]="Cancelled",Flights[[#This Row],[Cancellation Reason]]="Airline/Carrier"),Flights[[#This Row],[Delay Type]]="Severe"),"Yes","No")</f>
        <v>No</v>
      </c>
    </row>
    <row r="4157" spans="1:24" x14ac:dyDescent="0.25">
      <c r="A4157" s="3">
        <v>42306</v>
      </c>
      <c r="B4157">
        <f>WEEKNUM(Flights[[#This Row],[Date]],2)</f>
        <v>44</v>
      </c>
      <c r="C4157">
        <f>WEEKDAY(Flights[[#This Row],[Date]],2)</f>
        <v>4</v>
      </c>
      <c r="D4157" t="s">
        <v>183</v>
      </c>
      <c r="E4157" t="s">
        <v>1987</v>
      </c>
      <c r="F4157" t="s">
        <v>0</v>
      </c>
      <c r="G4157" t="s">
        <v>2</v>
      </c>
      <c r="H4157" t="str">
        <f>_xlfn.XLOOKUP(Flights[[#This Row],[Destination]],Airports!$A$1:$A$77,Airports!$D$1:$D$77,"Code not found")</f>
        <v>Miami</v>
      </c>
      <c r="I4157" t="str" cm="1">
        <f t="array" ref="I4157">_xlfn.XLOOKUP(Flights[[#This Row],[Destination]],_xlfn._TRO_TRAILING(Airports!A:A),_xlfn._TRO_TRAILING(Airports!E:E),"Code not found")</f>
        <v>FL</v>
      </c>
      <c r="J4157" s="1">
        <v>0.98263888888888884</v>
      </c>
      <c r="K4157">
        <f>HOUR(Flights[[#This Row],[Scheduled Departure]])</f>
        <v>23</v>
      </c>
      <c r="L4157" s="1">
        <v>0.97986111111111107</v>
      </c>
      <c r="M4157">
        <v>-4</v>
      </c>
      <c r="N4157">
        <v>297</v>
      </c>
      <c r="O4157" s="14">
        <f>Flights[[#This Row],[Length (min)]]/60</f>
        <v>4.95</v>
      </c>
      <c r="P4157">
        <v>2342</v>
      </c>
      <c r="Q4157" s="17">
        <f>IFERROR(Flights[[#This Row],[Distance]]/Flights[[#This Row],[Length (hr)]],"")</f>
        <v>473.13131313131311</v>
      </c>
      <c r="R4157" s="1">
        <v>0.31597222222222221</v>
      </c>
      <c r="S4157" s="1">
        <v>0.31111111111111112</v>
      </c>
      <c r="T4157">
        <v>-7</v>
      </c>
      <c r="U4157" t="str">
        <f>IF(Flights[[#This Row],[Arrival Delay]]="","Cancelled",IF(Flights[[#This Row],[Arrival Delay]]&gt;15,"Delayed","On time"))</f>
        <v>On time</v>
      </c>
      <c r="V4157" t="str">
        <f>IF(Flights[[#This Row],[Status]]&lt;&gt;"Delayed","",IF(Flights[[#This Row],[Arrival Delay]]&gt;120,"Severe",IF(Flights[[#This Row],[Arrival Delay]]&gt;60,"Major","Moderate")))</f>
        <v/>
      </c>
      <c r="X4157" t="str">
        <f>IF(OR(AND(Flights[[#This Row],[Status]]="Cancelled",Flights[[#This Row],[Cancellation Reason]]="Airline/Carrier"),Flights[[#This Row],[Delay Type]]="Severe"),"Yes","No")</f>
        <v>No</v>
      </c>
    </row>
    <row r="4158" spans="1:24" x14ac:dyDescent="0.25">
      <c r="A4158" s="3">
        <v>42306</v>
      </c>
      <c r="B4158">
        <f>WEEKNUM(Flights[[#This Row],[Date]],2)</f>
        <v>44</v>
      </c>
      <c r="C4158">
        <f>WEEKDAY(Flights[[#This Row],[Date]],2)</f>
        <v>4</v>
      </c>
      <c r="D4158" t="s">
        <v>747</v>
      </c>
      <c r="E4158" t="s">
        <v>1989</v>
      </c>
      <c r="F4158" t="s">
        <v>0</v>
      </c>
      <c r="G4158" t="s">
        <v>26</v>
      </c>
      <c r="H4158" t="str">
        <f>_xlfn.XLOOKUP(Flights[[#This Row],[Destination]],Airports!$A$1:$A$77,Airports!$D$1:$D$77,"Code not found")</f>
        <v>Atlanta</v>
      </c>
      <c r="I4158" t="str" cm="1">
        <f t="array" ref="I4158">_xlfn.XLOOKUP(Flights[[#This Row],[Destination]],_xlfn._TRO_TRAILING(Airports!A:A),_xlfn._TRO_TRAILING(Airports!E:E),"Code not found")</f>
        <v>GA</v>
      </c>
      <c r="J4158" s="1">
        <v>0.98958333333333337</v>
      </c>
      <c r="K4158">
        <f>HOUR(Flights[[#This Row],[Scheduled Departure]])</f>
        <v>23</v>
      </c>
      <c r="L4158" s="1">
        <v>0.99027777777777781</v>
      </c>
      <c r="M4158">
        <v>1</v>
      </c>
      <c r="N4158">
        <v>239</v>
      </c>
      <c r="O4158" s="14">
        <f>Flights[[#This Row],[Length (min)]]/60</f>
        <v>3.9833333333333334</v>
      </c>
      <c r="P4158">
        <v>1947</v>
      </c>
      <c r="Q4158" s="17">
        <f>IFERROR(Flights[[#This Row],[Distance]]/Flights[[#This Row],[Length (hr)]],"")</f>
        <v>488.78661087866107</v>
      </c>
      <c r="R4158" s="1">
        <v>0.28472222222222221</v>
      </c>
      <c r="S4158" s="1">
        <v>0.28125</v>
      </c>
      <c r="T4158">
        <v>-5</v>
      </c>
      <c r="U4158" t="str">
        <f>IF(Flights[[#This Row],[Arrival Delay]]="","Cancelled",IF(Flights[[#This Row],[Arrival Delay]]&gt;15,"Delayed","On time"))</f>
        <v>On time</v>
      </c>
      <c r="V4158" t="str">
        <f>IF(Flights[[#This Row],[Status]]&lt;&gt;"Delayed","",IF(Flights[[#This Row],[Arrival Delay]]&gt;120,"Severe",IF(Flights[[#This Row],[Arrival Delay]]&gt;60,"Major","Moderate")))</f>
        <v/>
      </c>
      <c r="X4158" t="str">
        <f>IF(OR(AND(Flights[[#This Row],[Status]]="Cancelled",Flights[[#This Row],[Cancellation Reason]]="Airline/Carrier"),Flights[[#This Row],[Delay Type]]="Severe"),"Yes","No")</f>
        <v>No</v>
      </c>
    </row>
    <row r="4159" spans="1:24" x14ac:dyDescent="0.25">
      <c r="A4159" s="3">
        <v>42307</v>
      </c>
      <c r="B4159">
        <f>WEEKNUM(Flights[[#This Row],[Date]],2)</f>
        <v>44</v>
      </c>
      <c r="C4159">
        <f>WEEKDAY(Flights[[#This Row],[Date]],2)</f>
        <v>5</v>
      </c>
      <c r="D4159" t="s">
        <v>782</v>
      </c>
      <c r="E4159" t="s">
        <v>1989</v>
      </c>
      <c r="F4159" t="s">
        <v>0</v>
      </c>
      <c r="G4159" t="s">
        <v>314</v>
      </c>
      <c r="H4159" t="str">
        <f>_xlfn.XLOOKUP(Flights[[#This Row],[Destination]],Airports!$A$1:$A$77,Airports!$D$1:$D$77,"Code not found")</f>
        <v>Minneapolis</v>
      </c>
      <c r="I4159" t="str" cm="1">
        <f t="array" ref="I4159">_xlfn.XLOOKUP(Flights[[#This Row],[Destination]],_xlfn._TRO_TRAILING(Airports!A:A),_xlfn._TRO_TRAILING(Airports!E:E),"Code not found")</f>
        <v>MN</v>
      </c>
      <c r="J4159" s="1">
        <v>0.28819444444444442</v>
      </c>
      <c r="K4159">
        <f>HOUR(Flights[[#This Row],[Scheduled Departure]])</f>
        <v>6</v>
      </c>
      <c r="L4159" s="1">
        <v>0.28125</v>
      </c>
      <c r="M4159">
        <v>-10</v>
      </c>
      <c r="N4159">
        <v>211</v>
      </c>
      <c r="O4159" s="14">
        <f>Flights[[#This Row],[Length (min)]]/60</f>
        <v>3.5166666666666666</v>
      </c>
      <c r="P4159">
        <v>1535</v>
      </c>
      <c r="Q4159" s="17">
        <f>IFERROR(Flights[[#This Row],[Distance]]/Flights[[#This Row],[Length (hr)]],"")</f>
        <v>436.49289099526067</v>
      </c>
      <c r="R4159" s="1">
        <v>0.5180555555555556</v>
      </c>
      <c r="S4159" s="1">
        <v>0.51111111111111107</v>
      </c>
      <c r="T4159">
        <v>-10</v>
      </c>
      <c r="U4159" t="str">
        <f>IF(Flights[[#This Row],[Arrival Delay]]="","Cancelled",IF(Flights[[#This Row],[Arrival Delay]]&gt;15,"Delayed","On time"))</f>
        <v>On time</v>
      </c>
      <c r="V4159" t="str">
        <f>IF(Flights[[#This Row],[Status]]&lt;&gt;"Delayed","",IF(Flights[[#This Row],[Arrival Delay]]&gt;120,"Severe",IF(Flights[[#This Row],[Arrival Delay]]&gt;60,"Major","Moderate")))</f>
        <v/>
      </c>
      <c r="X4159" t="str">
        <f>IF(OR(AND(Flights[[#This Row],[Status]]="Cancelled",Flights[[#This Row],[Cancellation Reason]]="Airline/Carrier"),Flights[[#This Row],[Delay Type]]="Severe"),"Yes","No")</f>
        <v>No</v>
      </c>
    </row>
    <row r="4160" spans="1:24" x14ac:dyDescent="0.25">
      <c r="A4160" s="3">
        <v>42307</v>
      </c>
      <c r="B4160">
        <f>WEEKNUM(Flights[[#This Row],[Date]],2)</f>
        <v>44</v>
      </c>
      <c r="C4160">
        <f>WEEKDAY(Flights[[#This Row],[Date]],2)</f>
        <v>5</v>
      </c>
      <c r="D4160" t="s">
        <v>392</v>
      </c>
      <c r="E4160" t="s">
        <v>1989</v>
      </c>
      <c r="F4160" t="s">
        <v>0</v>
      </c>
      <c r="G4160" t="s">
        <v>276</v>
      </c>
      <c r="H4160" t="str">
        <f>_xlfn.XLOOKUP(Flights[[#This Row],[Destination]],Airports!$A$1:$A$77,Airports!$D$1:$D$77,"Code not found")</f>
        <v>Detroit</v>
      </c>
      <c r="I4160" t="str" cm="1">
        <f t="array" ref="I4160">_xlfn.XLOOKUP(Flights[[#This Row],[Destination]],_xlfn._TRO_TRAILING(Airports!A:A),_xlfn._TRO_TRAILING(Airports!E:E),"Code not found")</f>
        <v>MI</v>
      </c>
      <c r="J4160" s="1">
        <v>0.2951388888888889</v>
      </c>
      <c r="K4160">
        <f>HOUR(Flights[[#This Row],[Scheduled Departure]])</f>
        <v>7</v>
      </c>
      <c r="L4160" s="1">
        <v>0.29305555555555557</v>
      </c>
      <c r="M4160">
        <v>-3</v>
      </c>
      <c r="N4160">
        <v>262</v>
      </c>
      <c r="O4160" s="14">
        <f>Flights[[#This Row],[Length (min)]]/60</f>
        <v>4.3666666666666663</v>
      </c>
      <c r="P4160">
        <v>1979</v>
      </c>
      <c r="Q4160" s="17">
        <f>IFERROR(Flights[[#This Row],[Distance]]/Flights[[#This Row],[Length (hr)]],"")</f>
        <v>453.20610687022906</v>
      </c>
      <c r="R4160" s="1">
        <v>0.60486111111111107</v>
      </c>
      <c r="S4160" s="1">
        <v>0.6</v>
      </c>
      <c r="T4160">
        <v>-7</v>
      </c>
      <c r="U4160" t="str">
        <f>IF(Flights[[#This Row],[Arrival Delay]]="","Cancelled",IF(Flights[[#This Row],[Arrival Delay]]&gt;15,"Delayed","On time"))</f>
        <v>On time</v>
      </c>
      <c r="V4160" t="str">
        <f>IF(Flights[[#This Row],[Status]]&lt;&gt;"Delayed","",IF(Flights[[#This Row],[Arrival Delay]]&gt;120,"Severe",IF(Flights[[#This Row],[Arrival Delay]]&gt;60,"Major","Moderate")))</f>
        <v/>
      </c>
      <c r="X4160" t="str">
        <f>IF(OR(AND(Flights[[#This Row],[Status]]="Cancelled",Flights[[#This Row],[Cancellation Reason]]="Airline/Carrier"),Flights[[#This Row],[Delay Type]]="Severe"),"Yes","No")</f>
        <v>No</v>
      </c>
    </row>
    <row r="4161" spans="1:24" x14ac:dyDescent="0.25">
      <c r="A4161" s="3">
        <v>42307</v>
      </c>
      <c r="B4161">
        <f>WEEKNUM(Flights[[#This Row],[Date]],2)</f>
        <v>44</v>
      </c>
      <c r="C4161">
        <f>WEEKDAY(Flights[[#This Row],[Date]],2)</f>
        <v>5</v>
      </c>
      <c r="D4161" t="s">
        <v>134</v>
      </c>
      <c r="E4161" t="s">
        <v>1987</v>
      </c>
      <c r="F4161" t="s">
        <v>0</v>
      </c>
      <c r="G4161" t="s">
        <v>3</v>
      </c>
      <c r="H4161" t="str">
        <f>_xlfn.XLOOKUP(Flights[[#This Row],[Destination]],Airports!$A$1:$A$77,Airports!$D$1:$D$77,"Code not found")</f>
        <v>Dallas</v>
      </c>
      <c r="I4161" t="str" cm="1">
        <f t="array" ref="I4161">_xlfn.XLOOKUP(Flights[[#This Row],[Destination]],_xlfn._TRO_TRAILING(Airports!A:A),_xlfn._TRO_TRAILING(Airports!E:E),"Code not found")</f>
        <v>TX</v>
      </c>
      <c r="J4161" s="1">
        <v>0.39583333333333331</v>
      </c>
      <c r="K4161">
        <f>HOUR(Flights[[#This Row],[Scheduled Departure]])</f>
        <v>9</v>
      </c>
      <c r="L4161" s="1">
        <v>0.39166666666666666</v>
      </c>
      <c r="M4161">
        <v>-6</v>
      </c>
      <c r="N4161">
        <v>186</v>
      </c>
      <c r="O4161" s="14">
        <f>Flights[[#This Row],[Length (min)]]/60</f>
        <v>3.1</v>
      </c>
      <c r="P4161">
        <v>1235</v>
      </c>
      <c r="Q4161" s="17">
        <f>IFERROR(Flights[[#This Row],[Distance]]/Flights[[#This Row],[Length (hr)]],"")</f>
        <v>398.38709677419354</v>
      </c>
      <c r="R4161" s="1">
        <v>0.6118055555555556</v>
      </c>
      <c r="S4161" s="1">
        <v>0.60416666666666663</v>
      </c>
      <c r="T4161">
        <v>-11</v>
      </c>
      <c r="U4161" t="str">
        <f>IF(Flights[[#This Row],[Arrival Delay]]="","Cancelled",IF(Flights[[#This Row],[Arrival Delay]]&gt;15,"Delayed","On time"))</f>
        <v>On time</v>
      </c>
      <c r="V4161" t="str">
        <f>IF(Flights[[#This Row],[Status]]&lt;&gt;"Delayed","",IF(Flights[[#This Row],[Arrival Delay]]&gt;120,"Severe",IF(Flights[[#This Row],[Arrival Delay]]&gt;60,"Major","Moderate")))</f>
        <v/>
      </c>
      <c r="X4161" t="str">
        <f>IF(OR(AND(Flights[[#This Row],[Status]]="Cancelled",Flights[[#This Row],[Cancellation Reason]]="Airline/Carrier"),Flights[[#This Row],[Delay Type]]="Severe"),"Yes","No")</f>
        <v>No</v>
      </c>
    </row>
    <row r="4162" spans="1:24" x14ac:dyDescent="0.25">
      <c r="A4162" s="3">
        <v>42307</v>
      </c>
      <c r="B4162">
        <f>WEEKNUM(Flights[[#This Row],[Date]],2)</f>
        <v>44</v>
      </c>
      <c r="C4162">
        <f>WEEKDAY(Flights[[#This Row],[Date]],2)</f>
        <v>5</v>
      </c>
      <c r="D4162" t="s">
        <v>1484</v>
      </c>
      <c r="E4162" t="s">
        <v>1989</v>
      </c>
      <c r="F4162" t="s">
        <v>0</v>
      </c>
      <c r="G4162" t="s">
        <v>9</v>
      </c>
      <c r="H4162" t="str">
        <f>_xlfn.XLOOKUP(Flights[[#This Row],[Destination]],Airports!$A$1:$A$77,Airports!$D$1:$D$77,"Code not found")</f>
        <v>San Francisco</v>
      </c>
      <c r="I4162" t="str" cm="1">
        <f t="array" ref="I4162">_xlfn.XLOOKUP(Flights[[#This Row],[Destination]],_xlfn._TRO_TRAILING(Airports!A:A),_xlfn._TRO_TRAILING(Airports!E:E),"Code not found")</f>
        <v>CA</v>
      </c>
      <c r="J4162" s="1">
        <v>0.45833333333333331</v>
      </c>
      <c r="K4162">
        <f>HOUR(Flights[[#This Row],[Scheduled Departure]])</f>
        <v>11</v>
      </c>
      <c r="L4162" s="1">
        <v>0.45694444444444443</v>
      </c>
      <c r="M4162">
        <v>-2</v>
      </c>
      <c r="N4162">
        <v>82</v>
      </c>
      <c r="O4162" s="14">
        <f>Flights[[#This Row],[Length (min)]]/60</f>
        <v>1.3666666666666667</v>
      </c>
      <c r="P4162">
        <v>337</v>
      </c>
      <c r="Q4162" s="17">
        <f>IFERROR(Flights[[#This Row],[Distance]]/Flights[[#This Row],[Length (hr)]],"")</f>
        <v>246.58536585365854</v>
      </c>
      <c r="R4162" s="1">
        <v>0.51388888888888884</v>
      </c>
      <c r="S4162" s="1">
        <v>0.51388888888888884</v>
      </c>
      <c r="T4162">
        <v>0</v>
      </c>
      <c r="U4162" t="str">
        <f>IF(Flights[[#This Row],[Arrival Delay]]="","Cancelled",IF(Flights[[#This Row],[Arrival Delay]]&gt;15,"Delayed","On time"))</f>
        <v>On time</v>
      </c>
      <c r="V4162" t="str">
        <f>IF(Flights[[#This Row],[Status]]&lt;&gt;"Delayed","",IF(Flights[[#This Row],[Arrival Delay]]&gt;120,"Severe",IF(Flights[[#This Row],[Arrival Delay]]&gt;60,"Major","Moderate")))</f>
        <v/>
      </c>
      <c r="X4162" t="str">
        <f>IF(OR(AND(Flights[[#This Row],[Status]]="Cancelled",Flights[[#This Row],[Cancellation Reason]]="Airline/Carrier"),Flights[[#This Row],[Delay Type]]="Severe"),"Yes","No")</f>
        <v>No</v>
      </c>
    </row>
    <row r="4163" spans="1:24" x14ac:dyDescent="0.25">
      <c r="A4163" s="3">
        <v>42307</v>
      </c>
      <c r="B4163">
        <f>WEEKNUM(Flights[[#This Row],[Date]],2)</f>
        <v>44</v>
      </c>
      <c r="C4163">
        <f>WEEKDAY(Flights[[#This Row],[Date]],2)</f>
        <v>5</v>
      </c>
      <c r="D4163" t="s">
        <v>785</v>
      </c>
      <c r="E4163" t="s">
        <v>1995</v>
      </c>
      <c r="F4163" t="s">
        <v>0</v>
      </c>
      <c r="G4163" t="s">
        <v>347</v>
      </c>
      <c r="H4163" t="str">
        <f>_xlfn.XLOOKUP(Flights[[#This Row],[Destination]],Airports!$A$1:$A$77,Airports!$D$1:$D$77,"Code not found")</f>
        <v>San Jose</v>
      </c>
      <c r="I4163" t="str" cm="1">
        <f t="array" ref="I4163">_xlfn.XLOOKUP(Flights[[#This Row],[Destination]],_xlfn._TRO_TRAILING(Airports!A:A),_xlfn._TRO_TRAILING(Airports!E:E),"Code not found")</f>
        <v>CA</v>
      </c>
      <c r="J4163" s="1">
        <v>0.52083333333333337</v>
      </c>
      <c r="K4163">
        <f>HOUR(Flights[[#This Row],[Scheduled Departure]])</f>
        <v>12</v>
      </c>
      <c r="L4163" s="1">
        <v>0.53611111111111109</v>
      </c>
      <c r="M4163">
        <v>22</v>
      </c>
      <c r="N4163">
        <v>61</v>
      </c>
      <c r="O4163" s="14">
        <f>Flights[[#This Row],[Length (min)]]/60</f>
        <v>1.0166666666666666</v>
      </c>
      <c r="P4163">
        <v>308</v>
      </c>
      <c r="Q4163" s="17">
        <f>IFERROR(Flights[[#This Row],[Distance]]/Flights[[#This Row],[Length (hr)]],"")</f>
        <v>302.95081967213116</v>
      </c>
      <c r="R4163" s="1">
        <v>0.56597222222222221</v>
      </c>
      <c r="S4163" s="1">
        <v>0.57847222222222228</v>
      </c>
      <c r="T4163">
        <v>18</v>
      </c>
      <c r="U4163" t="str">
        <f>IF(Flights[[#This Row],[Arrival Delay]]="","Cancelled",IF(Flights[[#This Row],[Arrival Delay]]&gt;15,"Delayed","On time"))</f>
        <v>Delayed</v>
      </c>
      <c r="V4163" t="str">
        <f>IF(Flights[[#This Row],[Status]]&lt;&gt;"Delayed","",IF(Flights[[#This Row],[Arrival Delay]]&gt;120,"Severe",IF(Flights[[#This Row],[Arrival Delay]]&gt;60,"Major","Moderate")))</f>
        <v>Moderate</v>
      </c>
      <c r="X4163" t="str">
        <f>IF(OR(AND(Flights[[#This Row],[Status]]="Cancelled",Flights[[#This Row],[Cancellation Reason]]="Airline/Carrier"),Flights[[#This Row],[Delay Type]]="Severe"),"Yes","No")</f>
        <v>No</v>
      </c>
    </row>
    <row r="4164" spans="1:24" x14ac:dyDescent="0.25">
      <c r="A4164" s="3">
        <v>42307</v>
      </c>
      <c r="B4164">
        <f>WEEKNUM(Flights[[#This Row],[Date]],2)</f>
        <v>44</v>
      </c>
      <c r="C4164">
        <f>WEEKDAY(Flights[[#This Row],[Date]],2)</f>
        <v>5</v>
      </c>
      <c r="D4164" t="s">
        <v>548</v>
      </c>
      <c r="E4164" t="s">
        <v>1992</v>
      </c>
      <c r="F4164" t="s">
        <v>0</v>
      </c>
      <c r="G4164" t="s">
        <v>285</v>
      </c>
      <c r="H4164" t="str">
        <f>_xlfn.XLOOKUP(Flights[[#This Row],[Destination]],Airports!$A$1:$A$77,Airports!$D$1:$D$77,"Code not found")</f>
        <v>Fort Lauderdale</v>
      </c>
      <c r="I4164" t="str" cm="1">
        <f t="array" ref="I4164">_xlfn.XLOOKUP(Flights[[#This Row],[Destination]],_xlfn._TRO_TRAILING(Airports!A:A),_xlfn._TRO_TRAILING(Airports!E:E),"Code not found")</f>
        <v>FL</v>
      </c>
      <c r="J4164" s="1">
        <v>0.54513888888888884</v>
      </c>
      <c r="K4164">
        <f>HOUR(Flights[[#This Row],[Scheduled Departure]])</f>
        <v>13</v>
      </c>
      <c r="L4164" s="1">
        <v>0.54583333333333328</v>
      </c>
      <c r="M4164">
        <v>1</v>
      </c>
      <c r="N4164">
        <v>295</v>
      </c>
      <c r="O4164" s="14">
        <f>Flights[[#This Row],[Length (min)]]/60</f>
        <v>4.916666666666667</v>
      </c>
      <c r="P4164">
        <v>2343</v>
      </c>
      <c r="Q4164" s="17">
        <f>IFERROR(Flights[[#This Row],[Distance]]/Flights[[#This Row],[Length (hr)]],"")</f>
        <v>476.5423728813559</v>
      </c>
      <c r="R4164" s="1">
        <v>0.86458333333333337</v>
      </c>
      <c r="S4164" s="1">
        <v>0.87569444444444444</v>
      </c>
      <c r="T4164">
        <v>16</v>
      </c>
      <c r="U4164" t="str">
        <f>IF(Flights[[#This Row],[Arrival Delay]]="","Cancelled",IF(Flights[[#This Row],[Arrival Delay]]&gt;15,"Delayed","On time"))</f>
        <v>Delayed</v>
      </c>
      <c r="V4164" t="str">
        <f>IF(Flights[[#This Row],[Status]]&lt;&gt;"Delayed","",IF(Flights[[#This Row],[Arrival Delay]]&gt;120,"Severe",IF(Flights[[#This Row],[Arrival Delay]]&gt;60,"Major","Moderate")))</f>
        <v>Moderate</v>
      </c>
      <c r="X4164" t="str">
        <f>IF(OR(AND(Flights[[#This Row],[Status]]="Cancelled",Flights[[#This Row],[Cancellation Reason]]="Airline/Carrier"),Flights[[#This Row],[Delay Type]]="Severe"),"Yes","No")</f>
        <v>No</v>
      </c>
    </row>
    <row r="4165" spans="1:24" x14ac:dyDescent="0.25">
      <c r="A4165" s="3">
        <v>42307</v>
      </c>
      <c r="B4165">
        <f>WEEKNUM(Flights[[#This Row],[Date]],2)</f>
        <v>44</v>
      </c>
      <c r="C4165">
        <f>WEEKDAY(Flights[[#This Row],[Date]],2)</f>
        <v>5</v>
      </c>
      <c r="D4165" t="s">
        <v>533</v>
      </c>
      <c r="E4165" t="s">
        <v>1989</v>
      </c>
      <c r="F4165" t="s">
        <v>0</v>
      </c>
      <c r="G4165" t="s">
        <v>12</v>
      </c>
      <c r="H4165" t="str">
        <f>_xlfn.XLOOKUP(Flights[[#This Row],[Destination]],Airports!$A$1:$A$77,Airports!$D$1:$D$77,"Code not found")</f>
        <v>New York</v>
      </c>
      <c r="I4165" t="str" cm="1">
        <f t="array" ref="I4165">_xlfn.XLOOKUP(Flights[[#This Row],[Destination]],_xlfn._TRO_TRAILING(Airports!A:A),_xlfn._TRO_TRAILING(Airports!E:E),"Code not found")</f>
        <v>NY</v>
      </c>
      <c r="J4165" s="1">
        <v>0.58333333333333337</v>
      </c>
      <c r="K4165">
        <f>HOUR(Flights[[#This Row],[Scheduled Departure]])</f>
        <v>14</v>
      </c>
      <c r="L4165" s="1">
        <v>0.5805555555555556</v>
      </c>
      <c r="M4165">
        <v>-4</v>
      </c>
      <c r="N4165">
        <v>303</v>
      </c>
      <c r="O4165" s="14">
        <f>Flights[[#This Row],[Length (min)]]/60</f>
        <v>5.05</v>
      </c>
      <c r="P4165">
        <v>2475</v>
      </c>
      <c r="Q4165" s="17">
        <f>IFERROR(Flights[[#This Row],[Distance]]/Flights[[#This Row],[Length (hr)]],"")</f>
        <v>490.0990099009901</v>
      </c>
      <c r="R4165" s="1">
        <v>0.93888888888888888</v>
      </c>
      <c r="S4165" s="1">
        <v>0.91597222222222219</v>
      </c>
      <c r="T4165">
        <v>-33</v>
      </c>
      <c r="U4165" t="str">
        <f>IF(Flights[[#This Row],[Arrival Delay]]="","Cancelled",IF(Flights[[#This Row],[Arrival Delay]]&gt;15,"Delayed","On time"))</f>
        <v>On time</v>
      </c>
      <c r="V4165" t="str">
        <f>IF(Flights[[#This Row],[Status]]&lt;&gt;"Delayed","",IF(Flights[[#This Row],[Arrival Delay]]&gt;120,"Severe",IF(Flights[[#This Row],[Arrival Delay]]&gt;60,"Major","Moderate")))</f>
        <v/>
      </c>
      <c r="X4165" t="str">
        <f>IF(OR(AND(Flights[[#This Row],[Status]]="Cancelled",Flights[[#This Row],[Cancellation Reason]]="Airline/Carrier"),Flights[[#This Row],[Delay Type]]="Severe"),"Yes","No")</f>
        <v>No</v>
      </c>
    </row>
    <row r="4166" spans="1:24" x14ac:dyDescent="0.25">
      <c r="A4166" s="3">
        <v>42307</v>
      </c>
      <c r="B4166">
        <f>WEEKNUM(Flights[[#This Row],[Date]],2)</f>
        <v>44</v>
      </c>
      <c r="C4166">
        <f>WEEKDAY(Flights[[#This Row],[Date]],2)</f>
        <v>5</v>
      </c>
      <c r="D4166" t="s">
        <v>1604</v>
      </c>
      <c r="E4166" t="s">
        <v>1989</v>
      </c>
      <c r="F4166" t="s">
        <v>0</v>
      </c>
      <c r="G4166" t="s">
        <v>9</v>
      </c>
      <c r="H4166" t="str">
        <f>_xlfn.XLOOKUP(Flights[[#This Row],[Destination]],Airports!$A$1:$A$77,Airports!$D$1:$D$77,"Code not found")</f>
        <v>San Francisco</v>
      </c>
      <c r="I4166" t="str" cm="1">
        <f t="array" ref="I4166">_xlfn.XLOOKUP(Flights[[#This Row],[Destination]],_xlfn._TRO_TRAILING(Airports!A:A),_xlfn._TRO_TRAILING(Airports!E:E),"Code not found")</f>
        <v>CA</v>
      </c>
      <c r="J4166" s="1">
        <v>0.625</v>
      </c>
      <c r="K4166">
        <f>HOUR(Flights[[#This Row],[Scheduled Departure]])</f>
        <v>15</v>
      </c>
      <c r="L4166" s="1">
        <v>0.62361111111111112</v>
      </c>
      <c r="M4166">
        <v>-2</v>
      </c>
      <c r="N4166">
        <v>76</v>
      </c>
      <c r="O4166" s="14">
        <f>Flights[[#This Row],[Length (min)]]/60</f>
        <v>1.2666666666666666</v>
      </c>
      <c r="P4166">
        <v>337</v>
      </c>
      <c r="Q4166" s="17">
        <f>IFERROR(Flights[[#This Row],[Distance]]/Flights[[#This Row],[Length (hr)]],"")</f>
        <v>266.0526315789474</v>
      </c>
      <c r="R4166" s="1">
        <v>0.68263888888888891</v>
      </c>
      <c r="S4166" s="1">
        <v>0.67638888888888893</v>
      </c>
      <c r="T4166">
        <v>-9</v>
      </c>
      <c r="U4166" t="str">
        <f>IF(Flights[[#This Row],[Arrival Delay]]="","Cancelled",IF(Flights[[#This Row],[Arrival Delay]]&gt;15,"Delayed","On time"))</f>
        <v>On time</v>
      </c>
      <c r="V4166" t="str">
        <f>IF(Flights[[#This Row],[Status]]&lt;&gt;"Delayed","",IF(Flights[[#This Row],[Arrival Delay]]&gt;120,"Severe",IF(Flights[[#This Row],[Arrival Delay]]&gt;60,"Major","Moderate")))</f>
        <v/>
      </c>
      <c r="X4166" t="str">
        <f>IF(OR(AND(Flights[[#This Row],[Status]]="Cancelled",Flights[[#This Row],[Cancellation Reason]]="Airline/Carrier"),Flights[[#This Row],[Delay Type]]="Severe"),"Yes","No")</f>
        <v>No</v>
      </c>
    </row>
    <row r="4167" spans="1:24" x14ac:dyDescent="0.25">
      <c r="A4167" s="3">
        <v>42307</v>
      </c>
      <c r="B4167">
        <f>WEEKNUM(Flights[[#This Row],[Date]],2)</f>
        <v>44</v>
      </c>
      <c r="C4167">
        <f>WEEKDAY(Flights[[#This Row],[Date]],2)</f>
        <v>5</v>
      </c>
      <c r="D4167" t="s">
        <v>227</v>
      </c>
      <c r="E4167" t="s">
        <v>1987</v>
      </c>
      <c r="F4167" t="s">
        <v>0</v>
      </c>
      <c r="G4167" t="s">
        <v>9</v>
      </c>
      <c r="H4167" t="str">
        <f>_xlfn.XLOOKUP(Flights[[#This Row],[Destination]],Airports!$A$1:$A$77,Airports!$D$1:$D$77,"Code not found")</f>
        <v>San Francisco</v>
      </c>
      <c r="I4167" t="str" cm="1">
        <f t="array" ref="I4167">_xlfn.XLOOKUP(Flights[[#This Row],[Destination]],_xlfn._TRO_TRAILING(Airports!A:A),_xlfn._TRO_TRAILING(Airports!E:E),"Code not found")</f>
        <v>CA</v>
      </c>
      <c r="J4167" s="1">
        <v>0.76041666666666663</v>
      </c>
      <c r="K4167">
        <f>HOUR(Flights[[#This Row],[Scheduled Departure]])</f>
        <v>18</v>
      </c>
      <c r="L4167" s="1">
        <v>0.75972222222222219</v>
      </c>
      <c r="M4167">
        <v>-1</v>
      </c>
      <c r="N4167">
        <v>87</v>
      </c>
      <c r="O4167" s="14">
        <f>Flights[[#This Row],[Length (min)]]/60</f>
        <v>1.45</v>
      </c>
      <c r="P4167">
        <v>337</v>
      </c>
      <c r="Q4167" s="17">
        <f>IFERROR(Flights[[#This Row],[Distance]]/Flights[[#This Row],[Length (hr)]],"")</f>
        <v>232.41379310344828</v>
      </c>
      <c r="R4167" s="1">
        <v>0.81736111111111109</v>
      </c>
      <c r="S4167" s="1">
        <v>0.82013888888888886</v>
      </c>
      <c r="T4167">
        <v>4</v>
      </c>
      <c r="U4167" t="str">
        <f>IF(Flights[[#This Row],[Arrival Delay]]="","Cancelled",IF(Flights[[#This Row],[Arrival Delay]]&gt;15,"Delayed","On time"))</f>
        <v>On time</v>
      </c>
      <c r="V4167" t="str">
        <f>IF(Flights[[#This Row],[Status]]&lt;&gt;"Delayed","",IF(Flights[[#This Row],[Arrival Delay]]&gt;120,"Severe",IF(Flights[[#This Row],[Arrival Delay]]&gt;60,"Major","Moderate")))</f>
        <v/>
      </c>
      <c r="X4167" t="str">
        <f>IF(OR(AND(Flights[[#This Row],[Status]]="Cancelled",Flights[[#This Row],[Cancellation Reason]]="Airline/Carrier"),Flights[[#This Row],[Delay Type]]="Severe"),"Yes","No")</f>
        <v>No</v>
      </c>
    </row>
    <row r="4168" spans="1:24" x14ac:dyDescent="0.25">
      <c r="A4168" s="3">
        <v>42307</v>
      </c>
      <c r="B4168">
        <f>WEEKNUM(Flights[[#This Row],[Date]],2)</f>
        <v>44</v>
      </c>
      <c r="C4168">
        <f>WEEKDAY(Flights[[#This Row],[Date]],2)</f>
        <v>5</v>
      </c>
      <c r="D4168" t="s">
        <v>1056</v>
      </c>
      <c r="E4168" t="s">
        <v>1994</v>
      </c>
      <c r="F4168" t="s">
        <v>0</v>
      </c>
      <c r="G4168" t="s">
        <v>343</v>
      </c>
      <c r="H4168" t="str">
        <f>_xlfn.XLOOKUP(Flights[[#This Row],[Destination]],Airports!$A$1:$A$77,Airports!$D$1:$D$77,"Code not found")</f>
        <v>San Luis Obispo</v>
      </c>
      <c r="I4168" t="str" cm="1">
        <f t="array" ref="I4168">_xlfn.XLOOKUP(Flights[[#This Row],[Destination]],_xlfn._TRO_TRAILING(Airports!A:A),_xlfn._TRO_TRAILING(Airports!E:E),"Code not found")</f>
        <v>CA</v>
      </c>
      <c r="J4168" s="1">
        <v>0.79166666666666663</v>
      </c>
      <c r="K4168">
        <f>HOUR(Flights[[#This Row],[Scheduled Departure]])</f>
        <v>19</v>
      </c>
      <c r="L4168" s="1">
        <v>0.81041666666666667</v>
      </c>
      <c r="M4168">
        <v>27</v>
      </c>
      <c r="N4168">
        <v>57</v>
      </c>
      <c r="O4168" s="14">
        <f>Flights[[#This Row],[Length (min)]]/60</f>
        <v>0.95</v>
      </c>
      <c r="P4168">
        <v>156</v>
      </c>
      <c r="Q4168" s="17">
        <f>IFERROR(Flights[[#This Row],[Distance]]/Flights[[#This Row],[Length (hr)]],"")</f>
        <v>164.21052631578948</v>
      </c>
      <c r="R4168" s="1">
        <v>0.83333333333333337</v>
      </c>
      <c r="S4168" s="1">
        <v>0.85</v>
      </c>
      <c r="T4168">
        <v>24</v>
      </c>
      <c r="U4168" t="str">
        <f>IF(Flights[[#This Row],[Arrival Delay]]="","Cancelled",IF(Flights[[#This Row],[Arrival Delay]]&gt;15,"Delayed","On time"))</f>
        <v>Delayed</v>
      </c>
      <c r="V4168" t="str">
        <f>IF(Flights[[#This Row],[Status]]&lt;&gt;"Delayed","",IF(Flights[[#This Row],[Arrival Delay]]&gt;120,"Severe",IF(Flights[[#This Row],[Arrival Delay]]&gt;60,"Major","Moderate")))</f>
        <v>Moderate</v>
      </c>
      <c r="X4168" t="str">
        <f>IF(OR(AND(Flights[[#This Row],[Status]]="Cancelled",Flights[[#This Row],[Cancellation Reason]]="Airline/Carrier"),Flights[[#This Row],[Delay Type]]="Severe"),"Yes","No")</f>
        <v>No</v>
      </c>
    </row>
    <row r="4169" spans="1:24" x14ac:dyDescent="0.25">
      <c r="A4169" s="3">
        <v>42307</v>
      </c>
      <c r="B4169">
        <f>WEEKNUM(Flights[[#This Row],[Date]],2)</f>
        <v>44</v>
      </c>
      <c r="C4169">
        <f>WEEKDAY(Flights[[#This Row],[Date]],2)</f>
        <v>5</v>
      </c>
      <c r="D4169" t="s">
        <v>1762</v>
      </c>
      <c r="E4169" t="s">
        <v>1989</v>
      </c>
      <c r="F4169" t="s">
        <v>0</v>
      </c>
      <c r="G4169" t="s">
        <v>9</v>
      </c>
      <c r="H4169" t="str">
        <f>_xlfn.XLOOKUP(Flights[[#This Row],[Destination]],Airports!$A$1:$A$77,Airports!$D$1:$D$77,"Code not found")</f>
        <v>San Francisco</v>
      </c>
      <c r="I4169" t="str" cm="1">
        <f t="array" ref="I4169">_xlfn.XLOOKUP(Flights[[#This Row],[Destination]],_xlfn._TRO_TRAILING(Airports!A:A),_xlfn._TRO_TRAILING(Airports!E:E),"Code not found")</f>
        <v>CA</v>
      </c>
      <c r="J4169" s="1">
        <v>0.83333333333333337</v>
      </c>
      <c r="K4169">
        <f>HOUR(Flights[[#This Row],[Scheduled Departure]])</f>
        <v>20</v>
      </c>
      <c r="L4169" s="1">
        <v>0.83194444444444449</v>
      </c>
      <c r="M4169">
        <v>-2</v>
      </c>
      <c r="N4169">
        <v>77</v>
      </c>
      <c r="O4169" s="14">
        <f>Flights[[#This Row],[Length (min)]]/60</f>
        <v>1.2833333333333334</v>
      </c>
      <c r="P4169">
        <v>337</v>
      </c>
      <c r="Q4169" s="17">
        <f>IFERROR(Flights[[#This Row],[Distance]]/Flights[[#This Row],[Length (hr)]],"")</f>
        <v>262.59740259740255</v>
      </c>
      <c r="R4169" s="1">
        <v>0.89236111111111116</v>
      </c>
      <c r="S4169" s="1">
        <v>0.88541666666666663</v>
      </c>
      <c r="T4169">
        <v>-10</v>
      </c>
      <c r="U4169" t="str">
        <f>IF(Flights[[#This Row],[Arrival Delay]]="","Cancelled",IF(Flights[[#This Row],[Arrival Delay]]&gt;15,"Delayed","On time"))</f>
        <v>On time</v>
      </c>
      <c r="V4169" t="str">
        <f>IF(Flights[[#This Row],[Status]]&lt;&gt;"Delayed","",IF(Flights[[#This Row],[Arrival Delay]]&gt;120,"Severe",IF(Flights[[#This Row],[Arrival Delay]]&gt;60,"Major","Moderate")))</f>
        <v/>
      </c>
      <c r="X4169" t="str">
        <f>IF(OR(AND(Flights[[#This Row],[Status]]="Cancelled",Flights[[#This Row],[Cancellation Reason]]="Airline/Carrier"),Flights[[#This Row],[Delay Type]]="Severe"),"Yes","No")</f>
        <v>No</v>
      </c>
    </row>
    <row r="4170" spans="1:24" x14ac:dyDescent="0.25">
      <c r="A4170" s="3">
        <v>42307</v>
      </c>
      <c r="B4170">
        <f>WEEKNUM(Flights[[#This Row],[Date]],2)</f>
        <v>44</v>
      </c>
      <c r="C4170">
        <f>WEEKDAY(Flights[[#This Row],[Date]],2)</f>
        <v>5</v>
      </c>
      <c r="D4170" t="s">
        <v>1853</v>
      </c>
      <c r="E4170" t="s">
        <v>1990</v>
      </c>
      <c r="F4170" t="s">
        <v>0</v>
      </c>
      <c r="G4170" t="s">
        <v>281</v>
      </c>
      <c r="H4170" t="str">
        <f>_xlfn.XLOOKUP(Flights[[#This Row],[Destination]],Airports!$A$1:$A$77,Airports!$D$1:$D$77,"Code not found")</f>
        <v>Newark</v>
      </c>
      <c r="I4170" t="str" cm="1">
        <f t="array" ref="I4170">_xlfn.XLOOKUP(Flights[[#This Row],[Destination]],_xlfn._TRO_TRAILING(Airports!A:A),_xlfn._TRO_TRAILING(Airports!E:E),"Code not found")</f>
        <v>NJ</v>
      </c>
      <c r="J4170" s="1">
        <v>0.95486111111111116</v>
      </c>
      <c r="K4170">
        <f>HOUR(Flights[[#This Row],[Scheduled Departure]])</f>
        <v>22</v>
      </c>
      <c r="L4170" s="1">
        <v>0.96666666666666667</v>
      </c>
      <c r="M4170">
        <v>17</v>
      </c>
      <c r="N4170">
        <v>293</v>
      </c>
      <c r="O4170" s="14">
        <f>Flights[[#This Row],[Length (min)]]/60</f>
        <v>4.8833333333333337</v>
      </c>
      <c r="P4170">
        <v>2454</v>
      </c>
      <c r="Q4170" s="17">
        <f>IFERROR(Flights[[#This Row],[Distance]]/Flights[[#This Row],[Length (hr)]],"")</f>
        <v>502.52559726962454</v>
      </c>
      <c r="R4170" s="1">
        <v>0.29166666666666669</v>
      </c>
      <c r="S4170" s="1">
        <v>0.2951388888888889</v>
      </c>
      <c r="T4170">
        <v>5</v>
      </c>
      <c r="U4170" t="str">
        <f>IF(Flights[[#This Row],[Arrival Delay]]="","Cancelled",IF(Flights[[#This Row],[Arrival Delay]]&gt;15,"Delayed","On time"))</f>
        <v>On time</v>
      </c>
      <c r="V4170" t="str">
        <f>IF(Flights[[#This Row],[Status]]&lt;&gt;"Delayed","",IF(Flights[[#This Row],[Arrival Delay]]&gt;120,"Severe",IF(Flights[[#This Row],[Arrival Delay]]&gt;60,"Major","Moderate")))</f>
        <v/>
      </c>
      <c r="X4170" t="str">
        <f>IF(OR(AND(Flights[[#This Row],[Status]]="Cancelled",Flights[[#This Row],[Cancellation Reason]]="Airline/Carrier"),Flights[[#This Row],[Delay Type]]="Severe"),"Yes","No")</f>
        <v>No</v>
      </c>
    </row>
    <row r="4171" spans="1:24" x14ac:dyDescent="0.25">
      <c r="A4171" s="3">
        <v>42308</v>
      </c>
      <c r="B4171">
        <f>WEEKNUM(Flights[[#This Row],[Date]],2)</f>
        <v>44</v>
      </c>
      <c r="C4171">
        <f>WEEKDAY(Flights[[#This Row],[Date]],2)</f>
        <v>6</v>
      </c>
      <c r="D4171" t="s">
        <v>782</v>
      </c>
      <c r="E4171" t="s">
        <v>1989</v>
      </c>
      <c r="F4171" t="s">
        <v>0</v>
      </c>
      <c r="G4171" t="s">
        <v>314</v>
      </c>
      <c r="H4171" t="str">
        <f>_xlfn.XLOOKUP(Flights[[#This Row],[Destination]],Airports!$A$1:$A$77,Airports!$D$1:$D$77,"Code not found")</f>
        <v>Minneapolis</v>
      </c>
      <c r="I4171" t="str" cm="1">
        <f t="array" ref="I4171">_xlfn.XLOOKUP(Flights[[#This Row],[Destination]],_xlfn._TRO_TRAILING(Airports!A:A),_xlfn._TRO_TRAILING(Airports!E:E),"Code not found")</f>
        <v>MN</v>
      </c>
      <c r="J4171" s="1">
        <v>0.28472222222222221</v>
      </c>
      <c r="K4171">
        <f>HOUR(Flights[[#This Row],[Scheduled Departure]])</f>
        <v>6</v>
      </c>
      <c r="L4171" s="1">
        <v>0.4152777777777778</v>
      </c>
      <c r="M4171">
        <v>188</v>
      </c>
      <c r="N4171">
        <v>197</v>
      </c>
      <c r="O4171" s="14">
        <f>Flights[[#This Row],[Length (min)]]/60</f>
        <v>3.2833333333333332</v>
      </c>
      <c r="P4171">
        <v>1535</v>
      </c>
      <c r="Q4171" s="17">
        <f>IFERROR(Flights[[#This Row],[Distance]]/Flights[[#This Row],[Length (hr)]],"")</f>
        <v>467.51269035532999</v>
      </c>
      <c r="R4171" s="1">
        <v>0.51388888888888884</v>
      </c>
      <c r="S4171" s="1">
        <v>0.63541666666666663</v>
      </c>
      <c r="T4171">
        <v>175</v>
      </c>
      <c r="U4171" t="str">
        <f>IF(Flights[[#This Row],[Arrival Delay]]="","Cancelled",IF(Flights[[#This Row],[Arrival Delay]]&gt;15,"Delayed","On time"))</f>
        <v>Delayed</v>
      </c>
      <c r="V4171" t="str">
        <f>IF(Flights[[#This Row],[Status]]&lt;&gt;"Delayed","",IF(Flights[[#This Row],[Arrival Delay]]&gt;120,"Severe",IF(Flights[[#This Row],[Arrival Delay]]&gt;60,"Major","Moderate")))</f>
        <v>Severe</v>
      </c>
      <c r="X4171" t="str">
        <f>IF(OR(AND(Flights[[#This Row],[Status]]="Cancelled",Flights[[#This Row],[Cancellation Reason]]="Airline/Carrier"),Flights[[#This Row],[Delay Type]]="Severe"),"Yes","No")</f>
        <v>Yes</v>
      </c>
    </row>
    <row r="4172" spans="1:24" x14ac:dyDescent="0.25">
      <c r="A4172" s="3">
        <v>42308</v>
      </c>
      <c r="B4172">
        <f>WEEKNUM(Flights[[#This Row],[Date]],2)</f>
        <v>44</v>
      </c>
      <c r="C4172">
        <f>WEEKDAY(Flights[[#This Row],[Date]],2)</f>
        <v>6</v>
      </c>
      <c r="D4172" t="s">
        <v>163</v>
      </c>
      <c r="E4172" t="s">
        <v>1987</v>
      </c>
      <c r="F4172" t="s">
        <v>0</v>
      </c>
      <c r="G4172" t="s">
        <v>10</v>
      </c>
      <c r="H4172" t="str">
        <f>_xlfn.XLOOKUP(Flights[[#This Row],[Destination]],Airports!$A$1:$A$77,Airports!$D$1:$D$77,"Code not found")</f>
        <v>Boston</v>
      </c>
      <c r="I4172" t="str" cm="1">
        <f t="array" ref="I4172">_xlfn.XLOOKUP(Flights[[#This Row],[Destination]],_xlfn._TRO_TRAILING(Airports!A:A),_xlfn._TRO_TRAILING(Airports!E:E),"Code not found")</f>
        <v>MA</v>
      </c>
      <c r="J4172" s="1">
        <v>0.28819444444444442</v>
      </c>
      <c r="K4172">
        <f>HOUR(Flights[[#This Row],[Scheduled Departure]])</f>
        <v>6</v>
      </c>
      <c r="L4172" s="1">
        <v>0.28472222222222221</v>
      </c>
      <c r="M4172">
        <v>-5</v>
      </c>
      <c r="N4172">
        <v>302</v>
      </c>
      <c r="O4172" s="14">
        <f>Flights[[#This Row],[Length (min)]]/60</f>
        <v>5.0333333333333332</v>
      </c>
      <c r="P4172">
        <v>2611</v>
      </c>
      <c r="Q4172" s="17">
        <f>IFERROR(Flights[[#This Row],[Distance]]/Flights[[#This Row],[Length (hr)]],"")</f>
        <v>518.74172185430461</v>
      </c>
      <c r="R4172" s="1">
        <v>0.64444444444444449</v>
      </c>
      <c r="S4172" s="1">
        <v>0.61944444444444446</v>
      </c>
      <c r="T4172">
        <v>-36</v>
      </c>
      <c r="U4172" t="str">
        <f>IF(Flights[[#This Row],[Arrival Delay]]="","Cancelled",IF(Flights[[#This Row],[Arrival Delay]]&gt;15,"Delayed","On time"))</f>
        <v>On time</v>
      </c>
      <c r="V4172" t="str">
        <f>IF(Flights[[#This Row],[Status]]&lt;&gt;"Delayed","",IF(Flights[[#This Row],[Arrival Delay]]&gt;120,"Severe",IF(Flights[[#This Row],[Arrival Delay]]&gt;60,"Major","Moderate")))</f>
        <v/>
      </c>
      <c r="X4172" t="str">
        <f>IF(OR(AND(Flights[[#This Row],[Status]]="Cancelled",Flights[[#This Row],[Cancellation Reason]]="Airline/Carrier"),Flights[[#This Row],[Delay Type]]="Severe"),"Yes","No")</f>
        <v>No</v>
      </c>
    </row>
    <row r="4173" spans="1:24" x14ac:dyDescent="0.25">
      <c r="A4173" s="3">
        <v>42308</v>
      </c>
      <c r="B4173">
        <f>WEEKNUM(Flights[[#This Row],[Date]],2)</f>
        <v>44</v>
      </c>
      <c r="C4173">
        <f>WEEKDAY(Flights[[#This Row],[Date]],2)</f>
        <v>6</v>
      </c>
      <c r="D4173" t="s">
        <v>1859</v>
      </c>
      <c r="E4173" t="s">
        <v>1989</v>
      </c>
      <c r="F4173" t="s">
        <v>0</v>
      </c>
      <c r="G4173" t="s">
        <v>26</v>
      </c>
      <c r="H4173" t="str">
        <f>_xlfn.XLOOKUP(Flights[[#This Row],[Destination]],Airports!$A$1:$A$77,Airports!$D$1:$D$77,"Code not found")</f>
        <v>Atlanta</v>
      </c>
      <c r="I4173" t="str" cm="1">
        <f t="array" ref="I4173">_xlfn.XLOOKUP(Flights[[#This Row],[Destination]],_xlfn._TRO_TRAILING(Airports!A:A),_xlfn._TRO_TRAILING(Airports!E:E),"Code not found")</f>
        <v>GA</v>
      </c>
      <c r="J4173" s="1">
        <v>0.29444444444444445</v>
      </c>
      <c r="K4173">
        <f>HOUR(Flights[[#This Row],[Scheduled Departure]])</f>
        <v>7</v>
      </c>
      <c r="L4173" s="1">
        <v>0.29097222222222224</v>
      </c>
      <c r="M4173">
        <v>-5</v>
      </c>
      <c r="N4173">
        <v>250</v>
      </c>
      <c r="O4173" s="14">
        <f>Flights[[#This Row],[Length (min)]]/60</f>
        <v>4.166666666666667</v>
      </c>
      <c r="P4173">
        <v>1947</v>
      </c>
      <c r="Q4173" s="17">
        <f>IFERROR(Flights[[#This Row],[Distance]]/Flights[[#This Row],[Length (hr)]],"")</f>
        <v>467.28</v>
      </c>
      <c r="R4173" s="1">
        <v>0.59027777777777779</v>
      </c>
      <c r="S4173" s="1">
        <v>0.58958333333333335</v>
      </c>
      <c r="T4173">
        <v>-1</v>
      </c>
      <c r="U4173" t="str">
        <f>IF(Flights[[#This Row],[Arrival Delay]]="","Cancelled",IF(Flights[[#This Row],[Arrival Delay]]&gt;15,"Delayed","On time"))</f>
        <v>On time</v>
      </c>
      <c r="V4173" t="str">
        <f>IF(Flights[[#This Row],[Status]]&lt;&gt;"Delayed","",IF(Flights[[#This Row],[Arrival Delay]]&gt;120,"Severe",IF(Flights[[#This Row],[Arrival Delay]]&gt;60,"Major","Moderate")))</f>
        <v/>
      </c>
      <c r="X4173" t="str">
        <f>IF(OR(AND(Flights[[#This Row],[Status]]="Cancelled",Flights[[#This Row],[Cancellation Reason]]="Airline/Carrier"),Flights[[#This Row],[Delay Type]]="Severe"),"Yes","No")</f>
        <v>No</v>
      </c>
    </row>
    <row r="4174" spans="1:24" x14ac:dyDescent="0.25">
      <c r="A4174" s="3">
        <v>42308</v>
      </c>
      <c r="B4174">
        <f>WEEKNUM(Flights[[#This Row],[Date]],2)</f>
        <v>44</v>
      </c>
      <c r="C4174">
        <f>WEEKDAY(Flights[[#This Row],[Date]],2)</f>
        <v>6</v>
      </c>
      <c r="D4174" t="s">
        <v>589</v>
      </c>
      <c r="E4174" t="s">
        <v>1990</v>
      </c>
      <c r="F4174" t="s">
        <v>0</v>
      </c>
      <c r="G4174" t="s">
        <v>10</v>
      </c>
      <c r="H4174" t="str">
        <f>_xlfn.XLOOKUP(Flights[[#This Row],[Destination]],Airports!$A$1:$A$77,Airports!$D$1:$D$77,"Code not found")</f>
        <v>Boston</v>
      </c>
      <c r="I4174" t="str" cm="1">
        <f t="array" ref="I4174">_xlfn.XLOOKUP(Flights[[#This Row],[Destination]],_xlfn._TRO_TRAILING(Airports!A:A),_xlfn._TRO_TRAILING(Airports!E:E),"Code not found")</f>
        <v>MA</v>
      </c>
      <c r="J4174" s="1">
        <v>0.34375</v>
      </c>
      <c r="K4174">
        <f>HOUR(Flights[[#This Row],[Scheduled Departure]])</f>
        <v>8</v>
      </c>
      <c r="L4174" s="1">
        <v>0.34097222222222223</v>
      </c>
      <c r="M4174">
        <v>-4</v>
      </c>
      <c r="N4174">
        <v>309</v>
      </c>
      <c r="O4174" s="14">
        <f>Flights[[#This Row],[Length (min)]]/60</f>
        <v>5.15</v>
      </c>
      <c r="P4174">
        <v>2611</v>
      </c>
      <c r="Q4174" s="17">
        <f>IFERROR(Flights[[#This Row],[Distance]]/Flights[[#This Row],[Length (hr)]],"")</f>
        <v>506.99029126213588</v>
      </c>
      <c r="R4174" s="1">
        <v>0.69652777777777775</v>
      </c>
      <c r="S4174" s="1">
        <v>0.68055555555555558</v>
      </c>
      <c r="T4174">
        <v>-23</v>
      </c>
      <c r="U4174" t="str">
        <f>IF(Flights[[#This Row],[Arrival Delay]]="","Cancelled",IF(Flights[[#This Row],[Arrival Delay]]&gt;15,"Delayed","On time"))</f>
        <v>On time</v>
      </c>
      <c r="V4174" t="str">
        <f>IF(Flights[[#This Row],[Status]]&lt;&gt;"Delayed","",IF(Flights[[#This Row],[Arrival Delay]]&gt;120,"Severe",IF(Flights[[#This Row],[Arrival Delay]]&gt;60,"Major","Moderate")))</f>
        <v/>
      </c>
      <c r="X4174" t="str">
        <f>IF(OR(AND(Flights[[#This Row],[Status]]="Cancelled",Flights[[#This Row],[Cancellation Reason]]="Airline/Carrier"),Flights[[#This Row],[Delay Type]]="Severe"),"Yes","No")</f>
        <v>No</v>
      </c>
    </row>
    <row r="4175" spans="1:24" x14ac:dyDescent="0.25">
      <c r="A4175" s="3">
        <v>42308</v>
      </c>
      <c r="B4175">
        <f>WEEKNUM(Flights[[#This Row],[Date]],2)</f>
        <v>44</v>
      </c>
      <c r="C4175">
        <f>WEEKDAY(Flights[[#This Row],[Date]],2)</f>
        <v>6</v>
      </c>
      <c r="D4175" t="s">
        <v>1752</v>
      </c>
      <c r="E4175" t="s">
        <v>1990</v>
      </c>
      <c r="F4175" t="s">
        <v>0</v>
      </c>
      <c r="G4175" t="s">
        <v>20</v>
      </c>
      <c r="H4175" t="str">
        <f>_xlfn.XLOOKUP(Flights[[#This Row],[Destination]],Airports!$A$1:$A$77,Airports!$D$1:$D$77,"Code not found")</f>
        <v>Kahului</v>
      </c>
      <c r="I4175" t="str" cm="1">
        <f t="array" ref="I4175">_xlfn.XLOOKUP(Flights[[#This Row],[Destination]],_xlfn._TRO_TRAILING(Airports!A:A),_xlfn._TRO_TRAILING(Airports!E:E),"Code not found")</f>
        <v>HI</v>
      </c>
      <c r="J4175" s="1">
        <v>0.38541666666666669</v>
      </c>
      <c r="K4175">
        <f>HOUR(Flights[[#This Row],[Scheduled Departure]])</f>
        <v>9</v>
      </c>
      <c r="L4175" s="1">
        <v>0.38263888888888886</v>
      </c>
      <c r="M4175">
        <v>-4</v>
      </c>
      <c r="N4175">
        <v>324</v>
      </c>
      <c r="O4175" s="14">
        <f>Flights[[#This Row],[Length (min)]]/60</f>
        <v>5.4</v>
      </c>
      <c r="P4175">
        <v>2486</v>
      </c>
      <c r="Q4175" s="17">
        <f>IFERROR(Flights[[#This Row],[Distance]]/Flights[[#This Row],[Length (hr)]],"")</f>
        <v>460.37037037037032</v>
      </c>
      <c r="R4175" s="1">
        <v>0.50069444444444444</v>
      </c>
      <c r="S4175" s="1">
        <v>0.4826388888888889</v>
      </c>
      <c r="T4175">
        <v>-26</v>
      </c>
      <c r="U4175" t="str">
        <f>IF(Flights[[#This Row],[Arrival Delay]]="","Cancelled",IF(Flights[[#This Row],[Arrival Delay]]&gt;15,"Delayed","On time"))</f>
        <v>On time</v>
      </c>
      <c r="V4175" t="str">
        <f>IF(Flights[[#This Row],[Status]]&lt;&gt;"Delayed","",IF(Flights[[#This Row],[Arrival Delay]]&gt;120,"Severe",IF(Flights[[#This Row],[Arrival Delay]]&gt;60,"Major","Moderate")))</f>
        <v/>
      </c>
      <c r="X4175" t="str">
        <f>IF(OR(AND(Flights[[#This Row],[Status]]="Cancelled",Flights[[#This Row],[Cancellation Reason]]="Airline/Carrier"),Flights[[#This Row],[Delay Type]]="Severe"),"Yes","No")</f>
        <v>No</v>
      </c>
    </row>
    <row r="4176" spans="1:24" x14ac:dyDescent="0.25">
      <c r="A4176" s="3">
        <v>42308</v>
      </c>
      <c r="B4176">
        <f>WEEKNUM(Flights[[#This Row],[Date]],2)</f>
        <v>44</v>
      </c>
      <c r="C4176">
        <f>WEEKDAY(Flights[[#This Row],[Date]],2)</f>
        <v>6</v>
      </c>
      <c r="D4176" t="s">
        <v>508</v>
      </c>
      <c r="E4176" t="s">
        <v>1990</v>
      </c>
      <c r="F4176" t="s">
        <v>0</v>
      </c>
      <c r="G4176" t="s">
        <v>17</v>
      </c>
      <c r="H4176" t="str">
        <f>_xlfn.XLOOKUP(Flights[[#This Row],[Destination]],Airports!$A$1:$A$77,Airports!$D$1:$D$77,"Code not found")</f>
        <v>Honolulu</v>
      </c>
      <c r="I4176" t="str" cm="1">
        <f t="array" ref="I4176">_xlfn.XLOOKUP(Flights[[#This Row],[Destination]],_xlfn._TRO_TRAILING(Airports!A:A),_xlfn._TRO_TRAILING(Airports!E:E),"Code not found")</f>
        <v>HI</v>
      </c>
      <c r="J4176" s="1">
        <v>0.53819444444444442</v>
      </c>
      <c r="K4176">
        <f>HOUR(Flights[[#This Row],[Scheduled Departure]])</f>
        <v>12</v>
      </c>
      <c r="L4176" s="1">
        <v>0.62986111111111109</v>
      </c>
      <c r="M4176">
        <v>132</v>
      </c>
      <c r="N4176">
        <v>342</v>
      </c>
      <c r="O4176" s="14">
        <f>Flights[[#This Row],[Length (min)]]/60</f>
        <v>5.7</v>
      </c>
      <c r="P4176">
        <v>2556</v>
      </c>
      <c r="Q4176" s="17">
        <f>IFERROR(Flights[[#This Row],[Distance]]/Flights[[#This Row],[Length (hr)]],"")</f>
        <v>448.42105263157896</v>
      </c>
      <c r="R4176" s="1">
        <v>0.66527777777777775</v>
      </c>
      <c r="S4176" s="1">
        <v>0.74236111111111114</v>
      </c>
      <c r="T4176">
        <v>111</v>
      </c>
      <c r="U4176" t="str">
        <f>IF(Flights[[#This Row],[Arrival Delay]]="","Cancelled",IF(Flights[[#This Row],[Arrival Delay]]&gt;15,"Delayed","On time"))</f>
        <v>Delayed</v>
      </c>
      <c r="V4176" t="str">
        <f>IF(Flights[[#This Row],[Status]]&lt;&gt;"Delayed","",IF(Flights[[#This Row],[Arrival Delay]]&gt;120,"Severe",IF(Flights[[#This Row],[Arrival Delay]]&gt;60,"Major","Moderate")))</f>
        <v>Major</v>
      </c>
      <c r="X4176" t="str">
        <f>IF(OR(AND(Flights[[#This Row],[Status]]="Cancelled",Flights[[#This Row],[Cancellation Reason]]="Airline/Carrier"),Flights[[#This Row],[Delay Type]]="Severe"),"Yes","No")</f>
        <v>No</v>
      </c>
    </row>
    <row r="4177" spans="1:24" x14ac:dyDescent="0.25">
      <c r="A4177" s="3">
        <v>42308</v>
      </c>
      <c r="B4177">
        <f>WEEKNUM(Flights[[#This Row],[Date]],2)</f>
        <v>44</v>
      </c>
      <c r="C4177">
        <f>WEEKDAY(Flights[[#This Row],[Date]],2)</f>
        <v>6</v>
      </c>
      <c r="D4177" t="s">
        <v>979</v>
      </c>
      <c r="E4177" t="s">
        <v>1990</v>
      </c>
      <c r="F4177" t="s">
        <v>0</v>
      </c>
      <c r="G4177" t="s">
        <v>9</v>
      </c>
      <c r="H4177" t="str">
        <f>_xlfn.XLOOKUP(Flights[[#This Row],[Destination]],Airports!$A$1:$A$77,Airports!$D$1:$D$77,"Code not found")</f>
        <v>San Francisco</v>
      </c>
      <c r="I4177" t="str" cm="1">
        <f t="array" ref="I4177">_xlfn.XLOOKUP(Flights[[#This Row],[Destination]],_xlfn._TRO_TRAILING(Airports!A:A),_xlfn._TRO_TRAILING(Airports!E:E),"Code not found")</f>
        <v>CA</v>
      </c>
      <c r="J4177" s="1">
        <v>0.54166666666666663</v>
      </c>
      <c r="K4177">
        <f>HOUR(Flights[[#This Row],[Scheduled Departure]])</f>
        <v>13</v>
      </c>
      <c r="L4177" s="1">
        <v>0.58125000000000004</v>
      </c>
      <c r="M4177">
        <v>57</v>
      </c>
      <c r="N4177">
        <v>73</v>
      </c>
      <c r="O4177" s="14">
        <f>Flights[[#This Row],[Length (min)]]/60</f>
        <v>1.2166666666666666</v>
      </c>
      <c r="P4177">
        <v>337</v>
      </c>
      <c r="Q4177" s="17">
        <f>IFERROR(Flights[[#This Row],[Distance]]/Flights[[#This Row],[Length (hr)]],"")</f>
        <v>276.98630136986304</v>
      </c>
      <c r="R4177" s="1">
        <v>0.60624999999999996</v>
      </c>
      <c r="S4177" s="1">
        <v>0.63194444444444442</v>
      </c>
      <c r="T4177">
        <v>37</v>
      </c>
      <c r="U4177" t="str">
        <f>IF(Flights[[#This Row],[Arrival Delay]]="","Cancelled",IF(Flights[[#This Row],[Arrival Delay]]&gt;15,"Delayed","On time"))</f>
        <v>Delayed</v>
      </c>
      <c r="V4177" t="str">
        <f>IF(Flights[[#This Row],[Status]]&lt;&gt;"Delayed","",IF(Flights[[#This Row],[Arrival Delay]]&gt;120,"Severe",IF(Flights[[#This Row],[Arrival Delay]]&gt;60,"Major","Moderate")))</f>
        <v>Moderate</v>
      </c>
      <c r="X4177" t="str">
        <f>IF(OR(AND(Flights[[#This Row],[Status]]="Cancelled",Flights[[#This Row],[Cancellation Reason]]="Airline/Carrier"),Flights[[#This Row],[Delay Type]]="Severe"),"Yes","No")</f>
        <v>No</v>
      </c>
    </row>
    <row r="4178" spans="1:24" x14ac:dyDescent="0.25">
      <c r="A4178" s="3">
        <v>42308</v>
      </c>
      <c r="B4178">
        <f>WEEKNUM(Flights[[#This Row],[Date]],2)</f>
        <v>44</v>
      </c>
      <c r="C4178">
        <f>WEEKDAY(Flights[[#This Row],[Date]],2)</f>
        <v>6</v>
      </c>
      <c r="D4178" t="s">
        <v>1655</v>
      </c>
      <c r="E4178" t="s">
        <v>1990</v>
      </c>
      <c r="F4178" t="s">
        <v>0</v>
      </c>
      <c r="G4178" t="s">
        <v>9</v>
      </c>
      <c r="H4178" t="str">
        <f>_xlfn.XLOOKUP(Flights[[#This Row],[Destination]],Airports!$A$1:$A$77,Airports!$D$1:$D$77,"Code not found")</f>
        <v>San Francisco</v>
      </c>
      <c r="I4178" t="str" cm="1">
        <f t="array" ref="I4178">_xlfn.XLOOKUP(Flights[[#This Row],[Destination]],_xlfn._TRO_TRAILING(Airports!A:A),_xlfn._TRO_TRAILING(Airports!E:E),"Code not found")</f>
        <v>CA</v>
      </c>
      <c r="J4178" s="1">
        <v>0.6</v>
      </c>
      <c r="K4178">
        <f>HOUR(Flights[[#This Row],[Scheduled Departure]])</f>
        <v>14</v>
      </c>
      <c r="L4178" s="1">
        <v>0.60069444444444442</v>
      </c>
      <c r="M4178">
        <v>1</v>
      </c>
      <c r="N4178">
        <v>75</v>
      </c>
      <c r="O4178" s="14">
        <f>Flights[[#This Row],[Length (min)]]/60</f>
        <v>1.25</v>
      </c>
      <c r="P4178">
        <v>337</v>
      </c>
      <c r="Q4178" s="17">
        <f>IFERROR(Flights[[#This Row],[Distance]]/Flights[[#This Row],[Length (hr)]],"")</f>
        <v>269.60000000000002</v>
      </c>
      <c r="R4178" s="1">
        <v>0.66249999999999998</v>
      </c>
      <c r="S4178" s="1">
        <v>0.65277777777777779</v>
      </c>
      <c r="T4178">
        <v>-14</v>
      </c>
      <c r="U4178" t="str">
        <f>IF(Flights[[#This Row],[Arrival Delay]]="","Cancelled",IF(Flights[[#This Row],[Arrival Delay]]&gt;15,"Delayed","On time"))</f>
        <v>On time</v>
      </c>
      <c r="V4178" t="str">
        <f>IF(Flights[[#This Row],[Status]]&lt;&gt;"Delayed","",IF(Flights[[#This Row],[Arrival Delay]]&gt;120,"Severe",IF(Flights[[#This Row],[Arrival Delay]]&gt;60,"Major","Moderate")))</f>
        <v/>
      </c>
      <c r="X4178" t="str">
        <f>IF(OR(AND(Flights[[#This Row],[Status]]="Cancelled",Flights[[#This Row],[Cancellation Reason]]="Airline/Carrier"),Flights[[#This Row],[Delay Type]]="Severe"),"Yes","No")</f>
        <v>No</v>
      </c>
    </row>
    <row r="4179" spans="1:24" x14ac:dyDescent="0.25">
      <c r="A4179" s="3">
        <v>42308</v>
      </c>
      <c r="B4179">
        <f>WEEKNUM(Flights[[#This Row],[Date]],2)</f>
        <v>44</v>
      </c>
      <c r="C4179">
        <f>WEEKDAY(Flights[[#This Row],[Date]],2)</f>
        <v>6</v>
      </c>
      <c r="D4179" t="s">
        <v>1860</v>
      </c>
      <c r="E4179" t="s">
        <v>1995</v>
      </c>
      <c r="F4179" t="s">
        <v>0</v>
      </c>
      <c r="G4179" t="s">
        <v>273</v>
      </c>
      <c r="H4179" t="str">
        <f>_xlfn.XLOOKUP(Flights[[#This Row],[Destination]],Airports!$A$1:$A$77,Airports!$D$1:$D$77,"Code not found")</f>
        <v>Denver</v>
      </c>
      <c r="I4179" t="str" cm="1">
        <f t="array" ref="I4179">_xlfn.XLOOKUP(Flights[[#This Row],[Destination]],_xlfn._TRO_TRAILING(Airports!A:A),_xlfn._TRO_TRAILING(Airports!E:E),"Code not found")</f>
        <v>CO</v>
      </c>
      <c r="J4179" s="1">
        <v>0.64583333333333337</v>
      </c>
      <c r="K4179">
        <f>HOUR(Flights[[#This Row],[Scheduled Departure]])</f>
        <v>15</v>
      </c>
      <c r="L4179" s="1">
        <v>0.64722222222222225</v>
      </c>
      <c r="M4179">
        <v>2</v>
      </c>
      <c r="N4179">
        <v>121</v>
      </c>
      <c r="O4179" s="14">
        <f>Flights[[#This Row],[Length (min)]]/60</f>
        <v>2.0166666666666666</v>
      </c>
      <c r="P4179">
        <v>862</v>
      </c>
      <c r="Q4179" s="17">
        <f>IFERROR(Flights[[#This Row],[Distance]]/Flights[[#This Row],[Length (hr)]],"")</f>
        <v>427.43801652892563</v>
      </c>
      <c r="R4179" s="1">
        <v>0.78125</v>
      </c>
      <c r="S4179" s="1">
        <v>0.7729166666666667</v>
      </c>
      <c r="T4179">
        <v>-12</v>
      </c>
      <c r="U4179" t="str">
        <f>IF(Flights[[#This Row],[Arrival Delay]]="","Cancelled",IF(Flights[[#This Row],[Arrival Delay]]&gt;15,"Delayed","On time"))</f>
        <v>On time</v>
      </c>
      <c r="V4179" t="str">
        <f>IF(Flights[[#This Row],[Status]]&lt;&gt;"Delayed","",IF(Flights[[#This Row],[Arrival Delay]]&gt;120,"Severe",IF(Flights[[#This Row],[Arrival Delay]]&gt;60,"Major","Moderate")))</f>
        <v/>
      </c>
      <c r="X4179" t="str">
        <f>IF(OR(AND(Flights[[#This Row],[Status]]="Cancelled",Flights[[#This Row],[Cancellation Reason]]="Airline/Carrier"),Flights[[#This Row],[Delay Type]]="Severe"),"Yes","No")</f>
        <v>No</v>
      </c>
    </row>
    <row r="4180" spans="1:24" x14ac:dyDescent="0.25">
      <c r="A4180" s="3">
        <v>42308</v>
      </c>
      <c r="B4180">
        <f>WEEKNUM(Flights[[#This Row],[Date]],2)</f>
        <v>44</v>
      </c>
      <c r="C4180">
        <f>WEEKDAY(Flights[[#This Row],[Date]],2)</f>
        <v>6</v>
      </c>
      <c r="D4180" t="s">
        <v>603</v>
      </c>
      <c r="E4180" t="s">
        <v>1989</v>
      </c>
      <c r="F4180" t="s">
        <v>0</v>
      </c>
      <c r="G4180" t="s">
        <v>20</v>
      </c>
      <c r="H4180" t="str">
        <f>_xlfn.XLOOKUP(Flights[[#This Row],[Destination]],Airports!$A$1:$A$77,Airports!$D$1:$D$77,"Code not found")</f>
        <v>Kahului</v>
      </c>
      <c r="I4180" t="str" cm="1">
        <f t="array" ref="I4180">_xlfn.XLOOKUP(Flights[[#This Row],[Destination]],_xlfn._TRO_TRAILING(Airports!A:A),_xlfn._TRO_TRAILING(Airports!E:E),"Code not found")</f>
        <v>HI</v>
      </c>
      <c r="J4180" s="1">
        <v>0.73958333333333337</v>
      </c>
      <c r="K4180">
        <f>HOUR(Flights[[#This Row],[Scheduled Departure]])</f>
        <v>17</v>
      </c>
      <c r="L4180" s="1">
        <v>0.7319444444444444</v>
      </c>
      <c r="M4180">
        <v>-11</v>
      </c>
      <c r="N4180">
        <v>334</v>
      </c>
      <c r="O4180" s="14">
        <f>Flights[[#This Row],[Length (min)]]/60</f>
        <v>5.5666666666666664</v>
      </c>
      <c r="P4180">
        <v>2486</v>
      </c>
      <c r="Q4180" s="17">
        <f>IFERROR(Flights[[#This Row],[Distance]]/Flights[[#This Row],[Length (hr)]],"")</f>
        <v>446.58682634730542</v>
      </c>
      <c r="R4180" s="1">
        <v>0.84375</v>
      </c>
      <c r="S4180" s="1">
        <v>0.83888888888888891</v>
      </c>
      <c r="T4180">
        <v>-7</v>
      </c>
      <c r="U4180" t="str">
        <f>IF(Flights[[#This Row],[Arrival Delay]]="","Cancelled",IF(Flights[[#This Row],[Arrival Delay]]&gt;15,"Delayed","On time"))</f>
        <v>On time</v>
      </c>
      <c r="V4180" t="str">
        <f>IF(Flights[[#This Row],[Status]]&lt;&gt;"Delayed","",IF(Flights[[#This Row],[Arrival Delay]]&gt;120,"Severe",IF(Flights[[#This Row],[Arrival Delay]]&gt;60,"Major","Moderate")))</f>
        <v/>
      </c>
      <c r="X4180" t="str">
        <f>IF(OR(AND(Flights[[#This Row],[Status]]="Cancelled",Flights[[#This Row],[Cancellation Reason]]="Airline/Carrier"),Flights[[#This Row],[Delay Type]]="Severe"),"Yes","No")</f>
        <v>No</v>
      </c>
    </row>
    <row r="4181" spans="1:24" x14ac:dyDescent="0.25">
      <c r="A4181" s="3">
        <v>42308</v>
      </c>
      <c r="B4181">
        <f>WEEKNUM(Flights[[#This Row],[Date]],2)</f>
        <v>44</v>
      </c>
      <c r="C4181">
        <f>WEEKDAY(Flights[[#This Row],[Date]],2)</f>
        <v>6</v>
      </c>
      <c r="D4181" t="s">
        <v>587</v>
      </c>
      <c r="E4181" t="s">
        <v>1997</v>
      </c>
      <c r="F4181" t="s">
        <v>0</v>
      </c>
      <c r="G4181" t="s">
        <v>17</v>
      </c>
      <c r="H4181" t="str">
        <f>_xlfn.XLOOKUP(Flights[[#This Row],[Destination]],Airports!$A$1:$A$77,Airports!$D$1:$D$77,"Code not found")</f>
        <v>Honolulu</v>
      </c>
      <c r="I4181" t="str" cm="1">
        <f t="array" ref="I4181">_xlfn.XLOOKUP(Flights[[#This Row],[Destination]],_xlfn._TRO_TRAILING(Airports!A:A),_xlfn._TRO_TRAILING(Airports!E:E),"Code not found")</f>
        <v>HI</v>
      </c>
      <c r="J4181" s="1">
        <v>0.75</v>
      </c>
      <c r="K4181">
        <f>HOUR(Flights[[#This Row],[Scheduled Departure]])</f>
        <v>18</v>
      </c>
      <c r="L4181" s="1">
        <v>0.73958333333333337</v>
      </c>
      <c r="M4181">
        <v>-15</v>
      </c>
      <c r="N4181">
        <v>339</v>
      </c>
      <c r="O4181" s="14">
        <f>Flights[[#This Row],[Length (min)]]/60</f>
        <v>5.65</v>
      </c>
      <c r="P4181">
        <v>2556</v>
      </c>
      <c r="Q4181" s="17">
        <f>IFERROR(Flights[[#This Row],[Distance]]/Flights[[#This Row],[Length (hr)]],"")</f>
        <v>452.38938053097343</v>
      </c>
      <c r="R4181" s="1">
        <v>0.875</v>
      </c>
      <c r="S4181" s="1">
        <v>0.85</v>
      </c>
      <c r="T4181">
        <v>-36</v>
      </c>
      <c r="U4181" t="str">
        <f>IF(Flights[[#This Row],[Arrival Delay]]="","Cancelled",IF(Flights[[#This Row],[Arrival Delay]]&gt;15,"Delayed","On time"))</f>
        <v>On time</v>
      </c>
      <c r="V4181" t="str">
        <f>IF(Flights[[#This Row],[Status]]&lt;&gt;"Delayed","",IF(Flights[[#This Row],[Arrival Delay]]&gt;120,"Severe",IF(Flights[[#This Row],[Arrival Delay]]&gt;60,"Major","Moderate")))</f>
        <v/>
      </c>
      <c r="X4181" t="str">
        <f>IF(OR(AND(Flights[[#This Row],[Status]]="Cancelled",Flights[[#This Row],[Cancellation Reason]]="Airline/Carrier"),Flights[[#This Row],[Delay Type]]="Severe"),"Yes","No")</f>
        <v>No</v>
      </c>
    </row>
    <row r="4182" spans="1:24" x14ac:dyDescent="0.25">
      <c r="A4182" s="3">
        <v>42308</v>
      </c>
      <c r="B4182">
        <f>WEEKNUM(Flights[[#This Row],[Date]],2)</f>
        <v>44</v>
      </c>
      <c r="C4182">
        <f>WEEKDAY(Flights[[#This Row],[Date]],2)</f>
        <v>6</v>
      </c>
      <c r="D4182" t="s">
        <v>586</v>
      </c>
      <c r="E4182" t="s">
        <v>1989</v>
      </c>
      <c r="F4182" t="s">
        <v>0</v>
      </c>
      <c r="G4182" t="s">
        <v>17</v>
      </c>
      <c r="H4182" t="str">
        <f>_xlfn.XLOOKUP(Flights[[#This Row],[Destination]],Airports!$A$1:$A$77,Airports!$D$1:$D$77,"Code not found")</f>
        <v>Honolulu</v>
      </c>
      <c r="I4182" t="str" cm="1">
        <f t="array" ref="I4182">_xlfn.XLOOKUP(Flights[[#This Row],[Destination]],_xlfn._TRO_TRAILING(Airports!A:A),_xlfn._TRO_TRAILING(Airports!E:E),"Code not found")</f>
        <v>HI</v>
      </c>
      <c r="J4182" s="1">
        <v>0.76041666666666663</v>
      </c>
      <c r="K4182">
        <f>HOUR(Flights[[#This Row],[Scheduled Departure]])</f>
        <v>18</v>
      </c>
      <c r="L4182" s="1">
        <v>0.80347222222222225</v>
      </c>
      <c r="M4182">
        <v>62</v>
      </c>
      <c r="N4182">
        <v>333</v>
      </c>
      <c r="O4182" s="14">
        <f>Flights[[#This Row],[Length (min)]]/60</f>
        <v>5.55</v>
      </c>
      <c r="P4182">
        <v>2556</v>
      </c>
      <c r="Q4182" s="17">
        <f>IFERROR(Flights[[#This Row],[Distance]]/Flights[[#This Row],[Length (hr)]],"")</f>
        <v>460.54054054054058</v>
      </c>
      <c r="R4182" s="1">
        <v>0.87083333333333335</v>
      </c>
      <c r="S4182" s="1">
        <v>0.90972222222222221</v>
      </c>
      <c r="T4182">
        <v>56</v>
      </c>
      <c r="U4182" t="str">
        <f>IF(Flights[[#This Row],[Arrival Delay]]="","Cancelled",IF(Flights[[#This Row],[Arrival Delay]]&gt;15,"Delayed","On time"))</f>
        <v>Delayed</v>
      </c>
      <c r="V4182" t="str">
        <f>IF(Flights[[#This Row],[Status]]&lt;&gt;"Delayed","",IF(Flights[[#This Row],[Arrival Delay]]&gt;120,"Severe",IF(Flights[[#This Row],[Arrival Delay]]&gt;60,"Major","Moderate")))</f>
        <v>Moderate</v>
      </c>
      <c r="X4182" t="str">
        <f>IF(OR(AND(Flights[[#This Row],[Status]]="Cancelled",Flights[[#This Row],[Cancellation Reason]]="Airline/Carrier"),Flights[[#This Row],[Delay Type]]="Severe"),"Yes","No")</f>
        <v>No</v>
      </c>
    </row>
    <row r="4183" spans="1:24" x14ac:dyDescent="0.25">
      <c r="A4183" s="3">
        <v>42309</v>
      </c>
      <c r="B4183">
        <f>WEEKNUM(Flights[[#This Row],[Date]],2)</f>
        <v>44</v>
      </c>
      <c r="C4183">
        <f>WEEKDAY(Flights[[#This Row],[Date]],2)</f>
        <v>7</v>
      </c>
      <c r="D4183" t="s">
        <v>1773</v>
      </c>
      <c r="E4183" t="s">
        <v>1989</v>
      </c>
      <c r="F4183" t="s">
        <v>0</v>
      </c>
      <c r="G4183" t="s">
        <v>26</v>
      </c>
      <c r="H4183" t="str">
        <f>_xlfn.XLOOKUP(Flights[[#This Row],[Destination]],Airports!$A$1:$A$77,Airports!$D$1:$D$77,"Code not found")</f>
        <v>Atlanta</v>
      </c>
      <c r="I4183" t="str" cm="1">
        <f t="array" ref="I4183">_xlfn.XLOOKUP(Flights[[#This Row],[Destination]],_xlfn._TRO_TRAILING(Airports!A:A),_xlfn._TRO_TRAILING(Airports!E:E),"Code not found")</f>
        <v>GA</v>
      </c>
      <c r="J4183" s="1">
        <v>0.27777777777777779</v>
      </c>
      <c r="K4183">
        <f>HOUR(Flights[[#This Row],[Scheduled Departure]])</f>
        <v>6</v>
      </c>
      <c r="L4183" s="1">
        <v>0.27777777777777779</v>
      </c>
      <c r="M4183">
        <v>0</v>
      </c>
      <c r="N4183">
        <v>256</v>
      </c>
      <c r="O4183" s="14">
        <f>Flights[[#This Row],[Length (min)]]/60</f>
        <v>4.2666666666666666</v>
      </c>
      <c r="P4183">
        <v>1947</v>
      </c>
      <c r="Q4183" s="17">
        <f>IFERROR(Flights[[#This Row],[Distance]]/Flights[[#This Row],[Length (hr)]],"")</f>
        <v>456.328125</v>
      </c>
      <c r="R4183" s="1">
        <v>0.57499999999999996</v>
      </c>
      <c r="S4183" s="1">
        <v>0.5805555555555556</v>
      </c>
      <c r="T4183">
        <v>8</v>
      </c>
      <c r="U4183" t="str">
        <f>IF(Flights[[#This Row],[Arrival Delay]]="","Cancelled",IF(Flights[[#This Row],[Arrival Delay]]&gt;15,"Delayed","On time"))</f>
        <v>On time</v>
      </c>
      <c r="V4183" t="str">
        <f>IF(Flights[[#This Row],[Status]]&lt;&gt;"Delayed","",IF(Flights[[#This Row],[Arrival Delay]]&gt;120,"Severe",IF(Flights[[#This Row],[Arrival Delay]]&gt;60,"Major","Moderate")))</f>
        <v/>
      </c>
      <c r="X4183" t="str">
        <f>IF(OR(AND(Flights[[#This Row],[Status]]="Cancelled",Flights[[#This Row],[Cancellation Reason]]="Airline/Carrier"),Flights[[#This Row],[Delay Type]]="Severe"),"Yes","No")</f>
        <v>No</v>
      </c>
    </row>
    <row r="4184" spans="1:24" x14ac:dyDescent="0.25">
      <c r="A4184" s="3">
        <v>42309</v>
      </c>
      <c r="B4184">
        <f>WEEKNUM(Flights[[#This Row],[Date]],2)</f>
        <v>44</v>
      </c>
      <c r="C4184">
        <f>WEEKDAY(Flights[[#This Row],[Date]],2)</f>
        <v>7</v>
      </c>
      <c r="D4184" t="s">
        <v>164</v>
      </c>
      <c r="E4184" t="s">
        <v>1987</v>
      </c>
      <c r="F4184" t="s">
        <v>0</v>
      </c>
      <c r="G4184" t="s">
        <v>3</v>
      </c>
      <c r="H4184" t="str">
        <f>_xlfn.XLOOKUP(Flights[[#This Row],[Destination]],Airports!$A$1:$A$77,Airports!$D$1:$D$77,"Code not found")</f>
        <v>Dallas</v>
      </c>
      <c r="I4184" t="str" cm="1">
        <f t="array" ref="I4184">_xlfn.XLOOKUP(Flights[[#This Row],[Destination]],_xlfn._TRO_TRAILING(Airports!A:A),_xlfn._TRO_TRAILING(Airports!E:E),"Code not found")</f>
        <v>TX</v>
      </c>
      <c r="J4184" s="1">
        <v>0.3125</v>
      </c>
      <c r="K4184">
        <f>HOUR(Flights[[#This Row],[Scheduled Departure]])</f>
        <v>7</v>
      </c>
      <c r="L4184" s="1">
        <v>0.30902777777777779</v>
      </c>
      <c r="M4184">
        <v>-5</v>
      </c>
      <c r="N4184">
        <v>189</v>
      </c>
      <c r="O4184" s="14">
        <f>Flights[[#This Row],[Length (min)]]/60</f>
        <v>3.15</v>
      </c>
      <c r="P4184">
        <v>1235</v>
      </c>
      <c r="Q4184" s="17">
        <f>IFERROR(Flights[[#This Row],[Distance]]/Flights[[#This Row],[Length (hr)]],"")</f>
        <v>392.06349206349205</v>
      </c>
      <c r="R4184" s="1">
        <v>0.53055555555555556</v>
      </c>
      <c r="S4184" s="1">
        <v>0.52361111111111114</v>
      </c>
      <c r="T4184">
        <v>-10</v>
      </c>
      <c r="U4184" t="str">
        <f>IF(Flights[[#This Row],[Arrival Delay]]="","Cancelled",IF(Flights[[#This Row],[Arrival Delay]]&gt;15,"Delayed","On time"))</f>
        <v>On time</v>
      </c>
      <c r="V4184" t="str">
        <f>IF(Flights[[#This Row],[Status]]&lt;&gt;"Delayed","",IF(Flights[[#This Row],[Arrival Delay]]&gt;120,"Severe",IF(Flights[[#This Row],[Arrival Delay]]&gt;60,"Major","Moderate")))</f>
        <v/>
      </c>
      <c r="X4184" t="str">
        <f>IF(OR(AND(Flights[[#This Row],[Status]]="Cancelled",Flights[[#This Row],[Cancellation Reason]]="Airline/Carrier"),Flights[[#This Row],[Delay Type]]="Severe"),"Yes","No")</f>
        <v>No</v>
      </c>
    </row>
    <row r="4185" spans="1:24" x14ac:dyDescent="0.25">
      <c r="A4185" s="3">
        <v>42309</v>
      </c>
      <c r="B4185">
        <f>WEEKNUM(Flights[[#This Row],[Date]],2)</f>
        <v>44</v>
      </c>
      <c r="C4185">
        <f>WEEKDAY(Flights[[#This Row],[Date]],2)</f>
        <v>7</v>
      </c>
      <c r="D4185" t="s">
        <v>1868</v>
      </c>
      <c r="E4185" t="s">
        <v>1995</v>
      </c>
      <c r="F4185" t="s">
        <v>0</v>
      </c>
      <c r="G4185" t="s">
        <v>29</v>
      </c>
      <c r="H4185" t="str">
        <f>_xlfn.XLOOKUP(Flights[[#This Row],[Destination]],Airports!$A$1:$A$77,Airports!$D$1:$D$77,"Code not found")</f>
        <v>Phoenix</v>
      </c>
      <c r="I4185" t="str" cm="1">
        <f t="array" ref="I4185">_xlfn.XLOOKUP(Flights[[#This Row],[Destination]],_xlfn._TRO_TRAILING(Airports!A:A),_xlfn._TRO_TRAILING(Airports!E:E),"Code not found")</f>
        <v>AZ</v>
      </c>
      <c r="J4185" s="1">
        <v>0.39583333333333331</v>
      </c>
      <c r="K4185">
        <f>HOUR(Flights[[#This Row],[Scheduled Departure]])</f>
        <v>9</v>
      </c>
      <c r="L4185" s="1">
        <v>0.39097222222222222</v>
      </c>
      <c r="M4185">
        <v>-7</v>
      </c>
      <c r="N4185">
        <v>70</v>
      </c>
      <c r="O4185" s="14">
        <f>Flights[[#This Row],[Length (min)]]/60</f>
        <v>1.1666666666666667</v>
      </c>
      <c r="P4185">
        <v>370</v>
      </c>
      <c r="Q4185" s="17">
        <f>IFERROR(Flights[[#This Row],[Distance]]/Flights[[#This Row],[Length (hr)]],"")</f>
        <v>317.14285714285711</v>
      </c>
      <c r="R4185" s="1">
        <v>0.48958333333333331</v>
      </c>
      <c r="S4185" s="1">
        <v>0.48125000000000001</v>
      </c>
      <c r="T4185">
        <v>-12</v>
      </c>
      <c r="U4185" t="str">
        <f>IF(Flights[[#This Row],[Arrival Delay]]="","Cancelled",IF(Flights[[#This Row],[Arrival Delay]]&gt;15,"Delayed","On time"))</f>
        <v>On time</v>
      </c>
      <c r="V4185" t="str">
        <f>IF(Flights[[#This Row],[Status]]&lt;&gt;"Delayed","",IF(Flights[[#This Row],[Arrival Delay]]&gt;120,"Severe",IF(Flights[[#This Row],[Arrival Delay]]&gt;60,"Major","Moderate")))</f>
        <v/>
      </c>
      <c r="X4185" t="str">
        <f>IF(OR(AND(Flights[[#This Row],[Status]]="Cancelled",Flights[[#This Row],[Cancellation Reason]]="Airline/Carrier"),Flights[[#This Row],[Delay Type]]="Severe"),"Yes","No")</f>
        <v>No</v>
      </c>
    </row>
    <row r="4186" spans="1:24" x14ac:dyDescent="0.25">
      <c r="A4186" s="3">
        <v>42309</v>
      </c>
      <c r="B4186">
        <f>WEEKNUM(Flights[[#This Row],[Date]],2)</f>
        <v>44</v>
      </c>
      <c r="C4186">
        <f>WEEKDAY(Flights[[#This Row],[Date]],2)</f>
        <v>7</v>
      </c>
      <c r="D4186" t="s">
        <v>230</v>
      </c>
      <c r="E4186" t="s">
        <v>1987</v>
      </c>
      <c r="F4186" t="s">
        <v>0</v>
      </c>
      <c r="G4186" t="s">
        <v>22</v>
      </c>
      <c r="H4186" t="str">
        <f>_xlfn.XLOOKUP(Flights[[#This Row],[Destination]],Airports!$A$1:$A$77,Airports!$D$1:$D$77,"Code not found")</f>
        <v>Columbus</v>
      </c>
      <c r="I4186" t="str" cm="1">
        <f t="array" ref="I4186">_xlfn.XLOOKUP(Flights[[#This Row],[Destination]],_xlfn._TRO_TRAILING(Airports!A:A),_xlfn._TRO_TRAILING(Airports!E:E),"Code not found")</f>
        <v>OH</v>
      </c>
      <c r="J4186" s="1">
        <v>0.39930555555555558</v>
      </c>
      <c r="K4186">
        <f>HOUR(Flights[[#This Row],[Scheduled Departure]])</f>
        <v>9</v>
      </c>
      <c r="L4186" s="1">
        <v>0.39305555555555555</v>
      </c>
      <c r="M4186">
        <v>-9</v>
      </c>
      <c r="N4186">
        <v>265</v>
      </c>
      <c r="O4186" s="14">
        <f>Flights[[#This Row],[Length (min)]]/60</f>
        <v>4.416666666666667</v>
      </c>
      <c r="P4186">
        <v>1995</v>
      </c>
      <c r="Q4186" s="17">
        <f>IFERROR(Flights[[#This Row],[Distance]]/Flights[[#This Row],[Length (hr)]],"")</f>
        <v>451.69811320754712</v>
      </c>
      <c r="R4186" s="1">
        <v>0.7104166666666667</v>
      </c>
      <c r="S4186" s="1">
        <v>0.70208333333333328</v>
      </c>
      <c r="T4186">
        <v>-12</v>
      </c>
      <c r="U4186" t="str">
        <f>IF(Flights[[#This Row],[Arrival Delay]]="","Cancelled",IF(Flights[[#This Row],[Arrival Delay]]&gt;15,"Delayed","On time"))</f>
        <v>On time</v>
      </c>
      <c r="V4186" t="str">
        <f>IF(Flights[[#This Row],[Status]]&lt;&gt;"Delayed","",IF(Flights[[#This Row],[Arrival Delay]]&gt;120,"Severe",IF(Flights[[#This Row],[Arrival Delay]]&gt;60,"Major","Moderate")))</f>
        <v/>
      </c>
      <c r="X4186" t="str">
        <f>IF(OR(AND(Flights[[#This Row],[Status]]="Cancelled",Flights[[#This Row],[Cancellation Reason]]="Airline/Carrier"),Flights[[#This Row],[Delay Type]]="Severe"),"Yes","No")</f>
        <v>No</v>
      </c>
    </row>
    <row r="4187" spans="1:24" x14ac:dyDescent="0.25">
      <c r="A4187" s="3">
        <v>42309</v>
      </c>
      <c r="B4187">
        <f>WEEKNUM(Flights[[#This Row],[Date]],2)</f>
        <v>44</v>
      </c>
      <c r="C4187">
        <f>WEEKDAY(Flights[[#This Row],[Date]],2)</f>
        <v>7</v>
      </c>
      <c r="D4187" t="s">
        <v>1651</v>
      </c>
      <c r="E4187" t="s">
        <v>1994</v>
      </c>
      <c r="F4187" t="s">
        <v>0</v>
      </c>
      <c r="G4187" t="s">
        <v>335</v>
      </c>
      <c r="H4187" t="str">
        <f>_xlfn.XLOOKUP(Flights[[#This Row],[Destination]],Airports!$A$1:$A$77,Airports!$D$1:$D$77,"Code not found")</f>
        <v>Reno</v>
      </c>
      <c r="I4187" t="str" cm="1">
        <f t="array" ref="I4187">_xlfn.XLOOKUP(Flights[[#This Row],[Destination]],_xlfn._TRO_TRAILING(Airports!A:A),_xlfn._TRO_TRAILING(Airports!E:E),"Code not found")</f>
        <v>NV</v>
      </c>
      <c r="J4187" s="1">
        <v>0.55555555555555558</v>
      </c>
      <c r="K4187">
        <f>HOUR(Flights[[#This Row],[Scheduled Departure]])</f>
        <v>13</v>
      </c>
      <c r="L4187" s="1">
        <v>0.55069444444444449</v>
      </c>
      <c r="M4187">
        <v>-7</v>
      </c>
      <c r="N4187">
        <v>93</v>
      </c>
      <c r="O4187" s="14">
        <f>Flights[[#This Row],[Length (min)]]/60</f>
        <v>1.55</v>
      </c>
      <c r="P4187">
        <v>391</v>
      </c>
      <c r="Q4187" s="17">
        <f>IFERROR(Flights[[#This Row],[Distance]]/Flights[[#This Row],[Length (hr)]],"")</f>
        <v>252.25806451612902</v>
      </c>
      <c r="R4187" s="1">
        <v>0.61944444444444446</v>
      </c>
      <c r="S4187" s="1">
        <v>0.61527777777777781</v>
      </c>
      <c r="T4187">
        <v>-6</v>
      </c>
      <c r="U4187" t="str">
        <f>IF(Flights[[#This Row],[Arrival Delay]]="","Cancelled",IF(Flights[[#This Row],[Arrival Delay]]&gt;15,"Delayed","On time"))</f>
        <v>On time</v>
      </c>
      <c r="V4187" t="str">
        <f>IF(Flights[[#This Row],[Status]]&lt;&gt;"Delayed","",IF(Flights[[#This Row],[Arrival Delay]]&gt;120,"Severe",IF(Flights[[#This Row],[Arrival Delay]]&gt;60,"Major","Moderate")))</f>
        <v/>
      </c>
      <c r="X4187" t="str">
        <f>IF(OR(AND(Flights[[#This Row],[Status]]="Cancelled",Flights[[#This Row],[Cancellation Reason]]="Airline/Carrier"),Flights[[#This Row],[Delay Type]]="Severe"),"Yes","No")</f>
        <v>No</v>
      </c>
    </row>
    <row r="4188" spans="1:24" x14ac:dyDescent="0.25">
      <c r="A4188" s="3">
        <v>42309</v>
      </c>
      <c r="B4188">
        <f>WEEKNUM(Flights[[#This Row],[Date]],2)</f>
        <v>44</v>
      </c>
      <c r="C4188">
        <f>WEEKDAY(Flights[[#This Row],[Date]],2)</f>
        <v>7</v>
      </c>
      <c r="D4188" t="s">
        <v>529</v>
      </c>
      <c r="E4188" t="s">
        <v>1996</v>
      </c>
      <c r="F4188" t="s">
        <v>0</v>
      </c>
      <c r="G4188" t="s">
        <v>12</v>
      </c>
      <c r="H4188" t="str">
        <f>_xlfn.XLOOKUP(Flights[[#This Row],[Destination]],Airports!$A$1:$A$77,Airports!$D$1:$D$77,"Code not found")</f>
        <v>New York</v>
      </c>
      <c r="I4188" t="str" cm="1">
        <f t="array" ref="I4188">_xlfn.XLOOKUP(Flights[[#This Row],[Destination]],_xlfn._TRO_TRAILING(Airports!A:A),_xlfn._TRO_TRAILING(Airports!E:E),"Code not found")</f>
        <v>NY</v>
      </c>
      <c r="J4188" s="1">
        <v>0.56597222222222221</v>
      </c>
      <c r="K4188">
        <f>HOUR(Flights[[#This Row],[Scheduled Departure]])</f>
        <v>13</v>
      </c>
      <c r="L4188" s="1">
        <v>0.57708333333333328</v>
      </c>
      <c r="M4188">
        <v>16</v>
      </c>
      <c r="N4188">
        <v>308</v>
      </c>
      <c r="O4188" s="14">
        <f>Flights[[#This Row],[Length (min)]]/60</f>
        <v>5.1333333333333337</v>
      </c>
      <c r="P4188">
        <v>2475</v>
      </c>
      <c r="Q4188" s="17">
        <f>IFERROR(Flights[[#This Row],[Distance]]/Flights[[#This Row],[Length (hr)]],"")</f>
        <v>482.14285714285711</v>
      </c>
      <c r="R4188" s="1">
        <v>0.91666666666666663</v>
      </c>
      <c r="S4188" s="1">
        <v>0.91597222222222219</v>
      </c>
      <c r="T4188">
        <v>-1</v>
      </c>
      <c r="U4188" t="str">
        <f>IF(Flights[[#This Row],[Arrival Delay]]="","Cancelled",IF(Flights[[#This Row],[Arrival Delay]]&gt;15,"Delayed","On time"))</f>
        <v>On time</v>
      </c>
      <c r="V4188" t="str">
        <f>IF(Flights[[#This Row],[Status]]&lt;&gt;"Delayed","",IF(Flights[[#This Row],[Arrival Delay]]&gt;120,"Severe",IF(Flights[[#This Row],[Arrival Delay]]&gt;60,"Major","Moderate")))</f>
        <v/>
      </c>
      <c r="X4188" t="str">
        <f>IF(OR(AND(Flights[[#This Row],[Status]]="Cancelled",Flights[[#This Row],[Cancellation Reason]]="Airline/Carrier"),Flights[[#This Row],[Delay Type]]="Severe"),"Yes","No")</f>
        <v>No</v>
      </c>
    </row>
    <row r="4189" spans="1:24" x14ac:dyDescent="0.25">
      <c r="A4189" s="3">
        <v>42309</v>
      </c>
      <c r="B4189">
        <f>WEEKNUM(Flights[[#This Row],[Date]],2)</f>
        <v>44</v>
      </c>
      <c r="C4189">
        <f>WEEKDAY(Flights[[#This Row],[Date]],2)</f>
        <v>7</v>
      </c>
      <c r="D4189" t="s">
        <v>1595</v>
      </c>
      <c r="E4189" t="s">
        <v>1989</v>
      </c>
      <c r="F4189" t="s">
        <v>0</v>
      </c>
      <c r="G4189" t="s">
        <v>9</v>
      </c>
      <c r="H4189" t="str">
        <f>_xlfn.XLOOKUP(Flights[[#This Row],[Destination]],Airports!$A$1:$A$77,Airports!$D$1:$D$77,"Code not found")</f>
        <v>San Francisco</v>
      </c>
      <c r="I4189" t="str" cm="1">
        <f t="array" ref="I4189">_xlfn.XLOOKUP(Flights[[#This Row],[Destination]],_xlfn._TRO_TRAILING(Airports!A:A),_xlfn._TRO_TRAILING(Airports!E:E),"Code not found")</f>
        <v>CA</v>
      </c>
      <c r="J4189" s="1">
        <v>0.58333333333333337</v>
      </c>
      <c r="K4189">
        <f>HOUR(Flights[[#This Row],[Scheduled Departure]])</f>
        <v>14</v>
      </c>
      <c r="L4189" s="1">
        <v>0.72361111111111109</v>
      </c>
      <c r="M4189">
        <v>202</v>
      </c>
      <c r="N4189">
        <v>101</v>
      </c>
      <c r="O4189" s="14">
        <f>Flights[[#This Row],[Length (min)]]/60</f>
        <v>1.6833333333333333</v>
      </c>
      <c r="P4189">
        <v>337</v>
      </c>
      <c r="Q4189" s="17">
        <f>IFERROR(Flights[[#This Row],[Distance]]/Flights[[#This Row],[Length (hr)]],"")</f>
        <v>200.19801980198019</v>
      </c>
      <c r="R4189" s="1">
        <v>0.63958333333333328</v>
      </c>
      <c r="S4189" s="1">
        <v>0.79374999999999996</v>
      </c>
      <c r="T4189">
        <v>222</v>
      </c>
      <c r="U4189" t="str">
        <f>IF(Flights[[#This Row],[Arrival Delay]]="","Cancelled",IF(Flights[[#This Row],[Arrival Delay]]&gt;15,"Delayed","On time"))</f>
        <v>Delayed</v>
      </c>
      <c r="V4189" t="str">
        <f>IF(Flights[[#This Row],[Status]]&lt;&gt;"Delayed","",IF(Flights[[#This Row],[Arrival Delay]]&gt;120,"Severe",IF(Flights[[#This Row],[Arrival Delay]]&gt;60,"Major","Moderate")))</f>
        <v>Severe</v>
      </c>
      <c r="X4189" t="str">
        <f>IF(OR(AND(Flights[[#This Row],[Status]]="Cancelled",Flights[[#This Row],[Cancellation Reason]]="Airline/Carrier"),Flights[[#This Row],[Delay Type]]="Severe"),"Yes","No")</f>
        <v>Yes</v>
      </c>
    </row>
    <row r="4190" spans="1:24" x14ac:dyDescent="0.25">
      <c r="A4190" s="3">
        <v>42309</v>
      </c>
      <c r="B4190">
        <f>WEEKNUM(Flights[[#This Row],[Date]],2)</f>
        <v>44</v>
      </c>
      <c r="C4190">
        <f>WEEKDAY(Flights[[#This Row],[Date]],2)</f>
        <v>7</v>
      </c>
      <c r="D4190" t="s">
        <v>971</v>
      </c>
      <c r="E4190" t="s">
        <v>1996</v>
      </c>
      <c r="F4190" t="s">
        <v>0</v>
      </c>
      <c r="G4190" t="s">
        <v>9</v>
      </c>
      <c r="H4190" t="str">
        <f>_xlfn.XLOOKUP(Flights[[#This Row],[Destination]],Airports!$A$1:$A$77,Airports!$D$1:$D$77,"Code not found")</f>
        <v>San Francisco</v>
      </c>
      <c r="I4190" t="str" cm="1">
        <f t="array" ref="I4190">_xlfn.XLOOKUP(Flights[[#This Row],[Destination]],_xlfn._TRO_TRAILING(Airports!A:A),_xlfn._TRO_TRAILING(Airports!E:E),"Code not found")</f>
        <v>CA</v>
      </c>
      <c r="J4190" s="1">
        <v>0.60416666666666663</v>
      </c>
      <c r="K4190">
        <f>HOUR(Flights[[#This Row],[Scheduled Departure]])</f>
        <v>14</v>
      </c>
      <c r="L4190" s="1">
        <v>0.6020833333333333</v>
      </c>
      <c r="M4190">
        <v>-3</v>
      </c>
      <c r="N4190">
        <v>75</v>
      </c>
      <c r="O4190" s="14">
        <f>Flights[[#This Row],[Length (min)]]/60</f>
        <v>1.25</v>
      </c>
      <c r="P4190">
        <v>337</v>
      </c>
      <c r="Q4190" s="17">
        <f>IFERROR(Flights[[#This Row],[Distance]]/Flights[[#This Row],[Length (hr)]],"")</f>
        <v>269.60000000000002</v>
      </c>
      <c r="R4190" s="1">
        <v>0.65625</v>
      </c>
      <c r="S4190" s="1">
        <v>0.65416666666666667</v>
      </c>
      <c r="T4190">
        <v>-3</v>
      </c>
      <c r="U4190" t="str">
        <f>IF(Flights[[#This Row],[Arrival Delay]]="","Cancelled",IF(Flights[[#This Row],[Arrival Delay]]&gt;15,"Delayed","On time"))</f>
        <v>On time</v>
      </c>
      <c r="V4190" t="str">
        <f>IF(Flights[[#This Row],[Status]]&lt;&gt;"Delayed","",IF(Flights[[#This Row],[Arrival Delay]]&gt;120,"Severe",IF(Flights[[#This Row],[Arrival Delay]]&gt;60,"Major","Moderate")))</f>
        <v/>
      </c>
      <c r="X4190" t="str">
        <f>IF(OR(AND(Flights[[#This Row],[Status]]="Cancelled",Flights[[#This Row],[Cancellation Reason]]="Airline/Carrier"),Flights[[#This Row],[Delay Type]]="Severe"),"Yes","No")</f>
        <v>No</v>
      </c>
    </row>
    <row r="4191" spans="1:24" x14ac:dyDescent="0.25">
      <c r="A4191" s="3">
        <v>42309</v>
      </c>
      <c r="B4191">
        <f>WEEKNUM(Flights[[#This Row],[Date]],2)</f>
        <v>44</v>
      </c>
      <c r="C4191">
        <f>WEEKDAY(Flights[[#This Row],[Date]],2)</f>
        <v>7</v>
      </c>
      <c r="D4191" t="s">
        <v>554</v>
      </c>
      <c r="E4191" t="s">
        <v>1996</v>
      </c>
      <c r="F4191" t="s">
        <v>0</v>
      </c>
      <c r="G4191" t="s">
        <v>9</v>
      </c>
      <c r="H4191" t="str">
        <f>_xlfn.XLOOKUP(Flights[[#This Row],[Destination]],Airports!$A$1:$A$77,Airports!$D$1:$D$77,"Code not found")</f>
        <v>San Francisco</v>
      </c>
      <c r="I4191" t="str" cm="1">
        <f t="array" ref="I4191">_xlfn.XLOOKUP(Flights[[#This Row],[Destination]],_xlfn._TRO_TRAILING(Airports!A:A),_xlfn._TRO_TRAILING(Airports!E:E),"Code not found")</f>
        <v>CA</v>
      </c>
      <c r="J4191" s="1">
        <v>0.64583333333333337</v>
      </c>
      <c r="K4191">
        <f>HOUR(Flights[[#This Row],[Scheduled Departure]])</f>
        <v>15</v>
      </c>
      <c r="L4191" s="1">
        <v>0.64236111111111116</v>
      </c>
      <c r="M4191">
        <v>-5</v>
      </c>
      <c r="N4191">
        <v>69</v>
      </c>
      <c r="O4191" s="14">
        <f>Flights[[#This Row],[Length (min)]]/60</f>
        <v>1.1499999999999999</v>
      </c>
      <c r="P4191">
        <v>337</v>
      </c>
      <c r="Q4191" s="17">
        <f>IFERROR(Flights[[#This Row],[Distance]]/Flights[[#This Row],[Length (hr)]],"")</f>
        <v>293.04347826086956</v>
      </c>
      <c r="R4191" s="1">
        <v>0.69444444444444442</v>
      </c>
      <c r="S4191" s="1">
        <v>0.69027777777777777</v>
      </c>
      <c r="T4191">
        <v>-6</v>
      </c>
      <c r="U4191" t="str">
        <f>IF(Flights[[#This Row],[Arrival Delay]]="","Cancelled",IF(Flights[[#This Row],[Arrival Delay]]&gt;15,"Delayed","On time"))</f>
        <v>On time</v>
      </c>
      <c r="V4191" t="str">
        <f>IF(Flights[[#This Row],[Status]]&lt;&gt;"Delayed","",IF(Flights[[#This Row],[Arrival Delay]]&gt;120,"Severe",IF(Flights[[#This Row],[Arrival Delay]]&gt;60,"Major","Moderate")))</f>
        <v/>
      </c>
      <c r="X4191" t="str">
        <f>IF(OR(AND(Flights[[#This Row],[Status]]="Cancelled",Flights[[#This Row],[Cancellation Reason]]="Airline/Carrier"),Flights[[#This Row],[Delay Type]]="Severe"),"Yes","No")</f>
        <v>No</v>
      </c>
    </row>
    <row r="4192" spans="1:24" x14ac:dyDescent="0.25">
      <c r="A4192" s="3">
        <v>42309</v>
      </c>
      <c r="B4192">
        <f>WEEKNUM(Flights[[#This Row],[Date]],2)</f>
        <v>44</v>
      </c>
      <c r="C4192">
        <f>WEEKDAY(Flights[[#This Row],[Date]],2)</f>
        <v>7</v>
      </c>
      <c r="D4192" t="s">
        <v>1897</v>
      </c>
      <c r="E4192" t="s">
        <v>1995</v>
      </c>
      <c r="F4192" t="s">
        <v>0</v>
      </c>
      <c r="G4192" t="s">
        <v>15</v>
      </c>
      <c r="H4192" t="str">
        <f>_xlfn.XLOOKUP(Flights[[#This Row],[Destination]],Airports!$A$1:$A$77,Airports!$D$1:$D$77,"Code not found")</f>
        <v>Las Vegas</v>
      </c>
      <c r="I4192" t="str" cm="1">
        <f t="array" ref="I4192">_xlfn.XLOOKUP(Flights[[#This Row],[Destination]],_xlfn._TRO_TRAILING(Airports!A:A),_xlfn._TRO_TRAILING(Airports!E:E),"Code not found")</f>
        <v>NV</v>
      </c>
      <c r="J4192" s="1">
        <v>0.66319444444444442</v>
      </c>
      <c r="K4192">
        <f>HOUR(Flights[[#This Row],[Scheduled Departure]])</f>
        <v>15</v>
      </c>
      <c r="L4192" s="1">
        <v>0.66249999999999998</v>
      </c>
      <c r="M4192">
        <v>-1</v>
      </c>
      <c r="N4192">
        <v>50</v>
      </c>
      <c r="O4192" s="14">
        <f>Flights[[#This Row],[Length (min)]]/60</f>
        <v>0.83333333333333337</v>
      </c>
      <c r="P4192">
        <v>236</v>
      </c>
      <c r="Q4192" s="17">
        <f>IFERROR(Flights[[#This Row],[Distance]]/Flights[[#This Row],[Length (hr)]],"")</f>
        <v>283.2</v>
      </c>
      <c r="R4192" s="1">
        <v>0.70833333333333337</v>
      </c>
      <c r="S4192" s="1">
        <v>0.69722222222222219</v>
      </c>
      <c r="T4192">
        <v>-16</v>
      </c>
      <c r="U4192" t="str">
        <f>IF(Flights[[#This Row],[Arrival Delay]]="","Cancelled",IF(Flights[[#This Row],[Arrival Delay]]&gt;15,"Delayed","On time"))</f>
        <v>On time</v>
      </c>
      <c r="V4192" t="str">
        <f>IF(Flights[[#This Row],[Status]]&lt;&gt;"Delayed","",IF(Flights[[#This Row],[Arrival Delay]]&gt;120,"Severe",IF(Flights[[#This Row],[Arrival Delay]]&gt;60,"Major","Moderate")))</f>
        <v/>
      </c>
      <c r="X4192" t="str">
        <f>IF(OR(AND(Flights[[#This Row],[Status]]="Cancelled",Flights[[#This Row],[Cancellation Reason]]="Airline/Carrier"),Flights[[#This Row],[Delay Type]]="Severe"),"Yes","No")</f>
        <v>No</v>
      </c>
    </row>
    <row r="4193" spans="1:24" x14ac:dyDescent="0.25">
      <c r="A4193" s="3">
        <v>42309</v>
      </c>
      <c r="B4193">
        <f>WEEKNUM(Flights[[#This Row],[Date]],2)</f>
        <v>44</v>
      </c>
      <c r="C4193">
        <f>WEEKDAY(Flights[[#This Row],[Date]],2)</f>
        <v>7</v>
      </c>
      <c r="D4193" t="s">
        <v>1304</v>
      </c>
      <c r="E4193" t="s">
        <v>1995</v>
      </c>
      <c r="F4193" t="s">
        <v>0</v>
      </c>
      <c r="G4193" t="s">
        <v>15</v>
      </c>
      <c r="H4193" t="str">
        <f>_xlfn.XLOOKUP(Flights[[#This Row],[Destination]],Airports!$A$1:$A$77,Airports!$D$1:$D$77,"Code not found")</f>
        <v>Las Vegas</v>
      </c>
      <c r="I4193" t="str" cm="1">
        <f t="array" ref="I4193">_xlfn.XLOOKUP(Flights[[#This Row],[Destination]],_xlfn._TRO_TRAILING(Airports!A:A),_xlfn._TRO_TRAILING(Airports!E:E),"Code not found")</f>
        <v>NV</v>
      </c>
      <c r="J4193" s="1">
        <v>0.91666666666666663</v>
      </c>
      <c r="K4193">
        <f>HOUR(Flights[[#This Row],[Scheduled Departure]])</f>
        <v>22</v>
      </c>
      <c r="L4193" s="1">
        <v>0.91319444444444442</v>
      </c>
      <c r="M4193">
        <v>-5</v>
      </c>
      <c r="N4193">
        <v>54</v>
      </c>
      <c r="O4193" s="14">
        <f>Flights[[#This Row],[Length (min)]]/60</f>
        <v>0.9</v>
      </c>
      <c r="P4193">
        <v>236</v>
      </c>
      <c r="Q4193" s="17">
        <f>IFERROR(Flights[[#This Row],[Distance]]/Flights[[#This Row],[Length (hr)]],"")</f>
        <v>262.22222222222223</v>
      </c>
      <c r="R4193" s="1">
        <v>0.95833333333333337</v>
      </c>
      <c r="S4193" s="1">
        <v>0.9506944444444444</v>
      </c>
      <c r="T4193">
        <v>-11</v>
      </c>
      <c r="U4193" t="str">
        <f>IF(Flights[[#This Row],[Arrival Delay]]="","Cancelled",IF(Flights[[#This Row],[Arrival Delay]]&gt;15,"Delayed","On time"))</f>
        <v>On time</v>
      </c>
      <c r="V4193" t="str">
        <f>IF(Flights[[#This Row],[Status]]&lt;&gt;"Delayed","",IF(Flights[[#This Row],[Arrival Delay]]&gt;120,"Severe",IF(Flights[[#This Row],[Arrival Delay]]&gt;60,"Major","Moderate")))</f>
        <v/>
      </c>
      <c r="X4193" t="str">
        <f>IF(OR(AND(Flights[[#This Row],[Status]]="Cancelled",Flights[[#This Row],[Cancellation Reason]]="Airline/Carrier"),Flights[[#This Row],[Delay Type]]="Severe"),"Yes","No")</f>
        <v>No</v>
      </c>
    </row>
    <row r="4194" spans="1:24" x14ac:dyDescent="0.25">
      <c r="A4194" s="3">
        <v>42309</v>
      </c>
      <c r="B4194">
        <f>WEEKNUM(Flights[[#This Row],[Date]],2)</f>
        <v>44</v>
      </c>
      <c r="C4194">
        <f>WEEKDAY(Flights[[#This Row],[Date]],2)</f>
        <v>7</v>
      </c>
      <c r="D4194" t="s">
        <v>1612</v>
      </c>
      <c r="E4194" t="s">
        <v>1989</v>
      </c>
      <c r="F4194" t="s">
        <v>0</v>
      </c>
      <c r="G4194" t="s">
        <v>13</v>
      </c>
      <c r="H4194" t="str">
        <f>_xlfn.XLOOKUP(Flights[[#This Row],[Destination]],Airports!$A$1:$A$77,Airports!$D$1:$D$77,"Code not found")</f>
        <v>Orlando</v>
      </c>
      <c r="I4194" t="str" cm="1">
        <f t="array" ref="I4194">_xlfn.XLOOKUP(Flights[[#This Row],[Destination]],_xlfn._TRO_TRAILING(Airports!A:A),_xlfn._TRO_TRAILING(Airports!E:E),"Code not found")</f>
        <v>FL</v>
      </c>
      <c r="J4194" s="1">
        <v>0.92708333333333337</v>
      </c>
      <c r="K4194">
        <f>HOUR(Flights[[#This Row],[Scheduled Departure]])</f>
        <v>22</v>
      </c>
      <c r="L4194" s="1">
        <v>0.92638888888888893</v>
      </c>
      <c r="M4194">
        <v>-1</v>
      </c>
      <c r="N4194">
        <v>274</v>
      </c>
      <c r="O4194" s="14">
        <f>Flights[[#This Row],[Length (min)]]/60</f>
        <v>4.5666666666666664</v>
      </c>
      <c r="P4194">
        <v>2218</v>
      </c>
      <c r="Q4194" s="17">
        <f>IFERROR(Flights[[#This Row],[Distance]]/Flights[[#This Row],[Length (hr)]],"")</f>
        <v>485.69343065693431</v>
      </c>
      <c r="R4194" s="1">
        <v>0.24166666666666667</v>
      </c>
      <c r="S4194" s="1">
        <v>0.24166666666666667</v>
      </c>
      <c r="T4194">
        <v>0</v>
      </c>
      <c r="U4194" t="str">
        <f>IF(Flights[[#This Row],[Arrival Delay]]="","Cancelled",IF(Flights[[#This Row],[Arrival Delay]]&gt;15,"Delayed","On time"))</f>
        <v>On time</v>
      </c>
      <c r="V4194" t="str">
        <f>IF(Flights[[#This Row],[Status]]&lt;&gt;"Delayed","",IF(Flights[[#This Row],[Arrival Delay]]&gt;120,"Severe",IF(Flights[[#This Row],[Arrival Delay]]&gt;60,"Major","Moderate")))</f>
        <v/>
      </c>
      <c r="X4194" t="str">
        <f>IF(OR(AND(Flights[[#This Row],[Status]]="Cancelled",Flights[[#This Row],[Cancellation Reason]]="Airline/Carrier"),Flights[[#This Row],[Delay Type]]="Severe"),"Yes","No")</f>
        <v>No</v>
      </c>
    </row>
    <row r="4195" spans="1:24" x14ac:dyDescent="0.25">
      <c r="A4195" s="3">
        <v>42309</v>
      </c>
      <c r="B4195">
        <f>WEEKNUM(Flights[[#This Row],[Date]],2)</f>
        <v>44</v>
      </c>
      <c r="C4195">
        <f>WEEKDAY(Flights[[#This Row],[Date]],2)</f>
        <v>7</v>
      </c>
      <c r="D4195" t="s">
        <v>1855</v>
      </c>
      <c r="E4195" t="s">
        <v>1990</v>
      </c>
      <c r="F4195" t="s">
        <v>0</v>
      </c>
      <c r="G4195" t="s">
        <v>281</v>
      </c>
      <c r="H4195" t="str">
        <f>_xlfn.XLOOKUP(Flights[[#This Row],[Destination]],Airports!$A$1:$A$77,Airports!$D$1:$D$77,"Code not found")</f>
        <v>Newark</v>
      </c>
      <c r="I4195" t="str" cm="1">
        <f t="array" ref="I4195">_xlfn.XLOOKUP(Flights[[#This Row],[Destination]],_xlfn._TRO_TRAILING(Airports!A:A),_xlfn._TRO_TRAILING(Airports!E:E),"Code not found")</f>
        <v>NJ</v>
      </c>
      <c r="J4195" s="1">
        <v>0.99305555555555558</v>
      </c>
      <c r="K4195">
        <f>HOUR(Flights[[#This Row],[Scheduled Departure]])</f>
        <v>23</v>
      </c>
      <c r="L4195" s="1">
        <v>1.3888888888888889E-3</v>
      </c>
      <c r="M4195">
        <v>12</v>
      </c>
      <c r="N4195">
        <v>279</v>
      </c>
      <c r="O4195" s="14">
        <f>Flights[[#This Row],[Length (min)]]/60</f>
        <v>4.6500000000000004</v>
      </c>
      <c r="P4195">
        <v>2454</v>
      </c>
      <c r="Q4195" s="17">
        <f>IFERROR(Flights[[#This Row],[Distance]]/Flights[[#This Row],[Length (hr)]],"")</f>
        <v>527.74193548387098</v>
      </c>
      <c r="R4195" s="1">
        <v>0.33333333333333331</v>
      </c>
      <c r="S4195" s="1">
        <v>0.32013888888888886</v>
      </c>
      <c r="T4195">
        <v>-19</v>
      </c>
      <c r="U4195" t="str">
        <f>IF(Flights[[#This Row],[Arrival Delay]]="","Cancelled",IF(Flights[[#This Row],[Arrival Delay]]&gt;15,"Delayed","On time"))</f>
        <v>On time</v>
      </c>
      <c r="V4195" t="str">
        <f>IF(Flights[[#This Row],[Status]]&lt;&gt;"Delayed","",IF(Flights[[#This Row],[Arrival Delay]]&gt;120,"Severe",IF(Flights[[#This Row],[Arrival Delay]]&gt;60,"Major","Moderate")))</f>
        <v/>
      </c>
      <c r="X4195" t="str">
        <f>IF(OR(AND(Flights[[#This Row],[Status]]="Cancelled",Flights[[#This Row],[Cancellation Reason]]="Airline/Carrier"),Flights[[#This Row],[Delay Type]]="Severe"),"Yes","No")</f>
        <v>No</v>
      </c>
    </row>
    <row r="4196" spans="1:24" x14ac:dyDescent="0.25">
      <c r="A4196" s="3">
        <v>42310</v>
      </c>
      <c r="B4196">
        <f>WEEKNUM(Flights[[#This Row],[Date]],2)</f>
        <v>45</v>
      </c>
      <c r="C4196">
        <f>WEEKDAY(Flights[[#This Row],[Date]],2)</f>
        <v>1</v>
      </c>
      <c r="D4196" t="s">
        <v>184</v>
      </c>
      <c r="E4196" t="s">
        <v>1987</v>
      </c>
      <c r="F4196" t="s">
        <v>0</v>
      </c>
      <c r="G4196" t="s">
        <v>4</v>
      </c>
      <c r="H4196" t="str">
        <f>_xlfn.XLOOKUP(Flights[[#This Row],[Destination]],Airports!$A$1:$A$77,Airports!$D$1:$D$77,"Code not found")</f>
        <v>Chicago</v>
      </c>
      <c r="I4196" t="str" cm="1">
        <f t="array" ref="I4196">_xlfn.XLOOKUP(Flights[[#This Row],[Destination]],_xlfn._TRO_TRAILING(Airports!A:A),_xlfn._TRO_TRAILING(Airports!E:E),"Code not found")</f>
        <v>IL</v>
      </c>
      <c r="J4196" s="1">
        <v>0.25</v>
      </c>
      <c r="K4196">
        <f>HOUR(Flights[[#This Row],[Scheduled Departure]])</f>
        <v>6</v>
      </c>
      <c r="L4196" s="1">
        <v>0.25833333333333336</v>
      </c>
      <c r="M4196">
        <v>12</v>
      </c>
      <c r="N4196">
        <v>229</v>
      </c>
      <c r="O4196" s="14">
        <f>Flights[[#This Row],[Length (min)]]/60</f>
        <v>3.8166666666666669</v>
      </c>
      <c r="P4196">
        <v>1744</v>
      </c>
      <c r="Q4196" s="17">
        <f>IFERROR(Flights[[#This Row],[Distance]]/Flights[[#This Row],[Length (hr)]],"")</f>
        <v>456.943231441048</v>
      </c>
      <c r="R4196" s="1">
        <v>0.50555555555555554</v>
      </c>
      <c r="S4196" s="1">
        <v>0.50069444444444444</v>
      </c>
      <c r="T4196">
        <v>-7</v>
      </c>
      <c r="U4196" t="str">
        <f>IF(Flights[[#This Row],[Arrival Delay]]="","Cancelled",IF(Flights[[#This Row],[Arrival Delay]]&gt;15,"Delayed","On time"))</f>
        <v>On time</v>
      </c>
      <c r="V4196" t="str">
        <f>IF(Flights[[#This Row],[Status]]&lt;&gt;"Delayed","",IF(Flights[[#This Row],[Arrival Delay]]&gt;120,"Severe",IF(Flights[[#This Row],[Arrival Delay]]&gt;60,"Major","Moderate")))</f>
        <v/>
      </c>
      <c r="X4196" t="str">
        <f>IF(OR(AND(Flights[[#This Row],[Status]]="Cancelled",Flights[[#This Row],[Cancellation Reason]]="Airline/Carrier"),Flights[[#This Row],[Delay Type]]="Severe"),"Yes","No")</f>
        <v>No</v>
      </c>
    </row>
    <row r="4197" spans="1:24" x14ac:dyDescent="0.25">
      <c r="A4197" s="3">
        <v>42310</v>
      </c>
      <c r="B4197">
        <f>WEEKNUM(Flights[[#This Row],[Date]],2)</f>
        <v>45</v>
      </c>
      <c r="C4197">
        <f>WEEKDAY(Flights[[#This Row],[Date]],2)</f>
        <v>1</v>
      </c>
      <c r="D4197" t="s">
        <v>1861</v>
      </c>
      <c r="E4197" t="s">
        <v>1995</v>
      </c>
      <c r="F4197" t="s">
        <v>0</v>
      </c>
      <c r="G4197" t="s">
        <v>306</v>
      </c>
      <c r="H4197" t="str">
        <f>_xlfn.XLOOKUP(Flights[[#This Row],[Destination]],Airports!$A$1:$A$77,Airports!$D$1:$D$77,"Code not found")</f>
        <v>Chicago</v>
      </c>
      <c r="I4197" t="str" cm="1">
        <f t="array" ref="I4197">_xlfn.XLOOKUP(Flights[[#This Row],[Destination]],_xlfn._TRO_TRAILING(Airports!A:A),_xlfn._TRO_TRAILING(Airports!E:E),"Code not found")</f>
        <v>IL</v>
      </c>
      <c r="J4197" s="1">
        <v>0.2638888888888889</v>
      </c>
      <c r="K4197">
        <f>HOUR(Flights[[#This Row],[Scheduled Departure]])</f>
        <v>6</v>
      </c>
      <c r="L4197" s="1">
        <v>0.26527777777777778</v>
      </c>
      <c r="M4197">
        <v>2</v>
      </c>
      <c r="N4197">
        <v>228</v>
      </c>
      <c r="O4197" s="14">
        <f>Flights[[#This Row],[Length (min)]]/60</f>
        <v>3.8</v>
      </c>
      <c r="P4197">
        <v>1750</v>
      </c>
      <c r="Q4197" s="17">
        <f>IFERROR(Flights[[#This Row],[Distance]]/Flights[[#This Row],[Length (hr)]],"")</f>
        <v>460.5263157894737</v>
      </c>
      <c r="R4197" s="1">
        <v>0.51388888888888884</v>
      </c>
      <c r="S4197" s="1">
        <v>0.50694444444444442</v>
      </c>
      <c r="T4197">
        <v>-10</v>
      </c>
      <c r="U4197" t="str">
        <f>IF(Flights[[#This Row],[Arrival Delay]]="","Cancelled",IF(Flights[[#This Row],[Arrival Delay]]&gt;15,"Delayed","On time"))</f>
        <v>On time</v>
      </c>
      <c r="V4197" t="str">
        <f>IF(Flights[[#This Row],[Status]]&lt;&gt;"Delayed","",IF(Flights[[#This Row],[Arrival Delay]]&gt;120,"Severe",IF(Flights[[#This Row],[Arrival Delay]]&gt;60,"Major","Moderate")))</f>
        <v/>
      </c>
      <c r="X4197" t="str">
        <f>IF(OR(AND(Flights[[#This Row],[Status]]="Cancelled",Flights[[#This Row],[Cancellation Reason]]="Airline/Carrier"),Flights[[#This Row],[Delay Type]]="Severe"),"Yes","No")</f>
        <v>No</v>
      </c>
    </row>
    <row r="4198" spans="1:24" x14ac:dyDescent="0.25">
      <c r="A4198" s="3">
        <v>42310</v>
      </c>
      <c r="B4198">
        <f>WEEKNUM(Flights[[#This Row],[Date]],2)</f>
        <v>45</v>
      </c>
      <c r="C4198">
        <f>WEEKDAY(Flights[[#This Row],[Date]],2)</f>
        <v>1</v>
      </c>
      <c r="D4198" t="s">
        <v>678</v>
      </c>
      <c r="E4198" t="s">
        <v>1990</v>
      </c>
      <c r="F4198" t="s">
        <v>0</v>
      </c>
      <c r="G4198" t="s">
        <v>4</v>
      </c>
      <c r="H4198" t="str">
        <f>_xlfn.XLOOKUP(Flights[[#This Row],[Destination]],Airports!$A$1:$A$77,Airports!$D$1:$D$77,"Code not found")</f>
        <v>Chicago</v>
      </c>
      <c r="I4198" t="str" cm="1">
        <f t="array" ref="I4198">_xlfn.XLOOKUP(Flights[[#This Row],[Destination]],_xlfn._TRO_TRAILING(Airports!A:A),_xlfn._TRO_TRAILING(Airports!E:E),"Code not found")</f>
        <v>IL</v>
      </c>
      <c r="J4198" s="1">
        <v>0.28819444444444442</v>
      </c>
      <c r="K4198">
        <f>HOUR(Flights[[#This Row],[Scheduled Departure]])</f>
        <v>6</v>
      </c>
      <c r="L4198" s="1">
        <v>0.28541666666666665</v>
      </c>
      <c r="M4198">
        <v>-4</v>
      </c>
      <c r="N4198">
        <v>235</v>
      </c>
      <c r="O4198" s="14">
        <f>Flights[[#This Row],[Length (min)]]/60</f>
        <v>3.9166666666666665</v>
      </c>
      <c r="P4198">
        <v>1744</v>
      </c>
      <c r="Q4198" s="17">
        <f>IFERROR(Flights[[#This Row],[Distance]]/Flights[[#This Row],[Length (hr)]],"")</f>
        <v>445.27659574468089</v>
      </c>
      <c r="R4198" s="1">
        <v>0.54791666666666672</v>
      </c>
      <c r="S4198" s="1">
        <v>0.53194444444444444</v>
      </c>
      <c r="T4198">
        <v>-23</v>
      </c>
      <c r="U4198" t="str">
        <f>IF(Flights[[#This Row],[Arrival Delay]]="","Cancelled",IF(Flights[[#This Row],[Arrival Delay]]&gt;15,"Delayed","On time"))</f>
        <v>On time</v>
      </c>
      <c r="V4198" t="str">
        <f>IF(Flights[[#This Row],[Status]]&lt;&gt;"Delayed","",IF(Flights[[#This Row],[Arrival Delay]]&gt;120,"Severe",IF(Flights[[#This Row],[Arrival Delay]]&gt;60,"Major","Moderate")))</f>
        <v/>
      </c>
      <c r="X4198" t="str">
        <f>IF(OR(AND(Flights[[#This Row],[Status]]="Cancelled",Flights[[#This Row],[Cancellation Reason]]="Airline/Carrier"),Flights[[#This Row],[Delay Type]]="Severe"),"Yes","No")</f>
        <v>No</v>
      </c>
    </row>
    <row r="4199" spans="1:24" x14ac:dyDescent="0.25">
      <c r="A4199" s="3">
        <v>42310</v>
      </c>
      <c r="B4199">
        <f>WEEKNUM(Flights[[#This Row],[Date]],2)</f>
        <v>45</v>
      </c>
      <c r="C4199">
        <f>WEEKDAY(Flights[[#This Row],[Date]],2)</f>
        <v>1</v>
      </c>
      <c r="D4199" t="s">
        <v>1862</v>
      </c>
      <c r="E4199" t="s">
        <v>1989</v>
      </c>
      <c r="F4199" t="s">
        <v>0</v>
      </c>
      <c r="G4199" t="s">
        <v>12</v>
      </c>
      <c r="H4199" t="str">
        <f>_xlfn.XLOOKUP(Flights[[#This Row],[Destination]],Airports!$A$1:$A$77,Airports!$D$1:$D$77,"Code not found")</f>
        <v>New York</v>
      </c>
      <c r="I4199" t="str" cm="1">
        <f t="array" ref="I4199">_xlfn.XLOOKUP(Flights[[#This Row],[Destination]],_xlfn._TRO_TRAILING(Airports!A:A),_xlfn._TRO_TRAILING(Airports!E:E),"Code not found")</f>
        <v>NY</v>
      </c>
      <c r="J4199" s="1">
        <v>0.3125</v>
      </c>
      <c r="K4199">
        <f>HOUR(Flights[[#This Row],[Scheduled Departure]])</f>
        <v>7</v>
      </c>
      <c r="L4199" s="1">
        <v>0.30902777777777779</v>
      </c>
      <c r="M4199">
        <v>-5</v>
      </c>
      <c r="N4199">
        <v>306</v>
      </c>
      <c r="O4199" s="14">
        <f>Flights[[#This Row],[Length (min)]]/60</f>
        <v>5.0999999999999996</v>
      </c>
      <c r="P4199">
        <v>2475</v>
      </c>
      <c r="Q4199" s="17">
        <f>IFERROR(Flights[[#This Row],[Distance]]/Flights[[#This Row],[Length (hr)]],"")</f>
        <v>485.29411764705884</v>
      </c>
      <c r="R4199" s="1">
        <v>0.65902777777777777</v>
      </c>
      <c r="S4199" s="1">
        <v>0.64652777777777781</v>
      </c>
      <c r="T4199">
        <v>-18</v>
      </c>
      <c r="U4199" t="str">
        <f>IF(Flights[[#This Row],[Arrival Delay]]="","Cancelled",IF(Flights[[#This Row],[Arrival Delay]]&gt;15,"Delayed","On time"))</f>
        <v>On time</v>
      </c>
      <c r="V4199" t="str">
        <f>IF(Flights[[#This Row],[Status]]&lt;&gt;"Delayed","",IF(Flights[[#This Row],[Arrival Delay]]&gt;120,"Severe",IF(Flights[[#This Row],[Arrival Delay]]&gt;60,"Major","Moderate")))</f>
        <v/>
      </c>
      <c r="X4199" t="str">
        <f>IF(OR(AND(Flights[[#This Row],[Status]]="Cancelled",Flights[[#This Row],[Cancellation Reason]]="Airline/Carrier"),Flights[[#This Row],[Delay Type]]="Severe"),"Yes","No")</f>
        <v>No</v>
      </c>
    </row>
    <row r="4200" spans="1:24" x14ac:dyDescent="0.25">
      <c r="A4200" s="3">
        <v>42310</v>
      </c>
      <c r="B4200">
        <f>WEEKNUM(Flights[[#This Row],[Date]],2)</f>
        <v>45</v>
      </c>
      <c r="C4200">
        <f>WEEKDAY(Flights[[#This Row],[Date]],2)</f>
        <v>1</v>
      </c>
      <c r="D4200" t="s">
        <v>1811</v>
      </c>
      <c r="E4200" t="s">
        <v>1990</v>
      </c>
      <c r="F4200" t="s">
        <v>0</v>
      </c>
      <c r="G4200" t="s">
        <v>293</v>
      </c>
      <c r="H4200" t="str">
        <f>_xlfn.XLOOKUP(Flights[[#This Row],[Destination]],Airports!$A$1:$A$77,Airports!$D$1:$D$77,"Code not found")</f>
        <v>Houston</v>
      </c>
      <c r="I4200" t="str" cm="1">
        <f t="array" ref="I4200">_xlfn.XLOOKUP(Flights[[#This Row],[Destination]],_xlfn._TRO_TRAILING(Airports!A:A),_xlfn._TRO_TRAILING(Airports!E:E),"Code not found")</f>
        <v>TX</v>
      </c>
      <c r="J4200" s="1">
        <v>0.3298611111111111</v>
      </c>
      <c r="K4200">
        <f>HOUR(Flights[[#This Row],[Scheduled Departure]])</f>
        <v>7</v>
      </c>
      <c r="L4200" s="1">
        <v>0.32430555555555557</v>
      </c>
      <c r="M4200">
        <v>-8</v>
      </c>
      <c r="N4200">
        <v>194</v>
      </c>
      <c r="O4200" s="14">
        <f>Flights[[#This Row],[Length (min)]]/60</f>
        <v>3.2333333333333334</v>
      </c>
      <c r="P4200">
        <v>1379</v>
      </c>
      <c r="Q4200" s="17">
        <f>IFERROR(Flights[[#This Row],[Distance]]/Flights[[#This Row],[Length (hr)]],"")</f>
        <v>426.49484536082474</v>
      </c>
      <c r="R4200" s="1">
        <v>0.54861111111111116</v>
      </c>
      <c r="S4200" s="1">
        <v>0.54236111111111107</v>
      </c>
      <c r="T4200">
        <v>-9</v>
      </c>
      <c r="U4200" t="str">
        <f>IF(Flights[[#This Row],[Arrival Delay]]="","Cancelled",IF(Flights[[#This Row],[Arrival Delay]]&gt;15,"Delayed","On time"))</f>
        <v>On time</v>
      </c>
      <c r="V4200" t="str">
        <f>IF(Flights[[#This Row],[Status]]&lt;&gt;"Delayed","",IF(Flights[[#This Row],[Arrival Delay]]&gt;120,"Severe",IF(Flights[[#This Row],[Arrival Delay]]&gt;60,"Major","Moderate")))</f>
        <v/>
      </c>
      <c r="X4200" t="str">
        <f>IF(OR(AND(Flights[[#This Row],[Status]]="Cancelled",Flights[[#This Row],[Cancellation Reason]]="Airline/Carrier"),Flights[[#This Row],[Delay Type]]="Severe"),"Yes","No")</f>
        <v>No</v>
      </c>
    </row>
    <row r="4201" spans="1:24" x14ac:dyDescent="0.25">
      <c r="A4201" s="3">
        <v>42310</v>
      </c>
      <c r="B4201">
        <f>WEEKNUM(Flights[[#This Row],[Date]],2)</f>
        <v>45</v>
      </c>
      <c r="C4201">
        <f>WEEKDAY(Flights[[#This Row],[Date]],2)</f>
        <v>1</v>
      </c>
      <c r="D4201" t="s">
        <v>1012</v>
      </c>
      <c r="E4201" t="s">
        <v>1989</v>
      </c>
      <c r="F4201" t="s">
        <v>0</v>
      </c>
      <c r="G4201" t="s">
        <v>12</v>
      </c>
      <c r="H4201" t="str">
        <f>_xlfn.XLOOKUP(Flights[[#This Row],[Destination]],Airports!$A$1:$A$77,Airports!$D$1:$D$77,"Code not found")</f>
        <v>New York</v>
      </c>
      <c r="I4201" t="str" cm="1">
        <f t="array" ref="I4201">_xlfn.XLOOKUP(Flights[[#This Row],[Destination]],_xlfn._TRO_TRAILING(Airports!A:A),_xlfn._TRO_TRAILING(Airports!E:E),"Code not found")</f>
        <v>NY</v>
      </c>
      <c r="J4201" s="1">
        <v>0.36458333333333331</v>
      </c>
      <c r="K4201">
        <f>HOUR(Flights[[#This Row],[Scheduled Departure]])</f>
        <v>8</v>
      </c>
      <c r="L4201" s="1">
        <v>0.36249999999999999</v>
      </c>
      <c r="M4201">
        <v>-3</v>
      </c>
      <c r="N4201">
        <v>288</v>
      </c>
      <c r="O4201" s="14">
        <f>Flights[[#This Row],[Length (min)]]/60</f>
        <v>4.8</v>
      </c>
      <c r="P4201">
        <v>2475</v>
      </c>
      <c r="Q4201" s="17">
        <f>IFERROR(Flights[[#This Row],[Distance]]/Flights[[#This Row],[Length (hr)]],"")</f>
        <v>515.625</v>
      </c>
      <c r="R4201" s="1">
        <v>0.71805555555555556</v>
      </c>
      <c r="S4201" s="1">
        <v>0.6875</v>
      </c>
      <c r="T4201">
        <v>-44</v>
      </c>
      <c r="U4201" t="str">
        <f>IF(Flights[[#This Row],[Arrival Delay]]="","Cancelled",IF(Flights[[#This Row],[Arrival Delay]]&gt;15,"Delayed","On time"))</f>
        <v>On time</v>
      </c>
      <c r="V4201" t="str">
        <f>IF(Flights[[#This Row],[Status]]&lt;&gt;"Delayed","",IF(Flights[[#This Row],[Arrival Delay]]&gt;120,"Severe",IF(Flights[[#This Row],[Arrival Delay]]&gt;60,"Major","Moderate")))</f>
        <v/>
      </c>
      <c r="X4201" t="str">
        <f>IF(OR(AND(Flights[[#This Row],[Status]]="Cancelled",Flights[[#This Row],[Cancellation Reason]]="Airline/Carrier"),Flights[[#This Row],[Delay Type]]="Severe"),"Yes","No")</f>
        <v>No</v>
      </c>
    </row>
    <row r="4202" spans="1:24" x14ac:dyDescent="0.25">
      <c r="A4202" s="3">
        <v>42310</v>
      </c>
      <c r="B4202">
        <f>WEEKNUM(Flights[[#This Row],[Date]],2)</f>
        <v>45</v>
      </c>
      <c r="C4202">
        <f>WEEKDAY(Flights[[#This Row],[Date]],2)</f>
        <v>1</v>
      </c>
      <c r="D4202" t="s">
        <v>1111</v>
      </c>
      <c r="E4202" t="s">
        <v>1995</v>
      </c>
      <c r="F4202" t="s">
        <v>0</v>
      </c>
      <c r="G4202" t="s">
        <v>347</v>
      </c>
      <c r="H4202" t="str">
        <f>_xlfn.XLOOKUP(Flights[[#This Row],[Destination]],Airports!$A$1:$A$77,Airports!$D$1:$D$77,"Code not found")</f>
        <v>San Jose</v>
      </c>
      <c r="I4202" t="str" cm="1">
        <f t="array" ref="I4202">_xlfn.XLOOKUP(Flights[[#This Row],[Destination]],_xlfn._TRO_TRAILING(Airports!A:A),_xlfn._TRO_TRAILING(Airports!E:E),"Code not found")</f>
        <v>CA</v>
      </c>
      <c r="J4202" s="1">
        <v>0.36458333333333331</v>
      </c>
      <c r="K4202">
        <f>HOUR(Flights[[#This Row],[Scheduled Departure]])</f>
        <v>8</v>
      </c>
      <c r="L4202" s="1">
        <v>0.36458333333333331</v>
      </c>
      <c r="M4202">
        <v>0</v>
      </c>
      <c r="N4202">
        <v>63</v>
      </c>
      <c r="O4202" s="14">
        <f>Flights[[#This Row],[Length (min)]]/60</f>
        <v>1.05</v>
      </c>
      <c r="P4202">
        <v>308</v>
      </c>
      <c r="Q4202" s="17">
        <f>IFERROR(Flights[[#This Row],[Distance]]/Flights[[#This Row],[Length (hr)]],"")</f>
        <v>293.33333333333331</v>
      </c>
      <c r="R4202" s="1">
        <v>0.41319444444444442</v>
      </c>
      <c r="S4202" s="1">
        <v>0.40833333333333333</v>
      </c>
      <c r="T4202">
        <v>-7</v>
      </c>
      <c r="U4202" t="str">
        <f>IF(Flights[[#This Row],[Arrival Delay]]="","Cancelled",IF(Flights[[#This Row],[Arrival Delay]]&gt;15,"Delayed","On time"))</f>
        <v>On time</v>
      </c>
      <c r="V4202" t="str">
        <f>IF(Flights[[#This Row],[Status]]&lt;&gt;"Delayed","",IF(Flights[[#This Row],[Arrival Delay]]&gt;120,"Severe",IF(Flights[[#This Row],[Arrival Delay]]&gt;60,"Major","Moderate")))</f>
        <v/>
      </c>
      <c r="X4202" t="str">
        <f>IF(OR(AND(Flights[[#This Row],[Status]]="Cancelled",Flights[[#This Row],[Cancellation Reason]]="Airline/Carrier"),Flights[[#This Row],[Delay Type]]="Severe"),"Yes","No")</f>
        <v>No</v>
      </c>
    </row>
    <row r="4203" spans="1:24" x14ac:dyDescent="0.25">
      <c r="A4203" s="3">
        <v>42310</v>
      </c>
      <c r="B4203">
        <f>WEEKNUM(Flights[[#This Row],[Date]],2)</f>
        <v>45</v>
      </c>
      <c r="C4203">
        <f>WEEKDAY(Flights[[#This Row],[Date]],2)</f>
        <v>1</v>
      </c>
      <c r="D4203" t="s">
        <v>755</v>
      </c>
      <c r="E4203" t="s">
        <v>1990</v>
      </c>
      <c r="F4203" t="s">
        <v>0</v>
      </c>
      <c r="G4203" t="s">
        <v>13</v>
      </c>
      <c r="H4203" t="str">
        <f>_xlfn.XLOOKUP(Flights[[#This Row],[Destination]],Airports!$A$1:$A$77,Airports!$D$1:$D$77,"Code not found")</f>
        <v>Orlando</v>
      </c>
      <c r="I4203" t="str" cm="1">
        <f t="array" ref="I4203">_xlfn.XLOOKUP(Flights[[#This Row],[Destination]],_xlfn._TRO_TRAILING(Airports!A:A),_xlfn._TRO_TRAILING(Airports!E:E),"Code not found")</f>
        <v>FL</v>
      </c>
      <c r="J4203" s="1">
        <v>0.3923611111111111</v>
      </c>
      <c r="K4203">
        <f>HOUR(Flights[[#This Row],[Scheduled Departure]])</f>
        <v>9</v>
      </c>
      <c r="L4203" s="1">
        <v>0.39583333333333331</v>
      </c>
      <c r="M4203">
        <v>5</v>
      </c>
      <c r="N4203">
        <v>279</v>
      </c>
      <c r="O4203" s="14">
        <f>Flights[[#This Row],[Length (min)]]/60</f>
        <v>4.6500000000000004</v>
      </c>
      <c r="P4203">
        <v>2218</v>
      </c>
      <c r="Q4203" s="17">
        <f>IFERROR(Flights[[#This Row],[Distance]]/Flights[[#This Row],[Length (hr)]],"")</f>
        <v>476.98924731182791</v>
      </c>
      <c r="R4203" s="1">
        <v>0.71805555555555556</v>
      </c>
      <c r="S4203" s="1">
        <v>0.71458333333333335</v>
      </c>
      <c r="T4203">
        <v>-5</v>
      </c>
      <c r="U4203" t="str">
        <f>IF(Flights[[#This Row],[Arrival Delay]]="","Cancelled",IF(Flights[[#This Row],[Arrival Delay]]&gt;15,"Delayed","On time"))</f>
        <v>On time</v>
      </c>
      <c r="V4203" t="str">
        <f>IF(Flights[[#This Row],[Status]]&lt;&gt;"Delayed","",IF(Flights[[#This Row],[Arrival Delay]]&gt;120,"Severe",IF(Flights[[#This Row],[Arrival Delay]]&gt;60,"Major","Moderate")))</f>
        <v/>
      </c>
      <c r="X4203" t="str">
        <f>IF(OR(AND(Flights[[#This Row],[Status]]="Cancelled",Flights[[#This Row],[Cancellation Reason]]="Airline/Carrier"),Flights[[#This Row],[Delay Type]]="Severe"),"Yes","No")</f>
        <v>No</v>
      </c>
    </row>
    <row r="4204" spans="1:24" x14ac:dyDescent="0.25">
      <c r="A4204" s="3">
        <v>42310</v>
      </c>
      <c r="B4204">
        <f>WEEKNUM(Flights[[#This Row],[Date]],2)</f>
        <v>45</v>
      </c>
      <c r="C4204">
        <f>WEEKDAY(Flights[[#This Row],[Date]],2)</f>
        <v>1</v>
      </c>
      <c r="D4204" t="s">
        <v>168</v>
      </c>
      <c r="E4204" t="s">
        <v>1987</v>
      </c>
      <c r="F4204" t="s">
        <v>0</v>
      </c>
      <c r="G4204" t="s">
        <v>4</v>
      </c>
      <c r="H4204" t="str">
        <f>_xlfn.XLOOKUP(Flights[[#This Row],[Destination]],Airports!$A$1:$A$77,Airports!$D$1:$D$77,"Code not found")</f>
        <v>Chicago</v>
      </c>
      <c r="I4204" t="str" cm="1">
        <f t="array" ref="I4204">_xlfn.XLOOKUP(Flights[[#This Row],[Destination]],_xlfn._TRO_TRAILING(Airports!A:A),_xlfn._TRO_TRAILING(Airports!E:E),"Code not found")</f>
        <v>IL</v>
      </c>
      <c r="J4204" s="1">
        <v>0.39930555555555558</v>
      </c>
      <c r="K4204">
        <f>HOUR(Flights[[#This Row],[Scheduled Departure]])</f>
        <v>9</v>
      </c>
      <c r="L4204" s="1">
        <v>0.39791666666666664</v>
      </c>
      <c r="M4204">
        <v>-2</v>
      </c>
      <c r="N4204">
        <v>229</v>
      </c>
      <c r="O4204" s="14">
        <f>Flights[[#This Row],[Length (min)]]/60</f>
        <v>3.8166666666666669</v>
      </c>
      <c r="P4204">
        <v>1744</v>
      </c>
      <c r="Q4204" s="17">
        <f>IFERROR(Flights[[#This Row],[Distance]]/Flights[[#This Row],[Length (hr)]],"")</f>
        <v>456.943231441048</v>
      </c>
      <c r="R4204" s="1">
        <v>0.65972222222222221</v>
      </c>
      <c r="S4204" s="1">
        <v>0.64027777777777772</v>
      </c>
      <c r="T4204">
        <v>-28</v>
      </c>
      <c r="U4204" t="str">
        <f>IF(Flights[[#This Row],[Arrival Delay]]="","Cancelled",IF(Flights[[#This Row],[Arrival Delay]]&gt;15,"Delayed","On time"))</f>
        <v>On time</v>
      </c>
      <c r="V4204" t="str">
        <f>IF(Flights[[#This Row],[Status]]&lt;&gt;"Delayed","",IF(Flights[[#This Row],[Arrival Delay]]&gt;120,"Severe",IF(Flights[[#This Row],[Arrival Delay]]&gt;60,"Major","Moderate")))</f>
        <v/>
      </c>
      <c r="X4204" t="str">
        <f>IF(OR(AND(Flights[[#This Row],[Status]]="Cancelled",Flights[[#This Row],[Cancellation Reason]]="Airline/Carrier"),Flights[[#This Row],[Delay Type]]="Severe"),"Yes","No")</f>
        <v>No</v>
      </c>
    </row>
    <row r="4205" spans="1:24" x14ac:dyDescent="0.25">
      <c r="A4205" s="3">
        <v>42310</v>
      </c>
      <c r="B4205">
        <f>WEEKNUM(Flights[[#This Row],[Date]],2)</f>
        <v>45</v>
      </c>
      <c r="C4205">
        <f>WEEKDAY(Flights[[#This Row],[Date]],2)</f>
        <v>1</v>
      </c>
      <c r="D4205" t="s">
        <v>1701</v>
      </c>
      <c r="E4205" t="s">
        <v>1995</v>
      </c>
      <c r="F4205" t="s">
        <v>0</v>
      </c>
      <c r="G4205" t="s">
        <v>9</v>
      </c>
      <c r="H4205" t="str">
        <f>_xlfn.XLOOKUP(Flights[[#This Row],[Destination]],Airports!$A$1:$A$77,Airports!$D$1:$D$77,"Code not found")</f>
        <v>San Francisco</v>
      </c>
      <c r="I4205" t="str" cm="1">
        <f t="array" ref="I4205">_xlfn.XLOOKUP(Flights[[#This Row],[Destination]],_xlfn._TRO_TRAILING(Airports!A:A),_xlfn._TRO_TRAILING(Airports!E:E),"Code not found")</f>
        <v>CA</v>
      </c>
      <c r="J4205" s="1">
        <v>0.40277777777777779</v>
      </c>
      <c r="K4205">
        <f>HOUR(Flights[[#This Row],[Scheduled Departure]])</f>
        <v>9</v>
      </c>
      <c r="L4205" s="1">
        <v>0</v>
      </c>
      <c r="O4205" s="14">
        <f>Flights[[#This Row],[Length (min)]]/60</f>
        <v>0</v>
      </c>
      <c r="P4205">
        <v>337</v>
      </c>
      <c r="Q4205" s="17" t="str">
        <f>IFERROR(Flights[[#This Row],[Distance]]/Flights[[#This Row],[Length (hr)]],"")</f>
        <v/>
      </c>
      <c r="R4205" s="1">
        <v>0.45833333333333331</v>
      </c>
      <c r="S4205" s="1">
        <v>0</v>
      </c>
      <c r="U4205" t="str">
        <f>IF(Flights[[#This Row],[Arrival Delay]]="","Cancelled",IF(Flights[[#This Row],[Arrival Delay]]&gt;15,"Delayed","On time"))</f>
        <v>Cancelled</v>
      </c>
      <c r="V4205" t="str">
        <f>IF(Flights[[#This Row],[Status]]&lt;&gt;"Delayed","",IF(Flights[[#This Row],[Arrival Delay]]&gt;120,"Severe",IF(Flights[[#This Row],[Arrival Delay]]&gt;60,"Major","Moderate")))</f>
        <v/>
      </c>
      <c r="W4205" t="s">
        <v>25</v>
      </c>
      <c r="X4205" t="str">
        <f>IF(OR(AND(Flights[[#This Row],[Status]]="Cancelled",Flights[[#This Row],[Cancellation Reason]]="Airline/Carrier"),Flights[[#This Row],[Delay Type]]="Severe"),"Yes","No")</f>
        <v>No</v>
      </c>
    </row>
    <row r="4206" spans="1:24" x14ac:dyDescent="0.25">
      <c r="A4206" s="3">
        <v>42310</v>
      </c>
      <c r="B4206">
        <f>WEEKNUM(Flights[[#This Row],[Date]],2)</f>
        <v>45</v>
      </c>
      <c r="C4206">
        <f>WEEKDAY(Flights[[#This Row],[Date]],2)</f>
        <v>1</v>
      </c>
      <c r="D4206" t="s">
        <v>1931</v>
      </c>
      <c r="E4206" t="s">
        <v>1989</v>
      </c>
      <c r="F4206" t="s">
        <v>0</v>
      </c>
      <c r="G4206" t="s">
        <v>2</v>
      </c>
      <c r="H4206" t="str">
        <f>_xlfn.XLOOKUP(Flights[[#This Row],[Destination]],Airports!$A$1:$A$77,Airports!$D$1:$D$77,"Code not found")</f>
        <v>Miami</v>
      </c>
      <c r="I4206" t="str" cm="1">
        <f t="array" ref="I4206">_xlfn.XLOOKUP(Flights[[#This Row],[Destination]],_xlfn._TRO_TRAILING(Airports!A:A),_xlfn._TRO_TRAILING(Airports!E:E),"Code not found")</f>
        <v>FL</v>
      </c>
      <c r="J4206" s="1">
        <v>0.40972222222222221</v>
      </c>
      <c r="K4206">
        <f>HOUR(Flights[[#This Row],[Scheduled Departure]])</f>
        <v>9</v>
      </c>
      <c r="L4206" s="1">
        <v>0.40902777777777777</v>
      </c>
      <c r="M4206">
        <v>-1</v>
      </c>
      <c r="N4206">
        <v>285</v>
      </c>
      <c r="O4206" s="14">
        <f>Flights[[#This Row],[Length (min)]]/60</f>
        <v>4.75</v>
      </c>
      <c r="P4206">
        <v>2342</v>
      </c>
      <c r="Q4206" s="17">
        <f>IFERROR(Flights[[#This Row],[Distance]]/Flights[[#This Row],[Length (hr)]],"")</f>
        <v>493.05263157894734</v>
      </c>
      <c r="R4206" s="1">
        <v>0.73472222222222228</v>
      </c>
      <c r="S4206" s="1">
        <v>0.7319444444444444</v>
      </c>
      <c r="T4206">
        <v>-4</v>
      </c>
      <c r="U4206" t="str">
        <f>IF(Flights[[#This Row],[Arrival Delay]]="","Cancelled",IF(Flights[[#This Row],[Arrival Delay]]&gt;15,"Delayed","On time"))</f>
        <v>On time</v>
      </c>
      <c r="V4206" t="str">
        <f>IF(Flights[[#This Row],[Status]]&lt;&gt;"Delayed","",IF(Flights[[#This Row],[Arrival Delay]]&gt;120,"Severe",IF(Flights[[#This Row],[Arrival Delay]]&gt;60,"Major","Moderate")))</f>
        <v/>
      </c>
      <c r="X4206" t="str">
        <f>IF(OR(AND(Flights[[#This Row],[Status]]="Cancelled",Flights[[#This Row],[Cancellation Reason]]="Airline/Carrier"),Flights[[#This Row],[Delay Type]]="Severe"),"Yes","No")</f>
        <v>No</v>
      </c>
    </row>
    <row r="4207" spans="1:24" x14ac:dyDescent="0.25">
      <c r="A4207" s="3">
        <v>42310</v>
      </c>
      <c r="B4207">
        <f>WEEKNUM(Flights[[#This Row],[Date]],2)</f>
        <v>45</v>
      </c>
      <c r="C4207">
        <f>WEEKDAY(Flights[[#This Row],[Date]],2)</f>
        <v>1</v>
      </c>
      <c r="D4207" t="s">
        <v>1113</v>
      </c>
      <c r="E4207" t="s">
        <v>1994</v>
      </c>
      <c r="F4207" t="s">
        <v>0</v>
      </c>
      <c r="G4207" t="s">
        <v>340</v>
      </c>
      <c r="H4207" t="str">
        <f>_xlfn.XLOOKUP(Flights[[#This Row],[Destination]],Airports!$A$1:$A$77,Airports!$D$1:$D$77,"Code not found")</f>
        <v>San Antonio</v>
      </c>
      <c r="I4207" t="str" cm="1">
        <f t="array" ref="I4207">_xlfn.XLOOKUP(Flights[[#This Row],[Destination]],_xlfn._TRO_TRAILING(Airports!A:A),_xlfn._TRO_TRAILING(Airports!E:E),"Code not found")</f>
        <v>TX</v>
      </c>
      <c r="J4207" s="1">
        <v>0.4375</v>
      </c>
      <c r="K4207">
        <f>HOUR(Flights[[#This Row],[Scheduled Departure]])</f>
        <v>10</v>
      </c>
      <c r="L4207" s="1">
        <v>0.43333333333333335</v>
      </c>
      <c r="M4207">
        <v>-6</v>
      </c>
      <c r="N4207">
        <v>171</v>
      </c>
      <c r="O4207" s="14">
        <f>Flights[[#This Row],[Length (min)]]/60</f>
        <v>2.85</v>
      </c>
      <c r="P4207">
        <v>1211</v>
      </c>
      <c r="Q4207" s="17">
        <f>IFERROR(Flights[[#This Row],[Distance]]/Flights[[#This Row],[Length (hr)]],"")</f>
        <v>424.91228070175436</v>
      </c>
      <c r="R4207" s="1">
        <v>0.64722222222222225</v>
      </c>
      <c r="S4207" s="1">
        <v>0.63541666666666663</v>
      </c>
      <c r="T4207">
        <v>-17</v>
      </c>
      <c r="U4207" t="str">
        <f>IF(Flights[[#This Row],[Arrival Delay]]="","Cancelled",IF(Flights[[#This Row],[Arrival Delay]]&gt;15,"Delayed","On time"))</f>
        <v>On time</v>
      </c>
      <c r="V4207" t="str">
        <f>IF(Flights[[#This Row],[Status]]&lt;&gt;"Delayed","",IF(Flights[[#This Row],[Arrival Delay]]&gt;120,"Severe",IF(Flights[[#This Row],[Arrival Delay]]&gt;60,"Major","Moderate")))</f>
        <v/>
      </c>
      <c r="X4207" t="str">
        <f>IF(OR(AND(Flights[[#This Row],[Status]]="Cancelled",Flights[[#This Row],[Cancellation Reason]]="Airline/Carrier"),Flights[[#This Row],[Delay Type]]="Severe"),"Yes","No")</f>
        <v>No</v>
      </c>
    </row>
    <row r="4208" spans="1:24" x14ac:dyDescent="0.25">
      <c r="A4208" s="3">
        <v>42310</v>
      </c>
      <c r="B4208">
        <f>WEEKNUM(Flights[[#This Row],[Date]],2)</f>
        <v>45</v>
      </c>
      <c r="C4208">
        <f>WEEKDAY(Flights[[#This Row],[Date]],2)</f>
        <v>1</v>
      </c>
      <c r="D4208" t="s">
        <v>1876</v>
      </c>
      <c r="E4208" t="s">
        <v>1995</v>
      </c>
      <c r="F4208" t="s">
        <v>0</v>
      </c>
      <c r="G4208" t="s">
        <v>306</v>
      </c>
      <c r="H4208" t="str">
        <f>_xlfn.XLOOKUP(Flights[[#This Row],[Destination]],Airports!$A$1:$A$77,Airports!$D$1:$D$77,"Code not found")</f>
        <v>Chicago</v>
      </c>
      <c r="I4208" t="str" cm="1">
        <f t="array" ref="I4208">_xlfn.XLOOKUP(Flights[[#This Row],[Destination]],_xlfn._TRO_TRAILING(Airports!A:A),_xlfn._TRO_TRAILING(Airports!E:E),"Code not found")</f>
        <v>IL</v>
      </c>
      <c r="J4208" s="1">
        <v>0.47569444444444442</v>
      </c>
      <c r="K4208">
        <f>HOUR(Flights[[#This Row],[Scheduled Departure]])</f>
        <v>11</v>
      </c>
      <c r="L4208" s="1">
        <v>0.50763888888888886</v>
      </c>
      <c r="M4208">
        <v>46</v>
      </c>
      <c r="N4208">
        <v>211</v>
      </c>
      <c r="O4208" s="14">
        <f>Flights[[#This Row],[Length (min)]]/60</f>
        <v>3.5166666666666666</v>
      </c>
      <c r="P4208">
        <v>1750</v>
      </c>
      <c r="Q4208" s="17">
        <f>IFERROR(Flights[[#This Row],[Distance]]/Flights[[#This Row],[Length (hr)]],"")</f>
        <v>497.63033175355451</v>
      </c>
      <c r="R4208" s="1">
        <v>0.72222222222222221</v>
      </c>
      <c r="S4208" s="1">
        <v>0.73750000000000004</v>
      </c>
      <c r="T4208">
        <v>22</v>
      </c>
      <c r="U4208" t="str">
        <f>IF(Flights[[#This Row],[Arrival Delay]]="","Cancelled",IF(Flights[[#This Row],[Arrival Delay]]&gt;15,"Delayed","On time"))</f>
        <v>Delayed</v>
      </c>
      <c r="V4208" t="str">
        <f>IF(Flights[[#This Row],[Status]]&lt;&gt;"Delayed","",IF(Flights[[#This Row],[Arrival Delay]]&gt;120,"Severe",IF(Flights[[#This Row],[Arrival Delay]]&gt;60,"Major","Moderate")))</f>
        <v>Moderate</v>
      </c>
      <c r="X4208" t="str">
        <f>IF(OR(AND(Flights[[#This Row],[Status]]="Cancelled",Flights[[#This Row],[Cancellation Reason]]="Airline/Carrier"),Flights[[#This Row],[Delay Type]]="Severe"),"Yes","No")</f>
        <v>No</v>
      </c>
    </row>
    <row r="4209" spans="1:24" x14ac:dyDescent="0.25">
      <c r="A4209" s="3">
        <v>42310</v>
      </c>
      <c r="B4209">
        <f>WEEKNUM(Flights[[#This Row],[Date]],2)</f>
        <v>45</v>
      </c>
      <c r="C4209">
        <f>WEEKDAY(Flights[[#This Row],[Date]],2)</f>
        <v>1</v>
      </c>
      <c r="D4209" t="s">
        <v>979</v>
      </c>
      <c r="E4209" t="s">
        <v>1990</v>
      </c>
      <c r="F4209" t="s">
        <v>0</v>
      </c>
      <c r="G4209" t="s">
        <v>9</v>
      </c>
      <c r="H4209" t="str">
        <f>_xlfn.XLOOKUP(Flights[[#This Row],[Destination]],Airports!$A$1:$A$77,Airports!$D$1:$D$77,"Code not found")</f>
        <v>San Francisco</v>
      </c>
      <c r="I4209" t="str" cm="1">
        <f t="array" ref="I4209">_xlfn.XLOOKUP(Flights[[#This Row],[Destination]],_xlfn._TRO_TRAILING(Airports!A:A),_xlfn._TRO_TRAILING(Airports!E:E),"Code not found")</f>
        <v>CA</v>
      </c>
      <c r="J4209" s="1">
        <v>0.53194444444444444</v>
      </c>
      <c r="K4209">
        <f>HOUR(Flights[[#This Row],[Scheduled Departure]])</f>
        <v>12</v>
      </c>
      <c r="L4209" s="1">
        <v>0.53055555555555556</v>
      </c>
      <c r="M4209">
        <v>-2</v>
      </c>
      <c r="N4209">
        <v>142</v>
      </c>
      <c r="O4209" s="14">
        <f>Flights[[#This Row],[Length (min)]]/60</f>
        <v>2.3666666666666667</v>
      </c>
      <c r="P4209">
        <v>337</v>
      </c>
      <c r="Q4209" s="17">
        <f>IFERROR(Flights[[#This Row],[Distance]]/Flights[[#This Row],[Length (hr)]],"")</f>
        <v>142.3943661971831</v>
      </c>
      <c r="R4209" s="1">
        <v>0.59652777777777777</v>
      </c>
      <c r="S4209" s="1">
        <v>0.62916666666666665</v>
      </c>
      <c r="T4209">
        <v>47</v>
      </c>
      <c r="U4209" t="str">
        <f>IF(Flights[[#This Row],[Arrival Delay]]="","Cancelled",IF(Flights[[#This Row],[Arrival Delay]]&gt;15,"Delayed","On time"))</f>
        <v>Delayed</v>
      </c>
      <c r="V4209" t="str">
        <f>IF(Flights[[#This Row],[Status]]&lt;&gt;"Delayed","",IF(Flights[[#This Row],[Arrival Delay]]&gt;120,"Severe",IF(Flights[[#This Row],[Arrival Delay]]&gt;60,"Major","Moderate")))</f>
        <v>Moderate</v>
      </c>
      <c r="X4209" t="str">
        <f>IF(OR(AND(Flights[[#This Row],[Status]]="Cancelled",Flights[[#This Row],[Cancellation Reason]]="Airline/Carrier"),Flights[[#This Row],[Delay Type]]="Severe"),"Yes","No")</f>
        <v>No</v>
      </c>
    </row>
    <row r="4210" spans="1:24" x14ac:dyDescent="0.25">
      <c r="A4210" s="3">
        <v>42310</v>
      </c>
      <c r="B4210">
        <f>WEEKNUM(Flights[[#This Row],[Date]],2)</f>
        <v>45</v>
      </c>
      <c r="C4210">
        <f>WEEKDAY(Flights[[#This Row],[Date]],2)</f>
        <v>1</v>
      </c>
      <c r="D4210" t="s">
        <v>1890</v>
      </c>
      <c r="E4210" t="s">
        <v>1995</v>
      </c>
      <c r="F4210" t="s">
        <v>0</v>
      </c>
      <c r="G4210" t="s">
        <v>273</v>
      </c>
      <c r="H4210" t="str">
        <f>_xlfn.XLOOKUP(Flights[[#This Row],[Destination]],Airports!$A$1:$A$77,Airports!$D$1:$D$77,"Code not found")</f>
        <v>Denver</v>
      </c>
      <c r="I4210" t="str" cm="1">
        <f t="array" ref="I4210">_xlfn.XLOOKUP(Flights[[#This Row],[Destination]],_xlfn._TRO_TRAILING(Airports!A:A),_xlfn._TRO_TRAILING(Airports!E:E),"Code not found")</f>
        <v>CO</v>
      </c>
      <c r="J4210" s="1">
        <v>0.59722222222222221</v>
      </c>
      <c r="K4210">
        <f>HOUR(Flights[[#This Row],[Scheduled Departure]])</f>
        <v>14</v>
      </c>
      <c r="L4210" s="1">
        <v>0.61875000000000002</v>
      </c>
      <c r="M4210">
        <v>31</v>
      </c>
      <c r="N4210">
        <v>121</v>
      </c>
      <c r="O4210" s="14">
        <f>Flights[[#This Row],[Length (min)]]/60</f>
        <v>2.0166666666666666</v>
      </c>
      <c r="P4210">
        <v>862</v>
      </c>
      <c r="Q4210" s="17">
        <f>IFERROR(Flights[[#This Row],[Distance]]/Flights[[#This Row],[Length (hr)]],"")</f>
        <v>427.43801652892563</v>
      </c>
      <c r="R4210" s="1">
        <v>0.73263888888888884</v>
      </c>
      <c r="S4210" s="1">
        <v>0.74444444444444446</v>
      </c>
      <c r="T4210">
        <v>17</v>
      </c>
      <c r="U4210" t="str">
        <f>IF(Flights[[#This Row],[Arrival Delay]]="","Cancelled",IF(Flights[[#This Row],[Arrival Delay]]&gt;15,"Delayed","On time"))</f>
        <v>Delayed</v>
      </c>
      <c r="V4210" t="str">
        <f>IF(Flights[[#This Row],[Status]]&lt;&gt;"Delayed","",IF(Flights[[#This Row],[Arrival Delay]]&gt;120,"Severe",IF(Flights[[#This Row],[Arrival Delay]]&gt;60,"Major","Moderate")))</f>
        <v>Moderate</v>
      </c>
      <c r="X4210" t="str">
        <f>IF(OR(AND(Flights[[#This Row],[Status]]="Cancelled",Flights[[#This Row],[Cancellation Reason]]="Airline/Carrier"),Flights[[#This Row],[Delay Type]]="Severe"),"Yes","No")</f>
        <v>No</v>
      </c>
    </row>
    <row r="4211" spans="1:24" x14ac:dyDescent="0.25">
      <c r="A4211" s="3">
        <v>42310</v>
      </c>
      <c r="B4211">
        <f>WEEKNUM(Flights[[#This Row],[Date]],2)</f>
        <v>45</v>
      </c>
      <c r="C4211">
        <f>WEEKDAY(Flights[[#This Row],[Date]],2)</f>
        <v>1</v>
      </c>
      <c r="D4211" t="s">
        <v>1934</v>
      </c>
      <c r="E4211" t="s">
        <v>1995</v>
      </c>
      <c r="F4211" t="s">
        <v>0</v>
      </c>
      <c r="G4211" t="s">
        <v>26</v>
      </c>
      <c r="H4211" t="str">
        <f>_xlfn.XLOOKUP(Flights[[#This Row],[Destination]],Airports!$A$1:$A$77,Airports!$D$1:$D$77,"Code not found")</f>
        <v>Atlanta</v>
      </c>
      <c r="I4211" t="str" cm="1">
        <f t="array" ref="I4211">_xlfn.XLOOKUP(Flights[[#This Row],[Destination]],_xlfn._TRO_TRAILING(Airports!A:A),_xlfn._TRO_TRAILING(Airports!E:E),"Code not found")</f>
        <v>GA</v>
      </c>
      <c r="J4211" s="1">
        <v>0.61111111111111116</v>
      </c>
      <c r="K4211">
        <f>HOUR(Flights[[#This Row],[Scheduled Departure]])</f>
        <v>14</v>
      </c>
      <c r="L4211" s="1">
        <v>0.61041666666666672</v>
      </c>
      <c r="M4211">
        <v>-1</v>
      </c>
      <c r="N4211">
        <v>251</v>
      </c>
      <c r="O4211" s="14">
        <f>Flights[[#This Row],[Length (min)]]/60</f>
        <v>4.1833333333333336</v>
      </c>
      <c r="P4211">
        <v>1947</v>
      </c>
      <c r="Q4211" s="17">
        <f>IFERROR(Flights[[#This Row],[Distance]]/Flights[[#This Row],[Length (hr)]],"")</f>
        <v>465.41832669322707</v>
      </c>
      <c r="R4211" s="1">
        <v>0.90972222222222221</v>
      </c>
      <c r="S4211" s="1">
        <v>0.90972222222222221</v>
      </c>
      <c r="T4211">
        <v>0</v>
      </c>
      <c r="U4211" t="str">
        <f>IF(Flights[[#This Row],[Arrival Delay]]="","Cancelled",IF(Flights[[#This Row],[Arrival Delay]]&gt;15,"Delayed","On time"))</f>
        <v>On time</v>
      </c>
      <c r="V4211" t="str">
        <f>IF(Flights[[#This Row],[Status]]&lt;&gt;"Delayed","",IF(Flights[[#This Row],[Arrival Delay]]&gt;120,"Severe",IF(Flights[[#This Row],[Arrival Delay]]&gt;60,"Major","Moderate")))</f>
        <v/>
      </c>
      <c r="X4211" t="str">
        <f>IF(OR(AND(Flights[[#This Row],[Status]]="Cancelled",Flights[[#This Row],[Cancellation Reason]]="Airline/Carrier"),Flights[[#This Row],[Delay Type]]="Severe"),"Yes","No")</f>
        <v>No</v>
      </c>
    </row>
    <row r="4212" spans="1:24" x14ac:dyDescent="0.25">
      <c r="A4212" s="3">
        <v>42310</v>
      </c>
      <c r="B4212">
        <f>WEEKNUM(Flights[[#This Row],[Date]],2)</f>
        <v>45</v>
      </c>
      <c r="C4212">
        <f>WEEKDAY(Flights[[#This Row],[Date]],2)</f>
        <v>1</v>
      </c>
      <c r="D4212" t="s">
        <v>1912</v>
      </c>
      <c r="E4212" t="s">
        <v>1989</v>
      </c>
      <c r="F4212" t="s">
        <v>0</v>
      </c>
      <c r="G4212" t="s">
        <v>29</v>
      </c>
      <c r="H4212" t="str">
        <f>_xlfn.XLOOKUP(Flights[[#This Row],[Destination]],Airports!$A$1:$A$77,Airports!$D$1:$D$77,"Code not found")</f>
        <v>Phoenix</v>
      </c>
      <c r="I4212" t="str" cm="1">
        <f t="array" ref="I4212">_xlfn.XLOOKUP(Flights[[#This Row],[Destination]],_xlfn._TRO_TRAILING(Airports!A:A),_xlfn._TRO_TRAILING(Airports!E:E),"Code not found")</f>
        <v>AZ</v>
      </c>
      <c r="J4212" s="1">
        <v>0.80902777777777779</v>
      </c>
      <c r="K4212">
        <f>HOUR(Flights[[#This Row],[Scheduled Departure]])</f>
        <v>19</v>
      </c>
      <c r="L4212" s="1">
        <v>0.85763888888888884</v>
      </c>
      <c r="M4212">
        <v>70</v>
      </c>
      <c r="N4212">
        <v>75</v>
      </c>
      <c r="O4212" s="14">
        <f>Flights[[#This Row],[Length (min)]]/60</f>
        <v>1.25</v>
      </c>
      <c r="P4212">
        <v>370</v>
      </c>
      <c r="Q4212" s="17">
        <f>IFERROR(Flights[[#This Row],[Distance]]/Flights[[#This Row],[Length (hr)]],"")</f>
        <v>296</v>
      </c>
      <c r="R4212" s="1">
        <v>0.90833333333333333</v>
      </c>
      <c r="S4212" s="1">
        <v>0.95138888888888884</v>
      </c>
      <c r="T4212">
        <v>62</v>
      </c>
      <c r="U4212" t="str">
        <f>IF(Flights[[#This Row],[Arrival Delay]]="","Cancelled",IF(Flights[[#This Row],[Arrival Delay]]&gt;15,"Delayed","On time"))</f>
        <v>Delayed</v>
      </c>
      <c r="V4212" t="str">
        <f>IF(Flights[[#This Row],[Status]]&lt;&gt;"Delayed","",IF(Flights[[#This Row],[Arrival Delay]]&gt;120,"Severe",IF(Flights[[#This Row],[Arrival Delay]]&gt;60,"Major","Moderate")))</f>
        <v>Major</v>
      </c>
      <c r="X4212" t="str">
        <f>IF(OR(AND(Flights[[#This Row],[Status]]="Cancelled",Flights[[#This Row],[Cancellation Reason]]="Airline/Carrier"),Flights[[#This Row],[Delay Type]]="Severe"),"Yes","No")</f>
        <v>No</v>
      </c>
    </row>
    <row r="4213" spans="1:24" x14ac:dyDescent="0.25">
      <c r="A4213" s="3">
        <v>42310</v>
      </c>
      <c r="B4213">
        <f>WEEKNUM(Flights[[#This Row],[Date]],2)</f>
        <v>45</v>
      </c>
      <c r="C4213">
        <f>WEEKDAY(Flights[[#This Row],[Date]],2)</f>
        <v>1</v>
      </c>
      <c r="D4213" t="s">
        <v>865</v>
      </c>
      <c r="E4213" t="s">
        <v>1995</v>
      </c>
      <c r="F4213" t="s">
        <v>0</v>
      </c>
      <c r="G4213" t="s">
        <v>347</v>
      </c>
      <c r="H4213" t="str">
        <f>_xlfn.XLOOKUP(Flights[[#This Row],[Destination]],Airports!$A$1:$A$77,Airports!$D$1:$D$77,"Code not found")</f>
        <v>San Jose</v>
      </c>
      <c r="I4213" t="str" cm="1">
        <f t="array" ref="I4213">_xlfn.XLOOKUP(Flights[[#This Row],[Destination]],_xlfn._TRO_TRAILING(Airports!A:A),_xlfn._TRO_TRAILING(Airports!E:E),"Code not found")</f>
        <v>CA</v>
      </c>
      <c r="J4213" s="1">
        <v>0.82638888888888884</v>
      </c>
      <c r="K4213">
        <f>HOUR(Flights[[#This Row],[Scheduled Departure]])</f>
        <v>19</v>
      </c>
      <c r="L4213" s="1">
        <v>0.8354166666666667</v>
      </c>
      <c r="M4213">
        <v>13</v>
      </c>
      <c r="N4213">
        <v>70</v>
      </c>
      <c r="O4213" s="14">
        <f>Flights[[#This Row],[Length (min)]]/60</f>
        <v>1.1666666666666667</v>
      </c>
      <c r="P4213">
        <v>308</v>
      </c>
      <c r="Q4213" s="17">
        <f>IFERROR(Flights[[#This Row],[Distance]]/Flights[[#This Row],[Length (hr)]],"")</f>
        <v>264</v>
      </c>
      <c r="R4213" s="1">
        <v>0.87152777777777779</v>
      </c>
      <c r="S4213" s="1">
        <v>0.88402777777777775</v>
      </c>
      <c r="T4213">
        <v>18</v>
      </c>
      <c r="U4213" t="str">
        <f>IF(Flights[[#This Row],[Arrival Delay]]="","Cancelled",IF(Flights[[#This Row],[Arrival Delay]]&gt;15,"Delayed","On time"))</f>
        <v>Delayed</v>
      </c>
      <c r="V4213" t="str">
        <f>IF(Flights[[#This Row],[Status]]&lt;&gt;"Delayed","",IF(Flights[[#This Row],[Arrival Delay]]&gt;120,"Severe",IF(Flights[[#This Row],[Arrival Delay]]&gt;60,"Major","Moderate")))</f>
        <v>Moderate</v>
      </c>
      <c r="X4213" t="str">
        <f>IF(OR(AND(Flights[[#This Row],[Status]]="Cancelled",Flights[[#This Row],[Cancellation Reason]]="Airline/Carrier"),Flights[[#This Row],[Delay Type]]="Severe"),"Yes","No")</f>
        <v>No</v>
      </c>
    </row>
    <row r="4214" spans="1:24" x14ac:dyDescent="0.25">
      <c r="A4214" s="3">
        <v>42310</v>
      </c>
      <c r="B4214">
        <f>WEEKNUM(Flights[[#This Row],[Date]],2)</f>
        <v>45</v>
      </c>
      <c r="C4214">
        <f>WEEKDAY(Flights[[#This Row],[Date]],2)</f>
        <v>1</v>
      </c>
      <c r="D4214" t="s">
        <v>1762</v>
      </c>
      <c r="E4214" t="s">
        <v>1989</v>
      </c>
      <c r="F4214" t="s">
        <v>0</v>
      </c>
      <c r="G4214" t="s">
        <v>9</v>
      </c>
      <c r="H4214" t="str">
        <f>_xlfn.XLOOKUP(Flights[[#This Row],[Destination]],Airports!$A$1:$A$77,Airports!$D$1:$D$77,"Code not found")</f>
        <v>San Francisco</v>
      </c>
      <c r="I4214" t="str" cm="1">
        <f t="array" ref="I4214">_xlfn.XLOOKUP(Flights[[#This Row],[Destination]],_xlfn._TRO_TRAILING(Airports!A:A),_xlfn._TRO_TRAILING(Airports!E:E),"Code not found")</f>
        <v>CA</v>
      </c>
      <c r="J4214" s="1">
        <v>0.83333333333333337</v>
      </c>
      <c r="K4214">
        <f>HOUR(Flights[[#This Row],[Scheduled Departure]])</f>
        <v>20</v>
      </c>
      <c r="L4214" s="1">
        <v>0.84861111111111109</v>
      </c>
      <c r="M4214">
        <v>22</v>
      </c>
      <c r="N4214">
        <v>92</v>
      </c>
      <c r="O4214" s="14">
        <f>Flights[[#This Row],[Length (min)]]/60</f>
        <v>1.5333333333333334</v>
      </c>
      <c r="P4214">
        <v>337</v>
      </c>
      <c r="Q4214" s="17">
        <f>IFERROR(Flights[[#This Row],[Distance]]/Flights[[#This Row],[Length (hr)]],"")</f>
        <v>219.78260869565216</v>
      </c>
      <c r="R4214" s="1">
        <v>0.89583333333333337</v>
      </c>
      <c r="S4214" s="1">
        <v>0.91249999999999998</v>
      </c>
      <c r="T4214">
        <v>24</v>
      </c>
      <c r="U4214" t="str">
        <f>IF(Flights[[#This Row],[Arrival Delay]]="","Cancelled",IF(Flights[[#This Row],[Arrival Delay]]&gt;15,"Delayed","On time"))</f>
        <v>Delayed</v>
      </c>
      <c r="V4214" t="str">
        <f>IF(Flights[[#This Row],[Status]]&lt;&gt;"Delayed","",IF(Flights[[#This Row],[Arrival Delay]]&gt;120,"Severe",IF(Flights[[#This Row],[Arrival Delay]]&gt;60,"Major","Moderate")))</f>
        <v>Moderate</v>
      </c>
      <c r="X4214" t="str">
        <f>IF(OR(AND(Flights[[#This Row],[Status]]="Cancelled",Flights[[#This Row],[Cancellation Reason]]="Airline/Carrier"),Flights[[#This Row],[Delay Type]]="Severe"),"Yes","No")</f>
        <v>No</v>
      </c>
    </row>
    <row r="4215" spans="1:24" x14ac:dyDescent="0.25">
      <c r="A4215" s="3">
        <v>42310</v>
      </c>
      <c r="B4215">
        <f>WEEKNUM(Flights[[#This Row],[Date]],2)</f>
        <v>45</v>
      </c>
      <c r="C4215">
        <f>WEEKDAY(Flights[[#This Row],[Date]],2)</f>
        <v>1</v>
      </c>
      <c r="D4215" t="s">
        <v>215</v>
      </c>
      <c r="E4215" t="s">
        <v>1987</v>
      </c>
      <c r="F4215" t="s">
        <v>0</v>
      </c>
      <c r="G4215" t="s">
        <v>16</v>
      </c>
      <c r="H4215" t="str">
        <f>_xlfn.XLOOKUP(Flights[[#This Row],[Destination]],Airports!$A$1:$A$77,Airports!$D$1:$D$77,"Code not found")</f>
        <v>Dulles</v>
      </c>
      <c r="I4215" t="str" cm="1">
        <f t="array" ref="I4215">_xlfn.XLOOKUP(Flights[[#This Row],[Destination]],_xlfn._TRO_TRAILING(Airports!A:A),_xlfn._TRO_TRAILING(Airports!E:E),"Code not found")</f>
        <v>VA</v>
      </c>
      <c r="J4215" s="1">
        <v>0.94444444444444442</v>
      </c>
      <c r="K4215">
        <f>HOUR(Flights[[#This Row],[Scheduled Departure]])</f>
        <v>22</v>
      </c>
      <c r="L4215" s="1">
        <v>0.95277777777777772</v>
      </c>
      <c r="M4215">
        <v>12</v>
      </c>
      <c r="N4215">
        <v>272</v>
      </c>
      <c r="O4215" s="14">
        <f>Flights[[#This Row],[Length (min)]]/60</f>
        <v>4.5333333333333332</v>
      </c>
      <c r="P4215">
        <v>2288</v>
      </c>
      <c r="Q4215" s="17">
        <f>IFERROR(Flights[[#This Row],[Distance]]/Flights[[#This Row],[Length (hr)]],"")</f>
        <v>504.70588235294122</v>
      </c>
      <c r="R4215" s="1">
        <v>0.27638888888888891</v>
      </c>
      <c r="S4215" s="1">
        <v>0.26666666666666666</v>
      </c>
      <c r="T4215">
        <v>-14</v>
      </c>
      <c r="U4215" t="str">
        <f>IF(Flights[[#This Row],[Arrival Delay]]="","Cancelled",IF(Flights[[#This Row],[Arrival Delay]]&gt;15,"Delayed","On time"))</f>
        <v>On time</v>
      </c>
      <c r="V4215" t="str">
        <f>IF(Flights[[#This Row],[Status]]&lt;&gt;"Delayed","",IF(Flights[[#This Row],[Arrival Delay]]&gt;120,"Severe",IF(Flights[[#This Row],[Arrival Delay]]&gt;60,"Major","Moderate")))</f>
        <v/>
      </c>
      <c r="X4215" t="str">
        <f>IF(OR(AND(Flights[[#This Row],[Status]]="Cancelled",Flights[[#This Row],[Cancellation Reason]]="Airline/Carrier"),Flights[[#This Row],[Delay Type]]="Severe"),"Yes","No")</f>
        <v>No</v>
      </c>
    </row>
    <row r="4216" spans="1:24" x14ac:dyDescent="0.25">
      <c r="A4216" s="3">
        <v>42311</v>
      </c>
      <c r="B4216">
        <f>WEEKNUM(Flights[[#This Row],[Date]],2)</f>
        <v>45</v>
      </c>
      <c r="C4216">
        <f>WEEKDAY(Flights[[#This Row],[Date]],2)</f>
        <v>2</v>
      </c>
      <c r="D4216" t="s">
        <v>383</v>
      </c>
      <c r="E4216" t="s">
        <v>1992</v>
      </c>
      <c r="F4216" t="s">
        <v>0</v>
      </c>
      <c r="G4216" t="s">
        <v>12</v>
      </c>
      <c r="H4216" t="str">
        <f>_xlfn.XLOOKUP(Flights[[#This Row],[Destination]],Airports!$A$1:$A$77,Airports!$D$1:$D$77,"Code not found")</f>
        <v>New York</v>
      </c>
      <c r="I4216" t="str" cm="1">
        <f t="array" ref="I4216">_xlfn.XLOOKUP(Flights[[#This Row],[Destination]],_xlfn._TRO_TRAILING(Airports!A:A),_xlfn._TRO_TRAILING(Airports!E:E),"Code not found")</f>
        <v>NY</v>
      </c>
      <c r="J4216" s="1">
        <v>0.27083333333333331</v>
      </c>
      <c r="K4216">
        <f>HOUR(Flights[[#This Row],[Scheduled Departure]])</f>
        <v>6</v>
      </c>
      <c r="L4216" s="1">
        <v>0.26597222222222222</v>
      </c>
      <c r="M4216">
        <v>-7</v>
      </c>
      <c r="N4216">
        <v>294</v>
      </c>
      <c r="O4216" s="14">
        <f>Flights[[#This Row],[Length (min)]]/60</f>
        <v>4.9000000000000004</v>
      </c>
      <c r="P4216">
        <v>2475</v>
      </c>
      <c r="Q4216" s="17">
        <f>IFERROR(Flights[[#This Row],[Distance]]/Flights[[#This Row],[Length (hr)]],"")</f>
        <v>505.10204081632651</v>
      </c>
      <c r="R4216" s="1">
        <v>0.61736111111111114</v>
      </c>
      <c r="S4216" s="1">
        <v>0.59513888888888888</v>
      </c>
      <c r="T4216">
        <v>-32</v>
      </c>
      <c r="U4216" t="str">
        <f>IF(Flights[[#This Row],[Arrival Delay]]="","Cancelled",IF(Flights[[#This Row],[Arrival Delay]]&gt;15,"Delayed","On time"))</f>
        <v>On time</v>
      </c>
      <c r="V4216" t="str">
        <f>IF(Flights[[#This Row],[Status]]&lt;&gt;"Delayed","",IF(Flights[[#This Row],[Arrival Delay]]&gt;120,"Severe",IF(Flights[[#This Row],[Arrival Delay]]&gt;60,"Major","Moderate")))</f>
        <v/>
      </c>
      <c r="X4216" t="str">
        <f>IF(OR(AND(Flights[[#This Row],[Status]]="Cancelled",Flights[[#This Row],[Cancellation Reason]]="Airline/Carrier"),Flights[[#This Row],[Delay Type]]="Severe"),"Yes","No")</f>
        <v>No</v>
      </c>
    </row>
    <row r="4217" spans="1:24" x14ac:dyDescent="0.25">
      <c r="A4217" s="3">
        <v>42311</v>
      </c>
      <c r="B4217">
        <f>WEEKNUM(Flights[[#This Row],[Date]],2)</f>
        <v>45</v>
      </c>
      <c r="C4217">
        <f>WEEKDAY(Flights[[#This Row],[Date]],2)</f>
        <v>2</v>
      </c>
      <c r="D4217" t="s">
        <v>390</v>
      </c>
      <c r="E4217" t="s">
        <v>1991</v>
      </c>
      <c r="F4217" t="s">
        <v>0</v>
      </c>
      <c r="G4217" t="s">
        <v>344</v>
      </c>
      <c r="H4217" t="str">
        <f>_xlfn.XLOOKUP(Flights[[#This Row],[Destination]],Airports!$A$1:$A$77,Airports!$D$1:$D$77,"Code not found")</f>
        <v>Seattle</v>
      </c>
      <c r="I4217" t="str" cm="1">
        <f t="array" ref="I4217">_xlfn.XLOOKUP(Flights[[#This Row],[Destination]],_xlfn._TRO_TRAILING(Airports!A:A),_xlfn._TRO_TRAILING(Airports!E:E),"Code not found")</f>
        <v>WA</v>
      </c>
      <c r="J4217" s="1">
        <v>0.29166666666666669</v>
      </c>
      <c r="K4217">
        <f>HOUR(Flights[[#This Row],[Scheduled Departure]])</f>
        <v>7</v>
      </c>
      <c r="L4217" s="1">
        <v>0.28472222222222221</v>
      </c>
      <c r="M4217">
        <v>-10</v>
      </c>
      <c r="N4217">
        <v>175</v>
      </c>
      <c r="O4217" s="14">
        <f>Flights[[#This Row],[Length (min)]]/60</f>
        <v>2.9166666666666665</v>
      </c>
      <c r="P4217">
        <v>954</v>
      </c>
      <c r="Q4217" s="17">
        <f>IFERROR(Flights[[#This Row],[Distance]]/Flights[[#This Row],[Length (hr)]],"")</f>
        <v>327.08571428571429</v>
      </c>
      <c r="R4217" s="1">
        <v>0.41319444444444442</v>
      </c>
      <c r="S4217" s="1">
        <v>0.40625</v>
      </c>
      <c r="T4217">
        <v>-10</v>
      </c>
      <c r="U4217" t="str">
        <f>IF(Flights[[#This Row],[Arrival Delay]]="","Cancelled",IF(Flights[[#This Row],[Arrival Delay]]&gt;15,"Delayed","On time"))</f>
        <v>On time</v>
      </c>
      <c r="V4217" t="str">
        <f>IF(Flights[[#This Row],[Status]]&lt;&gt;"Delayed","",IF(Flights[[#This Row],[Arrival Delay]]&gt;120,"Severe",IF(Flights[[#This Row],[Arrival Delay]]&gt;60,"Major","Moderate")))</f>
        <v/>
      </c>
      <c r="X4217" t="str">
        <f>IF(OR(AND(Flights[[#This Row],[Status]]="Cancelled",Flights[[#This Row],[Cancellation Reason]]="Airline/Carrier"),Flights[[#This Row],[Delay Type]]="Severe"),"Yes","No")</f>
        <v>No</v>
      </c>
    </row>
    <row r="4218" spans="1:24" x14ac:dyDescent="0.25">
      <c r="A4218" s="3">
        <v>42311</v>
      </c>
      <c r="B4218">
        <f>WEEKNUM(Flights[[#This Row],[Date]],2)</f>
        <v>45</v>
      </c>
      <c r="C4218">
        <f>WEEKDAY(Flights[[#This Row],[Date]],2)</f>
        <v>2</v>
      </c>
      <c r="D4218" t="s">
        <v>1480</v>
      </c>
      <c r="E4218" t="s">
        <v>1989</v>
      </c>
      <c r="F4218" t="s">
        <v>0</v>
      </c>
      <c r="G4218" t="s">
        <v>9</v>
      </c>
      <c r="H4218" t="str">
        <f>_xlfn.XLOOKUP(Flights[[#This Row],[Destination]],Airports!$A$1:$A$77,Airports!$D$1:$D$77,"Code not found")</f>
        <v>San Francisco</v>
      </c>
      <c r="I4218" t="str" cm="1">
        <f t="array" ref="I4218">_xlfn.XLOOKUP(Flights[[#This Row],[Destination]],_xlfn._TRO_TRAILING(Airports!A:A),_xlfn._TRO_TRAILING(Airports!E:E),"Code not found")</f>
        <v>CA</v>
      </c>
      <c r="J4218" s="1">
        <v>0.29166666666666669</v>
      </c>
      <c r="K4218">
        <f>HOUR(Flights[[#This Row],[Scheduled Departure]])</f>
        <v>7</v>
      </c>
      <c r="L4218" s="1">
        <v>0.2902777777777778</v>
      </c>
      <c r="M4218">
        <v>-2</v>
      </c>
      <c r="N4218">
        <v>82</v>
      </c>
      <c r="O4218" s="14">
        <f>Flights[[#This Row],[Length (min)]]/60</f>
        <v>1.3666666666666667</v>
      </c>
      <c r="P4218">
        <v>337</v>
      </c>
      <c r="Q4218" s="17">
        <f>IFERROR(Flights[[#This Row],[Distance]]/Flights[[#This Row],[Length (hr)]],"")</f>
        <v>246.58536585365854</v>
      </c>
      <c r="R4218" s="1">
        <v>0.35069444444444442</v>
      </c>
      <c r="S4218" s="1">
        <v>0.34722222222222221</v>
      </c>
      <c r="T4218">
        <v>-5</v>
      </c>
      <c r="U4218" t="str">
        <f>IF(Flights[[#This Row],[Arrival Delay]]="","Cancelled",IF(Flights[[#This Row],[Arrival Delay]]&gt;15,"Delayed","On time"))</f>
        <v>On time</v>
      </c>
      <c r="V4218" t="str">
        <f>IF(Flights[[#This Row],[Status]]&lt;&gt;"Delayed","",IF(Flights[[#This Row],[Arrival Delay]]&gt;120,"Severe",IF(Flights[[#This Row],[Arrival Delay]]&gt;60,"Major","Moderate")))</f>
        <v/>
      </c>
      <c r="X4218" t="str">
        <f>IF(OR(AND(Flights[[#This Row],[Status]]="Cancelled",Flights[[#This Row],[Cancellation Reason]]="Airline/Carrier"),Flights[[#This Row],[Delay Type]]="Severe"),"Yes","No")</f>
        <v>No</v>
      </c>
    </row>
    <row r="4219" spans="1:24" x14ac:dyDescent="0.25">
      <c r="A4219" s="3">
        <v>42311</v>
      </c>
      <c r="B4219">
        <f>WEEKNUM(Flights[[#This Row],[Date]],2)</f>
        <v>45</v>
      </c>
      <c r="C4219">
        <f>WEEKDAY(Flights[[#This Row],[Date]],2)</f>
        <v>2</v>
      </c>
      <c r="D4219" t="s">
        <v>131</v>
      </c>
      <c r="E4219" t="s">
        <v>1987</v>
      </c>
      <c r="F4219" t="s">
        <v>0</v>
      </c>
      <c r="G4219" t="s">
        <v>3</v>
      </c>
      <c r="H4219" t="str">
        <f>_xlfn.XLOOKUP(Flights[[#This Row],[Destination]],Airports!$A$1:$A$77,Airports!$D$1:$D$77,"Code not found")</f>
        <v>Dallas</v>
      </c>
      <c r="I4219" t="str" cm="1">
        <f t="array" ref="I4219">_xlfn.XLOOKUP(Flights[[#This Row],[Destination]],_xlfn._TRO_TRAILING(Airports!A:A),_xlfn._TRO_TRAILING(Airports!E:E),"Code not found")</f>
        <v>TX</v>
      </c>
      <c r="J4219" s="1">
        <v>0.2951388888888889</v>
      </c>
      <c r="K4219">
        <f>HOUR(Flights[[#This Row],[Scheduled Departure]])</f>
        <v>7</v>
      </c>
      <c r="L4219" s="1">
        <v>0.29166666666666669</v>
      </c>
      <c r="M4219">
        <v>-5</v>
      </c>
      <c r="N4219">
        <v>187</v>
      </c>
      <c r="O4219" s="14">
        <f>Flights[[#This Row],[Length (min)]]/60</f>
        <v>3.1166666666666667</v>
      </c>
      <c r="P4219">
        <v>1235</v>
      </c>
      <c r="Q4219" s="17">
        <f>IFERROR(Flights[[#This Row],[Distance]]/Flights[[#This Row],[Length (hr)]],"")</f>
        <v>396.2566844919786</v>
      </c>
      <c r="R4219" s="1">
        <v>0.5131944444444444</v>
      </c>
      <c r="S4219" s="1">
        <v>0.50486111111111109</v>
      </c>
      <c r="T4219">
        <v>-12</v>
      </c>
      <c r="U4219" t="str">
        <f>IF(Flights[[#This Row],[Arrival Delay]]="","Cancelled",IF(Flights[[#This Row],[Arrival Delay]]&gt;15,"Delayed","On time"))</f>
        <v>On time</v>
      </c>
      <c r="V4219" t="str">
        <f>IF(Flights[[#This Row],[Status]]&lt;&gt;"Delayed","",IF(Flights[[#This Row],[Arrival Delay]]&gt;120,"Severe",IF(Flights[[#This Row],[Arrival Delay]]&gt;60,"Major","Moderate")))</f>
        <v/>
      </c>
      <c r="X4219" t="str">
        <f>IF(OR(AND(Flights[[#This Row],[Status]]="Cancelled",Flights[[#This Row],[Cancellation Reason]]="Airline/Carrier"),Flights[[#This Row],[Delay Type]]="Severe"),"Yes","No")</f>
        <v>No</v>
      </c>
    </row>
    <row r="4220" spans="1:24" x14ac:dyDescent="0.25">
      <c r="A4220" s="3">
        <v>42311</v>
      </c>
      <c r="B4220">
        <f>WEEKNUM(Flights[[#This Row],[Date]],2)</f>
        <v>45</v>
      </c>
      <c r="C4220">
        <f>WEEKDAY(Flights[[#This Row],[Date]],2)</f>
        <v>2</v>
      </c>
      <c r="D4220" t="s">
        <v>477</v>
      </c>
      <c r="E4220" t="s">
        <v>1989</v>
      </c>
      <c r="F4220" t="s">
        <v>0</v>
      </c>
      <c r="G4220" t="s">
        <v>276</v>
      </c>
      <c r="H4220" t="str">
        <f>_xlfn.XLOOKUP(Flights[[#This Row],[Destination]],Airports!$A$1:$A$77,Airports!$D$1:$D$77,"Code not found")</f>
        <v>Detroit</v>
      </c>
      <c r="I4220" t="str" cm="1">
        <f t="array" ref="I4220">_xlfn.XLOOKUP(Flights[[#This Row],[Destination]],_xlfn._TRO_TRAILING(Airports!A:A),_xlfn._TRO_TRAILING(Airports!E:E),"Code not found")</f>
        <v>MI</v>
      </c>
      <c r="J4220" s="1">
        <v>0.3888888888888889</v>
      </c>
      <c r="K4220">
        <f>HOUR(Flights[[#This Row],[Scheduled Departure]])</f>
        <v>9</v>
      </c>
      <c r="L4220" s="1">
        <v>0.38680555555555557</v>
      </c>
      <c r="M4220">
        <v>-3</v>
      </c>
      <c r="N4220">
        <v>240</v>
      </c>
      <c r="O4220" s="14">
        <f>Flights[[#This Row],[Length (min)]]/60</f>
        <v>4</v>
      </c>
      <c r="P4220">
        <v>1979</v>
      </c>
      <c r="Q4220" s="17">
        <f>IFERROR(Flights[[#This Row],[Distance]]/Flights[[#This Row],[Length (hr)]],"")</f>
        <v>494.75</v>
      </c>
      <c r="R4220" s="1">
        <v>0.6958333333333333</v>
      </c>
      <c r="S4220" s="1">
        <v>0.67847222222222225</v>
      </c>
      <c r="T4220">
        <v>-25</v>
      </c>
      <c r="U4220" t="str">
        <f>IF(Flights[[#This Row],[Arrival Delay]]="","Cancelled",IF(Flights[[#This Row],[Arrival Delay]]&gt;15,"Delayed","On time"))</f>
        <v>On time</v>
      </c>
      <c r="V4220" t="str">
        <f>IF(Flights[[#This Row],[Status]]&lt;&gt;"Delayed","",IF(Flights[[#This Row],[Arrival Delay]]&gt;120,"Severe",IF(Flights[[#This Row],[Arrival Delay]]&gt;60,"Major","Moderate")))</f>
        <v/>
      </c>
      <c r="X4220" t="str">
        <f>IF(OR(AND(Flights[[#This Row],[Status]]="Cancelled",Flights[[#This Row],[Cancellation Reason]]="Airline/Carrier"),Flights[[#This Row],[Delay Type]]="Severe"),"Yes","No")</f>
        <v>No</v>
      </c>
    </row>
    <row r="4221" spans="1:24" x14ac:dyDescent="0.25">
      <c r="A4221" s="3">
        <v>42311</v>
      </c>
      <c r="B4221">
        <f>WEEKNUM(Flights[[#This Row],[Date]],2)</f>
        <v>45</v>
      </c>
      <c r="C4221">
        <f>WEEKDAY(Flights[[#This Row],[Date]],2)</f>
        <v>2</v>
      </c>
      <c r="D4221" t="s">
        <v>659</v>
      </c>
      <c r="E4221" t="s">
        <v>1989</v>
      </c>
      <c r="F4221" t="s">
        <v>0</v>
      </c>
      <c r="G4221" t="s">
        <v>14</v>
      </c>
      <c r="H4221" t="str">
        <f>_xlfn.XLOOKUP(Flights[[#This Row],[Destination]],Airports!$A$1:$A$77,Airports!$D$1:$D$77,"Code not found")</f>
        <v>Tampa</v>
      </c>
      <c r="I4221" t="str" cm="1">
        <f t="array" ref="I4221">_xlfn.XLOOKUP(Flights[[#This Row],[Destination]],_xlfn._TRO_TRAILING(Airports!A:A),_xlfn._TRO_TRAILING(Airports!E:E),"Code not found")</f>
        <v>FL</v>
      </c>
      <c r="J4221" s="1">
        <v>0.42708333333333331</v>
      </c>
      <c r="K4221">
        <f>HOUR(Flights[[#This Row],[Scheduled Departure]])</f>
        <v>10</v>
      </c>
      <c r="L4221" s="1">
        <v>0.4236111111111111</v>
      </c>
      <c r="M4221">
        <v>-5</v>
      </c>
      <c r="N4221">
        <v>268</v>
      </c>
      <c r="O4221" s="14">
        <f>Flights[[#This Row],[Length (min)]]/60</f>
        <v>4.4666666666666668</v>
      </c>
      <c r="P4221">
        <v>2158</v>
      </c>
      <c r="Q4221" s="17">
        <f>IFERROR(Flights[[#This Row],[Distance]]/Flights[[#This Row],[Length (hr)]],"")</f>
        <v>483.13432835820896</v>
      </c>
      <c r="R4221" s="1">
        <v>0.73888888888888893</v>
      </c>
      <c r="S4221" s="1">
        <v>0.73472222222222228</v>
      </c>
      <c r="T4221">
        <v>-6</v>
      </c>
      <c r="U4221" t="str">
        <f>IF(Flights[[#This Row],[Arrival Delay]]="","Cancelled",IF(Flights[[#This Row],[Arrival Delay]]&gt;15,"Delayed","On time"))</f>
        <v>On time</v>
      </c>
      <c r="V4221" t="str">
        <f>IF(Flights[[#This Row],[Status]]&lt;&gt;"Delayed","",IF(Flights[[#This Row],[Arrival Delay]]&gt;120,"Severe",IF(Flights[[#This Row],[Arrival Delay]]&gt;60,"Major","Moderate")))</f>
        <v/>
      </c>
      <c r="X4221" t="str">
        <f>IF(OR(AND(Flights[[#This Row],[Status]]="Cancelled",Flights[[#This Row],[Cancellation Reason]]="Airline/Carrier"),Flights[[#This Row],[Delay Type]]="Severe"),"Yes","No")</f>
        <v>No</v>
      </c>
    </row>
    <row r="4222" spans="1:24" x14ac:dyDescent="0.25">
      <c r="A4222" s="3">
        <v>42311</v>
      </c>
      <c r="B4222">
        <f>WEEKNUM(Flights[[#This Row],[Date]],2)</f>
        <v>45</v>
      </c>
      <c r="C4222">
        <f>WEEKDAY(Flights[[#This Row],[Date]],2)</f>
        <v>2</v>
      </c>
      <c r="D4222" t="s">
        <v>1772</v>
      </c>
      <c r="E4222" t="s">
        <v>1990</v>
      </c>
      <c r="F4222" t="s">
        <v>0</v>
      </c>
      <c r="G4222" t="s">
        <v>273</v>
      </c>
      <c r="H4222" t="str">
        <f>_xlfn.XLOOKUP(Flights[[#This Row],[Destination]],Airports!$A$1:$A$77,Airports!$D$1:$D$77,"Code not found")</f>
        <v>Denver</v>
      </c>
      <c r="I4222" t="str" cm="1">
        <f t="array" ref="I4222">_xlfn.XLOOKUP(Flights[[#This Row],[Destination]],_xlfn._TRO_TRAILING(Airports!A:A),_xlfn._TRO_TRAILING(Airports!E:E),"Code not found")</f>
        <v>CO</v>
      </c>
      <c r="J4222" s="1">
        <v>0.65972222222222221</v>
      </c>
      <c r="K4222">
        <f>HOUR(Flights[[#This Row],[Scheduled Departure]])</f>
        <v>15</v>
      </c>
      <c r="L4222" s="1">
        <v>0.67152777777777772</v>
      </c>
      <c r="M4222">
        <v>17</v>
      </c>
      <c r="N4222">
        <v>124</v>
      </c>
      <c r="O4222" s="14">
        <f>Flights[[#This Row],[Length (min)]]/60</f>
        <v>2.0666666666666669</v>
      </c>
      <c r="P4222">
        <v>862</v>
      </c>
      <c r="Q4222" s="17">
        <f>IFERROR(Flights[[#This Row],[Distance]]/Flights[[#This Row],[Length (hr)]],"")</f>
        <v>417.09677419354836</v>
      </c>
      <c r="R4222" s="1">
        <v>0.79861111111111116</v>
      </c>
      <c r="S4222" s="1">
        <v>0.7993055555555556</v>
      </c>
      <c r="T4222">
        <v>1</v>
      </c>
      <c r="U4222" t="str">
        <f>IF(Flights[[#This Row],[Arrival Delay]]="","Cancelled",IF(Flights[[#This Row],[Arrival Delay]]&gt;15,"Delayed","On time"))</f>
        <v>On time</v>
      </c>
      <c r="V4222" t="str">
        <f>IF(Flights[[#This Row],[Status]]&lt;&gt;"Delayed","",IF(Flights[[#This Row],[Arrival Delay]]&gt;120,"Severe",IF(Flights[[#This Row],[Arrival Delay]]&gt;60,"Major","Moderate")))</f>
        <v/>
      </c>
      <c r="X4222" t="str">
        <f>IF(OR(AND(Flights[[#This Row],[Status]]="Cancelled",Flights[[#This Row],[Cancellation Reason]]="Airline/Carrier"),Flights[[#This Row],[Delay Type]]="Severe"),"Yes","No")</f>
        <v>No</v>
      </c>
    </row>
    <row r="4223" spans="1:24" x14ac:dyDescent="0.25">
      <c r="A4223" s="3">
        <v>42311</v>
      </c>
      <c r="B4223">
        <f>WEEKNUM(Flights[[#This Row],[Date]],2)</f>
        <v>45</v>
      </c>
      <c r="C4223">
        <f>WEEKDAY(Flights[[#This Row],[Date]],2)</f>
        <v>2</v>
      </c>
      <c r="D4223" t="s">
        <v>547</v>
      </c>
      <c r="E4223" t="s">
        <v>1991</v>
      </c>
      <c r="F4223" t="s">
        <v>0</v>
      </c>
      <c r="G4223" t="s">
        <v>344</v>
      </c>
      <c r="H4223" t="str">
        <f>_xlfn.XLOOKUP(Flights[[#This Row],[Destination]],Airports!$A$1:$A$77,Airports!$D$1:$D$77,"Code not found")</f>
        <v>Seattle</v>
      </c>
      <c r="I4223" t="str" cm="1">
        <f t="array" ref="I4223">_xlfn.XLOOKUP(Flights[[#This Row],[Destination]],_xlfn._TRO_TRAILING(Airports!A:A),_xlfn._TRO_TRAILING(Airports!E:E),"Code not found")</f>
        <v>WA</v>
      </c>
      <c r="J4223" s="1">
        <v>0.66666666666666663</v>
      </c>
      <c r="K4223">
        <f>HOUR(Flights[[#This Row],[Scheduled Departure]])</f>
        <v>16</v>
      </c>
      <c r="L4223" s="1">
        <v>0.66388888888888886</v>
      </c>
      <c r="M4223">
        <v>-4</v>
      </c>
      <c r="N4223">
        <v>180</v>
      </c>
      <c r="O4223" s="14">
        <f>Flights[[#This Row],[Length (min)]]/60</f>
        <v>3</v>
      </c>
      <c r="P4223">
        <v>954</v>
      </c>
      <c r="Q4223" s="17">
        <f>IFERROR(Flights[[#This Row],[Distance]]/Flights[[#This Row],[Length (hr)]],"")</f>
        <v>318</v>
      </c>
      <c r="R4223" s="1">
        <v>0.77777777777777779</v>
      </c>
      <c r="S4223" s="1">
        <v>0.78888888888888886</v>
      </c>
      <c r="T4223">
        <v>16</v>
      </c>
      <c r="U4223" t="str">
        <f>IF(Flights[[#This Row],[Arrival Delay]]="","Cancelled",IF(Flights[[#This Row],[Arrival Delay]]&gt;15,"Delayed","On time"))</f>
        <v>Delayed</v>
      </c>
      <c r="V4223" t="str">
        <f>IF(Flights[[#This Row],[Status]]&lt;&gt;"Delayed","",IF(Flights[[#This Row],[Arrival Delay]]&gt;120,"Severe",IF(Flights[[#This Row],[Arrival Delay]]&gt;60,"Major","Moderate")))</f>
        <v>Moderate</v>
      </c>
      <c r="X4223" t="str">
        <f>IF(OR(AND(Flights[[#This Row],[Status]]="Cancelled",Flights[[#This Row],[Cancellation Reason]]="Airline/Carrier"),Flights[[#This Row],[Delay Type]]="Severe"),"Yes","No")</f>
        <v>No</v>
      </c>
    </row>
    <row r="4224" spans="1:24" x14ac:dyDescent="0.25">
      <c r="A4224" s="3">
        <v>42311</v>
      </c>
      <c r="B4224">
        <f>WEEKNUM(Flights[[#This Row],[Date]],2)</f>
        <v>45</v>
      </c>
      <c r="C4224">
        <f>WEEKDAY(Flights[[#This Row],[Date]],2)</f>
        <v>2</v>
      </c>
      <c r="D4224" t="s">
        <v>102</v>
      </c>
      <c r="E4224" t="s">
        <v>1987</v>
      </c>
      <c r="F4224" t="s">
        <v>0</v>
      </c>
      <c r="G4224" t="s">
        <v>10</v>
      </c>
      <c r="H4224" t="str">
        <f>_xlfn.XLOOKUP(Flights[[#This Row],[Destination]],Airports!$A$1:$A$77,Airports!$D$1:$D$77,"Code not found")</f>
        <v>Boston</v>
      </c>
      <c r="I4224" t="str" cm="1">
        <f t="array" ref="I4224">_xlfn.XLOOKUP(Flights[[#This Row],[Destination]],_xlfn._TRO_TRAILING(Airports!A:A),_xlfn._TRO_TRAILING(Airports!E:E),"Code not found")</f>
        <v>MA</v>
      </c>
      <c r="J4224" s="1">
        <v>0.89930555555555558</v>
      </c>
      <c r="K4224">
        <f>HOUR(Flights[[#This Row],[Scheduled Departure]])</f>
        <v>21</v>
      </c>
      <c r="L4224" s="1">
        <v>0.89513888888888893</v>
      </c>
      <c r="M4224">
        <v>-6</v>
      </c>
      <c r="N4224">
        <v>315</v>
      </c>
      <c r="O4224" s="14">
        <f>Flights[[#This Row],[Length (min)]]/60</f>
        <v>5.25</v>
      </c>
      <c r="P4224">
        <v>2611</v>
      </c>
      <c r="Q4224" s="17">
        <f>IFERROR(Flights[[#This Row],[Distance]]/Flights[[#This Row],[Length (hr)]],"")</f>
        <v>497.33333333333331</v>
      </c>
      <c r="R4224" s="1">
        <v>0.25416666666666665</v>
      </c>
      <c r="S4224" s="1">
        <v>0.2388888888888889</v>
      </c>
      <c r="T4224">
        <v>-22</v>
      </c>
      <c r="U4224" t="str">
        <f>IF(Flights[[#This Row],[Arrival Delay]]="","Cancelled",IF(Flights[[#This Row],[Arrival Delay]]&gt;15,"Delayed","On time"))</f>
        <v>On time</v>
      </c>
      <c r="V4224" t="str">
        <f>IF(Flights[[#This Row],[Status]]&lt;&gt;"Delayed","",IF(Flights[[#This Row],[Arrival Delay]]&gt;120,"Severe",IF(Flights[[#This Row],[Arrival Delay]]&gt;60,"Major","Moderate")))</f>
        <v/>
      </c>
      <c r="X4224" t="str">
        <f>IF(OR(AND(Flights[[#This Row],[Status]]="Cancelled",Flights[[#This Row],[Cancellation Reason]]="Airline/Carrier"),Flights[[#This Row],[Delay Type]]="Severe"),"Yes","No")</f>
        <v>No</v>
      </c>
    </row>
    <row r="4225" spans="1:24" x14ac:dyDescent="0.25">
      <c r="A4225" s="3">
        <v>42311</v>
      </c>
      <c r="B4225">
        <f>WEEKNUM(Flights[[#This Row],[Date]],2)</f>
        <v>45</v>
      </c>
      <c r="C4225">
        <f>WEEKDAY(Flights[[#This Row],[Date]],2)</f>
        <v>2</v>
      </c>
      <c r="D4225" t="s">
        <v>101</v>
      </c>
      <c r="E4225" t="s">
        <v>1987</v>
      </c>
      <c r="F4225" t="s">
        <v>0</v>
      </c>
      <c r="G4225" t="s">
        <v>12</v>
      </c>
      <c r="H4225" t="str">
        <f>_xlfn.XLOOKUP(Flights[[#This Row],[Destination]],Airports!$A$1:$A$77,Airports!$D$1:$D$77,"Code not found")</f>
        <v>New York</v>
      </c>
      <c r="I4225" t="str" cm="1">
        <f t="array" ref="I4225">_xlfn.XLOOKUP(Flights[[#This Row],[Destination]],_xlfn._TRO_TRAILING(Airports!A:A),_xlfn._TRO_TRAILING(Airports!E:E),"Code not found")</f>
        <v>NY</v>
      </c>
      <c r="J4225" s="1">
        <v>0.90625</v>
      </c>
      <c r="K4225">
        <f>HOUR(Flights[[#This Row],[Scheduled Departure]])</f>
        <v>21</v>
      </c>
      <c r="L4225" s="1">
        <v>0.90416666666666667</v>
      </c>
      <c r="M4225">
        <v>-3</v>
      </c>
      <c r="N4225">
        <v>300</v>
      </c>
      <c r="O4225" s="14">
        <f>Flights[[#This Row],[Length (min)]]/60</f>
        <v>5</v>
      </c>
      <c r="P4225">
        <v>2475</v>
      </c>
      <c r="Q4225" s="17">
        <f>IFERROR(Flights[[#This Row],[Distance]]/Flights[[#This Row],[Length (hr)]],"")</f>
        <v>495</v>
      </c>
      <c r="R4225" s="1">
        <v>0.26111111111111113</v>
      </c>
      <c r="S4225" s="1">
        <v>0.23749999999999999</v>
      </c>
      <c r="T4225">
        <v>-34</v>
      </c>
      <c r="U4225" t="str">
        <f>IF(Flights[[#This Row],[Arrival Delay]]="","Cancelled",IF(Flights[[#This Row],[Arrival Delay]]&gt;15,"Delayed","On time"))</f>
        <v>On time</v>
      </c>
      <c r="V4225" t="str">
        <f>IF(Flights[[#This Row],[Status]]&lt;&gt;"Delayed","",IF(Flights[[#This Row],[Arrival Delay]]&gt;120,"Severe",IF(Flights[[#This Row],[Arrival Delay]]&gt;60,"Major","Moderate")))</f>
        <v/>
      </c>
      <c r="X4225" t="str">
        <f>IF(OR(AND(Flights[[#This Row],[Status]]="Cancelled",Flights[[#This Row],[Cancellation Reason]]="Airline/Carrier"),Flights[[#This Row],[Delay Type]]="Severe"),"Yes","No")</f>
        <v>No</v>
      </c>
    </row>
    <row r="4226" spans="1:24" x14ac:dyDescent="0.25">
      <c r="A4226" s="3">
        <v>42311</v>
      </c>
      <c r="B4226">
        <f>WEEKNUM(Flights[[#This Row],[Date]],2)</f>
        <v>45</v>
      </c>
      <c r="C4226">
        <f>WEEKDAY(Flights[[#This Row],[Date]],2)</f>
        <v>2</v>
      </c>
      <c r="D4226" t="s">
        <v>664</v>
      </c>
      <c r="E4226" t="s">
        <v>1989</v>
      </c>
      <c r="F4226" t="s">
        <v>0</v>
      </c>
      <c r="G4226" t="s">
        <v>10</v>
      </c>
      <c r="H4226" t="str">
        <f>_xlfn.XLOOKUP(Flights[[#This Row],[Destination]],Airports!$A$1:$A$77,Airports!$D$1:$D$77,"Code not found")</f>
        <v>Boston</v>
      </c>
      <c r="I4226" t="str" cm="1">
        <f t="array" ref="I4226">_xlfn.XLOOKUP(Flights[[#This Row],[Destination]],_xlfn._TRO_TRAILING(Airports!A:A),_xlfn._TRO_TRAILING(Airports!E:E),"Code not found")</f>
        <v>MA</v>
      </c>
      <c r="J4226" s="1">
        <v>0.91319444444444442</v>
      </c>
      <c r="K4226">
        <f>HOUR(Flights[[#This Row],[Scheduled Departure]])</f>
        <v>21</v>
      </c>
      <c r="L4226" s="1">
        <v>0.90902777777777777</v>
      </c>
      <c r="M4226">
        <v>-6</v>
      </c>
      <c r="N4226">
        <v>317</v>
      </c>
      <c r="O4226" s="14">
        <f>Flights[[#This Row],[Length (min)]]/60</f>
        <v>5.2833333333333332</v>
      </c>
      <c r="P4226">
        <v>2611</v>
      </c>
      <c r="Q4226" s="17">
        <f>IFERROR(Flights[[#This Row],[Distance]]/Flights[[#This Row],[Length (hr)]],"")</f>
        <v>494.19558359621453</v>
      </c>
      <c r="R4226" s="1">
        <v>0.26041666666666669</v>
      </c>
      <c r="S4226" s="1">
        <v>0.25416666666666665</v>
      </c>
      <c r="T4226">
        <v>-9</v>
      </c>
      <c r="U4226" t="str">
        <f>IF(Flights[[#This Row],[Arrival Delay]]="","Cancelled",IF(Flights[[#This Row],[Arrival Delay]]&gt;15,"Delayed","On time"))</f>
        <v>On time</v>
      </c>
      <c r="V4226" t="str">
        <f>IF(Flights[[#This Row],[Status]]&lt;&gt;"Delayed","",IF(Flights[[#This Row],[Arrival Delay]]&gt;120,"Severe",IF(Flights[[#This Row],[Arrival Delay]]&gt;60,"Major","Moderate")))</f>
        <v/>
      </c>
      <c r="X4226" t="str">
        <f>IF(OR(AND(Flights[[#This Row],[Status]]="Cancelled",Flights[[#This Row],[Cancellation Reason]]="Airline/Carrier"),Flights[[#This Row],[Delay Type]]="Severe"),"Yes","No")</f>
        <v>No</v>
      </c>
    </row>
    <row r="4227" spans="1:24" x14ac:dyDescent="0.25">
      <c r="A4227" s="3">
        <v>42311</v>
      </c>
      <c r="B4227">
        <f>WEEKNUM(Flights[[#This Row],[Date]],2)</f>
        <v>45</v>
      </c>
      <c r="C4227">
        <f>WEEKDAY(Flights[[#This Row],[Date]],2)</f>
        <v>2</v>
      </c>
      <c r="D4227" t="s">
        <v>682</v>
      </c>
      <c r="E4227" t="s">
        <v>1992</v>
      </c>
      <c r="F4227" t="s">
        <v>0</v>
      </c>
      <c r="G4227" t="s">
        <v>10</v>
      </c>
      <c r="H4227" t="str">
        <f>_xlfn.XLOOKUP(Flights[[#This Row],[Destination]],Airports!$A$1:$A$77,Airports!$D$1:$D$77,"Code not found")</f>
        <v>Boston</v>
      </c>
      <c r="I4227" t="str" cm="1">
        <f t="array" ref="I4227">_xlfn.XLOOKUP(Flights[[#This Row],[Destination]],_xlfn._TRO_TRAILING(Airports!A:A),_xlfn._TRO_TRAILING(Airports!E:E),"Code not found")</f>
        <v>MA</v>
      </c>
      <c r="J4227" s="1">
        <v>0.99930555555555556</v>
      </c>
      <c r="K4227">
        <f>HOUR(Flights[[#This Row],[Scheduled Departure]])</f>
        <v>23</v>
      </c>
      <c r="L4227" s="1">
        <v>0.99722222222222223</v>
      </c>
      <c r="M4227">
        <v>-3</v>
      </c>
      <c r="N4227">
        <v>311</v>
      </c>
      <c r="O4227" s="14">
        <f>Flights[[#This Row],[Length (min)]]/60</f>
        <v>5.1833333333333336</v>
      </c>
      <c r="P4227">
        <v>2611</v>
      </c>
      <c r="Q4227" s="17">
        <f>IFERROR(Flights[[#This Row],[Distance]]/Flights[[#This Row],[Length (hr)]],"")</f>
        <v>503.72990353697747</v>
      </c>
      <c r="R4227" s="1">
        <v>0.34444444444444444</v>
      </c>
      <c r="S4227" s="1">
        <v>0.33819444444444446</v>
      </c>
      <c r="T4227">
        <v>-9</v>
      </c>
      <c r="U4227" t="str">
        <f>IF(Flights[[#This Row],[Arrival Delay]]="","Cancelled",IF(Flights[[#This Row],[Arrival Delay]]&gt;15,"Delayed","On time"))</f>
        <v>On time</v>
      </c>
      <c r="V4227" t="str">
        <f>IF(Flights[[#This Row],[Status]]&lt;&gt;"Delayed","",IF(Flights[[#This Row],[Arrival Delay]]&gt;120,"Severe",IF(Flights[[#This Row],[Arrival Delay]]&gt;60,"Major","Moderate")))</f>
        <v/>
      </c>
      <c r="X4227" t="str">
        <f>IF(OR(AND(Flights[[#This Row],[Status]]="Cancelled",Flights[[#This Row],[Cancellation Reason]]="Airline/Carrier"),Flights[[#This Row],[Delay Type]]="Severe"),"Yes","No")</f>
        <v>No</v>
      </c>
    </row>
    <row r="4228" spans="1:24" x14ac:dyDescent="0.25">
      <c r="A4228" s="3">
        <v>42312</v>
      </c>
      <c r="B4228">
        <f>WEEKNUM(Flights[[#This Row],[Date]],2)</f>
        <v>45</v>
      </c>
      <c r="C4228">
        <f>WEEKDAY(Flights[[#This Row],[Date]],2)</f>
        <v>3</v>
      </c>
      <c r="D4228" t="s">
        <v>228</v>
      </c>
      <c r="E4228" t="s">
        <v>1987</v>
      </c>
      <c r="F4228" t="s">
        <v>0</v>
      </c>
      <c r="G4228" t="s">
        <v>6</v>
      </c>
      <c r="H4228" t="str">
        <f>_xlfn.XLOOKUP(Flights[[#This Row],[Destination]],Airports!$A$1:$A$77,Airports!$D$1:$D$77,"Code not found")</f>
        <v>Nashville</v>
      </c>
      <c r="I4228" t="str" cm="1">
        <f t="array" ref="I4228">_xlfn.XLOOKUP(Flights[[#This Row],[Destination]],_xlfn._TRO_TRAILING(Airports!A:A),_xlfn._TRO_TRAILING(Airports!E:E),"Code not found")</f>
        <v>TN</v>
      </c>
      <c r="J4228" s="1">
        <v>2.4305555555555556E-2</v>
      </c>
      <c r="K4228">
        <f>HOUR(Flights[[#This Row],[Scheduled Departure]])</f>
        <v>0</v>
      </c>
      <c r="L4228" s="1">
        <v>1.9444444444444445E-2</v>
      </c>
      <c r="M4228">
        <v>-7</v>
      </c>
      <c r="N4228">
        <v>238</v>
      </c>
      <c r="O4228" s="14">
        <f>Flights[[#This Row],[Length (min)]]/60</f>
        <v>3.9666666666666668</v>
      </c>
      <c r="P4228">
        <v>1797</v>
      </c>
      <c r="Q4228" s="17">
        <f>IFERROR(Flights[[#This Row],[Distance]]/Flights[[#This Row],[Length (hr)]],"")</f>
        <v>453.02521008403357</v>
      </c>
      <c r="R4228" s="1">
        <v>0.27500000000000002</v>
      </c>
      <c r="S4228" s="1">
        <v>0.26805555555555555</v>
      </c>
      <c r="T4228">
        <v>-10</v>
      </c>
      <c r="U4228" t="str">
        <f>IF(Flights[[#This Row],[Arrival Delay]]="","Cancelled",IF(Flights[[#This Row],[Arrival Delay]]&gt;15,"Delayed","On time"))</f>
        <v>On time</v>
      </c>
      <c r="V4228" t="str">
        <f>IF(Flights[[#This Row],[Status]]&lt;&gt;"Delayed","",IF(Flights[[#This Row],[Arrival Delay]]&gt;120,"Severe",IF(Flights[[#This Row],[Arrival Delay]]&gt;60,"Major","Moderate")))</f>
        <v/>
      </c>
      <c r="X4228" t="str">
        <f>IF(OR(AND(Flights[[#This Row],[Status]]="Cancelled",Flights[[#This Row],[Cancellation Reason]]="Airline/Carrier"),Flights[[#This Row],[Delay Type]]="Severe"),"Yes","No")</f>
        <v>No</v>
      </c>
    </row>
    <row r="4229" spans="1:24" x14ac:dyDescent="0.25">
      <c r="A4229" s="3">
        <v>42312</v>
      </c>
      <c r="B4229">
        <f>WEEKNUM(Flights[[#This Row],[Date]],2)</f>
        <v>45</v>
      </c>
      <c r="C4229">
        <f>WEEKDAY(Flights[[#This Row],[Date]],2)</f>
        <v>3</v>
      </c>
      <c r="D4229" t="s">
        <v>1929</v>
      </c>
      <c r="E4229" t="s">
        <v>1995</v>
      </c>
      <c r="F4229" t="s">
        <v>0</v>
      </c>
      <c r="G4229" t="s">
        <v>351</v>
      </c>
      <c r="H4229" t="str">
        <f>_xlfn.XLOOKUP(Flights[[#This Row],[Destination]],Airports!$A$1:$A$77,Airports!$D$1:$D$77,"Code not found")</f>
        <v>Sacramento</v>
      </c>
      <c r="I4229" t="str" cm="1">
        <f t="array" ref="I4229">_xlfn.XLOOKUP(Flights[[#This Row],[Destination]],_xlfn._TRO_TRAILING(Airports!A:A),_xlfn._TRO_TRAILING(Airports!E:E),"Code not found")</f>
        <v>CA</v>
      </c>
      <c r="J4229" s="1">
        <v>0.30902777777777779</v>
      </c>
      <c r="K4229">
        <f>HOUR(Flights[[#This Row],[Scheduled Departure]])</f>
        <v>7</v>
      </c>
      <c r="L4229" s="1">
        <v>0.30833333333333335</v>
      </c>
      <c r="M4229">
        <v>-1</v>
      </c>
      <c r="N4229">
        <v>76</v>
      </c>
      <c r="O4229" s="14">
        <f>Flights[[#This Row],[Length (min)]]/60</f>
        <v>1.2666666666666666</v>
      </c>
      <c r="P4229">
        <v>373</v>
      </c>
      <c r="Q4229" s="17">
        <f>IFERROR(Flights[[#This Row],[Distance]]/Flights[[#This Row],[Length (hr)]],"")</f>
        <v>294.47368421052636</v>
      </c>
      <c r="R4229" s="1">
        <v>0.36458333333333331</v>
      </c>
      <c r="S4229" s="1">
        <v>0.3611111111111111</v>
      </c>
      <c r="T4229">
        <v>-5</v>
      </c>
      <c r="U4229" t="str">
        <f>IF(Flights[[#This Row],[Arrival Delay]]="","Cancelled",IF(Flights[[#This Row],[Arrival Delay]]&gt;15,"Delayed","On time"))</f>
        <v>On time</v>
      </c>
      <c r="V4229" t="str">
        <f>IF(Flights[[#This Row],[Status]]&lt;&gt;"Delayed","",IF(Flights[[#This Row],[Arrival Delay]]&gt;120,"Severe",IF(Flights[[#This Row],[Arrival Delay]]&gt;60,"Major","Moderate")))</f>
        <v/>
      </c>
      <c r="X4229" t="str">
        <f>IF(OR(AND(Flights[[#This Row],[Status]]="Cancelled",Flights[[#This Row],[Cancellation Reason]]="Airline/Carrier"),Flights[[#This Row],[Delay Type]]="Severe"),"Yes","No")</f>
        <v>No</v>
      </c>
    </row>
    <row r="4230" spans="1:24" x14ac:dyDescent="0.25">
      <c r="A4230" s="3">
        <v>42312</v>
      </c>
      <c r="B4230">
        <f>WEEKNUM(Flights[[#This Row],[Date]],2)</f>
        <v>45</v>
      </c>
      <c r="C4230">
        <f>WEEKDAY(Flights[[#This Row],[Date]],2)</f>
        <v>3</v>
      </c>
      <c r="D4230" t="s">
        <v>431</v>
      </c>
      <c r="E4230" t="s">
        <v>1994</v>
      </c>
      <c r="F4230" t="s">
        <v>0</v>
      </c>
      <c r="G4230" t="s">
        <v>266</v>
      </c>
      <c r="H4230" t="str">
        <f>_xlfn.XLOOKUP(Flights[[#This Row],[Destination]],Airports!$A$1:$A$77,Airports!$D$1:$D$77,"Code not found")</f>
        <v>Colorado Springs</v>
      </c>
      <c r="I4230" t="str" cm="1">
        <f t="array" ref="I4230">_xlfn.XLOOKUP(Flights[[#This Row],[Destination]],_xlfn._TRO_TRAILING(Airports!A:A),_xlfn._TRO_TRAILING(Airports!E:E),"Code not found")</f>
        <v>CO</v>
      </c>
      <c r="J4230" s="1">
        <v>0.34791666666666665</v>
      </c>
      <c r="K4230">
        <f>HOUR(Flights[[#This Row],[Scheduled Departure]])</f>
        <v>8</v>
      </c>
      <c r="L4230" s="1">
        <v>0.34236111111111112</v>
      </c>
      <c r="M4230">
        <v>-8</v>
      </c>
      <c r="N4230">
        <v>134</v>
      </c>
      <c r="O4230" s="14">
        <f>Flights[[#This Row],[Length (min)]]/60</f>
        <v>2.2333333333333334</v>
      </c>
      <c r="P4230">
        <v>833</v>
      </c>
      <c r="Q4230" s="17">
        <f>IFERROR(Flights[[#This Row],[Distance]]/Flights[[#This Row],[Length (hr)]],"")</f>
        <v>372.98507462686564</v>
      </c>
      <c r="R4230" s="1">
        <v>0.48958333333333331</v>
      </c>
      <c r="S4230" s="1">
        <v>0.47708333333333336</v>
      </c>
      <c r="T4230">
        <v>-18</v>
      </c>
      <c r="U4230" t="str">
        <f>IF(Flights[[#This Row],[Arrival Delay]]="","Cancelled",IF(Flights[[#This Row],[Arrival Delay]]&gt;15,"Delayed","On time"))</f>
        <v>On time</v>
      </c>
      <c r="V4230" t="str">
        <f>IF(Flights[[#This Row],[Status]]&lt;&gt;"Delayed","",IF(Flights[[#This Row],[Arrival Delay]]&gt;120,"Severe",IF(Flights[[#This Row],[Arrival Delay]]&gt;60,"Major","Moderate")))</f>
        <v/>
      </c>
      <c r="X4230" t="str">
        <f>IF(OR(AND(Flights[[#This Row],[Status]]="Cancelled",Flights[[#This Row],[Cancellation Reason]]="Airline/Carrier"),Flights[[#This Row],[Delay Type]]="Severe"),"Yes","No")</f>
        <v>No</v>
      </c>
    </row>
    <row r="4231" spans="1:24" x14ac:dyDescent="0.25">
      <c r="A4231" s="3">
        <v>42312</v>
      </c>
      <c r="B4231">
        <f>WEEKNUM(Flights[[#This Row],[Date]],2)</f>
        <v>45</v>
      </c>
      <c r="C4231">
        <f>WEEKDAY(Flights[[#This Row],[Date]],2)</f>
        <v>3</v>
      </c>
      <c r="D4231" t="s">
        <v>406</v>
      </c>
      <c r="E4231" t="s">
        <v>1996</v>
      </c>
      <c r="F4231" t="s">
        <v>0</v>
      </c>
      <c r="G4231" t="s">
        <v>281</v>
      </c>
      <c r="H4231" t="str">
        <f>_xlfn.XLOOKUP(Flights[[#This Row],[Destination]],Airports!$A$1:$A$77,Airports!$D$1:$D$77,"Code not found")</f>
        <v>Newark</v>
      </c>
      <c r="I4231" t="str" cm="1">
        <f t="array" ref="I4231">_xlfn.XLOOKUP(Flights[[#This Row],[Destination]],_xlfn._TRO_TRAILING(Airports!A:A),_xlfn._TRO_TRAILING(Airports!E:E),"Code not found")</f>
        <v>NJ</v>
      </c>
      <c r="J4231" s="1">
        <v>0.35069444444444442</v>
      </c>
      <c r="K4231">
        <f>HOUR(Flights[[#This Row],[Scheduled Departure]])</f>
        <v>8</v>
      </c>
      <c r="L4231" s="1">
        <v>0.34861111111111109</v>
      </c>
      <c r="M4231">
        <v>-3</v>
      </c>
      <c r="N4231">
        <v>300</v>
      </c>
      <c r="O4231" s="14">
        <f>Flights[[#This Row],[Length (min)]]/60</f>
        <v>5</v>
      </c>
      <c r="P4231">
        <v>2454</v>
      </c>
      <c r="Q4231" s="17">
        <f>IFERROR(Flights[[#This Row],[Distance]]/Flights[[#This Row],[Length (hr)]],"")</f>
        <v>490.8</v>
      </c>
      <c r="R4231" s="1">
        <v>0.6875</v>
      </c>
      <c r="S4231" s="1">
        <v>0.68194444444444446</v>
      </c>
      <c r="T4231">
        <v>-8</v>
      </c>
      <c r="U4231" t="str">
        <f>IF(Flights[[#This Row],[Arrival Delay]]="","Cancelled",IF(Flights[[#This Row],[Arrival Delay]]&gt;15,"Delayed","On time"))</f>
        <v>On time</v>
      </c>
      <c r="V4231" t="str">
        <f>IF(Flights[[#This Row],[Status]]&lt;&gt;"Delayed","",IF(Flights[[#This Row],[Arrival Delay]]&gt;120,"Severe",IF(Flights[[#This Row],[Arrival Delay]]&gt;60,"Major","Moderate")))</f>
        <v/>
      </c>
      <c r="X4231" t="str">
        <f>IF(OR(AND(Flights[[#This Row],[Status]]="Cancelled",Flights[[#This Row],[Cancellation Reason]]="Airline/Carrier"),Flights[[#This Row],[Delay Type]]="Severe"),"Yes","No")</f>
        <v>No</v>
      </c>
    </row>
    <row r="4232" spans="1:24" x14ac:dyDescent="0.25">
      <c r="A4232" s="3">
        <v>42312</v>
      </c>
      <c r="B4232">
        <f>WEEKNUM(Flights[[#This Row],[Date]],2)</f>
        <v>45</v>
      </c>
      <c r="C4232">
        <f>WEEKDAY(Flights[[#This Row],[Date]],2)</f>
        <v>3</v>
      </c>
      <c r="D4232" t="s">
        <v>137</v>
      </c>
      <c r="E4232" t="s">
        <v>1987</v>
      </c>
      <c r="F4232" t="s">
        <v>0</v>
      </c>
      <c r="G4232" t="s">
        <v>7</v>
      </c>
      <c r="H4232" t="str">
        <f>_xlfn.XLOOKUP(Flights[[#This Row],[Destination]],Airports!$A$1:$A$77,Airports!$D$1:$D$77,"Code not found")</f>
        <v>Austin</v>
      </c>
      <c r="I4232" t="str" cm="1">
        <f t="array" ref="I4232">_xlfn.XLOOKUP(Flights[[#This Row],[Destination]],_xlfn._TRO_TRAILING(Airports!A:A),_xlfn._TRO_TRAILING(Airports!E:E),"Code not found")</f>
        <v>TX</v>
      </c>
      <c r="J4232" s="1">
        <v>0.49305555555555558</v>
      </c>
      <c r="K4232">
        <f>HOUR(Flights[[#This Row],[Scheduled Departure]])</f>
        <v>11</v>
      </c>
      <c r="L4232" s="1">
        <v>0.49930555555555556</v>
      </c>
      <c r="M4232">
        <v>9</v>
      </c>
      <c r="N4232">
        <v>197</v>
      </c>
      <c r="O4232" s="14">
        <f>Flights[[#This Row],[Length (min)]]/60</f>
        <v>3.2833333333333332</v>
      </c>
      <c r="P4232">
        <v>1242</v>
      </c>
      <c r="Q4232" s="17">
        <f>IFERROR(Flights[[#This Row],[Distance]]/Flights[[#This Row],[Length (hr)]],"")</f>
        <v>378.2741116751269</v>
      </c>
      <c r="R4232" s="1">
        <v>0.7006944444444444</v>
      </c>
      <c r="S4232" s="1">
        <v>0.71944444444444444</v>
      </c>
      <c r="T4232">
        <v>27</v>
      </c>
      <c r="U4232" t="str">
        <f>IF(Flights[[#This Row],[Arrival Delay]]="","Cancelled",IF(Flights[[#This Row],[Arrival Delay]]&gt;15,"Delayed","On time"))</f>
        <v>Delayed</v>
      </c>
      <c r="V4232" t="str">
        <f>IF(Flights[[#This Row],[Status]]&lt;&gt;"Delayed","",IF(Flights[[#This Row],[Arrival Delay]]&gt;120,"Severe",IF(Flights[[#This Row],[Arrival Delay]]&gt;60,"Major","Moderate")))</f>
        <v>Moderate</v>
      </c>
      <c r="X4232" t="str">
        <f>IF(OR(AND(Flights[[#This Row],[Status]]="Cancelled",Flights[[#This Row],[Cancellation Reason]]="Airline/Carrier"),Flights[[#This Row],[Delay Type]]="Severe"),"Yes","No")</f>
        <v>No</v>
      </c>
    </row>
    <row r="4233" spans="1:24" x14ac:dyDescent="0.25">
      <c r="A4233" s="3">
        <v>42312</v>
      </c>
      <c r="B4233">
        <f>WEEKNUM(Flights[[#This Row],[Date]],2)</f>
        <v>45</v>
      </c>
      <c r="C4233">
        <f>WEEKDAY(Flights[[#This Row],[Date]],2)</f>
        <v>3</v>
      </c>
      <c r="D4233" t="s">
        <v>1888</v>
      </c>
      <c r="E4233" t="s">
        <v>1995</v>
      </c>
      <c r="F4233" t="s">
        <v>0</v>
      </c>
      <c r="G4233" t="s">
        <v>347</v>
      </c>
      <c r="H4233" t="str">
        <f>_xlfn.XLOOKUP(Flights[[#This Row],[Destination]],Airports!$A$1:$A$77,Airports!$D$1:$D$77,"Code not found")</f>
        <v>San Jose</v>
      </c>
      <c r="I4233" t="str" cm="1">
        <f t="array" ref="I4233">_xlfn.XLOOKUP(Flights[[#This Row],[Destination]],_xlfn._TRO_TRAILING(Airports!A:A),_xlfn._TRO_TRAILING(Airports!E:E),"Code not found")</f>
        <v>CA</v>
      </c>
      <c r="J4233" s="1">
        <v>0.57986111111111116</v>
      </c>
      <c r="K4233">
        <f>HOUR(Flights[[#This Row],[Scheduled Departure]])</f>
        <v>13</v>
      </c>
      <c r="L4233" s="1">
        <v>0.57777777777777772</v>
      </c>
      <c r="M4233">
        <v>-3</v>
      </c>
      <c r="N4233">
        <v>67</v>
      </c>
      <c r="O4233" s="14">
        <f>Flights[[#This Row],[Length (min)]]/60</f>
        <v>1.1166666666666667</v>
      </c>
      <c r="P4233">
        <v>308</v>
      </c>
      <c r="Q4233" s="17">
        <f>IFERROR(Flights[[#This Row],[Distance]]/Flights[[#This Row],[Length (hr)]],"")</f>
        <v>275.82089552238807</v>
      </c>
      <c r="R4233" s="1">
        <v>0.62847222222222221</v>
      </c>
      <c r="S4233" s="1">
        <v>0.62430555555555556</v>
      </c>
      <c r="T4233">
        <v>-6</v>
      </c>
      <c r="U4233" t="str">
        <f>IF(Flights[[#This Row],[Arrival Delay]]="","Cancelled",IF(Flights[[#This Row],[Arrival Delay]]&gt;15,"Delayed","On time"))</f>
        <v>On time</v>
      </c>
      <c r="V4233" t="str">
        <f>IF(Flights[[#This Row],[Status]]&lt;&gt;"Delayed","",IF(Flights[[#This Row],[Arrival Delay]]&gt;120,"Severe",IF(Flights[[#This Row],[Arrival Delay]]&gt;60,"Major","Moderate")))</f>
        <v/>
      </c>
      <c r="X4233" t="str">
        <f>IF(OR(AND(Flights[[#This Row],[Status]]="Cancelled",Flights[[#This Row],[Cancellation Reason]]="Airline/Carrier"),Flights[[#This Row],[Delay Type]]="Severe"),"Yes","No")</f>
        <v>No</v>
      </c>
    </row>
    <row r="4234" spans="1:24" x14ac:dyDescent="0.25">
      <c r="A4234" s="3">
        <v>42312</v>
      </c>
      <c r="B4234">
        <f>WEEKNUM(Flights[[#This Row],[Date]],2)</f>
        <v>45</v>
      </c>
      <c r="C4234">
        <f>WEEKDAY(Flights[[#This Row],[Date]],2)</f>
        <v>3</v>
      </c>
      <c r="D4234" t="s">
        <v>585</v>
      </c>
      <c r="E4234" t="s">
        <v>1996</v>
      </c>
      <c r="F4234" t="s">
        <v>0</v>
      </c>
      <c r="G4234" t="s">
        <v>344</v>
      </c>
      <c r="H4234" t="str">
        <f>_xlfn.XLOOKUP(Flights[[#This Row],[Destination]],Airports!$A$1:$A$77,Airports!$D$1:$D$77,"Code not found")</f>
        <v>Seattle</v>
      </c>
      <c r="I4234" t="str" cm="1">
        <f t="array" ref="I4234">_xlfn.XLOOKUP(Flights[[#This Row],[Destination]],_xlfn._TRO_TRAILING(Airports!A:A),_xlfn._TRO_TRAILING(Airports!E:E),"Code not found")</f>
        <v>WA</v>
      </c>
      <c r="J4234" s="1">
        <v>0.60416666666666663</v>
      </c>
      <c r="K4234">
        <f>HOUR(Flights[[#This Row],[Scheduled Departure]])</f>
        <v>14</v>
      </c>
      <c r="L4234" s="1">
        <v>0.60763888888888884</v>
      </c>
      <c r="M4234">
        <v>5</v>
      </c>
      <c r="N4234">
        <v>175</v>
      </c>
      <c r="O4234" s="14">
        <f>Flights[[#This Row],[Length (min)]]/60</f>
        <v>2.9166666666666665</v>
      </c>
      <c r="P4234">
        <v>954</v>
      </c>
      <c r="Q4234" s="17">
        <f>IFERROR(Flights[[#This Row],[Distance]]/Flights[[#This Row],[Length (hr)]],"")</f>
        <v>327.08571428571429</v>
      </c>
      <c r="R4234" s="1">
        <v>0.71180555555555558</v>
      </c>
      <c r="S4234" s="1">
        <v>0.72916666666666663</v>
      </c>
      <c r="T4234">
        <v>25</v>
      </c>
      <c r="U4234" t="str">
        <f>IF(Flights[[#This Row],[Arrival Delay]]="","Cancelled",IF(Flights[[#This Row],[Arrival Delay]]&gt;15,"Delayed","On time"))</f>
        <v>Delayed</v>
      </c>
      <c r="V4234" t="str">
        <f>IF(Flights[[#This Row],[Status]]&lt;&gt;"Delayed","",IF(Flights[[#This Row],[Arrival Delay]]&gt;120,"Severe",IF(Flights[[#This Row],[Arrival Delay]]&gt;60,"Major","Moderate")))</f>
        <v>Moderate</v>
      </c>
      <c r="X4234" t="str">
        <f>IF(OR(AND(Flights[[#This Row],[Status]]="Cancelled",Flights[[#This Row],[Cancellation Reason]]="Airline/Carrier"),Flights[[#This Row],[Delay Type]]="Severe"),"Yes","No")</f>
        <v>No</v>
      </c>
    </row>
    <row r="4235" spans="1:24" x14ac:dyDescent="0.25">
      <c r="A4235" s="3">
        <v>42312</v>
      </c>
      <c r="B4235">
        <f>WEEKNUM(Flights[[#This Row],[Date]],2)</f>
        <v>45</v>
      </c>
      <c r="C4235">
        <f>WEEKDAY(Flights[[#This Row],[Date]],2)</f>
        <v>3</v>
      </c>
      <c r="D4235" t="s">
        <v>178</v>
      </c>
      <c r="E4235" t="s">
        <v>1987</v>
      </c>
      <c r="F4235" t="s">
        <v>0</v>
      </c>
      <c r="G4235" t="s">
        <v>4</v>
      </c>
      <c r="H4235" t="str">
        <f>_xlfn.XLOOKUP(Flights[[#This Row],[Destination]],Airports!$A$1:$A$77,Airports!$D$1:$D$77,"Code not found")</f>
        <v>Chicago</v>
      </c>
      <c r="I4235" t="str" cm="1">
        <f t="array" ref="I4235">_xlfn.XLOOKUP(Flights[[#This Row],[Destination]],_xlfn._TRO_TRAILING(Airports!A:A),_xlfn._TRO_TRAILING(Airports!E:E),"Code not found")</f>
        <v>IL</v>
      </c>
      <c r="J4235" s="1">
        <v>0.60763888888888884</v>
      </c>
      <c r="K4235">
        <f>HOUR(Flights[[#This Row],[Scheduled Departure]])</f>
        <v>14</v>
      </c>
      <c r="L4235" s="1">
        <v>0.61319444444444449</v>
      </c>
      <c r="M4235">
        <v>8</v>
      </c>
      <c r="N4235">
        <v>227</v>
      </c>
      <c r="O4235" s="14">
        <f>Flights[[#This Row],[Length (min)]]/60</f>
        <v>3.7833333333333332</v>
      </c>
      <c r="P4235">
        <v>1744</v>
      </c>
      <c r="Q4235" s="17">
        <f>IFERROR(Flights[[#This Row],[Distance]]/Flights[[#This Row],[Length (hr)]],"")</f>
        <v>460.96916299559473</v>
      </c>
      <c r="R4235" s="1">
        <v>0.86319444444444449</v>
      </c>
      <c r="S4235" s="1">
        <v>0.85416666666666663</v>
      </c>
      <c r="T4235">
        <v>-13</v>
      </c>
      <c r="U4235" t="str">
        <f>IF(Flights[[#This Row],[Arrival Delay]]="","Cancelled",IF(Flights[[#This Row],[Arrival Delay]]&gt;15,"Delayed","On time"))</f>
        <v>On time</v>
      </c>
      <c r="V4235" t="str">
        <f>IF(Flights[[#This Row],[Status]]&lt;&gt;"Delayed","",IF(Flights[[#This Row],[Arrival Delay]]&gt;120,"Severe",IF(Flights[[#This Row],[Arrival Delay]]&gt;60,"Major","Moderate")))</f>
        <v/>
      </c>
      <c r="X4235" t="str">
        <f>IF(OR(AND(Flights[[#This Row],[Status]]="Cancelled",Flights[[#This Row],[Cancellation Reason]]="Airline/Carrier"),Flights[[#This Row],[Delay Type]]="Severe"),"Yes","No")</f>
        <v>No</v>
      </c>
    </row>
    <row r="4236" spans="1:24" x14ac:dyDescent="0.25">
      <c r="A4236" s="3">
        <v>42312</v>
      </c>
      <c r="B4236">
        <f>WEEKNUM(Flights[[#This Row],[Date]],2)</f>
        <v>45</v>
      </c>
      <c r="C4236">
        <f>WEEKDAY(Flights[[#This Row],[Date]],2)</f>
        <v>3</v>
      </c>
      <c r="D4236" t="s">
        <v>1305</v>
      </c>
      <c r="E4236" t="s">
        <v>1995</v>
      </c>
      <c r="F4236" t="s">
        <v>0</v>
      </c>
      <c r="G4236" t="s">
        <v>29</v>
      </c>
      <c r="H4236" t="str">
        <f>_xlfn.XLOOKUP(Flights[[#This Row],[Destination]],Airports!$A$1:$A$77,Airports!$D$1:$D$77,"Code not found")</f>
        <v>Phoenix</v>
      </c>
      <c r="I4236" t="str" cm="1">
        <f t="array" ref="I4236">_xlfn.XLOOKUP(Flights[[#This Row],[Destination]],_xlfn._TRO_TRAILING(Airports!A:A),_xlfn._TRO_TRAILING(Airports!E:E),"Code not found")</f>
        <v>AZ</v>
      </c>
      <c r="J4236" s="1">
        <v>0.65972222222222221</v>
      </c>
      <c r="K4236">
        <f>HOUR(Flights[[#This Row],[Scheduled Departure]])</f>
        <v>15</v>
      </c>
      <c r="L4236" s="1">
        <v>0.67986111111111114</v>
      </c>
      <c r="M4236">
        <v>29</v>
      </c>
      <c r="N4236">
        <v>73</v>
      </c>
      <c r="O4236" s="14">
        <f>Flights[[#This Row],[Length (min)]]/60</f>
        <v>1.2166666666666666</v>
      </c>
      <c r="P4236">
        <v>370</v>
      </c>
      <c r="Q4236" s="17">
        <f>IFERROR(Flights[[#This Row],[Distance]]/Flights[[#This Row],[Length (hr)]],"")</f>
        <v>304.10958904109594</v>
      </c>
      <c r="R4236" s="1">
        <v>0.75347222222222221</v>
      </c>
      <c r="S4236" s="1">
        <v>0.77222222222222225</v>
      </c>
      <c r="T4236">
        <v>27</v>
      </c>
      <c r="U4236" t="str">
        <f>IF(Flights[[#This Row],[Arrival Delay]]="","Cancelled",IF(Flights[[#This Row],[Arrival Delay]]&gt;15,"Delayed","On time"))</f>
        <v>Delayed</v>
      </c>
      <c r="V4236" t="str">
        <f>IF(Flights[[#This Row],[Status]]&lt;&gt;"Delayed","",IF(Flights[[#This Row],[Arrival Delay]]&gt;120,"Severe",IF(Flights[[#This Row],[Arrival Delay]]&gt;60,"Major","Moderate")))</f>
        <v>Moderate</v>
      </c>
      <c r="X4236" t="str">
        <f>IF(OR(AND(Flights[[#This Row],[Status]]="Cancelled",Flights[[#This Row],[Cancellation Reason]]="Airline/Carrier"),Flights[[#This Row],[Delay Type]]="Severe"),"Yes","No")</f>
        <v>No</v>
      </c>
    </row>
    <row r="4237" spans="1:24" x14ac:dyDescent="0.25">
      <c r="A4237" s="3">
        <v>42312</v>
      </c>
      <c r="B4237">
        <f>WEEKNUM(Flights[[#This Row],[Date]],2)</f>
        <v>45</v>
      </c>
      <c r="C4237">
        <f>WEEKDAY(Flights[[#This Row],[Date]],2)</f>
        <v>3</v>
      </c>
      <c r="D4237" t="s">
        <v>562</v>
      </c>
      <c r="E4237" t="s">
        <v>1989</v>
      </c>
      <c r="F4237" t="s">
        <v>0</v>
      </c>
      <c r="G4237" t="s">
        <v>12</v>
      </c>
      <c r="H4237" t="str">
        <f>_xlfn.XLOOKUP(Flights[[#This Row],[Destination]],Airports!$A$1:$A$77,Airports!$D$1:$D$77,"Code not found")</f>
        <v>New York</v>
      </c>
      <c r="I4237" t="str" cm="1">
        <f t="array" ref="I4237">_xlfn.XLOOKUP(Flights[[#This Row],[Destination]],_xlfn._TRO_TRAILING(Airports!A:A),_xlfn._TRO_TRAILING(Airports!E:E),"Code not found")</f>
        <v>NY</v>
      </c>
      <c r="J4237" s="1">
        <v>0.67708333333333337</v>
      </c>
      <c r="K4237">
        <f>HOUR(Flights[[#This Row],[Scheduled Departure]])</f>
        <v>16</v>
      </c>
      <c r="L4237" s="1">
        <v>0.70138888888888884</v>
      </c>
      <c r="M4237">
        <v>35</v>
      </c>
      <c r="N4237">
        <v>293</v>
      </c>
      <c r="O4237" s="14">
        <f>Flights[[#This Row],[Length (min)]]/60</f>
        <v>4.8833333333333337</v>
      </c>
      <c r="P4237">
        <v>2475</v>
      </c>
      <c r="Q4237" s="17">
        <f>IFERROR(Flights[[#This Row],[Distance]]/Flights[[#This Row],[Length (hr)]],"")</f>
        <v>506.82593856655285</v>
      </c>
      <c r="R4237" s="1">
        <v>1.8749999999999999E-2</v>
      </c>
      <c r="S4237" s="1">
        <v>2.9861111111111113E-2</v>
      </c>
      <c r="T4237">
        <v>16</v>
      </c>
      <c r="U4237" t="str">
        <f>IF(Flights[[#This Row],[Arrival Delay]]="","Cancelled",IF(Flights[[#This Row],[Arrival Delay]]&gt;15,"Delayed","On time"))</f>
        <v>Delayed</v>
      </c>
      <c r="V4237" t="str">
        <f>IF(Flights[[#This Row],[Status]]&lt;&gt;"Delayed","",IF(Flights[[#This Row],[Arrival Delay]]&gt;120,"Severe",IF(Flights[[#This Row],[Arrival Delay]]&gt;60,"Major","Moderate")))</f>
        <v>Moderate</v>
      </c>
      <c r="X4237" t="str">
        <f>IF(OR(AND(Flights[[#This Row],[Status]]="Cancelled",Flights[[#This Row],[Cancellation Reason]]="Airline/Carrier"),Flights[[#This Row],[Delay Type]]="Severe"),"Yes","No")</f>
        <v>No</v>
      </c>
    </row>
    <row r="4238" spans="1:24" x14ac:dyDescent="0.25">
      <c r="A4238" s="3">
        <v>42312</v>
      </c>
      <c r="B4238">
        <f>WEEKNUM(Flights[[#This Row],[Date]],2)</f>
        <v>45</v>
      </c>
      <c r="C4238">
        <f>WEEKDAY(Flights[[#This Row],[Date]],2)</f>
        <v>3</v>
      </c>
      <c r="D4238" t="s">
        <v>555</v>
      </c>
      <c r="E4238" t="s">
        <v>1994</v>
      </c>
      <c r="F4238" t="s">
        <v>0</v>
      </c>
      <c r="G4238" t="s">
        <v>266</v>
      </c>
      <c r="H4238" t="str">
        <f>_xlfn.XLOOKUP(Flights[[#This Row],[Destination]],Airports!$A$1:$A$77,Airports!$D$1:$D$77,"Code not found")</f>
        <v>Colorado Springs</v>
      </c>
      <c r="I4238" t="str" cm="1">
        <f t="array" ref="I4238">_xlfn.XLOOKUP(Flights[[#This Row],[Destination]],_xlfn._TRO_TRAILING(Airports!A:A),_xlfn._TRO_TRAILING(Airports!E:E),"Code not found")</f>
        <v>CO</v>
      </c>
      <c r="J4238" s="1">
        <v>0.73472222222222228</v>
      </c>
      <c r="K4238">
        <f>HOUR(Flights[[#This Row],[Scheduled Departure]])</f>
        <v>17</v>
      </c>
      <c r="L4238" s="1">
        <v>0.73750000000000004</v>
      </c>
      <c r="M4238">
        <v>4</v>
      </c>
      <c r="N4238">
        <v>158</v>
      </c>
      <c r="O4238" s="14">
        <f>Flights[[#This Row],[Length (min)]]/60</f>
        <v>2.6333333333333333</v>
      </c>
      <c r="P4238">
        <v>833</v>
      </c>
      <c r="Q4238" s="17">
        <f>IFERROR(Flights[[#This Row],[Distance]]/Flights[[#This Row],[Length (hr)]],"")</f>
        <v>316.32911392405066</v>
      </c>
      <c r="R4238" s="1">
        <v>0.87291666666666667</v>
      </c>
      <c r="S4238" s="1">
        <v>0.88888888888888884</v>
      </c>
      <c r="T4238">
        <v>23</v>
      </c>
      <c r="U4238" t="str">
        <f>IF(Flights[[#This Row],[Arrival Delay]]="","Cancelled",IF(Flights[[#This Row],[Arrival Delay]]&gt;15,"Delayed","On time"))</f>
        <v>Delayed</v>
      </c>
      <c r="V4238" t="str">
        <f>IF(Flights[[#This Row],[Status]]&lt;&gt;"Delayed","",IF(Flights[[#This Row],[Arrival Delay]]&gt;120,"Severe",IF(Flights[[#This Row],[Arrival Delay]]&gt;60,"Major","Moderate")))</f>
        <v>Moderate</v>
      </c>
      <c r="X4238" t="str">
        <f>IF(OR(AND(Flights[[#This Row],[Status]]="Cancelled",Flights[[#This Row],[Cancellation Reason]]="Airline/Carrier"),Flights[[#This Row],[Delay Type]]="Severe"),"Yes","No")</f>
        <v>No</v>
      </c>
    </row>
    <row r="4239" spans="1:24" x14ac:dyDescent="0.25">
      <c r="A4239" s="3">
        <v>42312</v>
      </c>
      <c r="B4239">
        <f>WEEKNUM(Flights[[#This Row],[Date]],2)</f>
        <v>45</v>
      </c>
      <c r="C4239">
        <f>WEEKDAY(Flights[[#This Row],[Date]],2)</f>
        <v>3</v>
      </c>
      <c r="D4239" t="s">
        <v>768</v>
      </c>
      <c r="E4239" t="s">
        <v>1990</v>
      </c>
      <c r="F4239" t="s">
        <v>0</v>
      </c>
      <c r="G4239" t="s">
        <v>273</v>
      </c>
      <c r="H4239" t="str">
        <f>_xlfn.XLOOKUP(Flights[[#This Row],[Destination]],Airports!$A$1:$A$77,Airports!$D$1:$D$77,"Code not found")</f>
        <v>Denver</v>
      </c>
      <c r="I4239" t="str" cm="1">
        <f t="array" ref="I4239">_xlfn.XLOOKUP(Flights[[#This Row],[Destination]],_xlfn._TRO_TRAILING(Airports!A:A),_xlfn._TRO_TRAILING(Airports!E:E),"Code not found")</f>
        <v>CO</v>
      </c>
      <c r="J4239" s="1">
        <v>0.75</v>
      </c>
      <c r="K4239">
        <f>HOUR(Flights[[#This Row],[Scheduled Departure]])</f>
        <v>18</v>
      </c>
      <c r="L4239" s="1">
        <v>0.74444444444444446</v>
      </c>
      <c r="M4239">
        <v>-8</v>
      </c>
      <c r="N4239">
        <v>129</v>
      </c>
      <c r="O4239" s="14">
        <f>Flights[[#This Row],[Length (min)]]/60</f>
        <v>2.15</v>
      </c>
      <c r="P4239">
        <v>862</v>
      </c>
      <c r="Q4239" s="17">
        <f>IFERROR(Flights[[#This Row],[Distance]]/Flights[[#This Row],[Length (hr)]],"")</f>
        <v>400.93023255813955</v>
      </c>
      <c r="R4239" s="1">
        <v>0.88888888888888884</v>
      </c>
      <c r="S4239" s="1">
        <v>0.87569444444444444</v>
      </c>
      <c r="T4239">
        <v>-19</v>
      </c>
      <c r="U4239" t="str">
        <f>IF(Flights[[#This Row],[Arrival Delay]]="","Cancelled",IF(Flights[[#This Row],[Arrival Delay]]&gt;15,"Delayed","On time"))</f>
        <v>On time</v>
      </c>
      <c r="V4239" t="str">
        <f>IF(Flights[[#This Row],[Status]]&lt;&gt;"Delayed","",IF(Flights[[#This Row],[Arrival Delay]]&gt;120,"Severe",IF(Flights[[#This Row],[Arrival Delay]]&gt;60,"Major","Moderate")))</f>
        <v/>
      </c>
      <c r="X4239" t="str">
        <f>IF(OR(AND(Flights[[#This Row],[Status]]="Cancelled",Flights[[#This Row],[Cancellation Reason]]="Airline/Carrier"),Flights[[#This Row],[Delay Type]]="Severe"),"Yes","No")</f>
        <v>No</v>
      </c>
    </row>
    <row r="4240" spans="1:24" x14ac:dyDescent="0.25">
      <c r="A4240" s="3">
        <v>42312</v>
      </c>
      <c r="B4240">
        <f>WEEKNUM(Flights[[#This Row],[Date]],2)</f>
        <v>45</v>
      </c>
      <c r="C4240">
        <f>WEEKDAY(Flights[[#This Row],[Date]],2)</f>
        <v>3</v>
      </c>
      <c r="D4240" t="s">
        <v>617</v>
      </c>
      <c r="E4240" t="s">
        <v>1990</v>
      </c>
      <c r="F4240" t="s">
        <v>0</v>
      </c>
      <c r="G4240" t="s">
        <v>20</v>
      </c>
      <c r="H4240" t="str">
        <f>_xlfn.XLOOKUP(Flights[[#This Row],[Destination]],Airports!$A$1:$A$77,Airports!$D$1:$D$77,"Code not found")</f>
        <v>Kahului</v>
      </c>
      <c r="I4240" t="str" cm="1">
        <f t="array" ref="I4240">_xlfn.XLOOKUP(Flights[[#This Row],[Destination]],_xlfn._TRO_TRAILING(Airports!A:A),_xlfn._TRO_TRAILING(Airports!E:E),"Code not found")</f>
        <v>HI</v>
      </c>
      <c r="J4240" s="1">
        <v>0.75</v>
      </c>
      <c r="K4240">
        <f>HOUR(Flights[[#This Row],[Scheduled Departure]])</f>
        <v>18</v>
      </c>
      <c r="L4240" s="1">
        <v>0.81319444444444444</v>
      </c>
      <c r="M4240">
        <v>91</v>
      </c>
      <c r="N4240">
        <v>334</v>
      </c>
      <c r="O4240" s="14">
        <f>Flights[[#This Row],[Length (min)]]/60</f>
        <v>5.5666666666666664</v>
      </c>
      <c r="P4240">
        <v>2486</v>
      </c>
      <c r="Q4240" s="17">
        <f>IFERROR(Flights[[#This Row],[Distance]]/Flights[[#This Row],[Length (hr)]],"")</f>
        <v>446.58682634730542</v>
      </c>
      <c r="R4240" s="1">
        <v>0.91180555555555554</v>
      </c>
      <c r="S4240" s="1">
        <v>0.96180555555555558</v>
      </c>
      <c r="T4240">
        <v>72</v>
      </c>
      <c r="U4240" t="str">
        <f>IF(Flights[[#This Row],[Arrival Delay]]="","Cancelled",IF(Flights[[#This Row],[Arrival Delay]]&gt;15,"Delayed","On time"))</f>
        <v>Delayed</v>
      </c>
      <c r="V4240" t="str">
        <f>IF(Flights[[#This Row],[Status]]&lt;&gt;"Delayed","",IF(Flights[[#This Row],[Arrival Delay]]&gt;120,"Severe",IF(Flights[[#This Row],[Arrival Delay]]&gt;60,"Major","Moderate")))</f>
        <v>Major</v>
      </c>
      <c r="X4240" t="str">
        <f>IF(OR(AND(Flights[[#This Row],[Status]]="Cancelled",Flights[[#This Row],[Cancellation Reason]]="Airline/Carrier"),Flights[[#This Row],[Delay Type]]="Severe"),"Yes","No")</f>
        <v>No</v>
      </c>
    </row>
    <row r="4241" spans="1:24" x14ac:dyDescent="0.25">
      <c r="A4241" s="3">
        <v>42312</v>
      </c>
      <c r="B4241">
        <f>WEEKNUM(Flights[[#This Row],[Date]],2)</f>
        <v>45</v>
      </c>
      <c r="C4241">
        <f>WEEKDAY(Flights[[#This Row],[Date]],2)</f>
        <v>3</v>
      </c>
      <c r="D4241" t="s">
        <v>1304</v>
      </c>
      <c r="E4241" t="s">
        <v>1995</v>
      </c>
      <c r="F4241" t="s">
        <v>0</v>
      </c>
      <c r="G4241" t="s">
        <v>15</v>
      </c>
      <c r="H4241" t="str">
        <f>_xlfn.XLOOKUP(Flights[[#This Row],[Destination]],Airports!$A$1:$A$77,Airports!$D$1:$D$77,"Code not found")</f>
        <v>Las Vegas</v>
      </c>
      <c r="I4241" t="str" cm="1">
        <f t="array" ref="I4241">_xlfn.XLOOKUP(Flights[[#This Row],[Destination]],_xlfn._TRO_TRAILING(Airports!A:A),_xlfn._TRO_TRAILING(Airports!E:E),"Code not found")</f>
        <v>NV</v>
      </c>
      <c r="J4241" s="1">
        <v>0.91666666666666663</v>
      </c>
      <c r="K4241">
        <f>HOUR(Flights[[#This Row],[Scheduled Departure]])</f>
        <v>22</v>
      </c>
      <c r="L4241" s="1">
        <v>0.91666666666666663</v>
      </c>
      <c r="M4241">
        <v>0</v>
      </c>
      <c r="N4241">
        <v>61</v>
      </c>
      <c r="O4241" s="14">
        <f>Flights[[#This Row],[Length (min)]]/60</f>
        <v>1.0166666666666666</v>
      </c>
      <c r="P4241">
        <v>236</v>
      </c>
      <c r="Q4241" s="17">
        <f>IFERROR(Flights[[#This Row],[Distance]]/Flights[[#This Row],[Length (hr)]],"")</f>
        <v>232.13114754098362</v>
      </c>
      <c r="R4241" s="1">
        <v>0.95833333333333337</v>
      </c>
      <c r="S4241" s="1">
        <v>0.95902777777777781</v>
      </c>
      <c r="T4241">
        <v>1</v>
      </c>
      <c r="U4241" t="str">
        <f>IF(Flights[[#This Row],[Arrival Delay]]="","Cancelled",IF(Flights[[#This Row],[Arrival Delay]]&gt;15,"Delayed","On time"))</f>
        <v>On time</v>
      </c>
      <c r="V4241" t="str">
        <f>IF(Flights[[#This Row],[Status]]&lt;&gt;"Delayed","",IF(Flights[[#This Row],[Arrival Delay]]&gt;120,"Severe",IF(Flights[[#This Row],[Arrival Delay]]&gt;60,"Major","Moderate")))</f>
        <v/>
      </c>
      <c r="X4241" t="str">
        <f>IF(OR(AND(Flights[[#This Row],[Status]]="Cancelled",Flights[[#This Row],[Cancellation Reason]]="Airline/Carrier"),Flights[[#This Row],[Delay Type]]="Severe"),"Yes","No")</f>
        <v>No</v>
      </c>
    </row>
    <row r="4242" spans="1:24" x14ac:dyDescent="0.25">
      <c r="A4242" s="3">
        <v>42312</v>
      </c>
      <c r="B4242">
        <f>WEEKNUM(Flights[[#This Row],[Date]],2)</f>
        <v>45</v>
      </c>
      <c r="C4242">
        <f>WEEKDAY(Flights[[#This Row],[Date]],2)</f>
        <v>3</v>
      </c>
      <c r="D4242" t="s">
        <v>1919</v>
      </c>
      <c r="E4242" t="s">
        <v>1995</v>
      </c>
      <c r="F4242" t="s">
        <v>0</v>
      </c>
      <c r="G4242" t="s">
        <v>351</v>
      </c>
      <c r="H4242" t="str">
        <f>_xlfn.XLOOKUP(Flights[[#This Row],[Destination]],Airports!$A$1:$A$77,Airports!$D$1:$D$77,"Code not found")</f>
        <v>Sacramento</v>
      </c>
      <c r="I4242" t="str" cm="1">
        <f t="array" ref="I4242">_xlfn.XLOOKUP(Flights[[#This Row],[Destination]],_xlfn._TRO_TRAILING(Airports!A:A),_xlfn._TRO_TRAILING(Airports!E:E),"Code not found")</f>
        <v>CA</v>
      </c>
      <c r="J4242" s="1">
        <v>0.91666666666666663</v>
      </c>
      <c r="K4242">
        <f>HOUR(Flights[[#This Row],[Scheduled Departure]])</f>
        <v>22</v>
      </c>
      <c r="L4242" s="1">
        <v>0.9868055555555556</v>
      </c>
      <c r="M4242">
        <v>101</v>
      </c>
      <c r="N4242">
        <v>81</v>
      </c>
      <c r="O4242" s="14">
        <f>Flights[[#This Row],[Length (min)]]/60</f>
        <v>1.35</v>
      </c>
      <c r="P4242">
        <v>373</v>
      </c>
      <c r="Q4242" s="17">
        <f>IFERROR(Flights[[#This Row],[Distance]]/Flights[[#This Row],[Length (hr)]],"")</f>
        <v>276.2962962962963</v>
      </c>
      <c r="R4242" s="1">
        <v>0.97222222222222221</v>
      </c>
      <c r="S4242" s="1">
        <v>4.3055555555555555E-2</v>
      </c>
      <c r="T4242">
        <v>102</v>
      </c>
      <c r="U4242" t="str">
        <f>IF(Flights[[#This Row],[Arrival Delay]]="","Cancelled",IF(Flights[[#This Row],[Arrival Delay]]&gt;15,"Delayed","On time"))</f>
        <v>Delayed</v>
      </c>
      <c r="V4242" t="str">
        <f>IF(Flights[[#This Row],[Status]]&lt;&gt;"Delayed","",IF(Flights[[#This Row],[Arrival Delay]]&gt;120,"Severe",IF(Flights[[#This Row],[Arrival Delay]]&gt;60,"Major","Moderate")))</f>
        <v>Major</v>
      </c>
      <c r="X4242" t="str">
        <f>IF(OR(AND(Flights[[#This Row],[Status]]="Cancelled",Flights[[#This Row],[Cancellation Reason]]="Airline/Carrier"),Flights[[#This Row],[Delay Type]]="Severe"),"Yes","No")</f>
        <v>No</v>
      </c>
    </row>
    <row r="4243" spans="1:24" x14ac:dyDescent="0.25">
      <c r="A4243" s="3">
        <v>42313</v>
      </c>
      <c r="B4243">
        <f>WEEKNUM(Flights[[#This Row],[Date]],2)</f>
        <v>45</v>
      </c>
      <c r="C4243">
        <f>WEEKDAY(Flights[[#This Row],[Date]],2)</f>
        <v>4</v>
      </c>
      <c r="D4243" t="s">
        <v>110</v>
      </c>
      <c r="E4243" t="s">
        <v>1987</v>
      </c>
      <c r="F4243" t="s">
        <v>0</v>
      </c>
      <c r="G4243" t="s">
        <v>3</v>
      </c>
      <c r="H4243" t="str">
        <f>_xlfn.XLOOKUP(Flights[[#This Row],[Destination]],Airports!$A$1:$A$77,Airports!$D$1:$D$77,"Code not found")</f>
        <v>Dallas</v>
      </c>
      <c r="I4243" t="str" cm="1">
        <f t="array" ref="I4243">_xlfn.XLOOKUP(Flights[[#This Row],[Destination]],_xlfn._TRO_TRAILING(Airports!A:A),_xlfn._TRO_TRAILING(Airports!E:E),"Code not found")</f>
        <v>TX</v>
      </c>
      <c r="J4243" s="1">
        <v>6.9444444444444441E-3</v>
      </c>
      <c r="K4243">
        <f>HOUR(Flights[[#This Row],[Scheduled Departure]])</f>
        <v>0</v>
      </c>
      <c r="L4243" s="1">
        <v>4.1666666666666666E-3</v>
      </c>
      <c r="M4243">
        <v>-4</v>
      </c>
      <c r="N4243">
        <v>172</v>
      </c>
      <c r="O4243" s="14">
        <f>Flights[[#This Row],[Length (min)]]/60</f>
        <v>2.8666666666666667</v>
      </c>
      <c r="P4243">
        <v>1235</v>
      </c>
      <c r="Q4243" s="17">
        <f>IFERROR(Flights[[#This Row],[Distance]]/Flights[[#This Row],[Length (hr)]],"")</f>
        <v>430.81395348837208</v>
      </c>
      <c r="R4243" s="1">
        <v>0.20902777777777778</v>
      </c>
      <c r="S4243" s="1">
        <v>0.20694444444444443</v>
      </c>
      <c r="T4243">
        <v>-3</v>
      </c>
      <c r="U4243" t="str">
        <f>IF(Flights[[#This Row],[Arrival Delay]]="","Cancelled",IF(Flights[[#This Row],[Arrival Delay]]&gt;15,"Delayed","On time"))</f>
        <v>On time</v>
      </c>
      <c r="V4243" t="str">
        <f>IF(Flights[[#This Row],[Status]]&lt;&gt;"Delayed","",IF(Flights[[#This Row],[Arrival Delay]]&gt;120,"Severe",IF(Flights[[#This Row],[Arrival Delay]]&gt;60,"Major","Moderate")))</f>
        <v/>
      </c>
      <c r="X4243" t="str">
        <f>IF(OR(AND(Flights[[#This Row],[Status]]="Cancelled",Flights[[#This Row],[Cancellation Reason]]="Airline/Carrier"),Flights[[#This Row],[Delay Type]]="Severe"),"Yes","No")</f>
        <v>No</v>
      </c>
    </row>
    <row r="4244" spans="1:24" x14ac:dyDescent="0.25">
      <c r="A4244" s="3">
        <v>42313</v>
      </c>
      <c r="B4244">
        <f>WEEKNUM(Flights[[#This Row],[Date]],2)</f>
        <v>45</v>
      </c>
      <c r="C4244">
        <f>WEEKDAY(Flights[[#This Row],[Date]],2)</f>
        <v>4</v>
      </c>
      <c r="D4244" t="s">
        <v>1253</v>
      </c>
      <c r="E4244" t="s">
        <v>1989</v>
      </c>
      <c r="F4244" t="s">
        <v>0</v>
      </c>
      <c r="G4244" t="s">
        <v>12</v>
      </c>
      <c r="H4244" t="str">
        <f>_xlfn.XLOOKUP(Flights[[#This Row],[Destination]],Airports!$A$1:$A$77,Airports!$D$1:$D$77,"Code not found")</f>
        <v>New York</v>
      </c>
      <c r="I4244" t="str" cm="1">
        <f t="array" ref="I4244">_xlfn.XLOOKUP(Flights[[#This Row],[Destination]],_xlfn._TRO_TRAILING(Airports!A:A),_xlfn._TRO_TRAILING(Airports!E:E),"Code not found")</f>
        <v>NY</v>
      </c>
      <c r="J4244" s="1">
        <v>0.26041666666666669</v>
      </c>
      <c r="K4244">
        <f>HOUR(Flights[[#This Row],[Scheduled Departure]])</f>
        <v>6</v>
      </c>
      <c r="L4244" s="1">
        <v>0.25833333333333336</v>
      </c>
      <c r="M4244">
        <v>-3</v>
      </c>
      <c r="N4244">
        <v>321</v>
      </c>
      <c r="O4244" s="14">
        <f>Flights[[#This Row],[Length (min)]]/60</f>
        <v>5.35</v>
      </c>
      <c r="P4244">
        <v>2475</v>
      </c>
      <c r="Q4244" s="17">
        <f>IFERROR(Flights[[#This Row],[Distance]]/Flights[[#This Row],[Length (hr)]],"")</f>
        <v>462.61682242990656</v>
      </c>
      <c r="R4244" s="1">
        <v>0.60833333333333328</v>
      </c>
      <c r="S4244" s="1">
        <v>0.60624999999999996</v>
      </c>
      <c r="T4244">
        <v>-3</v>
      </c>
      <c r="U4244" t="str">
        <f>IF(Flights[[#This Row],[Arrival Delay]]="","Cancelled",IF(Flights[[#This Row],[Arrival Delay]]&gt;15,"Delayed","On time"))</f>
        <v>On time</v>
      </c>
      <c r="V4244" t="str">
        <f>IF(Flights[[#This Row],[Status]]&lt;&gt;"Delayed","",IF(Flights[[#This Row],[Arrival Delay]]&gt;120,"Severe",IF(Flights[[#This Row],[Arrival Delay]]&gt;60,"Major","Moderate")))</f>
        <v/>
      </c>
      <c r="X4244" t="str">
        <f>IF(OR(AND(Flights[[#This Row],[Status]]="Cancelled",Flights[[#This Row],[Cancellation Reason]]="Airline/Carrier"),Flights[[#This Row],[Delay Type]]="Severe"),"Yes","No")</f>
        <v>No</v>
      </c>
    </row>
    <row r="4245" spans="1:24" x14ac:dyDescent="0.25">
      <c r="A4245" s="3">
        <v>42313</v>
      </c>
      <c r="B4245">
        <f>WEEKNUM(Flights[[#This Row],[Date]],2)</f>
        <v>45</v>
      </c>
      <c r="C4245">
        <f>WEEKDAY(Flights[[#This Row],[Date]],2)</f>
        <v>4</v>
      </c>
      <c r="D4245" t="s">
        <v>387</v>
      </c>
      <c r="E4245" t="s">
        <v>1991</v>
      </c>
      <c r="F4245" t="s">
        <v>0</v>
      </c>
      <c r="G4245" t="s">
        <v>24</v>
      </c>
      <c r="H4245" t="str">
        <f>_xlfn.XLOOKUP(Flights[[#This Row],[Destination]],Airports!$A$1:$A$77,Airports!$D$1:$D$77,"Code not found")</f>
        <v>Portland</v>
      </c>
      <c r="I4245" t="str" cm="1">
        <f t="array" ref="I4245">_xlfn.XLOOKUP(Flights[[#This Row],[Destination]],_xlfn._TRO_TRAILING(Airports!A:A),_xlfn._TRO_TRAILING(Airports!E:E),"Code not found")</f>
        <v>OR</v>
      </c>
      <c r="J4245" s="1">
        <v>0.29166666666666669</v>
      </c>
      <c r="K4245">
        <f>HOUR(Flights[[#This Row],[Scheduled Departure]])</f>
        <v>7</v>
      </c>
      <c r="L4245" s="1">
        <v>0.28472222222222221</v>
      </c>
      <c r="M4245">
        <v>-10</v>
      </c>
      <c r="N4245">
        <v>184</v>
      </c>
      <c r="O4245" s="14">
        <f>Flights[[#This Row],[Length (min)]]/60</f>
        <v>3.0666666666666669</v>
      </c>
      <c r="P4245">
        <v>834</v>
      </c>
      <c r="Q4245" s="17">
        <f>IFERROR(Flights[[#This Row],[Distance]]/Flights[[#This Row],[Length (hr)]],"")</f>
        <v>271.95652173913044</v>
      </c>
      <c r="R4245" s="1">
        <v>0.39513888888888887</v>
      </c>
      <c r="S4245" s="1">
        <v>0.41249999999999998</v>
      </c>
      <c r="T4245">
        <v>25</v>
      </c>
      <c r="U4245" t="str">
        <f>IF(Flights[[#This Row],[Arrival Delay]]="","Cancelled",IF(Flights[[#This Row],[Arrival Delay]]&gt;15,"Delayed","On time"))</f>
        <v>Delayed</v>
      </c>
      <c r="V4245" t="str">
        <f>IF(Flights[[#This Row],[Status]]&lt;&gt;"Delayed","",IF(Flights[[#This Row],[Arrival Delay]]&gt;120,"Severe",IF(Flights[[#This Row],[Arrival Delay]]&gt;60,"Major","Moderate")))</f>
        <v>Moderate</v>
      </c>
      <c r="X4245" t="str">
        <f>IF(OR(AND(Flights[[#This Row],[Status]]="Cancelled",Flights[[#This Row],[Cancellation Reason]]="Airline/Carrier"),Flights[[#This Row],[Delay Type]]="Severe"),"Yes","No")</f>
        <v>No</v>
      </c>
    </row>
    <row r="4246" spans="1:24" x14ac:dyDescent="0.25">
      <c r="A4246" s="3">
        <v>42313</v>
      </c>
      <c r="B4246">
        <f>WEEKNUM(Flights[[#This Row],[Date]],2)</f>
        <v>45</v>
      </c>
      <c r="C4246">
        <f>WEEKDAY(Flights[[#This Row],[Date]],2)</f>
        <v>4</v>
      </c>
      <c r="D4246" t="s">
        <v>1377</v>
      </c>
      <c r="E4246" t="s">
        <v>1996</v>
      </c>
      <c r="F4246" t="s">
        <v>0</v>
      </c>
      <c r="G4246" t="s">
        <v>270</v>
      </c>
      <c r="H4246" t="str">
        <f>_xlfn.XLOOKUP(Flights[[#This Row],[Destination]],Airports!$A$1:$A$77,Airports!$D$1:$D$77,"Code not found")</f>
        <v>Dallas</v>
      </c>
      <c r="I4246" t="str" cm="1">
        <f t="array" ref="I4246">_xlfn.XLOOKUP(Flights[[#This Row],[Destination]],_xlfn._TRO_TRAILING(Airports!A:A),_xlfn._TRO_TRAILING(Airports!E:E),"Code not found")</f>
        <v>TX</v>
      </c>
      <c r="J4246" s="1">
        <v>0.29166666666666669</v>
      </c>
      <c r="K4246">
        <f>HOUR(Flights[[#This Row],[Scheduled Departure]])</f>
        <v>7</v>
      </c>
      <c r="L4246" s="1">
        <v>0.28958333333333336</v>
      </c>
      <c r="M4246">
        <v>-3</v>
      </c>
      <c r="N4246">
        <v>188</v>
      </c>
      <c r="O4246" s="14">
        <f>Flights[[#This Row],[Length (min)]]/60</f>
        <v>3.1333333333333333</v>
      </c>
      <c r="P4246">
        <v>1246</v>
      </c>
      <c r="Q4246" s="17">
        <f>IFERROR(Flights[[#This Row],[Distance]]/Flights[[#This Row],[Length (hr)]],"")</f>
        <v>397.65957446808511</v>
      </c>
      <c r="R4246" s="1">
        <v>0.5</v>
      </c>
      <c r="S4246" s="1">
        <v>0.50347222222222221</v>
      </c>
      <c r="T4246">
        <v>5</v>
      </c>
      <c r="U4246" t="str">
        <f>IF(Flights[[#This Row],[Arrival Delay]]="","Cancelled",IF(Flights[[#This Row],[Arrival Delay]]&gt;15,"Delayed","On time"))</f>
        <v>On time</v>
      </c>
      <c r="V4246" t="str">
        <f>IF(Flights[[#This Row],[Status]]&lt;&gt;"Delayed","",IF(Flights[[#This Row],[Arrival Delay]]&gt;120,"Severe",IF(Flights[[#This Row],[Arrival Delay]]&gt;60,"Major","Moderate")))</f>
        <v/>
      </c>
      <c r="X4246" t="str">
        <f>IF(OR(AND(Flights[[#This Row],[Status]]="Cancelled",Flights[[#This Row],[Cancellation Reason]]="Airline/Carrier"),Flights[[#This Row],[Delay Type]]="Severe"),"Yes","No")</f>
        <v>No</v>
      </c>
    </row>
    <row r="4247" spans="1:24" x14ac:dyDescent="0.25">
      <c r="A4247" s="3">
        <v>42313</v>
      </c>
      <c r="B4247">
        <f>WEEKNUM(Flights[[#This Row],[Date]],2)</f>
        <v>45</v>
      </c>
      <c r="C4247">
        <f>WEEKDAY(Flights[[#This Row],[Date]],2)</f>
        <v>4</v>
      </c>
      <c r="D4247" t="s">
        <v>1846</v>
      </c>
      <c r="E4247" t="s">
        <v>1990</v>
      </c>
      <c r="F4247" t="s">
        <v>0</v>
      </c>
      <c r="G4247" t="s">
        <v>273</v>
      </c>
      <c r="H4247" t="str">
        <f>_xlfn.XLOOKUP(Flights[[#This Row],[Destination]],Airports!$A$1:$A$77,Airports!$D$1:$D$77,"Code not found")</f>
        <v>Denver</v>
      </c>
      <c r="I4247" t="str" cm="1">
        <f t="array" ref="I4247">_xlfn.XLOOKUP(Flights[[#This Row],[Destination]],_xlfn._TRO_TRAILING(Airports!A:A),_xlfn._TRO_TRAILING(Airports!E:E),"Code not found")</f>
        <v>CO</v>
      </c>
      <c r="J4247" s="1">
        <v>0.35486111111111113</v>
      </c>
      <c r="K4247">
        <f>HOUR(Flights[[#This Row],[Scheduled Departure]])</f>
        <v>8</v>
      </c>
      <c r="L4247" s="1">
        <v>0.35486111111111113</v>
      </c>
      <c r="M4247">
        <v>0</v>
      </c>
      <c r="N4247">
        <v>131</v>
      </c>
      <c r="O4247" s="14">
        <f>Flights[[#This Row],[Length (min)]]/60</f>
        <v>2.1833333333333331</v>
      </c>
      <c r="P4247">
        <v>862</v>
      </c>
      <c r="Q4247" s="17">
        <f>IFERROR(Flights[[#This Row],[Distance]]/Flights[[#This Row],[Length (hr)]],"")</f>
        <v>394.80916030534354</v>
      </c>
      <c r="R4247" s="1">
        <v>0.5</v>
      </c>
      <c r="S4247" s="1">
        <v>0.48749999999999999</v>
      </c>
      <c r="T4247">
        <v>-18</v>
      </c>
      <c r="U4247" t="str">
        <f>IF(Flights[[#This Row],[Arrival Delay]]="","Cancelled",IF(Flights[[#This Row],[Arrival Delay]]&gt;15,"Delayed","On time"))</f>
        <v>On time</v>
      </c>
      <c r="V4247" t="str">
        <f>IF(Flights[[#This Row],[Status]]&lt;&gt;"Delayed","",IF(Flights[[#This Row],[Arrival Delay]]&gt;120,"Severe",IF(Flights[[#This Row],[Arrival Delay]]&gt;60,"Major","Moderate")))</f>
        <v/>
      </c>
      <c r="X4247" t="str">
        <f>IF(OR(AND(Flights[[#This Row],[Status]]="Cancelled",Flights[[#This Row],[Cancellation Reason]]="Airline/Carrier"),Flights[[#This Row],[Delay Type]]="Severe"),"Yes","No")</f>
        <v>No</v>
      </c>
    </row>
    <row r="4248" spans="1:24" x14ac:dyDescent="0.25">
      <c r="A4248" s="3">
        <v>42313</v>
      </c>
      <c r="B4248">
        <f>WEEKNUM(Flights[[#This Row],[Date]],2)</f>
        <v>45</v>
      </c>
      <c r="C4248">
        <f>WEEKDAY(Flights[[#This Row],[Date]],2)</f>
        <v>4</v>
      </c>
      <c r="D4248" t="s">
        <v>1012</v>
      </c>
      <c r="E4248" t="s">
        <v>1989</v>
      </c>
      <c r="F4248" t="s">
        <v>0</v>
      </c>
      <c r="G4248" t="s">
        <v>12</v>
      </c>
      <c r="H4248" t="str">
        <f>_xlfn.XLOOKUP(Flights[[#This Row],[Destination]],Airports!$A$1:$A$77,Airports!$D$1:$D$77,"Code not found")</f>
        <v>New York</v>
      </c>
      <c r="I4248" t="str" cm="1">
        <f t="array" ref="I4248">_xlfn.XLOOKUP(Flights[[#This Row],[Destination]],_xlfn._TRO_TRAILING(Airports!A:A),_xlfn._TRO_TRAILING(Airports!E:E),"Code not found")</f>
        <v>NY</v>
      </c>
      <c r="J4248" s="1">
        <v>0.36458333333333331</v>
      </c>
      <c r="K4248">
        <f>HOUR(Flights[[#This Row],[Scheduled Departure]])</f>
        <v>8</v>
      </c>
      <c r="L4248" s="1">
        <v>0.36736111111111114</v>
      </c>
      <c r="M4248">
        <v>4</v>
      </c>
      <c r="N4248">
        <v>312</v>
      </c>
      <c r="O4248" s="14">
        <f>Flights[[#This Row],[Length (min)]]/60</f>
        <v>5.2</v>
      </c>
      <c r="P4248">
        <v>2475</v>
      </c>
      <c r="Q4248" s="17">
        <f>IFERROR(Flights[[#This Row],[Distance]]/Flights[[#This Row],[Length (hr)]],"")</f>
        <v>475.96153846153845</v>
      </c>
      <c r="R4248" s="1">
        <v>0.71805555555555556</v>
      </c>
      <c r="S4248" s="1">
        <v>0.70902777777777781</v>
      </c>
      <c r="T4248">
        <v>-13</v>
      </c>
      <c r="U4248" t="str">
        <f>IF(Flights[[#This Row],[Arrival Delay]]="","Cancelled",IF(Flights[[#This Row],[Arrival Delay]]&gt;15,"Delayed","On time"))</f>
        <v>On time</v>
      </c>
      <c r="V4248" t="str">
        <f>IF(Flights[[#This Row],[Status]]&lt;&gt;"Delayed","",IF(Flights[[#This Row],[Arrival Delay]]&gt;120,"Severe",IF(Flights[[#This Row],[Arrival Delay]]&gt;60,"Major","Moderate")))</f>
        <v/>
      </c>
      <c r="X4248" t="str">
        <f>IF(OR(AND(Flights[[#This Row],[Status]]="Cancelled",Flights[[#This Row],[Cancellation Reason]]="Airline/Carrier"),Flights[[#This Row],[Delay Type]]="Severe"),"Yes","No")</f>
        <v>No</v>
      </c>
    </row>
    <row r="4249" spans="1:24" x14ac:dyDescent="0.25">
      <c r="A4249" s="3">
        <v>42313</v>
      </c>
      <c r="B4249">
        <f>WEEKNUM(Flights[[#This Row],[Date]],2)</f>
        <v>45</v>
      </c>
      <c r="C4249">
        <f>WEEKDAY(Flights[[#This Row],[Date]],2)</f>
        <v>4</v>
      </c>
      <c r="D4249" t="s">
        <v>1867</v>
      </c>
      <c r="E4249" t="s">
        <v>1995</v>
      </c>
      <c r="F4249" t="s">
        <v>0</v>
      </c>
      <c r="G4249" t="s">
        <v>318</v>
      </c>
      <c r="H4249" t="str">
        <f>_xlfn.XLOOKUP(Flights[[#This Row],[Destination]],Airports!$A$1:$A$77,Airports!$D$1:$D$77,"Code not found")</f>
        <v>Oakland</v>
      </c>
      <c r="I4249" t="str" cm="1">
        <f t="array" ref="I4249">_xlfn.XLOOKUP(Flights[[#This Row],[Destination]],_xlfn._TRO_TRAILING(Airports!A:A),_xlfn._TRO_TRAILING(Airports!E:E),"Code not found")</f>
        <v>CA</v>
      </c>
      <c r="J4249" s="1">
        <v>0.38541666666666669</v>
      </c>
      <c r="K4249">
        <f>HOUR(Flights[[#This Row],[Scheduled Departure]])</f>
        <v>9</v>
      </c>
      <c r="L4249" s="1">
        <v>0.3840277777777778</v>
      </c>
      <c r="M4249">
        <v>-2</v>
      </c>
      <c r="N4249">
        <v>69</v>
      </c>
      <c r="O4249" s="14">
        <f>Flights[[#This Row],[Length (min)]]/60</f>
        <v>1.1499999999999999</v>
      </c>
      <c r="P4249">
        <v>337</v>
      </c>
      <c r="Q4249" s="17">
        <f>IFERROR(Flights[[#This Row],[Distance]]/Flights[[#This Row],[Length (hr)]],"")</f>
        <v>293.04347826086956</v>
      </c>
      <c r="R4249" s="1">
        <v>0.4375</v>
      </c>
      <c r="S4249" s="1">
        <v>0.43194444444444446</v>
      </c>
      <c r="T4249">
        <v>-8</v>
      </c>
      <c r="U4249" t="str">
        <f>IF(Flights[[#This Row],[Arrival Delay]]="","Cancelled",IF(Flights[[#This Row],[Arrival Delay]]&gt;15,"Delayed","On time"))</f>
        <v>On time</v>
      </c>
      <c r="V4249" t="str">
        <f>IF(Flights[[#This Row],[Status]]&lt;&gt;"Delayed","",IF(Flights[[#This Row],[Arrival Delay]]&gt;120,"Severe",IF(Flights[[#This Row],[Arrival Delay]]&gt;60,"Major","Moderate")))</f>
        <v/>
      </c>
      <c r="X4249" t="str">
        <f>IF(OR(AND(Flights[[#This Row],[Status]]="Cancelled",Flights[[#This Row],[Cancellation Reason]]="Airline/Carrier"),Flights[[#This Row],[Delay Type]]="Severe"),"Yes","No")</f>
        <v>No</v>
      </c>
    </row>
    <row r="4250" spans="1:24" x14ac:dyDescent="0.25">
      <c r="A4250" s="3">
        <v>42313</v>
      </c>
      <c r="B4250">
        <f>WEEKNUM(Flights[[#This Row],[Date]],2)</f>
        <v>45</v>
      </c>
      <c r="C4250">
        <f>WEEKDAY(Flights[[#This Row],[Date]],2)</f>
        <v>4</v>
      </c>
      <c r="D4250" t="s">
        <v>712</v>
      </c>
      <c r="E4250" t="s">
        <v>1994</v>
      </c>
      <c r="F4250" t="s">
        <v>0</v>
      </c>
      <c r="G4250" t="s">
        <v>342</v>
      </c>
      <c r="H4250" t="str">
        <f>_xlfn.XLOOKUP(Flights[[#This Row],[Destination]],Airports!$A$1:$A$77,Airports!$D$1:$D$77,"Code not found")</f>
        <v>Santa Barbara</v>
      </c>
      <c r="I4250" t="str" cm="1">
        <f t="array" ref="I4250">_xlfn.XLOOKUP(Flights[[#This Row],[Destination]],_xlfn._TRO_TRAILING(Airports!A:A),_xlfn._TRO_TRAILING(Airports!E:E),"Code not found")</f>
        <v>CA</v>
      </c>
      <c r="J4250" s="1">
        <v>0.42430555555555555</v>
      </c>
      <c r="K4250">
        <f>HOUR(Flights[[#This Row],[Scheduled Departure]])</f>
        <v>10</v>
      </c>
      <c r="L4250" s="1">
        <v>0.41736111111111113</v>
      </c>
      <c r="M4250">
        <v>-10</v>
      </c>
      <c r="N4250">
        <v>54</v>
      </c>
      <c r="O4250" s="14">
        <f>Flights[[#This Row],[Length (min)]]/60</f>
        <v>0.9</v>
      </c>
      <c r="P4250">
        <v>89</v>
      </c>
      <c r="Q4250" s="17">
        <f>IFERROR(Flights[[#This Row],[Distance]]/Flights[[#This Row],[Length (hr)]],"")</f>
        <v>98.888888888888886</v>
      </c>
      <c r="R4250" s="1">
        <v>0.46041666666666664</v>
      </c>
      <c r="S4250" s="1">
        <v>0.4548611111111111</v>
      </c>
      <c r="T4250">
        <v>-8</v>
      </c>
      <c r="U4250" t="str">
        <f>IF(Flights[[#This Row],[Arrival Delay]]="","Cancelled",IF(Flights[[#This Row],[Arrival Delay]]&gt;15,"Delayed","On time"))</f>
        <v>On time</v>
      </c>
      <c r="V4250" t="str">
        <f>IF(Flights[[#This Row],[Status]]&lt;&gt;"Delayed","",IF(Flights[[#This Row],[Arrival Delay]]&gt;120,"Severe",IF(Flights[[#This Row],[Arrival Delay]]&gt;60,"Major","Moderate")))</f>
        <v/>
      </c>
      <c r="X4250" t="str">
        <f>IF(OR(AND(Flights[[#This Row],[Status]]="Cancelled",Flights[[#This Row],[Cancellation Reason]]="Airline/Carrier"),Flights[[#This Row],[Delay Type]]="Severe"),"Yes","No")</f>
        <v>No</v>
      </c>
    </row>
    <row r="4251" spans="1:24" x14ac:dyDescent="0.25">
      <c r="A4251" s="3">
        <v>42313</v>
      </c>
      <c r="B4251">
        <f>WEEKNUM(Flights[[#This Row],[Date]],2)</f>
        <v>45</v>
      </c>
      <c r="C4251">
        <f>WEEKDAY(Flights[[#This Row],[Date]],2)</f>
        <v>4</v>
      </c>
      <c r="D4251" t="s">
        <v>1874</v>
      </c>
      <c r="E4251" t="s">
        <v>1994</v>
      </c>
      <c r="F4251" t="s">
        <v>0</v>
      </c>
      <c r="G4251" t="s">
        <v>347</v>
      </c>
      <c r="H4251" t="str">
        <f>_xlfn.XLOOKUP(Flights[[#This Row],[Destination]],Airports!$A$1:$A$77,Airports!$D$1:$D$77,"Code not found")</f>
        <v>San Jose</v>
      </c>
      <c r="I4251" t="str" cm="1">
        <f t="array" ref="I4251">_xlfn.XLOOKUP(Flights[[#This Row],[Destination]],_xlfn._TRO_TRAILING(Airports!A:A),_xlfn._TRO_TRAILING(Airports!E:E),"Code not found")</f>
        <v>CA</v>
      </c>
      <c r="J4251" s="1">
        <v>0.43055555555555558</v>
      </c>
      <c r="K4251">
        <f>HOUR(Flights[[#This Row],[Scheduled Departure]])</f>
        <v>10</v>
      </c>
      <c r="L4251" s="1">
        <v>0.42499999999999999</v>
      </c>
      <c r="M4251">
        <v>-8</v>
      </c>
      <c r="N4251">
        <v>71</v>
      </c>
      <c r="O4251" s="14">
        <f>Flights[[#This Row],[Length (min)]]/60</f>
        <v>1.1833333333333333</v>
      </c>
      <c r="P4251">
        <v>308</v>
      </c>
      <c r="Q4251" s="17">
        <f>IFERROR(Flights[[#This Row],[Distance]]/Flights[[#This Row],[Length (hr)]],"")</f>
        <v>260.28169014084506</v>
      </c>
      <c r="R4251" s="1">
        <v>0.48749999999999999</v>
      </c>
      <c r="S4251" s="1">
        <v>0.47430555555555554</v>
      </c>
      <c r="T4251">
        <v>-19</v>
      </c>
      <c r="U4251" t="str">
        <f>IF(Flights[[#This Row],[Arrival Delay]]="","Cancelled",IF(Flights[[#This Row],[Arrival Delay]]&gt;15,"Delayed","On time"))</f>
        <v>On time</v>
      </c>
      <c r="V4251" t="str">
        <f>IF(Flights[[#This Row],[Status]]&lt;&gt;"Delayed","",IF(Flights[[#This Row],[Arrival Delay]]&gt;120,"Severe",IF(Flights[[#This Row],[Arrival Delay]]&gt;60,"Major","Moderate")))</f>
        <v/>
      </c>
      <c r="X4251" t="str">
        <f>IF(OR(AND(Flights[[#This Row],[Status]]="Cancelled",Flights[[#This Row],[Cancellation Reason]]="Airline/Carrier"),Flights[[#This Row],[Delay Type]]="Severe"),"Yes","No")</f>
        <v>No</v>
      </c>
    </row>
    <row r="4252" spans="1:24" x14ac:dyDescent="0.25">
      <c r="A4252" s="3">
        <v>42313</v>
      </c>
      <c r="B4252">
        <f>WEEKNUM(Flights[[#This Row],[Date]],2)</f>
        <v>45</v>
      </c>
      <c r="C4252">
        <f>WEEKDAY(Flights[[#This Row],[Date]],2)</f>
        <v>4</v>
      </c>
      <c r="D4252" t="s">
        <v>1477</v>
      </c>
      <c r="E4252" t="s">
        <v>1989</v>
      </c>
      <c r="F4252" t="s">
        <v>0</v>
      </c>
      <c r="G4252" t="s">
        <v>314</v>
      </c>
      <c r="H4252" t="str">
        <f>_xlfn.XLOOKUP(Flights[[#This Row],[Destination]],Airports!$A$1:$A$77,Airports!$D$1:$D$77,"Code not found")</f>
        <v>Minneapolis</v>
      </c>
      <c r="I4252" t="str" cm="1">
        <f t="array" ref="I4252">_xlfn.XLOOKUP(Flights[[#This Row],[Destination]],_xlfn._TRO_TRAILING(Airports!A:A),_xlfn._TRO_TRAILING(Airports!E:E),"Code not found")</f>
        <v>MN</v>
      </c>
      <c r="J4252" s="1">
        <v>0.46875</v>
      </c>
      <c r="K4252">
        <f>HOUR(Flights[[#This Row],[Scheduled Departure]])</f>
        <v>11</v>
      </c>
      <c r="L4252" s="1">
        <v>0.47013888888888888</v>
      </c>
      <c r="M4252">
        <v>2</v>
      </c>
      <c r="N4252">
        <v>201</v>
      </c>
      <c r="O4252" s="14">
        <f>Flights[[#This Row],[Length (min)]]/60</f>
        <v>3.35</v>
      </c>
      <c r="P4252">
        <v>1535</v>
      </c>
      <c r="Q4252" s="17">
        <f>IFERROR(Flights[[#This Row],[Distance]]/Flights[[#This Row],[Length (hr)]],"")</f>
        <v>458.20895522388059</v>
      </c>
      <c r="R4252" s="1">
        <v>0.69791666666666663</v>
      </c>
      <c r="S4252" s="1">
        <v>0.69305555555555554</v>
      </c>
      <c r="T4252">
        <v>-7</v>
      </c>
      <c r="U4252" t="str">
        <f>IF(Flights[[#This Row],[Arrival Delay]]="","Cancelled",IF(Flights[[#This Row],[Arrival Delay]]&gt;15,"Delayed","On time"))</f>
        <v>On time</v>
      </c>
      <c r="V4252" t="str">
        <f>IF(Flights[[#This Row],[Status]]&lt;&gt;"Delayed","",IF(Flights[[#This Row],[Arrival Delay]]&gt;120,"Severe",IF(Flights[[#This Row],[Arrival Delay]]&gt;60,"Major","Moderate")))</f>
        <v/>
      </c>
      <c r="X4252" t="str">
        <f>IF(OR(AND(Flights[[#This Row],[Status]]="Cancelled",Flights[[#This Row],[Cancellation Reason]]="Airline/Carrier"),Flights[[#This Row],[Delay Type]]="Severe"),"Yes","No")</f>
        <v>No</v>
      </c>
    </row>
    <row r="4253" spans="1:24" x14ac:dyDescent="0.25">
      <c r="A4253" s="3">
        <v>42313</v>
      </c>
      <c r="B4253">
        <f>WEEKNUM(Flights[[#This Row],[Date]],2)</f>
        <v>45</v>
      </c>
      <c r="C4253">
        <f>WEEKDAY(Flights[[#This Row],[Date]],2)</f>
        <v>4</v>
      </c>
      <c r="D4253" t="s">
        <v>1878</v>
      </c>
      <c r="E4253" t="s">
        <v>1989</v>
      </c>
      <c r="F4253" t="s">
        <v>0</v>
      </c>
      <c r="G4253" t="s">
        <v>349</v>
      </c>
      <c r="H4253" t="str">
        <f>_xlfn.XLOOKUP(Flights[[#This Row],[Destination]],Airports!$A$1:$A$77,Airports!$D$1:$D$77,"Code not found")</f>
        <v>Salt Lake City</v>
      </c>
      <c r="I4253" t="str" cm="1">
        <f t="array" ref="I4253">_xlfn.XLOOKUP(Flights[[#This Row],[Destination]],_xlfn._TRO_TRAILING(Airports!A:A),_xlfn._TRO_TRAILING(Airports!E:E),"Code not found")</f>
        <v>UT</v>
      </c>
      <c r="J4253" s="1">
        <v>0.47916666666666669</v>
      </c>
      <c r="K4253">
        <f>HOUR(Flights[[#This Row],[Scheduled Departure]])</f>
        <v>11</v>
      </c>
      <c r="L4253" s="1">
        <v>0.47847222222222224</v>
      </c>
      <c r="M4253">
        <v>-1</v>
      </c>
      <c r="N4253">
        <v>101</v>
      </c>
      <c r="O4253" s="14">
        <f>Flights[[#This Row],[Length (min)]]/60</f>
        <v>1.6833333333333333</v>
      </c>
      <c r="P4253">
        <v>590</v>
      </c>
      <c r="Q4253" s="17">
        <f>IFERROR(Flights[[#This Row],[Distance]]/Flights[[#This Row],[Length (hr)]],"")</f>
        <v>350.49504950495049</v>
      </c>
      <c r="R4253" s="1">
        <v>0.59513888888888888</v>
      </c>
      <c r="S4253" s="1">
        <v>0.59027777777777779</v>
      </c>
      <c r="T4253">
        <v>-7</v>
      </c>
      <c r="U4253" t="str">
        <f>IF(Flights[[#This Row],[Arrival Delay]]="","Cancelled",IF(Flights[[#This Row],[Arrival Delay]]&gt;15,"Delayed","On time"))</f>
        <v>On time</v>
      </c>
      <c r="V4253" t="str">
        <f>IF(Flights[[#This Row],[Status]]&lt;&gt;"Delayed","",IF(Flights[[#This Row],[Arrival Delay]]&gt;120,"Severe",IF(Flights[[#This Row],[Arrival Delay]]&gt;60,"Major","Moderate")))</f>
        <v/>
      </c>
      <c r="X4253" t="str">
        <f>IF(OR(AND(Flights[[#This Row],[Status]]="Cancelled",Flights[[#This Row],[Cancellation Reason]]="Airline/Carrier"),Flights[[#This Row],[Delay Type]]="Severe"),"Yes","No")</f>
        <v>No</v>
      </c>
    </row>
    <row r="4254" spans="1:24" x14ac:dyDescent="0.25">
      <c r="A4254" s="3">
        <v>42313</v>
      </c>
      <c r="B4254">
        <f>WEEKNUM(Flights[[#This Row],[Date]],2)</f>
        <v>45</v>
      </c>
      <c r="C4254">
        <f>WEEKDAY(Flights[[#This Row],[Date]],2)</f>
        <v>4</v>
      </c>
      <c r="D4254" t="s">
        <v>1756</v>
      </c>
      <c r="E4254" t="s">
        <v>1989</v>
      </c>
      <c r="F4254" t="s">
        <v>0</v>
      </c>
      <c r="G4254" t="s">
        <v>9</v>
      </c>
      <c r="H4254" t="str">
        <f>_xlfn.XLOOKUP(Flights[[#This Row],[Destination]],Airports!$A$1:$A$77,Airports!$D$1:$D$77,"Code not found")</f>
        <v>San Francisco</v>
      </c>
      <c r="I4254" t="str" cm="1">
        <f t="array" ref="I4254">_xlfn.XLOOKUP(Flights[[#This Row],[Destination]],_xlfn._TRO_TRAILING(Airports!A:A),_xlfn._TRO_TRAILING(Airports!E:E),"Code not found")</f>
        <v>CA</v>
      </c>
      <c r="J4254" s="1">
        <v>0.54166666666666663</v>
      </c>
      <c r="K4254">
        <f>HOUR(Flights[[#This Row],[Scheduled Departure]])</f>
        <v>13</v>
      </c>
      <c r="L4254" s="1">
        <v>0.53819444444444442</v>
      </c>
      <c r="M4254">
        <v>-5</v>
      </c>
      <c r="N4254">
        <v>95</v>
      </c>
      <c r="O4254" s="14">
        <f>Flights[[#This Row],[Length (min)]]/60</f>
        <v>1.5833333333333333</v>
      </c>
      <c r="P4254">
        <v>337</v>
      </c>
      <c r="Q4254" s="17">
        <f>IFERROR(Flights[[#This Row],[Distance]]/Flights[[#This Row],[Length (hr)]],"")</f>
        <v>212.84210526315792</v>
      </c>
      <c r="R4254" s="1">
        <v>0.6</v>
      </c>
      <c r="S4254" s="1">
        <v>0.60416666666666663</v>
      </c>
      <c r="T4254">
        <v>6</v>
      </c>
      <c r="U4254" t="str">
        <f>IF(Flights[[#This Row],[Arrival Delay]]="","Cancelled",IF(Flights[[#This Row],[Arrival Delay]]&gt;15,"Delayed","On time"))</f>
        <v>On time</v>
      </c>
      <c r="V4254" t="str">
        <f>IF(Flights[[#This Row],[Status]]&lt;&gt;"Delayed","",IF(Flights[[#This Row],[Arrival Delay]]&gt;120,"Severe",IF(Flights[[#This Row],[Arrival Delay]]&gt;60,"Major","Moderate")))</f>
        <v/>
      </c>
      <c r="X4254" t="str">
        <f>IF(OR(AND(Flights[[#This Row],[Status]]="Cancelled",Flights[[#This Row],[Cancellation Reason]]="Airline/Carrier"),Flights[[#This Row],[Delay Type]]="Severe"),"Yes","No")</f>
        <v>No</v>
      </c>
    </row>
    <row r="4255" spans="1:24" x14ac:dyDescent="0.25">
      <c r="A4255" s="3">
        <v>42313</v>
      </c>
      <c r="B4255">
        <f>WEEKNUM(Flights[[#This Row],[Date]],2)</f>
        <v>45</v>
      </c>
      <c r="C4255">
        <f>WEEKDAY(Flights[[#This Row],[Date]],2)</f>
        <v>4</v>
      </c>
      <c r="D4255" t="s">
        <v>70</v>
      </c>
      <c r="E4255" t="s">
        <v>1987</v>
      </c>
      <c r="F4255" t="s">
        <v>0</v>
      </c>
      <c r="G4255" t="s">
        <v>18</v>
      </c>
      <c r="H4255" t="str">
        <f>_xlfn.XLOOKUP(Flights[[#This Row],[Destination]],Airports!$A$1:$A$77,Airports!$D$1:$D$77,"Code not found")</f>
        <v>Arlington</v>
      </c>
      <c r="I4255" t="str" cm="1">
        <f t="array" ref="I4255">_xlfn.XLOOKUP(Flights[[#This Row],[Destination]],_xlfn._TRO_TRAILING(Airports!A:A),_xlfn._TRO_TRAILING(Airports!E:E),"Code not found")</f>
        <v>VA</v>
      </c>
      <c r="J4255" s="1">
        <v>0.55555555555555558</v>
      </c>
      <c r="K4255">
        <f>HOUR(Flights[[#This Row],[Scheduled Departure]])</f>
        <v>13</v>
      </c>
      <c r="L4255" s="1">
        <v>0.55069444444444449</v>
      </c>
      <c r="M4255">
        <v>-7</v>
      </c>
      <c r="N4255">
        <v>279</v>
      </c>
      <c r="O4255" s="14">
        <f>Flights[[#This Row],[Length (min)]]/60</f>
        <v>4.6500000000000004</v>
      </c>
      <c r="P4255">
        <v>2311</v>
      </c>
      <c r="Q4255" s="17">
        <f>IFERROR(Flights[[#This Row],[Distance]]/Flights[[#This Row],[Length (hr)]],"")</f>
        <v>496.98924731182791</v>
      </c>
      <c r="R4255" s="1">
        <v>0.88541666666666663</v>
      </c>
      <c r="S4255" s="1">
        <v>0.86944444444444446</v>
      </c>
      <c r="T4255">
        <v>-23</v>
      </c>
      <c r="U4255" t="str">
        <f>IF(Flights[[#This Row],[Arrival Delay]]="","Cancelled",IF(Flights[[#This Row],[Arrival Delay]]&gt;15,"Delayed","On time"))</f>
        <v>On time</v>
      </c>
      <c r="V4255" t="str">
        <f>IF(Flights[[#This Row],[Status]]&lt;&gt;"Delayed","",IF(Flights[[#This Row],[Arrival Delay]]&gt;120,"Severe",IF(Flights[[#This Row],[Arrival Delay]]&gt;60,"Major","Moderate")))</f>
        <v/>
      </c>
      <c r="X4255" t="str">
        <f>IF(OR(AND(Flights[[#This Row],[Status]]="Cancelled",Flights[[#This Row],[Cancellation Reason]]="Airline/Carrier"),Flights[[#This Row],[Delay Type]]="Severe"),"Yes","No")</f>
        <v>No</v>
      </c>
    </row>
    <row r="4256" spans="1:24" x14ac:dyDescent="0.25">
      <c r="A4256" s="3">
        <v>42313</v>
      </c>
      <c r="B4256">
        <f>WEEKNUM(Flights[[#This Row],[Date]],2)</f>
        <v>45</v>
      </c>
      <c r="C4256">
        <f>WEEKDAY(Flights[[#This Row],[Date]],2)</f>
        <v>4</v>
      </c>
      <c r="D4256" t="s">
        <v>178</v>
      </c>
      <c r="E4256" t="s">
        <v>1987</v>
      </c>
      <c r="F4256" t="s">
        <v>0</v>
      </c>
      <c r="G4256" t="s">
        <v>4</v>
      </c>
      <c r="H4256" t="str">
        <f>_xlfn.XLOOKUP(Flights[[#This Row],[Destination]],Airports!$A$1:$A$77,Airports!$D$1:$D$77,"Code not found")</f>
        <v>Chicago</v>
      </c>
      <c r="I4256" t="str" cm="1">
        <f t="array" ref="I4256">_xlfn.XLOOKUP(Flights[[#This Row],[Destination]],_xlfn._TRO_TRAILING(Airports!A:A),_xlfn._TRO_TRAILING(Airports!E:E),"Code not found")</f>
        <v>IL</v>
      </c>
      <c r="J4256" s="1">
        <v>0.60763888888888884</v>
      </c>
      <c r="K4256">
        <f>HOUR(Flights[[#This Row],[Scheduled Departure]])</f>
        <v>14</v>
      </c>
      <c r="L4256" s="1">
        <v>0.62083333333333335</v>
      </c>
      <c r="M4256">
        <v>19</v>
      </c>
      <c r="N4256">
        <v>234</v>
      </c>
      <c r="O4256" s="14">
        <f>Flights[[#This Row],[Length (min)]]/60</f>
        <v>3.9</v>
      </c>
      <c r="P4256">
        <v>1744</v>
      </c>
      <c r="Q4256" s="17">
        <f>IFERROR(Flights[[#This Row],[Distance]]/Flights[[#This Row],[Length (hr)]],"")</f>
        <v>447.17948717948718</v>
      </c>
      <c r="R4256" s="1">
        <v>0.86597222222222225</v>
      </c>
      <c r="S4256" s="1">
        <v>0.8666666666666667</v>
      </c>
      <c r="T4256">
        <v>1</v>
      </c>
      <c r="U4256" t="str">
        <f>IF(Flights[[#This Row],[Arrival Delay]]="","Cancelled",IF(Flights[[#This Row],[Arrival Delay]]&gt;15,"Delayed","On time"))</f>
        <v>On time</v>
      </c>
      <c r="V4256" t="str">
        <f>IF(Flights[[#This Row],[Status]]&lt;&gt;"Delayed","",IF(Flights[[#This Row],[Arrival Delay]]&gt;120,"Severe",IF(Flights[[#This Row],[Arrival Delay]]&gt;60,"Major","Moderate")))</f>
        <v/>
      </c>
      <c r="X4256" t="str">
        <f>IF(OR(AND(Flights[[#This Row],[Status]]="Cancelled",Flights[[#This Row],[Cancellation Reason]]="Airline/Carrier"),Flights[[#This Row],[Delay Type]]="Severe"),"Yes","No")</f>
        <v>No</v>
      </c>
    </row>
    <row r="4257" spans="1:24" x14ac:dyDescent="0.25">
      <c r="A4257" s="3">
        <v>42313</v>
      </c>
      <c r="B4257">
        <f>WEEKNUM(Flights[[#This Row],[Date]],2)</f>
        <v>45</v>
      </c>
      <c r="C4257">
        <f>WEEKDAY(Flights[[#This Row],[Date]],2)</f>
        <v>4</v>
      </c>
      <c r="D4257" t="s">
        <v>1897</v>
      </c>
      <c r="E4257" t="s">
        <v>1995</v>
      </c>
      <c r="F4257" t="s">
        <v>0</v>
      </c>
      <c r="G4257" t="s">
        <v>15</v>
      </c>
      <c r="H4257" t="str">
        <f>_xlfn.XLOOKUP(Flights[[#This Row],[Destination]],Airports!$A$1:$A$77,Airports!$D$1:$D$77,"Code not found")</f>
        <v>Las Vegas</v>
      </c>
      <c r="I4257" t="str" cm="1">
        <f t="array" ref="I4257">_xlfn.XLOOKUP(Flights[[#This Row],[Destination]],_xlfn._TRO_TRAILING(Airports!A:A),_xlfn._TRO_TRAILING(Airports!E:E),"Code not found")</f>
        <v>NV</v>
      </c>
      <c r="J4257" s="1">
        <v>0.66319444444444442</v>
      </c>
      <c r="K4257">
        <f>HOUR(Flights[[#This Row],[Scheduled Departure]])</f>
        <v>15</v>
      </c>
      <c r="L4257" s="1">
        <v>0.6694444444444444</v>
      </c>
      <c r="M4257">
        <v>9</v>
      </c>
      <c r="N4257">
        <v>57</v>
      </c>
      <c r="O4257" s="14">
        <f>Flights[[#This Row],[Length (min)]]/60</f>
        <v>0.95</v>
      </c>
      <c r="P4257">
        <v>236</v>
      </c>
      <c r="Q4257" s="17">
        <f>IFERROR(Flights[[#This Row],[Distance]]/Flights[[#This Row],[Length (hr)]],"")</f>
        <v>248.42105263157896</v>
      </c>
      <c r="R4257" s="1">
        <v>0.70833333333333337</v>
      </c>
      <c r="S4257" s="1">
        <v>0.70902777777777781</v>
      </c>
      <c r="T4257">
        <v>1</v>
      </c>
      <c r="U4257" t="str">
        <f>IF(Flights[[#This Row],[Arrival Delay]]="","Cancelled",IF(Flights[[#This Row],[Arrival Delay]]&gt;15,"Delayed","On time"))</f>
        <v>On time</v>
      </c>
      <c r="V4257" t="str">
        <f>IF(Flights[[#This Row],[Status]]&lt;&gt;"Delayed","",IF(Flights[[#This Row],[Arrival Delay]]&gt;120,"Severe",IF(Flights[[#This Row],[Arrival Delay]]&gt;60,"Major","Moderate")))</f>
        <v/>
      </c>
      <c r="X4257" t="str">
        <f>IF(OR(AND(Flights[[#This Row],[Status]]="Cancelled",Flights[[#This Row],[Cancellation Reason]]="Airline/Carrier"),Flights[[#This Row],[Delay Type]]="Severe"),"Yes","No")</f>
        <v>No</v>
      </c>
    </row>
    <row r="4258" spans="1:24" x14ac:dyDescent="0.25">
      <c r="A4258" s="3">
        <v>42313</v>
      </c>
      <c r="B4258">
        <f>WEEKNUM(Flights[[#This Row],[Date]],2)</f>
        <v>45</v>
      </c>
      <c r="C4258">
        <f>WEEKDAY(Flights[[#This Row],[Date]],2)</f>
        <v>4</v>
      </c>
      <c r="D4258" t="s">
        <v>595</v>
      </c>
      <c r="E4258" t="s">
        <v>1991</v>
      </c>
      <c r="F4258" t="s">
        <v>0</v>
      </c>
      <c r="G4258" t="s">
        <v>344</v>
      </c>
      <c r="H4258" t="str">
        <f>_xlfn.XLOOKUP(Flights[[#This Row],[Destination]],Airports!$A$1:$A$77,Airports!$D$1:$D$77,"Code not found")</f>
        <v>Seattle</v>
      </c>
      <c r="I4258" t="str" cm="1">
        <f t="array" ref="I4258">_xlfn.XLOOKUP(Flights[[#This Row],[Destination]],_xlfn._TRO_TRAILING(Airports!A:A),_xlfn._TRO_TRAILING(Airports!E:E),"Code not found")</f>
        <v>WA</v>
      </c>
      <c r="J4258" s="1">
        <v>0.73611111111111116</v>
      </c>
      <c r="K4258">
        <f>HOUR(Flights[[#This Row],[Scheduled Departure]])</f>
        <v>17</v>
      </c>
      <c r="L4258" s="1">
        <v>0.72777777777777775</v>
      </c>
      <c r="M4258">
        <v>-12</v>
      </c>
      <c r="N4258">
        <v>163</v>
      </c>
      <c r="O4258" s="14">
        <f>Flights[[#This Row],[Length (min)]]/60</f>
        <v>2.7166666666666668</v>
      </c>
      <c r="P4258">
        <v>954</v>
      </c>
      <c r="Q4258" s="17">
        <f>IFERROR(Flights[[#This Row],[Distance]]/Flights[[#This Row],[Length (hr)]],"")</f>
        <v>351.16564417177915</v>
      </c>
      <c r="R4258" s="1">
        <v>0.85069444444444442</v>
      </c>
      <c r="S4258" s="1">
        <v>0.84097222222222223</v>
      </c>
      <c r="T4258">
        <v>-14</v>
      </c>
      <c r="U4258" t="str">
        <f>IF(Flights[[#This Row],[Arrival Delay]]="","Cancelled",IF(Flights[[#This Row],[Arrival Delay]]&gt;15,"Delayed","On time"))</f>
        <v>On time</v>
      </c>
      <c r="V4258" t="str">
        <f>IF(Flights[[#This Row],[Status]]&lt;&gt;"Delayed","",IF(Flights[[#This Row],[Arrival Delay]]&gt;120,"Severe",IF(Flights[[#This Row],[Arrival Delay]]&gt;60,"Major","Moderate")))</f>
        <v/>
      </c>
      <c r="X4258" t="str">
        <f>IF(OR(AND(Flights[[#This Row],[Status]]="Cancelled",Flights[[#This Row],[Cancellation Reason]]="Airline/Carrier"),Flights[[#This Row],[Delay Type]]="Severe"),"Yes","No")</f>
        <v>No</v>
      </c>
    </row>
    <row r="4259" spans="1:24" x14ac:dyDescent="0.25">
      <c r="A4259" s="3">
        <v>42313</v>
      </c>
      <c r="B4259">
        <f>WEEKNUM(Flights[[#This Row],[Date]],2)</f>
        <v>45</v>
      </c>
      <c r="C4259">
        <f>WEEKDAY(Flights[[#This Row],[Date]],2)</f>
        <v>4</v>
      </c>
      <c r="D4259" t="s">
        <v>768</v>
      </c>
      <c r="E4259" t="s">
        <v>1990</v>
      </c>
      <c r="F4259" t="s">
        <v>0</v>
      </c>
      <c r="G4259" t="s">
        <v>273</v>
      </c>
      <c r="H4259" t="str">
        <f>_xlfn.XLOOKUP(Flights[[#This Row],[Destination]],Airports!$A$1:$A$77,Airports!$D$1:$D$77,"Code not found")</f>
        <v>Denver</v>
      </c>
      <c r="I4259" t="str" cm="1">
        <f t="array" ref="I4259">_xlfn.XLOOKUP(Flights[[#This Row],[Destination]],_xlfn._TRO_TRAILING(Airports!A:A),_xlfn._TRO_TRAILING(Airports!E:E),"Code not found")</f>
        <v>CO</v>
      </c>
      <c r="J4259" s="1">
        <v>0.75</v>
      </c>
      <c r="K4259">
        <f>HOUR(Flights[[#This Row],[Scheduled Departure]])</f>
        <v>18</v>
      </c>
      <c r="L4259" s="1">
        <v>0.74444444444444446</v>
      </c>
      <c r="M4259">
        <v>-8</v>
      </c>
      <c r="N4259">
        <v>135</v>
      </c>
      <c r="O4259" s="14">
        <f>Flights[[#This Row],[Length (min)]]/60</f>
        <v>2.25</v>
      </c>
      <c r="P4259">
        <v>862</v>
      </c>
      <c r="Q4259" s="17">
        <f>IFERROR(Flights[[#This Row],[Distance]]/Flights[[#This Row],[Length (hr)]],"")</f>
        <v>383.11111111111109</v>
      </c>
      <c r="R4259" s="1">
        <v>0.88888888888888884</v>
      </c>
      <c r="S4259" s="1">
        <v>0.87986111111111109</v>
      </c>
      <c r="T4259">
        <v>-13</v>
      </c>
      <c r="U4259" t="str">
        <f>IF(Flights[[#This Row],[Arrival Delay]]="","Cancelled",IF(Flights[[#This Row],[Arrival Delay]]&gt;15,"Delayed","On time"))</f>
        <v>On time</v>
      </c>
      <c r="V4259" t="str">
        <f>IF(Flights[[#This Row],[Status]]&lt;&gt;"Delayed","",IF(Flights[[#This Row],[Arrival Delay]]&gt;120,"Severe",IF(Flights[[#This Row],[Arrival Delay]]&gt;60,"Major","Moderate")))</f>
        <v/>
      </c>
      <c r="X4259" t="str">
        <f>IF(OR(AND(Flights[[#This Row],[Status]]="Cancelled",Flights[[#This Row],[Cancellation Reason]]="Airline/Carrier"),Flights[[#This Row],[Delay Type]]="Severe"),"Yes","No")</f>
        <v>No</v>
      </c>
    </row>
    <row r="4260" spans="1:24" x14ac:dyDescent="0.25">
      <c r="A4260" s="3">
        <v>42313</v>
      </c>
      <c r="B4260">
        <f>WEEKNUM(Flights[[#This Row],[Date]],2)</f>
        <v>45</v>
      </c>
      <c r="C4260">
        <f>WEEKDAY(Flights[[#This Row],[Date]],2)</f>
        <v>4</v>
      </c>
      <c r="D4260" t="s">
        <v>610</v>
      </c>
      <c r="E4260" t="s">
        <v>1996</v>
      </c>
      <c r="F4260" t="s">
        <v>0</v>
      </c>
      <c r="G4260" t="s">
        <v>9</v>
      </c>
      <c r="H4260" t="str">
        <f>_xlfn.XLOOKUP(Flights[[#This Row],[Destination]],Airports!$A$1:$A$77,Airports!$D$1:$D$77,"Code not found")</f>
        <v>San Francisco</v>
      </c>
      <c r="I4260" t="str" cm="1">
        <f t="array" ref="I4260">_xlfn.XLOOKUP(Flights[[#This Row],[Destination]],_xlfn._TRO_TRAILING(Airports!A:A),_xlfn._TRO_TRAILING(Airports!E:E),"Code not found")</f>
        <v>CA</v>
      </c>
      <c r="J4260" s="1">
        <v>0.77777777777777779</v>
      </c>
      <c r="K4260">
        <f>HOUR(Flights[[#This Row],[Scheduled Departure]])</f>
        <v>18</v>
      </c>
      <c r="L4260" s="1">
        <v>0.79652777777777772</v>
      </c>
      <c r="M4260">
        <v>27</v>
      </c>
      <c r="N4260">
        <v>71</v>
      </c>
      <c r="O4260" s="14">
        <f>Flights[[#This Row],[Length (min)]]/60</f>
        <v>1.1833333333333333</v>
      </c>
      <c r="P4260">
        <v>337</v>
      </c>
      <c r="Q4260" s="17">
        <f>IFERROR(Flights[[#This Row],[Distance]]/Flights[[#This Row],[Length (hr)]],"")</f>
        <v>284.78873239436621</v>
      </c>
      <c r="R4260" s="1">
        <v>0.82986111111111116</v>
      </c>
      <c r="S4260" s="1">
        <v>0.84583333333333333</v>
      </c>
      <c r="T4260">
        <v>23</v>
      </c>
      <c r="U4260" t="str">
        <f>IF(Flights[[#This Row],[Arrival Delay]]="","Cancelled",IF(Flights[[#This Row],[Arrival Delay]]&gt;15,"Delayed","On time"))</f>
        <v>Delayed</v>
      </c>
      <c r="V4260" t="str">
        <f>IF(Flights[[#This Row],[Status]]&lt;&gt;"Delayed","",IF(Flights[[#This Row],[Arrival Delay]]&gt;120,"Severe",IF(Flights[[#This Row],[Arrival Delay]]&gt;60,"Major","Moderate")))</f>
        <v>Moderate</v>
      </c>
      <c r="X4260" t="str">
        <f>IF(OR(AND(Flights[[#This Row],[Status]]="Cancelled",Flights[[#This Row],[Cancellation Reason]]="Airline/Carrier"),Flights[[#This Row],[Delay Type]]="Severe"),"Yes","No")</f>
        <v>No</v>
      </c>
    </row>
    <row r="4261" spans="1:24" x14ac:dyDescent="0.25">
      <c r="A4261" s="3">
        <v>42313</v>
      </c>
      <c r="B4261">
        <f>WEEKNUM(Flights[[#This Row],[Date]],2)</f>
        <v>45</v>
      </c>
      <c r="C4261">
        <f>WEEKDAY(Flights[[#This Row],[Date]],2)</f>
        <v>4</v>
      </c>
      <c r="D4261" t="s">
        <v>1272</v>
      </c>
      <c r="E4261" t="s">
        <v>1994</v>
      </c>
      <c r="F4261" t="s">
        <v>0</v>
      </c>
      <c r="G4261" t="s">
        <v>313</v>
      </c>
      <c r="H4261" t="str">
        <f>_xlfn.XLOOKUP(Flights[[#This Row],[Destination]],Airports!$A$1:$A$77,Airports!$D$1:$D$77,"Code not found")</f>
        <v>Monterey</v>
      </c>
      <c r="I4261" t="str" cm="1">
        <f t="array" ref="I4261">_xlfn.XLOOKUP(Flights[[#This Row],[Destination]],_xlfn._TRO_TRAILING(Airports!A:A),_xlfn._TRO_TRAILING(Airports!E:E),"Code not found")</f>
        <v>CA</v>
      </c>
      <c r="J4261" s="1">
        <v>0.90972222222222221</v>
      </c>
      <c r="K4261">
        <f>HOUR(Flights[[#This Row],[Scheduled Departure]])</f>
        <v>21</v>
      </c>
      <c r="L4261" s="1">
        <v>0.90833333333333333</v>
      </c>
      <c r="M4261">
        <v>-2</v>
      </c>
      <c r="N4261">
        <v>70</v>
      </c>
      <c r="O4261" s="14">
        <f>Flights[[#This Row],[Length (min)]]/60</f>
        <v>1.1666666666666667</v>
      </c>
      <c r="P4261">
        <v>266</v>
      </c>
      <c r="Q4261" s="17">
        <f>IFERROR(Flights[[#This Row],[Distance]]/Flights[[#This Row],[Length (hr)]],"")</f>
        <v>227.99999999999997</v>
      </c>
      <c r="R4261" s="1">
        <v>0.95694444444444449</v>
      </c>
      <c r="S4261" s="1">
        <v>0.95694444444444449</v>
      </c>
      <c r="T4261">
        <v>0</v>
      </c>
      <c r="U4261" t="str">
        <f>IF(Flights[[#This Row],[Arrival Delay]]="","Cancelled",IF(Flights[[#This Row],[Arrival Delay]]&gt;15,"Delayed","On time"))</f>
        <v>On time</v>
      </c>
      <c r="V4261" t="str">
        <f>IF(Flights[[#This Row],[Status]]&lt;&gt;"Delayed","",IF(Flights[[#This Row],[Arrival Delay]]&gt;120,"Severe",IF(Flights[[#This Row],[Arrival Delay]]&gt;60,"Major","Moderate")))</f>
        <v/>
      </c>
      <c r="X4261" t="str">
        <f>IF(OR(AND(Flights[[#This Row],[Status]]="Cancelled",Flights[[#This Row],[Cancellation Reason]]="Airline/Carrier"),Flights[[#This Row],[Delay Type]]="Severe"),"Yes","No")</f>
        <v>No</v>
      </c>
    </row>
    <row r="4262" spans="1:24" x14ac:dyDescent="0.25">
      <c r="A4262" s="3">
        <v>42313</v>
      </c>
      <c r="B4262">
        <f>WEEKNUM(Flights[[#This Row],[Date]],2)</f>
        <v>45</v>
      </c>
      <c r="C4262">
        <f>WEEKDAY(Flights[[#This Row],[Date]],2)</f>
        <v>4</v>
      </c>
      <c r="D4262" t="s">
        <v>781</v>
      </c>
      <c r="E4262" t="s">
        <v>1990</v>
      </c>
      <c r="F4262" t="s">
        <v>0</v>
      </c>
      <c r="G4262" t="s">
        <v>16</v>
      </c>
      <c r="H4262" t="str">
        <f>_xlfn.XLOOKUP(Flights[[#This Row],[Destination]],Airports!$A$1:$A$77,Airports!$D$1:$D$77,"Code not found")</f>
        <v>Dulles</v>
      </c>
      <c r="I4262" t="str" cm="1">
        <f t="array" ref="I4262">_xlfn.XLOOKUP(Flights[[#This Row],[Destination]],_xlfn._TRO_TRAILING(Airports!A:A),_xlfn._TRO_TRAILING(Airports!E:E),"Code not found")</f>
        <v>VA</v>
      </c>
      <c r="J4262" s="1">
        <v>0.96875</v>
      </c>
      <c r="K4262">
        <f>HOUR(Flights[[#This Row],[Scheduled Departure]])</f>
        <v>23</v>
      </c>
      <c r="L4262" s="1">
        <v>0.97291666666666665</v>
      </c>
      <c r="M4262">
        <v>6</v>
      </c>
      <c r="N4262">
        <v>273</v>
      </c>
      <c r="O4262" s="14">
        <f>Flights[[#This Row],[Length (min)]]/60</f>
        <v>4.55</v>
      </c>
      <c r="P4262">
        <v>2288</v>
      </c>
      <c r="Q4262" s="17">
        <f>IFERROR(Flights[[#This Row],[Distance]]/Flights[[#This Row],[Length (hr)]],"")</f>
        <v>502.85714285714289</v>
      </c>
      <c r="R4262" s="1">
        <v>0.29652777777777778</v>
      </c>
      <c r="S4262" s="1">
        <v>0.28749999999999998</v>
      </c>
      <c r="T4262">
        <v>-13</v>
      </c>
      <c r="U4262" t="str">
        <f>IF(Flights[[#This Row],[Arrival Delay]]="","Cancelled",IF(Flights[[#This Row],[Arrival Delay]]&gt;15,"Delayed","On time"))</f>
        <v>On time</v>
      </c>
      <c r="V4262" t="str">
        <f>IF(Flights[[#This Row],[Status]]&lt;&gt;"Delayed","",IF(Flights[[#This Row],[Arrival Delay]]&gt;120,"Severe",IF(Flights[[#This Row],[Arrival Delay]]&gt;60,"Major","Moderate")))</f>
        <v/>
      </c>
      <c r="X4262" t="str">
        <f>IF(OR(AND(Flights[[#This Row],[Status]]="Cancelled",Flights[[#This Row],[Cancellation Reason]]="Airline/Carrier"),Flights[[#This Row],[Delay Type]]="Severe"),"Yes","No")</f>
        <v>No</v>
      </c>
    </row>
    <row r="4263" spans="1:24" x14ac:dyDescent="0.25">
      <c r="A4263" s="3">
        <v>42314</v>
      </c>
      <c r="B4263">
        <f>WEEKNUM(Flights[[#This Row],[Date]],2)</f>
        <v>45</v>
      </c>
      <c r="C4263">
        <f>WEEKDAY(Flights[[#This Row],[Date]],2)</f>
        <v>5</v>
      </c>
      <c r="D4263" t="s">
        <v>42</v>
      </c>
      <c r="E4263" t="s">
        <v>1987</v>
      </c>
      <c r="F4263" t="s">
        <v>0</v>
      </c>
      <c r="G4263" t="s">
        <v>12</v>
      </c>
      <c r="H4263" t="str">
        <f>_xlfn.XLOOKUP(Flights[[#This Row],[Destination]],Airports!$A$1:$A$77,Airports!$D$1:$D$77,"Code not found")</f>
        <v>New York</v>
      </c>
      <c r="I4263" t="str" cm="1">
        <f t="array" ref="I4263">_xlfn.XLOOKUP(Flights[[#This Row],[Destination]],_xlfn._TRO_TRAILING(Airports!A:A),_xlfn._TRO_TRAILING(Airports!E:E),"Code not found")</f>
        <v>NY</v>
      </c>
      <c r="J4263" s="1">
        <v>0.29166666666666669</v>
      </c>
      <c r="K4263">
        <f>HOUR(Flights[[#This Row],[Scheduled Departure]])</f>
        <v>7</v>
      </c>
      <c r="L4263" s="1">
        <v>0.28888888888888886</v>
      </c>
      <c r="M4263">
        <v>-4</v>
      </c>
      <c r="N4263">
        <v>293</v>
      </c>
      <c r="O4263" s="14">
        <f>Flights[[#This Row],[Length (min)]]/60</f>
        <v>4.8833333333333337</v>
      </c>
      <c r="P4263">
        <v>2475</v>
      </c>
      <c r="Q4263" s="17">
        <f>IFERROR(Flights[[#This Row],[Distance]]/Flights[[#This Row],[Length (hr)]],"")</f>
        <v>506.82593856655285</v>
      </c>
      <c r="R4263" s="1">
        <v>0.64097222222222228</v>
      </c>
      <c r="S4263" s="1">
        <v>0.61736111111111114</v>
      </c>
      <c r="T4263">
        <v>-34</v>
      </c>
      <c r="U4263" t="str">
        <f>IF(Flights[[#This Row],[Arrival Delay]]="","Cancelled",IF(Flights[[#This Row],[Arrival Delay]]&gt;15,"Delayed","On time"))</f>
        <v>On time</v>
      </c>
      <c r="V4263" t="str">
        <f>IF(Flights[[#This Row],[Status]]&lt;&gt;"Delayed","",IF(Flights[[#This Row],[Arrival Delay]]&gt;120,"Severe",IF(Flights[[#This Row],[Arrival Delay]]&gt;60,"Major","Moderate")))</f>
        <v/>
      </c>
      <c r="X4263" t="str">
        <f>IF(OR(AND(Flights[[#This Row],[Status]]="Cancelled",Flights[[#This Row],[Cancellation Reason]]="Airline/Carrier"),Flights[[#This Row],[Delay Type]]="Severe"),"Yes","No")</f>
        <v>No</v>
      </c>
    </row>
    <row r="4264" spans="1:24" x14ac:dyDescent="0.25">
      <c r="A4264" s="3">
        <v>42314</v>
      </c>
      <c r="B4264">
        <f>WEEKNUM(Flights[[#This Row],[Date]],2)</f>
        <v>45</v>
      </c>
      <c r="C4264">
        <f>WEEKDAY(Flights[[#This Row],[Date]],2)</f>
        <v>5</v>
      </c>
      <c r="D4264" t="s">
        <v>1423</v>
      </c>
      <c r="E4264" t="s">
        <v>1994</v>
      </c>
      <c r="F4264" t="s">
        <v>0</v>
      </c>
      <c r="G4264" t="s">
        <v>7</v>
      </c>
      <c r="H4264" t="str">
        <f>_xlfn.XLOOKUP(Flights[[#This Row],[Destination]],Airports!$A$1:$A$77,Airports!$D$1:$D$77,"Code not found")</f>
        <v>Austin</v>
      </c>
      <c r="I4264" t="str" cm="1">
        <f t="array" ref="I4264">_xlfn.XLOOKUP(Flights[[#This Row],[Destination]],_xlfn._TRO_TRAILING(Airports!A:A),_xlfn._TRO_TRAILING(Airports!E:E),"Code not found")</f>
        <v>TX</v>
      </c>
      <c r="J4264" s="1">
        <v>0.34861111111111109</v>
      </c>
      <c r="K4264">
        <f>HOUR(Flights[[#This Row],[Scheduled Departure]])</f>
        <v>8</v>
      </c>
      <c r="L4264" s="1">
        <v>0.45833333333333331</v>
      </c>
      <c r="M4264">
        <v>158</v>
      </c>
      <c r="N4264">
        <v>189</v>
      </c>
      <c r="O4264" s="14">
        <f>Flights[[#This Row],[Length (min)]]/60</f>
        <v>3.15</v>
      </c>
      <c r="P4264">
        <v>1242</v>
      </c>
      <c r="Q4264" s="17">
        <f>IFERROR(Flights[[#This Row],[Distance]]/Flights[[#This Row],[Length (hr)]],"")</f>
        <v>394.28571428571428</v>
      </c>
      <c r="R4264" s="1">
        <v>0.55833333333333335</v>
      </c>
      <c r="S4264" s="1">
        <v>0.67291666666666672</v>
      </c>
      <c r="T4264">
        <v>165</v>
      </c>
      <c r="U4264" t="str">
        <f>IF(Flights[[#This Row],[Arrival Delay]]="","Cancelled",IF(Flights[[#This Row],[Arrival Delay]]&gt;15,"Delayed","On time"))</f>
        <v>Delayed</v>
      </c>
      <c r="V4264" t="str">
        <f>IF(Flights[[#This Row],[Status]]&lt;&gt;"Delayed","",IF(Flights[[#This Row],[Arrival Delay]]&gt;120,"Severe",IF(Flights[[#This Row],[Arrival Delay]]&gt;60,"Major","Moderate")))</f>
        <v>Severe</v>
      </c>
      <c r="X4264" t="str">
        <f>IF(OR(AND(Flights[[#This Row],[Status]]="Cancelled",Flights[[#This Row],[Cancellation Reason]]="Airline/Carrier"),Flights[[#This Row],[Delay Type]]="Severe"),"Yes","No")</f>
        <v>Yes</v>
      </c>
    </row>
    <row r="4265" spans="1:24" x14ac:dyDescent="0.25">
      <c r="A4265" s="3">
        <v>42314</v>
      </c>
      <c r="B4265">
        <f>WEEKNUM(Flights[[#This Row],[Date]],2)</f>
        <v>45</v>
      </c>
      <c r="C4265">
        <f>WEEKDAY(Flights[[#This Row],[Date]],2)</f>
        <v>5</v>
      </c>
      <c r="D4265" t="s">
        <v>718</v>
      </c>
      <c r="E4265" t="s">
        <v>1994</v>
      </c>
      <c r="F4265" t="s">
        <v>0</v>
      </c>
      <c r="G4265" t="s">
        <v>313</v>
      </c>
      <c r="H4265" t="str">
        <f>_xlfn.XLOOKUP(Flights[[#This Row],[Destination]],Airports!$A$1:$A$77,Airports!$D$1:$D$77,"Code not found")</f>
        <v>Monterey</v>
      </c>
      <c r="I4265" t="str" cm="1">
        <f t="array" ref="I4265">_xlfn.XLOOKUP(Flights[[#This Row],[Destination]],_xlfn._TRO_TRAILING(Airports!A:A),_xlfn._TRO_TRAILING(Airports!E:E),"Code not found")</f>
        <v>CA</v>
      </c>
      <c r="J4265" s="1">
        <v>0.375</v>
      </c>
      <c r="K4265">
        <f>HOUR(Flights[[#This Row],[Scheduled Departure]])</f>
        <v>9</v>
      </c>
      <c r="L4265" s="1">
        <v>0.375</v>
      </c>
      <c r="M4265">
        <v>0</v>
      </c>
      <c r="N4265">
        <v>69</v>
      </c>
      <c r="O4265" s="14">
        <f>Flights[[#This Row],[Length (min)]]/60</f>
        <v>1.1499999999999999</v>
      </c>
      <c r="P4265">
        <v>266</v>
      </c>
      <c r="Q4265" s="17">
        <f>IFERROR(Flights[[#This Row],[Distance]]/Flights[[#This Row],[Length (hr)]],"")</f>
        <v>231.30434782608697</v>
      </c>
      <c r="R4265" s="1">
        <v>0.4284722222222222</v>
      </c>
      <c r="S4265" s="1">
        <v>0.42291666666666666</v>
      </c>
      <c r="T4265">
        <v>-8</v>
      </c>
      <c r="U4265" t="str">
        <f>IF(Flights[[#This Row],[Arrival Delay]]="","Cancelled",IF(Flights[[#This Row],[Arrival Delay]]&gt;15,"Delayed","On time"))</f>
        <v>On time</v>
      </c>
      <c r="V4265" t="str">
        <f>IF(Flights[[#This Row],[Status]]&lt;&gt;"Delayed","",IF(Flights[[#This Row],[Arrival Delay]]&gt;120,"Severe",IF(Flights[[#This Row],[Arrival Delay]]&gt;60,"Major","Moderate")))</f>
        <v/>
      </c>
      <c r="X4265" t="str">
        <f>IF(OR(AND(Flights[[#This Row],[Status]]="Cancelled",Flights[[#This Row],[Cancellation Reason]]="Airline/Carrier"),Flights[[#This Row],[Delay Type]]="Severe"),"Yes","No")</f>
        <v>No</v>
      </c>
    </row>
    <row r="4266" spans="1:24" x14ac:dyDescent="0.25">
      <c r="A4266" s="3">
        <v>42314</v>
      </c>
      <c r="B4266">
        <f>WEEKNUM(Flights[[#This Row],[Date]],2)</f>
        <v>45</v>
      </c>
      <c r="C4266">
        <f>WEEKDAY(Flights[[#This Row],[Date]],2)</f>
        <v>5</v>
      </c>
      <c r="D4266" t="s">
        <v>134</v>
      </c>
      <c r="E4266" t="s">
        <v>1987</v>
      </c>
      <c r="F4266" t="s">
        <v>0</v>
      </c>
      <c r="G4266" t="s">
        <v>3</v>
      </c>
      <c r="H4266" t="str">
        <f>_xlfn.XLOOKUP(Flights[[#This Row],[Destination]],Airports!$A$1:$A$77,Airports!$D$1:$D$77,"Code not found")</f>
        <v>Dallas</v>
      </c>
      <c r="I4266" t="str" cm="1">
        <f t="array" ref="I4266">_xlfn.XLOOKUP(Flights[[#This Row],[Destination]],_xlfn._TRO_TRAILING(Airports!A:A),_xlfn._TRO_TRAILING(Airports!E:E),"Code not found")</f>
        <v>TX</v>
      </c>
      <c r="J4266" s="1">
        <v>0.39930555555555558</v>
      </c>
      <c r="K4266">
        <f>HOUR(Flights[[#This Row],[Scheduled Departure]])</f>
        <v>9</v>
      </c>
      <c r="L4266" s="1">
        <v>0.40416666666666667</v>
      </c>
      <c r="M4266">
        <v>7</v>
      </c>
      <c r="N4266">
        <v>178</v>
      </c>
      <c r="O4266" s="14">
        <f>Flights[[#This Row],[Length (min)]]/60</f>
        <v>2.9666666666666668</v>
      </c>
      <c r="P4266">
        <v>1235</v>
      </c>
      <c r="Q4266" s="17">
        <f>IFERROR(Flights[[#This Row],[Distance]]/Flights[[#This Row],[Length (hr)]],"")</f>
        <v>416.29213483146066</v>
      </c>
      <c r="R4266" s="1">
        <v>0.61111111111111116</v>
      </c>
      <c r="S4266" s="1">
        <v>0.61111111111111116</v>
      </c>
      <c r="T4266">
        <v>0</v>
      </c>
      <c r="U4266" t="str">
        <f>IF(Flights[[#This Row],[Arrival Delay]]="","Cancelled",IF(Flights[[#This Row],[Arrival Delay]]&gt;15,"Delayed","On time"))</f>
        <v>On time</v>
      </c>
      <c r="V4266" t="str">
        <f>IF(Flights[[#This Row],[Status]]&lt;&gt;"Delayed","",IF(Flights[[#This Row],[Arrival Delay]]&gt;120,"Severe",IF(Flights[[#This Row],[Arrival Delay]]&gt;60,"Major","Moderate")))</f>
        <v/>
      </c>
      <c r="X4266" t="str">
        <f>IF(OR(AND(Flights[[#This Row],[Status]]="Cancelled",Flights[[#This Row],[Cancellation Reason]]="Airline/Carrier"),Flights[[#This Row],[Delay Type]]="Severe"),"Yes","No")</f>
        <v>No</v>
      </c>
    </row>
    <row r="4267" spans="1:24" x14ac:dyDescent="0.25">
      <c r="A4267" s="3">
        <v>42314</v>
      </c>
      <c r="B4267">
        <f>WEEKNUM(Flights[[#This Row],[Date]],2)</f>
        <v>45</v>
      </c>
      <c r="C4267">
        <f>WEEKDAY(Flights[[#This Row],[Date]],2)</f>
        <v>5</v>
      </c>
      <c r="D4267" t="s">
        <v>230</v>
      </c>
      <c r="E4267" t="s">
        <v>1987</v>
      </c>
      <c r="F4267" t="s">
        <v>0</v>
      </c>
      <c r="G4267" t="s">
        <v>22</v>
      </c>
      <c r="H4267" t="str">
        <f>_xlfn.XLOOKUP(Flights[[#This Row],[Destination]],Airports!$A$1:$A$77,Airports!$D$1:$D$77,"Code not found")</f>
        <v>Columbus</v>
      </c>
      <c r="I4267" t="str" cm="1">
        <f t="array" ref="I4267">_xlfn.XLOOKUP(Flights[[#This Row],[Destination]],_xlfn._TRO_TRAILING(Airports!A:A),_xlfn._TRO_TRAILING(Airports!E:E),"Code not found")</f>
        <v>OH</v>
      </c>
      <c r="J4267" s="1">
        <v>0.39930555555555558</v>
      </c>
      <c r="K4267">
        <f>HOUR(Flights[[#This Row],[Scheduled Departure]])</f>
        <v>9</v>
      </c>
      <c r="L4267" s="1">
        <v>0.39791666666666664</v>
      </c>
      <c r="M4267">
        <v>-2</v>
      </c>
      <c r="N4267">
        <v>261</v>
      </c>
      <c r="O4267" s="14">
        <f>Flights[[#This Row],[Length (min)]]/60</f>
        <v>4.3499999999999996</v>
      </c>
      <c r="P4267">
        <v>1995</v>
      </c>
      <c r="Q4267" s="17">
        <f>IFERROR(Flights[[#This Row],[Distance]]/Flights[[#This Row],[Length (hr)]],"")</f>
        <v>458.62068965517244</v>
      </c>
      <c r="R4267" s="1">
        <v>0.70972222222222225</v>
      </c>
      <c r="S4267" s="1">
        <v>0.70416666666666672</v>
      </c>
      <c r="T4267">
        <v>-8</v>
      </c>
      <c r="U4267" t="str">
        <f>IF(Flights[[#This Row],[Arrival Delay]]="","Cancelled",IF(Flights[[#This Row],[Arrival Delay]]&gt;15,"Delayed","On time"))</f>
        <v>On time</v>
      </c>
      <c r="V4267" t="str">
        <f>IF(Flights[[#This Row],[Status]]&lt;&gt;"Delayed","",IF(Flights[[#This Row],[Arrival Delay]]&gt;120,"Severe",IF(Flights[[#This Row],[Arrival Delay]]&gt;60,"Major","Moderate")))</f>
        <v/>
      </c>
      <c r="X4267" t="str">
        <f>IF(OR(AND(Flights[[#This Row],[Status]]="Cancelled",Flights[[#This Row],[Cancellation Reason]]="Airline/Carrier"),Flights[[#This Row],[Delay Type]]="Severe"),"Yes","No")</f>
        <v>No</v>
      </c>
    </row>
    <row r="4268" spans="1:24" x14ac:dyDescent="0.25">
      <c r="A4268" s="3">
        <v>42314</v>
      </c>
      <c r="B4268">
        <f>WEEKNUM(Flights[[#This Row],[Date]],2)</f>
        <v>45</v>
      </c>
      <c r="C4268">
        <f>WEEKDAY(Flights[[#This Row],[Date]],2)</f>
        <v>5</v>
      </c>
      <c r="D4268" t="s">
        <v>1354</v>
      </c>
      <c r="E4268" t="s">
        <v>1995</v>
      </c>
      <c r="F4268" t="s">
        <v>0</v>
      </c>
      <c r="G4268" t="s">
        <v>340</v>
      </c>
      <c r="H4268" t="str">
        <f>_xlfn.XLOOKUP(Flights[[#This Row],[Destination]],Airports!$A$1:$A$77,Airports!$D$1:$D$77,"Code not found")</f>
        <v>San Antonio</v>
      </c>
      <c r="I4268" t="str" cm="1">
        <f t="array" ref="I4268">_xlfn.XLOOKUP(Flights[[#This Row],[Destination]],_xlfn._TRO_TRAILING(Airports!A:A),_xlfn._TRO_TRAILING(Airports!E:E),"Code not found")</f>
        <v>TX</v>
      </c>
      <c r="J4268" s="1">
        <v>0.40277777777777779</v>
      </c>
      <c r="K4268">
        <f>HOUR(Flights[[#This Row],[Scheduled Departure]])</f>
        <v>9</v>
      </c>
      <c r="L4268" s="1">
        <v>0.40277777777777779</v>
      </c>
      <c r="M4268">
        <v>0</v>
      </c>
      <c r="N4268">
        <v>168</v>
      </c>
      <c r="O4268" s="14">
        <f>Flights[[#This Row],[Length (min)]]/60</f>
        <v>2.8</v>
      </c>
      <c r="P4268">
        <v>1211</v>
      </c>
      <c r="Q4268" s="17">
        <f>IFERROR(Flights[[#This Row],[Distance]]/Flights[[#This Row],[Length (hr)]],"")</f>
        <v>432.5</v>
      </c>
      <c r="R4268" s="1">
        <v>0.60069444444444442</v>
      </c>
      <c r="S4268" s="1">
        <v>0.60277777777777775</v>
      </c>
      <c r="T4268">
        <v>3</v>
      </c>
      <c r="U4268" t="str">
        <f>IF(Flights[[#This Row],[Arrival Delay]]="","Cancelled",IF(Flights[[#This Row],[Arrival Delay]]&gt;15,"Delayed","On time"))</f>
        <v>On time</v>
      </c>
      <c r="V4268" t="str">
        <f>IF(Flights[[#This Row],[Status]]&lt;&gt;"Delayed","",IF(Flights[[#This Row],[Arrival Delay]]&gt;120,"Severe",IF(Flights[[#This Row],[Arrival Delay]]&gt;60,"Major","Moderate")))</f>
        <v/>
      </c>
      <c r="X4268" t="str">
        <f>IF(OR(AND(Flights[[#This Row],[Status]]="Cancelled",Flights[[#This Row],[Cancellation Reason]]="Airline/Carrier"),Flights[[#This Row],[Delay Type]]="Severe"),"Yes","No")</f>
        <v>No</v>
      </c>
    </row>
    <row r="4269" spans="1:24" x14ac:dyDescent="0.25">
      <c r="A4269" s="3">
        <v>42314</v>
      </c>
      <c r="B4269">
        <f>WEEKNUM(Flights[[#This Row],[Date]],2)</f>
        <v>45</v>
      </c>
      <c r="C4269">
        <f>WEEKDAY(Flights[[#This Row],[Date]],2)</f>
        <v>5</v>
      </c>
      <c r="D4269" t="s">
        <v>498</v>
      </c>
      <c r="E4269" t="s">
        <v>1989</v>
      </c>
      <c r="F4269" t="s">
        <v>0</v>
      </c>
      <c r="G4269" t="s">
        <v>268</v>
      </c>
      <c r="H4269" t="str">
        <f>_xlfn.XLOOKUP(Flights[[#This Row],[Destination]],Airports!$A$1:$A$77,Airports!$D$1:$D$77,"Code not found")</f>
        <v>Convington</v>
      </c>
      <c r="I4269" t="str" cm="1">
        <f t="array" ref="I4269">_xlfn.XLOOKUP(Flights[[#This Row],[Destination]],_xlfn._TRO_TRAILING(Airports!A:A),_xlfn._TRO_TRAILING(Airports!E:E),"Code not found")</f>
        <v>KY</v>
      </c>
      <c r="J4269" s="1">
        <v>0.51041666666666663</v>
      </c>
      <c r="K4269">
        <f>HOUR(Flights[[#This Row],[Scheduled Departure]])</f>
        <v>12</v>
      </c>
      <c r="L4269" s="1">
        <v>0.51041666666666663</v>
      </c>
      <c r="M4269">
        <v>0</v>
      </c>
      <c r="N4269">
        <v>223</v>
      </c>
      <c r="O4269" s="14">
        <f>Flights[[#This Row],[Length (min)]]/60</f>
        <v>3.7166666666666668</v>
      </c>
      <c r="P4269">
        <v>1900</v>
      </c>
      <c r="Q4269" s="17">
        <f>IFERROR(Flights[[#This Row],[Distance]]/Flights[[#This Row],[Length (hr)]],"")</f>
        <v>511.21076233183857</v>
      </c>
      <c r="R4269" s="1">
        <v>0.80555555555555558</v>
      </c>
      <c r="S4269" s="1">
        <v>0.79027777777777775</v>
      </c>
      <c r="T4269">
        <v>-22</v>
      </c>
      <c r="U4269" t="str">
        <f>IF(Flights[[#This Row],[Arrival Delay]]="","Cancelled",IF(Flights[[#This Row],[Arrival Delay]]&gt;15,"Delayed","On time"))</f>
        <v>On time</v>
      </c>
      <c r="V4269" t="str">
        <f>IF(Flights[[#This Row],[Status]]&lt;&gt;"Delayed","",IF(Flights[[#This Row],[Arrival Delay]]&gt;120,"Severe",IF(Flights[[#This Row],[Arrival Delay]]&gt;60,"Major","Moderate")))</f>
        <v/>
      </c>
      <c r="X4269" t="str">
        <f>IF(OR(AND(Flights[[#This Row],[Status]]="Cancelled",Flights[[#This Row],[Cancellation Reason]]="Airline/Carrier"),Flights[[#This Row],[Delay Type]]="Severe"),"Yes","No")</f>
        <v>No</v>
      </c>
    </row>
    <row r="4270" spans="1:24" x14ac:dyDescent="0.25">
      <c r="A4270" s="3">
        <v>42314</v>
      </c>
      <c r="B4270">
        <f>WEEKNUM(Flights[[#This Row],[Date]],2)</f>
        <v>45</v>
      </c>
      <c r="C4270">
        <f>WEEKDAY(Flights[[#This Row],[Date]],2)</f>
        <v>5</v>
      </c>
      <c r="D4270" t="s">
        <v>1882</v>
      </c>
      <c r="E4270" t="s">
        <v>1995</v>
      </c>
      <c r="F4270" t="s">
        <v>0</v>
      </c>
      <c r="G4270" t="s">
        <v>347</v>
      </c>
      <c r="H4270" t="str">
        <f>_xlfn.XLOOKUP(Flights[[#This Row],[Destination]],Airports!$A$1:$A$77,Airports!$D$1:$D$77,"Code not found")</f>
        <v>San Jose</v>
      </c>
      <c r="I4270" t="str" cm="1">
        <f t="array" ref="I4270">_xlfn.XLOOKUP(Flights[[#This Row],[Destination]],_xlfn._TRO_TRAILING(Airports!A:A),_xlfn._TRO_TRAILING(Airports!E:E),"Code not found")</f>
        <v>CA</v>
      </c>
      <c r="J4270" s="1">
        <v>0.51388888888888884</v>
      </c>
      <c r="K4270">
        <f>HOUR(Flights[[#This Row],[Scheduled Departure]])</f>
        <v>12</v>
      </c>
      <c r="L4270" s="1">
        <v>0.53125</v>
      </c>
      <c r="M4270">
        <v>25</v>
      </c>
      <c r="N4270">
        <v>63</v>
      </c>
      <c r="O4270" s="14">
        <f>Flights[[#This Row],[Length (min)]]/60</f>
        <v>1.05</v>
      </c>
      <c r="P4270">
        <v>308</v>
      </c>
      <c r="Q4270" s="17">
        <f>IFERROR(Flights[[#This Row],[Distance]]/Flights[[#This Row],[Length (hr)]],"")</f>
        <v>293.33333333333331</v>
      </c>
      <c r="R4270" s="1">
        <v>0.5625</v>
      </c>
      <c r="S4270" s="1">
        <v>0.57499999999999996</v>
      </c>
      <c r="T4270">
        <v>18</v>
      </c>
      <c r="U4270" t="str">
        <f>IF(Flights[[#This Row],[Arrival Delay]]="","Cancelled",IF(Flights[[#This Row],[Arrival Delay]]&gt;15,"Delayed","On time"))</f>
        <v>Delayed</v>
      </c>
      <c r="V4270" t="str">
        <f>IF(Flights[[#This Row],[Status]]&lt;&gt;"Delayed","",IF(Flights[[#This Row],[Arrival Delay]]&gt;120,"Severe",IF(Flights[[#This Row],[Arrival Delay]]&gt;60,"Major","Moderate")))</f>
        <v>Moderate</v>
      </c>
      <c r="X4270" t="str">
        <f>IF(OR(AND(Flights[[#This Row],[Status]]="Cancelled",Flights[[#This Row],[Cancellation Reason]]="Airline/Carrier"),Flights[[#This Row],[Delay Type]]="Severe"),"Yes","No")</f>
        <v>No</v>
      </c>
    </row>
    <row r="4271" spans="1:24" x14ac:dyDescent="0.25">
      <c r="A4271" s="3">
        <v>42314</v>
      </c>
      <c r="B4271">
        <f>WEEKNUM(Flights[[#This Row],[Date]],2)</f>
        <v>45</v>
      </c>
      <c r="C4271">
        <f>WEEKDAY(Flights[[#This Row],[Date]],2)</f>
        <v>5</v>
      </c>
      <c r="D4271" t="s">
        <v>71</v>
      </c>
      <c r="E4271" t="s">
        <v>1987</v>
      </c>
      <c r="F4271" t="s">
        <v>0</v>
      </c>
      <c r="G4271" t="s">
        <v>15</v>
      </c>
      <c r="H4271" t="str">
        <f>_xlfn.XLOOKUP(Flights[[#This Row],[Destination]],Airports!$A$1:$A$77,Airports!$D$1:$D$77,"Code not found")</f>
        <v>Las Vegas</v>
      </c>
      <c r="I4271" t="str" cm="1">
        <f t="array" ref="I4271">_xlfn.XLOOKUP(Flights[[#This Row],[Destination]],_xlfn._TRO_TRAILING(Airports!A:A),_xlfn._TRO_TRAILING(Airports!E:E),"Code not found")</f>
        <v>NV</v>
      </c>
      <c r="J4271" s="1">
        <v>0.52083333333333337</v>
      </c>
      <c r="K4271">
        <f>HOUR(Flights[[#This Row],[Scheduled Departure]])</f>
        <v>12</v>
      </c>
      <c r="L4271" s="1">
        <v>0.51944444444444449</v>
      </c>
      <c r="M4271">
        <v>-2</v>
      </c>
      <c r="N4271">
        <v>67</v>
      </c>
      <c r="O4271" s="14">
        <f>Flights[[#This Row],[Length (min)]]/60</f>
        <v>1.1166666666666667</v>
      </c>
      <c r="P4271">
        <v>236</v>
      </c>
      <c r="Q4271" s="17">
        <f>IFERROR(Flights[[#This Row],[Distance]]/Flights[[#This Row],[Length (hr)]],"")</f>
        <v>211.34328358208955</v>
      </c>
      <c r="R4271" s="1">
        <v>0.57222222222222219</v>
      </c>
      <c r="S4271" s="1">
        <v>0.56597222222222221</v>
      </c>
      <c r="T4271">
        <v>-9</v>
      </c>
      <c r="U4271" t="str">
        <f>IF(Flights[[#This Row],[Arrival Delay]]="","Cancelled",IF(Flights[[#This Row],[Arrival Delay]]&gt;15,"Delayed","On time"))</f>
        <v>On time</v>
      </c>
      <c r="V4271" t="str">
        <f>IF(Flights[[#This Row],[Status]]&lt;&gt;"Delayed","",IF(Flights[[#This Row],[Arrival Delay]]&gt;120,"Severe",IF(Flights[[#This Row],[Arrival Delay]]&gt;60,"Major","Moderate")))</f>
        <v/>
      </c>
      <c r="X4271" t="str">
        <f>IF(OR(AND(Flights[[#This Row],[Status]]="Cancelled",Flights[[#This Row],[Cancellation Reason]]="Airline/Carrier"),Flights[[#This Row],[Delay Type]]="Severe"),"Yes","No")</f>
        <v>No</v>
      </c>
    </row>
    <row r="4272" spans="1:24" x14ac:dyDescent="0.25">
      <c r="A4272" s="3">
        <v>42314</v>
      </c>
      <c r="B4272">
        <f>WEEKNUM(Flights[[#This Row],[Date]],2)</f>
        <v>45</v>
      </c>
      <c r="C4272">
        <f>WEEKDAY(Flights[[#This Row],[Date]],2)</f>
        <v>5</v>
      </c>
      <c r="D4272" t="s">
        <v>508</v>
      </c>
      <c r="E4272" t="s">
        <v>1990</v>
      </c>
      <c r="F4272" t="s">
        <v>0</v>
      </c>
      <c r="G4272" t="s">
        <v>17</v>
      </c>
      <c r="H4272" t="str">
        <f>_xlfn.XLOOKUP(Flights[[#This Row],[Destination]],Airports!$A$1:$A$77,Airports!$D$1:$D$77,"Code not found")</f>
        <v>Honolulu</v>
      </c>
      <c r="I4272" t="str" cm="1">
        <f t="array" ref="I4272">_xlfn.XLOOKUP(Flights[[#This Row],[Destination]],_xlfn._TRO_TRAILING(Airports!A:A),_xlfn._TRO_TRAILING(Airports!E:E),"Code not found")</f>
        <v>HI</v>
      </c>
      <c r="J4272" s="1">
        <v>0.53819444444444442</v>
      </c>
      <c r="K4272">
        <f>HOUR(Flights[[#This Row],[Scheduled Departure]])</f>
        <v>12</v>
      </c>
      <c r="L4272" s="1">
        <v>0.53819444444444442</v>
      </c>
      <c r="M4272">
        <v>0</v>
      </c>
      <c r="N4272">
        <v>345</v>
      </c>
      <c r="O4272" s="14">
        <f>Flights[[#This Row],[Length (min)]]/60</f>
        <v>5.75</v>
      </c>
      <c r="P4272">
        <v>2556</v>
      </c>
      <c r="Q4272" s="17">
        <f>IFERROR(Flights[[#This Row],[Distance]]/Flights[[#This Row],[Length (hr)]],"")</f>
        <v>444.52173913043481</v>
      </c>
      <c r="R4272" s="1">
        <v>0.70694444444444449</v>
      </c>
      <c r="S4272" s="1">
        <v>0.69444444444444442</v>
      </c>
      <c r="T4272">
        <v>-18</v>
      </c>
      <c r="U4272" t="str">
        <f>IF(Flights[[#This Row],[Arrival Delay]]="","Cancelled",IF(Flights[[#This Row],[Arrival Delay]]&gt;15,"Delayed","On time"))</f>
        <v>On time</v>
      </c>
      <c r="V4272" t="str">
        <f>IF(Flights[[#This Row],[Status]]&lt;&gt;"Delayed","",IF(Flights[[#This Row],[Arrival Delay]]&gt;120,"Severe",IF(Flights[[#This Row],[Arrival Delay]]&gt;60,"Major","Moderate")))</f>
        <v/>
      </c>
      <c r="X4272" t="str">
        <f>IF(OR(AND(Flights[[#This Row],[Status]]="Cancelled",Flights[[#This Row],[Cancellation Reason]]="Airline/Carrier"),Flights[[#This Row],[Delay Type]]="Severe"),"Yes","No")</f>
        <v>No</v>
      </c>
    </row>
    <row r="4273" spans="1:24" x14ac:dyDescent="0.25">
      <c r="A4273" s="3">
        <v>42314</v>
      </c>
      <c r="B4273">
        <f>WEEKNUM(Flights[[#This Row],[Date]],2)</f>
        <v>45</v>
      </c>
      <c r="C4273">
        <f>WEEKDAY(Flights[[#This Row],[Date]],2)</f>
        <v>5</v>
      </c>
      <c r="D4273" t="s">
        <v>1807</v>
      </c>
      <c r="E4273" t="s">
        <v>1990</v>
      </c>
      <c r="F4273" t="s">
        <v>0</v>
      </c>
      <c r="G4273" t="s">
        <v>9</v>
      </c>
      <c r="H4273" t="str">
        <f>_xlfn.XLOOKUP(Flights[[#This Row],[Destination]],Airports!$A$1:$A$77,Airports!$D$1:$D$77,"Code not found")</f>
        <v>San Francisco</v>
      </c>
      <c r="I4273" t="str" cm="1">
        <f t="array" ref="I4273">_xlfn.XLOOKUP(Flights[[#This Row],[Destination]],_xlfn._TRO_TRAILING(Airports!A:A),_xlfn._TRO_TRAILING(Airports!E:E),"Code not found")</f>
        <v>CA</v>
      </c>
      <c r="J4273" s="1">
        <v>0.57986111111111116</v>
      </c>
      <c r="K4273">
        <f>HOUR(Flights[[#This Row],[Scheduled Departure]])</f>
        <v>13</v>
      </c>
      <c r="L4273" s="1">
        <v>0.61388888888888893</v>
      </c>
      <c r="M4273">
        <v>49</v>
      </c>
      <c r="N4273">
        <v>67</v>
      </c>
      <c r="O4273" s="14">
        <f>Flights[[#This Row],[Length (min)]]/60</f>
        <v>1.1166666666666667</v>
      </c>
      <c r="P4273">
        <v>337</v>
      </c>
      <c r="Q4273" s="17">
        <f>IFERROR(Flights[[#This Row],[Distance]]/Flights[[#This Row],[Length (hr)]],"")</f>
        <v>301.79104477611941</v>
      </c>
      <c r="R4273" s="1">
        <v>0.64513888888888893</v>
      </c>
      <c r="S4273" s="1">
        <v>0.66041666666666665</v>
      </c>
      <c r="T4273">
        <v>22</v>
      </c>
      <c r="U4273" t="str">
        <f>IF(Flights[[#This Row],[Arrival Delay]]="","Cancelled",IF(Flights[[#This Row],[Arrival Delay]]&gt;15,"Delayed","On time"))</f>
        <v>Delayed</v>
      </c>
      <c r="V4273" t="str">
        <f>IF(Flights[[#This Row],[Status]]&lt;&gt;"Delayed","",IF(Flights[[#This Row],[Arrival Delay]]&gt;120,"Severe",IF(Flights[[#This Row],[Arrival Delay]]&gt;60,"Major","Moderate")))</f>
        <v>Moderate</v>
      </c>
      <c r="X4273" t="str">
        <f>IF(OR(AND(Flights[[#This Row],[Status]]="Cancelled",Flights[[#This Row],[Cancellation Reason]]="Airline/Carrier"),Flights[[#This Row],[Delay Type]]="Severe"),"Yes","No")</f>
        <v>No</v>
      </c>
    </row>
    <row r="4274" spans="1:24" x14ac:dyDescent="0.25">
      <c r="A4274" s="3">
        <v>42314</v>
      </c>
      <c r="B4274">
        <f>WEEKNUM(Flights[[#This Row],[Date]],2)</f>
        <v>45</v>
      </c>
      <c r="C4274">
        <f>WEEKDAY(Flights[[#This Row],[Date]],2)</f>
        <v>5</v>
      </c>
      <c r="D4274" t="s">
        <v>1934</v>
      </c>
      <c r="E4274" t="s">
        <v>1995</v>
      </c>
      <c r="F4274" t="s">
        <v>0</v>
      </c>
      <c r="G4274" t="s">
        <v>26</v>
      </c>
      <c r="H4274" t="str">
        <f>_xlfn.XLOOKUP(Flights[[#This Row],[Destination]],Airports!$A$1:$A$77,Airports!$D$1:$D$77,"Code not found")</f>
        <v>Atlanta</v>
      </c>
      <c r="I4274" t="str" cm="1">
        <f t="array" ref="I4274">_xlfn.XLOOKUP(Flights[[#This Row],[Destination]],_xlfn._TRO_TRAILING(Airports!A:A),_xlfn._TRO_TRAILING(Airports!E:E),"Code not found")</f>
        <v>GA</v>
      </c>
      <c r="J4274" s="1">
        <v>0.61111111111111116</v>
      </c>
      <c r="K4274">
        <f>HOUR(Flights[[#This Row],[Scheduled Departure]])</f>
        <v>14</v>
      </c>
      <c r="L4274" s="1">
        <v>0.61388888888888893</v>
      </c>
      <c r="M4274">
        <v>4</v>
      </c>
      <c r="N4274">
        <v>236</v>
      </c>
      <c r="O4274" s="14">
        <f>Flights[[#This Row],[Length (min)]]/60</f>
        <v>3.9333333333333331</v>
      </c>
      <c r="P4274">
        <v>1947</v>
      </c>
      <c r="Q4274" s="17">
        <f>IFERROR(Flights[[#This Row],[Distance]]/Flights[[#This Row],[Length (hr)]],"")</f>
        <v>495</v>
      </c>
      <c r="R4274" s="1">
        <v>0.90972222222222221</v>
      </c>
      <c r="S4274" s="1">
        <v>0.90277777777777779</v>
      </c>
      <c r="T4274">
        <v>-10</v>
      </c>
      <c r="U4274" t="str">
        <f>IF(Flights[[#This Row],[Arrival Delay]]="","Cancelled",IF(Flights[[#This Row],[Arrival Delay]]&gt;15,"Delayed","On time"))</f>
        <v>On time</v>
      </c>
      <c r="V4274" t="str">
        <f>IF(Flights[[#This Row],[Status]]&lt;&gt;"Delayed","",IF(Flights[[#This Row],[Arrival Delay]]&gt;120,"Severe",IF(Flights[[#This Row],[Arrival Delay]]&gt;60,"Major","Moderate")))</f>
        <v/>
      </c>
      <c r="X4274" t="str">
        <f>IF(OR(AND(Flights[[#This Row],[Status]]="Cancelled",Flights[[#This Row],[Cancellation Reason]]="Airline/Carrier"),Flights[[#This Row],[Delay Type]]="Severe"),"Yes","No")</f>
        <v>No</v>
      </c>
    </row>
    <row r="4275" spans="1:24" x14ac:dyDescent="0.25">
      <c r="A4275" s="3">
        <v>42314</v>
      </c>
      <c r="B4275">
        <f>WEEKNUM(Flights[[#This Row],[Date]],2)</f>
        <v>45</v>
      </c>
      <c r="C4275">
        <f>WEEKDAY(Flights[[#This Row],[Date]],2)</f>
        <v>5</v>
      </c>
      <c r="D4275" t="s">
        <v>86</v>
      </c>
      <c r="E4275" t="s">
        <v>1987</v>
      </c>
      <c r="F4275" t="s">
        <v>0</v>
      </c>
      <c r="G4275" t="s">
        <v>17</v>
      </c>
      <c r="H4275" t="str">
        <f>_xlfn.XLOOKUP(Flights[[#This Row],[Destination]],Airports!$A$1:$A$77,Airports!$D$1:$D$77,"Code not found")</f>
        <v>Honolulu</v>
      </c>
      <c r="I4275" t="str" cm="1">
        <f t="array" ref="I4275">_xlfn.XLOOKUP(Flights[[#This Row],[Destination]],_xlfn._TRO_TRAILING(Airports!A:A),_xlfn._TRO_TRAILING(Airports!E:E),"Code not found")</f>
        <v>HI</v>
      </c>
      <c r="J4275" s="1">
        <v>0.70208333333333328</v>
      </c>
      <c r="K4275">
        <f>HOUR(Flights[[#This Row],[Scheduled Departure]])</f>
        <v>16</v>
      </c>
      <c r="L4275" s="1">
        <v>0.72083333333333333</v>
      </c>
      <c r="M4275">
        <v>27</v>
      </c>
      <c r="N4275">
        <v>326</v>
      </c>
      <c r="O4275" s="14">
        <f>Flights[[#This Row],[Length (min)]]/60</f>
        <v>5.4333333333333336</v>
      </c>
      <c r="P4275">
        <v>2556</v>
      </c>
      <c r="Q4275" s="17">
        <f>IFERROR(Flights[[#This Row],[Distance]]/Flights[[#This Row],[Length (hr)]],"")</f>
        <v>470.42944785276069</v>
      </c>
      <c r="R4275" s="1">
        <v>0.87152777777777779</v>
      </c>
      <c r="S4275" s="1">
        <v>0.86388888888888893</v>
      </c>
      <c r="T4275">
        <v>-11</v>
      </c>
      <c r="U4275" t="str">
        <f>IF(Flights[[#This Row],[Arrival Delay]]="","Cancelled",IF(Flights[[#This Row],[Arrival Delay]]&gt;15,"Delayed","On time"))</f>
        <v>On time</v>
      </c>
      <c r="V4275" t="str">
        <f>IF(Flights[[#This Row],[Status]]&lt;&gt;"Delayed","",IF(Flights[[#This Row],[Arrival Delay]]&gt;120,"Severe",IF(Flights[[#This Row],[Arrival Delay]]&gt;60,"Major","Moderate")))</f>
        <v/>
      </c>
      <c r="X4275" t="str">
        <f>IF(OR(AND(Flights[[#This Row],[Status]]="Cancelled",Flights[[#This Row],[Cancellation Reason]]="Airline/Carrier"),Flights[[#This Row],[Delay Type]]="Severe"),"Yes","No")</f>
        <v>No</v>
      </c>
    </row>
    <row r="4276" spans="1:24" x14ac:dyDescent="0.25">
      <c r="A4276" s="3">
        <v>42314</v>
      </c>
      <c r="B4276">
        <f>WEEKNUM(Flights[[#This Row],[Date]],2)</f>
        <v>45</v>
      </c>
      <c r="C4276">
        <f>WEEKDAY(Flights[[#This Row],[Date]],2)</f>
        <v>5</v>
      </c>
      <c r="D4276" t="s">
        <v>1903</v>
      </c>
      <c r="E4276" t="s">
        <v>1995</v>
      </c>
      <c r="F4276" t="s">
        <v>0</v>
      </c>
      <c r="G4276" t="s">
        <v>356</v>
      </c>
      <c r="H4276" t="str">
        <f>_xlfn.XLOOKUP(Flights[[#This Row],[Destination]],Airports!$A$1:$A$77,Airports!$D$1:$D$77,"Code not found")</f>
        <v>Tucson</v>
      </c>
      <c r="I4276" t="str" cm="1">
        <f t="array" ref="I4276">_xlfn.XLOOKUP(Flights[[#This Row],[Destination]],_xlfn._TRO_TRAILING(Airports!A:A),_xlfn._TRO_TRAILING(Airports!E:E),"Code not found")</f>
        <v>AZ</v>
      </c>
      <c r="J4276" s="1">
        <v>0.71527777777777779</v>
      </c>
      <c r="K4276">
        <f>HOUR(Flights[[#This Row],[Scheduled Departure]])</f>
        <v>17</v>
      </c>
      <c r="L4276" s="1">
        <v>0.73402777777777772</v>
      </c>
      <c r="M4276">
        <v>27</v>
      </c>
      <c r="N4276">
        <v>80</v>
      </c>
      <c r="O4276" s="14">
        <f>Flights[[#This Row],[Length (min)]]/60</f>
        <v>1.3333333333333333</v>
      </c>
      <c r="P4276">
        <v>451</v>
      </c>
      <c r="Q4276" s="17">
        <f>IFERROR(Flights[[#This Row],[Distance]]/Flights[[#This Row],[Length (hr)]],"")</f>
        <v>338.25</v>
      </c>
      <c r="R4276" s="1">
        <v>0.8125</v>
      </c>
      <c r="S4276" s="1">
        <v>0.83125000000000004</v>
      </c>
      <c r="T4276">
        <v>27</v>
      </c>
      <c r="U4276" t="str">
        <f>IF(Flights[[#This Row],[Arrival Delay]]="","Cancelled",IF(Flights[[#This Row],[Arrival Delay]]&gt;15,"Delayed","On time"))</f>
        <v>Delayed</v>
      </c>
      <c r="V4276" t="str">
        <f>IF(Flights[[#This Row],[Status]]&lt;&gt;"Delayed","",IF(Flights[[#This Row],[Arrival Delay]]&gt;120,"Severe",IF(Flights[[#This Row],[Arrival Delay]]&gt;60,"Major","Moderate")))</f>
        <v>Moderate</v>
      </c>
      <c r="X4276" t="str">
        <f>IF(OR(AND(Flights[[#This Row],[Status]]="Cancelled",Flights[[#This Row],[Cancellation Reason]]="Airline/Carrier"),Flights[[#This Row],[Delay Type]]="Severe"),"Yes","No")</f>
        <v>No</v>
      </c>
    </row>
    <row r="4277" spans="1:24" x14ac:dyDescent="0.25">
      <c r="A4277" s="3">
        <v>42314</v>
      </c>
      <c r="B4277">
        <f>WEEKNUM(Flights[[#This Row],[Date]],2)</f>
        <v>45</v>
      </c>
      <c r="C4277">
        <f>WEEKDAY(Flights[[#This Row],[Date]],2)</f>
        <v>5</v>
      </c>
      <c r="D4277" t="s">
        <v>1906</v>
      </c>
      <c r="E4277" t="s">
        <v>1995</v>
      </c>
      <c r="F4277" t="s">
        <v>0</v>
      </c>
      <c r="G4277" t="s">
        <v>15</v>
      </c>
      <c r="H4277" t="str">
        <f>_xlfn.XLOOKUP(Flights[[#This Row],[Destination]],Airports!$A$1:$A$77,Airports!$D$1:$D$77,"Code not found")</f>
        <v>Las Vegas</v>
      </c>
      <c r="I4277" t="str" cm="1">
        <f t="array" ref="I4277">_xlfn.XLOOKUP(Flights[[#This Row],[Destination]],_xlfn._TRO_TRAILING(Airports!A:A),_xlfn._TRO_TRAILING(Airports!E:E),"Code not found")</f>
        <v>NV</v>
      </c>
      <c r="J4277" s="1">
        <v>0.77430555555555558</v>
      </c>
      <c r="K4277">
        <f>HOUR(Flights[[#This Row],[Scheduled Departure]])</f>
        <v>18</v>
      </c>
      <c r="L4277" s="1">
        <v>0.79583333333333328</v>
      </c>
      <c r="M4277">
        <v>31</v>
      </c>
      <c r="N4277">
        <v>54</v>
      </c>
      <c r="O4277" s="14">
        <f>Flights[[#This Row],[Length (min)]]/60</f>
        <v>0.9</v>
      </c>
      <c r="P4277">
        <v>236</v>
      </c>
      <c r="Q4277" s="17">
        <f>IFERROR(Flights[[#This Row],[Distance]]/Flights[[#This Row],[Length (hr)]],"")</f>
        <v>262.22222222222223</v>
      </c>
      <c r="R4277" s="1">
        <v>0.81597222222222221</v>
      </c>
      <c r="S4277" s="1">
        <v>0.83333333333333337</v>
      </c>
      <c r="T4277">
        <v>25</v>
      </c>
      <c r="U4277" t="str">
        <f>IF(Flights[[#This Row],[Arrival Delay]]="","Cancelled",IF(Flights[[#This Row],[Arrival Delay]]&gt;15,"Delayed","On time"))</f>
        <v>Delayed</v>
      </c>
      <c r="V4277" t="str">
        <f>IF(Flights[[#This Row],[Status]]&lt;&gt;"Delayed","",IF(Flights[[#This Row],[Arrival Delay]]&gt;120,"Severe",IF(Flights[[#This Row],[Arrival Delay]]&gt;60,"Major","Moderate")))</f>
        <v>Moderate</v>
      </c>
      <c r="X4277" t="str">
        <f>IF(OR(AND(Flights[[#This Row],[Status]]="Cancelled",Flights[[#This Row],[Cancellation Reason]]="Airline/Carrier"),Flights[[#This Row],[Delay Type]]="Severe"),"Yes","No")</f>
        <v>No</v>
      </c>
    </row>
    <row r="4278" spans="1:24" x14ac:dyDescent="0.25">
      <c r="A4278" s="3">
        <v>42314</v>
      </c>
      <c r="B4278">
        <f>WEEKNUM(Flights[[#This Row],[Date]],2)</f>
        <v>45</v>
      </c>
      <c r="C4278">
        <f>WEEKDAY(Flights[[#This Row],[Date]],2)</f>
        <v>5</v>
      </c>
      <c r="D4278" t="s">
        <v>1920</v>
      </c>
      <c r="E4278" t="s">
        <v>1995</v>
      </c>
      <c r="F4278" t="s">
        <v>0</v>
      </c>
      <c r="G4278" t="s">
        <v>246</v>
      </c>
      <c r="H4278" t="str">
        <f>_xlfn.XLOOKUP(Flights[[#This Row],[Destination]],Airports!$A$1:$A$77,Airports!$D$1:$D$77,"Code not found")</f>
        <v>Albuquerque</v>
      </c>
      <c r="I4278" t="str" cm="1">
        <f t="array" ref="I4278">_xlfn.XLOOKUP(Flights[[#This Row],[Destination]],_xlfn._TRO_TRAILING(Airports!A:A),_xlfn._TRO_TRAILING(Airports!E:E),"Code not found")</f>
        <v>NM</v>
      </c>
      <c r="J4278" s="1">
        <v>0.92361111111111116</v>
      </c>
      <c r="K4278">
        <f>HOUR(Flights[[#This Row],[Scheduled Departure]])</f>
        <v>22</v>
      </c>
      <c r="L4278" s="1">
        <v>0.92361111111111116</v>
      </c>
      <c r="M4278">
        <v>0</v>
      </c>
      <c r="N4278">
        <v>99</v>
      </c>
      <c r="O4278" s="14">
        <f>Flights[[#This Row],[Length (min)]]/60</f>
        <v>1.65</v>
      </c>
      <c r="P4278">
        <v>677</v>
      </c>
      <c r="Q4278" s="17">
        <f>IFERROR(Flights[[#This Row],[Distance]]/Flights[[#This Row],[Length (hr)]],"")</f>
        <v>410.30303030303031</v>
      </c>
      <c r="R4278" s="1">
        <v>3.8194444444444448E-2</v>
      </c>
      <c r="S4278" s="1">
        <v>3.4027777777777775E-2</v>
      </c>
      <c r="T4278">
        <v>-6</v>
      </c>
      <c r="U4278" t="str">
        <f>IF(Flights[[#This Row],[Arrival Delay]]="","Cancelled",IF(Flights[[#This Row],[Arrival Delay]]&gt;15,"Delayed","On time"))</f>
        <v>On time</v>
      </c>
      <c r="V4278" t="str">
        <f>IF(Flights[[#This Row],[Status]]&lt;&gt;"Delayed","",IF(Flights[[#This Row],[Arrival Delay]]&gt;120,"Severe",IF(Flights[[#This Row],[Arrival Delay]]&gt;60,"Major","Moderate")))</f>
        <v/>
      </c>
      <c r="X4278" t="str">
        <f>IF(OR(AND(Flights[[#This Row],[Status]]="Cancelled",Flights[[#This Row],[Cancellation Reason]]="Airline/Carrier"),Flights[[#This Row],[Delay Type]]="Severe"),"Yes","No")</f>
        <v>No</v>
      </c>
    </row>
    <row r="4279" spans="1:24" x14ac:dyDescent="0.25">
      <c r="A4279" s="3">
        <v>42315</v>
      </c>
      <c r="B4279">
        <f>WEEKNUM(Flights[[#This Row],[Date]],2)</f>
        <v>45</v>
      </c>
      <c r="C4279">
        <f>WEEKDAY(Flights[[#This Row],[Date]],2)</f>
        <v>6</v>
      </c>
      <c r="D4279" t="s">
        <v>162</v>
      </c>
      <c r="E4279" t="s">
        <v>1987</v>
      </c>
      <c r="F4279" t="s">
        <v>0</v>
      </c>
      <c r="G4279" t="s">
        <v>2</v>
      </c>
      <c r="H4279" t="str">
        <f>_xlfn.XLOOKUP(Flights[[#This Row],[Destination]],Airports!$A$1:$A$77,Airports!$D$1:$D$77,"Code not found")</f>
        <v>Miami</v>
      </c>
      <c r="I4279" t="str" cm="1">
        <f t="array" ref="I4279">_xlfn.XLOOKUP(Flights[[#This Row],[Destination]],_xlfn._TRO_TRAILING(Airports!A:A),_xlfn._TRO_TRAILING(Airports!E:E),"Code not found")</f>
        <v>FL</v>
      </c>
      <c r="J4279" s="1">
        <v>2.0833333333333332E-2</v>
      </c>
      <c r="K4279">
        <f>HOUR(Flights[[#This Row],[Scheduled Departure]])</f>
        <v>0</v>
      </c>
      <c r="L4279" s="1">
        <v>1.8749999999999999E-2</v>
      </c>
      <c r="M4279">
        <v>-3</v>
      </c>
      <c r="N4279">
        <v>290</v>
      </c>
      <c r="O4279" s="14">
        <f>Flights[[#This Row],[Length (min)]]/60</f>
        <v>4.833333333333333</v>
      </c>
      <c r="P4279">
        <v>2342</v>
      </c>
      <c r="Q4279" s="17">
        <f>IFERROR(Flights[[#This Row],[Distance]]/Flights[[#This Row],[Length (hr)]],"")</f>
        <v>484.55172413793105</v>
      </c>
      <c r="R4279" s="1">
        <v>0.34930555555555554</v>
      </c>
      <c r="S4279" s="1">
        <v>0.34513888888888888</v>
      </c>
      <c r="T4279">
        <v>-6</v>
      </c>
      <c r="U4279" t="str">
        <f>IF(Flights[[#This Row],[Arrival Delay]]="","Cancelled",IF(Flights[[#This Row],[Arrival Delay]]&gt;15,"Delayed","On time"))</f>
        <v>On time</v>
      </c>
      <c r="V4279" t="str">
        <f>IF(Flights[[#This Row],[Status]]&lt;&gt;"Delayed","",IF(Flights[[#This Row],[Arrival Delay]]&gt;120,"Severe",IF(Flights[[#This Row],[Arrival Delay]]&gt;60,"Major","Moderate")))</f>
        <v/>
      </c>
      <c r="X4279" t="str">
        <f>IF(OR(AND(Flights[[#This Row],[Status]]="Cancelled",Flights[[#This Row],[Cancellation Reason]]="Airline/Carrier"),Flights[[#This Row],[Delay Type]]="Severe"),"Yes","No")</f>
        <v>No</v>
      </c>
    </row>
    <row r="4280" spans="1:24" x14ac:dyDescent="0.25">
      <c r="A4280" s="3">
        <v>42315</v>
      </c>
      <c r="B4280">
        <f>WEEKNUM(Flights[[#This Row],[Date]],2)</f>
        <v>45</v>
      </c>
      <c r="C4280">
        <f>WEEKDAY(Flights[[#This Row],[Date]],2)</f>
        <v>6</v>
      </c>
      <c r="D4280" t="s">
        <v>233</v>
      </c>
      <c r="E4280" t="s">
        <v>1987</v>
      </c>
      <c r="F4280" t="s">
        <v>0</v>
      </c>
      <c r="G4280" t="s">
        <v>29</v>
      </c>
      <c r="H4280" t="str">
        <f>_xlfn.XLOOKUP(Flights[[#This Row],[Destination]],Airports!$A$1:$A$77,Airports!$D$1:$D$77,"Code not found")</f>
        <v>Phoenix</v>
      </c>
      <c r="I4280" t="str" cm="1">
        <f t="array" ref="I4280">_xlfn.XLOOKUP(Flights[[#This Row],[Destination]],_xlfn._TRO_TRAILING(Airports!A:A),_xlfn._TRO_TRAILING(Airports!E:E),"Code not found")</f>
        <v>AZ</v>
      </c>
      <c r="J4280" s="1">
        <v>0.26041666666666669</v>
      </c>
      <c r="K4280">
        <f>HOUR(Flights[[#This Row],[Scheduled Departure]])</f>
        <v>6</v>
      </c>
      <c r="L4280" s="1">
        <v>0.25624999999999998</v>
      </c>
      <c r="M4280">
        <v>-6</v>
      </c>
      <c r="N4280">
        <v>77</v>
      </c>
      <c r="O4280" s="14">
        <f>Flights[[#This Row],[Length (min)]]/60</f>
        <v>1.2833333333333334</v>
      </c>
      <c r="P4280">
        <v>370</v>
      </c>
      <c r="Q4280" s="17">
        <f>IFERROR(Flights[[#This Row],[Distance]]/Flights[[#This Row],[Length (hr)]],"")</f>
        <v>288.31168831168827</v>
      </c>
      <c r="R4280" s="1">
        <v>0.36527777777777776</v>
      </c>
      <c r="S4280" s="1">
        <v>0.35138888888888886</v>
      </c>
      <c r="T4280">
        <v>-20</v>
      </c>
      <c r="U4280" t="str">
        <f>IF(Flights[[#This Row],[Arrival Delay]]="","Cancelled",IF(Flights[[#This Row],[Arrival Delay]]&gt;15,"Delayed","On time"))</f>
        <v>On time</v>
      </c>
      <c r="V4280" t="str">
        <f>IF(Flights[[#This Row],[Status]]&lt;&gt;"Delayed","",IF(Flights[[#This Row],[Arrival Delay]]&gt;120,"Severe",IF(Flights[[#This Row],[Arrival Delay]]&gt;60,"Major","Moderate")))</f>
        <v/>
      </c>
      <c r="X4280" t="str">
        <f>IF(OR(AND(Flights[[#This Row],[Status]]="Cancelled",Flights[[#This Row],[Cancellation Reason]]="Airline/Carrier"),Flights[[#This Row],[Delay Type]]="Severe"),"Yes","No")</f>
        <v>No</v>
      </c>
    </row>
    <row r="4281" spans="1:24" x14ac:dyDescent="0.25">
      <c r="A4281" s="3">
        <v>42315</v>
      </c>
      <c r="B4281">
        <f>WEEKNUM(Flights[[#This Row],[Date]],2)</f>
        <v>45</v>
      </c>
      <c r="C4281">
        <f>WEEKDAY(Flights[[#This Row],[Date]],2)</f>
        <v>6</v>
      </c>
      <c r="D4281" t="s">
        <v>429</v>
      </c>
      <c r="E4281" t="s">
        <v>1994</v>
      </c>
      <c r="F4281" t="s">
        <v>0</v>
      </c>
      <c r="G4281" t="s">
        <v>335</v>
      </c>
      <c r="H4281" t="str">
        <f>_xlfn.XLOOKUP(Flights[[#This Row],[Destination]],Airports!$A$1:$A$77,Airports!$D$1:$D$77,"Code not found")</f>
        <v>Reno</v>
      </c>
      <c r="I4281" t="str" cm="1">
        <f t="array" ref="I4281">_xlfn.XLOOKUP(Flights[[#This Row],[Destination]],_xlfn._TRO_TRAILING(Airports!A:A),_xlfn._TRO_TRAILING(Airports!E:E),"Code not found")</f>
        <v>NV</v>
      </c>
      <c r="J4281" s="1">
        <v>0.34583333333333333</v>
      </c>
      <c r="K4281">
        <f>HOUR(Flights[[#This Row],[Scheduled Departure]])</f>
        <v>8</v>
      </c>
      <c r="L4281" s="1">
        <v>0.34513888888888888</v>
      </c>
      <c r="M4281">
        <v>-1</v>
      </c>
      <c r="N4281">
        <v>86</v>
      </c>
      <c r="O4281" s="14">
        <f>Flights[[#This Row],[Length (min)]]/60</f>
        <v>1.4333333333333333</v>
      </c>
      <c r="P4281">
        <v>391</v>
      </c>
      <c r="Q4281" s="17">
        <f>IFERROR(Flights[[#This Row],[Distance]]/Flights[[#This Row],[Length (hr)]],"")</f>
        <v>272.7906976744186</v>
      </c>
      <c r="R4281" s="1">
        <v>0.40902777777777777</v>
      </c>
      <c r="S4281" s="1">
        <v>0.40486111111111112</v>
      </c>
      <c r="T4281">
        <v>-6</v>
      </c>
      <c r="U4281" t="str">
        <f>IF(Flights[[#This Row],[Arrival Delay]]="","Cancelled",IF(Flights[[#This Row],[Arrival Delay]]&gt;15,"Delayed","On time"))</f>
        <v>On time</v>
      </c>
      <c r="V4281" t="str">
        <f>IF(Flights[[#This Row],[Status]]&lt;&gt;"Delayed","",IF(Flights[[#This Row],[Arrival Delay]]&gt;120,"Severe",IF(Flights[[#This Row],[Arrival Delay]]&gt;60,"Major","Moderate")))</f>
        <v/>
      </c>
      <c r="X4281" t="str">
        <f>IF(OR(AND(Flights[[#This Row],[Status]]="Cancelled",Flights[[#This Row],[Cancellation Reason]]="Airline/Carrier"),Flights[[#This Row],[Delay Type]]="Severe"),"Yes","No")</f>
        <v>No</v>
      </c>
    </row>
    <row r="4282" spans="1:24" x14ac:dyDescent="0.25">
      <c r="A4282" s="3">
        <v>42315</v>
      </c>
      <c r="B4282">
        <f>WEEKNUM(Flights[[#This Row],[Date]],2)</f>
        <v>45</v>
      </c>
      <c r="C4282">
        <f>WEEKDAY(Flights[[#This Row],[Date]],2)</f>
        <v>6</v>
      </c>
      <c r="D4282" t="s">
        <v>563</v>
      </c>
      <c r="E4282" t="s">
        <v>1990</v>
      </c>
      <c r="F4282" t="s">
        <v>0</v>
      </c>
      <c r="G4282" t="s">
        <v>4</v>
      </c>
      <c r="H4282" t="str">
        <f>_xlfn.XLOOKUP(Flights[[#This Row],[Destination]],Airports!$A$1:$A$77,Airports!$D$1:$D$77,"Code not found")</f>
        <v>Chicago</v>
      </c>
      <c r="I4282" t="str" cm="1">
        <f t="array" ref="I4282">_xlfn.XLOOKUP(Flights[[#This Row],[Destination]],_xlfn._TRO_TRAILING(Airports!A:A),_xlfn._TRO_TRAILING(Airports!E:E),"Code not found")</f>
        <v>IL</v>
      </c>
      <c r="J4282" s="1">
        <v>0.36458333333333331</v>
      </c>
      <c r="K4282">
        <f>HOUR(Flights[[#This Row],[Scheduled Departure]])</f>
        <v>8</v>
      </c>
      <c r="L4282" s="1">
        <v>0.36388888888888887</v>
      </c>
      <c r="M4282">
        <v>-1</v>
      </c>
      <c r="N4282">
        <v>244</v>
      </c>
      <c r="O4282" s="14">
        <f>Flights[[#This Row],[Length (min)]]/60</f>
        <v>4.0666666666666664</v>
      </c>
      <c r="P4282">
        <v>1744</v>
      </c>
      <c r="Q4282" s="17">
        <f>IFERROR(Flights[[#This Row],[Distance]]/Flights[[#This Row],[Length (hr)]],"")</f>
        <v>428.85245901639348</v>
      </c>
      <c r="R4282" s="1">
        <v>0.6166666666666667</v>
      </c>
      <c r="S4282" s="1">
        <v>0.6166666666666667</v>
      </c>
      <c r="T4282">
        <v>0</v>
      </c>
      <c r="U4282" t="str">
        <f>IF(Flights[[#This Row],[Arrival Delay]]="","Cancelled",IF(Flights[[#This Row],[Arrival Delay]]&gt;15,"Delayed","On time"))</f>
        <v>On time</v>
      </c>
      <c r="V4282" t="str">
        <f>IF(Flights[[#This Row],[Status]]&lt;&gt;"Delayed","",IF(Flights[[#This Row],[Arrival Delay]]&gt;120,"Severe",IF(Flights[[#This Row],[Arrival Delay]]&gt;60,"Major","Moderate")))</f>
        <v/>
      </c>
      <c r="X4282" t="str">
        <f>IF(OR(AND(Flights[[#This Row],[Status]]="Cancelled",Flights[[#This Row],[Cancellation Reason]]="Airline/Carrier"),Flights[[#This Row],[Delay Type]]="Severe"),"Yes","No")</f>
        <v>No</v>
      </c>
    </row>
    <row r="4283" spans="1:24" x14ac:dyDescent="0.25">
      <c r="A4283" s="3">
        <v>42315</v>
      </c>
      <c r="B4283">
        <f>WEEKNUM(Flights[[#This Row],[Date]],2)</f>
        <v>45</v>
      </c>
      <c r="C4283">
        <f>WEEKDAY(Flights[[#This Row],[Date]],2)</f>
        <v>6</v>
      </c>
      <c r="D4283" t="s">
        <v>421</v>
      </c>
      <c r="E4283" t="s">
        <v>1996</v>
      </c>
      <c r="F4283" t="s">
        <v>0</v>
      </c>
      <c r="G4283" t="s">
        <v>13</v>
      </c>
      <c r="H4283" t="str">
        <f>_xlfn.XLOOKUP(Flights[[#This Row],[Destination]],Airports!$A$1:$A$77,Airports!$D$1:$D$77,"Code not found")</f>
        <v>Orlando</v>
      </c>
      <c r="I4283" t="str" cm="1">
        <f t="array" ref="I4283">_xlfn.XLOOKUP(Flights[[#This Row],[Destination]],_xlfn._TRO_TRAILING(Airports!A:A),_xlfn._TRO_TRAILING(Airports!E:E),"Code not found")</f>
        <v>FL</v>
      </c>
      <c r="J4283" s="1">
        <v>0.37152777777777779</v>
      </c>
      <c r="K4283">
        <f>HOUR(Flights[[#This Row],[Scheduled Departure]])</f>
        <v>8</v>
      </c>
      <c r="L4283" s="1">
        <v>0.36944444444444446</v>
      </c>
      <c r="M4283">
        <v>-3</v>
      </c>
      <c r="N4283">
        <v>291</v>
      </c>
      <c r="O4283" s="14">
        <f>Flights[[#This Row],[Length (min)]]/60</f>
        <v>4.8499999999999996</v>
      </c>
      <c r="P4283">
        <v>2218</v>
      </c>
      <c r="Q4283" s="17">
        <f>IFERROR(Flights[[#This Row],[Distance]]/Flights[[#This Row],[Length (hr)]],"")</f>
        <v>457.31958762886603</v>
      </c>
      <c r="R4283" s="1">
        <v>0.69444444444444442</v>
      </c>
      <c r="S4283" s="1">
        <v>0.69652777777777775</v>
      </c>
      <c r="T4283">
        <v>3</v>
      </c>
      <c r="U4283" t="str">
        <f>IF(Flights[[#This Row],[Arrival Delay]]="","Cancelled",IF(Flights[[#This Row],[Arrival Delay]]&gt;15,"Delayed","On time"))</f>
        <v>On time</v>
      </c>
      <c r="V4283" t="str">
        <f>IF(Flights[[#This Row],[Status]]&lt;&gt;"Delayed","",IF(Flights[[#This Row],[Arrival Delay]]&gt;120,"Severe",IF(Flights[[#This Row],[Arrival Delay]]&gt;60,"Major","Moderate")))</f>
        <v/>
      </c>
      <c r="X4283" t="str">
        <f>IF(OR(AND(Flights[[#This Row],[Status]]="Cancelled",Flights[[#This Row],[Cancellation Reason]]="Airline/Carrier"),Flights[[#This Row],[Delay Type]]="Severe"),"Yes","No")</f>
        <v>No</v>
      </c>
    </row>
    <row r="4284" spans="1:24" x14ac:dyDescent="0.25">
      <c r="A4284" s="3">
        <v>42315</v>
      </c>
      <c r="B4284">
        <f>WEEKNUM(Flights[[#This Row],[Date]],2)</f>
        <v>45</v>
      </c>
      <c r="C4284">
        <f>WEEKDAY(Flights[[#This Row],[Date]],2)</f>
        <v>6</v>
      </c>
      <c r="D4284" t="s">
        <v>539</v>
      </c>
      <c r="E4284" t="s">
        <v>1994</v>
      </c>
      <c r="F4284" t="s">
        <v>0</v>
      </c>
      <c r="G4284" t="s">
        <v>29</v>
      </c>
      <c r="H4284" t="str">
        <f>_xlfn.XLOOKUP(Flights[[#This Row],[Destination]],Airports!$A$1:$A$77,Airports!$D$1:$D$77,"Code not found")</f>
        <v>Phoenix</v>
      </c>
      <c r="I4284" t="str" cm="1">
        <f t="array" ref="I4284">_xlfn.XLOOKUP(Flights[[#This Row],[Destination]],_xlfn._TRO_TRAILING(Airports!A:A),_xlfn._TRO_TRAILING(Airports!E:E),"Code not found")</f>
        <v>AZ</v>
      </c>
      <c r="J4284" s="1">
        <v>0.60416666666666663</v>
      </c>
      <c r="K4284">
        <f>HOUR(Flights[[#This Row],[Scheduled Departure]])</f>
        <v>14</v>
      </c>
      <c r="L4284" s="1">
        <v>0.60277777777777775</v>
      </c>
      <c r="M4284">
        <v>-2</v>
      </c>
      <c r="N4284">
        <v>90</v>
      </c>
      <c r="O4284" s="14">
        <f>Flights[[#This Row],[Length (min)]]/60</f>
        <v>1.5</v>
      </c>
      <c r="P4284">
        <v>370</v>
      </c>
      <c r="Q4284" s="17">
        <f>IFERROR(Flights[[#This Row],[Distance]]/Flights[[#This Row],[Length (hr)]],"")</f>
        <v>246.66666666666666</v>
      </c>
      <c r="R4284" s="1">
        <v>0.7055555555555556</v>
      </c>
      <c r="S4284" s="1">
        <v>0.70694444444444449</v>
      </c>
      <c r="T4284">
        <v>2</v>
      </c>
      <c r="U4284" t="str">
        <f>IF(Flights[[#This Row],[Arrival Delay]]="","Cancelled",IF(Flights[[#This Row],[Arrival Delay]]&gt;15,"Delayed","On time"))</f>
        <v>On time</v>
      </c>
      <c r="V4284" t="str">
        <f>IF(Flights[[#This Row],[Status]]&lt;&gt;"Delayed","",IF(Flights[[#This Row],[Arrival Delay]]&gt;120,"Severe",IF(Flights[[#This Row],[Arrival Delay]]&gt;60,"Major","Moderate")))</f>
        <v/>
      </c>
      <c r="X4284" t="str">
        <f>IF(OR(AND(Flights[[#This Row],[Status]]="Cancelled",Flights[[#This Row],[Cancellation Reason]]="Airline/Carrier"),Flights[[#This Row],[Delay Type]]="Severe"),"Yes","No")</f>
        <v>No</v>
      </c>
    </row>
    <row r="4285" spans="1:24" x14ac:dyDescent="0.25">
      <c r="A4285" s="3">
        <v>42315</v>
      </c>
      <c r="B4285">
        <f>WEEKNUM(Flights[[#This Row],[Date]],2)</f>
        <v>45</v>
      </c>
      <c r="C4285">
        <f>WEEKDAY(Flights[[#This Row],[Date]],2)</f>
        <v>6</v>
      </c>
      <c r="D4285" t="s">
        <v>488</v>
      </c>
      <c r="E4285" t="s">
        <v>1994</v>
      </c>
      <c r="F4285" t="s">
        <v>0</v>
      </c>
      <c r="G4285" t="s">
        <v>339</v>
      </c>
      <c r="H4285" t="str">
        <f>_xlfn.XLOOKUP(Flights[[#This Row],[Destination]],Airports!$A$1:$A$77,Airports!$D$1:$D$77,"Code not found")</f>
        <v>San Diego</v>
      </c>
      <c r="I4285" t="str" cm="1">
        <f t="array" ref="I4285">_xlfn.XLOOKUP(Flights[[#This Row],[Destination]],_xlfn._TRO_TRAILING(Airports!A:A),_xlfn._TRO_TRAILING(Airports!E:E),"Code not found")</f>
        <v>CA</v>
      </c>
      <c r="J4285" s="1">
        <v>0.67291666666666672</v>
      </c>
      <c r="K4285">
        <f>HOUR(Flights[[#This Row],[Scheduled Departure]])</f>
        <v>16</v>
      </c>
      <c r="L4285" s="1">
        <v>0.67083333333333328</v>
      </c>
      <c r="M4285">
        <v>-3</v>
      </c>
      <c r="N4285">
        <v>48</v>
      </c>
      <c r="O4285" s="14">
        <f>Flights[[#This Row],[Length (min)]]/60</f>
        <v>0.8</v>
      </c>
      <c r="P4285">
        <v>109</v>
      </c>
      <c r="Q4285" s="17">
        <f>IFERROR(Flights[[#This Row],[Distance]]/Flights[[#This Row],[Length (hr)]],"")</f>
        <v>136.25</v>
      </c>
      <c r="R4285" s="1">
        <v>0.7104166666666667</v>
      </c>
      <c r="S4285" s="1">
        <v>0.70416666666666672</v>
      </c>
      <c r="T4285">
        <v>-9</v>
      </c>
      <c r="U4285" t="str">
        <f>IF(Flights[[#This Row],[Arrival Delay]]="","Cancelled",IF(Flights[[#This Row],[Arrival Delay]]&gt;15,"Delayed","On time"))</f>
        <v>On time</v>
      </c>
      <c r="V4285" t="str">
        <f>IF(Flights[[#This Row],[Status]]&lt;&gt;"Delayed","",IF(Flights[[#This Row],[Arrival Delay]]&gt;120,"Severe",IF(Flights[[#This Row],[Arrival Delay]]&gt;60,"Major","Moderate")))</f>
        <v/>
      </c>
      <c r="X4285" t="str">
        <f>IF(OR(AND(Flights[[#This Row],[Status]]="Cancelled",Flights[[#This Row],[Cancellation Reason]]="Airline/Carrier"),Flights[[#This Row],[Delay Type]]="Severe"),"Yes","No")</f>
        <v>No</v>
      </c>
    </row>
    <row r="4286" spans="1:24" x14ac:dyDescent="0.25">
      <c r="A4286" s="3">
        <v>42315</v>
      </c>
      <c r="B4286">
        <f>WEEKNUM(Flights[[#This Row],[Date]],2)</f>
        <v>45</v>
      </c>
      <c r="C4286">
        <f>WEEKDAY(Flights[[#This Row],[Date]],2)</f>
        <v>6</v>
      </c>
      <c r="D4286" t="s">
        <v>1395</v>
      </c>
      <c r="E4286" t="s">
        <v>1989</v>
      </c>
      <c r="F4286" t="s">
        <v>0</v>
      </c>
      <c r="G4286" t="s">
        <v>24</v>
      </c>
      <c r="H4286" t="str">
        <f>_xlfn.XLOOKUP(Flights[[#This Row],[Destination]],Airports!$A$1:$A$77,Airports!$D$1:$D$77,"Code not found")</f>
        <v>Portland</v>
      </c>
      <c r="I4286" t="str" cm="1">
        <f t="array" ref="I4286">_xlfn.XLOOKUP(Flights[[#This Row],[Destination]],_xlfn._TRO_TRAILING(Airports!A:A),_xlfn._TRO_TRAILING(Airports!E:E),"Code not found")</f>
        <v>OR</v>
      </c>
      <c r="J4286" s="1">
        <v>0.67708333333333337</v>
      </c>
      <c r="K4286">
        <f>HOUR(Flights[[#This Row],[Scheduled Departure]])</f>
        <v>16</v>
      </c>
      <c r="L4286" s="1">
        <v>0.67361111111111116</v>
      </c>
      <c r="M4286">
        <v>-5</v>
      </c>
      <c r="N4286">
        <v>135</v>
      </c>
      <c r="O4286" s="14">
        <f>Flights[[#This Row],[Length (min)]]/60</f>
        <v>2.25</v>
      </c>
      <c r="P4286">
        <v>834</v>
      </c>
      <c r="Q4286" s="17">
        <f>IFERROR(Flights[[#This Row],[Distance]]/Flights[[#This Row],[Length (hr)]],"")</f>
        <v>370.66666666666669</v>
      </c>
      <c r="R4286" s="1">
        <v>0.77500000000000002</v>
      </c>
      <c r="S4286" s="1">
        <v>0.76736111111111116</v>
      </c>
      <c r="T4286">
        <v>-11</v>
      </c>
      <c r="U4286" t="str">
        <f>IF(Flights[[#This Row],[Arrival Delay]]="","Cancelled",IF(Flights[[#This Row],[Arrival Delay]]&gt;15,"Delayed","On time"))</f>
        <v>On time</v>
      </c>
      <c r="V4286" t="str">
        <f>IF(Flights[[#This Row],[Status]]&lt;&gt;"Delayed","",IF(Flights[[#This Row],[Arrival Delay]]&gt;120,"Severe",IF(Flights[[#This Row],[Arrival Delay]]&gt;60,"Major","Moderate")))</f>
        <v/>
      </c>
      <c r="X4286" t="str">
        <f>IF(OR(AND(Flights[[#This Row],[Status]]="Cancelled",Flights[[#This Row],[Cancellation Reason]]="Airline/Carrier"),Flights[[#This Row],[Delay Type]]="Severe"),"Yes","No")</f>
        <v>No</v>
      </c>
    </row>
    <row r="4287" spans="1:24" x14ac:dyDescent="0.25">
      <c r="A4287" s="3">
        <v>42315</v>
      </c>
      <c r="B4287">
        <f>WEEKNUM(Flights[[#This Row],[Date]],2)</f>
        <v>45</v>
      </c>
      <c r="C4287">
        <f>WEEKDAY(Flights[[#This Row],[Date]],2)</f>
        <v>6</v>
      </c>
      <c r="D4287" t="s">
        <v>1074</v>
      </c>
      <c r="E4287" t="s">
        <v>1994</v>
      </c>
      <c r="F4287" t="s">
        <v>0</v>
      </c>
      <c r="G4287" t="s">
        <v>349</v>
      </c>
      <c r="H4287" t="str">
        <f>_xlfn.XLOOKUP(Flights[[#This Row],[Destination]],Airports!$A$1:$A$77,Airports!$D$1:$D$77,"Code not found")</f>
        <v>Salt Lake City</v>
      </c>
      <c r="I4287" t="str" cm="1">
        <f t="array" ref="I4287">_xlfn.XLOOKUP(Flights[[#This Row],[Destination]],_xlfn._TRO_TRAILING(Airports!A:A),_xlfn._TRO_TRAILING(Airports!E:E),"Code not found")</f>
        <v>UT</v>
      </c>
      <c r="J4287" s="1">
        <v>0.78125</v>
      </c>
      <c r="K4287">
        <f>HOUR(Flights[[#This Row],[Scheduled Departure]])</f>
        <v>18</v>
      </c>
      <c r="L4287" s="1">
        <v>0.78402777777777777</v>
      </c>
      <c r="M4287">
        <v>4</v>
      </c>
      <c r="N4287">
        <v>98</v>
      </c>
      <c r="O4287" s="14">
        <f>Flights[[#This Row],[Length (min)]]/60</f>
        <v>1.6333333333333333</v>
      </c>
      <c r="P4287">
        <v>590</v>
      </c>
      <c r="Q4287" s="17">
        <f>IFERROR(Flights[[#This Row],[Distance]]/Flights[[#This Row],[Length (hr)]],"")</f>
        <v>361.22448979591837</v>
      </c>
      <c r="R4287" s="1">
        <v>0.90138888888888891</v>
      </c>
      <c r="S4287" s="1">
        <v>0.89375000000000004</v>
      </c>
      <c r="T4287">
        <v>-11</v>
      </c>
      <c r="U4287" t="str">
        <f>IF(Flights[[#This Row],[Arrival Delay]]="","Cancelled",IF(Flights[[#This Row],[Arrival Delay]]&gt;15,"Delayed","On time"))</f>
        <v>On time</v>
      </c>
      <c r="V4287" t="str">
        <f>IF(Flights[[#This Row],[Status]]&lt;&gt;"Delayed","",IF(Flights[[#This Row],[Arrival Delay]]&gt;120,"Severe",IF(Flights[[#This Row],[Arrival Delay]]&gt;60,"Major","Moderate")))</f>
        <v/>
      </c>
      <c r="X4287" t="str">
        <f>IF(OR(AND(Flights[[#This Row],[Status]]="Cancelled",Flights[[#This Row],[Cancellation Reason]]="Airline/Carrier"),Flights[[#This Row],[Delay Type]]="Severe"),"Yes","No")</f>
        <v>No</v>
      </c>
    </row>
    <row r="4288" spans="1:24" x14ac:dyDescent="0.25">
      <c r="A4288" s="3">
        <v>42315</v>
      </c>
      <c r="B4288">
        <f>WEEKNUM(Flights[[#This Row],[Date]],2)</f>
        <v>45</v>
      </c>
      <c r="C4288">
        <f>WEEKDAY(Flights[[#This Row],[Date]],2)</f>
        <v>6</v>
      </c>
      <c r="D4288" t="s">
        <v>598</v>
      </c>
      <c r="E4288" t="s">
        <v>1991</v>
      </c>
      <c r="F4288" t="s">
        <v>0</v>
      </c>
      <c r="G4288" t="s">
        <v>349</v>
      </c>
      <c r="H4288" t="str">
        <f>_xlfn.XLOOKUP(Flights[[#This Row],[Destination]],Airports!$A$1:$A$77,Airports!$D$1:$D$77,"Code not found")</f>
        <v>Salt Lake City</v>
      </c>
      <c r="I4288" t="str" cm="1">
        <f t="array" ref="I4288">_xlfn.XLOOKUP(Flights[[#This Row],[Destination]],_xlfn._TRO_TRAILING(Airports!A:A),_xlfn._TRO_TRAILING(Airports!E:E),"Code not found")</f>
        <v>UT</v>
      </c>
      <c r="J4288" s="1">
        <v>0.79166666666666663</v>
      </c>
      <c r="K4288">
        <f>HOUR(Flights[[#This Row],[Scheduled Departure]])</f>
        <v>19</v>
      </c>
      <c r="L4288" s="1">
        <v>0.78749999999999998</v>
      </c>
      <c r="M4288">
        <v>-6</v>
      </c>
      <c r="N4288">
        <v>100</v>
      </c>
      <c r="O4288" s="14">
        <f>Flights[[#This Row],[Length (min)]]/60</f>
        <v>1.6666666666666667</v>
      </c>
      <c r="P4288">
        <v>590</v>
      </c>
      <c r="Q4288" s="17">
        <f>IFERROR(Flights[[#This Row],[Distance]]/Flights[[#This Row],[Length (hr)]],"")</f>
        <v>354</v>
      </c>
      <c r="R4288" s="1">
        <v>0.91319444444444442</v>
      </c>
      <c r="S4288" s="1">
        <v>0.89861111111111114</v>
      </c>
      <c r="T4288">
        <v>-21</v>
      </c>
      <c r="U4288" t="str">
        <f>IF(Flights[[#This Row],[Arrival Delay]]="","Cancelled",IF(Flights[[#This Row],[Arrival Delay]]&gt;15,"Delayed","On time"))</f>
        <v>On time</v>
      </c>
      <c r="V4288" t="str">
        <f>IF(Flights[[#This Row],[Status]]&lt;&gt;"Delayed","",IF(Flights[[#This Row],[Arrival Delay]]&gt;120,"Severe",IF(Flights[[#This Row],[Arrival Delay]]&gt;60,"Major","Moderate")))</f>
        <v/>
      </c>
      <c r="X4288" t="str">
        <f>IF(OR(AND(Flights[[#This Row],[Status]]="Cancelled",Flights[[#This Row],[Cancellation Reason]]="Airline/Carrier"),Flights[[#This Row],[Delay Type]]="Severe"),"Yes","No")</f>
        <v>No</v>
      </c>
    </row>
    <row r="4289" spans="1:24" x14ac:dyDescent="0.25">
      <c r="A4289" s="3">
        <v>42316</v>
      </c>
      <c r="B4289">
        <f>WEEKNUM(Flights[[#This Row],[Date]],2)</f>
        <v>45</v>
      </c>
      <c r="C4289">
        <f>WEEKDAY(Flights[[#This Row],[Date]],2)</f>
        <v>7</v>
      </c>
      <c r="D4289" t="s">
        <v>219</v>
      </c>
      <c r="E4289" t="s">
        <v>1987</v>
      </c>
      <c r="F4289" t="s">
        <v>0</v>
      </c>
      <c r="G4289" t="s">
        <v>3</v>
      </c>
      <c r="H4289" t="str">
        <f>_xlfn.XLOOKUP(Flights[[#This Row],[Destination]],Airports!$A$1:$A$77,Airports!$D$1:$D$77,"Code not found")</f>
        <v>Dallas</v>
      </c>
      <c r="I4289" t="str" cm="1">
        <f t="array" ref="I4289">_xlfn.XLOOKUP(Flights[[#This Row],[Destination]],_xlfn._TRO_TRAILING(Airports!A:A),_xlfn._TRO_TRAILING(Airports!E:E),"Code not found")</f>
        <v>TX</v>
      </c>
      <c r="J4289" s="1">
        <v>5.5555555555555552E-2</v>
      </c>
      <c r="K4289">
        <f>HOUR(Flights[[#This Row],[Scheduled Departure]])</f>
        <v>1</v>
      </c>
      <c r="L4289" s="1">
        <v>4.9305555555555554E-2</v>
      </c>
      <c r="M4289">
        <v>-9</v>
      </c>
      <c r="N4289">
        <v>168</v>
      </c>
      <c r="O4289" s="14">
        <f>Flights[[#This Row],[Length (min)]]/60</f>
        <v>2.8</v>
      </c>
      <c r="P4289">
        <v>1235</v>
      </c>
      <c r="Q4289" s="17">
        <f>IFERROR(Flights[[#This Row],[Distance]]/Flights[[#This Row],[Length (hr)]],"")</f>
        <v>441.07142857142861</v>
      </c>
      <c r="R4289" s="1">
        <v>0.25833333333333336</v>
      </c>
      <c r="S4289" s="1">
        <v>0.24930555555555556</v>
      </c>
      <c r="T4289">
        <v>-13</v>
      </c>
      <c r="U4289" t="str">
        <f>IF(Flights[[#This Row],[Arrival Delay]]="","Cancelled",IF(Flights[[#This Row],[Arrival Delay]]&gt;15,"Delayed","On time"))</f>
        <v>On time</v>
      </c>
      <c r="V4289" t="str">
        <f>IF(Flights[[#This Row],[Status]]&lt;&gt;"Delayed","",IF(Flights[[#This Row],[Arrival Delay]]&gt;120,"Severe",IF(Flights[[#This Row],[Arrival Delay]]&gt;60,"Major","Moderate")))</f>
        <v/>
      </c>
      <c r="X4289" t="str">
        <f>IF(OR(AND(Flights[[#This Row],[Status]]="Cancelled",Flights[[#This Row],[Cancellation Reason]]="Airline/Carrier"),Flights[[#This Row],[Delay Type]]="Severe"),"Yes","No")</f>
        <v>No</v>
      </c>
    </row>
    <row r="4290" spans="1:24" x14ac:dyDescent="0.25">
      <c r="A4290" s="3">
        <v>42316</v>
      </c>
      <c r="B4290">
        <f>WEEKNUM(Flights[[#This Row],[Date]],2)</f>
        <v>45</v>
      </c>
      <c r="C4290">
        <f>WEEKDAY(Flights[[#This Row],[Date]],2)</f>
        <v>7</v>
      </c>
      <c r="D4290" t="s">
        <v>678</v>
      </c>
      <c r="E4290" t="s">
        <v>1990</v>
      </c>
      <c r="F4290" t="s">
        <v>0</v>
      </c>
      <c r="G4290" t="s">
        <v>4</v>
      </c>
      <c r="H4290" t="str">
        <f>_xlfn.XLOOKUP(Flights[[#This Row],[Destination]],Airports!$A$1:$A$77,Airports!$D$1:$D$77,"Code not found")</f>
        <v>Chicago</v>
      </c>
      <c r="I4290" t="str" cm="1">
        <f t="array" ref="I4290">_xlfn.XLOOKUP(Flights[[#This Row],[Destination]],_xlfn._TRO_TRAILING(Airports!A:A),_xlfn._TRO_TRAILING(Airports!E:E),"Code not found")</f>
        <v>IL</v>
      </c>
      <c r="J4290" s="1">
        <v>0.28749999999999998</v>
      </c>
      <c r="K4290">
        <f>HOUR(Flights[[#This Row],[Scheduled Departure]])</f>
        <v>6</v>
      </c>
      <c r="L4290" s="1">
        <v>0.28263888888888888</v>
      </c>
      <c r="M4290">
        <v>-7</v>
      </c>
      <c r="N4290">
        <v>236</v>
      </c>
      <c r="O4290" s="14">
        <f>Flights[[#This Row],[Length (min)]]/60</f>
        <v>3.9333333333333331</v>
      </c>
      <c r="P4290">
        <v>1744</v>
      </c>
      <c r="Q4290" s="17">
        <f>IFERROR(Flights[[#This Row],[Distance]]/Flights[[#This Row],[Length (hr)]],"")</f>
        <v>443.38983050847457</v>
      </c>
      <c r="R4290" s="1">
        <v>0.54097222222222219</v>
      </c>
      <c r="S4290" s="1">
        <v>0.52986111111111112</v>
      </c>
      <c r="T4290">
        <v>-16</v>
      </c>
      <c r="U4290" t="str">
        <f>IF(Flights[[#This Row],[Arrival Delay]]="","Cancelled",IF(Flights[[#This Row],[Arrival Delay]]&gt;15,"Delayed","On time"))</f>
        <v>On time</v>
      </c>
      <c r="V4290" t="str">
        <f>IF(Flights[[#This Row],[Status]]&lt;&gt;"Delayed","",IF(Flights[[#This Row],[Arrival Delay]]&gt;120,"Severe",IF(Flights[[#This Row],[Arrival Delay]]&gt;60,"Major","Moderate")))</f>
        <v/>
      </c>
      <c r="X4290" t="str">
        <f>IF(OR(AND(Flights[[#This Row],[Status]]="Cancelled",Flights[[#This Row],[Cancellation Reason]]="Airline/Carrier"),Flights[[#This Row],[Delay Type]]="Severe"),"Yes","No")</f>
        <v>No</v>
      </c>
    </row>
    <row r="4291" spans="1:24" x14ac:dyDescent="0.25">
      <c r="A4291" s="3">
        <v>42316</v>
      </c>
      <c r="B4291">
        <f>WEEKNUM(Flights[[#This Row],[Date]],2)</f>
        <v>45</v>
      </c>
      <c r="C4291">
        <f>WEEKDAY(Flights[[#This Row],[Date]],2)</f>
        <v>7</v>
      </c>
      <c r="D4291" t="s">
        <v>1662</v>
      </c>
      <c r="E4291" t="s">
        <v>1990</v>
      </c>
      <c r="F4291" t="s">
        <v>0</v>
      </c>
      <c r="G4291" t="s">
        <v>273</v>
      </c>
      <c r="H4291" t="str">
        <f>_xlfn.XLOOKUP(Flights[[#This Row],[Destination]],Airports!$A$1:$A$77,Airports!$D$1:$D$77,"Code not found")</f>
        <v>Denver</v>
      </c>
      <c r="I4291" t="str" cm="1">
        <f t="array" ref="I4291">_xlfn.XLOOKUP(Flights[[#This Row],[Destination]],_xlfn._TRO_TRAILING(Airports!A:A),_xlfn._TRO_TRAILING(Airports!E:E),"Code not found")</f>
        <v>CO</v>
      </c>
      <c r="J4291" s="1">
        <v>0.29305555555555557</v>
      </c>
      <c r="K4291">
        <f>HOUR(Flights[[#This Row],[Scheduled Departure]])</f>
        <v>7</v>
      </c>
      <c r="L4291" s="1">
        <v>0.28819444444444442</v>
      </c>
      <c r="M4291">
        <v>-7</v>
      </c>
      <c r="N4291">
        <v>146</v>
      </c>
      <c r="O4291" s="14">
        <f>Flights[[#This Row],[Length (min)]]/60</f>
        <v>2.4333333333333331</v>
      </c>
      <c r="P4291">
        <v>862</v>
      </c>
      <c r="Q4291" s="17">
        <f>IFERROR(Flights[[#This Row],[Distance]]/Flights[[#This Row],[Length (hr)]],"")</f>
        <v>354.2465753424658</v>
      </c>
      <c r="R4291" s="1">
        <v>0.43263888888888891</v>
      </c>
      <c r="S4291" s="1">
        <v>0.43125000000000002</v>
      </c>
      <c r="T4291">
        <v>-2</v>
      </c>
      <c r="U4291" t="str">
        <f>IF(Flights[[#This Row],[Arrival Delay]]="","Cancelled",IF(Flights[[#This Row],[Arrival Delay]]&gt;15,"Delayed","On time"))</f>
        <v>On time</v>
      </c>
      <c r="V4291" t="str">
        <f>IF(Flights[[#This Row],[Status]]&lt;&gt;"Delayed","",IF(Flights[[#This Row],[Arrival Delay]]&gt;120,"Severe",IF(Flights[[#This Row],[Arrival Delay]]&gt;60,"Major","Moderate")))</f>
        <v/>
      </c>
      <c r="X4291" t="str">
        <f>IF(OR(AND(Flights[[#This Row],[Status]]="Cancelled",Flights[[#This Row],[Cancellation Reason]]="Airline/Carrier"),Flights[[#This Row],[Delay Type]]="Severe"),"Yes","No")</f>
        <v>No</v>
      </c>
    </row>
    <row r="4292" spans="1:24" x14ac:dyDescent="0.25">
      <c r="A4292" s="3">
        <v>42316</v>
      </c>
      <c r="B4292">
        <f>WEEKNUM(Flights[[#This Row],[Date]],2)</f>
        <v>45</v>
      </c>
      <c r="C4292">
        <f>WEEKDAY(Flights[[#This Row],[Date]],2)</f>
        <v>7</v>
      </c>
      <c r="D4292" t="s">
        <v>1864</v>
      </c>
      <c r="E4292" t="s">
        <v>1989</v>
      </c>
      <c r="F4292" t="s">
        <v>0</v>
      </c>
      <c r="G4292" t="s">
        <v>344</v>
      </c>
      <c r="H4292" t="str">
        <f>_xlfn.XLOOKUP(Flights[[#This Row],[Destination]],Airports!$A$1:$A$77,Airports!$D$1:$D$77,"Code not found")</f>
        <v>Seattle</v>
      </c>
      <c r="I4292" t="str" cm="1">
        <f t="array" ref="I4292">_xlfn.XLOOKUP(Flights[[#This Row],[Destination]],_xlfn._TRO_TRAILING(Airports!A:A),_xlfn._TRO_TRAILING(Airports!E:E),"Code not found")</f>
        <v>WA</v>
      </c>
      <c r="J4292" s="1">
        <v>0.3611111111111111</v>
      </c>
      <c r="K4292">
        <f>HOUR(Flights[[#This Row],[Scheduled Departure]])</f>
        <v>8</v>
      </c>
      <c r="L4292" s="1">
        <v>0.35833333333333334</v>
      </c>
      <c r="M4292">
        <v>-4</v>
      </c>
      <c r="N4292">
        <v>152</v>
      </c>
      <c r="O4292" s="14">
        <f>Flights[[#This Row],[Length (min)]]/60</f>
        <v>2.5333333333333332</v>
      </c>
      <c r="P4292">
        <v>954</v>
      </c>
      <c r="Q4292" s="17">
        <f>IFERROR(Flights[[#This Row],[Distance]]/Flights[[#This Row],[Length (hr)]],"")</f>
        <v>376.5789473684211</v>
      </c>
      <c r="R4292" s="1">
        <v>0.47916666666666669</v>
      </c>
      <c r="S4292" s="1">
        <v>0.46388888888888891</v>
      </c>
      <c r="T4292">
        <v>-22</v>
      </c>
      <c r="U4292" t="str">
        <f>IF(Flights[[#This Row],[Arrival Delay]]="","Cancelled",IF(Flights[[#This Row],[Arrival Delay]]&gt;15,"Delayed","On time"))</f>
        <v>On time</v>
      </c>
      <c r="V4292" t="str">
        <f>IF(Flights[[#This Row],[Status]]&lt;&gt;"Delayed","",IF(Flights[[#This Row],[Arrival Delay]]&gt;120,"Severe",IF(Flights[[#This Row],[Arrival Delay]]&gt;60,"Major","Moderate")))</f>
        <v/>
      </c>
      <c r="X4292" t="str">
        <f>IF(OR(AND(Flights[[#This Row],[Status]]="Cancelled",Flights[[#This Row],[Cancellation Reason]]="Airline/Carrier"),Flights[[#This Row],[Delay Type]]="Severe"),"Yes","No")</f>
        <v>No</v>
      </c>
    </row>
    <row r="4293" spans="1:24" x14ac:dyDescent="0.25">
      <c r="A4293" s="3">
        <v>42316</v>
      </c>
      <c r="B4293">
        <f>WEEKNUM(Flights[[#This Row],[Date]],2)</f>
        <v>45</v>
      </c>
      <c r="C4293">
        <f>WEEKDAY(Flights[[#This Row],[Date]],2)</f>
        <v>7</v>
      </c>
      <c r="D4293" t="s">
        <v>410</v>
      </c>
      <c r="E4293" t="s">
        <v>1992</v>
      </c>
      <c r="F4293" t="s">
        <v>0</v>
      </c>
      <c r="G4293" t="s">
        <v>12</v>
      </c>
      <c r="H4293" t="str">
        <f>_xlfn.XLOOKUP(Flights[[#This Row],[Destination]],Airports!$A$1:$A$77,Airports!$D$1:$D$77,"Code not found")</f>
        <v>New York</v>
      </c>
      <c r="I4293" t="str" cm="1">
        <f t="array" ref="I4293">_xlfn.XLOOKUP(Flights[[#This Row],[Destination]],_xlfn._TRO_TRAILING(Airports!A:A),_xlfn._TRO_TRAILING(Airports!E:E),"Code not found")</f>
        <v>NY</v>
      </c>
      <c r="J4293" s="1">
        <v>0.37152777777777779</v>
      </c>
      <c r="K4293">
        <f>HOUR(Flights[[#This Row],[Scheduled Departure]])</f>
        <v>8</v>
      </c>
      <c r="L4293" s="1">
        <v>0.36875000000000002</v>
      </c>
      <c r="M4293">
        <v>-4</v>
      </c>
      <c r="N4293">
        <v>312</v>
      </c>
      <c r="O4293" s="14">
        <f>Flights[[#This Row],[Length (min)]]/60</f>
        <v>5.2</v>
      </c>
      <c r="P4293">
        <v>2475</v>
      </c>
      <c r="Q4293" s="17">
        <f>IFERROR(Flights[[#This Row],[Distance]]/Flights[[#This Row],[Length (hr)]],"")</f>
        <v>475.96153846153845</v>
      </c>
      <c r="R4293" s="1">
        <v>0.71736111111111112</v>
      </c>
      <c r="S4293" s="1">
        <v>0.7104166666666667</v>
      </c>
      <c r="T4293">
        <v>-10</v>
      </c>
      <c r="U4293" t="str">
        <f>IF(Flights[[#This Row],[Arrival Delay]]="","Cancelled",IF(Flights[[#This Row],[Arrival Delay]]&gt;15,"Delayed","On time"))</f>
        <v>On time</v>
      </c>
      <c r="V4293" t="str">
        <f>IF(Flights[[#This Row],[Status]]&lt;&gt;"Delayed","",IF(Flights[[#This Row],[Arrival Delay]]&gt;120,"Severe",IF(Flights[[#This Row],[Arrival Delay]]&gt;60,"Major","Moderate")))</f>
        <v/>
      </c>
      <c r="X4293" t="str">
        <f>IF(OR(AND(Flights[[#This Row],[Status]]="Cancelled",Flights[[#This Row],[Cancellation Reason]]="Airline/Carrier"),Flights[[#This Row],[Delay Type]]="Severe"),"Yes","No")</f>
        <v>No</v>
      </c>
    </row>
    <row r="4294" spans="1:24" x14ac:dyDescent="0.25">
      <c r="A4294" s="3">
        <v>42316</v>
      </c>
      <c r="B4294">
        <f>WEEKNUM(Flights[[#This Row],[Date]],2)</f>
        <v>45</v>
      </c>
      <c r="C4294">
        <f>WEEKDAY(Flights[[#This Row],[Date]],2)</f>
        <v>7</v>
      </c>
      <c r="D4294" t="s">
        <v>1867</v>
      </c>
      <c r="E4294" t="s">
        <v>1995</v>
      </c>
      <c r="F4294" t="s">
        <v>0</v>
      </c>
      <c r="G4294" t="s">
        <v>318</v>
      </c>
      <c r="H4294" t="str">
        <f>_xlfn.XLOOKUP(Flights[[#This Row],[Destination]],Airports!$A$1:$A$77,Airports!$D$1:$D$77,"Code not found")</f>
        <v>Oakland</v>
      </c>
      <c r="I4294" t="str" cm="1">
        <f t="array" ref="I4294">_xlfn.XLOOKUP(Flights[[#This Row],[Destination]],_xlfn._TRO_TRAILING(Airports!A:A),_xlfn._TRO_TRAILING(Airports!E:E),"Code not found")</f>
        <v>CA</v>
      </c>
      <c r="J4294" s="1">
        <v>0.38541666666666669</v>
      </c>
      <c r="K4294">
        <f>HOUR(Flights[[#This Row],[Scheduled Departure]])</f>
        <v>9</v>
      </c>
      <c r="L4294" s="1">
        <v>0.40347222222222223</v>
      </c>
      <c r="M4294">
        <v>26</v>
      </c>
      <c r="N4294">
        <v>72</v>
      </c>
      <c r="O4294" s="14">
        <f>Flights[[#This Row],[Length (min)]]/60</f>
        <v>1.2</v>
      </c>
      <c r="P4294">
        <v>337</v>
      </c>
      <c r="Q4294" s="17">
        <f>IFERROR(Flights[[#This Row],[Distance]]/Flights[[#This Row],[Length (hr)]],"")</f>
        <v>280.83333333333337</v>
      </c>
      <c r="R4294" s="1">
        <v>0.4375</v>
      </c>
      <c r="S4294" s="1">
        <v>0.45347222222222222</v>
      </c>
      <c r="T4294">
        <v>23</v>
      </c>
      <c r="U4294" t="str">
        <f>IF(Flights[[#This Row],[Arrival Delay]]="","Cancelled",IF(Flights[[#This Row],[Arrival Delay]]&gt;15,"Delayed","On time"))</f>
        <v>Delayed</v>
      </c>
      <c r="V4294" t="str">
        <f>IF(Flights[[#This Row],[Status]]&lt;&gt;"Delayed","",IF(Flights[[#This Row],[Arrival Delay]]&gt;120,"Severe",IF(Flights[[#This Row],[Arrival Delay]]&gt;60,"Major","Moderate")))</f>
        <v>Moderate</v>
      </c>
      <c r="X4294" t="str">
        <f>IF(OR(AND(Flights[[#This Row],[Status]]="Cancelled",Flights[[#This Row],[Cancellation Reason]]="Airline/Carrier"),Flights[[#This Row],[Delay Type]]="Severe"),"Yes","No")</f>
        <v>No</v>
      </c>
    </row>
    <row r="4295" spans="1:24" x14ac:dyDescent="0.25">
      <c r="A4295" s="3">
        <v>42316</v>
      </c>
      <c r="B4295">
        <f>WEEKNUM(Flights[[#This Row],[Date]],2)</f>
        <v>45</v>
      </c>
      <c r="C4295">
        <f>WEEKDAY(Flights[[#This Row],[Date]],2)</f>
        <v>7</v>
      </c>
      <c r="D4295" t="s">
        <v>1881</v>
      </c>
      <c r="E4295" t="s">
        <v>1995</v>
      </c>
      <c r="F4295" t="s">
        <v>0</v>
      </c>
      <c r="G4295" t="s">
        <v>290</v>
      </c>
      <c r="H4295" t="str">
        <f>_xlfn.XLOOKUP(Flights[[#This Row],[Destination]],Airports!$A$1:$A$77,Airports!$D$1:$D$77,"Code not found")</f>
        <v>Houston</v>
      </c>
      <c r="I4295" t="str" cm="1">
        <f t="array" ref="I4295">_xlfn.XLOOKUP(Flights[[#This Row],[Destination]],_xlfn._TRO_TRAILING(Airports!A:A),_xlfn._TRO_TRAILING(Airports!E:E),"Code not found")</f>
        <v>TX</v>
      </c>
      <c r="J4295" s="1">
        <v>0.51041666666666663</v>
      </c>
      <c r="K4295">
        <f>HOUR(Flights[[#This Row],[Scheduled Departure]])</f>
        <v>12</v>
      </c>
      <c r="L4295" s="1">
        <v>0.51388888888888884</v>
      </c>
      <c r="M4295">
        <v>5</v>
      </c>
      <c r="N4295">
        <v>182</v>
      </c>
      <c r="O4295" s="14">
        <f>Flights[[#This Row],[Length (min)]]/60</f>
        <v>3.0333333333333332</v>
      </c>
      <c r="P4295">
        <v>1390</v>
      </c>
      <c r="Q4295" s="17">
        <f>IFERROR(Flights[[#This Row],[Distance]]/Flights[[#This Row],[Length (hr)]],"")</f>
        <v>458.24175824175825</v>
      </c>
      <c r="R4295" s="1">
        <v>0.72222222222222221</v>
      </c>
      <c r="S4295" s="1">
        <v>0.72361111111111109</v>
      </c>
      <c r="T4295">
        <v>2</v>
      </c>
      <c r="U4295" t="str">
        <f>IF(Flights[[#This Row],[Arrival Delay]]="","Cancelled",IF(Flights[[#This Row],[Arrival Delay]]&gt;15,"Delayed","On time"))</f>
        <v>On time</v>
      </c>
      <c r="V4295" t="str">
        <f>IF(Flights[[#This Row],[Status]]&lt;&gt;"Delayed","",IF(Flights[[#This Row],[Arrival Delay]]&gt;120,"Severe",IF(Flights[[#This Row],[Arrival Delay]]&gt;60,"Major","Moderate")))</f>
        <v/>
      </c>
      <c r="X4295" t="str">
        <f>IF(OR(AND(Flights[[#This Row],[Status]]="Cancelled",Flights[[#This Row],[Cancellation Reason]]="Airline/Carrier"),Flights[[#This Row],[Delay Type]]="Severe"),"Yes","No")</f>
        <v>No</v>
      </c>
    </row>
    <row r="4296" spans="1:24" x14ac:dyDescent="0.25">
      <c r="A4296" s="3">
        <v>42316</v>
      </c>
      <c r="B4296">
        <f>WEEKNUM(Flights[[#This Row],[Date]],2)</f>
        <v>45</v>
      </c>
      <c r="C4296">
        <f>WEEKDAY(Flights[[#This Row],[Date]],2)</f>
        <v>7</v>
      </c>
      <c r="D4296" t="s">
        <v>505</v>
      </c>
      <c r="E4296" t="s">
        <v>1994</v>
      </c>
      <c r="F4296" t="s">
        <v>0</v>
      </c>
      <c r="G4296" t="s">
        <v>246</v>
      </c>
      <c r="H4296" t="str">
        <f>_xlfn.XLOOKUP(Flights[[#This Row],[Destination]],Airports!$A$1:$A$77,Airports!$D$1:$D$77,"Code not found")</f>
        <v>Albuquerque</v>
      </c>
      <c r="I4296" t="str" cm="1">
        <f t="array" ref="I4296">_xlfn.XLOOKUP(Flights[[#This Row],[Destination]],_xlfn._TRO_TRAILING(Airports!A:A),_xlfn._TRO_TRAILING(Airports!E:E),"Code not found")</f>
        <v>NM</v>
      </c>
      <c r="J4296" s="1">
        <v>0.51666666666666672</v>
      </c>
      <c r="K4296">
        <f>HOUR(Flights[[#This Row],[Scheduled Departure]])</f>
        <v>12</v>
      </c>
      <c r="L4296" s="1">
        <v>0.50902777777777775</v>
      </c>
      <c r="M4296">
        <v>-11</v>
      </c>
      <c r="N4296">
        <v>116</v>
      </c>
      <c r="O4296" s="14">
        <f>Flights[[#This Row],[Length (min)]]/60</f>
        <v>1.9333333333333333</v>
      </c>
      <c r="P4296">
        <v>677</v>
      </c>
      <c r="Q4296" s="17">
        <f>IFERROR(Flights[[#This Row],[Distance]]/Flights[[#This Row],[Length (hr)]],"")</f>
        <v>350.17241379310343</v>
      </c>
      <c r="R4296" s="1">
        <v>0.64097222222222228</v>
      </c>
      <c r="S4296" s="1">
        <v>0.63124999999999998</v>
      </c>
      <c r="T4296">
        <v>-14</v>
      </c>
      <c r="U4296" t="str">
        <f>IF(Flights[[#This Row],[Arrival Delay]]="","Cancelled",IF(Flights[[#This Row],[Arrival Delay]]&gt;15,"Delayed","On time"))</f>
        <v>On time</v>
      </c>
      <c r="V4296" t="str">
        <f>IF(Flights[[#This Row],[Status]]&lt;&gt;"Delayed","",IF(Flights[[#This Row],[Arrival Delay]]&gt;120,"Severe",IF(Flights[[#This Row],[Arrival Delay]]&gt;60,"Major","Moderate")))</f>
        <v/>
      </c>
      <c r="X4296" t="str">
        <f>IF(OR(AND(Flights[[#This Row],[Status]]="Cancelled",Flights[[#This Row],[Cancellation Reason]]="Airline/Carrier"),Flights[[#This Row],[Delay Type]]="Severe"),"Yes","No")</f>
        <v>No</v>
      </c>
    </row>
    <row r="4297" spans="1:24" x14ac:dyDescent="0.25">
      <c r="A4297" s="3">
        <v>42316</v>
      </c>
      <c r="B4297">
        <f>WEEKNUM(Flights[[#This Row],[Date]],2)</f>
        <v>45</v>
      </c>
      <c r="C4297">
        <f>WEEKDAY(Flights[[#This Row],[Date]],2)</f>
        <v>7</v>
      </c>
      <c r="D4297" t="s">
        <v>1379</v>
      </c>
      <c r="E4297" t="s">
        <v>1996</v>
      </c>
      <c r="F4297" t="s">
        <v>0</v>
      </c>
      <c r="G4297" t="s">
        <v>15</v>
      </c>
      <c r="H4297" t="str">
        <f>_xlfn.XLOOKUP(Flights[[#This Row],[Destination]],Airports!$A$1:$A$77,Airports!$D$1:$D$77,"Code not found")</f>
        <v>Las Vegas</v>
      </c>
      <c r="I4297" t="str" cm="1">
        <f t="array" ref="I4297">_xlfn.XLOOKUP(Flights[[#This Row],[Destination]],_xlfn._TRO_TRAILING(Airports!A:A),_xlfn._TRO_TRAILING(Airports!E:E),"Code not found")</f>
        <v>NV</v>
      </c>
      <c r="J4297" s="1">
        <v>0.52083333333333337</v>
      </c>
      <c r="K4297">
        <f>HOUR(Flights[[#This Row],[Scheduled Departure]])</f>
        <v>12</v>
      </c>
      <c r="L4297" s="1">
        <v>0.52083333333333337</v>
      </c>
      <c r="M4297">
        <v>0</v>
      </c>
      <c r="N4297">
        <v>73</v>
      </c>
      <c r="O4297" s="14">
        <f>Flights[[#This Row],[Length (min)]]/60</f>
        <v>1.2166666666666666</v>
      </c>
      <c r="P4297">
        <v>236</v>
      </c>
      <c r="Q4297" s="17">
        <f>IFERROR(Flights[[#This Row],[Distance]]/Flights[[#This Row],[Length (hr)]],"")</f>
        <v>193.97260273972606</v>
      </c>
      <c r="R4297" s="1">
        <v>0.56597222222222221</v>
      </c>
      <c r="S4297" s="1">
        <v>0.57152777777777775</v>
      </c>
      <c r="T4297">
        <v>8</v>
      </c>
      <c r="U4297" t="str">
        <f>IF(Flights[[#This Row],[Arrival Delay]]="","Cancelled",IF(Flights[[#This Row],[Arrival Delay]]&gt;15,"Delayed","On time"))</f>
        <v>On time</v>
      </c>
      <c r="V4297" t="str">
        <f>IF(Flights[[#This Row],[Status]]&lt;&gt;"Delayed","",IF(Flights[[#This Row],[Arrival Delay]]&gt;120,"Severe",IF(Flights[[#This Row],[Arrival Delay]]&gt;60,"Major","Moderate")))</f>
        <v/>
      </c>
      <c r="X4297" t="str">
        <f>IF(OR(AND(Flights[[#This Row],[Status]]="Cancelled",Flights[[#This Row],[Cancellation Reason]]="Airline/Carrier"),Flights[[#This Row],[Delay Type]]="Severe"),"Yes","No")</f>
        <v>No</v>
      </c>
    </row>
    <row r="4298" spans="1:24" x14ac:dyDescent="0.25">
      <c r="A4298" s="3">
        <v>42316</v>
      </c>
      <c r="B4298">
        <f>WEEKNUM(Flights[[#This Row],[Date]],2)</f>
        <v>45</v>
      </c>
      <c r="C4298">
        <f>WEEKDAY(Flights[[#This Row],[Date]],2)</f>
        <v>7</v>
      </c>
      <c r="D4298" t="s">
        <v>1901</v>
      </c>
      <c r="E4298" t="s">
        <v>1989</v>
      </c>
      <c r="F4298" t="s">
        <v>0</v>
      </c>
      <c r="G4298" t="s">
        <v>344</v>
      </c>
      <c r="H4298" t="str">
        <f>_xlfn.XLOOKUP(Flights[[#This Row],[Destination]],Airports!$A$1:$A$77,Airports!$D$1:$D$77,"Code not found")</f>
        <v>Seattle</v>
      </c>
      <c r="I4298" t="str" cm="1">
        <f t="array" ref="I4298">_xlfn.XLOOKUP(Flights[[#This Row],[Destination]],_xlfn._TRO_TRAILING(Airports!A:A),_xlfn._TRO_TRAILING(Airports!E:E),"Code not found")</f>
        <v>WA</v>
      </c>
      <c r="J4298" s="1">
        <v>0.69097222222222221</v>
      </c>
      <c r="K4298">
        <f>HOUR(Flights[[#This Row],[Scheduled Departure]])</f>
        <v>16</v>
      </c>
      <c r="L4298" s="1">
        <v>0.80694444444444446</v>
      </c>
      <c r="M4298">
        <v>167</v>
      </c>
      <c r="N4298">
        <v>141</v>
      </c>
      <c r="O4298" s="14">
        <f>Flights[[#This Row],[Length (min)]]/60</f>
        <v>2.35</v>
      </c>
      <c r="P4298">
        <v>954</v>
      </c>
      <c r="Q4298" s="17">
        <f>IFERROR(Flights[[#This Row],[Distance]]/Flights[[#This Row],[Length (hr)]],"")</f>
        <v>405.95744680851061</v>
      </c>
      <c r="R4298" s="1">
        <v>0.80902777777777779</v>
      </c>
      <c r="S4298" s="1">
        <v>0.90486111111111112</v>
      </c>
      <c r="T4298">
        <v>138</v>
      </c>
      <c r="U4298" t="str">
        <f>IF(Flights[[#This Row],[Arrival Delay]]="","Cancelled",IF(Flights[[#This Row],[Arrival Delay]]&gt;15,"Delayed","On time"))</f>
        <v>Delayed</v>
      </c>
      <c r="V4298" t="str">
        <f>IF(Flights[[#This Row],[Status]]&lt;&gt;"Delayed","",IF(Flights[[#This Row],[Arrival Delay]]&gt;120,"Severe",IF(Flights[[#This Row],[Arrival Delay]]&gt;60,"Major","Moderate")))</f>
        <v>Severe</v>
      </c>
      <c r="X4298" t="str">
        <f>IF(OR(AND(Flights[[#This Row],[Status]]="Cancelled",Flights[[#This Row],[Cancellation Reason]]="Airline/Carrier"),Flights[[#This Row],[Delay Type]]="Severe"),"Yes","No")</f>
        <v>Yes</v>
      </c>
    </row>
    <row r="4299" spans="1:24" x14ac:dyDescent="0.25">
      <c r="A4299" s="3">
        <v>42316</v>
      </c>
      <c r="B4299">
        <f>WEEKNUM(Flights[[#This Row],[Date]],2)</f>
        <v>45</v>
      </c>
      <c r="C4299">
        <f>WEEKDAY(Flights[[#This Row],[Date]],2)</f>
        <v>7</v>
      </c>
      <c r="D4299" t="s">
        <v>1903</v>
      </c>
      <c r="E4299" t="s">
        <v>1995</v>
      </c>
      <c r="F4299" t="s">
        <v>0</v>
      </c>
      <c r="G4299" t="s">
        <v>356</v>
      </c>
      <c r="H4299" t="str">
        <f>_xlfn.XLOOKUP(Flights[[#This Row],[Destination]],Airports!$A$1:$A$77,Airports!$D$1:$D$77,"Code not found")</f>
        <v>Tucson</v>
      </c>
      <c r="I4299" t="str" cm="1">
        <f t="array" ref="I4299">_xlfn.XLOOKUP(Flights[[#This Row],[Destination]],_xlfn._TRO_TRAILING(Airports!A:A),_xlfn._TRO_TRAILING(Airports!E:E),"Code not found")</f>
        <v>AZ</v>
      </c>
      <c r="J4299" s="1">
        <v>0.71527777777777779</v>
      </c>
      <c r="K4299">
        <f>HOUR(Flights[[#This Row],[Scheduled Departure]])</f>
        <v>17</v>
      </c>
      <c r="L4299" s="1">
        <v>0.72013888888888888</v>
      </c>
      <c r="M4299">
        <v>7</v>
      </c>
      <c r="N4299">
        <v>71</v>
      </c>
      <c r="O4299" s="14">
        <f>Flights[[#This Row],[Length (min)]]/60</f>
        <v>1.1833333333333333</v>
      </c>
      <c r="P4299">
        <v>451</v>
      </c>
      <c r="Q4299" s="17">
        <f>IFERROR(Flights[[#This Row],[Distance]]/Flights[[#This Row],[Length (hr)]],"")</f>
        <v>381.12676056338029</v>
      </c>
      <c r="R4299" s="1">
        <v>0.8125</v>
      </c>
      <c r="S4299" s="1">
        <v>0.81111111111111112</v>
      </c>
      <c r="T4299">
        <v>-2</v>
      </c>
      <c r="U4299" t="str">
        <f>IF(Flights[[#This Row],[Arrival Delay]]="","Cancelled",IF(Flights[[#This Row],[Arrival Delay]]&gt;15,"Delayed","On time"))</f>
        <v>On time</v>
      </c>
      <c r="V4299" t="str">
        <f>IF(Flights[[#This Row],[Status]]&lt;&gt;"Delayed","",IF(Flights[[#This Row],[Arrival Delay]]&gt;120,"Severe",IF(Flights[[#This Row],[Arrival Delay]]&gt;60,"Major","Moderate")))</f>
        <v/>
      </c>
      <c r="X4299" t="str">
        <f>IF(OR(AND(Flights[[#This Row],[Status]]="Cancelled",Flights[[#This Row],[Cancellation Reason]]="Airline/Carrier"),Flights[[#This Row],[Delay Type]]="Severe"),"Yes","No")</f>
        <v>No</v>
      </c>
    </row>
    <row r="4300" spans="1:24" x14ac:dyDescent="0.25">
      <c r="A4300" s="3">
        <v>42316</v>
      </c>
      <c r="B4300">
        <f>WEEKNUM(Flights[[#This Row],[Date]],2)</f>
        <v>45</v>
      </c>
      <c r="C4300">
        <f>WEEKDAY(Flights[[#This Row],[Date]],2)</f>
        <v>7</v>
      </c>
      <c r="D4300" t="s">
        <v>1195</v>
      </c>
      <c r="E4300" t="s">
        <v>1989</v>
      </c>
      <c r="F4300" t="s">
        <v>0</v>
      </c>
      <c r="G4300" t="s">
        <v>344</v>
      </c>
      <c r="H4300" t="str">
        <f>_xlfn.XLOOKUP(Flights[[#This Row],[Destination]],Airports!$A$1:$A$77,Airports!$D$1:$D$77,"Code not found")</f>
        <v>Seattle</v>
      </c>
      <c r="I4300" t="str" cm="1">
        <f t="array" ref="I4300">_xlfn.XLOOKUP(Flights[[#This Row],[Destination]],_xlfn._TRO_TRAILING(Airports!A:A),_xlfn._TRO_TRAILING(Airports!E:E),"Code not found")</f>
        <v>WA</v>
      </c>
      <c r="J4300" s="1">
        <v>0.76041666666666663</v>
      </c>
      <c r="K4300">
        <f>HOUR(Flights[[#This Row],[Scheduled Departure]])</f>
        <v>18</v>
      </c>
      <c r="L4300" s="1">
        <v>0.77152777777777781</v>
      </c>
      <c r="M4300">
        <v>16</v>
      </c>
      <c r="N4300">
        <v>174</v>
      </c>
      <c r="O4300" s="14">
        <f>Flights[[#This Row],[Length (min)]]/60</f>
        <v>2.9</v>
      </c>
      <c r="P4300">
        <v>954</v>
      </c>
      <c r="Q4300" s="17">
        <f>IFERROR(Flights[[#This Row],[Distance]]/Flights[[#This Row],[Length (hr)]],"")</f>
        <v>328.9655172413793</v>
      </c>
      <c r="R4300" s="1">
        <v>0.875</v>
      </c>
      <c r="S4300" s="1">
        <v>0.89236111111111116</v>
      </c>
      <c r="T4300">
        <v>25</v>
      </c>
      <c r="U4300" t="str">
        <f>IF(Flights[[#This Row],[Arrival Delay]]="","Cancelled",IF(Flights[[#This Row],[Arrival Delay]]&gt;15,"Delayed","On time"))</f>
        <v>Delayed</v>
      </c>
      <c r="V4300" t="str">
        <f>IF(Flights[[#This Row],[Status]]&lt;&gt;"Delayed","",IF(Flights[[#This Row],[Arrival Delay]]&gt;120,"Severe",IF(Flights[[#This Row],[Arrival Delay]]&gt;60,"Major","Moderate")))</f>
        <v>Moderate</v>
      </c>
      <c r="X4300" t="str">
        <f>IF(OR(AND(Flights[[#This Row],[Status]]="Cancelled",Flights[[#This Row],[Cancellation Reason]]="Airline/Carrier"),Flights[[#This Row],[Delay Type]]="Severe"),"Yes","No")</f>
        <v>No</v>
      </c>
    </row>
    <row r="4301" spans="1:24" x14ac:dyDescent="0.25">
      <c r="A4301" s="3">
        <v>42316</v>
      </c>
      <c r="B4301">
        <f>WEEKNUM(Flights[[#This Row],[Date]],2)</f>
        <v>45</v>
      </c>
      <c r="C4301">
        <f>WEEKDAY(Flights[[#This Row],[Date]],2)</f>
        <v>7</v>
      </c>
      <c r="D4301" t="s">
        <v>1916</v>
      </c>
      <c r="E4301" t="s">
        <v>1995</v>
      </c>
      <c r="F4301" t="s">
        <v>0</v>
      </c>
      <c r="G4301" t="s">
        <v>278</v>
      </c>
      <c r="H4301" t="str">
        <f>_xlfn.XLOOKUP(Flights[[#This Row],[Destination]],Airports!$A$1:$A$77,Airports!$D$1:$D$77,"Code not found")</f>
        <v>El Paso</v>
      </c>
      <c r="I4301" t="str" cm="1">
        <f t="array" ref="I4301">_xlfn.XLOOKUP(Flights[[#This Row],[Destination]],_xlfn._TRO_TRAILING(Airports!A:A),_xlfn._TRO_TRAILING(Airports!E:E),"Code not found")</f>
        <v>TX</v>
      </c>
      <c r="J4301" s="1">
        <v>0.89583333333333337</v>
      </c>
      <c r="K4301">
        <f>HOUR(Flights[[#This Row],[Scheduled Departure]])</f>
        <v>21</v>
      </c>
      <c r="L4301" s="1">
        <v>0.90763888888888888</v>
      </c>
      <c r="M4301">
        <v>17</v>
      </c>
      <c r="N4301">
        <v>93</v>
      </c>
      <c r="O4301" s="14">
        <f>Flights[[#This Row],[Length (min)]]/60</f>
        <v>1.55</v>
      </c>
      <c r="P4301">
        <v>715</v>
      </c>
      <c r="Q4301" s="17">
        <f>IFERROR(Flights[[#This Row],[Distance]]/Flights[[#This Row],[Length (hr)]],"")</f>
        <v>461.29032258064512</v>
      </c>
      <c r="R4301" s="1">
        <v>1.0416666666666666E-2</v>
      </c>
      <c r="S4301" s="1">
        <v>1.3888888888888888E-2</v>
      </c>
      <c r="T4301">
        <v>5</v>
      </c>
      <c r="U4301" t="str">
        <f>IF(Flights[[#This Row],[Arrival Delay]]="","Cancelled",IF(Flights[[#This Row],[Arrival Delay]]&gt;15,"Delayed","On time"))</f>
        <v>On time</v>
      </c>
      <c r="V4301" t="str">
        <f>IF(Flights[[#This Row],[Status]]&lt;&gt;"Delayed","",IF(Flights[[#This Row],[Arrival Delay]]&gt;120,"Severe",IF(Flights[[#This Row],[Arrival Delay]]&gt;60,"Major","Moderate")))</f>
        <v/>
      </c>
      <c r="X4301" t="str">
        <f>IF(OR(AND(Flights[[#This Row],[Status]]="Cancelled",Flights[[#This Row],[Cancellation Reason]]="Airline/Carrier"),Flights[[#This Row],[Delay Type]]="Severe"),"Yes","No")</f>
        <v>No</v>
      </c>
    </row>
    <row r="4302" spans="1:24" x14ac:dyDescent="0.25">
      <c r="A4302" s="3">
        <v>42316</v>
      </c>
      <c r="B4302">
        <f>WEEKNUM(Flights[[#This Row],[Date]],2)</f>
        <v>45</v>
      </c>
      <c r="C4302">
        <f>WEEKDAY(Flights[[#This Row],[Date]],2)</f>
        <v>7</v>
      </c>
      <c r="D4302" t="s">
        <v>1917</v>
      </c>
      <c r="E4302" t="s">
        <v>1995</v>
      </c>
      <c r="F4302" t="s">
        <v>0</v>
      </c>
      <c r="G4302" t="s">
        <v>273</v>
      </c>
      <c r="H4302" t="str">
        <f>_xlfn.XLOOKUP(Flights[[#This Row],[Destination]],Airports!$A$1:$A$77,Airports!$D$1:$D$77,"Code not found")</f>
        <v>Denver</v>
      </c>
      <c r="I4302" t="str" cm="1">
        <f t="array" ref="I4302">_xlfn.XLOOKUP(Flights[[#This Row],[Destination]],_xlfn._TRO_TRAILING(Airports!A:A),_xlfn._TRO_TRAILING(Airports!E:E),"Code not found")</f>
        <v>CO</v>
      </c>
      <c r="J4302" s="1">
        <v>0.90625</v>
      </c>
      <c r="K4302">
        <f>HOUR(Flights[[#This Row],[Scheduled Departure]])</f>
        <v>21</v>
      </c>
      <c r="L4302" s="1">
        <v>0.91041666666666665</v>
      </c>
      <c r="M4302">
        <v>6</v>
      </c>
      <c r="N4302">
        <v>116</v>
      </c>
      <c r="O4302" s="14">
        <f>Flights[[#This Row],[Length (min)]]/60</f>
        <v>1.9333333333333333</v>
      </c>
      <c r="P4302">
        <v>862</v>
      </c>
      <c r="Q4302" s="17">
        <f>IFERROR(Flights[[#This Row],[Distance]]/Flights[[#This Row],[Length (hr)]],"")</f>
        <v>445.86206896551721</v>
      </c>
      <c r="R4302" s="1">
        <v>4.1666666666666664E-2</v>
      </c>
      <c r="S4302" s="1">
        <v>3.2638888888888891E-2</v>
      </c>
      <c r="T4302">
        <v>-13</v>
      </c>
      <c r="U4302" t="str">
        <f>IF(Flights[[#This Row],[Arrival Delay]]="","Cancelled",IF(Flights[[#This Row],[Arrival Delay]]&gt;15,"Delayed","On time"))</f>
        <v>On time</v>
      </c>
      <c r="V4302" t="str">
        <f>IF(Flights[[#This Row],[Status]]&lt;&gt;"Delayed","",IF(Flights[[#This Row],[Arrival Delay]]&gt;120,"Severe",IF(Flights[[#This Row],[Arrival Delay]]&gt;60,"Major","Moderate")))</f>
        <v/>
      </c>
      <c r="X4302" t="str">
        <f>IF(OR(AND(Flights[[#This Row],[Status]]="Cancelled",Flights[[#This Row],[Cancellation Reason]]="Airline/Carrier"),Flights[[#This Row],[Delay Type]]="Severe"),"Yes","No")</f>
        <v>No</v>
      </c>
    </row>
    <row r="4303" spans="1:24" x14ac:dyDescent="0.25">
      <c r="A4303" s="3">
        <v>42316</v>
      </c>
      <c r="B4303">
        <f>WEEKNUM(Flights[[#This Row],[Date]],2)</f>
        <v>45</v>
      </c>
      <c r="C4303">
        <f>WEEKDAY(Flights[[#This Row],[Date]],2)</f>
        <v>7</v>
      </c>
      <c r="D4303" t="s">
        <v>1921</v>
      </c>
      <c r="E4303" t="s">
        <v>1989</v>
      </c>
      <c r="F4303" t="s">
        <v>0</v>
      </c>
      <c r="G4303" t="s">
        <v>268</v>
      </c>
      <c r="H4303" t="str">
        <f>_xlfn.XLOOKUP(Flights[[#This Row],[Destination]],Airports!$A$1:$A$77,Airports!$D$1:$D$77,"Code not found")</f>
        <v>Convington</v>
      </c>
      <c r="I4303" t="str" cm="1">
        <f t="array" ref="I4303">_xlfn.XLOOKUP(Flights[[#This Row],[Destination]],_xlfn._TRO_TRAILING(Airports!A:A),_xlfn._TRO_TRAILING(Airports!E:E),"Code not found")</f>
        <v>KY</v>
      </c>
      <c r="J4303" s="1">
        <v>0.95486111111111116</v>
      </c>
      <c r="K4303">
        <f>HOUR(Flights[[#This Row],[Scheduled Departure]])</f>
        <v>22</v>
      </c>
      <c r="L4303" s="1">
        <v>0.95208333333333328</v>
      </c>
      <c r="M4303">
        <v>-4</v>
      </c>
      <c r="N4303">
        <v>250</v>
      </c>
      <c r="O4303" s="14">
        <f>Flights[[#This Row],[Length (min)]]/60</f>
        <v>4.166666666666667</v>
      </c>
      <c r="P4303">
        <v>1900</v>
      </c>
      <c r="Q4303" s="17">
        <f>IFERROR(Flights[[#This Row],[Distance]]/Flights[[#This Row],[Length (hr)]],"")</f>
        <v>455.99999999999994</v>
      </c>
      <c r="R4303" s="1">
        <v>0.25208333333333333</v>
      </c>
      <c r="S4303" s="1">
        <v>0.25069444444444444</v>
      </c>
      <c r="T4303">
        <v>-2</v>
      </c>
      <c r="U4303" t="str">
        <f>IF(Flights[[#This Row],[Arrival Delay]]="","Cancelled",IF(Flights[[#This Row],[Arrival Delay]]&gt;15,"Delayed","On time"))</f>
        <v>On time</v>
      </c>
      <c r="V4303" t="str">
        <f>IF(Flights[[#This Row],[Status]]&lt;&gt;"Delayed","",IF(Flights[[#This Row],[Arrival Delay]]&gt;120,"Severe",IF(Flights[[#This Row],[Arrival Delay]]&gt;60,"Major","Moderate")))</f>
        <v/>
      </c>
      <c r="X4303" t="str">
        <f>IF(OR(AND(Flights[[#This Row],[Status]]="Cancelled",Flights[[#This Row],[Cancellation Reason]]="Airline/Carrier"),Flights[[#This Row],[Delay Type]]="Severe"),"Yes","No")</f>
        <v>No</v>
      </c>
    </row>
    <row r="4304" spans="1:24" x14ac:dyDescent="0.25">
      <c r="A4304" s="3">
        <v>42316</v>
      </c>
      <c r="B4304">
        <f>WEEKNUM(Flights[[#This Row],[Date]],2)</f>
        <v>45</v>
      </c>
      <c r="C4304">
        <f>WEEKDAY(Flights[[#This Row],[Date]],2)</f>
        <v>7</v>
      </c>
      <c r="D4304" t="s">
        <v>747</v>
      </c>
      <c r="E4304" t="s">
        <v>1989</v>
      </c>
      <c r="F4304" t="s">
        <v>0</v>
      </c>
      <c r="G4304" t="s">
        <v>26</v>
      </c>
      <c r="H4304" t="str">
        <f>_xlfn.XLOOKUP(Flights[[#This Row],[Destination]],Airports!$A$1:$A$77,Airports!$D$1:$D$77,"Code not found")</f>
        <v>Atlanta</v>
      </c>
      <c r="I4304" t="str" cm="1">
        <f t="array" ref="I4304">_xlfn.XLOOKUP(Flights[[#This Row],[Destination]],_xlfn._TRO_TRAILING(Airports!A:A),_xlfn._TRO_TRAILING(Airports!E:E),"Code not found")</f>
        <v>GA</v>
      </c>
      <c r="J4304" s="1">
        <v>0.98611111111111116</v>
      </c>
      <c r="K4304">
        <f>HOUR(Flights[[#This Row],[Scheduled Departure]])</f>
        <v>23</v>
      </c>
      <c r="L4304" s="1">
        <v>0.99861111111111112</v>
      </c>
      <c r="M4304">
        <v>18</v>
      </c>
      <c r="N4304">
        <v>238</v>
      </c>
      <c r="O4304" s="14">
        <f>Flights[[#This Row],[Length (min)]]/60</f>
        <v>3.9666666666666668</v>
      </c>
      <c r="P4304">
        <v>1947</v>
      </c>
      <c r="Q4304" s="17">
        <f>IFERROR(Flights[[#This Row],[Distance]]/Flights[[#This Row],[Length (hr)]],"")</f>
        <v>490.84033613445376</v>
      </c>
      <c r="R4304" s="1">
        <v>0.28402777777777777</v>
      </c>
      <c r="S4304" s="1">
        <v>0.28888888888888886</v>
      </c>
      <c r="T4304">
        <v>7</v>
      </c>
      <c r="U4304" t="str">
        <f>IF(Flights[[#This Row],[Arrival Delay]]="","Cancelled",IF(Flights[[#This Row],[Arrival Delay]]&gt;15,"Delayed","On time"))</f>
        <v>On time</v>
      </c>
      <c r="V4304" t="str">
        <f>IF(Flights[[#This Row],[Status]]&lt;&gt;"Delayed","",IF(Flights[[#This Row],[Arrival Delay]]&gt;120,"Severe",IF(Flights[[#This Row],[Arrival Delay]]&gt;60,"Major","Moderate")))</f>
        <v/>
      </c>
      <c r="X4304" t="str">
        <f>IF(OR(AND(Flights[[#This Row],[Status]]="Cancelled",Flights[[#This Row],[Cancellation Reason]]="Airline/Carrier"),Flights[[#This Row],[Delay Type]]="Severe"),"Yes","No")</f>
        <v>No</v>
      </c>
    </row>
    <row r="4305" spans="1:24" x14ac:dyDescent="0.25">
      <c r="A4305" s="3">
        <v>42316</v>
      </c>
      <c r="B4305">
        <f>WEEKNUM(Flights[[#This Row],[Date]],2)</f>
        <v>45</v>
      </c>
      <c r="C4305">
        <f>WEEKDAY(Flights[[#This Row],[Date]],2)</f>
        <v>7</v>
      </c>
      <c r="D4305" t="s">
        <v>681</v>
      </c>
      <c r="E4305" t="s">
        <v>1996</v>
      </c>
      <c r="F4305" t="s">
        <v>0</v>
      </c>
      <c r="G4305" t="s">
        <v>16</v>
      </c>
      <c r="H4305" t="str">
        <f>_xlfn.XLOOKUP(Flights[[#This Row],[Destination]],Airports!$A$1:$A$77,Airports!$D$1:$D$77,"Code not found")</f>
        <v>Dulles</v>
      </c>
      <c r="I4305" t="str" cm="1">
        <f t="array" ref="I4305">_xlfn.XLOOKUP(Flights[[#This Row],[Destination]],_xlfn._TRO_TRAILING(Airports!A:A),_xlfn._TRO_TRAILING(Airports!E:E),"Code not found")</f>
        <v>VA</v>
      </c>
      <c r="J4305" s="1">
        <v>0.99652777777777779</v>
      </c>
      <c r="K4305">
        <f>HOUR(Flights[[#This Row],[Scheduled Departure]])</f>
        <v>23</v>
      </c>
      <c r="L4305" s="1">
        <v>0.9916666666666667</v>
      </c>
      <c r="M4305">
        <v>-7</v>
      </c>
      <c r="N4305">
        <v>274</v>
      </c>
      <c r="O4305" s="14">
        <f>Flights[[#This Row],[Length (min)]]/60</f>
        <v>4.5666666666666664</v>
      </c>
      <c r="P4305">
        <v>2288</v>
      </c>
      <c r="Q4305" s="17">
        <f>IFERROR(Flights[[#This Row],[Distance]]/Flights[[#This Row],[Length (hr)]],"")</f>
        <v>501.021897810219</v>
      </c>
      <c r="R4305" s="1">
        <v>0.32291666666666669</v>
      </c>
      <c r="S4305" s="1">
        <v>0.30694444444444446</v>
      </c>
      <c r="T4305">
        <v>-23</v>
      </c>
      <c r="U4305" t="str">
        <f>IF(Flights[[#This Row],[Arrival Delay]]="","Cancelled",IF(Flights[[#This Row],[Arrival Delay]]&gt;15,"Delayed","On time"))</f>
        <v>On time</v>
      </c>
      <c r="V4305" t="str">
        <f>IF(Flights[[#This Row],[Status]]&lt;&gt;"Delayed","",IF(Flights[[#This Row],[Arrival Delay]]&gt;120,"Severe",IF(Flights[[#This Row],[Arrival Delay]]&gt;60,"Major","Moderate")))</f>
        <v/>
      </c>
      <c r="X4305" t="str">
        <f>IF(OR(AND(Flights[[#This Row],[Status]]="Cancelled",Flights[[#This Row],[Cancellation Reason]]="Airline/Carrier"),Flights[[#This Row],[Delay Type]]="Severe"),"Yes","No")</f>
        <v>No</v>
      </c>
    </row>
    <row r="4306" spans="1:24" x14ac:dyDescent="0.25">
      <c r="A4306" s="3">
        <v>42317</v>
      </c>
      <c r="B4306">
        <f>WEEKNUM(Flights[[#This Row],[Date]],2)</f>
        <v>46</v>
      </c>
      <c r="C4306">
        <f>WEEKDAY(Flights[[#This Row],[Date]],2)</f>
        <v>1</v>
      </c>
      <c r="D4306" t="s">
        <v>1924</v>
      </c>
      <c r="E4306" t="s">
        <v>1995</v>
      </c>
      <c r="F4306" t="s">
        <v>0</v>
      </c>
      <c r="G4306" t="s">
        <v>318</v>
      </c>
      <c r="H4306" t="str">
        <f>_xlfn.XLOOKUP(Flights[[#This Row],[Destination]],Airports!$A$1:$A$77,Airports!$D$1:$D$77,"Code not found")</f>
        <v>Oakland</v>
      </c>
      <c r="I4306" t="str" cm="1">
        <f t="array" ref="I4306">_xlfn.XLOOKUP(Flights[[#This Row],[Destination]],_xlfn._TRO_TRAILING(Airports!A:A),_xlfn._TRO_TRAILING(Airports!E:E),"Code not found")</f>
        <v>CA</v>
      </c>
      <c r="J4306" s="1">
        <v>0.24305555555555555</v>
      </c>
      <c r="K4306">
        <f>HOUR(Flights[[#This Row],[Scheduled Departure]])</f>
        <v>5</v>
      </c>
      <c r="L4306" s="1">
        <v>0.23958333333333334</v>
      </c>
      <c r="M4306">
        <v>-5</v>
      </c>
      <c r="N4306">
        <v>73</v>
      </c>
      <c r="O4306" s="14">
        <f>Flights[[#This Row],[Length (min)]]/60</f>
        <v>1.2166666666666666</v>
      </c>
      <c r="P4306">
        <v>337</v>
      </c>
      <c r="Q4306" s="17">
        <f>IFERROR(Flights[[#This Row],[Distance]]/Flights[[#This Row],[Length (hr)]],"")</f>
        <v>276.98630136986304</v>
      </c>
      <c r="R4306" s="1">
        <v>0.30208333333333331</v>
      </c>
      <c r="S4306" s="1">
        <v>0.2902777777777778</v>
      </c>
      <c r="T4306">
        <v>-17</v>
      </c>
      <c r="U4306" t="str">
        <f>IF(Flights[[#This Row],[Arrival Delay]]="","Cancelled",IF(Flights[[#This Row],[Arrival Delay]]&gt;15,"Delayed","On time"))</f>
        <v>On time</v>
      </c>
      <c r="V4306" t="str">
        <f>IF(Flights[[#This Row],[Status]]&lt;&gt;"Delayed","",IF(Flights[[#This Row],[Arrival Delay]]&gt;120,"Severe",IF(Flights[[#This Row],[Arrival Delay]]&gt;60,"Major","Moderate")))</f>
        <v/>
      </c>
      <c r="X4306" t="str">
        <f>IF(OR(AND(Flights[[#This Row],[Status]]="Cancelled",Flights[[#This Row],[Cancellation Reason]]="Airline/Carrier"),Flights[[#This Row],[Delay Type]]="Severe"),"Yes","No")</f>
        <v>No</v>
      </c>
    </row>
    <row r="4307" spans="1:24" x14ac:dyDescent="0.25">
      <c r="A4307" s="3">
        <v>42317</v>
      </c>
      <c r="B4307">
        <f>WEEKNUM(Flights[[#This Row],[Date]],2)</f>
        <v>46</v>
      </c>
      <c r="C4307">
        <f>WEEKDAY(Flights[[#This Row],[Date]],2)</f>
        <v>1</v>
      </c>
      <c r="D4307" t="s">
        <v>165</v>
      </c>
      <c r="E4307" t="s">
        <v>1987</v>
      </c>
      <c r="F4307" t="s">
        <v>0</v>
      </c>
      <c r="G4307" t="s">
        <v>2</v>
      </c>
      <c r="H4307" t="str">
        <f>_xlfn.XLOOKUP(Flights[[#This Row],[Destination]],Airports!$A$1:$A$77,Airports!$D$1:$D$77,"Code not found")</f>
        <v>Miami</v>
      </c>
      <c r="I4307" t="str" cm="1">
        <f t="array" ref="I4307">_xlfn.XLOOKUP(Flights[[#This Row],[Destination]],_xlfn._TRO_TRAILING(Airports!A:A),_xlfn._TRO_TRAILING(Airports!E:E),"Code not found")</f>
        <v>FL</v>
      </c>
      <c r="J4307" s="1">
        <v>0.31597222222222221</v>
      </c>
      <c r="K4307">
        <f>HOUR(Flights[[#This Row],[Scheduled Departure]])</f>
        <v>7</v>
      </c>
      <c r="L4307" s="1">
        <v>0.3125</v>
      </c>
      <c r="M4307">
        <v>-5</v>
      </c>
      <c r="N4307">
        <v>278</v>
      </c>
      <c r="O4307" s="14">
        <f>Flights[[#This Row],[Length (min)]]/60</f>
        <v>4.6333333333333337</v>
      </c>
      <c r="P4307">
        <v>2342</v>
      </c>
      <c r="Q4307" s="17">
        <f>IFERROR(Flights[[#This Row],[Distance]]/Flights[[#This Row],[Length (hr)]],"")</f>
        <v>505.46762589928051</v>
      </c>
      <c r="R4307" s="1">
        <v>0.64166666666666672</v>
      </c>
      <c r="S4307" s="1">
        <v>0.63055555555555554</v>
      </c>
      <c r="T4307">
        <v>-16</v>
      </c>
      <c r="U4307" t="str">
        <f>IF(Flights[[#This Row],[Arrival Delay]]="","Cancelled",IF(Flights[[#This Row],[Arrival Delay]]&gt;15,"Delayed","On time"))</f>
        <v>On time</v>
      </c>
      <c r="V4307" t="str">
        <f>IF(Flights[[#This Row],[Status]]&lt;&gt;"Delayed","",IF(Flights[[#This Row],[Arrival Delay]]&gt;120,"Severe",IF(Flights[[#This Row],[Arrival Delay]]&gt;60,"Major","Moderate")))</f>
        <v/>
      </c>
      <c r="X4307" t="str">
        <f>IF(OR(AND(Flights[[#This Row],[Status]]="Cancelled",Flights[[#This Row],[Cancellation Reason]]="Airline/Carrier"),Flights[[#This Row],[Delay Type]]="Severe"),"Yes","No")</f>
        <v>No</v>
      </c>
    </row>
    <row r="4308" spans="1:24" x14ac:dyDescent="0.25">
      <c r="A4308" s="3">
        <v>42317</v>
      </c>
      <c r="B4308">
        <f>WEEKNUM(Flights[[#This Row],[Date]],2)</f>
        <v>46</v>
      </c>
      <c r="C4308">
        <f>WEEKDAY(Flights[[#This Row],[Date]],2)</f>
        <v>1</v>
      </c>
      <c r="D4308" t="s">
        <v>1856</v>
      </c>
      <c r="E4308" t="s">
        <v>1994</v>
      </c>
      <c r="F4308" t="s">
        <v>0</v>
      </c>
      <c r="G4308" t="s">
        <v>349</v>
      </c>
      <c r="H4308" t="str">
        <f>_xlfn.XLOOKUP(Flights[[#This Row],[Destination]],Airports!$A$1:$A$77,Airports!$D$1:$D$77,"Code not found")</f>
        <v>Salt Lake City</v>
      </c>
      <c r="I4308" t="str" cm="1">
        <f t="array" ref="I4308">_xlfn.XLOOKUP(Flights[[#This Row],[Destination]],_xlfn._TRO_TRAILING(Airports!A:A),_xlfn._TRO_TRAILING(Airports!E:E),"Code not found")</f>
        <v>UT</v>
      </c>
      <c r="J4308" s="1">
        <v>0.39583333333333331</v>
      </c>
      <c r="K4308">
        <f>HOUR(Flights[[#This Row],[Scheduled Departure]])</f>
        <v>9</v>
      </c>
      <c r="L4308" s="1">
        <v>0.39513888888888887</v>
      </c>
      <c r="M4308">
        <v>-1</v>
      </c>
      <c r="N4308">
        <v>103</v>
      </c>
      <c r="O4308" s="14">
        <f>Flights[[#This Row],[Length (min)]]/60</f>
        <v>1.7166666666666666</v>
      </c>
      <c r="P4308">
        <v>590</v>
      </c>
      <c r="Q4308" s="17">
        <f>IFERROR(Flights[[#This Row],[Distance]]/Flights[[#This Row],[Length (hr)]],"")</f>
        <v>343.68932038834953</v>
      </c>
      <c r="R4308" s="1">
        <v>0.51736111111111116</v>
      </c>
      <c r="S4308" s="1">
        <v>0.5083333333333333</v>
      </c>
      <c r="T4308">
        <v>-13</v>
      </c>
      <c r="U4308" t="str">
        <f>IF(Flights[[#This Row],[Arrival Delay]]="","Cancelled",IF(Flights[[#This Row],[Arrival Delay]]&gt;15,"Delayed","On time"))</f>
        <v>On time</v>
      </c>
      <c r="V4308" t="str">
        <f>IF(Flights[[#This Row],[Status]]&lt;&gt;"Delayed","",IF(Flights[[#This Row],[Arrival Delay]]&gt;120,"Severe",IF(Flights[[#This Row],[Arrival Delay]]&gt;60,"Major","Moderate")))</f>
        <v/>
      </c>
      <c r="X4308" t="str">
        <f>IF(OR(AND(Flights[[#This Row],[Status]]="Cancelled",Flights[[#This Row],[Cancellation Reason]]="Airline/Carrier"),Flights[[#This Row],[Delay Type]]="Severe"),"Yes","No")</f>
        <v>No</v>
      </c>
    </row>
    <row r="4309" spans="1:24" x14ac:dyDescent="0.25">
      <c r="A4309" s="3">
        <v>42317</v>
      </c>
      <c r="B4309">
        <f>WEEKNUM(Flights[[#This Row],[Date]],2)</f>
        <v>46</v>
      </c>
      <c r="C4309">
        <f>WEEKDAY(Flights[[#This Row],[Date]],2)</f>
        <v>1</v>
      </c>
      <c r="D4309" t="s">
        <v>1371</v>
      </c>
      <c r="E4309" t="s">
        <v>1994</v>
      </c>
      <c r="F4309" t="s">
        <v>0</v>
      </c>
      <c r="G4309" t="s">
        <v>339</v>
      </c>
      <c r="H4309" t="str">
        <f>_xlfn.XLOOKUP(Flights[[#This Row],[Destination]],Airports!$A$1:$A$77,Airports!$D$1:$D$77,"Code not found")</f>
        <v>San Diego</v>
      </c>
      <c r="I4309" t="str" cm="1">
        <f t="array" ref="I4309">_xlfn.XLOOKUP(Flights[[#This Row],[Destination]],_xlfn._TRO_TRAILING(Airports!A:A),_xlfn._TRO_TRAILING(Airports!E:E),"Code not found")</f>
        <v>CA</v>
      </c>
      <c r="J4309" s="1">
        <v>0.41666666666666669</v>
      </c>
      <c r="K4309">
        <f>HOUR(Flights[[#This Row],[Scheduled Departure]])</f>
        <v>10</v>
      </c>
      <c r="L4309" s="1">
        <v>0.41597222222222224</v>
      </c>
      <c r="M4309">
        <v>-1</v>
      </c>
      <c r="N4309">
        <v>57</v>
      </c>
      <c r="O4309" s="14">
        <f>Flights[[#This Row],[Length (min)]]/60</f>
        <v>0.95</v>
      </c>
      <c r="P4309">
        <v>109</v>
      </c>
      <c r="Q4309" s="17">
        <f>IFERROR(Flights[[#This Row],[Distance]]/Flights[[#This Row],[Length (hr)]],"")</f>
        <v>114.73684210526316</v>
      </c>
      <c r="R4309" s="1">
        <v>0.45763888888888887</v>
      </c>
      <c r="S4309" s="1">
        <v>0.45555555555555555</v>
      </c>
      <c r="T4309">
        <v>-3</v>
      </c>
      <c r="U4309" t="str">
        <f>IF(Flights[[#This Row],[Arrival Delay]]="","Cancelled",IF(Flights[[#This Row],[Arrival Delay]]&gt;15,"Delayed","On time"))</f>
        <v>On time</v>
      </c>
      <c r="V4309" t="str">
        <f>IF(Flights[[#This Row],[Status]]&lt;&gt;"Delayed","",IF(Flights[[#This Row],[Arrival Delay]]&gt;120,"Severe",IF(Flights[[#This Row],[Arrival Delay]]&gt;60,"Major","Moderate")))</f>
        <v/>
      </c>
      <c r="X4309" t="str">
        <f>IF(OR(AND(Flights[[#This Row],[Status]]="Cancelled",Flights[[#This Row],[Cancellation Reason]]="Airline/Carrier"),Flights[[#This Row],[Delay Type]]="Severe"),"Yes","No")</f>
        <v>No</v>
      </c>
    </row>
    <row r="4310" spans="1:24" x14ac:dyDescent="0.25">
      <c r="A4310" s="3">
        <v>42317</v>
      </c>
      <c r="B4310">
        <f>WEEKNUM(Flights[[#This Row],[Date]],2)</f>
        <v>46</v>
      </c>
      <c r="C4310">
        <f>WEEKDAY(Flights[[#This Row],[Date]],2)</f>
        <v>1</v>
      </c>
      <c r="D4310" t="s">
        <v>712</v>
      </c>
      <c r="E4310" t="s">
        <v>1994</v>
      </c>
      <c r="F4310" t="s">
        <v>0</v>
      </c>
      <c r="G4310" t="s">
        <v>342</v>
      </c>
      <c r="H4310" t="str">
        <f>_xlfn.XLOOKUP(Flights[[#This Row],[Destination]],Airports!$A$1:$A$77,Airports!$D$1:$D$77,"Code not found")</f>
        <v>Santa Barbara</v>
      </c>
      <c r="I4310" t="str" cm="1">
        <f t="array" ref="I4310">_xlfn.XLOOKUP(Flights[[#This Row],[Destination]],_xlfn._TRO_TRAILING(Airports!A:A),_xlfn._TRO_TRAILING(Airports!E:E),"Code not found")</f>
        <v>CA</v>
      </c>
      <c r="J4310" s="1">
        <v>0.42430555555555555</v>
      </c>
      <c r="K4310">
        <f>HOUR(Flights[[#This Row],[Scheduled Departure]])</f>
        <v>10</v>
      </c>
      <c r="L4310" s="1">
        <v>0.4201388888888889</v>
      </c>
      <c r="M4310">
        <v>-6</v>
      </c>
      <c r="N4310">
        <v>56</v>
      </c>
      <c r="O4310" s="14">
        <f>Flights[[#This Row],[Length (min)]]/60</f>
        <v>0.93333333333333335</v>
      </c>
      <c r="P4310">
        <v>89</v>
      </c>
      <c r="Q4310" s="17">
        <f>IFERROR(Flights[[#This Row],[Distance]]/Flights[[#This Row],[Length (hr)]],"")</f>
        <v>95.357142857142861</v>
      </c>
      <c r="R4310" s="1">
        <v>0.46041666666666664</v>
      </c>
      <c r="S4310" s="1">
        <v>0.45902777777777776</v>
      </c>
      <c r="T4310">
        <v>-2</v>
      </c>
      <c r="U4310" t="str">
        <f>IF(Flights[[#This Row],[Arrival Delay]]="","Cancelled",IF(Flights[[#This Row],[Arrival Delay]]&gt;15,"Delayed","On time"))</f>
        <v>On time</v>
      </c>
      <c r="V4310" t="str">
        <f>IF(Flights[[#This Row],[Status]]&lt;&gt;"Delayed","",IF(Flights[[#This Row],[Arrival Delay]]&gt;120,"Severe",IF(Flights[[#This Row],[Arrival Delay]]&gt;60,"Major","Moderate")))</f>
        <v/>
      </c>
      <c r="X4310" t="str">
        <f>IF(OR(AND(Flights[[#This Row],[Status]]="Cancelled",Flights[[#This Row],[Cancellation Reason]]="Airline/Carrier"),Flights[[#This Row],[Delay Type]]="Severe"),"Yes","No")</f>
        <v>No</v>
      </c>
    </row>
    <row r="4311" spans="1:24" x14ac:dyDescent="0.25">
      <c r="A4311" s="3">
        <v>42317</v>
      </c>
      <c r="B4311">
        <f>WEEKNUM(Flights[[#This Row],[Date]],2)</f>
        <v>46</v>
      </c>
      <c r="C4311">
        <f>WEEKDAY(Flights[[#This Row],[Date]],2)</f>
        <v>1</v>
      </c>
      <c r="D4311" t="s">
        <v>82</v>
      </c>
      <c r="E4311" t="s">
        <v>1987</v>
      </c>
      <c r="F4311" t="s">
        <v>0</v>
      </c>
      <c r="G4311" t="s">
        <v>12</v>
      </c>
      <c r="H4311" t="str">
        <f>_xlfn.XLOOKUP(Flights[[#This Row],[Destination]],Airports!$A$1:$A$77,Airports!$D$1:$D$77,"Code not found")</f>
        <v>New York</v>
      </c>
      <c r="I4311" t="str" cm="1">
        <f t="array" ref="I4311">_xlfn.XLOOKUP(Flights[[#This Row],[Destination]],_xlfn._TRO_TRAILING(Airports!A:A),_xlfn._TRO_TRAILING(Airports!E:E),"Code not found")</f>
        <v>NY</v>
      </c>
      <c r="J4311" s="1">
        <v>0.63541666666666663</v>
      </c>
      <c r="K4311">
        <f>HOUR(Flights[[#This Row],[Scheduled Departure]])</f>
        <v>15</v>
      </c>
      <c r="L4311" s="1">
        <v>0.63611111111111107</v>
      </c>
      <c r="M4311">
        <v>1</v>
      </c>
      <c r="N4311">
        <v>297</v>
      </c>
      <c r="O4311" s="14">
        <f>Flights[[#This Row],[Length (min)]]/60</f>
        <v>4.95</v>
      </c>
      <c r="P4311">
        <v>2475</v>
      </c>
      <c r="Q4311" s="17">
        <f>IFERROR(Flights[[#This Row],[Distance]]/Flights[[#This Row],[Length (hr)]],"")</f>
        <v>500</v>
      </c>
      <c r="R4311" s="1">
        <v>0.98055555555555551</v>
      </c>
      <c r="S4311" s="1">
        <v>0.96736111111111112</v>
      </c>
      <c r="T4311">
        <v>-19</v>
      </c>
      <c r="U4311" t="str">
        <f>IF(Flights[[#This Row],[Arrival Delay]]="","Cancelled",IF(Flights[[#This Row],[Arrival Delay]]&gt;15,"Delayed","On time"))</f>
        <v>On time</v>
      </c>
      <c r="V4311" t="str">
        <f>IF(Flights[[#This Row],[Status]]&lt;&gt;"Delayed","",IF(Flights[[#This Row],[Arrival Delay]]&gt;120,"Severe",IF(Flights[[#This Row],[Arrival Delay]]&gt;60,"Major","Moderate")))</f>
        <v/>
      </c>
      <c r="X4311" t="str">
        <f>IF(OR(AND(Flights[[#This Row],[Status]]="Cancelled",Flights[[#This Row],[Cancellation Reason]]="Airline/Carrier"),Flights[[#This Row],[Delay Type]]="Severe"),"Yes","No")</f>
        <v>No</v>
      </c>
    </row>
    <row r="4312" spans="1:24" x14ac:dyDescent="0.25">
      <c r="A4312" s="3">
        <v>42317</v>
      </c>
      <c r="B4312">
        <f>WEEKNUM(Flights[[#This Row],[Date]],2)</f>
        <v>46</v>
      </c>
      <c r="C4312">
        <f>WEEKDAY(Flights[[#This Row],[Date]],2)</f>
        <v>1</v>
      </c>
      <c r="D4312" t="s">
        <v>201</v>
      </c>
      <c r="E4312" t="s">
        <v>1987</v>
      </c>
      <c r="F4312" t="s">
        <v>0</v>
      </c>
      <c r="G4312" t="s">
        <v>29</v>
      </c>
      <c r="H4312" t="str">
        <f>_xlfn.XLOOKUP(Flights[[#This Row],[Destination]],Airports!$A$1:$A$77,Airports!$D$1:$D$77,"Code not found")</f>
        <v>Phoenix</v>
      </c>
      <c r="I4312" t="str" cm="1">
        <f t="array" ref="I4312">_xlfn.XLOOKUP(Flights[[#This Row],[Destination]],_xlfn._TRO_TRAILING(Airports!A:A),_xlfn._TRO_TRAILING(Airports!E:E),"Code not found")</f>
        <v>AZ</v>
      </c>
      <c r="J4312" s="1">
        <v>0.68055555555555558</v>
      </c>
      <c r="K4312">
        <f>HOUR(Flights[[#This Row],[Scheduled Departure]])</f>
        <v>16</v>
      </c>
      <c r="L4312" s="1">
        <v>0.68125000000000002</v>
      </c>
      <c r="M4312">
        <v>1</v>
      </c>
      <c r="N4312">
        <v>89</v>
      </c>
      <c r="O4312" s="14">
        <f>Flights[[#This Row],[Length (min)]]/60</f>
        <v>1.4833333333333334</v>
      </c>
      <c r="P4312">
        <v>370</v>
      </c>
      <c r="Q4312" s="17">
        <f>IFERROR(Flights[[#This Row],[Distance]]/Flights[[#This Row],[Length (hr)]],"")</f>
        <v>249.43820224719101</v>
      </c>
      <c r="R4312" s="1">
        <v>0.78541666666666665</v>
      </c>
      <c r="S4312" s="1">
        <v>0.78472222222222221</v>
      </c>
      <c r="T4312">
        <v>-1</v>
      </c>
      <c r="U4312" t="str">
        <f>IF(Flights[[#This Row],[Arrival Delay]]="","Cancelled",IF(Flights[[#This Row],[Arrival Delay]]&gt;15,"Delayed","On time"))</f>
        <v>On time</v>
      </c>
      <c r="V4312" t="str">
        <f>IF(Flights[[#This Row],[Status]]&lt;&gt;"Delayed","",IF(Flights[[#This Row],[Arrival Delay]]&gt;120,"Severe",IF(Flights[[#This Row],[Arrival Delay]]&gt;60,"Major","Moderate")))</f>
        <v/>
      </c>
      <c r="X4312" t="str">
        <f>IF(OR(AND(Flights[[#This Row],[Status]]="Cancelled",Flights[[#This Row],[Cancellation Reason]]="Airline/Carrier"),Flights[[#This Row],[Delay Type]]="Severe"),"Yes","No")</f>
        <v>No</v>
      </c>
    </row>
    <row r="4313" spans="1:24" x14ac:dyDescent="0.25">
      <c r="A4313" s="3">
        <v>42317</v>
      </c>
      <c r="B4313">
        <f>WEEKNUM(Flights[[#This Row],[Date]],2)</f>
        <v>46</v>
      </c>
      <c r="C4313">
        <f>WEEKDAY(Flights[[#This Row],[Date]],2)</f>
        <v>1</v>
      </c>
      <c r="D4313" t="s">
        <v>1913</v>
      </c>
      <c r="E4313" t="s">
        <v>1995</v>
      </c>
      <c r="F4313" t="s">
        <v>0</v>
      </c>
      <c r="G4313" t="s">
        <v>273</v>
      </c>
      <c r="H4313" t="str">
        <f>_xlfn.XLOOKUP(Flights[[#This Row],[Destination]],Airports!$A$1:$A$77,Airports!$D$1:$D$77,"Code not found")</f>
        <v>Denver</v>
      </c>
      <c r="I4313" t="str" cm="1">
        <f t="array" ref="I4313">_xlfn.XLOOKUP(Flights[[#This Row],[Destination]],_xlfn._TRO_TRAILING(Airports!A:A),_xlfn._TRO_TRAILING(Airports!E:E),"Code not found")</f>
        <v>CO</v>
      </c>
      <c r="J4313" s="1">
        <v>0.8125</v>
      </c>
      <c r="K4313">
        <f>HOUR(Flights[[#This Row],[Scheduled Departure]])</f>
        <v>19</v>
      </c>
      <c r="L4313" s="1">
        <v>0.87708333333333333</v>
      </c>
      <c r="M4313">
        <v>93</v>
      </c>
      <c r="N4313">
        <v>113</v>
      </c>
      <c r="O4313" s="14">
        <f>Flights[[#This Row],[Length (min)]]/60</f>
        <v>1.8833333333333333</v>
      </c>
      <c r="P4313">
        <v>862</v>
      </c>
      <c r="Q4313" s="17">
        <f>IFERROR(Flights[[#This Row],[Distance]]/Flights[[#This Row],[Length (hr)]],"")</f>
        <v>457.69911504424778</v>
      </c>
      <c r="R4313" s="1">
        <v>0.94791666666666663</v>
      </c>
      <c r="S4313" s="1">
        <v>0.99722222222222223</v>
      </c>
      <c r="T4313">
        <v>71</v>
      </c>
      <c r="U4313" t="str">
        <f>IF(Flights[[#This Row],[Arrival Delay]]="","Cancelled",IF(Flights[[#This Row],[Arrival Delay]]&gt;15,"Delayed","On time"))</f>
        <v>Delayed</v>
      </c>
      <c r="V4313" t="str">
        <f>IF(Flights[[#This Row],[Status]]&lt;&gt;"Delayed","",IF(Flights[[#This Row],[Arrival Delay]]&gt;120,"Severe",IF(Flights[[#This Row],[Arrival Delay]]&gt;60,"Major","Moderate")))</f>
        <v>Major</v>
      </c>
      <c r="X4313" t="str">
        <f>IF(OR(AND(Flights[[#This Row],[Status]]="Cancelled",Flights[[#This Row],[Cancellation Reason]]="Airline/Carrier"),Flights[[#This Row],[Delay Type]]="Severe"),"Yes","No")</f>
        <v>No</v>
      </c>
    </row>
    <row r="4314" spans="1:24" x14ac:dyDescent="0.25">
      <c r="A4314" s="3">
        <v>42317</v>
      </c>
      <c r="B4314">
        <f>WEEKNUM(Flights[[#This Row],[Date]],2)</f>
        <v>46</v>
      </c>
      <c r="C4314">
        <f>WEEKDAY(Flights[[#This Row],[Date]],2)</f>
        <v>1</v>
      </c>
      <c r="D4314" t="s">
        <v>644</v>
      </c>
      <c r="E4314" t="s">
        <v>1994</v>
      </c>
      <c r="F4314" t="s">
        <v>0</v>
      </c>
      <c r="G4314" t="s">
        <v>283</v>
      </c>
      <c r="H4314" t="str">
        <f>_xlfn.XLOOKUP(Flights[[#This Row],[Destination]],Airports!$A$1:$A$77,Airports!$D$1:$D$77,"Code not found")</f>
        <v>Fresno</v>
      </c>
      <c r="I4314" t="str" cm="1">
        <f t="array" ref="I4314">_xlfn.XLOOKUP(Flights[[#This Row],[Destination]],_xlfn._TRO_TRAILING(Airports!A:A),_xlfn._TRO_TRAILING(Airports!E:E),"Code not found")</f>
        <v>CA</v>
      </c>
      <c r="J4314" s="1">
        <v>0.81319444444444444</v>
      </c>
      <c r="K4314">
        <f>HOUR(Flights[[#This Row],[Scheduled Departure]])</f>
        <v>19</v>
      </c>
      <c r="L4314" s="1">
        <v>0.80555555555555558</v>
      </c>
      <c r="M4314">
        <v>-11</v>
      </c>
      <c r="N4314">
        <v>61</v>
      </c>
      <c r="O4314" s="14">
        <f>Flights[[#This Row],[Length (min)]]/60</f>
        <v>1.0166666666666666</v>
      </c>
      <c r="P4314">
        <v>209</v>
      </c>
      <c r="Q4314" s="17">
        <f>IFERROR(Flights[[#This Row],[Distance]]/Flights[[#This Row],[Length (hr)]],"")</f>
        <v>205.57377049180329</v>
      </c>
      <c r="R4314" s="1">
        <v>0.85902777777777772</v>
      </c>
      <c r="S4314" s="1">
        <v>0.84791666666666665</v>
      </c>
      <c r="T4314">
        <v>-16</v>
      </c>
      <c r="U4314" t="str">
        <f>IF(Flights[[#This Row],[Arrival Delay]]="","Cancelled",IF(Flights[[#This Row],[Arrival Delay]]&gt;15,"Delayed","On time"))</f>
        <v>On time</v>
      </c>
      <c r="V4314" t="str">
        <f>IF(Flights[[#This Row],[Status]]&lt;&gt;"Delayed","",IF(Flights[[#This Row],[Arrival Delay]]&gt;120,"Severe",IF(Flights[[#This Row],[Arrival Delay]]&gt;60,"Major","Moderate")))</f>
        <v/>
      </c>
      <c r="X4314" t="str">
        <f>IF(OR(AND(Flights[[#This Row],[Status]]="Cancelled",Flights[[#This Row],[Cancellation Reason]]="Airline/Carrier"),Flights[[#This Row],[Delay Type]]="Severe"),"Yes","No")</f>
        <v>No</v>
      </c>
    </row>
    <row r="4315" spans="1:24" x14ac:dyDescent="0.25">
      <c r="A4315" s="3">
        <v>42317</v>
      </c>
      <c r="B4315">
        <f>WEEKNUM(Flights[[#This Row],[Date]],2)</f>
        <v>46</v>
      </c>
      <c r="C4315">
        <f>WEEKDAY(Flights[[#This Row],[Date]],2)</f>
        <v>1</v>
      </c>
      <c r="D4315" t="s">
        <v>1783</v>
      </c>
      <c r="E4315" t="s">
        <v>1989</v>
      </c>
      <c r="F4315" t="s">
        <v>0</v>
      </c>
      <c r="G4315" t="s">
        <v>24</v>
      </c>
      <c r="H4315" t="str">
        <f>_xlfn.XLOOKUP(Flights[[#This Row],[Destination]],Airports!$A$1:$A$77,Airports!$D$1:$D$77,"Code not found")</f>
        <v>Portland</v>
      </c>
      <c r="I4315" t="str" cm="1">
        <f t="array" ref="I4315">_xlfn.XLOOKUP(Flights[[#This Row],[Destination]],_xlfn._TRO_TRAILING(Airports!A:A),_xlfn._TRO_TRAILING(Airports!E:E),"Code not found")</f>
        <v>OR</v>
      </c>
      <c r="J4315" s="1">
        <v>0.83680555555555558</v>
      </c>
      <c r="K4315">
        <f>HOUR(Flights[[#This Row],[Scheduled Departure]])</f>
        <v>20</v>
      </c>
      <c r="L4315" s="1">
        <v>0.83750000000000002</v>
      </c>
      <c r="M4315">
        <v>1</v>
      </c>
      <c r="N4315">
        <v>135</v>
      </c>
      <c r="O4315" s="14">
        <f>Flights[[#This Row],[Length (min)]]/60</f>
        <v>2.25</v>
      </c>
      <c r="P4315">
        <v>834</v>
      </c>
      <c r="Q4315" s="17">
        <f>IFERROR(Flights[[#This Row],[Distance]]/Flights[[#This Row],[Length (hr)]],"")</f>
        <v>370.66666666666669</v>
      </c>
      <c r="R4315" s="1">
        <v>0.94027777777777777</v>
      </c>
      <c r="S4315" s="1">
        <v>0.93125000000000002</v>
      </c>
      <c r="T4315">
        <v>-13</v>
      </c>
      <c r="U4315" t="str">
        <f>IF(Flights[[#This Row],[Arrival Delay]]="","Cancelled",IF(Flights[[#This Row],[Arrival Delay]]&gt;15,"Delayed","On time"))</f>
        <v>On time</v>
      </c>
      <c r="V4315" t="str">
        <f>IF(Flights[[#This Row],[Status]]&lt;&gt;"Delayed","",IF(Flights[[#This Row],[Arrival Delay]]&gt;120,"Severe",IF(Flights[[#This Row],[Arrival Delay]]&gt;60,"Major","Moderate")))</f>
        <v/>
      </c>
      <c r="X4315" t="str">
        <f>IF(OR(AND(Flights[[#This Row],[Status]]="Cancelled",Flights[[#This Row],[Cancellation Reason]]="Airline/Carrier"),Flights[[#This Row],[Delay Type]]="Severe"),"Yes","No")</f>
        <v>No</v>
      </c>
    </row>
    <row r="4316" spans="1:24" x14ac:dyDescent="0.25">
      <c r="A4316" s="3">
        <v>42317</v>
      </c>
      <c r="B4316">
        <f>WEEKNUM(Flights[[#This Row],[Date]],2)</f>
        <v>46</v>
      </c>
      <c r="C4316">
        <f>WEEKDAY(Flights[[#This Row],[Date]],2)</f>
        <v>1</v>
      </c>
      <c r="D4316" t="s">
        <v>102</v>
      </c>
      <c r="E4316" t="s">
        <v>1987</v>
      </c>
      <c r="F4316" t="s">
        <v>0</v>
      </c>
      <c r="G4316" t="s">
        <v>10</v>
      </c>
      <c r="H4316" t="str">
        <f>_xlfn.XLOOKUP(Flights[[#This Row],[Destination]],Airports!$A$1:$A$77,Airports!$D$1:$D$77,"Code not found")</f>
        <v>Boston</v>
      </c>
      <c r="I4316" t="str" cm="1">
        <f t="array" ref="I4316">_xlfn.XLOOKUP(Flights[[#This Row],[Destination]],_xlfn._TRO_TRAILING(Airports!A:A),_xlfn._TRO_TRAILING(Airports!E:E),"Code not found")</f>
        <v>MA</v>
      </c>
      <c r="J4316" s="1">
        <v>0.90277777777777779</v>
      </c>
      <c r="K4316">
        <f>HOUR(Flights[[#This Row],[Scheduled Departure]])</f>
        <v>21</v>
      </c>
      <c r="L4316" s="1">
        <v>0.89861111111111114</v>
      </c>
      <c r="M4316">
        <v>-6</v>
      </c>
      <c r="N4316">
        <v>301</v>
      </c>
      <c r="O4316" s="14">
        <f>Flights[[#This Row],[Length (min)]]/60</f>
        <v>5.0166666666666666</v>
      </c>
      <c r="P4316">
        <v>2611</v>
      </c>
      <c r="Q4316" s="17">
        <f>IFERROR(Flights[[#This Row],[Distance]]/Flights[[#This Row],[Length (hr)]],"")</f>
        <v>520.46511627906978</v>
      </c>
      <c r="R4316" s="1">
        <v>0.25</v>
      </c>
      <c r="S4316" s="1">
        <v>0.2326388888888889</v>
      </c>
      <c r="T4316">
        <v>-25</v>
      </c>
      <c r="U4316" t="str">
        <f>IF(Flights[[#This Row],[Arrival Delay]]="","Cancelled",IF(Flights[[#This Row],[Arrival Delay]]&gt;15,"Delayed","On time"))</f>
        <v>On time</v>
      </c>
      <c r="V4316" t="str">
        <f>IF(Flights[[#This Row],[Status]]&lt;&gt;"Delayed","",IF(Flights[[#This Row],[Arrival Delay]]&gt;120,"Severe",IF(Flights[[#This Row],[Arrival Delay]]&gt;60,"Major","Moderate")))</f>
        <v/>
      </c>
      <c r="X4316" t="str">
        <f>IF(OR(AND(Flights[[#This Row],[Status]]="Cancelled",Flights[[#This Row],[Cancellation Reason]]="Airline/Carrier"),Flights[[#This Row],[Delay Type]]="Severe"),"Yes","No")</f>
        <v>No</v>
      </c>
    </row>
    <row r="4317" spans="1:24" x14ac:dyDescent="0.25">
      <c r="A4317" s="3">
        <v>42317</v>
      </c>
      <c r="B4317">
        <f>WEEKNUM(Flights[[#This Row],[Date]],2)</f>
        <v>46</v>
      </c>
      <c r="C4317">
        <f>WEEKDAY(Flights[[#This Row],[Date]],2)</f>
        <v>1</v>
      </c>
      <c r="D4317" t="s">
        <v>720</v>
      </c>
      <c r="E4317" t="s">
        <v>1989</v>
      </c>
      <c r="F4317" t="s">
        <v>0</v>
      </c>
      <c r="G4317" t="s">
        <v>22</v>
      </c>
      <c r="H4317" t="str">
        <f>_xlfn.XLOOKUP(Flights[[#This Row],[Destination]],Airports!$A$1:$A$77,Airports!$D$1:$D$77,"Code not found")</f>
        <v>Columbus</v>
      </c>
      <c r="I4317" t="str" cm="1">
        <f t="array" ref="I4317">_xlfn.XLOOKUP(Flights[[#This Row],[Destination]],_xlfn._TRO_TRAILING(Airports!A:A),_xlfn._TRO_TRAILING(Airports!E:E),"Code not found")</f>
        <v>OH</v>
      </c>
      <c r="J4317" s="1">
        <v>0.92361111111111116</v>
      </c>
      <c r="K4317">
        <f>HOUR(Flights[[#This Row],[Scheduled Departure]])</f>
        <v>22</v>
      </c>
      <c r="L4317" s="1">
        <v>0.92083333333333328</v>
      </c>
      <c r="M4317">
        <v>-4</v>
      </c>
      <c r="N4317">
        <v>220</v>
      </c>
      <c r="O4317" s="14">
        <f>Flights[[#This Row],[Length (min)]]/60</f>
        <v>3.6666666666666665</v>
      </c>
      <c r="P4317">
        <v>1995</v>
      </c>
      <c r="Q4317" s="17">
        <f>IFERROR(Flights[[#This Row],[Distance]]/Flights[[#This Row],[Length (hr)]],"")</f>
        <v>544.09090909090912</v>
      </c>
      <c r="R4317" s="1">
        <v>0.22361111111111112</v>
      </c>
      <c r="S4317" s="1">
        <v>0.1986111111111111</v>
      </c>
      <c r="T4317">
        <v>-36</v>
      </c>
      <c r="U4317" t="str">
        <f>IF(Flights[[#This Row],[Arrival Delay]]="","Cancelled",IF(Flights[[#This Row],[Arrival Delay]]&gt;15,"Delayed","On time"))</f>
        <v>On time</v>
      </c>
      <c r="V4317" t="str">
        <f>IF(Flights[[#This Row],[Status]]&lt;&gt;"Delayed","",IF(Flights[[#This Row],[Arrival Delay]]&gt;120,"Severe",IF(Flights[[#This Row],[Arrival Delay]]&gt;60,"Major","Moderate")))</f>
        <v/>
      </c>
      <c r="X4317" t="str">
        <f>IF(OR(AND(Flights[[#This Row],[Status]]="Cancelled",Flights[[#This Row],[Cancellation Reason]]="Airline/Carrier"),Flights[[#This Row],[Delay Type]]="Severe"),"Yes","No")</f>
        <v>No</v>
      </c>
    </row>
    <row r="4318" spans="1:24" x14ac:dyDescent="0.25">
      <c r="A4318" s="3">
        <v>42317</v>
      </c>
      <c r="B4318">
        <f>WEEKNUM(Flights[[#This Row],[Date]],2)</f>
        <v>46</v>
      </c>
      <c r="C4318">
        <f>WEEKDAY(Flights[[#This Row],[Date]],2)</f>
        <v>1</v>
      </c>
      <c r="D4318" t="s">
        <v>1659</v>
      </c>
      <c r="E4318" t="s">
        <v>1990</v>
      </c>
      <c r="F4318" t="s">
        <v>0</v>
      </c>
      <c r="G4318" t="s">
        <v>9</v>
      </c>
      <c r="H4318" t="str">
        <f>_xlfn.XLOOKUP(Flights[[#This Row],[Destination]],Airports!$A$1:$A$77,Airports!$D$1:$D$77,"Code not found")</f>
        <v>San Francisco</v>
      </c>
      <c r="I4318" t="str" cm="1">
        <f t="array" ref="I4318">_xlfn.XLOOKUP(Flights[[#This Row],[Destination]],_xlfn._TRO_TRAILING(Airports!A:A),_xlfn._TRO_TRAILING(Airports!E:E),"Code not found")</f>
        <v>CA</v>
      </c>
      <c r="J4318" s="1">
        <v>0.94861111111111107</v>
      </c>
      <c r="K4318">
        <f>HOUR(Flights[[#This Row],[Scheduled Departure]])</f>
        <v>22</v>
      </c>
      <c r="L4318" s="1">
        <v>0.95138888888888884</v>
      </c>
      <c r="M4318">
        <v>4</v>
      </c>
      <c r="N4318">
        <v>74</v>
      </c>
      <c r="O4318" s="14">
        <f>Flights[[#This Row],[Length (min)]]/60</f>
        <v>1.2333333333333334</v>
      </c>
      <c r="P4318">
        <v>337</v>
      </c>
      <c r="Q4318" s="17">
        <f>IFERROR(Flights[[#This Row],[Distance]]/Flights[[#This Row],[Length (hr)]],"")</f>
        <v>273.24324324324323</v>
      </c>
      <c r="R4318" s="1">
        <v>1.0416666666666666E-2</v>
      </c>
      <c r="S4318" s="1">
        <v>2.7777777777777779E-3</v>
      </c>
      <c r="T4318">
        <v>-11</v>
      </c>
      <c r="U4318" t="str">
        <f>IF(Flights[[#This Row],[Arrival Delay]]="","Cancelled",IF(Flights[[#This Row],[Arrival Delay]]&gt;15,"Delayed","On time"))</f>
        <v>On time</v>
      </c>
      <c r="V4318" t="str">
        <f>IF(Flights[[#This Row],[Status]]&lt;&gt;"Delayed","",IF(Flights[[#This Row],[Arrival Delay]]&gt;120,"Severe",IF(Flights[[#This Row],[Arrival Delay]]&gt;60,"Major","Moderate")))</f>
        <v/>
      </c>
      <c r="X4318" t="str">
        <f>IF(OR(AND(Flights[[#This Row],[Status]]="Cancelled",Flights[[#This Row],[Cancellation Reason]]="Airline/Carrier"),Flights[[#This Row],[Delay Type]]="Severe"),"Yes","No")</f>
        <v>No</v>
      </c>
    </row>
    <row r="4319" spans="1:24" x14ac:dyDescent="0.25">
      <c r="A4319" s="3">
        <v>42317</v>
      </c>
      <c r="B4319">
        <f>WEEKNUM(Flights[[#This Row],[Date]],2)</f>
        <v>46</v>
      </c>
      <c r="C4319">
        <f>WEEKDAY(Flights[[#This Row],[Date]],2)</f>
        <v>1</v>
      </c>
      <c r="D4319" t="s">
        <v>676</v>
      </c>
      <c r="E4319" t="s">
        <v>1996</v>
      </c>
      <c r="F4319" t="s">
        <v>0</v>
      </c>
      <c r="G4319" t="s">
        <v>12</v>
      </c>
      <c r="H4319" t="str">
        <f>_xlfn.XLOOKUP(Flights[[#This Row],[Destination]],Airports!$A$1:$A$77,Airports!$D$1:$D$77,"Code not found")</f>
        <v>New York</v>
      </c>
      <c r="I4319" t="str" cm="1">
        <f t="array" ref="I4319">_xlfn.XLOOKUP(Flights[[#This Row],[Destination]],_xlfn._TRO_TRAILING(Airports!A:A),_xlfn._TRO_TRAILING(Airports!E:E),"Code not found")</f>
        <v>NY</v>
      </c>
      <c r="J4319" s="1">
        <v>0.96875</v>
      </c>
      <c r="K4319">
        <f>HOUR(Flights[[#This Row],[Scheduled Departure]])</f>
        <v>23</v>
      </c>
      <c r="L4319" s="1">
        <v>0.96666666666666667</v>
      </c>
      <c r="M4319">
        <v>-3</v>
      </c>
      <c r="N4319">
        <v>294</v>
      </c>
      <c r="O4319" s="14">
        <f>Flights[[#This Row],[Length (min)]]/60</f>
        <v>4.9000000000000004</v>
      </c>
      <c r="P4319">
        <v>2475</v>
      </c>
      <c r="Q4319" s="17">
        <f>IFERROR(Flights[[#This Row],[Distance]]/Flights[[#This Row],[Length (hr)]],"")</f>
        <v>505.10204081632651</v>
      </c>
      <c r="R4319" s="1">
        <v>0.3125</v>
      </c>
      <c r="S4319" s="1">
        <v>0.29583333333333334</v>
      </c>
      <c r="T4319">
        <v>-24</v>
      </c>
      <c r="U4319" t="str">
        <f>IF(Flights[[#This Row],[Arrival Delay]]="","Cancelled",IF(Flights[[#This Row],[Arrival Delay]]&gt;15,"Delayed","On time"))</f>
        <v>On time</v>
      </c>
      <c r="V4319" t="str">
        <f>IF(Flights[[#This Row],[Status]]&lt;&gt;"Delayed","",IF(Flights[[#This Row],[Arrival Delay]]&gt;120,"Severe",IF(Flights[[#This Row],[Arrival Delay]]&gt;60,"Major","Moderate")))</f>
        <v/>
      </c>
      <c r="X4319" t="str">
        <f>IF(OR(AND(Flights[[#This Row],[Status]]="Cancelled",Flights[[#This Row],[Cancellation Reason]]="Airline/Carrier"),Flights[[#This Row],[Delay Type]]="Severe"),"Yes","No")</f>
        <v>No</v>
      </c>
    </row>
    <row r="4320" spans="1:24" x14ac:dyDescent="0.25">
      <c r="A4320" s="3">
        <v>42318</v>
      </c>
      <c r="B4320">
        <f>WEEKNUM(Flights[[#This Row],[Date]],2)</f>
        <v>46</v>
      </c>
      <c r="C4320">
        <f>WEEKDAY(Flights[[#This Row],[Date]],2)</f>
        <v>2</v>
      </c>
      <c r="D4320" t="s">
        <v>234</v>
      </c>
      <c r="E4320" t="s">
        <v>1987</v>
      </c>
      <c r="F4320" t="s">
        <v>0</v>
      </c>
      <c r="G4320" t="s">
        <v>28</v>
      </c>
      <c r="H4320" t="str">
        <f>_xlfn.XLOOKUP(Flights[[#This Row],[Destination]],Airports!$A$1:$A$77,Airports!$D$1:$D$77,"Code not found")</f>
        <v>Philadelphia</v>
      </c>
      <c r="I4320" t="str" cm="1">
        <f t="array" ref="I4320">_xlfn.XLOOKUP(Flights[[#This Row],[Destination]],_xlfn._TRO_TRAILING(Airports!A:A),_xlfn._TRO_TRAILING(Airports!E:E),"Code not found")</f>
        <v>PA</v>
      </c>
      <c r="J4320" s="1">
        <v>0.2673611111111111</v>
      </c>
      <c r="K4320">
        <f>HOUR(Flights[[#This Row],[Scheduled Departure]])</f>
        <v>6</v>
      </c>
      <c r="L4320" s="1">
        <v>0.2673611111111111</v>
      </c>
      <c r="M4320">
        <v>0</v>
      </c>
      <c r="N4320">
        <v>286</v>
      </c>
      <c r="O4320" s="14">
        <f>Flights[[#This Row],[Length (min)]]/60</f>
        <v>4.7666666666666666</v>
      </c>
      <c r="P4320">
        <v>2402</v>
      </c>
      <c r="Q4320" s="17">
        <f>IFERROR(Flights[[#This Row],[Distance]]/Flights[[#This Row],[Length (hr)]],"")</f>
        <v>503.91608391608395</v>
      </c>
      <c r="R4320" s="1">
        <v>0.60833333333333328</v>
      </c>
      <c r="S4320" s="1">
        <v>0.59097222222222223</v>
      </c>
      <c r="T4320">
        <v>-25</v>
      </c>
      <c r="U4320" t="str">
        <f>IF(Flights[[#This Row],[Arrival Delay]]="","Cancelled",IF(Flights[[#This Row],[Arrival Delay]]&gt;15,"Delayed","On time"))</f>
        <v>On time</v>
      </c>
      <c r="V4320" t="str">
        <f>IF(Flights[[#This Row],[Status]]&lt;&gt;"Delayed","",IF(Flights[[#This Row],[Arrival Delay]]&gt;120,"Severe",IF(Flights[[#This Row],[Arrival Delay]]&gt;60,"Major","Moderate")))</f>
        <v/>
      </c>
      <c r="X4320" t="str">
        <f>IF(OR(AND(Flights[[#This Row],[Status]]="Cancelled",Flights[[#This Row],[Cancellation Reason]]="Airline/Carrier"),Flights[[#This Row],[Delay Type]]="Severe"),"Yes","No")</f>
        <v>No</v>
      </c>
    </row>
    <row r="4321" spans="1:24" x14ac:dyDescent="0.25">
      <c r="A4321" s="3">
        <v>42318</v>
      </c>
      <c r="B4321">
        <f>WEEKNUM(Flights[[#This Row],[Date]],2)</f>
        <v>46</v>
      </c>
      <c r="C4321">
        <f>WEEKDAY(Flights[[#This Row],[Date]],2)</f>
        <v>2</v>
      </c>
      <c r="D4321" t="s">
        <v>1928</v>
      </c>
      <c r="E4321" t="s">
        <v>1995</v>
      </c>
      <c r="F4321" t="s">
        <v>0</v>
      </c>
      <c r="G4321" t="s">
        <v>5</v>
      </c>
      <c r="H4321" t="str">
        <f>_xlfn.XLOOKUP(Flights[[#This Row],[Destination]],Airports!$A$1:$A$77,Airports!$D$1:$D$77,"Code not found")</f>
        <v>St. Louis</v>
      </c>
      <c r="I4321" t="str" cm="1">
        <f t="array" ref="I4321">_xlfn.XLOOKUP(Flights[[#This Row],[Destination]],_xlfn._TRO_TRAILING(Airports!A:A),_xlfn._TRO_TRAILING(Airports!E:E),"Code not found")</f>
        <v>MO</v>
      </c>
      <c r="J4321" s="1">
        <v>0.30555555555555558</v>
      </c>
      <c r="K4321">
        <f>HOUR(Flights[[#This Row],[Scheduled Departure]])</f>
        <v>7</v>
      </c>
      <c r="L4321" s="1">
        <v>0.3</v>
      </c>
      <c r="M4321">
        <v>-8</v>
      </c>
      <c r="N4321">
        <v>186</v>
      </c>
      <c r="O4321" s="14">
        <f>Flights[[#This Row],[Length (min)]]/60</f>
        <v>3.1</v>
      </c>
      <c r="P4321">
        <v>1592</v>
      </c>
      <c r="Q4321" s="17">
        <f>IFERROR(Flights[[#This Row],[Distance]]/Flights[[#This Row],[Length (hr)]],"")</f>
        <v>513.54838709677415</v>
      </c>
      <c r="R4321" s="1">
        <v>0.53472222222222221</v>
      </c>
      <c r="S4321" s="1">
        <v>0.51249999999999996</v>
      </c>
      <c r="T4321">
        <v>-32</v>
      </c>
      <c r="U4321" t="str">
        <f>IF(Flights[[#This Row],[Arrival Delay]]="","Cancelled",IF(Flights[[#This Row],[Arrival Delay]]&gt;15,"Delayed","On time"))</f>
        <v>On time</v>
      </c>
      <c r="V4321" t="str">
        <f>IF(Flights[[#This Row],[Status]]&lt;&gt;"Delayed","",IF(Flights[[#This Row],[Arrival Delay]]&gt;120,"Severe",IF(Flights[[#This Row],[Arrival Delay]]&gt;60,"Major","Moderate")))</f>
        <v/>
      </c>
      <c r="X4321" t="str">
        <f>IF(OR(AND(Flights[[#This Row],[Status]]="Cancelled",Flights[[#This Row],[Cancellation Reason]]="Airline/Carrier"),Flights[[#This Row],[Delay Type]]="Severe"),"Yes","No")</f>
        <v>No</v>
      </c>
    </row>
    <row r="4322" spans="1:24" x14ac:dyDescent="0.25">
      <c r="A4322" s="3">
        <v>42318</v>
      </c>
      <c r="B4322">
        <f>WEEKNUM(Flights[[#This Row],[Date]],2)</f>
        <v>46</v>
      </c>
      <c r="C4322">
        <f>WEEKDAY(Flights[[#This Row],[Date]],2)</f>
        <v>2</v>
      </c>
      <c r="D4322" t="s">
        <v>391</v>
      </c>
      <c r="E4322" t="s">
        <v>1992</v>
      </c>
      <c r="F4322" t="s">
        <v>0</v>
      </c>
      <c r="G4322" t="s">
        <v>10</v>
      </c>
      <c r="H4322" t="str">
        <f>_xlfn.XLOOKUP(Flights[[#This Row],[Destination]],Airports!$A$1:$A$77,Airports!$D$1:$D$77,"Code not found")</f>
        <v>Boston</v>
      </c>
      <c r="I4322" t="str" cm="1">
        <f t="array" ref="I4322">_xlfn.XLOOKUP(Flights[[#This Row],[Destination]],_xlfn._TRO_TRAILING(Airports!A:A),_xlfn._TRO_TRAILING(Airports!E:E),"Code not found")</f>
        <v>MA</v>
      </c>
      <c r="J4322" s="1">
        <v>0.3125</v>
      </c>
      <c r="K4322">
        <f>HOUR(Flights[[#This Row],[Scheduled Departure]])</f>
        <v>7</v>
      </c>
      <c r="L4322" s="1">
        <v>0.30486111111111114</v>
      </c>
      <c r="M4322">
        <v>-11</v>
      </c>
      <c r="N4322">
        <v>290</v>
      </c>
      <c r="O4322" s="14">
        <f>Flights[[#This Row],[Length (min)]]/60</f>
        <v>4.833333333333333</v>
      </c>
      <c r="P4322">
        <v>2611</v>
      </c>
      <c r="Q4322" s="17">
        <f>IFERROR(Flights[[#This Row],[Distance]]/Flights[[#This Row],[Length (hr)]],"")</f>
        <v>540.20689655172418</v>
      </c>
      <c r="R4322" s="1">
        <v>0.65555555555555556</v>
      </c>
      <c r="S4322" s="1">
        <v>0.63124999999999998</v>
      </c>
      <c r="T4322">
        <v>-35</v>
      </c>
      <c r="U4322" t="str">
        <f>IF(Flights[[#This Row],[Arrival Delay]]="","Cancelled",IF(Flights[[#This Row],[Arrival Delay]]&gt;15,"Delayed","On time"))</f>
        <v>On time</v>
      </c>
      <c r="V4322" t="str">
        <f>IF(Flights[[#This Row],[Status]]&lt;&gt;"Delayed","",IF(Flights[[#This Row],[Arrival Delay]]&gt;120,"Severe",IF(Flights[[#This Row],[Arrival Delay]]&gt;60,"Major","Moderate")))</f>
        <v/>
      </c>
      <c r="X4322" t="str">
        <f>IF(OR(AND(Flights[[#This Row],[Status]]="Cancelled",Flights[[#This Row],[Cancellation Reason]]="Airline/Carrier"),Flights[[#This Row],[Delay Type]]="Severe"),"Yes","No")</f>
        <v>No</v>
      </c>
    </row>
    <row r="4323" spans="1:24" x14ac:dyDescent="0.25">
      <c r="A4323" s="3">
        <v>42318</v>
      </c>
      <c r="B4323">
        <f>WEEKNUM(Flights[[#This Row],[Date]],2)</f>
        <v>46</v>
      </c>
      <c r="C4323">
        <f>WEEKDAY(Flights[[#This Row],[Date]],2)</f>
        <v>2</v>
      </c>
      <c r="D4323" t="s">
        <v>395</v>
      </c>
      <c r="E4323" t="s">
        <v>1996</v>
      </c>
      <c r="F4323" t="s">
        <v>0</v>
      </c>
      <c r="G4323" t="s">
        <v>12</v>
      </c>
      <c r="H4323" t="str">
        <f>_xlfn.XLOOKUP(Flights[[#This Row],[Destination]],Airports!$A$1:$A$77,Airports!$D$1:$D$77,"Code not found")</f>
        <v>New York</v>
      </c>
      <c r="I4323" t="str" cm="1">
        <f t="array" ref="I4323">_xlfn.XLOOKUP(Flights[[#This Row],[Destination]],_xlfn._TRO_TRAILING(Airports!A:A),_xlfn._TRO_TRAILING(Airports!E:E),"Code not found")</f>
        <v>NY</v>
      </c>
      <c r="J4323" s="1">
        <v>0.31597222222222221</v>
      </c>
      <c r="K4323">
        <f>HOUR(Flights[[#This Row],[Scheduled Departure]])</f>
        <v>7</v>
      </c>
      <c r="L4323" s="1">
        <v>0.30972222222222223</v>
      </c>
      <c r="M4323">
        <v>-9</v>
      </c>
      <c r="N4323">
        <v>289</v>
      </c>
      <c r="O4323" s="14">
        <f>Flights[[#This Row],[Length (min)]]/60</f>
        <v>4.8166666666666664</v>
      </c>
      <c r="P4323">
        <v>2475</v>
      </c>
      <c r="Q4323" s="17">
        <f>IFERROR(Flights[[#This Row],[Distance]]/Flights[[#This Row],[Length (hr)]],"")</f>
        <v>513.84083044982697</v>
      </c>
      <c r="R4323" s="1">
        <v>0.66319444444444442</v>
      </c>
      <c r="S4323" s="1">
        <v>0.63541666666666663</v>
      </c>
      <c r="T4323">
        <v>-40</v>
      </c>
      <c r="U4323" t="str">
        <f>IF(Flights[[#This Row],[Arrival Delay]]="","Cancelled",IF(Flights[[#This Row],[Arrival Delay]]&gt;15,"Delayed","On time"))</f>
        <v>On time</v>
      </c>
      <c r="V4323" t="str">
        <f>IF(Flights[[#This Row],[Status]]&lt;&gt;"Delayed","",IF(Flights[[#This Row],[Arrival Delay]]&gt;120,"Severe",IF(Flights[[#This Row],[Arrival Delay]]&gt;60,"Major","Moderate")))</f>
        <v/>
      </c>
      <c r="X4323" t="str">
        <f>IF(OR(AND(Flights[[#This Row],[Status]]="Cancelled",Flights[[#This Row],[Cancellation Reason]]="Airline/Carrier"),Flights[[#This Row],[Delay Type]]="Severe"),"Yes","No")</f>
        <v>No</v>
      </c>
    </row>
    <row r="4324" spans="1:24" x14ac:dyDescent="0.25">
      <c r="A4324" s="3">
        <v>42318</v>
      </c>
      <c r="B4324">
        <f>WEEKNUM(Flights[[#This Row],[Date]],2)</f>
        <v>46</v>
      </c>
      <c r="C4324">
        <f>WEEKDAY(Flights[[#This Row],[Date]],2)</f>
        <v>2</v>
      </c>
      <c r="D4324" t="s">
        <v>1423</v>
      </c>
      <c r="E4324" t="s">
        <v>1994</v>
      </c>
      <c r="F4324" t="s">
        <v>0</v>
      </c>
      <c r="G4324" t="s">
        <v>7</v>
      </c>
      <c r="H4324" t="str">
        <f>_xlfn.XLOOKUP(Flights[[#This Row],[Destination]],Airports!$A$1:$A$77,Airports!$D$1:$D$77,"Code not found")</f>
        <v>Austin</v>
      </c>
      <c r="I4324" t="str" cm="1">
        <f t="array" ref="I4324">_xlfn.XLOOKUP(Flights[[#This Row],[Destination]],_xlfn._TRO_TRAILING(Airports!A:A),_xlfn._TRO_TRAILING(Airports!E:E),"Code not found")</f>
        <v>TX</v>
      </c>
      <c r="J4324" s="1">
        <v>0.34861111111111109</v>
      </c>
      <c r="K4324">
        <f>HOUR(Flights[[#This Row],[Scheduled Departure]])</f>
        <v>8</v>
      </c>
      <c r="L4324" s="1">
        <v>0.34722222222222221</v>
      </c>
      <c r="M4324">
        <v>-2</v>
      </c>
      <c r="N4324">
        <v>178</v>
      </c>
      <c r="O4324" s="14">
        <f>Flights[[#This Row],[Length (min)]]/60</f>
        <v>2.9666666666666668</v>
      </c>
      <c r="P4324">
        <v>1242</v>
      </c>
      <c r="Q4324" s="17">
        <f>IFERROR(Flights[[#This Row],[Distance]]/Flights[[#This Row],[Length (hr)]],"")</f>
        <v>418.65168539325839</v>
      </c>
      <c r="R4324" s="1">
        <v>0.55833333333333335</v>
      </c>
      <c r="S4324" s="1">
        <v>0.5541666666666667</v>
      </c>
      <c r="T4324">
        <v>-6</v>
      </c>
      <c r="U4324" t="str">
        <f>IF(Flights[[#This Row],[Arrival Delay]]="","Cancelled",IF(Flights[[#This Row],[Arrival Delay]]&gt;15,"Delayed","On time"))</f>
        <v>On time</v>
      </c>
      <c r="V4324" t="str">
        <f>IF(Flights[[#This Row],[Status]]&lt;&gt;"Delayed","",IF(Flights[[#This Row],[Arrival Delay]]&gt;120,"Severe",IF(Flights[[#This Row],[Arrival Delay]]&gt;60,"Major","Moderate")))</f>
        <v/>
      </c>
      <c r="X4324" t="str">
        <f>IF(OR(AND(Flights[[#This Row],[Status]]="Cancelled",Flights[[#This Row],[Cancellation Reason]]="Airline/Carrier"),Flights[[#This Row],[Delay Type]]="Severe"),"Yes","No")</f>
        <v>No</v>
      </c>
    </row>
    <row r="4325" spans="1:24" x14ac:dyDescent="0.25">
      <c r="A4325" s="3">
        <v>42318</v>
      </c>
      <c r="B4325">
        <f>WEEKNUM(Flights[[#This Row],[Date]],2)</f>
        <v>46</v>
      </c>
      <c r="C4325">
        <f>WEEKDAY(Flights[[#This Row],[Date]],2)</f>
        <v>2</v>
      </c>
      <c r="D4325" t="s">
        <v>1833</v>
      </c>
      <c r="E4325" t="s">
        <v>1989</v>
      </c>
      <c r="F4325" t="s">
        <v>0</v>
      </c>
      <c r="G4325" t="s">
        <v>347</v>
      </c>
      <c r="H4325" t="str">
        <f>_xlfn.XLOOKUP(Flights[[#This Row],[Destination]],Airports!$A$1:$A$77,Airports!$D$1:$D$77,"Code not found")</f>
        <v>San Jose</v>
      </c>
      <c r="I4325" t="str" cm="1">
        <f t="array" ref="I4325">_xlfn.XLOOKUP(Flights[[#This Row],[Destination]],_xlfn._TRO_TRAILING(Airports!A:A),_xlfn._TRO_TRAILING(Airports!E:E),"Code not found")</f>
        <v>CA</v>
      </c>
      <c r="J4325" s="1">
        <v>0.52638888888888891</v>
      </c>
      <c r="K4325">
        <f>HOUR(Flights[[#This Row],[Scheduled Departure]])</f>
        <v>12</v>
      </c>
      <c r="L4325" s="1">
        <v>0.52500000000000002</v>
      </c>
      <c r="M4325">
        <v>-2</v>
      </c>
      <c r="N4325">
        <v>80</v>
      </c>
      <c r="O4325" s="14">
        <f>Flights[[#This Row],[Length (min)]]/60</f>
        <v>1.3333333333333333</v>
      </c>
      <c r="P4325">
        <v>308</v>
      </c>
      <c r="Q4325" s="17">
        <f>IFERROR(Flights[[#This Row],[Distance]]/Flights[[#This Row],[Length (hr)]],"")</f>
        <v>231</v>
      </c>
      <c r="R4325" s="1">
        <v>0.5805555555555556</v>
      </c>
      <c r="S4325" s="1">
        <v>0.5805555555555556</v>
      </c>
      <c r="T4325">
        <v>0</v>
      </c>
      <c r="U4325" t="str">
        <f>IF(Flights[[#This Row],[Arrival Delay]]="","Cancelled",IF(Flights[[#This Row],[Arrival Delay]]&gt;15,"Delayed","On time"))</f>
        <v>On time</v>
      </c>
      <c r="V4325" t="str">
        <f>IF(Flights[[#This Row],[Status]]&lt;&gt;"Delayed","",IF(Flights[[#This Row],[Arrival Delay]]&gt;120,"Severe",IF(Flights[[#This Row],[Arrival Delay]]&gt;60,"Major","Moderate")))</f>
        <v/>
      </c>
      <c r="X4325" t="str">
        <f>IF(OR(AND(Flights[[#This Row],[Status]]="Cancelled",Flights[[#This Row],[Cancellation Reason]]="Airline/Carrier"),Flights[[#This Row],[Delay Type]]="Severe"),"Yes","No")</f>
        <v>No</v>
      </c>
    </row>
    <row r="4326" spans="1:24" x14ac:dyDescent="0.25">
      <c r="A4326" s="3">
        <v>42318</v>
      </c>
      <c r="B4326">
        <f>WEEKNUM(Flights[[#This Row],[Date]],2)</f>
        <v>46</v>
      </c>
      <c r="C4326">
        <f>WEEKDAY(Flights[[#This Row],[Date]],2)</f>
        <v>2</v>
      </c>
      <c r="D4326" t="s">
        <v>510</v>
      </c>
      <c r="E4326" t="s">
        <v>1996</v>
      </c>
      <c r="F4326" t="s">
        <v>0</v>
      </c>
      <c r="G4326" t="s">
        <v>281</v>
      </c>
      <c r="H4326" t="str">
        <f>_xlfn.XLOOKUP(Flights[[#This Row],[Destination]],Airports!$A$1:$A$77,Airports!$D$1:$D$77,"Code not found")</f>
        <v>Newark</v>
      </c>
      <c r="I4326" t="str" cm="1">
        <f t="array" ref="I4326">_xlfn.XLOOKUP(Flights[[#This Row],[Destination]],_xlfn._TRO_TRAILING(Airports!A:A),_xlfn._TRO_TRAILING(Airports!E:E),"Code not found")</f>
        <v>NJ</v>
      </c>
      <c r="J4326" s="1">
        <v>0.54166666666666663</v>
      </c>
      <c r="K4326">
        <f>HOUR(Flights[[#This Row],[Scheduled Departure]])</f>
        <v>13</v>
      </c>
      <c r="L4326" s="1">
        <v>0.56319444444444444</v>
      </c>
      <c r="M4326">
        <v>31</v>
      </c>
      <c r="N4326">
        <v>298</v>
      </c>
      <c r="O4326" s="14">
        <f>Flights[[#This Row],[Length (min)]]/60</f>
        <v>4.9666666666666668</v>
      </c>
      <c r="P4326">
        <v>2454</v>
      </c>
      <c r="Q4326" s="17">
        <f>IFERROR(Flights[[#This Row],[Distance]]/Flights[[#This Row],[Length (hr)]],"")</f>
        <v>494.09395973154363</v>
      </c>
      <c r="R4326" s="1">
        <v>0.87847222222222221</v>
      </c>
      <c r="S4326" s="1">
        <v>0.89513888888888893</v>
      </c>
      <c r="T4326">
        <v>24</v>
      </c>
      <c r="U4326" t="str">
        <f>IF(Flights[[#This Row],[Arrival Delay]]="","Cancelled",IF(Flights[[#This Row],[Arrival Delay]]&gt;15,"Delayed","On time"))</f>
        <v>Delayed</v>
      </c>
      <c r="V4326" t="str">
        <f>IF(Flights[[#This Row],[Status]]&lt;&gt;"Delayed","",IF(Flights[[#This Row],[Arrival Delay]]&gt;120,"Severe",IF(Flights[[#This Row],[Arrival Delay]]&gt;60,"Major","Moderate")))</f>
        <v>Moderate</v>
      </c>
      <c r="X4326" t="str">
        <f>IF(OR(AND(Flights[[#This Row],[Status]]="Cancelled",Flights[[#This Row],[Cancellation Reason]]="Airline/Carrier"),Flights[[#This Row],[Delay Type]]="Severe"),"Yes","No")</f>
        <v>No</v>
      </c>
    </row>
    <row r="4327" spans="1:24" x14ac:dyDescent="0.25">
      <c r="A4327" s="3">
        <v>42318</v>
      </c>
      <c r="B4327">
        <f>WEEKNUM(Flights[[#This Row],[Date]],2)</f>
        <v>46</v>
      </c>
      <c r="C4327">
        <f>WEEKDAY(Flights[[#This Row],[Date]],2)</f>
        <v>2</v>
      </c>
      <c r="D4327" t="s">
        <v>531</v>
      </c>
      <c r="E4327" t="s">
        <v>1995</v>
      </c>
      <c r="F4327" t="s">
        <v>0</v>
      </c>
      <c r="G4327" t="s">
        <v>5</v>
      </c>
      <c r="H4327" t="str">
        <f>_xlfn.XLOOKUP(Flights[[#This Row],[Destination]],Airports!$A$1:$A$77,Airports!$D$1:$D$77,"Code not found")</f>
        <v>St. Louis</v>
      </c>
      <c r="I4327" t="str" cm="1">
        <f t="array" ref="I4327">_xlfn.XLOOKUP(Flights[[#This Row],[Destination]],_xlfn._TRO_TRAILING(Airports!A:A),_xlfn._TRO_TRAILING(Airports!E:E),"Code not found")</f>
        <v>MO</v>
      </c>
      <c r="J4327" s="1">
        <v>0.55902777777777779</v>
      </c>
      <c r="K4327">
        <f>HOUR(Flights[[#This Row],[Scheduled Departure]])</f>
        <v>13</v>
      </c>
      <c r="L4327" s="1">
        <v>0.58611111111111114</v>
      </c>
      <c r="M4327">
        <v>39</v>
      </c>
      <c r="N4327">
        <v>177</v>
      </c>
      <c r="O4327" s="14">
        <f>Flights[[#This Row],[Length (min)]]/60</f>
        <v>2.95</v>
      </c>
      <c r="P4327">
        <v>1592</v>
      </c>
      <c r="Q4327" s="17">
        <f>IFERROR(Flights[[#This Row],[Distance]]/Flights[[#This Row],[Length (hr)]],"")</f>
        <v>539.66101694915255</v>
      </c>
      <c r="R4327" s="1">
        <v>0.78819444444444442</v>
      </c>
      <c r="S4327" s="1">
        <v>0.79236111111111107</v>
      </c>
      <c r="T4327">
        <v>6</v>
      </c>
      <c r="U4327" t="str">
        <f>IF(Flights[[#This Row],[Arrival Delay]]="","Cancelled",IF(Flights[[#This Row],[Arrival Delay]]&gt;15,"Delayed","On time"))</f>
        <v>On time</v>
      </c>
      <c r="V4327" t="str">
        <f>IF(Flights[[#This Row],[Status]]&lt;&gt;"Delayed","",IF(Flights[[#This Row],[Arrival Delay]]&gt;120,"Severe",IF(Flights[[#This Row],[Arrival Delay]]&gt;60,"Major","Moderate")))</f>
        <v/>
      </c>
      <c r="X4327" t="str">
        <f>IF(OR(AND(Flights[[#This Row],[Status]]="Cancelled",Flights[[#This Row],[Cancellation Reason]]="Airline/Carrier"),Flights[[#This Row],[Delay Type]]="Severe"),"Yes","No")</f>
        <v>No</v>
      </c>
    </row>
    <row r="4328" spans="1:24" x14ac:dyDescent="0.25">
      <c r="A4328" s="3">
        <v>42318</v>
      </c>
      <c r="B4328">
        <f>WEEKNUM(Flights[[#This Row],[Date]],2)</f>
        <v>46</v>
      </c>
      <c r="C4328">
        <f>WEEKDAY(Flights[[#This Row],[Date]],2)</f>
        <v>2</v>
      </c>
      <c r="D4328" t="s">
        <v>1893</v>
      </c>
      <c r="E4328" t="s">
        <v>1989</v>
      </c>
      <c r="F4328" t="s">
        <v>0</v>
      </c>
      <c r="G4328" t="s">
        <v>351</v>
      </c>
      <c r="H4328" t="str">
        <f>_xlfn.XLOOKUP(Flights[[#This Row],[Destination]],Airports!$A$1:$A$77,Airports!$D$1:$D$77,"Code not found")</f>
        <v>Sacramento</v>
      </c>
      <c r="I4328" t="str" cm="1">
        <f t="array" ref="I4328">_xlfn.XLOOKUP(Flights[[#This Row],[Destination]],_xlfn._TRO_TRAILING(Airports!A:A),_xlfn._TRO_TRAILING(Airports!E:E),"Code not found")</f>
        <v>CA</v>
      </c>
      <c r="J4328" s="1">
        <v>0.63194444444444442</v>
      </c>
      <c r="K4328">
        <f>HOUR(Flights[[#This Row],[Scheduled Departure]])</f>
        <v>15</v>
      </c>
      <c r="L4328" s="1">
        <v>0.62847222222222221</v>
      </c>
      <c r="M4328">
        <v>-5</v>
      </c>
      <c r="N4328">
        <v>80</v>
      </c>
      <c r="O4328" s="14">
        <f>Flights[[#This Row],[Length (min)]]/60</f>
        <v>1.3333333333333333</v>
      </c>
      <c r="P4328">
        <v>373</v>
      </c>
      <c r="Q4328" s="17">
        <f>IFERROR(Flights[[#This Row],[Distance]]/Flights[[#This Row],[Length (hr)]],"")</f>
        <v>279.75</v>
      </c>
      <c r="R4328" s="1">
        <v>0.69027777777777777</v>
      </c>
      <c r="S4328" s="1">
        <v>0.68402777777777779</v>
      </c>
      <c r="T4328">
        <v>-9</v>
      </c>
      <c r="U4328" t="str">
        <f>IF(Flights[[#This Row],[Arrival Delay]]="","Cancelled",IF(Flights[[#This Row],[Arrival Delay]]&gt;15,"Delayed","On time"))</f>
        <v>On time</v>
      </c>
      <c r="V4328" t="str">
        <f>IF(Flights[[#This Row],[Status]]&lt;&gt;"Delayed","",IF(Flights[[#This Row],[Arrival Delay]]&gt;120,"Severe",IF(Flights[[#This Row],[Arrival Delay]]&gt;60,"Major","Moderate")))</f>
        <v/>
      </c>
      <c r="X4328" t="str">
        <f>IF(OR(AND(Flights[[#This Row],[Status]]="Cancelled",Flights[[#This Row],[Cancellation Reason]]="Airline/Carrier"),Flights[[#This Row],[Delay Type]]="Severe"),"Yes","No")</f>
        <v>No</v>
      </c>
    </row>
    <row r="4329" spans="1:24" x14ac:dyDescent="0.25">
      <c r="A4329" s="3">
        <v>42318</v>
      </c>
      <c r="B4329">
        <f>WEEKNUM(Flights[[#This Row],[Date]],2)</f>
        <v>46</v>
      </c>
      <c r="C4329">
        <f>WEEKDAY(Flights[[#This Row],[Date]],2)</f>
        <v>2</v>
      </c>
      <c r="D4329" t="s">
        <v>88</v>
      </c>
      <c r="E4329" t="s">
        <v>1987</v>
      </c>
      <c r="F4329" t="s">
        <v>0</v>
      </c>
      <c r="G4329" t="s">
        <v>15</v>
      </c>
      <c r="H4329" t="str">
        <f>_xlfn.XLOOKUP(Flights[[#This Row],[Destination]],Airports!$A$1:$A$77,Airports!$D$1:$D$77,"Code not found")</f>
        <v>Las Vegas</v>
      </c>
      <c r="I4329" t="str" cm="1">
        <f t="array" ref="I4329">_xlfn.XLOOKUP(Flights[[#This Row],[Destination]],_xlfn._TRO_TRAILING(Airports!A:A),_xlfn._TRO_TRAILING(Airports!E:E),"Code not found")</f>
        <v>NV</v>
      </c>
      <c r="J4329" s="1">
        <v>0.77777777777777779</v>
      </c>
      <c r="K4329">
        <f>HOUR(Flights[[#This Row],[Scheduled Departure]])</f>
        <v>18</v>
      </c>
      <c r="L4329" s="1">
        <v>0.79166666666666663</v>
      </c>
      <c r="M4329">
        <v>20</v>
      </c>
      <c r="N4329">
        <v>67</v>
      </c>
      <c r="O4329" s="14">
        <f>Flights[[#This Row],[Length (min)]]/60</f>
        <v>1.1166666666666667</v>
      </c>
      <c r="P4329">
        <v>236</v>
      </c>
      <c r="Q4329" s="17">
        <f>IFERROR(Flights[[#This Row],[Distance]]/Flights[[#This Row],[Length (hr)]],"")</f>
        <v>211.34328358208955</v>
      </c>
      <c r="R4329" s="1">
        <v>0.82916666666666672</v>
      </c>
      <c r="S4329" s="1">
        <v>0.83819444444444446</v>
      </c>
      <c r="T4329">
        <v>13</v>
      </c>
      <c r="U4329" t="str">
        <f>IF(Flights[[#This Row],[Arrival Delay]]="","Cancelled",IF(Flights[[#This Row],[Arrival Delay]]&gt;15,"Delayed","On time"))</f>
        <v>On time</v>
      </c>
      <c r="V4329" t="str">
        <f>IF(Flights[[#This Row],[Status]]&lt;&gt;"Delayed","",IF(Flights[[#This Row],[Arrival Delay]]&gt;120,"Severe",IF(Flights[[#This Row],[Arrival Delay]]&gt;60,"Major","Moderate")))</f>
        <v/>
      </c>
      <c r="X4329" t="str">
        <f>IF(OR(AND(Flights[[#This Row],[Status]]="Cancelled",Flights[[#This Row],[Cancellation Reason]]="Airline/Carrier"),Flights[[#This Row],[Delay Type]]="Severe"),"Yes","No")</f>
        <v>No</v>
      </c>
    </row>
    <row r="4330" spans="1:24" x14ac:dyDescent="0.25">
      <c r="A4330" s="3">
        <v>42318</v>
      </c>
      <c r="B4330">
        <f>WEEKNUM(Flights[[#This Row],[Date]],2)</f>
        <v>46</v>
      </c>
      <c r="C4330">
        <f>WEEKDAY(Flights[[#This Row],[Date]],2)</f>
        <v>2</v>
      </c>
      <c r="D4330" t="s">
        <v>1023</v>
      </c>
      <c r="E4330" t="s">
        <v>1994</v>
      </c>
      <c r="F4330" t="s">
        <v>0</v>
      </c>
      <c r="G4330" t="s">
        <v>29</v>
      </c>
      <c r="H4330" t="str">
        <f>_xlfn.XLOOKUP(Flights[[#This Row],[Destination]],Airports!$A$1:$A$77,Airports!$D$1:$D$77,"Code not found")</f>
        <v>Phoenix</v>
      </c>
      <c r="I4330" t="str" cm="1">
        <f t="array" ref="I4330">_xlfn.XLOOKUP(Flights[[#This Row],[Destination]],_xlfn._TRO_TRAILING(Airports!A:A),_xlfn._TRO_TRAILING(Airports!E:E),"Code not found")</f>
        <v>AZ</v>
      </c>
      <c r="J4330" s="1">
        <v>0.8618055555555556</v>
      </c>
      <c r="K4330">
        <f>HOUR(Flights[[#This Row],[Scheduled Departure]])</f>
        <v>20</v>
      </c>
      <c r="L4330" s="1">
        <v>0.86041666666666672</v>
      </c>
      <c r="M4330">
        <v>-2</v>
      </c>
      <c r="N4330">
        <v>72</v>
      </c>
      <c r="O4330" s="14">
        <f>Flights[[#This Row],[Length (min)]]/60</f>
        <v>1.2</v>
      </c>
      <c r="P4330">
        <v>370</v>
      </c>
      <c r="Q4330" s="17">
        <f>IFERROR(Flights[[#This Row],[Distance]]/Flights[[#This Row],[Length (hr)]],"")</f>
        <v>308.33333333333337</v>
      </c>
      <c r="R4330" s="1">
        <v>0.95763888888888893</v>
      </c>
      <c r="S4330" s="1">
        <v>0.95208333333333328</v>
      </c>
      <c r="T4330">
        <v>-8</v>
      </c>
      <c r="U4330" t="str">
        <f>IF(Flights[[#This Row],[Arrival Delay]]="","Cancelled",IF(Flights[[#This Row],[Arrival Delay]]&gt;15,"Delayed","On time"))</f>
        <v>On time</v>
      </c>
      <c r="V4330" t="str">
        <f>IF(Flights[[#This Row],[Status]]&lt;&gt;"Delayed","",IF(Flights[[#This Row],[Arrival Delay]]&gt;120,"Severe",IF(Flights[[#This Row],[Arrival Delay]]&gt;60,"Major","Moderate")))</f>
        <v/>
      </c>
      <c r="X4330" t="str">
        <f>IF(OR(AND(Flights[[#This Row],[Status]]="Cancelled",Flights[[#This Row],[Cancellation Reason]]="Airline/Carrier"),Flights[[#This Row],[Delay Type]]="Severe"),"Yes","No")</f>
        <v>No</v>
      </c>
    </row>
    <row r="4331" spans="1:24" x14ac:dyDescent="0.25">
      <c r="A4331" s="3">
        <v>42318</v>
      </c>
      <c r="B4331">
        <f>WEEKNUM(Flights[[#This Row],[Date]],2)</f>
        <v>46</v>
      </c>
      <c r="C4331">
        <f>WEEKDAY(Flights[[#This Row],[Date]],2)</f>
        <v>2</v>
      </c>
      <c r="D4331" t="s">
        <v>517</v>
      </c>
      <c r="E4331" t="s">
        <v>1990</v>
      </c>
      <c r="F4331" t="s">
        <v>0</v>
      </c>
      <c r="G4331" t="s">
        <v>281</v>
      </c>
      <c r="H4331" t="str">
        <f>_xlfn.XLOOKUP(Flights[[#This Row],[Destination]],Airports!$A$1:$A$77,Airports!$D$1:$D$77,"Code not found")</f>
        <v>Newark</v>
      </c>
      <c r="I4331" t="str" cm="1">
        <f t="array" ref="I4331">_xlfn.XLOOKUP(Flights[[#This Row],[Destination]],_xlfn._TRO_TRAILING(Airports!A:A),_xlfn._TRO_TRAILING(Airports!E:E),"Code not found")</f>
        <v>NJ</v>
      </c>
      <c r="J4331" s="1">
        <v>0.99652777777777779</v>
      </c>
      <c r="K4331">
        <f>HOUR(Flights[[#This Row],[Scheduled Departure]])</f>
        <v>23</v>
      </c>
      <c r="L4331" s="1">
        <v>6.2500000000000003E-3</v>
      </c>
      <c r="M4331">
        <v>14</v>
      </c>
      <c r="N4331">
        <v>283</v>
      </c>
      <c r="O4331" s="14">
        <f>Flights[[#This Row],[Length (min)]]/60</f>
        <v>4.7166666666666668</v>
      </c>
      <c r="P4331">
        <v>2454</v>
      </c>
      <c r="Q4331" s="17">
        <f>IFERROR(Flights[[#This Row],[Distance]]/Flights[[#This Row],[Length (hr)]],"")</f>
        <v>520.28268551236749</v>
      </c>
      <c r="R4331" s="1">
        <v>0.34097222222222223</v>
      </c>
      <c r="S4331" s="1">
        <v>0.32777777777777778</v>
      </c>
      <c r="T4331">
        <v>-19</v>
      </c>
      <c r="U4331" t="str">
        <f>IF(Flights[[#This Row],[Arrival Delay]]="","Cancelled",IF(Flights[[#This Row],[Arrival Delay]]&gt;15,"Delayed","On time"))</f>
        <v>On time</v>
      </c>
      <c r="V4331" t="str">
        <f>IF(Flights[[#This Row],[Status]]&lt;&gt;"Delayed","",IF(Flights[[#This Row],[Arrival Delay]]&gt;120,"Severe",IF(Flights[[#This Row],[Arrival Delay]]&gt;60,"Major","Moderate")))</f>
        <v/>
      </c>
      <c r="X4331" t="str">
        <f>IF(OR(AND(Flights[[#This Row],[Status]]="Cancelled",Flights[[#This Row],[Cancellation Reason]]="Airline/Carrier"),Flights[[#This Row],[Delay Type]]="Severe"),"Yes","No")</f>
        <v>No</v>
      </c>
    </row>
    <row r="4332" spans="1:24" x14ac:dyDescent="0.25">
      <c r="A4332" s="3">
        <v>42319</v>
      </c>
      <c r="B4332">
        <f>WEEKNUM(Flights[[#This Row],[Date]],2)</f>
        <v>46</v>
      </c>
      <c r="C4332">
        <f>WEEKDAY(Flights[[#This Row],[Date]],2)</f>
        <v>3</v>
      </c>
      <c r="D4332" t="s">
        <v>1430</v>
      </c>
      <c r="E4332" t="s">
        <v>1990</v>
      </c>
      <c r="F4332" t="s">
        <v>0</v>
      </c>
      <c r="G4332" t="s">
        <v>4</v>
      </c>
      <c r="H4332" t="str">
        <f>_xlfn.XLOOKUP(Flights[[#This Row],[Destination]],Airports!$A$1:$A$77,Airports!$D$1:$D$77,"Code not found")</f>
        <v>Chicago</v>
      </c>
      <c r="I4332" t="str" cm="1">
        <f t="array" ref="I4332">_xlfn.XLOOKUP(Flights[[#This Row],[Destination]],_xlfn._TRO_TRAILING(Airports!A:A),_xlfn._TRO_TRAILING(Airports!E:E),"Code not found")</f>
        <v>IL</v>
      </c>
      <c r="J4332" s="1">
        <v>2.1527777777777778E-2</v>
      </c>
      <c r="K4332">
        <f>HOUR(Flights[[#This Row],[Scheduled Departure]])</f>
        <v>0</v>
      </c>
      <c r="L4332" s="1">
        <v>1.9444444444444445E-2</v>
      </c>
      <c r="M4332">
        <v>-3</v>
      </c>
      <c r="N4332">
        <v>199</v>
      </c>
      <c r="O4332" s="14">
        <f>Flights[[#This Row],[Length (min)]]/60</f>
        <v>3.3166666666666669</v>
      </c>
      <c r="P4332">
        <v>1744</v>
      </c>
      <c r="Q4332" s="17">
        <f>IFERROR(Flights[[#This Row],[Distance]]/Flights[[#This Row],[Length (hr)]],"")</f>
        <v>525.8291457286432</v>
      </c>
      <c r="R4332" s="1">
        <v>0.27569444444444446</v>
      </c>
      <c r="S4332" s="1">
        <v>0.24097222222222223</v>
      </c>
      <c r="T4332">
        <v>-50</v>
      </c>
      <c r="U4332" t="str">
        <f>IF(Flights[[#This Row],[Arrival Delay]]="","Cancelled",IF(Flights[[#This Row],[Arrival Delay]]&gt;15,"Delayed","On time"))</f>
        <v>On time</v>
      </c>
      <c r="V4332" t="str">
        <f>IF(Flights[[#This Row],[Status]]&lt;&gt;"Delayed","",IF(Flights[[#This Row],[Arrival Delay]]&gt;120,"Severe",IF(Flights[[#This Row],[Arrival Delay]]&gt;60,"Major","Moderate")))</f>
        <v/>
      </c>
      <c r="X4332" t="str">
        <f>IF(OR(AND(Flights[[#This Row],[Status]]="Cancelled",Flights[[#This Row],[Cancellation Reason]]="Airline/Carrier"),Flights[[#This Row],[Delay Type]]="Severe"),"Yes","No")</f>
        <v>No</v>
      </c>
    </row>
    <row r="4333" spans="1:24" x14ac:dyDescent="0.25">
      <c r="A4333" s="3">
        <v>42319</v>
      </c>
      <c r="B4333">
        <f>WEEKNUM(Flights[[#This Row],[Date]],2)</f>
        <v>46</v>
      </c>
      <c r="C4333">
        <f>WEEKDAY(Flights[[#This Row],[Date]],2)</f>
        <v>3</v>
      </c>
      <c r="D4333" t="s">
        <v>1642</v>
      </c>
      <c r="E4333" t="s">
        <v>1990</v>
      </c>
      <c r="F4333" t="s">
        <v>0</v>
      </c>
      <c r="G4333" t="s">
        <v>281</v>
      </c>
      <c r="H4333" t="str">
        <f>_xlfn.XLOOKUP(Flights[[#This Row],[Destination]],Airports!$A$1:$A$77,Airports!$D$1:$D$77,"Code not found")</f>
        <v>Newark</v>
      </c>
      <c r="I4333" t="str" cm="1">
        <f t="array" ref="I4333">_xlfn.XLOOKUP(Flights[[#This Row],[Destination]],_xlfn._TRO_TRAILING(Airports!A:A),_xlfn._TRO_TRAILING(Airports!E:E),"Code not found")</f>
        <v>NJ</v>
      </c>
      <c r="J4333" s="1">
        <v>0.29166666666666669</v>
      </c>
      <c r="K4333">
        <f>HOUR(Flights[[#This Row],[Scheduled Departure]])</f>
        <v>7</v>
      </c>
      <c r="L4333" s="1">
        <v>0.28958333333333336</v>
      </c>
      <c r="M4333">
        <v>-3</v>
      </c>
      <c r="N4333">
        <v>286</v>
      </c>
      <c r="O4333" s="14">
        <f>Flights[[#This Row],[Length (min)]]/60</f>
        <v>4.7666666666666666</v>
      </c>
      <c r="P4333">
        <v>2454</v>
      </c>
      <c r="Q4333" s="17">
        <f>IFERROR(Flights[[#This Row],[Distance]]/Flights[[#This Row],[Length (hr)]],"")</f>
        <v>514.82517482517483</v>
      </c>
      <c r="R4333" s="1">
        <v>0.64166666666666672</v>
      </c>
      <c r="S4333" s="1">
        <v>0.61319444444444449</v>
      </c>
      <c r="T4333">
        <v>-41</v>
      </c>
      <c r="U4333" t="str">
        <f>IF(Flights[[#This Row],[Arrival Delay]]="","Cancelled",IF(Flights[[#This Row],[Arrival Delay]]&gt;15,"Delayed","On time"))</f>
        <v>On time</v>
      </c>
      <c r="V4333" t="str">
        <f>IF(Flights[[#This Row],[Status]]&lt;&gt;"Delayed","",IF(Flights[[#This Row],[Arrival Delay]]&gt;120,"Severe",IF(Flights[[#This Row],[Arrival Delay]]&gt;60,"Major","Moderate")))</f>
        <v/>
      </c>
      <c r="X4333" t="str">
        <f>IF(OR(AND(Flights[[#This Row],[Status]]="Cancelled",Flights[[#This Row],[Cancellation Reason]]="Airline/Carrier"),Flights[[#This Row],[Delay Type]]="Severe"),"Yes","No")</f>
        <v>No</v>
      </c>
    </row>
    <row r="4334" spans="1:24" x14ac:dyDescent="0.25">
      <c r="A4334" s="3">
        <v>42319</v>
      </c>
      <c r="B4334">
        <f>WEEKNUM(Flights[[#This Row],[Date]],2)</f>
        <v>46</v>
      </c>
      <c r="C4334">
        <f>WEEKDAY(Flights[[#This Row],[Date]],2)</f>
        <v>3</v>
      </c>
      <c r="D4334" t="s">
        <v>1217</v>
      </c>
      <c r="E4334" t="s">
        <v>1990</v>
      </c>
      <c r="F4334" t="s">
        <v>0</v>
      </c>
      <c r="G4334" t="s">
        <v>293</v>
      </c>
      <c r="H4334" t="str">
        <f>_xlfn.XLOOKUP(Flights[[#This Row],[Destination]],Airports!$A$1:$A$77,Airports!$D$1:$D$77,"Code not found")</f>
        <v>Houston</v>
      </c>
      <c r="I4334" t="str" cm="1">
        <f t="array" ref="I4334">_xlfn.XLOOKUP(Flights[[#This Row],[Destination]],_xlfn._TRO_TRAILING(Airports!A:A),_xlfn._TRO_TRAILING(Airports!E:E),"Code not found")</f>
        <v>TX</v>
      </c>
      <c r="J4334" s="1">
        <v>0.38333333333333336</v>
      </c>
      <c r="K4334">
        <f>HOUR(Flights[[#This Row],[Scheduled Departure]])</f>
        <v>9</v>
      </c>
      <c r="L4334" s="1">
        <v>0.38611111111111113</v>
      </c>
      <c r="M4334">
        <v>4</v>
      </c>
      <c r="N4334">
        <v>175</v>
      </c>
      <c r="O4334" s="14">
        <f>Flights[[#This Row],[Length (min)]]/60</f>
        <v>2.9166666666666665</v>
      </c>
      <c r="P4334">
        <v>1379</v>
      </c>
      <c r="Q4334" s="17">
        <f>IFERROR(Flights[[#This Row],[Distance]]/Flights[[#This Row],[Length (hr)]],"")</f>
        <v>472.8</v>
      </c>
      <c r="R4334" s="1">
        <v>0.60624999999999996</v>
      </c>
      <c r="S4334" s="1">
        <v>0.59097222222222223</v>
      </c>
      <c r="T4334">
        <v>-22</v>
      </c>
      <c r="U4334" t="str">
        <f>IF(Flights[[#This Row],[Arrival Delay]]="","Cancelled",IF(Flights[[#This Row],[Arrival Delay]]&gt;15,"Delayed","On time"))</f>
        <v>On time</v>
      </c>
      <c r="V4334" t="str">
        <f>IF(Flights[[#This Row],[Status]]&lt;&gt;"Delayed","",IF(Flights[[#This Row],[Arrival Delay]]&gt;120,"Severe",IF(Flights[[#This Row],[Arrival Delay]]&gt;60,"Major","Moderate")))</f>
        <v/>
      </c>
      <c r="X4334" t="str">
        <f>IF(OR(AND(Flights[[#This Row],[Status]]="Cancelled",Flights[[#This Row],[Cancellation Reason]]="Airline/Carrier"),Flights[[#This Row],[Delay Type]]="Severe"),"Yes","No")</f>
        <v>No</v>
      </c>
    </row>
    <row r="4335" spans="1:24" x14ac:dyDescent="0.25">
      <c r="A4335" s="3">
        <v>42319</v>
      </c>
      <c r="B4335">
        <f>WEEKNUM(Flights[[#This Row],[Date]],2)</f>
        <v>46</v>
      </c>
      <c r="C4335">
        <f>WEEKDAY(Flights[[#This Row],[Date]],2)</f>
        <v>3</v>
      </c>
      <c r="D4335" t="s">
        <v>35</v>
      </c>
      <c r="E4335" t="s">
        <v>1987</v>
      </c>
      <c r="F4335" t="s">
        <v>0</v>
      </c>
      <c r="G4335" t="s">
        <v>3</v>
      </c>
      <c r="H4335" t="str">
        <f>_xlfn.XLOOKUP(Flights[[#This Row],[Destination]],Airports!$A$1:$A$77,Airports!$D$1:$D$77,"Code not found")</f>
        <v>Dallas</v>
      </c>
      <c r="I4335" t="str" cm="1">
        <f t="array" ref="I4335">_xlfn.XLOOKUP(Flights[[#This Row],[Destination]],_xlfn._TRO_TRAILING(Airports!A:A),_xlfn._TRO_TRAILING(Airports!E:E),"Code not found")</f>
        <v>TX</v>
      </c>
      <c r="J4335" s="1">
        <v>0.47430555555555554</v>
      </c>
      <c r="K4335">
        <f>HOUR(Flights[[#This Row],[Scheduled Departure]])</f>
        <v>11</v>
      </c>
      <c r="L4335" s="1">
        <v>0.47222222222222221</v>
      </c>
      <c r="M4335">
        <v>-3</v>
      </c>
      <c r="N4335">
        <v>186</v>
      </c>
      <c r="O4335" s="14">
        <f>Flights[[#This Row],[Length (min)]]/60</f>
        <v>3.1</v>
      </c>
      <c r="P4335">
        <v>1235</v>
      </c>
      <c r="Q4335" s="17">
        <f>IFERROR(Flights[[#This Row],[Distance]]/Flights[[#This Row],[Length (hr)]],"")</f>
        <v>398.38709677419354</v>
      </c>
      <c r="R4335" s="1">
        <v>0.6875</v>
      </c>
      <c r="S4335" s="1">
        <v>0.68472222222222223</v>
      </c>
      <c r="T4335">
        <v>-4</v>
      </c>
      <c r="U4335" t="str">
        <f>IF(Flights[[#This Row],[Arrival Delay]]="","Cancelled",IF(Flights[[#This Row],[Arrival Delay]]&gt;15,"Delayed","On time"))</f>
        <v>On time</v>
      </c>
      <c r="V4335" t="str">
        <f>IF(Flights[[#This Row],[Status]]&lt;&gt;"Delayed","",IF(Flights[[#This Row],[Arrival Delay]]&gt;120,"Severe",IF(Flights[[#This Row],[Arrival Delay]]&gt;60,"Major","Moderate")))</f>
        <v/>
      </c>
      <c r="X4335" t="str">
        <f>IF(OR(AND(Flights[[#This Row],[Status]]="Cancelled",Flights[[#This Row],[Cancellation Reason]]="Airline/Carrier"),Flights[[#This Row],[Delay Type]]="Severe"),"Yes","No")</f>
        <v>No</v>
      </c>
    </row>
    <row r="4336" spans="1:24" x14ac:dyDescent="0.25">
      <c r="A4336" s="3">
        <v>42319</v>
      </c>
      <c r="B4336">
        <f>WEEKNUM(Flights[[#This Row],[Date]],2)</f>
        <v>46</v>
      </c>
      <c r="C4336">
        <f>WEEKDAY(Flights[[#This Row],[Date]],2)</f>
        <v>3</v>
      </c>
      <c r="D4336" t="s">
        <v>1885</v>
      </c>
      <c r="E4336" t="s">
        <v>1989</v>
      </c>
      <c r="F4336" t="s">
        <v>0</v>
      </c>
      <c r="G4336" t="s">
        <v>344</v>
      </c>
      <c r="H4336" t="str">
        <f>_xlfn.XLOOKUP(Flights[[#This Row],[Destination]],Airports!$A$1:$A$77,Airports!$D$1:$D$77,"Code not found")</f>
        <v>Seattle</v>
      </c>
      <c r="I4336" t="str" cm="1">
        <f t="array" ref="I4336">_xlfn.XLOOKUP(Flights[[#This Row],[Destination]],_xlfn._TRO_TRAILING(Airports!A:A),_xlfn._TRO_TRAILING(Airports!E:E),"Code not found")</f>
        <v>WA</v>
      </c>
      <c r="J4336" s="1">
        <v>0.54861111111111116</v>
      </c>
      <c r="K4336">
        <f>HOUR(Flights[[#This Row],[Scheduled Departure]])</f>
        <v>13</v>
      </c>
      <c r="L4336" s="1">
        <v>0.54513888888888884</v>
      </c>
      <c r="M4336">
        <v>-5</v>
      </c>
      <c r="N4336">
        <v>176</v>
      </c>
      <c r="O4336" s="14">
        <f>Flights[[#This Row],[Length (min)]]/60</f>
        <v>2.9333333333333331</v>
      </c>
      <c r="P4336">
        <v>954</v>
      </c>
      <c r="Q4336" s="17">
        <f>IFERROR(Flights[[#This Row],[Distance]]/Flights[[#This Row],[Length (hr)]],"")</f>
        <v>325.22727272727275</v>
      </c>
      <c r="R4336" s="1">
        <v>0.66666666666666663</v>
      </c>
      <c r="S4336" s="1">
        <v>0.66736111111111107</v>
      </c>
      <c r="T4336">
        <v>1</v>
      </c>
      <c r="U4336" t="str">
        <f>IF(Flights[[#This Row],[Arrival Delay]]="","Cancelled",IF(Flights[[#This Row],[Arrival Delay]]&gt;15,"Delayed","On time"))</f>
        <v>On time</v>
      </c>
      <c r="V4336" t="str">
        <f>IF(Flights[[#This Row],[Status]]&lt;&gt;"Delayed","",IF(Flights[[#This Row],[Arrival Delay]]&gt;120,"Severe",IF(Flights[[#This Row],[Arrival Delay]]&gt;60,"Major","Moderate")))</f>
        <v/>
      </c>
      <c r="X4336" t="str">
        <f>IF(OR(AND(Flights[[#This Row],[Status]]="Cancelled",Flights[[#This Row],[Cancellation Reason]]="Airline/Carrier"),Flights[[#This Row],[Delay Type]]="Severe"),"Yes","No")</f>
        <v>No</v>
      </c>
    </row>
    <row r="4337" spans="1:24" x14ac:dyDescent="0.25">
      <c r="A4337" s="3">
        <v>42319</v>
      </c>
      <c r="B4337">
        <f>WEEKNUM(Flights[[#This Row],[Date]],2)</f>
        <v>46</v>
      </c>
      <c r="C4337">
        <f>WEEKDAY(Flights[[#This Row],[Date]],2)</f>
        <v>3</v>
      </c>
      <c r="D4337" t="s">
        <v>238</v>
      </c>
      <c r="E4337" t="s">
        <v>1987</v>
      </c>
      <c r="F4337" t="s">
        <v>0</v>
      </c>
      <c r="G4337" t="s">
        <v>15</v>
      </c>
      <c r="H4337" t="str">
        <f>_xlfn.XLOOKUP(Flights[[#This Row],[Destination]],Airports!$A$1:$A$77,Airports!$D$1:$D$77,"Code not found")</f>
        <v>Las Vegas</v>
      </c>
      <c r="I4337" t="str" cm="1">
        <f t="array" ref="I4337">_xlfn.XLOOKUP(Flights[[#This Row],[Destination]],_xlfn._TRO_TRAILING(Airports!A:A),_xlfn._TRO_TRAILING(Airports!E:E),"Code not found")</f>
        <v>NV</v>
      </c>
      <c r="J4337" s="1">
        <v>0.6875</v>
      </c>
      <c r="K4337">
        <f>HOUR(Flights[[#This Row],[Scheduled Departure]])</f>
        <v>16</v>
      </c>
      <c r="L4337" s="1">
        <v>0.68472222222222223</v>
      </c>
      <c r="M4337">
        <v>-4</v>
      </c>
      <c r="N4337">
        <v>73</v>
      </c>
      <c r="O4337" s="14">
        <f>Flights[[#This Row],[Length (min)]]/60</f>
        <v>1.2166666666666666</v>
      </c>
      <c r="P4337">
        <v>236</v>
      </c>
      <c r="Q4337" s="17">
        <f>IFERROR(Flights[[#This Row],[Distance]]/Flights[[#This Row],[Length (hr)]],"")</f>
        <v>193.97260273972606</v>
      </c>
      <c r="R4337" s="1">
        <v>0.74097222222222225</v>
      </c>
      <c r="S4337" s="1">
        <v>0.73541666666666672</v>
      </c>
      <c r="T4337">
        <v>-8</v>
      </c>
      <c r="U4337" t="str">
        <f>IF(Flights[[#This Row],[Arrival Delay]]="","Cancelled",IF(Flights[[#This Row],[Arrival Delay]]&gt;15,"Delayed","On time"))</f>
        <v>On time</v>
      </c>
      <c r="V4337" t="str">
        <f>IF(Flights[[#This Row],[Status]]&lt;&gt;"Delayed","",IF(Flights[[#This Row],[Arrival Delay]]&gt;120,"Severe",IF(Flights[[#This Row],[Arrival Delay]]&gt;60,"Major","Moderate")))</f>
        <v/>
      </c>
      <c r="X4337" t="str">
        <f>IF(OR(AND(Flights[[#This Row],[Status]]="Cancelled",Flights[[#This Row],[Cancellation Reason]]="Airline/Carrier"),Flights[[#This Row],[Delay Type]]="Severe"),"Yes","No")</f>
        <v>No</v>
      </c>
    </row>
    <row r="4338" spans="1:24" x14ac:dyDescent="0.25">
      <c r="A4338" s="3">
        <v>42319</v>
      </c>
      <c r="B4338">
        <f>WEEKNUM(Flights[[#This Row],[Date]],2)</f>
        <v>46</v>
      </c>
      <c r="C4338">
        <f>WEEKDAY(Flights[[#This Row],[Date]],2)</f>
        <v>3</v>
      </c>
      <c r="D4338" t="s">
        <v>557</v>
      </c>
      <c r="E4338" t="s">
        <v>1992</v>
      </c>
      <c r="F4338" t="s">
        <v>0</v>
      </c>
      <c r="G4338" t="s">
        <v>12</v>
      </c>
      <c r="H4338" t="str">
        <f>_xlfn.XLOOKUP(Flights[[#This Row],[Destination]],Airports!$A$1:$A$77,Airports!$D$1:$D$77,"Code not found")</f>
        <v>New York</v>
      </c>
      <c r="I4338" t="str" cm="1">
        <f t="array" ref="I4338">_xlfn.XLOOKUP(Flights[[#This Row],[Destination]],_xlfn._TRO_TRAILING(Airports!A:A),_xlfn._TRO_TRAILING(Airports!E:E),"Code not found")</f>
        <v>NY</v>
      </c>
      <c r="J4338" s="1">
        <v>0.70138888888888884</v>
      </c>
      <c r="K4338">
        <f>HOUR(Flights[[#This Row],[Scheduled Departure]])</f>
        <v>16</v>
      </c>
      <c r="L4338" s="1">
        <v>0.71458333333333335</v>
      </c>
      <c r="M4338">
        <v>19</v>
      </c>
      <c r="N4338">
        <v>271</v>
      </c>
      <c r="O4338" s="14">
        <f>Flights[[#This Row],[Length (min)]]/60</f>
        <v>4.5166666666666666</v>
      </c>
      <c r="P4338">
        <v>2475</v>
      </c>
      <c r="Q4338" s="17">
        <f>IFERROR(Flights[[#This Row],[Distance]]/Flights[[#This Row],[Length (hr)]],"")</f>
        <v>547.97047970479707</v>
      </c>
      <c r="R4338" s="1">
        <v>3.888888888888889E-2</v>
      </c>
      <c r="S4338" s="1">
        <v>2.7777777777777776E-2</v>
      </c>
      <c r="T4338">
        <v>-16</v>
      </c>
      <c r="U4338" t="str">
        <f>IF(Flights[[#This Row],[Arrival Delay]]="","Cancelled",IF(Flights[[#This Row],[Arrival Delay]]&gt;15,"Delayed","On time"))</f>
        <v>On time</v>
      </c>
      <c r="V4338" t="str">
        <f>IF(Flights[[#This Row],[Status]]&lt;&gt;"Delayed","",IF(Flights[[#This Row],[Arrival Delay]]&gt;120,"Severe",IF(Flights[[#This Row],[Arrival Delay]]&gt;60,"Major","Moderate")))</f>
        <v/>
      </c>
      <c r="X4338" t="str">
        <f>IF(OR(AND(Flights[[#This Row],[Status]]="Cancelled",Flights[[#This Row],[Cancellation Reason]]="Airline/Carrier"),Flights[[#This Row],[Delay Type]]="Severe"),"Yes","No")</f>
        <v>No</v>
      </c>
    </row>
    <row r="4339" spans="1:24" x14ac:dyDescent="0.25">
      <c r="A4339" s="3">
        <v>42319</v>
      </c>
      <c r="B4339">
        <f>WEEKNUM(Flights[[#This Row],[Date]],2)</f>
        <v>46</v>
      </c>
      <c r="C4339">
        <f>WEEKDAY(Flights[[#This Row],[Date]],2)</f>
        <v>3</v>
      </c>
      <c r="D4339" t="s">
        <v>1551</v>
      </c>
      <c r="E4339" t="s">
        <v>1991</v>
      </c>
      <c r="F4339" t="s">
        <v>0</v>
      </c>
      <c r="G4339" t="s">
        <v>24</v>
      </c>
      <c r="H4339" t="str">
        <f>_xlfn.XLOOKUP(Flights[[#This Row],[Destination]],Airports!$A$1:$A$77,Airports!$D$1:$D$77,"Code not found")</f>
        <v>Portland</v>
      </c>
      <c r="I4339" t="str" cm="1">
        <f t="array" ref="I4339">_xlfn.XLOOKUP(Flights[[#This Row],[Destination]],_xlfn._TRO_TRAILING(Airports!A:A),_xlfn._TRO_TRAILING(Airports!E:E),"Code not found")</f>
        <v>OR</v>
      </c>
      <c r="J4339" s="1">
        <v>0.81944444444444442</v>
      </c>
      <c r="K4339">
        <f>HOUR(Flights[[#This Row],[Scheduled Departure]])</f>
        <v>19</v>
      </c>
      <c r="L4339" s="1">
        <v>0.81666666666666665</v>
      </c>
      <c r="M4339">
        <v>-4</v>
      </c>
      <c r="N4339">
        <v>141</v>
      </c>
      <c r="O4339" s="14">
        <f>Flights[[#This Row],[Length (min)]]/60</f>
        <v>2.35</v>
      </c>
      <c r="P4339">
        <v>834</v>
      </c>
      <c r="Q4339" s="17">
        <f>IFERROR(Flights[[#This Row],[Distance]]/Flights[[#This Row],[Length (hr)]],"")</f>
        <v>354.89361702127655</v>
      </c>
      <c r="R4339" s="1">
        <v>0.92291666666666672</v>
      </c>
      <c r="S4339" s="1">
        <v>0.9145833333333333</v>
      </c>
      <c r="T4339">
        <v>-12</v>
      </c>
      <c r="U4339" t="str">
        <f>IF(Flights[[#This Row],[Arrival Delay]]="","Cancelled",IF(Flights[[#This Row],[Arrival Delay]]&gt;15,"Delayed","On time"))</f>
        <v>On time</v>
      </c>
      <c r="V4339" t="str">
        <f>IF(Flights[[#This Row],[Status]]&lt;&gt;"Delayed","",IF(Flights[[#This Row],[Arrival Delay]]&gt;120,"Severe",IF(Flights[[#This Row],[Arrival Delay]]&gt;60,"Major","Moderate")))</f>
        <v/>
      </c>
      <c r="X4339" t="str">
        <f>IF(OR(AND(Flights[[#This Row],[Status]]="Cancelled",Flights[[#This Row],[Cancellation Reason]]="Airline/Carrier"),Flights[[#This Row],[Delay Type]]="Severe"),"Yes","No")</f>
        <v>No</v>
      </c>
    </row>
    <row r="4340" spans="1:24" x14ac:dyDescent="0.25">
      <c r="A4340" s="3">
        <v>42319</v>
      </c>
      <c r="B4340">
        <f>WEEKNUM(Flights[[#This Row],[Date]],2)</f>
        <v>46</v>
      </c>
      <c r="C4340">
        <f>WEEKDAY(Flights[[#This Row],[Date]],2)</f>
        <v>3</v>
      </c>
      <c r="D4340" t="s">
        <v>1914</v>
      </c>
      <c r="E4340" t="s">
        <v>1995</v>
      </c>
      <c r="F4340" t="s">
        <v>0</v>
      </c>
      <c r="G4340" t="s">
        <v>15</v>
      </c>
      <c r="H4340" t="str">
        <f>_xlfn.XLOOKUP(Flights[[#This Row],[Destination]],Airports!$A$1:$A$77,Airports!$D$1:$D$77,"Code not found")</f>
        <v>Las Vegas</v>
      </c>
      <c r="I4340" t="str" cm="1">
        <f t="array" ref="I4340">_xlfn.XLOOKUP(Flights[[#This Row],[Destination]],_xlfn._TRO_TRAILING(Airports!A:A),_xlfn._TRO_TRAILING(Airports!E:E),"Code not found")</f>
        <v>NV</v>
      </c>
      <c r="J4340" s="1">
        <v>0.83333333333333337</v>
      </c>
      <c r="K4340">
        <f>HOUR(Flights[[#This Row],[Scheduled Departure]])</f>
        <v>20</v>
      </c>
      <c r="L4340" s="1">
        <v>0.84444444444444444</v>
      </c>
      <c r="M4340">
        <v>16</v>
      </c>
      <c r="N4340">
        <v>55</v>
      </c>
      <c r="O4340" s="14">
        <f>Flights[[#This Row],[Length (min)]]/60</f>
        <v>0.91666666666666663</v>
      </c>
      <c r="P4340">
        <v>236</v>
      </c>
      <c r="Q4340" s="17">
        <f>IFERROR(Flights[[#This Row],[Distance]]/Flights[[#This Row],[Length (hr)]],"")</f>
        <v>257.45454545454544</v>
      </c>
      <c r="R4340" s="1">
        <v>0.875</v>
      </c>
      <c r="S4340" s="1">
        <v>0.88263888888888886</v>
      </c>
      <c r="T4340">
        <v>11</v>
      </c>
      <c r="U4340" t="str">
        <f>IF(Flights[[#This Row],[Arrival Delay]]="","Cancelled",IF(Flights[[#This Row],[Arrival Delay]]&gt;15,"Delayed","On time"))</f>
        <v>On time</v>
      </c>
      <c r="V4340" t="str">
        <f>IF(Flights[[#This Row],[Status]]&lt;&gt;"Delayed","",IF(Flights[[#This Row],[Arrival Delay]]&gt;120,"Severe",IF(Flights[[#This Row],[Arrival Delay]]&gt;60,"Major","Moderate")))</f>
        <v/>
      </c>
      <c r="X4340" t="str">
        <f>IF(OR(AND(Flights[[#This Row],[Status]]="Cancelled",Flights[[#This Row],[Cancellation Reason]]="Airline/Carrier"),Flights[[#This Row],[Delay Type]]="Severe"),"Yes","No")</f>
        <v>No</v>
      </c>
    </row>
    <row r="4341" spans="1:24" x14ac:dyDescent="0.25">
      <c r="A4341" s="3">
        <v>42319</v>
      </c>
      <c r="B4341">
        <f>WEEKNUM(Flights[[#This Row],[Date]],2)</f>
        <v>46</v>
      </c>
      <c r="C4341">
        <f>WEEKDAY(Flights[[#This Row],[Date]],2)</f>
        <v>3</v>
      </c>
      <c r="D4341" t="s">
        <v>682</v>
      </c>
      <c r="E4341" t="s">
        <v>1992</v>
      </c>
      <c r="F4341" t="s">
        <v>0</v>
      </c>
      <c r="G4341" t="s">
        <v>10</v>
      </c>
      <c r="H4341" t="str">
        <f>_xlfn.XLOOKUP(Flights[[#This Row],[Destination]],Airports!$A$1:$A$77,Airports!$D$1:$D$77,"Code not found")</f>
        <v>Boston</v>
      </c>
      <c r="I4341" t="str" cm="1">
        <f t="array" ref="I4341">_xlfn.XLOOKUP(Flights[[#This Row],[Destination]],_xlfn._TRO_TRAILING(Airports!A:A),_xlfn._TRO_TRAILING(Airports!E:E),"Code not found")</f>
        <v>MA</v>
      </c>
      <c r="J4341" s="1">
        <v>0.99930555555555556</v>
      </c>
      <c r="K4341">
        <f>HOUR(Flights[[#This Row],[Scheduled Departure]])</f>
        <v>23</v>
      </c>
      <c r="L4341" s="1">
        <v>0.99722222222222223</v>
      </c>
      <c r="M4341">
        <v>-3</v>
      </c>
      <c r="N4341">
        <v>280</v>
      </c>
      <c r="O4341" s="14">
        <f>Flights[[#This Row],[Length (min)]]/60</f>
        <v>4.666666666666667</v>
      </c>
      <c r="P4341">
        <v>2611</v>
      </c>
      <c r="Q4341" s="17">
        <f>IFERROR(Flights[[#This Row],[Distance]]/Flights[[#This Row],[Length (hr)]],"")</f>
        <v>559.5</v>
      </c>
      <c r="R4341" s="1">
        <v>0.34444444444444444</v>
      </c>
      <c r="S4341" s="1">
        <v>0.31666666666666665</v>
      </c>
      <c r="T4341">
        <v>-40</v>
      </c>
      <c r="U4341" t="str">
        <f>IF(Flights[[#This Row],[Arrival Delay]]="","Cancelled",IF(Flights[[#This Row],[Arrival Delay]]&gt;15,"Delayed","On time"))</f>
        <v>On time</v>
      </c>
      <c r="V4341" t="str">
        <f>IF(Flights[[#This Row],[Status]]&lt;&gt;"Delayed","",IF(Flights[[#This Row],[Arrival Delay]]&gt;120,"Severe",IF(Flights[[#This Row],[Arrival Delay]]&gt;60,"Major","Moderate")))</f>
        <v/>
      </c>
      <c r="X4341" t="str">
        <f>IF(OR(AND(Flights[[#This Row],[Status]]="Cancelled",Flights[[#This Row],[Cancellation Reason]]="Airline/Carrier"),Flights[[#This Row],[Delay Type]]="Severe"),"Yes","No")</f>
        <v>No</v>
      </c>
    </row>
    <row r="4342" spans="1:24" x14ac:dyDescent="0.25">
      <c r="A4342" s="3">
        <v>42320</v>
      </c>
      <c r="B4342">
        <f>WEEKNUM(Flights[[#This Row],[Date]],2)</f>
        <v>46</v>
      </c>
      <c r="C4342">
        <f>WEEKDAY(Flights[[#This Row],[Date]],2)</f>
        <v>4</v>
      </c>
      <c r="D4342" t="s">
        <v>1926</v>
      </c>
      <c r="E4342" t="s">
        <v>1995</v>
      </c>
      <c r="F4342" t="s">
        <v>0</v>
      </c>
      <c r="G4342" t="s">
        <v>9</v>
      </c>
      <c r="H4342" t="str">
        <f>_xlfn.XLOOKUP(Flights[[#This Row],[Destination]],Airports!$A$1:$A$77,Airports!$D$1:$D$77,"Code not found")</f>
        <v>San Francisco</v>
      </c>
      <c r="I4342" t="str" cm="1">
        <f t="array" ref="I4342">_xlfn.XLOOKUP(Flights[[#This Row],[Destination]],_xlfn._TRO_TRAILING(Airports!A:A),_xlfn._TRO_TRAILING(Airports!E:E),"Code not found")</f>
        <v>CA</v>
      </c>
      <c r="J4342" s="1">
        <v>0.25694444444444442</v>
      </c>
      <c r="K4342">
        <f>HOUR(Flights[[#This Row],[Scheduled Departure]])</f>
        <v>6</v>
      </c>
      <c r="L4342" s="1">
        <v>0.25624999999999998</v>
      </c>
      <c r="M4342">
        <v>-1</v>
      </c>
      <c r="N4342">
        <v>70</v>
      </c>
      <c r="O4342" s="14">
        <f>Flights[[#This Row],[Length (min)]]/60</f>
        <v>1.1666666666666667</v>
      </c>
      <c r="P4342">
        <v>337</v>
      </c>
      <c r="Q4342" s="17">
        <f>IFERROR(Flights[[#This Row],[Distance]]/Flights[[#This Row],[Length (hr)]],"")</f>
        <v>288.85714285714283</v>
      </c>
      <c r="R4342" s="1">
        <v>0.31597222222222221</v>
      </c>
      <c r="S4342" s="1">
        <v>0.30486111111111114</v>
      </c>
      <c r="T4342">
        <v>-16</v>
      </c>
      <c r="U4342" t="str">
        <f>IF(Flights[[#This Row],[Arrival Delay]]="","Cancelled",IF(Flights[[#This Row],[Arrival Delay]]&gt;15,"Delayed","On time"))</f>
        <v>On time</v>
      </c>
      <c r="V4342" t="str">
        <f>IF(Flights[[#This Row],[Status]]&lt;&gt;"Delayed","",IF(Flights[[#This Row],[Arrival Delay]]&gt;120,"Severe",IF(Flights[[#This Row],[Arrival Delay]]&gt;60,"Major","Moderate")))</f>
        <v/>
      </c>
      <c r="X4342" t="str">
        <f>IF(OR(AND(Flights[[#This Row],[Status]]="Cancelled",Flights[[#This Row],[Cancellation Reason]]="Airline/Carrier"),Flights[[#This Row],[Delay Type]]="Severe"),"Yes","No")</f>
        <v>No</v>
      </c>
    </row>
    <row r="4343" spans="1:24" x14ac:dyDescent="0.25">
      <c r="A4343" s="3">
        <v>42320</v>
      </c>
      <c r="B4343">
        <f>WEEKNUM(Flights[[#This Row],[Date]],2)</f>
        <v>46</v>
      </c>
      <c r="C4343">
        <f>WEEKDAY(Flights[[#This Row],[Date]],2)</f>
        <v>4</v>
      </c>
      <c r="D4343" t="s">
        <v>1862</v>
      </c>
      <c r="E4343" t="s">
        <v>1989</v>
      </c>
      <c r="F4343" t="s">
        <v>0</v>
      </c>
      <c r="G4343" t="s">
        <v>12</v>
      </c>
      <c r="H4343" t="str">
        <f>_xlfn.XLOOKUP(Flights[[#This Row],[Destination]],Airports!$A$1:$A$77,Airports!$D$1:$D$77,"Code not found")</f>
        <v>New York</v>
      </c>
      <c r="I4343" t="str" cm="1">
        <f t="array" ref="I4343">_xlfn.XLOOKUP(Flights[[#This Row],[Destination]],_xlfn._TRO_TRAILING(Airports!A:A),_xlfn._TRO_TRAILING(Airports!E:E),"Code not found")</f>
        <v>NY</v>
      </c>
      <c r="J4343" s="1">
        <v>0.3125</v>
      </c>
      <c r="K4343">
        <f>HOUR(Flights[[#This Row],[Scheduled Departure]])</f>
        <v>7</v>
      </c>
      <c r="L4343" s="1">
        <v>0.33333333333333331</v>
      </c>
      <c r="M4343">
        <v>30</v>
      </c>
      <c r="N4343">
        <v>302</v>
      </c>
      <c r="O4343" s="14">
        <f>Flights[[#This Row],[Length (min)]]/60</f>
        <v>5.0333333333333332</v>
      </c>
      <c r="P4343">
        <v>2475</v>
      </c>
      <c r="Q4343" s="17">
        <f>IFERROR(Flights[[#This Row],[Distance]]/Flights[[#This Row],[Length (hr)]],"")</f>
        <v>491.72185430463577</v>
      </c>
      <c r="R4343" s="1">
        <v>0.65902777777777777</v>
      </c>
      <c r="S4343" s="1">
        <v>0.66805555555555551</v>
      </c>
      <c r="T4343">
        <v>13</v>
      </c>
      <c r="U4343" t="str">
        <f>IF(Flights[[#This Row],[Arrival Delay]]="","Cancelled",IF(Flights[[#This Row],[Arrival Delay]]&gt;15,"Delayed","On time"))</f>
        <v>On time</v>
      </c>
      <c r="V4343" t="str">
        <f>IF(Flights[[#This Row],[Status]]&lt;&gt;"Delayed","",IF(Flights[[#This Row],[Arrival Delay]]&gt;120,"Severe",IF(Flights[[#This Row],[Arrival Delay]]&gt;60,"Major","Moderate")))</f>
        <v/>
      </c>
      <c r="X4343" t="str">
        <f>IF(OR(AND(Flights[[#This Row],[Status]]="Cancelled",Flights[[#This Row],[Cancellation Reason]]="Airline/Carrier"),Flights[[#This Row],[Delay Type]]="Severe"),"Yes","No")</f>
        <v>No</v>
      </c>
    </row>
    <row r="4344" spans="1:24" x14ac:dyDescent="0.25">
      <c r="A4344" s="3">
        <v>42320</v>
      </c>
      <c r="B4344">
        <f>WEEKNUM(Flights[[#This Row],[Date]],2)</f>
        <v>46</v>
      </c>
      <c r="C4344">
        <f>WEEKDAY(Flights[[#This Row],[Date]],2)</f>
        <v>4</v>
      </c>
      <c r="D4344" t="s">
        <v>1503</v>
      </c>
      <c r="E4344" t="s">
        <v>1995</v>
      </c>
      <c r="F4344" t="s">
        <v>0</v>
      </c>
      <c r="G4344" t="s">
        <v>270</v>
      </c>
      <c r="H4344" t="str">
        <f>_xlfn.XLOOKUP(Flights[[#This Row],[Destination]],Airports!$A$1:$A$77,Airports!$D$1:$D$77,"Code not found")</f>
        <v>Dallas</v>
      </c>
      <c r="I4344" t="str" cm="1">
        <f t="array" ref="I4344">_xlfn.XLOOKUP(Flights[[#This Row],[Destination]],_xlfn._TRO_TRAILING(Airports!A:A),_xlfn._TRO_TRAILING(Airports!E:E),"Code not found")</f>
        <v>TX</v>
      </c>
      <c r="J4344" s="1">
        <v>0.31944444444444442</v>
      </c>
      <c r="K4344">
        <f>HOUR(Flights[[#This Row],[Scheduled Departure]])</f>
        <v>7</v>
      </c>
      <c r="L4344" s="1">
        <v>0.32500000000000001</v>
      </c>
      <c r="M4344">
        <v>8</v>
      </c>
      <c r="N4344">
        <v>160</v>
      </c>
      <c r="O4344" s="14">
        <f>Flights[[#This Row],[Length (min)]]/60</f>
        <v>2.6666666666666665</v>
      </c>
      <c r="P4344">
        <v>1246</v>
      </c>
      <c r="Q4344" s="17">
        <f>IFERROR(Flights[[#This Row],[Distance]]/Flights[[#This Row],[Length (hr)]],"")</f>
        <v>467.25</v>
      </c>
      <c r="R4344" s="1">
        <v>0.52430555555555558</v>
      </c>
      <c r="S4344" s="1">
        <v>0.51944444444444449</v>
      </c>
      <c r="T4344">
        <v>-7</v>
      </c>
      <c r="U4344" t="str">
        <f>IF(Flights[[#This Row],[Arrival Delay]]="","Cancelled",IF(Flights[[#This Row],[Arrival Delay]]&gt;15,"Delayed","On time"))</f>
        <v>On time</v>
      </c>
      <c r="V4344" t="str">
        <f>IF(Flights[[#This Row],[Status]]&lt;&gt;"Delayed","",IF(Flights[[#This Row],[Arrival Delay]]&gt;120,"Severe",IF(Flights[[#This Row],[Arrival Delay]]&gt;60,"Major","Moderate")))</f>
        <v/>
      </c>
      <c r="X4344" t="str">
        <f>IF(OR(AND(Flights[[#This Row],[Status]]="Cancelled",Flights[[#This Row],[Cancellation Reason]]="Airline/Carrier"),Flights[[#This Row],[Delay Type]]="Severe"),"Yes","No")</f>
        <v>No</v>
      </c>
    </row>
    <row r="4345" spans="1:24" x14ac:dyDescent="0.25">
      <c r="A4345" s="3">
        <v>42320</v>
      </c>
      <c r="B4345">
        <f>WEEKNUM(Flights[[#This Row],[Date]],2)</f>
        <v>46</v>
      </c>
      <c r="C4345">
        <f>WEEKDAY(Flights[[#This Row],[Date]],2)</f>
        <v>4</v>
      </c>
      <c r="D4345" t="s">
        <v>423</v>
      </c>
      <c r="E4345" t="s">
        <v>1997</v>
      </c>
      <c r="F4345" t="s">
        <v>0</v>
      </c>
      <c r="G4345" t="s">
        <v>17</v>
      </c>
      <c r="H4345" t="str">
        <f>_xlfn.XLOOKUP(Flights[[#This Row],[Destination]],Airports!$A$1:$A$77,Airports!$D$1:$D$77,"Code not found")</f>
        <v>Honolulu</v>
      </c>
      <c r="I4345" t="str" cm="1">
        <f t="array" ref="I4345">_xlfn.XLOOKUP(Flights[[#This Row],[Destination]],_xlfn._TRO_TRAILING(Airports!A:A),_xlfn._TRO_TRAILING(Airports!E:E),"Code not found")</f>
        <v>HI</v>
      </c>
      <c r="J4345" s="1">
        <v>0.3576388888888889</v>
      </c>
      <c r="K4345">
        <f>HOUR(Flights[[#This Row],[Scheduled Departure]])</f>
        <v>8</v>
      </c>
      <c r="L4345" s="1">
        <v>0.35625000000000001</v>
      </c>
      <c r="M4345">
        <v>-2</v>
      </c>
      <c r="N4345">
        <v>354</v>
      </c>
      <c r="O4345" s="14">
        <f>Flights[[#This Row],[Length (min)]]/60</f>
        <v>5.9</v>
      </c>
      <c r="P4345">
        <v>2556</v>
      </c>
      <c r="Q4345" s="17">
        <f>IFERROR(Flights[[#This Row],[Distance]]/Flights[[#This Row],[Length (hr)]],"")</f>
        <v>433.22033898305079</v>
      </c>
      <c r="R4345" s="1">
        <v>0.52430555555555558</v>
      </c>
      <c r="S4345" s="1">
        <v>0.51875000000000004</v>
      </c>
      <c r="T4345">
        <v>-8</v>
      </c>
      <c r="U4345" t="str">
        <f>IF(Flights[[#This Row],[Arrival Delay]]="","Cancelled",IF(Flights[[#This Row],[Arrival Delay]]&gt;15,"Delayed","On time"))</f>
        <v>On time</v>
      </c>
      <c r="V4345" t="str">
        <f>IF(Flights[[#This Row],[Status]]&lt;&gt;"Delayed","",IF(Flights[[#This Row],[Arrival Delay]]&gt;120,"Severe",IF(Flights[[#This Row],[Arrival Delay]]&gt;60,"Major","Moderate")))</f>
        <v/>
      </c>
      <c r="X4345" t="str">
        <f>IF(OR(AND(Flights[[#This Row],[Status]]="Cancelled",Flights[[#This Row],[Cancellation Reason]]="Airline/Carrier"),Flights[[#This Row],[Delay Type]]="Severe"),"Yes","No")</f>
        <v>No</v>
      </c>
    </row>
    <row r="4346" spans="1:24" x14ac:dyDescent="0.25">
      <c r="A4346" s="3">
        <v>42320</v>
      </c>
      <c r="B4346">
        <f>WEEKNUM(Flights[[#This Row],[Date]],2)</f>
        <v>46</v>
      </c>
      <c r="C4346">
        <f>WEEKDAY(Flights[[#This Row],[Date]],2)</f>
        <v>4</v>
      </c>
      <c r="D4346" t="s">
        <v>1751</v>
      </c>
      <c r="E4346" t="s">
        <v>1989</v>
      </c>
      <c r="F4346" t="s">
        <v>0</v>
      </c>
      <c r="G4346" t="s">
        <v>9</v>
      </c>
      <c r="H4346" t="str">
        <f>_xlfn.XLOOKUP(Flights[[#This Row],[Destination]],Airports!$A$1:$A$77,Airports!$D$1:$D$77,"Code not found")</f>
        <v>San Francisco</v>
      </c>
      <c r="I4346" t="str" cm="1">
        <f t="array" ref="I4346">_xlfn.XLOOKUP(Flights[[#This Row],[Destination]],_xlfn._TRO_TRAILING(Airports!A:A),_xlfn._TRO_TRAILING(Airports!E:E),"Code not found")</f>
        <v>CA</v>
      </c>
      <c r="J4346" s="1">
        <v>0.375</v>
      </c>
      <c r="K4346">
        <f>HOUR(Flights[[#This Row],[Scheduled Departure]])</f>
        <v>9</v>
      </c>
      <c r="L4346" s="1">
        <v>0.37708333333333333</v>
      </c>
      <c r="M4346">
        <v>3</v>
      </c>
      <c r="N4346">
        <v>77</v>
      </c>
      <c r="O4346" s="14">
        <f>Flights[[#This Row],[Length (min)]]/60</f>
        <v>1.2833333333333334</v>
      </c>
      <c r="P4346">
        <v>337</v>
      </c>
      <c r="Q4346" s="17">
        <f>IFERROR(Flights[[#This Row],[Distance]]/Flights[[#This Row],[Length (hr)]],"")</f>
        <v>262.59740259740255</v>
      </c>
      <c r="R4346" s="1">
        <v>0.43402777777777779</v>
      </c>
      <c r="S4346" s="1">
        <v>0.43055555555555558</v>
      </c>
      <c r="T4346">
        <v>-5</v>
      </c>
      <c r="U4346" t="str">
        <f>IF(Flights[[#This Row],[Arrival Delay]]="","Cancelled",IF(Flights[[#This Row],[Arrival Delay]]&gt;15,"Delayed","On time"))</f>
        <v>On time</v>
      </c>
      <c r="V4346" t="str">
        <f>IF(Flights[[#This Row],[Status]]&lt;&gt;"Delayed","",IF(Flights[[#This Row],[Arrival Delay]]&gt;120,"Severe",IF(Flights[[#This Row],[Arrival Delay]]&gt;60,"Major","Moderate")))</f>
        <v/>
      </c>
      <c r="X4346" t="str">
        <f>IF(OR(AND(Flights[[#This Row],[Status]]="Cancelled",Flights[[#This Row],[Cancellation Reason]]="Airline/Carrier"),Flights[[#This Row],[Delay Type]]="Severe"),"Yes","No")</f>
        <v>No</v>
      </c>
    </row>
    <row r="4347" spans="1:24" x14ac:dyDescent="0.25">
      <c r="A4347" s="3">
        <v>42320</v>
      </c>
      <c r="B4347">
        <f>WEEKNUM(Flights[[#This Row],[Date]],2)</f>
        <v>46</v>
      </c>
      <c r="C4347">
        <f>WEEKDAY(Flights[[#This Row],[Date]],2)</f>
        <v>4</v>
      </c>
      <c r="D4347" t="s">
        <v>1865</v>
      </c>
      <c r="E4347" t="s">
        <v>1995</v>
      </c>
      <c r="F4347" t="s">
        <v>0</v>
      </c>
      <c r="G4347" t="s">
        <v>15</v>
      </c>
      <c r="H4347" t="str">
        <f>_xlfn.XLOOKUP(Flights[[#This Row],[Destination]],Airports!$A$1:$A$77,Airports!$D$1:$D$77,"Code not found")</f>
        <v>Las Vegas</v>
      </c>
      <c r="I4347" t="str" cm="1">
        <f t="array" ref="I4347">_xlfn.XLOOKUP(Flights[[#This Row],[Destination]],_xlfn._TRO_TRAILING(Airports!A:A),_xlfn._TRO_TRAILING(Airports!E:E),"Code not found")</f>
        <v>NV</v>
      </c>
      <c r="J4347" s="1">
        <v>0.375</v>
      </c>
      <c r="K4347">
        <f>HOUR(Flights[[#This Row],[Scheduled Departure]])</f>
        <v>9</v>
      </c>
      <c r="L4347" s="1">
        <v>0.37708333333333333</v>
      </c>
      <c r="M4347">
        <v>3</v>
      </c>
      <c r="N4347">
        <v>63</v>
      </c>
      <c r="O4347" s="14">
        <f>Flights[[#This Row],[Length (min)]]/60</f>
        <v>1.05</v>
      </c>
      <c r="P4347">
        <v>236</v>
      </c>
      <c r="Q4347" s="17">
        <f>IFERROR(Flights[[#This Row],[Distance]]/Flights[[#This Row],[Length (hr)]],"")</f>
        <v>224.76190476190476</v>
      </c>
      <c r="R4347" s="1">
        <v>0.4201388888888889</v>
      </c>
      <c r="S4347" s="1">
        <v>0.42083333333333334</v>
      </c>
      <c r="T4347">
        <v>1</v>
      </c>
      <c r="U4347" t="str">
        <f>IF(Flights[[#This Row],[Arrival Delay]]="","Cancelled",IF(Flights[[#This Row],[Arrival Delay]]&gt;15,"Delayed","On time"))</f>
        <v>On time</v>
      </c>
      <c r="V4347" t="str">
        <f>IF(Flights[[#This Row],[Status]]&lt;&gt;"Delayed","",IF(Flights[[#This Row],[Arrival Delay]]&gt;120,"Severe",IF(Flights[[#This Row],[Arrival Delay]]&gt;60,"Major","Moderate")))</f>
        <v/>
      </c>
      <c r="X4347" t="str">
        <f>IF(OR(AND(Flights[[#This Row],[Status]]="Cancelled",Flights[[#This Row],[Cancellation Reason]]="Airline/Carrier"),Flights[[#This Row],[Delay Type]]="Severe"),"Yes","No")</f>
        <v>No</v>
      </c>
    </row>
    <row r="4348" spans="1:24" x14ac:dyDescent="0.25">
      <c r="A4348" s="3">
        <v>42320</v>
      </c>
      <c r="B4348">
        <f>WEEKNUM(Flights[[#This Row],[Date]],2)</f>
        <v>46</v>
      </c>
      <c r="C4348">
        <f>WEEKDAY(Flights[[#This Row],[Date]],2)</f>
        <v>4</v>
      </c>
      <c r="D4348" t="s">
        <v>718</v>
      </c>
      <c r="E4348" t="s">
        <v>1994</v>
      </c>
      <c r="F4348" t="s">
        <v>0</v>
      </c>
      <c r="G4348" t="s">
        <v>313</v>
      </c>
      <c r="H4348" t="str">
        <f>_xlfn.XLOOKUP(Flights[[#This Row],[Destination]],Airports!$A$1:$A$77,Airports!$D$1:$D$77,"Code not found")</f>
        <v>Monterey</v>
      </c>
      <c r="I4348" t="str" cm="1">
        <f t="array" ref="I4348">_xlfn.XLOOKUP(Flights[[#This Row],[Destination]],_xlfn._TRO_TRAILING(Airports!A:A),_xlfn._TRO_TRAILING(Airports!E:E),"Code not found")</f>
        <v>CA</v>
      </c>
      <c r="J4348" s="1">
        <v>0.375</v>
      </c>
      <c r="K4348">
        <f>HOUR(Flights[[#This Row],[Scheduled Departure]])</f>
        <v>9</v>
      </c>
      <c r="L4348" s="1">
        <v>0.37083333333333335</v>
      </c>
      <c r="M4348">
        <v>-6</v>
      </c>
      <c r="N4348">
        <v>81</v>
      </c>
      <c r="O4348" s="14">
        <f>Flights[[#This Row],[Length (min)]]/60</f>
        <v>1.35</v>
      </c>
      <c r="P4348">
        <v>266</v>
      </c>
      <c r="Q4348" s="17">
        <f>IFERROR(Flights[[#This Row],[Distance]]/Flights[[#This Row],[Length (hr)]],"")</f>
        <v>197.03703703703704</v>
      </c>
      <c r="R4348" s="1">
        <v>0.4284722222222222</v>
      </c>
      <c r="S4348" s="1">
        <v>0.42708333333333331</v>
      </c>
      <c r="T4348">
        <v>-2</v>
      </c>
      <c r="U4348" t="str">
        <f>IF(Flights[[#This Row],[Arrival Delay]]="","Cancelled",IF(Flights[[#This Row],[Arrival Delay]]&gt;15,"Delayed","On time"))</f>
        <v>On time</v>
      </c>
      <c r="V4348" t="str">
        <f>IF(Flights[[#This Row],[Status]]&lt;&gt;"Delayed","",IF(Flights[[#This Row],[Arrival Delay]]&gt;120,"Severe",IF(Flights[[#This Row],[Arrival Delay]]&gt;60,"Major","Moderate")))</f>
        <v/>
      </c>
      <c r="X4348" t="str">
        <f>IF(OR(AND(Flights[[#This Row],[Status]]="Cancelled",Flights[[#This Row],[Cancellation Reason]]="Airline/Carrier"),Flights[[#This Row],[Delay Type]]="Severe"),"Yes","No")</f>
        <v>No</v>
      </c>
    </row>
    <row r="4349" spans="1:24" x14ac:dyDescent="0.25">
      <c r="A4349" s="3">
        <v>42320</v>
      </c>
      <c r="B4349">
        <f>WEEKNUM(Flights[[#This Row],[Date]],2)</f>
        <v>46</v>
      </c>
      <c r="C4349">
        <f>WEEKDAY(Flights[[#This Row],[Date]],2)</f>
        <v>4</v>
      </c>
      <c r="D4349" t="s">
        <v>1004</v>
      </c>
      <c r="E4349" t="s">
        <v>1990</v>
      </c>
      <c r="F4349" t="s">
        <v>0</v>
      </c>
      <c r="G4349" t="s">
        <v>9</v>
      </c>
      <c r="H4349" t="str">
        <f>_xlfn.XLOOKUP(Flights[[#This Row],[Destination]],Airports!$A$1:$A$77,Airports!$D$1:$D$77,"Code not found")</f>
        <v>San Francisco</v>
      </c>
      <c r="I4349" t="str" cm="1">
        <f t="array" ref="I4349">_xlfn.XLOOKUP(Flights[[#This Row],[Destination]],_xlfn._TRO_TRAILING(Airports!A:A),_xlfn._TRO_TRAILING(Airports!E:E),"Code not found")</f>
        <v>CA</v>
      </c>
      <c r="J4349" s="1">
        <v>0.43402777777777779</v>
      </c>
      <c r="K4349">
        <f>HOUR(Flights[[#This Row],[Scheduled Departure]])</f>
        <v>10</v>
      </c>
      <c r="L4349" s="1">
        <v>0.42986111111111114</v>
      </c>
      <c r="M4349">
        <v>-6</v>
      </c>
      <c r="N4349">
        <v>70</v>
      </c>
      <c r="O4349" s="14">
        <f>Flights[[#This Row],[Length (min)]]/60</f>
        <v>1.1666666666666667</v>
      </c>
      <c r="P4349">
        <v>337</v>
      </c>
      <c r="Q4349" s="17">
        <f>IFERROR(Flights[[#This Row],[Distance]]/Flights[[#This Row],[Length (hr)]],"")</f>
        <v>288.85714285714283</v>
      </c>
      <c r="R4349" s="1">
        <v>0.51041666666666663</v>
      </c>
      <c r="S4349" s="1">
        <v>0.47847222222222224</v>
      </c>
      <c r="T4349">
        <v>-46</v>
      </c>
      <c r="U4349" t="str">
        <f>IF(Flights[[#This Row],[Arrival Delay]]="","Cancelled",IF(Flights[[#This Row],[Arrival Delay]]&gt;15,"Delayed","On time"))</f>
        <v>On time</v>
      </c>
      <c r="V4349" t="str">
        <f>IF(Flights[[#This Row],[Status]]&lt;&gt;"Delayed","",IF(Flights[[#This Row],[Arrival Delay]]&gt;120,"Severe",IF(Flights[[#This Row],[Arrival Delay]]&gt;60,"Major","Moderate")))</f>
        <v/>
      </c>
      <c r="X4349" t="str">
        <f>IF(OR(AND(Flights[[#This Row],[Status]]="Cancelled",Flights[[#This Row],[Cancellation Reason]]="Airline/Carrier"),Flights[[#This Row],[Delay Type]]="Severe"),"Yes","No")</f>
        <v>No</v>
      </c>
    </row>
    <row r="4350" spans="1:24" x14ac:dyDescent="0.25">
      <c r="A4350" s="3">
        <v>42320</v>
      </c>
      <c r="B4350">
        <f>WEEKNUM(Flights[[#This Row],[Date]],2)</f>
        <v>46</v>
      </c>
      <c r="C4350">
        <f>WEEKDAY(Flights[[#This Row],[Date]],2)</f>
        <v>4</v>
      </c>
      <c r="D4350" t="s">
        <v>1841</v>
      </c>
      <c r="E4350" t="s">
        <v>1995</v>
      </c>
      <c r="F4350" t="s">
        <v>0</v>
      </c>
      <c r="G4350" t="s">
        <v>15</v>
      </c>
      <c r="H4350" t="str">
        <f>_xlfn.XLOOKUP(Flights[[#This Row],[Destination]],Airports!$A$1:$A$77,Airports!$D$1:$D$77,"Code not found")</f>
        <v>Las Vegas</v>
      </c>
      <c r="I4350" t="str" cm="1">
        <f t="array" ref="I4350">_xlfn.XLOOKUP(Flights[[#This Row],[Destination]],_xlfn._TRO_TRAILING(Airports!A:A),_xlfn._TRO_TRAILING(Airports!E:E),"Code not found")</f>
        <v>NV</v>
      </c>
      <c r="J4350" s="1">
        <v>0.53472222222222221</v>
      </c>
      <c r="K4350">
        <f>HOUR(Flights[[#This Row],[Scheduled Departure]])</f>
        <v>12</v>
      </c>
      <c r="L4350" s="1">
        <v>0.53541666666666665</v>
      </c>
      <c r="M4350">
        <v>1</v>
      </c>
      <c r="N4350">
        <v>64</v>
      </c>
      <c r="O4350" s="14">
        <f>Flights[[#This Row],[Length (min)]]/60</f>
        <v>1.0666666666666667</v>
      </c>
      <c r="P4350">
        <v>236</v>
      </c>
      <c r="Q4350" s="17">
        <f>IFERROR(Flights[[#This Row],[Distance]]/Flights[[#This Row],[Length (hr)]],"")</f>
        <v>221.25</v>
      </c>
      <c r="R4350" s="1">
        <v>0.57638888888888884</v>
      </c>
      <c r="S4350" s="1">
        <v>0.57986111111111116</v>
      </c>
      <c r="T4350">
        <v>5</v>
      </c>
      <c r="U4350" t="str">
        <f>IF(Flights[[#This Row],[Arrival Delay]]="","Cancelled",IF(Flights[[#This Row],[Arrival Delay]]&gt;15,"Delayed","On time"))</f>
        <v>On time</v>
      </c>
      <c r="V4350" t="str">
        <f>IF(Flights[[#This Row],[Status]]&lt;&gt;"Delayed","",IF(Flights[[#This Row],[Arrival Delay]]&gt;120,"Severe",IF(Flights[[#This Row],[Arrival Delay]]&gt;60,"Major","Moderate")))</f>
        <v/>
      </c>
      <c r="X4350" t="str">
        <f>IF(OR(AND(Flights[[#This Row],[Status]]="Cancelled",Flights[[#This Row],[Cancellation Reason]]="Airline/Carrier"),Flights[[#This Row],[Delay Type]]="Severe"),"Yes","No")</f>
        <v>No</v>
      </c>
    </row>
    <row r="4351" spans="1:24" x14ac:dyDescent="0.25">
      <c r="A4351" s="3">
        <v>42320</v>
      </c>
      <c r="B4351">
        <f>WEEKNUM(Flights[[#This Row],[Date]],2)</f>
        <v>46</v>
      </c>
      <c r="C4351">
        <f>WEEKDAY(Flights[[#This Row],[Date]],2)</f>
        <v>4</v>
      </c>
      <c r="D4351" t="s">
        <v>67</v>
      </c>
      <c r="E4351" t="s">
        <v>1987</v>
      </c>
      <c r="F4351" t="s">
        <v>0</v>
      </c>
      <c r="G4351" t="s">
        <v>4</v>
      </c>
      <c r="H4351" t="str">
        <f>_xlfn.XLOOKUP(Flights[[#This Row],[Destination]],Airports!$A$1:$A$77,Airports!$D$1:$D$77,"Code not found")</f>
        <v>Chicago</v>
      </c>
      <c r="I4351" t="str" cm="1">
        <f t="array" ref="I4351">_xlfn.XLOOKUP(Flights[[#This Row],[Destination]],_xlfn._TRO_TRAILING(Airports!A:A),_xlfn._TRO_TRAILING(Airports!E:E),"Code not found")</f>
        <v>IL</v>
      </c>
      <c r="J4351" s="1">
        <v>0.54166666666666663</v>
      </c>
      <c r="K4351">
        <f>HOUR(Flights[[#This Row],[Scheduled Departure]])</f>
        <v>13</v>
      </c>
      <c r="L4351" s="1">
        <v>0.5395833333333333</v>
      </c>
      <c r="M4351">
        <v>-3</v>
      </c>
      <c r="N4351">
        <v>229</v>
      </c>
      <c r="O4351" s="14">
        <f>Flights[[#This Row],[Length (min)]]/60</f>
        <v>3.8166666666666669</v>
      </c>
      <c r="P4351">
        <v>1744</v>
      </c>
      <c r="Q4351" s="17">
        <f>IFERROR(Flights[[#This Row],[Distance]]/Flights[[#This Row],[Length (hr)]],"")</f>
        <v>456.943231441048</v>
      </c>
      <c r="R4351" s="1">
        <v>0.80069444444444449</v>
      </c>
      <c r="S4351" s="1">
        <v>0.78194444444444444</v>
      </c>
      <c r="T4351">
        <v>-27</v>
      </c>
      <c r="U4351" t="str">
        <f>IF(Flights[[#This Row],[Arrival Delay]]="","Cancelled",IF(Flights[[#This Row],[Arrival Delay]]&gt;15,"Delayed","On time"))</f>
        <v>On time</v>
      </c>
      <c r="V4351" t="str">
        <f>IF(Flights[[#This Row],[Status]]&lt;&gt;"Delayed","",IF(Flights[[#This Row],[Arrival Delay]]&gt;120,"Severe",IF(Flights[[#This Row],[Arrival Delay]]&gt;60,"Major","Moderate")))</f>
        <v/>
      </c>
      <c r="X4351" t="str">
        <f>IF(OR(AND(Flights[[#This Row],[Status]]="Cancelled",Flights[[#This Row],[Cancellation Reason]]="Airline/Carrier"),Flights[[#This Row],[Delay Type]]="Severe"),"Yes","No")</f>
        <v>No</v>
      </c>
    </row>
    <row r="4352" spans="1:24" x14ac:dyDescent="0.25">
      <c r="A4352" s="3">
        <v>42320</v>
      </c>
      <c r="B4352">
        <f>WEEKNUM(Flights[[#This Row],[Date]],2)</f>
        <v>46</v>
      </c>
      <c r="C4352">
        <f>WEEKDAY(Flights[[#This Row],[Date]],2)</f>
        <v>4</v>
      </c>
      <c r="D4352" t="s">
        <v>488</v>
      </c>
      <c r="E4352" t="s">
        <v>1994</v>
      </c>
      <c r="F4352" t="s">
        <v>0</v>
      </c>
      <c r="G4352" t="s">
        <v>339</v>
      </c>
      <c r="H4352" t="str">
        <f>_xlfn.XLOOKUP(Flights[[#This Row],[Destination]],Airports!$A$1:$A$77,Airports!$D$1:$D$77,"Code not found")</f>
        <v>San Diego</v>
      </c>
      <c r="I4352" t="str" cm="1">
        <f t="array" ref="I4352">_xlfn.XLOOKUP(Flights[[#This Row],[Destination]],_xlfn._TRO_TRAILING(Airports!A:A),_xlfn._TRO_TRAILING(Airports!E:E),"Code not found")</f>
        <v>CA</v>
      </c>
      <c r="J4352" s="1">
        <v>0.67291666666666672</v>
      </c>
      <c r="K4352">
        <f>HOUR(Flights[[#This Row],[Scheduled Departure]])</f>
        <v>16</v>
      </c>
      <c r="L4352" s="1">
        <v>0.66666666666666663</v>
      </c>
      <c r="M4352">
        <v>-9</v>
      </c>
      <c r="N4352">
        <v>58</v>
      </c>
      <c r="O4352" s="14">
        <f>Flights[[#This Row],[Length (min)]]/60</f>
        <v>0.96666666666666667</v>
      </c>
      <c r="P4352">
        <v>109</v>
      </c>
      <c r="Q4352" s="17">
        <f>IFERROR(Flights[[#This Row],[Distance]]/Flights[[#This Row],[Length (hr)]],"")</f>
        <v>112.75862068965517</v>
      </c>
      <c r="R4352" s="1">
        <v>0.7104166666666667</v>
      </c>
      <c r="S4352" s="1">
        <v>0.70694444444444449</v>
      </c>
      <c r="T4352">
        <v>-5</v>
      </c>
      <c r="U4352" t="str">
        <f>IF(Flights[[#This Row],[Arrival Delay]]="","Cancelled",IF(Flights[[#This Row],[Arrival Delay]]&gt;15,"Delayed","On time"))</f>
        <v>On time</v>
      </c>
      <c r="V4352" t="str">
        <f>IF(Flights[[#This Row],[Status]]&lt;&gt;"Delayed","",IF(Flights[[#This Row],[Arrival Delay]]&gt;120,"Severe",IF(Flights[[#This Row],[Arrival Delay]]&gt;60,"Major","Moderate")))</f>
        <v/>
      </c>
      <c r="X4352" t="str">
        <f>IF(OR(AND(Flights[[#This Row],[Status]]="Cancelled",Flights[[#This Row],[Cancellation Reason]]="Airline/Carrier"),Flights[[#This Row],[Delay Type]]="Severe"),"Yes","No")</f>
        <v>No</v>
      </c>
    </row>
    <row r="4353" spans="1:24" x14ac:dyDescent="0.25">
      <c r="A4353" s="3">
        <v>42320</v>
      </c>
      <c r="B4353">
        <f>WEEKNUM(Flights[[#This Row],[Date]],2)</f>
        <v>46</v>
      </c>
      <c r="C4353">
        <f>WEEKDAY(Flights[[#This Row],[Date]],2)</f>
        <v>4</v>
      </c>
      <c r="D4353" t="s">
        <v>154</v>
      </c>
      <c r="E4353" t="s">
        <v>1987</v>
      </c>
      <c r="F4353" t="s">
        <v>0</v>
      </c>
      <c r="G4353" t="s">
        <v>7</v>
      </c>
      <c r="H4353" t="str">
        <f>_xlfn.XLOOKUP(Flights[[#This Row],[Destination]],Airports!$A$1:$A$77,Airports!$D$1:$D$77,"Code not found")</f>
        <v>Austin</v>
      </c>
      <c r="I4353" t="str" cm="1">
        <f t="array" ref="I4353">_xlfn.XLOOKUP(Flights[[#This Row],[Destination]],_xlfn._TRO_TRAILING(Airports!A:A),_xlfn._TRO_TRAILING(Airports!E:E),"Code not found")</f>
        <v>TX</v>
      </c>
      <c r="J4353" s="1">
        <v>0.78472222222222221</v>
      </c>
      <c r="K4353">
        <f>HOUR(Flights[[#This Row],[Scheduled Departure]])</f>
        <v>18</v>
      </c>
      <c r="L4353" s="1">
        <v>0.78125</v>
      </c>
      <c r="M4353">
        <v>-5</v>
      </c>
      <c r="N4353">
        <v>177</v>
      </c>
      <c r="O4353" s="14">
        <f>Flights[[#This Row],[Length (min)]]/60</f>
        <v>2.95</v>
      </c>
      <c r="P4353">
        <v>1242</v>
      </c>
      <c r="Q4353" s="17">
        <f>IFERROR(Flights[[#This Row],[Distance]]/Flights[[#This Row],[Length (hr)]],"")</f>
        <v>421.01694915254234</v>
      </c>
      <c r="R4353" s="1">
        <v>0.98611111111111116</v>
      </c>
      <c r="S4353" s="1">
        <v>0.98750000000000004</v>
      </c>
      <c r="T4353">
        <v>2</v>
      </c>
      <c r="U4353" t="str">
        <f>IF(Flights[[#This Row],[Arrival Delay]]="","Cancelled",IF(Flights[[#This Row],[Arrival Delay]]&gt;15,"Delayed","On time"))</f>
        <v>On time</v>
      </c>
      <c r="V4353" t="str">
        <f>IF(Flights[[#This Row],[Status]]&lt;&gt;"Delayed","",IF(Flights[[#This Row],[Arrival Delay]]&gt;120,"Severe",IF(Flights[[#This Row],[Arrival Delay]]&gt;60,"Major","Moderate")))</f>
        <v/>
      </c>
      <c r="X4353" t="str">
        <f>IF(OR(AND(Flights[[#This Row],[Status]]="Cancelled",Flights[[#This Row],[Cancellation Reason]]="Airline/Carrier"),Flights[[#This Row],[Delay Type]]="Severe"),"Yes","No")</f>
        <v>No</v>
      </c>
    </row>
    <row r="4354" spans="1:24" x14ac:dyDescent="0.25">
      <c r="A4354" s="3">
        <v>42320</v>
      </c>
      <c r="B4354">
        <f>WEEKNUM(Flights[[#This Row],[Date]],2)</f>
        <v>46</v>
      </c>
      <c r="C4354">
        <f>WEEKDAY(Flights[[#This Row],[Date]],2)</f>
        <v>4</v>
      </c>
      <c r="D4354" t="s">
        <v>102</v>
      </c>
      <c r="E4354" t="s">
        <v>1987</v>
      </c>
      <c r="F4354" t="s">
        <v>0</v>
      </c>
      <c r="G4354" t="s">
        <v>10</v>
      </c>
      <c r="H4354" t="str">
        <f>_xlfn.XLOOKUP(Flights[[#This Row],[Destination]],Airports!$A$1:$A$77,Airports!$D$1:$D$77,"Code not found")</f>
        <v>Boston</v>
      </c>
      <c r="I4354" t="str" cm="1">
        <f t="array" ref="I4354">_xlfn.XLOOKUP(Flights[[#This Row],[Destination]],_xlfn._TRO_TRAILING(Airports!A:A),_xlfn._TRO_TRAILING(Airports!E:E),"Code not found")</f>
        <v>MA</v>
      </c>
      <c r="J4354" s="1">
        <v>0.90277777777777779</v>
      </c>
      <c r="K4354">
        <f>HOUR(Flights[[#This Row],[Scheduled Departure]])</f>
        <v>21</v>
      </c>
      <c r="L4354" s="1">
        <v>0.89861111111111114</v>
      </c>
      <c r="M4354">
        <v>-6</v>
      </c>
      <c r="N4354">
        <v>293</v>
      </c>
      <c r="O4354" s="14">
        <f>Flights[[#This Row],[Length (min)]]/60</f>
        <v>4.8833333333333337</v>
      </c>
      <c r="P4354">
        <v>2611</v>
      </c>
      <c r="Q4354" s="17">
        <f>IFERROR(Flights[[#This Row],[Distance]]/Flights[[#This Row],[Length (hr)]],"")</f>
        <v>534.6757679180887</v>
      </c>
      <c r="R4354" s="1">
        <v>0.25</v>
      </c>
      <c r="S4354" s="1">
        <v>0.22708333333333333</v>
      </c>
      <c r="T4354">
        <v>-33</v>
      </c>
      <c r="U4354" t="str">
        <f>IF(Flights[[#This Row],[Arrival Delay]]="","Cancelled",IF(Flights[[#This Row],[Arrival Delay]]&gt;15,"Delayed","On time"))</f>
        <v>On time</v>
      </c>
      <c r="V4354" t="str">
        <f>IF(Flights[[#This Row],[Status]]&lt;&gt;"Delayed","",IF(Flights[[#This Row],[Arrival Delay]]&gt;120,"Severe",IF(Flights[[#This Row],[Arrival Delay]]&gt;60,"Major","Moderate")))</f>
        <v/>
      </c>
      <c r="X4354" t="str">
        <f>IF(OR(AND(Flights[[#This Row],[Status]]="Cancelled",Flights[[#This Row],[Cancellation Reason]]="Airline/Carrier"),Flights[[#This Row],[Delay Type]]="Severe"),"Yes","No")</f>
        <v>No</v>
      </c>
    </row>
    <row r="4355" spans="1:24" x14ac:dyDescent="0.25">
      <c r="A4355" s="3">
        <v>42320</v>
      </c>
      <c r="B4355">
        <f>WEEKNUM(Flights[[#This Row],[Date]],2)</f>
        <v>46</v>
      </c>
      <c r="C4355">
        <f>WEEKDAY(Flights[[#This Row],[Date]],2)</f>
        <v>4</v>
      </c>
      <c r="D4355" t="s">
        <v>1798</v>
      </c>
      <c r="E4355" t="s">
        <v>1991</v>
      </c>
      <c r="F4355" t="s">
        <v>0</v>
      </c>
      <c r="G4355" t="s">
        <v>344</v>
      </c>
      <c r="H4355" t="str">
        <f>_xlfn.XLOOKUP(Flights[[#This Row],[Destination]],Airports!$A$1:$A$77,Airports!$D$1:$D$77,"Code not found")</f>
        <v>Seattle</v>
      </c>
      <c r="I4355" t="str" cm="1">
        <f t="array" ref="I4355">_xlfn.XLOOKUP(Flights[[#This Row],[Destination]],_xlfn._TRO_TRAILING(Airports!A:A),_xlfn._TRO_TRAILING(Airports!E:E),"Code not found")</f>
        <v>WA</v>
      </c>
      <c r="J4355" s="1">
        <v>0.91319444444444442</v>
      </c>
      <c r="K4355">
        <f>HOUR(Flights[[#This Row],[Scheduled Departure]])</f>
        <v>21</v>
      </c>
      <c r="L4355" s="1">
        <v>0.9145833333333333</v>
      </c>
      <c r="M4355">
        <v>2</v>
      </c>
      <c r="N4355">
        <v>153</v>
      </c>
      <c r="O4355" s="14">
        <f>Flights[[#This Row],[Length (min)]]/60</f>
        <v>2.5499999999999998</v>
      </c>
      <c r="P4355">
        <v>954</v>
      </c>
      <c r="Q4355" s="17">
        <f>IFERROR(Flights[[#This Row],[Distance]]/Flights[[#This Row],[Length (hr)]],"")</f>
        <v>374.11764705882354</v>
      </c>
      <c r="R4355" s="1">
        <v>2.5694444444444443E-2</v>
      </c>
      <c r="S4355" s="1">
        <v>2.0833333333333332E-2</v>
      </c>
      <c r="T4355">
        <v>-7</v>
      </c>
      <c r="U4355" t="str">
        <f>IF(Flights[[#This Row],[Arrival Delay]]="","Cancelled",IF(Flights[[#This Row],[Arrival Delay]]&gt;15,"Delayed","On time"))</f>
        <v>On time</v>
      </c>
      <c r="V4355" t="str">
        <f>IF(Flights[[#This Row],[Status]]&lt;&gt;"Delayed","",IF(Flights[[#This Row],[Arrival Delay]]&gt;120,"Severe",IF(Flights[[#This Row],[Arrival Delay]]&gt;60,"Major","Moderate")))</f>
        <v/>
      </c>
      <c r="X4355" t="str">
        <f>IF(OR(AND(Flights[[#This Row],[Status]]="Cancelled",Flights[[#This Row],[Cancellation Reason]]="Airline/Carrier"),Flights[[#This Row],[Delay Type]]="Severe"),"Yes","No")</f>
        <v>No</v>
      </c>
    </row>
    <row r="4356" spans="1:24" x14ac:dyDescent="0.25">
      <c r="A4356" s="3">
        <v>42321</v>
      </c>
      <c r="B4356">
        <f>WEEKNUM(Flights[[#This Row],[Date]],2)</f>
        <v>46</v>
      </c>
      <c r="C4356">
        <f>WEEKDAY(Flights[[#This Row],[Date]],2)</f>
        <v>5</v>
      </c>
      <c r="D4356" t="s">
        <v>68</v>
      </c>
      <c r="E4356" t="s">
        <v>1987</v>
      </c>
      <c r="F4356" t="s">
        <v>0</v>
      </c>
      <c r="G4356" t="s">
        <v>3</v>
      </c>
      <c r="H4356" t="str">
        <f>_xlfn.XLOOKUP(Flights[[#This Row],[Destination]],Airports!$A$1:$A$77,Airports!$D$1:$D$77,"Code not found")</f>
        <v>Dallas</v>
      </c>
      <c r="I4356" t="str" cm="1">
        <f t="array" ref="I4356">_xlfn.XLOOKUP(Flights[[#This Row],[Destination]],_xlfn._TRO_TRAILING(Airports!A:A),_xlfn._TRO_TRAILING(Airports!E:E),"Code not found")</f>
        <v>TX</v>
      </c>
      <c r="J4356" s="1">
        <v>0.26041666666666669</v>
      </c>
      <c r="K4356">
        <f>HOUR(Flights[[#This Row],[Scheduled Departure]])</f>
        <v>6</v>
      </c>
      <c r="L4356" s="1">
        <v>0.26111111111111113</v>
      </c>
      <c r="M4356">
        <v>1</v>
      </c>
      <c r="N4356">
        <v>184</v>
      </c>
      <c r="O4356" s="14">
        <f>Flights[[#This Row],[Length (min)]]/60</f>
        <v>3.0666666666666669</v>
      </c>
      <c r="P4356">
        <v>1235</v>
      </c>
      <c r="Q4356" s="17">
        <f>IFERROR(Flights[[#This Row],[Distance]]/Flights[[#This Row],[Length (hr)]],"")</f>
        <v>402.71739130434781</v>
      </c>
      <c r="R4356" s="1">
        <v>0.47083333333333333</v>
      </c>
      <c r="S4356" s="1">
        <v>0.47222222222222221</v>
      </c>
      <c r="T4356">
        <v>2</v>
      </c>
      <c r="U4356" t="str">
        <f>IF(Flights[[#This Row],[Arrival Delay]]="","Cancelled",IF(Flights[[#This Row],[Arrival Delay]]&gt;15,"Delayed","On time"))</f>
        <v>On time</v>
      </c>
      <c r="V4356" t="str">
        <f>IF(Flights[[#This Row],[Status]]&lt;&gt;"Delayed","",IF(Flights[[#This Row],[Arrival Delay]]&gt;120,"Severe",IF(Flights[[#This Row],[Arrival Delay]]&gt;60,"Major","Moderate")))</f>
        <v/>
      </c>
      <c r="X4356" t="str">
        <f>IF(OR(AND(Flights[[#This Row],[Status]]="Cancelled",Flights[[#This Row],[Cancellation Reason]]="Airline/Carrier"),Flights[[#This Row],[Delay Type]]="Severe"),"Yes","No")</f>
        <v>No</v>
      </c>
    </row>
    <row r="4357" spans="1:24" x14ac:dyDescent="0.25">
      <c r="A4357" s="3">
        <v>42321</v>
      </c>
      <c r="B4357">
        <f>WEEKNUM(Flights[[#This Row],[Date]],2)</f>
        <v>46</v>
      </c>
      <c r="C4357">
        <f>WEEKDAY(Flights[[#This Row],[Date]],2)</f>
        <v>5</v>
      </c>
      <c r="D4357" t="s">
        <v>949</v>
      </c>
      <c r="E4357" t="s">
        <v>1990</v>
      </c>
      <c r="F4357" t="s">
        <v>0</v>
      </c>
      <c r="G4357" t="s">
        <v>16</v>
      </c>
      <c r="H4357" t="str">
        <f>_xlfn.XLOOKUP(Flights[[#This Row],[Destination]],Airports!$A$1:$A$77,Airports!$D$1:$D$77,"Code not found")</f>
        <v>Dulles</v>
      </c>
      <c r="I4357" t="str" cm="1">
        <f t="array" ref="I4357">_xlfn.XLOOKUP(Flights[[#This Row],[Destination]],_xlfn._TRO_TRAILING(Airports!A:A),_xlfn._TRO_TRAILING(Airports!E:E),"Code not found")</f>
        <v>VA</v>
      </c>
      <c r="J4357" s="1">
        <v>0.3125</v>
      </c>
      <c r="K4357">
        <f>HOUR(Flights[[#This Row],[Scheduled Departure]])</f>
        <v>7</v>
      </c>
      <c r="L4357" s="1">
        <v>0.30694444444444446</v>
      </c>
      <c r="M4357">
        <v>-8</v>
      </c>
      <c r="N4357">
        <v>265</v>
      </c>
      <c r="O4357" s="14">
        <f>Flights[[#This Row],[Length (min)]]/60</f>
        <v>4.416666666666667</v>
      </c>
      <c r="P4357">
        <v>2288</v>
      </c>
      <c r="Q4357" s="17">
        <f>IFERROR(Flights[[#This Row],[Distance]]/Flights[[#This Row],[Length (hr)]],"")</f>
        <v>518.03773584905662</v>
      </c>
      <c r="R4357" s="1">
        <v>0.64722222222222225</v>
      </c>
      <c r="S4357" s="1">
        <v>0.61597222222222225</v>
      </c>
      <c r="T4357">
        <v>-45</v>
      </c>
      <c r="U4357" t="str">
        <f>IF(Flights[[#This Row],[Arrival Delay]]="","Cancelled",IF(Flights[[#This Row],[Arrival Delay]]&gt;15,"Delayed","On time"))</f>
        <v>On time</v>
      </c>
      <c r="V4357" t="str">
        <f>IF(Flights[[#This Row],[Status]]&lt;&gt;"Delayed","",IF(Flights[[#This Row],[Arrival Delay]]&gt;120,"Severe",IF(Flights[[#This Row],[Arrival Delay]]&gt;60,"Major","Moderate")))</f>
        <v/>
      </c>
      <c r="X4357" t="str">
        <f>IF(OR(AND(Flights[[#This Row],[Status]]="Cancelled",Flights[[#This Row],[Cancellation Reason]]="Airline/Carrier"),Flights[[#This Row],[Delay Type]]="Severe"),"Yes","No")</f>
        <v>No</v>
      </c>
    </row>
    <row r="4358" spans="1:24" x14ac:dyDescent="0.25">
      <c r="A4358" s="3">
        <v>42321</v>
      </c>
      <c r="B4358">
        <f>WEEKNUM(Flights[[#This Row],[Date]],2)</f>
        <v>46</v>
      </c>
      <c r="C4358">
        <f>WEEKDAY(Flights[[#This Row],[Date]],2)</f>
        <v>5</v>
      </c>
      <c r="D4358" t="s">
        <v>1829</v>
      </c>
      <c r="E4358" t="s">
        <v>1989</v>
      </c>
      <c r="F4358" t="s">
        <v>0</v>
      </c>
      <c r="G4358" t="s">
        <v>347</v>
      </c>
      <c r="H4358" t="str">
        <f>_xlfn.XLOOKUP(Flights[[#This Row],[Destination]],Airports!$A$1:$A$77,Airports!$D$1:$D$77,"Code not found")</f>
        <v>San Jose</v>
      </c>
      <c r="I4358" t="str" cm="1">
        <f t="array" ref="I4358">_xlfn.XLOOKUP(Flights[[#This Row],[Destination]],_xlfn._TRO_TRAILING(Airports!A:A),_xlfn._TRO_TRAILING(Airports!E:E),"Code not found")</f>
        <v>CA</v>
      </c>
      <c r="J4358" s="1">
        <v>0.35069444444444442</v>
      </c>
      <c r="K4358">
        <f>HOUR(Flights[[#This Row],[Scheduled Departure]])</f>
        <v>8</v>
      </c>
      <c r="L4358" s="1">
        <v>0.34861111111111109</v>
      </c>
      <c r="M4358">
        <v>-3</v>
      </c>
      <c r="N4358">
        <v>60</v>
      </c>
      <c r="O4358" s="14">
        <f>Flights[[#This Row],[Length (min)]]/60</f>
        <v>1</v>
      </c>
      <c r="P4358">
        <v>308</v>
      </c>
      <c r="Q4358" s="17">
        <f>IFERROR(Flights[[#This Row],[Distance]]/Flights[[#This Row],[Length (hr)]],"")</f>
        <v>308</v>
      </c>
      <c r="R4358" s="1">
        <v>0.40625</v>
      </c>
      <c r="S4358" s="1">
        <v>0.39027777777777778</v>
      </c>
      <c r="T4358">
        <v>-23</v>
      </c>
      <c r="U4358" t="str">
        <f>IF(Flights[[#This Row],[Arrival Delay]]="","Cancelled",IF(Flights[[#This Row],[Arrival Delay]]&gt;15,"Delayed","On time"))</f>
        <v>On time</v>
      </c>
      <c r="V4358" t="str">
        <f>IF(Flights[[#This Row],[Status]]&lt;&gt;"Delayed","",IF(Flights[[#This Row],[Arrival Delay]]&gt;120,"Severe",IF(Flights[[#This Row],[Arrival Delay]]&gt;60,"Major","Moderate")))</f>
        <v/>
      </c>
      <c r="X4358" t="str">
        <f>IF(OR(AND(Flights[[#This Row],[Status]]="Cancelled",Flights[[#This Row],[Cancellation Reason]]="Airline/Carrier"),Flights[[#This Row],[Delay Type]]="Severe"),"Yes","No")</f>
        <v>No</v>
      </c>
    </row>
    <row r="4359" spans="1:24" x14ac:dyDescent="0.25">
      <c r="A4359" s="3">
        <v>42321</v>
      </c>
      <c r="B4359">
        <f>WEEKNUM(Flights[[#This Row],[Date]],2)</f>
        <v>46</v>
      </c>
      <c r="C4359">
        <f>WEEKDAY(Flights[[#This Row],[Date]],2)</f>
        <v>5</v>
      </c>
      <c r="D4359" t="s">
        <v>1871</v>
      </c>
      <c r="E4359" t="s">
        <v>1989</v>
      </c>
      <c r="F4359" t="s">
        <v>0</v>
      </c>
      <c r="G4359" t="s">
        <v>24</v>
      </c>
      <c r="H4359" t="str">
        <f>_xlfn.XLOOKUP(Flights[[#This Row],[Destination]],Airports!$A$1:$A$77,Airports!$D$1:$D$77,"Code not found")</f>
        <v>Portland</v>
      </c>
      <c r="I4359" t="str" cm="1">
        <f t="array" ref="I4359">_xlfn.XLOOKUP(Flights[[#This Row],[Destination]],_xlfn._TRO_TRAILING(Airports!A:A),_xlfn._TRO_TRAILING(Airports!E:E),"Code not found")</f>
        <v>OR</v>
      </c>
      <c r="J4359" s="1">
        <v>0.41666666666666669</v>
      </c>
      <c r="K4359">
        <f>HOUR(Flights[[#This Row],[Scheduled Departure]])</f>
        <v>10</v>
      </c>
      <c r="L4359" s="1">
        <v>0.41805555555555557</v>
      </c>
      <c r="M4359">
        <v>2</v>
      </c>
      <c r="N4359">
        <v>137</v>
      </c>
      <c r="O4359" s="14">
        <f>Flights[[#This Row],[Length (min)]]/60</f>
        <v>2.2833333333333332</v>
      </c>
      <c r="P4359">
        <v>834</v>
      </c>
      <c r="Q4359" s="17">
        <f>IFERROR(Flights[[#This Row],[Distance]]/Flights[[#This Row],[Length (hr)]],"")</f>
        <v>365.25547445255478</v>
      </c>
      <c r="R4359" s="1">
        <v>0.52152777777777781</v>
      </c>
      <c r="S4359" s="1">
        <v>0.5131944444444444</v>
      </c>
      <c r="T4359">
        <v>-12</v>
      </c>
      <c r="U4359" t="str">
        <f>IF(Flights[[#This Row],[Arrival Delay]]="","Cancelled",IF(Flights[[#This Row],[Arrival Delay]]&gt;15,"Delayed","On time"))</f>
        <v>On time</v>
      </c>
      <c r="V4359" t="str">
        <f>IF(Flights[[#This Row],[Status]]&lt;&gt;"Delayed","",IF(Flights[[#This Row],[Arrival Delay]]&gt;120,"Severe",IF(Flights[[#This Row],[Arrival Delay]]&gt;60,"Major","Moderate")))</f>
        <v/>
      </c>
      <c r="X4359" t="str">
        <f>IF(OR(AND(Flights[[#This Row],[Status]]="Cancelled",Flights[[#This Row],[Cancellation Reason]]="Airline/Carrier"),Flights[[#This Row],[Delay Type]]="Severe"),"Yes","No")</f>
        <v>No</v>
      </c>
    </row>
    <row r="4360" spans="1:24" x14ac:dyDescent="0.25">
      <c r="A4360" s="3">
        <v>42321</v>
      </c>
      <c r="B4360">
        <f>WEEKNUM(Flights[[#This Row],[Date]],2)</f>
        <v>46</v>
      </c>
      <c r="C4360">
        <f>WEEKDAY(Flights[[#This Row],[Date]],2)</f>
        <v>5</v>
      </c>
      <c r="D4360" t="s">
        <v>659</v>
      </c>
      <c r="E4360" t="s">
        <v>1989</v>
      </c>
      <c r="F4360" t="s">
        <v>0</v>
      </c>
      <c r="G4360" t="s">
        <v>14</v>
      </c>
      <c r="H4360" t="str">
        <f>_xlfn.XLOOKUP(Flights[[#This Row],[Destination]],Airports!$A$1:$A$77,Airports!$D$1:$D$77,"Code not found")</f>
        <v>Tampa</v>
      </c>
      <c r="I4360" t="str" cm="1">
        <f t="array" ref="I4360">_xlfn.XLOOKUP(Flights[[#This Row],[Destination]],_xlfn._TRO_TRAILING(Airports!A:A),_xlfn._TRO_TRAILING(Airports!E:E),"Code not found")</f>
        <v>FL</v>
      </c>
      <c r="J4360" s="1">
        <v>0.42708333333333331</v>
      </c>
      <c r="K4360">
        <f>HOUR(Flights[[#This Row],[Scheduled Departure]])</f>
        <v>10</v>
      </c>
      <c r="L4360" s="1">
        <v>0.42569444444444443</v>
      </c>
      <c r="M4360">
        <v>-2</v>
      </c>
      <c r="N4360">
        <v>263</v>
      </c>
      <c r="O4360" s="14">
        <f>Flights[[#This Row],[Length (min)]]/60</f>
        <v>4.3833333333333337</v>
      </c>
      <c r="P4360">
        <v>2158</v>
      </c>
      <c r="Q4360" s="17">
        <f>IFERROR(Flights[[#This Row],[Distance]]/Flights[[#This Row],[Length (hr)]],"")</f>
        <v>492.31939163498095</v>
      </c>
      <c r="R4360" s="1">
        <v>0.73888888888888893</v>
      </c>
      <c r="S4360" s="1">
        <v>0.73333333333333328</v>
      </c>
      <c r="T4360">
        <v>-8</v>
      </c>
      <c r="U4360" t="str">
        <f>IF(Flights[[#This Row],[Arrival Delay]]="","Cancelled",IF(Flights[[#This Row],[Arrival Delay]]&gt;15,"Delayed","On time"))</f>
        <v>On time</v>
      </c>
      <c r="V4360" t="str">
        <f>IF(Flights[[#This Row],[Status]]&lt;&gt;"Delayed","",IF(Flights[[#This Row],[Arrival Delay]]&gt;120,"Severe",IF(Flights[[#This Row],[Arrival Delay]]&gt;60,"Major","Moderate")))</f>
        <v/>
      </c>
      <c r="X4360" t="str">
        <f>IF(OR(AND(Flights[[#This Row],[Status]]="Cancelled",Flights[[#This Row],[Cancellation Reason]]="Airline/Carrier"),Flights[[#This Row],[Delay Type]]="Severe"),"Yes","No")</f>
        <v>No</v>
      </c>
    </row>
    <row r="4361" spans="1:24" x14ac:dyDescent="0.25">
      <c r="A4361" s="3">
        <v>42321</v>
      </c>
      <c r="B4361">
        <f>WEEKNUM(Flights[[#This Row],[Date]],2)</f>
        <v>46</v>
      </c>
      <c r="C4361">
        <f>WEEKDAY(Flights[[#This Row],[Date]],2)</f>
        <v>5</v>
      </c>
      <c r="D4361" t="s">
        <v>1888</v>
      </c>
      <c r="E4361" t="s">
        <v>1995</v>
      </c>
      <c r="F4361" t="s">
        <v>0</v>
      </c>
      <c r="G4361" t="s">
        <v>347</v>
      </c>
      <c r="H4361" t="str">
        <f>_xlfn.XLOOKUP(Flights[[#This Row],[Destination]],Airports!$A$1:$A$77,Airports!$D$1:$D$77,"Code not found")</f>
        <v>San Jose</v>
      </c>
      <c r="I4361" t="str" cm="1">
        <f t="array" ref="I4361">_xlfn.XLOOKUP(Flights[[#This Row],[Destination]],_xlfn._TRO_TRAILING(Airports!A:A),_xlfn._TRO_TRAILING(Airports!E:E),"Code not found")</f>
        <v>CA</v>
      </c>
      <c r="J4361" s="1">
        <v>0.57986111111111116</v>
      </c>
      <c r="K4361">
        <f>HOUR(Flights[[#This Row],[Scheduled Departure]])</f>
        <v>13</v>
      </c>
      <c r="L4361" s="1">
        <v>0.57777777777777772</v>
      </c>
      <c r="M4361">
        <v>-3</v>
      </c>
      <c r="N4361">
        <v>69</v>
      </c>
      <c r="O4361" s="14">
        <f>Flights[[#This Row],[Length (min)]]/60</f>
        <v>1.1499999999999999</v>
      </c>
      <c r="P4361">
        <v>308</v>
      </c>
      <c r="Q4361" s="17">
        <f>IFERROR(Flights[[#This Row],[Distance]]/Flights[[#This Row],[Length (hr)]],"")</f>
        <v>267.82608695652175</v>
      </c>
      <c r="R4361" s="1">
        <v>0.62847222222222221</v>
      </c>
      <c r="S4361" s="1">
        <v>0.62569444444444444</v>
      </c>
      <c r="T4361">
        <v>-4</v>
      </c>
      <c r="U4361" t="str">
        <f>IF(Flights[[#This Row],[Arrival Delay]]="","Cancelled",IF(Flights[[#This Row],[Arrival Delay]]&gt;15,"Delayed","On time"))</f>
        <v>On time</v>
      </c>
      <c r="V4361" t="str">
        <f>IF(Flights[[#This Row],[Status]]&lt;&gt;"Delayed","",IF(Flights[[#This Row],[Arrival Delay]]&gt;120,"Severe",IF(Flights[[#This Row],[Arrival Delay]]&gt;60,"Major","Moderate")))</f>
        <v/>
      </c>
      <c r="X4361" t="str">
        <f>IF(OR(AND(Flights[[#This Row],[Status]]="Cancelled",Flights[[#This Row],[Cancellation Reason]]="Airline/Carrier"),Flights[[#This Row],[Delay Type]]="Severe"),"Yes","No")</f>
        <v>No</v>
      </c>
    </row>
    <row r="4362" spans="1:24" x14ac:dyDescent="0.25">
      <c r="A4362" s="3">
        <v>42321</v>
      </c>
      <c r="B4362">
        <f>WEEKNUM(Flights[[#This Row],[Date]],2)</f>
        <v>46</v>
      </c>
      <c r="C4362">
        <f>WEEKDAY(Flights[[#This Row],[Date]],2)</f>
        <v>5</v>
      </c>
      <c r="D4362" t="s">
        <v>585</v>
      </c>
      <c r="E4362" t="s">
        <v>1996</v>
      </c>
      <c r="F4362" t="s">
        <v>0</v>
      </c>
      <c r="G4362" t="s">
        <v>344</v>
      </c>
      <c r="H4362" t="str">
        <f>_xlfn.XLOOKUP(Flights[[#This Row],[Destination]],Airports!$A$1:$A$77,Airports!$D$1:$D$77,"Code not found")</f>
        <v>Seattle</v>
      </c>
      <c r="I4362" t="str" cm="1">
        <f t="array" ref="I4362">_xlfn.XLOOKUP(Flights[[#This Row],[Destination]],_xlfn._TRO_TRAILING(Airports!A:A),_xlfn._TRO_TRAILING(Airports!E:E),"Code not found")</f>
        <v>WA</v>
      </c>
      <c r="J4362" s="1">
        <v>0.60416666666666663</v>
      </c>
      <c r="K4362">
        <f>HOUR(Flights[[#This Row],[Scheduled Departure]])</f>
        <v>14</v>
      </c>
      <c r="L4362" s="1">
        <v>0.60069444444444442</v>
      </c>
      <c r="M4362">
        <v>-5</v>
      </c>
      <c r="N4362">
        <v>150</v>
      </c>
      <c r="O4362" s="14">
        <f>Flights[[#This Row],[Length (min)]]/60</f>
        <v>2.5</v>
      </c>
      <c r="P4362">
        <v>954</v>
      </c>
      <c r="Q4362" s="17">
        <f>IFERROR(Flights[[#This Row],[Distance]]/Flights[[#This Row],[Length (hr)]],"")</f>
        <v>381.6</v>
      </c>
      <c r="R4362" s="1">
        <v>0.71180555555555558</v>
      </c>
      <c r="S4362" s="1">
        <v>0.70486111111111116</v>
      </c>
      <c r="T4362">
        <v>-10</v>
      </c>
      <c r="U4362" t="str">
        <f>IF(Flights[[#This Row],[Arrival Delay]]="","Cancelled",IF(Flights[[#This Row],[Arrival Delay]]&gt;15,"Delayed","On time"))</f>
        <v>On time</v>
      </c>
      <c r="V4362" t="str">
        <f>IF(Flights[[#This Row],[Status]]&lt;&gt;"Delayed","",IF(Flights[[#This Row],[Arrival Delay]]&gt;120,"Severe",IF(Flights[[#This Row],[Arrival Delay]]&gt;60,"Major","Moderate")))</f>
        <v/>
      </c>
      <c r="X4362" t="str">
        <f>IF(OR(AND(Flights[[#This Row],[Status]]="Cancelled",Flights[[#This Row],[Cancellation Reason]]="Airline/Carrier"),Flights[[#This Row],[Delay Type]]="Severe"),"Yes","No")</f>
        <v>No</v>
      </c>
    </row>
    <row r="4363" spans="1:24" x14ac:dyDescent="0.25">
      <c r="A4363" s="3">
        <v>42321</v>
      </c>
      <c r="B4363">
        <f>WEEKNUM(Flights[[#This Row],[Date]],2)</f>
        <v>46</v>
      </c>
      <c r="C4363">
        <f>WEEKDAY(Flights[[#This Row],[Date]],2)</f>
        <v>5</v>
      </c>
      <c r="D4363" t="s">
        <v>1395</v>
      </c>
      <c r="E4363" t="s">
        <v>1989</v>
      </c>
      <c r="F4363" t="s">
        <v>0</v>
      </c>
      <c r="G4363" t="s">
        <v>24</v>
      </c>
      <c r="H4363" t="str">
        <f>_xlfn.XLOOKUP(Flights[[#This Row],[Destination]],Airports!$A$1:$A$77,Airports!$D$1:$D$77,"Code not found")</f>
        <v>Portland</v>
      </c>
      <c r="I4363" t="str" cm="1">
        <f t="array" ref="I4363">_xlfn.XLOOKUP(Flights[[#This Row],[Destination]],_xlfn._TRO_TRAILING(Airports!A:A),_xlfn._TRO_TRAILING(Airports!E:E),"Code not found")</f>
        <v>OR</v>
      </c>
      <c r="J4363" s="1">
        <v>0.67013888888888884</v>
      </c>
      <c r="K4363">
        <f>HOUR(Flights[[#This Row],[Scheduled Departure]])</f>
        <v>16</v>
      </c>
      <c r="L4363" s="1">
        <v>0.66736111111111107</v>
      </c>
      <c r="M4363">
        <v>-4</v>
      </c>
      <c r="N4363">
        <v>137</v>
      </c>
      <c r="O4363" s="14">
        <f>Flights[[#This Row],[Length (min)]]/60</f>
        <v>2.2833333333333332</v>
      </c>
      <c r="P4363">
        <v>834</v>
      </c>
      <c r="Q4363" s="17">
        <f>IFERROR(Flights[[#This Row],[Distance]]/Flights[[#This Row],[Length (hr)]],"")</f>
        <v>365.25547445255478</v>
      </c>
      <c r="R4363" s="1">
        <v>0.77013888888888893</v>
      </c>
      <c r="S4363" s="1">
        <v>0.76249999999999996</v>
      </c>
      <c r="T4363">
        <v>-11</v>
      </c>
      <c r="U4363" t="str">
        <f>IF(Flights[[#This Row],[Arrival Delay]]="","Cancelled",IF(Flights[[#This Row],[Arrival Delay]]&gt;15,"Delayed","On time"))</f>
        <v>On time</v>
      </c>
      <c r="V4363" t="str">
        <f>IF(Flights[[#This Row],[Status]]&lt;&gt;"Delayed","",IF(Flights[[#This Row],[Arrival Delay]]&gt;120,"Severe",IF(Flights[[#This Row],[Arrival Delay]]&gt;60,"Major","Moderate")))</f>
        <v/>
      </c>
      <c r="X4363" t="str">
        <f>IF(OR(AND(Flights[[#This Row],[Status]]="Cancelled",Flights[[#This Row],[Cancellation Reason]]="Airline/Carrier"),Flights[[#This Row],[Delay Type]]="Severe"),"Yes","No")</f>
        <v>No</v>
      </c>
    </row>
    <row r="4364" spans="1:24" x14ac:dyDescent="0.25">
      <c r="A4364" s="3">
        <v>42321</v>
      </c>
      <c r="B4364">
        <f>WEEKNUM(Flights[[#This Row],[Date]],2)</f>
        <v>46</v>
      </c>
      <c r="C4364">
        <f>WEEKDAY(Flights[[#This Row],[Date]],2)</f>
        <v>5</v>
      </c>
      <c r="D4364" t="s">
        <v>1904</v>
      </c>
      <c r="E4364" t="s">
        <v>1995</v>
      </c>
      <c r="F4364" t="s">
        <v>0</v>
      </c>
      <c r="G4364" t="s">
        <v>15</v>
      </c>
      <c r="H4364" t="str">
        <f>_xlfn.XLOOKUP(Flights[[#This Row],[Destination]],Airports!$A$1:$A$77,Airports!$D$1:$D$77,"Code not found")</f>
        <v>Las Vegas</v>
      </c>
      <c r="I4364" t="str" cm="1">
        <f t="array" ref="I4364">_xlfn.XLOOKUP(Flights[[#This Row],[Destination]],_xlfn._TRO_TRAILING(Airports!A:A),_xlfn._TRO_TRAILING(Airports!E:E),"Code not found")</f>
        <v>NV</v>
      </c>
      <c r="J4364" s="1">
        <v>0.72569444444444442</v>
      </c>
      <c r="K4364">
        <f>HOUR(Flights[[#This Row],[Scheduled Departure]])</f>
        <v>17</v>
      </c>
      <c r="L4364" s="1">
        <v>0.73263888888888884</v>
      </c>
      <c r="M4364">
        <v>10</v>
      </c>
      <c r="N4364">
        <v>55</v>
      </c>
      <c r="O4364" s="14">
        <f>Flights[[#This Row],[Length (min)]]/60</f>
        <v>0.91666666666666663</v>
      </c>
      <c r="P4364">
        <v>236</v>
      </c>
      <c r="Q4364" s="17">
        <f>IFERROR(Flights[[#This Row],[Distance]]/Flights[[#This Row],[Length (hr)]],"")</f>
        <v>257.45454545454544</v>
      </c>
      <c r="R4364" s="1">
        <v>0.76736111111111116</v>
      </c>
      <c r="S4364" s="1">
        <v>0.77083333333333337</v>
      </c>
      <c r="T4364">
        <v>5</v>
      </c>
      <c r="U4364" t="str">
        <f>IF(Flights[[#This Row],[Arrival Delay]]="","Cancelled",IF(Flights[[#This Row],[Arrival Delay]]&gt;15,"Delayed","On time"))</f>
        <v>On time</v>
      </c>
      <c r="V4364" t="str">
        <f>IF(Flights[[#This Row],[Status]]&lt;&gt;"Delayed","",IF(Flights[[#This Row],[Arrival Delay]]&gt;120,"Severe",IF(Flights[[#This Row],[Arrival Delay]]&gt;60,"Major","Moderate")))</f>
        <v/>
      </c>
      <c r="X4364" t="str">
        <f>IF(OR(AND(Flights[[#This Row],[Status]]="Cancelled",Flights[[#This Row],[Cancellation Reason]]="Airline/Carrier"),Flights[[#This Row],[Delay Type]]="Severe"),"Yes","No")</f>
        <v>No</v>
      </c>
    </row>
    <row r="4365" spans="1:24" x14ac:dyDescent="0.25">
      <c r="A4365" s="3">
        <v>42321</v>
      </c>
      <c r="B4365">
        <f>WEEKNUM(Flights[[#This Row],[Date]],2)</f>
        <v>46</v>
      </c>
      <c r="C4365">
        <f>WEEKDAY(Flights[[#This Row],[Date]],2)</f>
        <v>5</v>
      </c>
      <c r="D4365" t="s">
        <v>1907</v>
      </c>
      <c r="E4365" t="s">
        <v>1991</v>
      </c>
      <c r="F4365" t="s">
        <v>0</v>
      </c>
      <c r="G4365" t="s">
        <v>344</v>
      </c>
      <c r="H4365" t="str">
        <f>_xlfn.XLOOKUP(Flights[[#This Row],[Destination]],Airports!$A$1:$A$77,Airports!$D$1:$D$77,"Code not found")</f>
        <v>Seattle</v>
      </c>
      <c r="I4365" t="str" cm="1">
        <f t="array" ref="I4365">_xlfn.XLOOKUP(Flights[[#This Row],[Destination]],_xlfn._TRO_TRAILING(Airports!A:A),_xlfn._TRO_TRAILING(Airports!E:E),"Code not found")</f>
        <v>WA</v>
      </c>
      <c r="J4365" s="1">
        <v>0.77777777777777779</v>
      </c>
      <c r="K4365">
        <f>HOUR(Flights[[#This Row],[Scheduled Departure]])</f>
        <v>18</v>
      </c>
      <c r="L4365" s="1">
        <v>0.77430555555555558</v>
      </c>
      <c r="M4365">
        <v>-5</v>
      </c>
      <c r="N4365">
        <v>169</v>
      </c>
      <c r="O4365" s="14">
        <f>Flights[[#This Row],[Length (min)]]/60</f>
        <v>2.8166666666666669</v>
      </c>
      <c r="P4365">
        <v>954</v>
      </c>
      <c r="Q4365" s="17">
        <f>IFERROR(Flights[[#This Row],[Distance]]/Flights[[#This Row],[Length (hr)]],"")</f>
        <v>338.69822485207101</v>
      </c>
      <c r="R4365" s="1">
        <v>0.89583333333333337</v>
      </c>
      <c r="S4365" s="1">
        <v>0.89166666666666672</v>
      </c>
      <c r="T4365">
        <v>-6</v>
      </c>
      <c r="U4365" t="str">
        <f>IF(Flights[[#This Row],[Arrival Delay]]="","Cancelled",IF(Flights[[#This Row],[Arrival Delay]]&gt;15,"Delayed","On time"))</f>
        <v>On time</v>
      </c>
      <c r="V4365" t="str">
        <f>IF(Flights[[#This Row],[Status]]&lt;&gt;"Delayed","",IF(Flights[[#This Row],[Arrival Delay]]&gt;120,"Severe",IF(Flights[[#This Row],[Arrival Delay]]&gt;60,"Major","Moderate")))</f>
        <v/>
      </c>
      <c r="X4365" t="str">
        <f>IF(OR(AND(Flights[[#This Row],[Status]]="Cancelled",Flights[[#This Row],[Cancellation Reason]]="Airline/Carrier"),Flights[[#This Row],[Delay Type]]="Severe"),"Yes","No")</f>
        <v>No</v>
      </c>
    </row>
    <row r="4366" spans="1:24" x14ac:dyDescent="0.25">
      <c r="A4366" s="3">
        <v>42321</v>
      </c>
      <c r="B4366">
        <f>WEEKNUM(Flights[[#This Row],[Date]],2)</f>
        <v>46</v>
      </c>
      <c r="C4366">
        <f>WEEKDAY(Flights[[#This Row],[Date]],2)</f>
        <v>5</v>
      </c>
      <c r="D4366" t="s">
        <v>623</v>
      </c>
      <c r="E4366" t="s">
        <v>1994</v>
      </c>
      <c r="F4366" t="s">
        <v>0</v>
      </c>
      <c r="G4366" t="s">
        <v>287</v>
      </c>
      <c r="H4366" t="str">
        <f>_xlfn.XLOOKUP(Flights[[#This Row],[Destination]],Airports!$A$1:$A$77,Airports!$D$1:$D$77,"Code not found")</f>
        <v>Spokane</v>
      </c>
      <c r="I4366" t="str" cm="1">
        <f t="array" ref="I4366">_xlfn.XLOOKUP(Flights[[#This Row],[Destination]],_xlfn._TRO_TRAILING(Airports!A:A),_xlfn._TRO_TRAILING(Airports!E:E),"Code not found")</f>
        <v>WA</v>
      </c>
      <c r="J4366" s="1">
        <v>0.77777777777777779</v>
      </c>
      <c r="K4366">
        <f>HOUR(Flights[[#This Row],[Scheduled Departure]])</f>
        <v>18</v>
      </c>
      <c r="L4366" s="1">
        <v>0.77569444444444446</v>
      </c>
      <c r="M4366">
        <v>-3</v>
      </c>
      <c r="N4366">
        <v>153</v>
      </c>
      <c r="O4366" s="14">
        <f>Flights[[#This Row],[Length (min)]]/60</f>
        <v>2.5499999999999998</v>
      </c>
      <c r="P4366">
        <v>945</v>
      </c>
      <c r="Q4366" s="17">
        <f>IFERROR(Flights[[#This Row],[Distance]]/Flights[[#This Row],[Length (hr)]],"")</f>
        <v>370.58823529411768</v>
      </c>
      <c r="R4366" s="1">
        <v>0.89375000000000004</v>
      </c>
      <c r="S4366" s="1">
        <v>0.88194444444444442</v>
      </c>
      <c r="T4366">
        <v>-17</v>
      </c>
      <c r="U4366" t="str">
        <f>IF(Flights[[#This Row],[Arrival Delay]]="","Cancelled",IF(Flights[[#This Row],[Arrival Delay]]&gt;15,"Delayed","On time"))</f>
        <v>On time</v>
      </c>
      <c r="V4366" t="str">
        <f>IF(Flights[[#This Row],[Status]]&lt;&gt;"Delayed","",IF(Flights[[#This Row],[Arrival Delay]]&gt;120,"Severe",IF(Flights[[#This Row],[Arrival Delay]]&gt;60,"Major","Moderate")))</f>
        <v/>
      </c>
      <c r="X4366" t="str">
        <f>IF(OR(AND(Flights[[#This Row],[Status]]="Cancelled",Flights[[#This Row],[Cancellation Reason]]="Airline/Carrier"),Flights[[#This Row],[Delay Type]]="Severe"),"Yes","No")</f>
        <v>No</v>
      </c>
    </row>
    <row r="4367" spans="1:24" x14ac:dyDescent="0.25">
      <c r="A4367" s="3">
        <v>42321</v>
      </c>
      <c r="B4367">
        <f>WEEKNUM(Flights[[#This Row],[Date]],2)</f>
        <v>46</v>
      </c>
      <c r="C4367">
        <f>WEEKDAY(Flights[[#This Row],[Date]],2)</f>
        <v>5</v>
      </c>
      <c r="D4367" t="s">
        <v>671</v>
      </c>
      <c r="E4367" t="s">
        <v>1989</v>
      </c>
      <c r="F4367" t="s">
        <v>0</v>
      </c>
      <c r="G4367" t="s">
        <v>26</v>
      </c>
      <c r="H4367" t="str">
        <f>_xlfn.XLOOKUP(Flights[[#This Row],[Destination]],Airports!$A$1:$A$77,Airports!$D$1:$D$77,"Code not found")</f>
        <v>Atlanta</v>
      </c>
      <c r="I4367" t="str" cm="1">
        <f t="array" ref="I4367">_xlfn.XLOOKUP(Flights[[#This Row],[Destination]],_xlfn._TRO_TRAILING(Airports!A:A),_xlfn._TRO_TRAILING(Airports!E:E),"Code not found")</f>
        <v>GA</v>
      </c>
      <c r="J4367" s="1">
        <v>0.94444444444444442</v>
      </c>
      <c r="K4367">
        <f>HOUR(Flights[[#This Row],[Scheduled Departure]])</f>
        <v>22</v>
      </c>
      <c r="L4367" s="1">
        <v>0.94930555555555551</v>
      </c>
      <c r="M4367">
        <v>7</v>
      </c>
      <c r="N4367">
        <v>248</v>
      </c>
      <c r="O4367" s="14">
        <f>Flights[[#This Row],[Length (min)]]/60</f>
        <v>4.1333333333333337</v>
      </c>
      <c r="P4367">
        <v>1947</v>
      </c>
      <c r="Q4367" s="17">
        <f>IFERROR(Flights[[#This Row],[Distance]]/Flights[[#This Row],[Length (hr)]],"")</f>
        <v>471.04838709677415</v>
      </c>
      <c r="R4367" s="1">
        <v>0.24374999999999999</v>
      </c>
      <c r="S4367" s="1">
        <v>0.24652777777777779</v>
      </c>
      <c r="T4367">
        <v>4</v>
      </c>
      <c r="U4367" t="str">
        <f>IF(Flights[[#This Row],[Arrival Delay]]="","Cancelled",IF(Flights[[#This Row],[Arrival Delay]]&gt;15,"Delayed","On time"))</f>
        <v>On time</v>
      </c>
      <c r="V4367" t="str">
        <f>IF(Flights[[#This Row],[Status]]&lt;&gt;"Delayed","",IF(Flights[[#This Row],[Arrival Delay]]&gt;120,"Severe",IF(Flights[[#This Row],[Arrival Delay]]&gt;60,"Major","Moderate")))</f>
        <v/>
      </c>
      <c r="X4367" t="str">
        <f>IF(OR(AND(Flights[[#This Row],[Status]]="Cancelled",Flights[[#This Row],[Cancellation Reason]]="Airline/Carrier"),Flights[[#This Row],[Delay Type]]="Severe"),"Yes","No")</f>
        <v>No</v>
      </c>
    </row>
    <row r="4368" spans="1:24" x14ac:dyDescent="0.25">
      <c r="A4368" s="3">
        <v>42322</v>
      </c>
      <c r="B4368">
        <f>WEEKNUM(Flights[[#This Row],[Date]],2)</f>
        <v>46</v>
      </c>
      <c r="C4368">
        <f>WEEKDAY(Flights[[#This Row],[Date]],2)</f>
        <v>6</v>
      </c>
      <c r="D4368" t="s">
        <v>1856</v>
      </c>
      <c r="E4368" t="s">
        <v>1994</v>
      </c>
      <c r="F4368" t="s">
        <v>0</v>
      </c>
      <c r="G4368" t="s">
        <v>349</v>
      </c>
      <c r="H4368" t="str">
        <f>_xlfn.XLOOKUP(Flights[[#This Row],[Destination]],Airports!$A$1:$A$77,Airports!$D$1:$D$77,"Code not found")</f>
        <v>Salt Lake City</v>
      </c>
      <c r="I4368" t="str" cm="1">
        <f t="array" ref="I4368">_xlfn.XLOOKUP(Flights[[#This Row],[Destination]],_xlfn._TRO_TRAILING(Airports!A:A),_xlfn._TRO_TRAILING(Airports!E:E),"Code not found")</f>
        <v>UT</v>
      </c>
      <c r="J4368" s="1">
        <v>0.39930555555555558</v>
      </c>
      <c r="K4368">
        <f>HOUR(Flights[[#This Row],[Scheduled Departure]])</f>
        <v>9</v>
      </c>
      <c r="L4368" s="1">
        <v>0.39444444444444443</v>
      </c>
      <c r="M4368">
        <v>-7</v>
      </c>
      <c r="N4368">
        <v>115</v>
      </c>
      <c r="O4368" s="14">
        <f>Flights[[#This Row],[Length (min)]]/60</f>
        <v>1.9166666666666667</v>
      </c>
      <c r="P4368">
        <v>590</v>
      </c>
      <c r="Q4368" s="17">
        <f>IFERROR(Flights[[#This Row],[Distance]]/Flights[[#This Row],[Length (hr)]],"")</f>
        <v>307.82608695652175</v>
      </c>
      <c r="R4368" s="1">
        <v>0.52083333333333337</v>
      </c>
      <c r="S4368" s="1">
        <v>0.51597222222222228</v>
      </c>
      <c r="T4368">
        <v>-7</v>
      </c>
      <c r="U4368" t="str">
        <f>IF(Flights[[#This Row],[Arrival Delay]]="","Cancelled",IF(Flights[[#This Row],[Arrival Delay]]&gt;15,"Delayed","On time"))</f>
        <v>On time</v>
      </c>
      <c r="V4368" t="str">
        <f>IF(Flights[[#This Row],[Status]]&lt;&gt;"Delayed","",IF(Flights[[#This Row],[Arrival Delay]]&gt;120,"Severe",IF(Flights[[#This Row],[Arrival Delay]]&gt;60,"Major","Moderate")))</f>
        <v/>
      </c>
      <c r="X4368" t="str">
        <f>IF(OR(AND(Flights[[#This Row],[Status]]="Cancelled",Flights[[#This Row],[Cancellation Reason]]="Airline/Carrier"),Flights[[#This Row],[Delay Type]]="Severe"),"Yes","No")</f>
        <v>No</v>
      </c>
    </row>
    <row r="4369" spans="1:24" x14ac:dyDescent="0.25">
      <c r="A4369" s="3">
        <v>42322</v>
      </c>
      <c r="B4369">
        <f>WEEKNUM(Flights[[#This Row],[Date]],2)</f>
        <v>46</v>
      </c>
      <c r="C4369">
        <f>WEEKDAY(Flights[[#This Row],[Date]],2)</f>
        <v>6</v>
      </c>
      <c r="D4369" t="s">
        <v>166</v>
      </c>
      <c r="E4369" t="s">
        <v>1987</v>
      </c>
      <c r="F4369" t="s">
        <v>0</v>
      </c>
      <c r="G4369" t="s">
        <v>15</v>
      </c>
      <c r="H4369" t="str">
        <f>_xlfn.XLOOKUP(Flights[[#This Row],[Destination]],Airports!$A$1:$A$77,Airports!$D$1:$D$77,"Code not found")</f>
        <v>Las Vegas</v>
      </c>
      <c r="I4369" t="str" cm="1">
        <f t="array" ref="I4369">_xlfn.XLOOKUP(Flights[[#This Row],[Destination]],_xlfn._TRO_TRAILING(Airports!A:A),_xlfn._TRO_TRAILING(Airports!E:E),"Code not found")</f>
        <v>NV</v>
      </c>
      <c r="J4369" s="1">
        <v>0.44791666666666669</v>
      </c>
      <c r="K4369">
        <f>HOUR(Flights[[#This Row],[Scheduled Departure]])</f>
        <v>10</v>
      </c>
      <c r="L4369" s="1">
        <v>0.44930555555555557</v>
      </c>
      <c r="M4369">
        <v>2</v>
      </c>
      <c r="N4369">
        <v>64</v>
      </c>
      <c r="O4369" s="14">
        <f>Flights[[#This Row],[Length (min)]]/60</f>
        <v>1.0666666666666667</v>
      </c>
      <c r="P4369">
        <v>236</v>
      </c>
      <c r="Q4369" s="17">
        <f>IFERROR(Flights[[#This Row],[Distance]]/Flights[[#This Row],[Length (hr)]],"")</f>
        <v>221.25</v>
      </c>
      <c r="R4369" s="1">
        <v>0.50069444444444444</v>
      </c>
      <c r="S4369" s="1">
        <v>0.49375000000000002</v>
      </c>
      <c r="T4369">
        <v>-10</v>
      </c>
      <c r="U4369" t="str">
        <f>IF(Flights[[#This Row],[Arrival Delay]]="","Cancelled",IF(Flights[[#This Row],[Arrival Delay]]&gt;15,"Delayed","On time"))</f>
        <v>On time</v>
      </c>
      <c r="V4369" t="str">
        <f>IF(Flights[[#This Row],[Status]]&lt;&gt;"Delayed","",IF(Flights[[#This Row],[Arrival Delay]]&gt;120,"Severe",IF(Flights[[#This Row],[Arrival Delay]]&gt;60,"Major","Moderate")))</f>
        <v/>
      </c>
      <c r="X4369" t="str">
        <f>IF(OR(AND(Flights[[#This Row],[Status]]="Cancelled",Flights[[#This Row],[Cancellation Reason]]="Airline/Carrier"),Flights[[#This Row],[Delay Type]]="Severe"),"Yes","No")</f>
        <v>No</v>
      </c>
    </row>
    <row r="4370" spans="1:24" x14ac:dyDescent="0.25">
      <c r="A4370" s="3">
        <v>42322</v>
      </c>
      <c r="B4370">
        <f>WEEKNUM(Flights[[#This Row],[Date]],2)</f>
        <v>46</v>
      </c>
      <c r="C4370">
        <f>WEEKDAY(Flights[[#This Row],[Date]],2)</f>
        <v>6</v>
      </c>
      <c r="D4370" t="s">
        <v>478</v>
      </c>
      <c r="E4370" t="s">
        <v>1997</v>
      </c>
      <c r="F4370" t="s">
        <v>0</v>
      </c>
      <c r="G4370" t="s">
        <v>20</v>
      </c>
      <c r="H4370" t="str">
        <f>_xlfn.XLOOKUP(Flights[[#This Row],[Destination]],Airports!$A$1:$A$77,Airports!$D$1:$D$77,"Code not found")</f>
        <v>Kahului</v>
      </c>
      <c r="I4370" t="str" cm="1">
        <f t="array" ref="I4370">_xlfn.XLOOKUP(Flights[[#This Row],[Destination]],_xlfn._TRO_TRAILING(Airports!A:A),_xlfn._TRO_TRAILING(Airports!E:E),"Code not found")</f>
        <v>HI</v>
      </c>
      <c r="J4370" s="1">
        <v>0.46527777777777779</v>
      </c>
      <c r="K4370">
        <f>HOUR(Flights[[#This Row],[Scheduled Departure]])</f>
        <v>11</v>
      </c>
      <c r="L4370" s="1">
        <v>0.46111111111111114</v>
      </c>
      <c r="M4370">
        <v>-6</v>
      </c>
      <c r="N4370">
        <v>329</v>
      </c>
      <c r="O4370" s="14">
        <f>Flights[[#This Row],[Length (min)]]/60</f>
        <v>5.4833333333333334</v>
      </c>
      <c r="P4370">
        <v>2486</v>
      </c>
      <c r="Q4370" s="17">
        <f>IFERROR(Flights[[#This Row],[Distance]]/Flights[[#This Row],[Length (hr)]],"")</f>
        <v>453.37386018237083</v>
      </c>
      <c r="R4370" s="1">
        <v>0.625</v>
      </c>
      <c r="S4370" s="1">
        <v>0.60624999999999996</v>
      </c>
      <c r="T4370">
        <v>-27</v>
      </c>
      <c r="U4370" t="str">
        <f>IF(Flights[[#This Row],[Arrival Delay]]="","Cancelled",IF(Flights[[#This Row],[Arrival Delay]]&gt;15,"Delayed","On time"))</f>
        <v>On time</v>
      </c>
      <c r="V4370" t="str">
        <f>IF(Flights[[#This Row],[Status]]&lt;&gt;"Delayed","",IF(Flights[[#This Row],[Arrival Delay]]&gt;120,"Severe",IF(Flights[[#This Row],[Arrival Delay]]&gt;60,"Major","Moderate")))</f>
        <v/>
      </c>
      <c r="X4370" t="str">
        <f>IF(OR(AND(Flights[[#This Row],[Status]]="Cancelled",Flights[[#This Row],[Cancellation Reason]]="Airline/Carrier"),Flights[[#This Row],[Delay Type]]="Severe"),"Yes","No")</f>
        <v>No</v>
      </c>
    </row>
    <row r="4371" spans="1:24" x14ac:dyDescent="0.25">
      <c r="A4371" s="3">
        <v>42322</v>
      </c>
      <c r="B4371">
        <f>WEEKNUM(Flights[[#This Row],[Date]],2)</f>
        <v>46</v>
      </c>
      <c r="C4371">
        <f>WEEKDAY(Flights[[#This Row],[Date]],2)</f>
        <v>6</v>
      </c>
      <c r="D4371" t="s">
        <v>1878</v>
      </c>
      <c r="E4371" t="s">
        <v>1989</v>
      </c>
      <c r="F4371" t="s">
        <v>0</v>
      </c>
      <c r="G4371" t="s">
        <v>349</v>
      </c>
      <c r="H4371" t="str">
        <f>_xlfn.XLOOKUP(Flights[[#This Row],[Destination]],Airports!$A$1:$A$77,Airports!$D$1:$D$77,"Code not found")</f>
        <v>Salt Lake City</v>
      </c>
      <c r="I4371" t="str" cm="1">
        <f t="array" ref="I4371">_xlfn.XLOOKUP(Flights[[#This Row],[Destination]],_xlfn._TRO_TRAILING(Airports!A:A),_xlfn._TRO_TRAILING(Airports!E:E),"Code not found")</f>
        <v>UT</v>
      </c>
      <c r="J4371" s="1">
        <v>0.47916666666666669</v>
      </c>
      <c r="K4371">
        <f>HOUR(Flights[[#This Row],[Scheduled Departure]])</f>
        <v>11</v>
      </c>
      <c r="L4371" s="1">
        <v>0.48333333333333334</v>
      </c>
      <c r="M4371">
        <v>6</v>
      </c>
      <c r="N4371">
        <v>100</v>
      </c>
      <c r="O4371" s="14">
        <f>Flights[[#This Row],[Length (min)]]/60</f>
        <v>1.6666666666666667</v>
      </c>
      <c r="P4371">
        <v>590</v>
      </c>
      <c r="Q4371" s="17">
        <f>IFERROR(Flights[[#This Row],[Distance]]/Flights[[#This Row],[Length (hr)]],"")</f>
        <v>354</v>
      </c>
      <c r="R4371" s="1">
        <v>0.59513888888888888</v>
      </c>
      <c r="S4371" s="1">
        <v>0.59444444444444444</v>
      </c>
      <c r="T4371">
        <v>-1</v>
      </c>
      <c r="U4371" t="str">
        <f>IF(Flights[[#This Row],[Arrival Delay]]="","Cancelled",IF(Flights[[#This Row],[Arrival Delay]]&gt;15,"Delayed","On time"))</f>
        <v>On time</v>
      </c>
      <c r="V4371" t="str">
        <f>IF(Flights[[#This Row],[Status]]&lt;&gt;"Delayed","",IF(Flights[[#This Row],[Arrival Delay]]&gt;120,"Severe",IF(Flights[[#This Row],[Arrival Delay]]&gt;60,"Major","Moderate")))</f>
        <v/>
      </c>
      <c r="X4371" t="str">
        <f>IF(OR(AND(Flights[[#This Row],[Status]]="Cancelled",Flights[[#This Row],[Cancellation Reason]]="Airline/Carrier"),Flights[[#This Row],[Delay Type]]="Severe"),"Yes","No")</f>
        <v>No</v>
      </c>
    </row>
    <row r="4372" spans="1:24" x14ac:dyDescent="0.25">
      <c r="A4372" s="3">
        <v>42322</v>
      </c>
      <c r="B4372">
        <f>WEEKNUM(Flights[[#This Row],[Date]],2)</f>
        <v>46</v>
      </c>
      <c r="C4372">
        <f>WEEKDAY(Flights[[#This Row],[Date]],2)</f>
        <v>6</v>
      </c>
      <c r="D4372" t="s">
        <v>199</v>
      </c>
      <c r="E4372" t="s">
        <v>1987</v>
      </c>
      <c r="F4372" t="s">
        <v>0</v>
      </c>
      <c r="G4372" t="s">
        <v>27</v>
      </c>
      <c r="H4372" t="str">
        <f>_xlfn.XLOOKUP(Flights[[#This Row],[Destination]],Airports!$A$1:$A$77,Airports!$D$1:$D$77,"Code not found")</f>
        <v>Charlotte</v>
      </c>
      <c r="I4372" t="str" cm="1">
        <f t="array" ref="I4372">_xlfn.XLOOKUP(Flights[[#This Row],[Destination]],_xlfn._TRO_TRAILING(Airports!A:A),_xlfn._TRO_TRAILING(Airports!E:E),"Code not found")</f>
        <v>NC</v>
      </c>
      <c r="J4372" s="1">
        <v>0.55555555555555558</v>
      </c>
      <c r="K4372">
        <f>HOUR(Flights[[#This Row],[Scheduled Departure]])</f>
        <v>13</v>
      </c>
      <c r="L4372" s="1">
        <v>0.55347222222222225</v>
      </c>
      <c r="M4372">
        <v>-3</v>
      </c>
      <c r="N4372">
        <v>273</v>
      </c>
      <c r="O4372" s="14">
        <f>Flights[[#This Row],[Length (min)]]/60</f>
        <v>4.55</v>
      </c>
      <c r="P4372">
        <v>2125</v>
      </c>
      <c r="Q4372" s="17">
        <f>IFERROR(Flights[[#This Row],[Distance]]/Flights[[#This Row],[Length (hr)]],"")</f>
        <v>467.03296703296706</v>
      </c>
      <c r="R4372" s="1">
        <v>0.87708333333333333</v>
      </c>
      <c r="S4372" s="1">
        <v>0.86805555555555558</v>
      </c>
      <c r="T4372">
        <v>-13</v>
      </c>
      <c r="U4372" t="str">
        <f>IF(Flights[[#This Row],[Arrival Delay]]="","Cancelled",IF(Flights[[#This Row],[Arrival Delay]]&gt;15,"Delayed","On time"))</f>
        <v>On time</v>
      </c>
      <c r="V4372" t="str">
        <f>IF(Flights[[#This Row],[Status]]&lt;&gt;"Delayed","",IF(Flights[[#This Row],[Arrival Delay]]&gt;120,"Severe",IF(Flights[[#This Row],[Arrival Delay]]&gt;60,"Major","Moderate")))</f>
        <v/>
      </c>
      <c r="X4372" t="str">
        <f>IF(OR(AND(Flights[[#This Row],[Status]]="Cancelled",Flights[[#This Row],[Cancellation Reason]]="Airline/Carrier"),Flights[[#This Row],[Delay Type]]="Severe"),"Yes","No")</f>
        <v>No</v>
      </c>
    </row>
    <row r="4373" spans="1:24" x14ac:dyDescent="0.25">
      <c r="A4373" s="3">
        <v>42322</v>
      </c>
      <c r="B4373">
        <f>WEEKNUM(Flights[[#This Row],[Date]],2)</f>
        <v>46</v>
      </c>
      <c r="C4373">
        <f>WEEKDAY(Flights[[#This Row],[Date]],2)</f>
        <v>6</v>
      </c>
      <c r="D4373" t="s">
        <v>227</v>
      </c>
      <c r="E4373" t="s">
        <v>1987</v>
      </c>
      <c r="F4373" t="s">
        <v>0</v>
      </c>
      <c r="G4373" t="s">
        <v>9</v>
      </c>
      <c r="H4373" t="str">
        <f>_xlfn.XLOOKUP(Flights[[#This Row],[Destination]],Airports!$A$1:$A$77,Airports!$D$1:$D$77,"Code not found")</f>
        <v>San Francisco</v>
      </c>
      <c r="I4373" t="str" cm="1">
        <f t="array" ref="I4373">_xlfn.XLOOKUP(Flights[[#This Row],[Destination]],_xlfn._TRO_TRAILING(Airports!A:A),_xlfn._TRO_TRAILING(Airports!E:E),"Code not found")</f>
        <v>CA</v>
      </c>
      <c r="J4373" s="1">
        <v>0.76041666666666663</v>
      </c>
      <c r="K4373">
        <f>HOUR(Flights[[#This Row],[Scheduled Departure]])</f>
        <v>18</v>
      </c>
      <c r="L4373" s="1">
        <v>0.77083333333333337</v>
      </c>
      <c r="M4373">
        <v>15</v>
      </c>
      <c r="N4373">
        <v>72</v>
      </c>
      <c r="O4373" s="14">
        <f>Flights[[#This Row],[Length (min)]]/60</f>
        <v>1.2</v>
      </c>
      <c r="P4373">
        <v>337</v>
      </c>
      <c r="Q4373" s="17">
        <f>IFERROR(Flights[[#This Row],[Distance]]/Flights[[#This Row],[Length (hr)]],"")</f>
        <v>280.83333333333337</v>
      </c>
      <c r="R4373" s="1">
        <v>0.81805555555555554</v>
      </c>
      <c r="S4373" s="1">
        <v>0.8208333333333333</v>
      </c>
      <c r="T4373">
        <v>4</v>
      </c>
      <c r="U4373" t="str">
        <f>IF(Flights[[#This Row],[Arrival Delay]]="","Cancelled",IF(Flights[[#This Row],[Arrival Delay]]&gt;15,"Delayed","On time"))</f>
        <v>On time</v>
      </c>
      <c r="V4373" t="str">
        <f>IF(Flights[[#This Row],[Status]]&lt;&gt;"Delayed","",IF(Flights[[#This Row],[Arrival Delay]]&gt;120,"Severe",IF(Flights[[#This Row],[Arrival Delay]]&gt;60,"Major","Moderate")))</f>
        <v/>
      </c>
      <c r="X4373" t="str">
        <f>IF(OR(AND(Flights[[#This Row],[Status]]="Cancelled",Flights[[#This Row],[Cancellation Reason]]="Airline/Carrier"),Flights[[#This Row],[Delay Type]]="Severe"),"Yes","No")</f>
        <v>No</v>
      </c>
    </row>
    <row r="4374" spans="1:24" x14ac:dyDescent="0.25">
      <c r="A4374" s="3">
        <v>42322</v>
      </c>
      <c r="B4374">
        <f>WEEKNUM(Flights[[#This Row],[Date]],2)</f>
        <v>46</v>
      </c>
      <c r="C4374">
        <f>WEEKDAY(Flights[[#This Row],[Date]],2)</f>
        <v>6</v>
      </c>
      <c r="D4374" t="s">
        <v>1621</v>
      </c>
      <c r="E4374" t="s">
        <v>1994</v>
      </c>
      <c r="F4374" t="s">
        <v>0</v>
      </c>
      <c r="G4374" t="s">
        <v>3</v>
      </c>
      <c r="H4374" t="str">
        <f>_xlfn.XLOOKUP(Flights[[#This Row],[Destination]],Airports!$A$1:$A$77,Airports!$D$1:$D$77,"Code not found")</f>
        <v>Dallas</v>
      </c>
      <c r="I4374" t="str" cm="1">
        <f t="array" ref="I4374">_xlfn.XLOOKUP(Flights[[#This Row],[Destination]],_xlfn._TRO_TRAILING(Airports!A:A),_xlfn._TRO_TRAILING(Airports!E:E),"Code not found")</f>
        <v>TX</v>
      </c>
      <c r="J4374" s="1">
        <v>0.80277777777777781</v>
      </c>
      <c r="K4374">
        <f>HOUR(Flights[[#This Row],[Scheduled Departure]])</f>
        <v>19</v>
      </c>
      <c r="L4374" s="1">
        <v>0.8041666666666667</v>
      </c>
      <c r="M4374">
        <v>2</v>
      </c>
      <c r="N4374">
        <v>166</v>
      </c>
      <c r="O4374" s="14">
        <f>Flights[[#This Row],[Length (min)]]/60</f>
        <v>2.7666666666666666</v>
      </c>
      <c r="P4374">
        <v>1235</v>
      </c>
      <c r="Q4374" s="17">
        <f>IFERROR(Flights[[#This Row],[Distance]]/Flights[[#This Row],[Length (hr)]],"")</f>
        <v>446.3855421686747</v>
      </c>
      <c r="R4374" s="1">
        <v>9.7222222222222224E-3</v>
      </c>
      <c r="S4374" s="1">
        <v>2.7777777777777779E-3</v>
      </c>
      <c r="T4374">
        <v>-10</v>
      </c>
      <c r="U4374" t="str">
        <f>IF(Flights[[#This Row],[Arrival Delay]]="","Cancelled",IF(Flights[[#This Row],[Arrival Delay]]&gt;15,"Delayed","On time"))</f>
        <v>On time</v>
      </c>
      <c r="V4374" t="str">
        <f>IF(Flights[[#This Row],[Status]]&lt;&gt;"Delayed","",IF(Flights[[#This Row],[Arrival Delay]]&gt;120,"Severe",IF(Flights[[#This Row],[Arrival Delay]]&gt;60,"Major","Moderate")))</f>
        <v/>
      </c>
      <c r="X4374" t="str">
        <f>IF(OR(AND(Flights[[#This Row],[Status]]="Cancelled",Flights[[#This Row],[Cancellation Reason]]="Airline/Carrier"),Flights[[#This Row],[Delay Type]]="Severe"),"Yes","No")</f>
        <v>No</v>
      </c>
    </row>
    <row r="4375" spans="1:24" x14ac:dyDescent="0.25">
      <c r="A4375" s="3">
        <v>42322</v>
      </c>
      <c r="B4375">
        <f>WEEKNUM(Flights[[#This Row],[Date]],2)</f>
        <v>46</v>
      </c>
      <c r="C4375">
        <f>WEEKDAY(Flights[[#This Row],[Date]],2)</f>
        <v>6</v>
      </c>
      <c r="D4375" t="s">
        <v>1551</v>
      </c>
      <c r="E4375" t="s">
        <v>1991</v>
      </c>
      <c r="F4375" t="s">
        <v>0</v>
      </c>
      <c r="G4375" t="s">
        <v>24</v>
      </c>
      <c r="H4375" t="str">
        <f>_xlfn.XLOOKUP(Flights[[#This Row],[Destination]],Airports!$A$1:$A$77,Airports!$D$1:$D$77,"Code not found")</f>
        <v>Portland</v>
      </c>
      <c r="I4375" t="str" cm="1">
        <f t="array" ref="I4375">_xlfn.XLOOKUP(Flights[[#This Row],[Destination]],_xlfn._TRO_TRAILING(Airports!A:A),_xlfn._TRO_TRAILING(Airports!E:E),"Code not found")</f>
        <v>OR</v>
      </c>
      <c r="J4375" s="1">
        <v>0.81944444444444442</v>
      </c>
      <c r="K4375">
        <f>HOUR(Flights[[#This Row],[Scheduled Departure]])</f>
        <v>19</v>
      </c>
      <c r="L4375" s="1">
        <v>0.81597222222222221</v>
      </c>
      <c r="M4375">
        <v>-5</v>
      </c>
      <c r="N4375">
        <v>130</v>
      </c>
      <c r="O4375" s="14">
        <f>Flights[[#This Row],[Length (min)]]/60</f>
        <v>2.1666666666666665</v>
      </c>
      <c r="P4375">
        <v>834</v>
      </c>
      <c r="Q4375" s="17">
        <f>IFERROR(Flights[[#This Row],[Distance]]/Flights[[#This Row],[Length (hr)]],"")</f>
        <v>384.92307692307696</v>
      </c>
      <c r="R4375" s="1">
        <v>0.92291666666666672</v>
      </c>
      <c r="S4375" s="1">
        <v>0.90625</v>
      </c>
      <c r="T4375">
        <v>-24</v>
      </c>
      <c r="U4375" t="str">
        <f>IF(Flights[[#This Row],[Arrival Delay]]="","Cancelled",IF(Flights[[#This Row],[Arrival Delay]]&gt;15,"Delayed","On time"))</f>
        <v>On time</v>
      </c>
      <c r="V4375" t="str">
        <f>IF(Flights[[#This Row],[Status]]&lt;&gt;"Delayed","",IF(Flights[[#This Row],[Arrival Delay]]&gt;120,"Severe",IF(Flights[[#This Row],[Arrival Delay]]&gt;60,"Major","Moderate")))</f>
        <v/>
      </c>
      <c r="X4375" t="str">
        <f>IF(OR(AND(Flights[[#This Row],[Status]]="Cancelled",Flights[[#This Row],[Cancellation Reason]]="Airline/Carrier"),Flights[[#This Row],[Delay Type]]="Severe"),"Yes","No")</f>
        <v>No</v>
      </c>
    </row>
    <row r="4376" spans="1:24" x14ac:dyDescent="0.25">
      <c r="A4376" s="3">
        <v>42322</v>
      </c>
      <c r="B4376">
        <f>WEEKNUM(Flights[[#This Row],[Date]],2)</f>
        <v>46</v>
      </c>
      <c r="C4376">
        <f>WEEKDAY(Flights[[#This Row],[Date]],2)</f>
        <v>6</v>
      </c>
      <c r="D4376" t="s">
        <v>648</v>
      </c>
      <c r="E4376" t="s">
        <v>1992</v>
      </c>
      <c r="F4376" t="s">
        <v>0</v>
      </c>
      <c r="G4376" t="s">
        <v>12</v>
      </c>
      <c r="H4376" t="str">
        <f>_xlfn.XLOOKUP(Flights[[#This Row],[Destination]],Airports!$A$1:$A$77,Airports!$D$1:$D$77,"Code not found")</f>
        <v>New York</v>
      </c>
      <c r="I4376" t="str" cm="1">
        <f t="array" ref="I4376">_xlfn.XLOOKUP(Flights[[#This Row],[Destination]],_xlfn._TRO_TRAILING(Airports!A:A),_xlfn._TRO_TRAILING(Airports!E:E),"Code not found")</f>
        <v>NY</v>
      </c>
      <c r="J4376" s="1">
        <v>0.88541666666666663</v>
      </c>
      <c r="K4376">
        <f>HOUR(Flights[[#This Row],[Scheduled Departure]])</f>
        <v>21</v>
      </c>
      <c r="L4376" s="1">
        <v>0.89583333333333337</v>
      </c>
      <c r="M4376">
        <v>15</v>
      </c>
      <c r="N4376">
        <v>312</v>
      </c>
      <c r="O4376" s="14">
        <f>Flights[[#This Row],[Length (min)]]/60</f>
        <v>5.2</v>
      </c>
      <c r="P4376">
        <v>2475</v>
      </c>
      <c r="Q4376" s="17">
        <f>IFERROR(Flights[[#This Row],[Distance]]/Flights[[#This Row],[Length (hr)]],"")</f>
        <v>475.96153846153845</v>
      </c>
      <c r="R4376" s="1">
        <v>0.22152777777777777</v>
      </c>
      <c r="S4376" s="1">
        <v>0.23749999999999999</v>
      </c>
      <c r="T4376">
        <v>23</v>
      </c>
      <c r="U4376" t="str">
        <f>IF(Flights[[#This Row],[Arrival Delay]]="","Cancelled",IF(Flights[[#This Row],[Arrival Delay]]&gt;15,"Delayed","On time"))</f>
        <v>Delayed</v>
      </c>
      <c r="V4376" t="str">
        <f>IF(Flights[[#This Row],[Status]]&lt;&gt;"Delayed","",IF(Flights[[#This Row],[Arrival Delay]]&gt;120,"Severe",IF(Flights[[#This Row],[Arrival Delay]]&gt;60,"Major","Moderate")))</f>
        <v>Moderate</v>
      </c>
      <c r="X4376" t="str">
        <f>IF(OR(AND(Flights[[#This Row],[Status]]="Cancelled",Flights[[#This Row],[Cancellation Reason]]="Airline/Carrier"),Flights[[#This Row],[Delay Type]]="Severe"),"Yes","No")</f>
        <v>No</v>
      </c>
    </row>
    <row r="4377" spans="1:24" x14ac:dyDescent="0.25">
      <c r="A4377" s="3">
        <v>42322</v>
      </c>
      <c r="B4377">
        <f>WEEKNUM(Flights[[#This Row],[Date]],2)</f>
        <v>46</v>
      </c>
      <c r="C4377">
        <f>WEEKDAY(Flights[[#This Row],[Date]],2)</f>
        <v>6</v>
      </c>
      <c r="D4377" t="s">
        <v>1798</v>
      </c>
      <c r="E4377" t="s">
        <v>1991</v>
      </c>
      <c r="F4377" t="s">
        <v>0</v>
      </c>
      <c r="G4377" t="s">
        <v>344</v>
      </c>
      <c r="H4377" t="str">
        <f>_xlfn.XLOOKUP(Flights[[#This Row],[Destination]],Airports!$A$1:$A$77,Airports!$D$1:$D$77,"Code not found")</f>
        <v>Seattle</v>
      </c>
      <c r="I4377" t="str" cm="1">
        <f t="array" ref="I4377">_xlfn.XLOOKUP(Flights[[#This Row],[Destination]],_xlfn._TRO_TRAILING(Airports!A:A),_xlfn._TRO_TRAILING(Airports!E:E),"Code not found")</f>
        <v>WA</v>
      </c>
      <c r="J4377" s="1">
        <v>0.91319444444444442</v>
      </c>
      <c r="K4377">
        <f>HOUR(Flights[[#This Row],[Scheduled Departure]])</f>
        <v>21</v>
      </c>
      <c r="L4377" s="1">
        <v>0.91111111111111109</v>
      </c>
      <c r="M4377">
        <v>-3</v>
      </c>
      <c r="N4377">
        <v>140</v>
      </c>
      <c r="O4377" s="14">
        <f>Flights[[#This Row],[Length (min)]]/60</f>
        <v>2.3333333333333335</v>
      </c>
      <c r="P4377">
        <v>954</v>
      </c>
      <c r="Q4377" s="17">
        <f>IFERROR(Flights[[#This Row],[Distance]]/Flights[[#This Row],[Length (hr)]],"")</f>
        <v>408.85714285714283</v>
      </c>
      <c r="R4377" s="1">
        <v>2.5694444444444443E-2</v>
      </c>
      <c r="S4377" s="1">
        <v>8.3333333333333332E-3</v>
      </c>
      <c r="T4377">
        <v>-25</v>
      </c>
      <c r="U4377" t="str">
        <f>IF(Flights[[#This Row],[Arrival Delay]]="","Cancelled",IF(Flights[[#This Row],[Arrival Delay]]&gt;15,"Delayed","On time"))</f>
        <v>On time</v>
      </c>
      <c r="V4377" t="str">
        <f>IF(Flights[[#This Row],[Status]]&lt;&gt;"Delayed","",IF(Flights[[#This Row],[Arrival Delay]]&gt;120,"Severe",IF(Flights[[#This Row],[Arrival Delay]]&gt;60,"Major","Moderate")))</f>
        <v/>
      </c>
      <c r="X4377" t="str">
        <f>IF(OR(AND(Flights[[#This Row],[Status]]="Cancelled",Flights[[#This Row],[Cancellation Reason]]="Airline/Carrier"),Flights[[#This Row],[Delay Type]]="Severe"),"Yes","No")</f>
        <v>No</v>
      </c>
    </row>
    <row r="4378" spans="1:24" x14ac:dyDescent="0.25">
      <c r="A4378" s="3">
        <v>42322</v>
      </c>
      <c r="B4378">
        <f>WEEKNUM(Flights[[#This Row],[Date]],2)</f>
        <v>46</v>
      </c>
      <c r="C4378">
        <f>WEEKDAY(Flights[[#This Row],[Date]],2)</f>
        <v>6</v>
      </c>
      <c r="D4378" t="s">
        <v>1852</v>
      </c>
      <c r="E4378" t="s">
        <v>1994</v>
      </c>
      <c r="F4378" t="s">
        <v>0</v>
      </c>
      <c r="G4378" t="s">
        <v>351</v>
      </c>
      <c r="H4378" t="str">
        <f>_xlfn.XLOOKUP(Flights[[#This Row],[Destination]],Airports!$A$1:$A$77,Airports!$D$1:$D$77,"Code not found")</f>
        <v>Sacramento</v>
      </c>
      <c r="I4378" t="str" cm="1">
        <f t="array" ref="I4378">_xlfn.XLOOKUP(Flights[[#This Row],[Destination]],_xlfn._TRO_TRAILING(Airports!A:A),_xlfn._TRO_TRAILING(Airports!E:E),"Code not found")</f>
        <v>CA</v>
      </c>
      <c r="J4378" s="1">
        <v>0.93055555555555558</v>
      </c>
      <c r="K4378">
        <f>HOUR(Flights[[#This Row],[Scheduled Departure]])</f>
        <v>22</v>
      </c>
      <c r="L4378" s="1">
        <v>0.9291666666666667</v>
      </c>
      <c r="M4378">
        <v>-2</v>
      </c>
      <c r="N4378">
        <v>79</v>
      </c>
      <c r="O4378" s="14">
        <f>Flights[[#This Row],[Length (min)]]/60</f>
        <v>1.3166666666666667</v>
      </c>
      <c r="P4378">
        <v>373</v>
      </c>
      <c r="Q4378" s="17">
        <f>IFERROR(Flights[[#This Row],[Distance]]/Flights[[#This Row],[Length (hr)]],"")</f>
        <v>283.29113924050631</v>
      </c>
      <c r="R4378" s="1">
        <v>0.99236111111111114</v>
      </c>
      <c r="S4378" s="1">
        <v>0.98402777777777772</v>
      </c>
      <c r="T4378">
        <v>-12</v>
      </c>
      <c r="U4378" t="str">
        <f>IF(Flights[[#This Row],[Arrival Delay]]="","Cancelled",IF(Flights[[#This Row],[Arrival Delay]]&gt;15,"Delayed","On time"))</f>
        <v>On time</v>
      </c>
      <c r="V4378" t="str">
        <f>IF(Flights[[#This Row],[Status]]&lt;&gt;"Delayed","",IF(Flights[[#This Row],[Arrival Delay]]&gt;120,"Severe",IF(Flights[[#This Row],[Arrival Delay]]&gt;60,"Major","Moderate")))</f>
        <v/>
      </c>
      <c r="X4378" t="str">
        <f>IF(OR(AND(Flights[[#This Row],[Status]]="Cancelled",Flights[[#This Row],[Cancellation Reason]]="Airline/Carrier"),Flights[[#This Row],[Delay Type]]="Severe"),"Yes","No")</f>
        <v>No</v>
      </c>
    </row>
    <row r="4379" spans="1:24" x14ac:dyDescent="0.25">
      <c r="A4379" s="3">
        <v>42323</v>
      </c>
      <c r="B4379">
        <f>WEEKNUM(Flights[[#This Row],[Date]],2)</f>
        <v>46</v>
      </c>
      <c r="C4379">
        <f>WEEKDAY(Flights[[#This Row],[Date]],2)</f>
        <v>7</v>
      </c>
      <c r="D4379" t="s">
        <v>1382</v>
      </c>
      <c r="E4379" t="s">
        <v>1998</v>
      </c>
      <c r="F4379" t="s">
        <v>0</v>
      </c>
      <c r="G4379" t="s">
        <v>4</v>
      </c>
      <c r="H4379" t="str">
        <f>_xlfn.XLOOKUP(Flights[[#This Row],[Destination]],Airports!$A$1:$A$77,Airports!$D$1:$D$77,"Code not found")</f>
        <v>Chicago</v>
      </c>
      <c r="I4379" t="str" cm="1">
        <f t="array" ref="I4379">_xlfn.XLOOKUP(Flights[[#This Row],[Destination]],_xlfn._TRO_TRAILING(Airports!A:A),_xlfn._TRO_TRAILING(Airports!E:E),"Code not found")</f>
        <v>IL</v>
      </c>
      <c r="J4379" s="1">
        <v>1.0416666666666666E-2</v>
      </c>
      <c r="K4379">
        <f>HOUR(Flights[[#This Row],[Scheduled Departure]])</f>
        <v>0</v>
      </c>
      <c r="L4379" s="1">
        <v>2.1527777777777778E-2</v>
      </c>
      <c r="M4379">
        <v>16</v>
      </c>
      <c r="N4379">
        <v>238</v>
      </c>
      <c r="O4379" s="14">
        <f>Flights[[#This Row],[Length (min)]]/60</f>
        <v>3.9666666666666668</v>
      </c>
      <c r="P4379">
        <v>1744</v>
      </c>
      <c r="Q4379" s="17">
        <f>IFERROR(Flights[[#This Row],[Distance]]/Flights[[#This Row],[Length (hr)]],"")</f>
        <v>439.66386554621846</v>
      </c>
      <c r="R4379" s="1">
        <v>0.25694444444444442</v>
      </c>
      <c r="S4379" s="1">
        <v>0.27013888888888887</v>
      </c>
      <c r="T4379">
        <v>19</v>
      </c>
      <c r="U4379" t="str">
        <f>IF(Flights[[#This Row],[Arrival Delay]]="","Cancelled",IF(Flights[[#This Row],[Arrival Delay]]&gt;15,"Delayed","On time"))</f>
        <v>Delayed</v>
      </c>
      <c r="V4379" t="str">
        <f>IF(Flights[[#This Row],[Status]]&lt;&gt;"Delayed","",IF(Flights[[#This Row],[Arrival Delay]]&gt;120,"Severe",IF(Flights[[#This Row],[Arrival Delay]]&gt;60,"Major","Moderate")))</f>
        <v>Moderate</v>
      </c>
      <c r="X4379" t="str">
        <f>IF(OR(AND(Flights[[#This Row],[Status]]="Cancelled",Flights[[#This Row],[Cancellation Reason]]="Airline/Carrier"),Flights[[#This Row],[Delay Type]]="Severe"),"Yes","No")</f>
        <v>No</v>
      </c>
    </row>
    <row r="4380" spans="1:24" x14ac:dyDescent="0.25">
      <c r="A4380" s="3">
        <v>42323</v>
      </c>
      <c r="B4380">
        <f>WEEKNUM(Flights[[#This Row],[Date]],2)</f>
        <v>46</v>
      </c>
      <c r="C4380">
        <f>WEEKDAY(Flights[[#This Row],[Date]],2)</f>
        <v>7</v>
      </c>
      <c r="D4380" t="s">
        <v>45</v>
      </c>
      <c r="E4380" t="s">
        <v>1987</v>
      </c>
      <c r="F4380" t="s">
        <v>0</v>
      </c>
      <c r="G4380" t="s">
        <v>13</v>
      </c>
      <c r="H4380" t="str">
        <f>_xlfn.XLOOKUP(Flights[[#This Row],[Destination]],Airports!$A$1:$A$77,Airports!$D$1:$D$77,"Code not found")</f>
        <v>Orlando</v>
      </c>
      <c r="I4380" t="str" cm="1">
        <f t="array" ref="I4380">_xlfn.XLOOKUP(Flights[[#This Row],[Destination]],_xlfn._TRO_TRAILING(Airports!A:A),_xlfn._TRO_TRAILING(Airports!E:E),"Code not found")</f>
        <v>FL</v>
      </c>
      <c r="J4380" s="1">
        <v>0.33333333333333331</v>
      </c>
      <c r="K4380">
        <f>HOUR(Flights[[#This Row],[Scheduled Departure]])</f>
        <v>8</v>
      </c>
      <c r="L4380" s="1">
        <v>0.33194444444444443</v>
      </c>
      <c r="M4380">
        <v>-2</v>
      </c>
      <c r="N4380">
        <v>278</v>
      </c>
      <c r="O4380" s="14">
        <f>Flights[[#This Row],[Length (min)]]/60</f>
        <v>4.6333333333333337</v>
      </c>
      <c r="P4380">
        <v>2218</v>
      </c>
      <c r="Q4380" s="17">
        <f>IFERROR(Flights[[#This Row],[Distance]]/Flights[[#This Row],[Length (hr)]],"")</f>
        <v>478.70503597122297</v>
      </c>
      <c r="R4380" s="1">
        <v>0.65625</v>
      </c>
      <c r="S4380" s="1">
        <v>0.65</v>
      </c>
      <c r="T4380">
        <v>-9</v>
      </c>
      <c r="U4380" t="str">
        <f>IF(Flights[[#This Row],[Arrival Delay]]="","Cancelled",IF(Flights[[#This Row],[Arrival Delay]]&gt;15,"Delayed","On time"))</f>
        <v>On time</v>
      </c>
      <c r="V4380" t="str">
        <f>IF(Flights[[#This Row],[Status]]&lt;&gt;"Delayed","",IF(Flights[[#This Row],[Arrival Delay]]&gt;120,"Severe",IF(Flights[[#This Row],[Arrival Delay]]&gt;60,"Major","Moderate")))</f>
        <v/>
      </c>
      <c r="X4380" t="str">
        <f>IF(OR(AND(Flights[[#This Row],[Status]]="Cancelled",Flights[[#This Row],[Cancellation Reason]]="Airline/Carrier"),Flights[[#This Row],[Delay Type]]="Severe"),"Yes","No")</f>
        <v>No</v>
      </c>
    </row>
    <row r="4381" spans="1:24" x14ac:dyDescent="0.25">
      <c r="A4381" s="3">
        <v>42323</v>
      </c>
      <c r="B4381">
        <f>WEEKNUM(Flights[[#This Row],[Date]],2)</f>
        <v>46</v>
      </c>
      <c r="C4381">
        <f>WEEKDAY(Flights[[#This Row],[Date]],2)</f>
        <v>7</v>
      </c>
      <c r="D4381" t="s">
        <v>589</v>
      </c>
      <c r="E4381" t="s">
        <v>1990</v>
      </c>
      <c r="F4381" t="s">
        <v>0</v>
      </c>
      <c r="G4381" t="s">
        <v>10</v>
      </c>
      <c r="H4381" t="str">
        <f>_xlfn.XLOOKUP(Flights[[#This Row],[Destination]],Airports!$A$1:$A$77,Airports!$D$1:$D$77,"Code not found")</f>
        <v>Boston</v>
      </c>
      <c r="I4381" t="str" cm="1">
        <f t="array" ref="I4381">_xlfn.XLOOKUP(Flights[[#This Row],[Destination]],_xlfn._TRO_TRAILING(Airports!A:A),_xlfn._TRO_TRAILING(Airports!E:E),"Code not found")</f>
        <v>MA</v>
      </c>
      <c r="J4381" s="1">
        <v>0.34375</v>
      </c>
      <c r="K4381">
        <f>HOUR(Flights[[#This Row],[Scheduled Departure]])</f>
        <v>8</v>
      </c>
      <c r="L4381" s="1">
        <v>0.34583333333333333</v>
      </c>
      <c r="M4381">
        <v>3</v>
      </c>
      <c r="N4381">
        <v>319</v>
      </c>
      <c r="O4381" s="14">
        <f>Flights[[#This Row],[Length (min)]]/60</f>
        <v>5.3166666666666664</v>
      </c>
      <c r="P4381">
        <v>2611</v>
      </c>
      <c r="Q4381" s="17">
        <f>IFERROR(Flights[[#This Row],[Distance]]/Flights[[#This Row],[Length (hr)]],"")</f>
        <v>491.09717868338561</v>
      </c>
      <c r="R4381" s="1">
        <v>0.69652777777777775</v>
      </c>
      <c r="S4381" s="1">
        <v>0.69236111111111109</v>
      </c>
      <c r="T4381">
        <v>-6</v>
      </c>
      <c r="U4381" t="str">
        <f>IF(Flights[[#This Row],[Arrival Delay]]="","Cancelled",IF(Flights[[#This Row],[Arrival Delay]]&gt;15,"Delayed","On time"))</f>
        <v>On time</v>
      </c>
      <c r="V4381" t="str">
        <f>IF(Flights[[#This Row],[Status]]&lt;&gt;"Delayed","",IF(Flights[[#This Row],[Arrival Delay]]&gt;120,"Severe",IF(Flights[[#This Row],[Arrival Delay]]&gt;60,"Major","Moderate")))</f>
        <v/>
      </c>
      <c r="X4381" t="str">
        <f>IF(OR(AND(Flights[[#This Row],[Status]]="Cancelled",Flights[[#This Row],[Cancellation Reason]]="Airline/Carrier"),Flights[[#This Row],[Delay Type]]="Severe"),"Yes","No")</f>
        <v>No</v>
      </c>
    </row>
    <row r="4382" spans="1:24" x14ac:dyDescent="0.25">
      <c r="A4382" s="3">
        <v>42323</v>
      </c>
      <c r="B4382">
        <f>WEEKNUM(Flights[[#This Row],[Date]],2)</f>
        <v>46</v>
      </c>
      <c r="C4382">
        <f>WEEKDAY(Flights[[#This Row],[Date]],2)</f>
        <v>7</v>
      </c>
      <c r="D4382" t="s">
        <v>1078</v>
      </c>
      <c r="E4382" t="s">
        <v>1994</v>
      </c>
      <c r="F4382" t="s">
        <v>0</v>
      </c>
      <c r="G4382" t="s">
        <v>349</v>
      </c>
      <c r="H4382" t="str">
        <f>_xlfn.XLOOKUP(Flights[[#This Row],[Destination]],Airports!$A$1:$A$77,Airports!$D$1:$D$77,"Code not found")</f>
        <v>Salt Lake City</v>
      </c>
      <c r="I4382" t="str" cm="1">
        <f t="array" ref="I4382">_xlfn.XLOOKUP(Flights[[#This Row],[Destination]],_xlfn._TRO_TRAILING(Airports!A:A),_xlfn._TRO_TRAILING(Airports!E:E),"Code not found")</f>
        <v>UT</v>
      </c>
      <c r="J4382" s="1">
        <v>0.36805555555555558</v>
      </c>
      <c r="K4382">
        <f>HOUR(Flights[[#This Row],[Scheduled Departure]])</f>
        <v>8</v>
      </c>
      <c r="L4382" s="1">
        <v>0</v>
      </c>
      <c r="O4382" s="14">
        <f>Flights[[#This Row],[Length (min)]]/60</f>
        <v>0</v>
      </c>
      <c r="P4382">
        <v>590</v>
      </c>
      <c r="Q4382" s="17" t="str">
        <f>IFERROR(Flights[[#This Row],[Distance]]/Flights[[#This Row],[Length (hr)]],"")</f>
        <v/>
      </c>
      <c r="R4382" s="1">
        <v>0.48958333333333331</v>
      </c>
      <c r="S4382" s="1">
        <v>0</v>
      </c>
      <c r="U4382" t="str">
        <f>IF(Flights[[#This Row],[Arrival Delay]]="","Cancelled",IF(Flights[[#This Row],[Arrival Delay]]&gt;15,"Delayed","On time"))</f>
        <v>Cancelled</v>
      </c>
      <c r="V4382" t="str">
        <f>IF(Flights[[#This Row],[Status]]&lt;&gt;"Delayed","",IF(Flights[[#This Row],[Arrival Delay]]&gt;120,"Severe",IF(Flights[[#This Row],[Arrival Delay]]&gt;60,"Major","Moderate")))</f>
        <v/>
      </c>
      <c r="W4382" t="s">
        <v>8</v>
      </c>
      <c r="X4382" t="str">
        <f>IF(OR(AND(Flights[[#This Row],[Status]]="Cancelled",Flights[[#This Row],[Cancellation Reason]]="Airline/Carrier"),Flights[[#This Row],[Delay Type]]="Severe"),"Yes","No")</f>
        <v>Yes</v>
      </c>
    </row>
    <row r="4383" spans="1:24" x14ac:dyDescent="0.25">
      <c r="A4383" s="3">
        <v>42323</v>
      </c>
      <c r="B4383">
        <f>WEEKNUM(Flights[[#This Row],[Date]],2)</f>
        <v>46</v>
      </c>
      <c r="C4383">
        <f>WEEKDAY(Flights[[#This Row],[Date]],2)</f>
        <v>7</v>
      </c>
      <c r="D4383" t="s">
        <v>430</v>
      </c>
      <c r="E4383" t="s">
        <v>1989</v>
      </c>
      <c r="F4383" t="s">
        <v>0</v>
      </c>
      <c r="G4383" t="s">
        <v>26</v>
      </c>
      <c r="H4383" t="str">
        <f>_xlfn.XLOOKUP(Flights[[#This Row],[Destination]],Airports!$A$1:$A$77,Airports!$D$1:$D$77,"Code not found")</f>
        <v>Atlanta</v>
      </c>
      <c r="I4383" t="str" cm="1">
        <f t="array" ref="I4383">_xlfn.XLOOKUP(Flights[[#This Row],[Destination]],_xlfn._TRO_TRAILING(Airports!A:A),_xlfn._TRO_TRAILING(Airports!E:E),"Code not found")</f>
        <v>GA</v>
      </c>
      <c r="J4383" s="1">
        <v>0.41666666666666669</v>
      </c>
      <c r="K4383">
        <f>HOUR(Flights[[#This Row],[Scheduled Departure]])</f>
        <v>10</v>
      </c>
      <c r="L4383" s="1">
        <v>0.43055555555555558</v>
      </c>
      <c r="M4383">
        <v>20</v>
      </c>
      <c r="N4383">
        <v>232</v>
      </c>
      <c r="O4383" s="14">
        <f>Flights[[#This Row],[Length (min)]]/60</f>
        <v>3.8666666666666667</v>
      </c>
      <c r="P4383">
        <v>1947</v>
      </c>
      <c r="Q4383" s="17">
        <f>IFERROR(Flights[[#This Row],[Distance]]/Flights[[#This Row],[Length (hr)]],"")</f>
        <v>503.5344827586207</v>
      </c>
      <c r="R4383" s="1">
        <v>0.71527777777777779</v>
      </c>
      <c r="S4383" s="1">
        <v>0.71666666666666667</v>
      </c>
      <c r="T4383">
        <v>2</v>
      </c>
      <c r="U4383" t="str">
        <f>IF(Flights[[#This Row],[Arrival Delay]]="","Cancelled",IF(Flights[[#This Row],[Arrival Delay]]&gt;15,"Delayed","On time"))</f>
        <v>On time</v>
      </c>
      <c r="V4383" t="str">
        <f>IF(Flights[[#This Row],[Status]]&lt;&gt;"Delayed","",IF(Flights[[#This Row],[Arrival Delay]]&gt;120,"Severe",IF(Flights[[#This Row],[Arrival Delay]]&gt;60,"Major","Moderate")))</f>
        <v/>
      </c>
      <c r="X4383" t="str">
        <f>IF(OR(AND(Flights[[#This Row],[Status]]="Cancelled",Flights[[#This Row],[Cancellation Reason]]="Airline/Carrier"),Flights[[#This Row],[Delay Type]]="Severe"),"Yes","No")</f>
        <v>No</v>
      </c>
    </row>
    <row r="4384" spans="1:24" x14ac:dyDescent="0.25">
      <c r="A4384" s="3">
        <v>42323</v>
      </c>
      <c r="B4384">
        <f>WEEKNUM(Flights[[#This Row],[Date]],2)</f>
        <v>46</v>
      </c>
      <c r="C4384">
        <f>WEEKDAY(Flights[[#This Row],[Date]],2)</f>
        <v>7</v>
      </c>
      <c r="D4384" t="s">
        <v>1752</v>
      </c>
      <c r="E4384" t="s">
        <v>1990</v>
      </c>
      <c r="F4384" t="s">
        <v>0</v>
      </c>
      <c r="G4384" t="s">
        <v>20</v>
      </c>
      <c r="H4384" t="str">
        <f>_xlfn.XLOOKUP(Flights[[#This Row],[Destination]],Airports!$A$1:$A$77,Airports!$D$1:$D$77,"Code not found")</f>
        <v>Kahului</v>
      </c>
      <c r="I4384" t="str" cm="1">
        <f t="array" ref="I4384">_xlfn.XLOOKUP(Flights[[#This Row],[Destination]],_xlfn._TRO_TRAILING(Airports!A:A),_xlfn._TRO_TRAILING(Airports!E:E),"Code not found")</f>
        <v>HI</v>
      </c>
      <c r="J4384" s="1">
        <v>0.41666666666666669</v>
      </c>
      <c r="K4384">
        <f>HOUR(Flights[[#This Row],[Scheduled Departure]])</f>
        <v>10</v>
      </c>
      <c r="L4384" s="1">
        <v>0.4152777777777778</v>
      </c>
      <c r="M4384">
        <v>-2</v>
      </c>
      <c r="N4384">
        <v>329</v>
      </c>
      <c r="O4384" s="14">
        <f>Flights[[#This Row],[Length (min)]]/60</f>
        <v>5.4833333333333334</v>
      </c>
      <c r="P4384">
        <v>2486</v>
      </c>
      <c r="Q4384" s="17">
        <f>IFERROR(Flights[[#This Row],[Distance]]/Flights[[#This Row],[Length (hr)]],"")</f>
        <v>453.37386018237083</v>
      </c>
      <c r="R4384" s="1">
        <v>0.57361111111111107</v>
      </c>
      <c r="S4384" s="1">
        <v>0.56041666666666667</v>
      </c>
      <c r="T4384">
        <v>-19</v>
      </c>
      <c r="U4384" t="str">
        <f>IF(Flights[[#This Row],[Arrival Delay]]="","Cancelled",IF(Flights[[#This Row],[Arrival Delay]]&gt;15,"Delayed","On time"))</f>
        <v>On time</v>
      </c>
      <c r="V4384" t="str">
        <f>IF(Flights[[#This Row],[Status]]&lt;&gt;"Delayed","",IF(Flights[[#This Row],[Arrival Delay]]&gt;120,"Severe",IF(Flights[[#This Row],[Arrival Delay]]&gt;60,"Major","Moderate")))</f>
        <v/>
      </c>
      <c r="X4384" t="str">
        <f>IF(OR(AND(Flights[[#This Row],[Status]]="Cancelled",Flights[[#This Row],[Cancellation Reason]]="Airline/Carrier"),Flights[[#This Row],[Delay Type]]="Severe"),"Yes","No")</f>
        <v>No</v>
      </c>
    </row>
    <row r="4385" spans="1:24" x14ac:dyDescent="0.25">
      <c r="A4385" s="3">
        <v>42323</v>
      </c>
      <c r="B4385">
        <f>WEEKNUM(Flights[[#This Row],[Date]],2)</f>
        <v>46</v>
      </c>
      <c r="C4385">
        <f>WEEKDAY(Flights[[#This Row],[Date]],2)</f>
        <v>7</v>
      </c>
      <c r="D4385" t="s">
        <v>451</v>
      </c>
      <c r="E4385" t="s">
        <v>1996</v>
      </c>
      <c r="F4385" t="s">
        <v>0</v>
      </c>
      <c r="G4385" t="s">
        <v>4</v>
      </c>
      <c r="H4385" t="str">
        <f>_xlfn.XLOOKUP(Flights[[#This Row],[Destination]],Airports!$A$1:$A$77,Airports!$D$1:$D$77,"Code not found")</f>
        <v>Chicago</v>
      </c>
      <c r="I4385" t="str" cm="1">
        <f t="array" ref="I4385">_xlfn.XLOOKUP(Flights[[#This Row],[Destination]],_xlfn._TRO_TRAILING(Airports!A:A),_xlfn._TRO_TRAILING(Airports!E:E),"Code not found")</f>
        <v>IL</v>
      </c>
      <c r="J4385" s="1">
        <v>0.4236111111111111</v>
      </c>
      <c r="K4385">
        <f>HOUR(Flights[[#This Row],[Scheduled Departure]])</f>
        <v>10</v>
      </c>
      <c r="L4385" s="1">
        <v>0.42083333333333334</v>
      </c>
      <c r="M4385">
        <v>-4</v>
      </c>
      <c r="N4385">
        <v>227</v>
      </c>
      <c r="O4385" s="14">
        <f>Flights[[#This Row],[Length (min)]]/60</f>
        <v>3.7833333333333332</v>
      </c>
      <c r="P4385">
        <v>1744</v>
      </c>
      <c r="Q4385" s="17">
        <f>IFERROR(Flights[[#This Row],[Distance]]/Flights[[#This Row],[Length (hr)]],"")</f>
        <v>460.96916299559473</v>
      </c>
      <c r="R4385" s="1">
        <v>0.67013888888888884</v>
      </c>
      <c r="S4385" s="1">
        <v>0.66180555555555554</v>
      </c>
      <c r="T4385">
        <v>-12</v>
      </c>
      <c r="U4385" t="str">
        <f>IF(Flights[[#This Row],[Arrival Delay]]="","Cancelled",IF(Flights[[#This Row],[Arrival Delay]]&gt;15,"Delayed","On time"))</f>
        <v>On time</v>
      </c>
      <c r="V4385" t="str">
        <f>IF(Flights[[#This Row],[Status]]&lt;&gt;"Delayed","",IF(Flights[[#This Row],[Arrival Delay]]&gt;120,"Severe",IF(Flights[[#This Row],[Arrival Delay]]&gt;60,"Major","Moderate")))</f>
        <v/>
      </c>
      <c r="X4385" t="str">
        <f>IF(OR(AND(Flights[[#This Row],[Status]]="Cancelled",Flights[[#This Row],[Cancellation Reason]]="Airline/Carrier"),Flights[[#This Row],[Delay Type]]="Severe"),"Yes","No")</f>
        <v>No</v>
      </c>
    </row>
    <row r="4386" spans="1:24" x14ac:dyDescent="0.25">
      <c r="A4386" s="3">
        <v>42323</v>
      </c>
      <c r="B4386">
        <f>WEEKNUM(Flights[[#This Row],[Date]],2)</f>
        <v>46</v>
      </c>
      <c r="C4386">
        <f>WEEKDAY(Flights[[#This Row],[Date]],2)</f>
        <v>7</v>
      </c>
      <c r="D4386" t="s">
        <v>1801</v>
      </c>
      <c r="E4386" t="s">
        <v>1990</v>
      </c>
      <c r="F4386" t="s">
        <v>0</v>
      </c>
      <c r="G4386" t="s">
        <v>281</v>
      </c>
      <c r="H4386" t="str">
        <f>_xlfn.XLOOKUP(Flights[[#This Row],[Destination]],Airports!$A$1:$A$77,Airports!$D$1:$D$77,"Code not found")</f>
        <v>Newark</v>
      </c>
      <c r="I4386" t="str" cm="1">
        <f t="array" ref="I4386">_xlfn.XLOOKUP(Flights[[#This Row],[Destination]],_xlfn._TRO_TRAILING(Airports!A:A),_xlfn._TRO_TRAILING(Airports!E:E),"Code not found")</f>
        <v>NJ</v>
      </c>
      <c r="J4386" s="1">
        <v>0.42777777777777776</v>
      </c>
      <c r="K4386">
        <f>HOUR(Flights[[#This Row],[Scheduled Departure]])</f>
        <v>10</v>
      </c>
      <c r="L4386" s="1">
        <v>0.42083333333333334</v>
      </c>
      <c r="M4386">
        <v>-10</v>
      </c>
      <c r="N4386">
        <v>299</v>
      </c>
      <c r="O4386" s="14">
        <f>Flights[[#This Row],[Length (min)]]/60</f>
        <v>4.9833333333333334</v>
      </c>
      <c r="P4386">
        <v>2454</v>
      </c>
      <c r="Q4386" s="17">
        <f>IFERROR(Flights[[#This Row],[Distance]]/Flights[[#This Row],[Length (hr)]],"")</f>
        <v>492.44147157190633</v>
      </c>
      <c r="R4386" s="1">
        <v>0.77083333333333337</v>
      </c>
      <c r="S4386" s="1">
        <v>0.75347222222222221</v>
      </c>
      <c r="T4386">
        <v>-25</v>
      </c>
      <c r="U4386" t="str">
        <f>IF(Flights[[#This Row],[Arrival Delay]]="","Cancelled",IF(Flights[[#This Row],[Arrival Delay]]&gt;15,"Delayed","On time"))</f>
        <v>On time</v>
      </c>
      <c r="V4386" t="str">
        <f>IF(Flights[[#This Row],[Status]]&lt;&gt;"Delayed","",IF(Flights[[#This Row],[Arrival Delay]]&gt;120,"Severe",IF(Flights[[#This Row],[Arrival Delay]]&gt;60,"Major","Moderate")))</f>
        <v/>
      </c>
      <c r="X4386" t="str">
        <f>IF(OR(AND(Flights[[#This Row],[Status]]="Cancelled",Flights[[#This Row],[Cancellation Reason]]="Airline/Carrier"),Flights[[#This Row],[Delay Type]]="Severe"),"Yes","No")</f>
        <v>No</v>
      </c>
    </row>
    <row r="4387" spans="1:24" x14ac:dyDescent="0.25">
      <c r="A4387" s="3">
        <v>42323</v>
      </c>
      <c r="B4387">
        <f>WEEKNUM(Flights[[#This Row],[Date]],2)</f>
        <v>46</v>
      </c>
      <c r="C4387">
        <f>WEEKDAY(Flights[[#This Row],[Date]],2)</f>
        <v>7</v>
      </c>
      <c r="D4387" t="s">
        <v>629</v>
      </c>
      <c r="E4387" t="s">
        <v>1994</v>
      </c>
      <c r="F4387" t="s">
        <v>0</v>
      </c>
      <c r="G4387" t="s">
        <v>318</v>
      </c>
      <c r="H4387" t="str">
        <f>_xlfn.XLOOKUP(Flights[[#This Row],[Destination]],Airports!$A$1:$A$77,Airports!$D$1:$D$77,"Code not found")</f>
        <v>Oakland</v>
      </c>
      <c r="I4387" t="str" cm="1">
        <f t="array" ref="I4387">_xlfn.XLOOKUP(Flights[[#This Row],[Destination]],_xlfn._TRO_TRAILING(Airports!A:A),_xlfn._TRO_TRAILING(Airports!E:E),"Code not found")</f>
        <v>CA</v>
      </c>
      <c r="J4387" s="1">
        <v>0.50347222222222221</v>
      </c>
      <c r="K4387">
        <f>HOUR(Flights[[#This Row],[Scheduled Departure]])</f>
        <v>12</v>
      </c>
      <c r="L4387" s="1">
        <v>0.51041666666666663</v>
      </c>
      <c r="M4387">
        <v>10</v>
      </c>
      <c r="N4387">
        <v>92</v>
      </c>
      <c r="O4387" s="14">
        <f>Flights[[#This Row],[Length (min)]]/60</f>
        <v>1.5333333333333334</v>
      </c>
      <c r="P4387">
        <v>337</v>
      </c>
      <c r="Q4387" s="17">
        <f>IFERROR(Flights[[#This Row],[Distance]]/Flights[[#This Row],[Length (hr)]],"")</f>
        <v>219.78260869565216</v>
      </c>
      <c r="R4387" s="1">
        <v>0.56597222222222221</v>
      </c>
      <c r="S4387" s="1">
        <v>0.57430555555555551</v>
      </c>
      <c r="T4387">
        <v>12</v>
      </c>
      <c r="U4387" t="str">
        <f>IF(Flights[[#This Row],[Arrival Delay]]="","Cancelled",IF(Flights[[#This Row],[Arrival Delay]]&gt;15,"Delayed","On time"))</f>
        <v>On time</v>
      </c>
      <c r="V4387" t="str">
        <f>IF(Flights[[#This Row],[Status]]&lt;&gt;"Delayed","",IF(Flights[[#This Row],[Arrival Delay]]&gt;120,"Severe",IF(Flights[[#This Row],[Arrival Delay]]&gt;60,"Major","Moderate")))</f>
        <v/>
      </c>
      <c r="X4387" t="str">
        <f>IF(OR(AND(Flights[[#This Row],[Status]]="Cancelled",Flights[[#This Row],[Cancellation Reason]]="Airline/Carrier"),Flights[[#This Row],[Delay Type]]="Severe"),"Yes","No")</f>
        <v>No</v>
      </c>
    </row>
    <row r="4388" spans="1:24" x14ac:dyDescent="0.25">
      <c r="A4388" s="3">
        <v>42323</v>
      </c>
      <c r="B4388">
        <f>WEEKNUM(Flights[[#This Row],[Date]],2)</f>
        <v>46</v>
      </c>
      <c r="C4388">
        <f>WEEKDAY(Flights[[#This Row],[Date]],2)</f>
        <v>7</v>
      </c>
      <c r="D4388" t="s">
        <v>1905</v>
      </c>
      <c r="E4388" t="s">
        <v>1995</v>
      </c>
      <c r="F4388" t="s">
        <v>0</v>
      </c>
      <c r="G4388" t="s">
        <v>318</v>
      </c>
      <c r="H4388" t="str">
        <f>_xlfn.XLOOKUP(Flights[[#This Row],[Destination]],Airports!$A$1:$A$77,Airports!$D$1:$D$77,"Code not found")</f>
        <v>Oakland</v>
      </c>
      <c r="I4388" t="str" cm="1">
        <f t="array" ref="I4388">_xlfn.XLOOKUP(Flights[[#This Row],[Destination]],_xlfn._TRO_TRAILING(Airports!A:A),_xlfn._TRO_TRAILING(Airports!E:E),"Code not found")</f>
        <v>CA</v>
      </c>
      <c r="J4388" s="1">
        <v>0.75347222222222221</v>
      </c>
      <c r="K4388">
        <f>HOUR(Flights[[#This Row],[Scheduled Departure]])</f>
        <v>18</v>
      </c>
      <c r="L4388" s="1">
        <v>0.75416666666666665</v>
      </c>
      <c r="M4388">
        <v>1</v>
      </c>
      <c r="N4388">
        <v>71</v>
      </c>
      <c r="O4388" s="14">
        <f>Flights[[#This Row],[Length (min)]]/60</f>
        <v>1.1833333333333333</v>
      </c>
      <c r="P4388">
        <v>337</v>
      </c>
      <c r="Q4388" s="17">
        <f>IFERROR(Flights[[#This Row],[Distance]]/Flights[[#This Row],[Length (hr)]],"")</f>
        <v>284.78873239436621</v>
      </c>
      <c r="R4388" s="1">
        <v>0.80555555555555558</v>
      </c>
      <c r="S4388" s="1">
        <v>0.80347222222222225</v>
      </c>
      <c r="T4388">
        <v>-3</v>
      </c>
      <c r="U4388" t="str">
        <f>IF(Flights[[#This Row],[Arrival Delay]]="","Cancelled",IF(Flights[[#This Row],[Arrival Delay]]&gt;15,"Delayed","On time"))</f>
        <v>On time</v>
      </c>
      <c r="V4388" t="str">
        <f>IF(Flights[[#This Row],[Status]]&lt;&gt;"Delayed","",IF(Flights[[#This Row],[Arrival Delay]]&gt;120,"Severe",IF(Flights[[#This Row],[Arrival Delay]]&gt;60,"Major","Moderate")))</f>
        <v/>
      </c>
      <c r="X4388" t="str">
        <f>IF(OR(AND(Flights[[#This Row],[Status]]="Cancelled",Flights[[#This Row],[Cancellation Reason]]="Airline/Carrier"),Flights[[#This Row],[Delay Type]]="Severe"),"Yes","No")</f>
        <v>No</v>
      </c>
    </row>
    <row r="4389" spans="1:24" x14ac:dyDescent="0.25">
      <c r="A4389" s="3">
        <v>42323</v>
      </c>
      <c r="B4389">
        <f>WEEKNUM(Flights[[#This Row],[Date]],2)</f>
        <v>46</v>
      </c>
      <c r="C4389">
        <f>WEEKDAY(Flights[[#This Row],[Date]],2)</f>
        <v>7</v>
      </c>
      <c r="D4389" t="s">
        <v>154</v>
      </c>
      <c r="E4389" t="s">
        <v>1987</v>
      </c>
      <c r="F4389" t="s">
        <v>0</v>
      </c>
      <c r="G4389" t="s">
        <v>7</v>
      </c>
      <c r="H4389" t="str">
        <f>_xlfn.XLOOKUP(Flights[[#This Row],[Destination]],Airports!$A$1:$A$77,Airports!$D$1:$D$77,"Code not found")</f>
        <v>Austin</v>
      </c>
      <c r="I4389" t="str" cm="1">
        <f t="array" ref="I4389">_xlfn.XLOOKUP(Flights[[#This Row],[Destination]],_xlfn._TRO_TRAILING(Airports!A:A),_xlfn._TRO_TRAILING(Airports!E:E),"Code not found")</f>
        <v>TX</v>
      </c>
      <c r="J4389" s="1">
        <v>0.78472222222222221</v>
      </c>
      <c r="K4389">
        <f>HOUR(Flights[[#This Row],[Scheduled Departure]])</f>
        <v>18</v>
      </c>
      <c r="L4389" s="1">
        <v>0.85347222222222219</v>
      </c>
      <c r="M4389">
        <v>99</v>
      </c>
      <c r="N4389">
        <v>154</v>
      </c>
      <c r="O4389" s="14">
        <f>Flights[[#This Row],[Length (min)]]/60</f>
        <v>2.5666666666666669</v>
      </c>
      <c r="P4389">
        <v>1242</v>
      </c>
      <c r="Q4389" s="17">
        <f>IFERROR(Flights[[#This Row],[Distance]]/Flights[[#This Row],[Length (hr)]],"")</f>
        <v>483.89610389610385</v>
      </c>
      <c r="R4389" s="1">
        <v>0.98611111111111116</v>
      </c>
      <c r="S4389" s="1">
        <v>4.3749999999999997E-2</v>
      </c>
      <c r="T4389">
        <v>83</v>
      </c>
      <c r="U4389" t="str">
        <f>IF(Flights[[#This Row],[Arrival Delay]]="","Cancelled",IF(Flights[[#This Row],[Arrival Delay]]&gt;15,"Delayed","On time"))</f>
        <v>Delayed</v>
      </c>
      <c r="V4389" t="str">
        <f>IF(Flights[[#This Row],[Status]]&lt;&gt;"Delayed","",IF(Flights[[#This Row],[Arrival Delay]]&gt;120,"Severe",IF(Flights[[#This Row],[Arrival Delay]]&gt;60,"Major","Moderate")))</f>
        <v>Major</v>
      </c>
      <c r="X4389" t="str">
        <f>IF(OR(AND(Flights[[#This Row],[Status]]="Cancelled",Flights[[#This Row],[Cancellation Reason]]="Airline/Carrier"),Flights[[#This Row],[Delay Type]]="Severe"),"Yes","No")</f>
        <v>No</v>
      </c>
    </row>
    <row r="4390" spans="1:24" x14ac:dyDescent="0.25">
      <c r="A4390" s="3">
        <v>42323</v>
      </c>
      <c r="B4390">
        <f>WEEKNUM(Flights[[#This Row],[Date]],2)</f>
        <v>46</v>
      </c>
      <c r="C4390">
        <f>WEEKDAY(Flights[[#This Row],[Date]],2)</f>
        <v>7</v>
      </c>
      <c r="D4390" t="s">
        <v>588</v>
      </c>
      <c r="E4390" t="s">
        <v>1994</v>
      </c>
      <c r="F4390" t="s">
        <v>0</v>
      </c>
      <c r="G4390" t="s">
        <v>339</v>
      </c>
      <c r="H4390" t="str">
        <f>_xlfn.XLOOKUP(Flights[[#This Row],[Destination]],Airports!$A$1:$A$77,Airports!$D$1:$D$77,"Code not found")</f>
        <v>San Diego</v>
      </c>
      <c r="I4390" t="str" cm="1">
        <f t="array" ref="I4390">_xlfn.XLOOKUP(Flights[[#This Row],[Destination]],_xlfn._TRO_TRAILING(Airports!A:A),_xlfn._TRO_TRAILING(Airports!E:E),"Code not found")</f>
        <v>CA</v>
      </c>
      <c r="J4390" s="1">
        <v>0.86111111111111116</v>
      </c>
      <c r="K4390">
        <f>HOUR(Flights[[#This Row],[Scheduled Departure]])</f>
        <v>20</v>
      </c>
      <c r="L4390" s="1">
        <v>0.8569444444444444</v>
      </c>
      <c r="M4390">
        <v>-6</v>
      </c>
      <c r="N4390">
        <v>43</v>
      </c>
      <c r="O4390" s="14">
        <f>Flights[[#This Row],[Length (min)]]/60</f>
        <v>0.71666666666666667</v>
      </c>
      <c r="P4390">
        <v>109</v>
      </c>
      <c r="Q4390" s="17">
        <f>IFERROR(Flights[[#This Row],[Distance]]/Flights[[#This Row],[Length (hr)]],"")</f>
        <v>152.09302325581396</v>
      </c>
      <c r="R4390" s="1">
        <v>0.90069444444444446</v>
      </c>
      <c r="S4390" s="1">
        <v>0.88680555555555551</v>
      </c>
      <c r="T4390">
        <v>-20</v>
      </c>
      <c r="U4390" t="str">
        <f>IF(Flights[[#This Row],[Arrival Delay]]="","Cancelled",IF(Flights[[#This Row],[Arrival Delay]]&gt;15,"Delayed","On time"))</f>
        <v>On time</v>
      </c>
      <c r="V4390" t="str">
        <f>IF(Flights[[#This Row],[Status]]&lt;&gt;"Delayed","",IF(Flights[[#This Row],[Arrival Delay]]&gt;120,"Severe",IF(Flights[[#This Row],[Arrival Delay]]&gt;60,"Major","Moderate")))</f>
        <v/>
      </c>
      <c r="X4390" t="str">
        <f>IF(OR(AND(Flights[[#This Row],[Status]]="Cancelled",Flights[[#This Row],[Cancellation Reason]]="Airline/Carrier"),Flights[[#This Row],[Delay Type]]="Severe"),"Yes","No")</f>
        <v>No</v>
      </c>
    </row>
    <row r="4391" spans="1:24" x14ac:dyDescent="0.25">
      <c r="A4391" s="3">
        <v>42323</v>
      </c>
      <c r="B4391">
        <f>WEEKNUM(Flights[[#This Row],[Date]],2)</f>
        <v>46</v>
      </c>
      <c r="C4391">
        <f>WEEKDAY(Flights[[#This Row],[Date]],2)</f>
        <v>7</v>
      </c>
      <c r="D4391" t="s">
        <v>1836</v>
      </c>
      <c r="E4391" t="s">
        <v>1989</v>
      </c>
      <c r="F4391" t="s">
        <v>0</v>
      </c>
      <c r="G4391" t="s">
        <v>347</v>
      </c>
      <c r="H4391" t="str">
        <f>_xlfn.XLOOKUP(Flights[[#This Row],[Destination]],Airports!$A$1:$A$77,Airports!$D$1:$D$77,"Code not found")</f>
        <v>San Jose</v>
      </c>
      <c r="I4391" t="str" cm="1">
        <f t="array" ref="I4391">_xlfn.XLOOKUP(Flights[[#This Row],[Destination]],_xlfn._TRO_TRAILING(Airports!A:A),_xlfn._TRO_TRAILING(Airports!E:E),"Code not found")</f>
        <v>CA</v>
      </c>
      <c r="J4391" s="1">
        <v>0.92708333333333337</v>
      </c>
      <c r="K4391">
        <f>HOUR(Flights[[#This Row],[Scheduled Departure]])</f>
        <v>22</v>
      </c>
      <c r="L4391" s="1">
        <v>0.93958333333333333</v>
      </c>
      <c r="M4391">
        <v>18</v>
      </c>
      <c r="N4391">
        <v>78</v>
      </c>
      <c r="O4391" s="14">
        <f>Flights[[#This Row],[Length (min)]]/60</f>
        <v>1.3</v>
      </c>
      <c r="P4391">
        <v>308</v>
      </c>
      <c r="Q4391" s="17">
        <f>IFERROR(Flights[[#This Row],[Distance]]/Flights[[#This Row],[Length (hr)]],"")</f>
        <v>236.92307692307691</v>
      </c>
      <c r="R4391" s="1">
        <v>0.97847222222222219</v>
      </c>
      <c r="S4391" s="1">
        <v>0.99375000000000002</v>
      </c>
      <c r="T4391">
        <v>22</v>
      </c>
      <c r="U4391" t="str">
        <f>IF(Flights[[#This Row],[Arrival Delay]]="","Cancelled",IF(Flights[[#This Row],[Arrival Delay]]&gt;15,"Delayed","On time"))</f>
        <v>Delayed</v>
      </c>
      <c r="V4391" t="str">
        <f>IF(Flights[[#This Row],[Status]]&lt;&gt;"Delayed","",IF(Flights[[#This Row],[Arrival Delay]]&gt;120,"Severe",IF(Flights[[#This Row],[Arrival Delay]]&gt;60,"Major","Moderate")))</f>
        <v>Moderate</v>
      </c>
      <c r="X4391" t="str">
        <f>IF(OR(AND(Flights[[#This Row],[Status]]="Cancelled",Flights[[#This Row],[Cancellation Reason]]="Airline/Carrier"),Flights[[#This Row],[Delay Type]]="Severe"),"Yes","No")</f>
        <v>No</v>
      </c>
    </row>
    <row r="4392" spans="1:24" x14ac:dyDescent="0.25">
      <c r="A4392" s="3">
        <v>42324</v>
      </c>
      <c r="B4392">
        <f>WEEKNUM(Flights[[#This Row],[Date]],2)</f>
        <v>47</v>
      </c>
      <c r="C4392">
        <f>WEEKDAY(Flights[[#This Row],[Date]],2)</f>
        <v>1</v>
      </c>
      <c r="D4392" t="s">
        <v>1923</v>
      </c>
      <c r="E4392" t="s">
        <v>1989</v>
      </c>
      <c r="F4392" t="s">
        <v>0</v>
      </c>
      <c r="G4392" t="s">
        <v>314</v>
      </c>
      <c r="H4392" t="str">
        <f>_xlfn.XLOOKUP(Flights[[#This Row],[Destination]],Airports!$A$1:$A$77,Airports!$D$1:$D$77,"Code not found")</f>
        <v>Minneapolis</v>
      </c>
      <c r="I4392" t="str" cm="1">
        <f t="array" ref="I4392">_xlfn.XLOOKUP(Flights[[#This Row],[Destination]],_xlfn._TRO_TRAILING(Airports!A:A),_xlfn._TRO_TRAILING(Airports!E:E),"Code not found")</f>
        <v>MN</v>
      </c>
      <c r="J4392" s="1">
        <v>3.4722222222222224E-2</v>
      </c>
      <c r="K4392">
        <f>HOUR(Flights[[#This Row],[Scheduled Departure]])</f>
        <v>0</v>
      </c>
      <c r="L4392" s="1">
        <v>4.027777777777778E-2</v>
      </c>
      <c r="M4392">
        <v>8</v>
      </c>
      <c r="N4392">
        <v>196</v>
      </c>
      <c r="O4392" s="14">
        <f>Flights[[#This Row],[Length (min)]]/60</f>
        <v>3.2666666666666666</v>
      </c>
      <c r="P4392">
        <v>1535</v>
      </c>
      <c r="Q4392" s="17">
        <f>IFERROR(Flights[[#This Row],[Distance]]/Flights[[#This Row],[Length (hr)]],"")</f>
        <v>469.89795918367349</v>
      </c>
      <c r="R4392" s="1">
        <v>0.26666666666666666</v>
      </c>
      <c r="S4392" s="1">
        <v>0.25972222222222224</v>
      </c>
      <c r="T4392">
        <v>-10</v>
      </c>
      <c r="U4392" t="str">
        <f>IF(Flights[[#This Row],[Arrival Delay]]="","Cancelled",IF(Flights[[#This Row],[Arrival Delay]]&gt;15,"Delayed","On time"))</f>
        <v>On time</v>
      </c>
      <c r="V4392" t="str">
        <f>IF(Flights[[#This Row],[Status]]&lt;&gt;"Delayed","",IF(Flights[[#This Row],[Arrival Delay]]&gt;120,"Severe",IF(Flights[[#This Row],[Arrival Delay]]&gt;60,"Major","Moderate")))</f>
        <v/>
      </c>
      <c r="X4392" t="str">
        <f>IF(OR(AND(Flights[[#This Row],[Status]]="Cancelled",Flights[[#This Row],[Cancellation Reason]]="Airline/Carrier"),Flights[[#This Row],[Delay Type]]="Severe"),"Yes","No")</f>
        <v>No</v>
      </c>
    </row>
    <row r="4393" spans="1:24" x14ac:dyDescent="0.25">
      <c r="A4393" s="3">
        <v>42324</v>
      </c>
      <c r="B4393">
        <f>WEEKNUM(Flights[[#This Row],[Date]],2)</f>
        <v>47</v>
      </c>
      <c r="C4393">
        <f>WEEKDAY(Flights[[#This Row],[Date]],2)</f>
        <v>1</v>
      </c>
      <c r="D4393" t="s">
        <v>1863</v>
      </c>
      <c r="E4393" t="s">
        <v>1995</v>
      </c>
      <c r="F4393" t="s">
        <v>0</v>
      </c>
      <c r="G4393" t="s">
        <v>15</v>
      </c>
      <c r="H4393" t="str">
        <f>_xlfn.XLOOKUP(Flights[[#This Row],[Destination]],Airports!$A$1:$A$77,Airports!$D$1:$D$77,"Code not found")</f>
        <v>Las Vegas</v>
      </c>
      <c r="I4393" t="str" cm="1">
        <f t="array" ref="I4393">_xlfn.XLOOKUP(Flights[[#This Row],[Destination]],_xlfn._TRO_TRAILING(Airports!A:A),_xlfn._TRO_TRAILING(Airports!E:E),"Code not found")</f>
        <v>NV</v>
      </c>
      <c r="J4393" s="1">
        <v>0.32291666666666669</v>
      </c>
      <c r="K4393">
        <f>HOUR(Flights[[#This Row],[Scheduled Departure]])</f>
        <v>7</v>
      </c>
      <c r="L4393" s="1">
        <v>0.33194444444444443</v>
      </c>
      <c r="M4393">
        <v>13</v>
      </c>
      <c r="N4393">
        <v>55</v>
      </c>
      <c r="O4393" s="14">
        <f>Flights[[#This Row],[Length (min)]]/60</f>
        <v>0.91666666666666663</v>
      </c>
      <c r="P4393">
        <v>236</v>
      </c>
      <c r="Q4393" s="17">
        <f>IFERROR(Flights[[#This Row],[Distance]]/Flights[[#This Row],[Length (hr)]],"")</f>
        <v>257.45454545454544</v>
      </c>
      <c r="R4393" s="1">
        <v>0.36458333333333331</v>
      </c>
      <c r="S4393" s="1">
        <v>0.37013888888888891</v>
      </c>
      <c r="T4393">
        <v>8</v>
      </c>
      <c r="U4393" t="str">
        <f>IF(Flights[[#This Row],[Arrival Delay]]="","Cancelled",IF(Flights[[#This Row],[Arrival Delay]]&gt;15,"Delayed","On time"))</f>
        <v>On time</v>
      </c>
      <c r="V4393" t="str">
        <f>IF(Flights[[#This Row],[Status]]&lt;&gt;"Delayed","",IF(Flights[[#This Row],[Arrival Delay]]&gt;120,"Severe",IF(Flights[[#This Row],[Arrival Delay]]&gt;60,"Major","Moderate")))</f>
        <v/>
      </c>
      <c r="X4393" t="str">
        <f>IF(OR(AND(Flights[[#This Row],[Status]]="Cancelled",Flights[[#This Row],[Cancellation Reason]]="Airline/Carrier"),Flights[[#This Row],[Delay Type]]="Severe"),"Yes","No")</f>
        <v>No</v>
      </c>
    </row>
    <row r="4394" spans="1:24" x14ac:dyDescent="0.25">
      <c r="A4394" s="3">
        <v>42324</v>
      </c>
      <c r="B4394">
        <f>WEEKNUM(Flights[[#This Row],[Date]],2)</f>
        <v>47</v>
      </c>
      <c r="C4394">
        <f>WEEKDAY(Flights[[#This Row],[Date]],2)</f>
        <v>1</v>
      </c>
      <c r="D4394" t="s">
        <v>792</v>
      </c>
      <c r="E4394" t="s">
        <v>1990</v>
      </c>
      <c r="F4394" t="s">
        <v>0</v>
      </c>
      <c r="G4394" t="s">
        <v>9</v>
      </c>
      <c r="H4394" t="str">
        <f>_xlfn.XLOOKUP(Flights[[#This Row],[Destination]],Airports!$A$1:$A$77,Airports!$D$1:$D$77,"Code not found")</f>
        <v>San Francisco</v>
      </c>
      <c r="I4394" t="str" cm="1">
        <f t="array" ref="I4394">_xlfn.XLOOKUP(Flights[[#This Row],[Destination]],_xlfn._TRO_TRAILING(Airports!A:A),_xlfn._TRO_TRAILING(Airports!E:E),"Code not found")</f>
        <v>CA</v>
      </c>
      <c r="J4394" s="1">
        <v>0.33680555555555558</v>
      </c>
      <c r="K4394">
        <f>HOUR(Flights[[#This Row],[Scheduled Departure]])</f>
        <v>8</v>
      </c>
      <c r="L4394" s="1">
        <v>0</v>
      </c>
      <c r="O4394" s="14">
        <f>Flights[[#This Row],[Length (min)]]/60</f>
        <v>0</v>
      </c>
      <c r="P4394">
        <v>337</v>
      </c>
      <c r="Q4394" s="17" t="str">
        <f>IFERROR(Flights[[#This Row],[Distance]]/Flights[[#This Row],[Length (hr)]],"")</f>
        <v/>
      </c>
      <c r="R4394" s="1">
        <v>0.40138888888888891</v>
      </c>
      <c r="S4394" s="1">
        <v>0</v>
      </c>
      <c r="U4394" t="str">
        <f>IF(Flights[[#This Row],[Arrival Delay]]="","Cancelled",IF(Flights[[#This Row],[Arrival Delay]]&gt;15,"Delayed","On time"))</f>
        <v>Cancelled</v>
      </c>
      <c r="V4394" t="str">
        <f>IF(Flights[[#This Row],[Status]]&lt;&gt;"Delayed","",IF(Flights[[#This Row],[Arrival Delay]]&gt;120,"Severe",IF(Flights[[#This Row],[Arrival Delay]]&gt;60,"Major","Moderate")))</f>
        <v/>
      </c>
      <c r="W4394" t="s">
        <v>8</v>
      </c>
      <c r="X4394" t="str">
        <f>IF(OR(AND(Flights[[#This Row],[Status]]="Cancelled",Flights[[#This Row],[Cancellation Reason]]="Airline/Carrier"),Flights[[#This Row],[Delay Type]]="Severe"),"Yes","No")</f>
        <v>Yes</v>
      </c>
    </row>
    <row r="4395" spans="1:24" x14ac:dyDescent="0.25">
      <c r="A4395" s="3">
        <v>42324</v>
      </c>
      <c r="B4395">
        <f>WEEKNUM(Flights[[#This Row],[Date]],2)</f>
        <v>47</v>
      </c>
      <c r="C4395">
        <f>WEEKDAY(Flights[[#This Row],[Date]],2)</f>
        <v>1</v>
      </c>
      <c r="D4395" t="s">
        <v>401</v>
      </c>
      <c r="E4395" t="s">
        <v>1994</v>
      </c>
      <c r="F4395" t="s">
        <v>0</v>
      </c>
      <c r="G4395" t="s">
        <v>340</v>
      </c>
      <c r="H4395" t="str">
        <f>_xlfn.XLOOKUP(Flights[[#This Row],[Destination]],Airports!$A$1:$A$77,Airports!$D$1:$D$77,"Code not found")</f>
        <v>San Antonio</v>
      </c>
      <c r="I4395" t="str" cm="1">
        <f t="array" ref="I4395">_xlfn.XLOOKUP(Flights[[#This Row],[Destination]],_xlfn._TRO_TRAILING(Airports!A:A),_xlfn._TRO_TRAILING(Airports!E:E),"Code not found")</f>
        <v>TX</v>
      </c>
      <c r="J4395" s="1">
        <v>0.33750000000000002</v>
      </c>
      <c r="K4395">
        <f>HOUR(Flights[[#This Row],[Scheduled Departure]])</f>
        <v>8</v>
      </c>
      <c r="L4395" s="1">
        <v>0.33750000000000002</v>
      </c>
      <c r="M4395">
        <v>0</v>
      </c>
      <c r="N4395">
        <v>149</v>
      </c>
      <c r="O4395" s="14">
        <f>Flights[[#This Row],[Length (min)]]/60</f>
        <v>2.4833333333333334</v>
      </c>
      <c r="P4395">
        <v>1211</v>
      </c>
      <c r="Q4395" s="17">
        <f>IFERROR(Flights[[#This Row],[Distance]]/Flights[[#This Row],[Length (hr)]],"")</f>
        <v>487.65100671140937</v>
      </c>
      <c r="R4395" s="1">
        <v>0.54027777777777775</v>
      </c>
      <c r="S4395" s="1">
        <v>0.52430555555555558</v>
      </c>
      <c r="T4395">
        <v>-23</v>
      </c>
      <c r="U4395" t="str">
        <f>IF(Flights[[#This Row],[Arrival Delay]]="","Cancelled",IF(Flights[[#This Row],[Arrival Delay]]&gt;15,"Delayed","On time"))</f>
        <v>On time</v>
      </c>
      <c r="V4395" t="str">
        <f>IF(Flights[[#This Row],[Status]]&lt;&gt;"Delayed","",IF(Flights[[#This Row],[Arrival Delay]]&gt;120,"Severe",IF(Flights[[#This Row],[Arrival Delay]]&gt;60,"Major","Moderate")))</f>
        <v/>
      </c>
      <c r="X4395" t="str">
        <f>IF(OR(AND(Flights[[#This Row],[Status]]="Cancelled",Flights[[#This Row],[Cancellation Reason]]="Airline/Carrier"),Flights[[#This Row],[Delay Type]]="Severe"),"Yes","No")</f>
        <v>No</v>
      </c>
    </row>
    <row r="4396" spans="1:24" x14ac:dyDescent="0.25">
      <c r="A4396" s="3">
        <v>42324</v>
      </c>
      <c r="B4396">
        <f>WEEKNUM(Flights[[#This Row],[Date]],2)</f>
        <v>47</v>
      </c>
      <c r="C4396">
        <f>WEEKDAY(Flights[[#This Row],[Date]],2)</f>
        <v>1</v>
      </c>
      <c r="D4396" t="s">
        <v>406</v>
      </c>
      <c r="E4396" t="s">
        <v>1996</v>
      </c>
      <c r="F4396" t="s">
        <v>0</v>
      </c>
      <c r="G4396" t="s">
        <v>281</v>
      </c>
      <c r="H4396" t="str">
        <f>_xlfn.XLOOKUP(Flights[[#This Row],[Destination]],Airports!$A$1:$A$77,Airports!$D$1:$D$77,"Code not found")</f>
        <v>Newark</v>
      </c>
      <c r="I4396" t="str" cm="1">
        <f t="array" ref="I4396">_xlfn.XLOOKUP(Flights[[#This Row],[Destination]],_xlfn._TRO_TRAILING(Airports!A:A),_xlfn._TRO_TRAILING(Airports!E:E),"Code not found")</f>
        <v>NJ</v>
      </c>
      <c r="J4396" s="1">
        <v>0.35069444444444442</v>
      </c>
      <c r="K4396">
        <f>HOUR(Flights[[#This Row],[Scheduled Departure]])</f>
        <v>8</v>
      </c>
      <c r="L4396" s="1">
        <v>0.35486111111111113</v>
      </c>
      <c r="M4396">
        <v>6</v>
      </c>
      <c r="N4396">
        <v>298</v>
      </c>
      <c r="O4396" s="14">
        <f>Flights[[#This Row],[Length (min)]]/60</f>
        <v>4.9666666666666668</v>
      </c>
      <c r="P4396">
        <v>2454</v>
      </c>
      <c r="Q4396" s="17">
        <f>IFERROR(Flights[[#This Row],[Distance]]/Flights[[#This Row],[Length (hr)]],"")</f>
        <v>494.09395973154363</v>
      </c>
      <c r="R4396" s="1">
        <v>0.6875</v>
      </c>
      <c r="S4396" s="1">
        <v>0.68680555555555556</v>
      </c>
      <c r="T4396">
        <v>-1</v>
      </c>
      <c r="U4396" t="str">
        <f>IF(Flights[[#This Row],[Arrival Delay]]="","Cancelled",IF(Flights[[#This Row],[Arrival Delay]]&gt;15,"Delayed","On time"))</f>
        <v>On time</v>
      </c>
      <c r="V4396" t="str">
        <f>IF(Flights[[#This Row],[Status]]&lt;&gt;"Delayed","",IF(Flights[[#This Row],[Arrival Delay]]&gt;120,"Severe",IF(Flights[[#This Row],[Arrival Delay]]&gt;60,"Major","Moderate")))</f>
        <v/>
      </c>
      <c r="X4396" t="str">
        <f>IF(OR(AND(Flights[[#This Row],[Status]]="Cancelled",Flights[[#This Row],[Cancellation Reason]]="Airline/Carrier"),Flights[[#This Row],[Delay Type]]="Severe"),"Yes","No")</f>
        <v>No</v>
      </c>
    </row>
    <row r="4397" spans="1:24" x14ac:dyDescent="0.25">
      <c r="A4397" s="3">
        <v>42324</v>
      </c>
      <c r="B4397">
        <f>WEEKNUM(Flights[[#This Row],[Date]],2)</f>
        <v>47</v>
      </c>
      <c r="C4397">
        <f>WEEKDAY(Flights[[#This Row],[Date]],2)</f>
        <v>1</v>
      </c>
      <c r="D4397" t="s">
        <v>236</v>
      </c>
      <c r="E4397" t="s">
        <v>1987</v>
      </c>
      <c r="F4397" t="s">
        <v>0</v>
      </c>
      <c r="G4397" t="s">
        <v>23</v>
      </c>
      <c r="H4397" t="str">
        <f>_xlfn.XLOOKUP(Flights[[#This Row],[Destination]],Airports!$A$1:$A$77,Airports!$D$1:$D$77,"Code not found")</f>
        <v>Indianapolis</v>
      </c>
      <c r="I4397" t="str" cm="1">
        <f t="array" ref="I4397">_xlfn.XLOOKUP(Flights[[#This Row],[Destination]],_xlfn._TRO_TRAILING(Airports!A:A),_xlfn._TRO_TRAILING(Airports!E:E),"Code not found")</f>
        <v>IN</v>
      </c>
      <c r="J4397" s="1">
        <v>0.37152777777777779</v>
      </c>
      <c r="K4397">
        <f>HOUR(Flights[[#This Row],[Scheduled Departure]])</f>
        <v>8</v>
      </c>
      <c r="L4397" s="1">
        <v>0.37638888888888888</v>
      </c>
      <c r="M4397">
        <v>7</v>
      </c>
      <c r="N4397">
        <v>239</v>
      </c>
      <c r="O4397" s="14">
        <f>Flights[[#This Row],[Length (min)]]/60</f>
        <v>3.9833333333333334</v>
      </c>
      <c r="P4397">
        <v>1814</v>
      </c>
      <c r="Q4397" s="17">
        <f>IFERROR(Flights[[#This Row],[Distance]]/Flights[[#This Row],[Length (hr)]],"")</f>
        <v>455.39748953974896</v>
      </c>
      <c r="R4397" s="1">
        <v>0.66874999999999996</v>
      </c>
      <c r="S4397" s="1">
        <v>0.66736111111111107</v>
      </c>
      <c r="T4397">
        <v>-2</v>
      </c>
      <c r="U4397" t="str">
        <f>IF(Flights[[#This Row],[Arrival Delay]]="","Cancelled",IF(Flights[[#This Row],[Arrival Delay]]&gt;15,"Delayed","On time"))</f>
        <v>On time</v>
      </c>
      <c r="V4397" t="str">
        <f>IF(Flights[[#This Row],[Status]]&lt;&gt;"Delayed","",IF(Flights[[#This Row],[Arrival Delay]]&gt;120,"Severe",IF(Flights[[#This Row],[Arrival Delay]]&gt;60,"Major","Moderate")))</f>
        <v/>
      </c>
      <c r="X4397" t="str">
        <f>IF(OR(AND(Flights[[#This Row],[Status]]="Cancelled",Flights[[#This Row],[Cancellation Reason]]="Airline/Carrier"),Flights[[#This Row],[Delay Type]]="Severe"),"Yes","No")</f>
        <v>No</v>
      </c>
    </row>
    <row r="4398" spans="1:24" x14ac:dyDescent="0.25">
      <c r="A4398" s="3">
        <v>42324</v>
      </c>
      <c r="B4398">
        <f>WEEKNUM(Flights[[#This Row],[Date]],2)</f>
        <v>47</v>
      </c>
      <c r="C4398">
        <f>WEEKDAY(Flights[[#This Row],[Date]],2)</f>
        <v>1</v>
      </c>
      <c r="D4398" t="s">
        <v>684</v>
      </c>
      <c r="E4398" t="s">
        <v>1990</v>
      </c>
      <c r="F4398" t="s">
        <v>0</v>
      </c>
      <c r="G4398" t="s">
        <v>281</v>
      </c>
      <c r="H4398" t="str">
        <f>_xlfn.XLOOKUP(Flights[[#This Row],[Destination]],Airports!$A$1:$A$77,Airports!$D$1:$D$77,"Code not found")</f>
        <v>Newark</v>
      </c>
      <c r="I4398" t="str" cm="1">
        <f t="array" ref="I4398">_xlfn.XLOOKUP(Flights[[#This Row],[Destination]],_xlfn._TRO_TRAILING(Airports!A:A),_xlfn._TRO_TRAILING(Airports!E:E),"Code not found")</f>
        <v>NJ</v>
      </c>
      <c r="J4398" s="1">
        <v>0.375</v>
      </c>
      <c r="K4398">
        <f>HOUR(Flights[[#This Row],[Scheduled Departure]])</f>
        <v>9</v>
      </c>
      <c r="L4398" s="1">
        <v>0.55763888888888891</v>
      </c>
      <c r="M4398">
        <v>263</v>
      </c>
      <c r="N4398">
        <v>296</v>
      </c>
      <c r="O4398" s="14">
        <f>Flights[[#This Row],[Length (min)]]/60</f>
        <v>4.9333333333333336</v>
      </c>
      <c r="P4398">
        <v>2454</v>
      </c>
      <c r="Q4398" s="17">
        <f>IFERROR(Flights[[#This Row],[Distance]]/Flights[[#This Row],[Length (hr)]],"")</f>
        <v>497.43243243243239</v>
      </c>
      <c r="R4398" s="1">
        <v>0.72222222222222221</v>
      </c>
      <c r="S4398" s="1">
        <v>0.8881944444444444</v>
      </c>
      <c r="T4398">
        <v>239</v>
      </c>
      <c r="U4398" t="str">
        <f>IF(Flights[[#This Row],[Arrival Delay]]="","Cancelled",IF(Flights[[#This Row],[Arrival Delay]]&gt;15,"Delayed","On time"))</f>
        <v>Delayed</v>
      </c>
      <c r="V4398" t="str">
        <f>IF(Flights[[#This Row],[Status]]&lt;&gt;"Delayed","",IF(Flights[[#This Row],[Arrival Delay]]&gt;120,"Severe",IF(Flights[[#This Row],[Arrival Delay]]&gt;60,"Major","Moderate")))</f>
        <v>Severe</v>
      </c>
      <c r="X4398" t="str">
        <f>IF(OR(AND(Flights[[#This Row],[Status]]="Cancelled",Flights[[#This Row],[Cancellation Reason]]="Airline/Carrier"),Flights[[#This Row],[Delay Type]]="Severe"),"Yes","No")</f>
        <v>Yes</v>
      </c>
    </row>
    <row r="4399" spans="1:24" x14ac:dyDescent="0.25">
      <c r="A4399" s="3">
        <v>42324</v>
      </c>
      <c r="B4399">
        <f>WEEKNUM(Flights[[#This Row],[Date]],2)</f>
        <v>47</v>
      </c>
      <c r="C4399">
        <f>WEEKDAY(Flights[[#This Row],[Date]],2)</f>
        <v>1</v>
      </c>
      <c r="D4399" t="s">
        <v>1138</v>
      </c>
      <c r="E4399" t="s">
        <v>1990</v>
      </c>
      <c r="F4399" t="s">
        <v>0</v>
      </c>
      <c r="G4399" t="s">
        <v>9</v>
      </c>
      <c r="H4399" t="str">
        <f>_xlfn.XLOOKUP(Flights[[#This Row],[Destination]],Airports!$A$1:$A$77,Airports!$D$1:$D$77,"Code not found")</f>
        <v>San Francisco</v>
      </c>
      <c r="I4399" t="str" cm="1">
        <f t="array" ref="I4399">_xlfn.XLOOKUP(Flights[[#This Row],[Destination]],_xlfn._TRO_TRAILING(Airports!A:A),_xlfn._TRO_TRAILING(Airports!E:E),"Code not found")</f>
        <v>CA</v>
      </c>
      <c r="J4399" s="1">
        <v>0.40138888888888891</v>
      </c>
      <c r="K4399">
        <f>HOUR(Flights[[#This Row],[Scheduled Departure]])</f>
        <v>9</v>
      </c>
      <c r="L4399" s="1">
        <v>0.40069444444444446</v>
      </c>
      <c r="M4399">
        <v>-1</v>
      </c>
      <c r="N4399">
        <v>111</v>
      </c>
      <c r="O4399" s="14">
        <f>Flights[[#This Row],[Length (min)]]/60</f>
        <v>1.85</v>
      </c>
      <c r="P4399">
        <v>337</v>
      </c>
      <c r="Q4399" s="17">
        <f>IFERROR(Flights[[#This Row],[Distance]]/Flights[[#This Row],[Length (hr)]],"")</f>
        <v>182.16216216216216</v>
      </c>
      <c r="R4399" s="1">
        <v>0.47847222222222224</v>
      </c>
      <c r="S4399" s="1">
        <v>0.4777777777777778</v>
      </c>
      <c r="T4399">
        <v>-1</v>
      </c>
      <c r="U4399" t="str">
        <f>IF(Flights[[#This Row],[Arrival Delay]]="","Cancelled",IF(Flights[[#This Row],[Arrival Delay]]&gt;15,"Delayed","On time"))</f>
        <v>On time</v>
      </c>
      <c r="V4399" t="str">
        <f>IF(Flights[[#This Row],[Status]]&lt;&gt;"Delayed","",IF(Flights[[#This Row],[Arrival Delay]]&gt;120,"Severe",IF(Flights[[#This Row],[Arrival Delay]]&gt;60,"Major","Moderate")))</f>
        <v/>
      </c>
      <c r="X4399" t="str">
        <f>IF(OR(AND(Flights[[#This Row],[Status]]="Cancelled",Flights[[#This Row],[Cancellation Reason]]="Airline/Carrier"),Flights[[#This Row],[Delay Type]]="Severe"),"Yes","No")</f>
        <v>No</v>
      </c>
    </row>
    <row r="4400" spans="1:24" x14ac:dyDescent="0.25">
      <c r="A4400" s="3">
        <v>42324</v>
      </c>
      <c r="B4400">
        <f>WEEKNUM(Flights[[#This Row],[Date]],2)</f>
        <v>47</v>
      </c>
      <c r="C4400">
        <f>WEEKDAY(Flights[[#This Row],[Date]],2)</f>
        <v>1</v>
      </c>
      <c r="D4400" t="s">
        <v>190</v>
      </c>
      <c r="E4400" t="s">
        <v>1987</v>
      </c>
      <c r="F4400" t="s">
        <v>0</v>
      </c>
      <c r="G4400" t="s">
        <v>31</v>
      </c>
      <c r="H4400" t="str">
        <f>_xlfn.XLOOKUP(Flights[[#This Row],[Destination]],Airports!$A$1:$A$77,Airports!$D$1:$D$77,"Code not found")</f>
        <v>Raleigh</v>
      </c>
      <c r="I4400" t="str" cm="1">
        <f t="array" ref="I4400">_xlfn.XLOOKUP(Flights[[#This Row],[Destination]],_xlfn._TRO_TRAILING(Airports!A:A),_xlfn._TRO_TRAILING(Airports!E:E),"Code not found")</f>
        <v>NC</v>
      </c>
      <c r="J4400" s="1">
        <v>0.42708333333333331</v>
      </c>
      <c r="K4400">
        <f>HOUR(Flights[[#This Row],[Scheduled Departure]])</f>
        <v>10</v>
      </c>
      <c r="L4400" s="1">
        <v>0.44513888888888886</v>
      </c>
      <c r="M4400">
        <v>26</v>
      </c>
      <c r="N4400">
        <v>274</v>
      </c>
      <c r="O4400" s="14">
        <f>Flights[[#This Row],[Length (min)]]/60</f>
        <v>4.5666666666666664</v>
      </c>
      <c r="P4400">
        <v>2239</v>
      </c>
      <c r="Q4400" s="17">
        <f>IFERROR(Flights[[#This Row],[Distance]]/Flights[[#This Row],[Length (hr)]],"")</f>
        <v>490.29197080291971</v>
      </c>
      <c r="R4400" s="1">
        <v>0.75208333333333333</v>
      </c>
      <c r="S4400" s="1">
        <v>0.76041666666666663</v>
      </c>
      <c r="T4400">
        <v>12</v>
      </c>
      <c r="U4400" t="str">
        <f>IF(Flights[[#This Row],[Arrival Delay]]="","Cancelled",IF(Flights[[#This Row],[Arrival Delay]]&gt;15,"Delayed","On time"))</f>
        <v>On time</v>
      </c>
      <c r="V4400" t="str">
        <f>IF(Flights[[#This Row],[Status]]&lt;&gt;"Delayed","",IF(Flights[[#This Row],[Arrival Delay]]&gt;120,"Severe",IF(Flights[[#This Row],[Arrival Delay]]&gt;60,"Major","Moderate")))</f>
        <v/>
      </c>
      <c r="X4400" t="str">
        <f>IF(OR(AND(Flights[[#This Row],[Status]]="Cancelled",Flights[[#This Row],[Cancellation Reason]]="Airline/Carrier"),Flights[[#This Row],[Delay Type]]="Severe"),"Yes","No")</f>
        <v>No</v>
      </c>
    </row>
    <row r="4401" spans="1:24" x14ac:dyDescent="0.25">
      <c r="A4401" s="3">
        <v>42324</v>
      </c>
      <c r="B4401">
        <f>WEEKNUM(Flights[[#This Row],[Date]],2)</f>
        <v>47</v>
      </c>
      <c r="C4401">
        <f>WEEKDAY(Flights[[#This Row],[Date]],2)</f>
        <v>1</v>
      </c>
      <c r="D4401" t="s">
        <v>1883</v>
      </c>
      <c r="E4401" t="s">
        <v>1995</v>
      </c>
      <c r="F4401" t="s">
        <v>0</v>
      </c>
      <c r="G4401" t="s">
        <v>351</v>
      </c>
      <c r="H4401" t="str">
        <f>_xlfn.XLOOKUP(Flights[[#This Row],[Destination]],Airports!$A$1:$A$77,Airports!$D$1:$D$77,"Code not found")</f>
        <v>Sacramento</v>
      </c>
      <c r="I4401" t="str" cm="1">
        <f t="array" ref="I4401">_xlfn.XLOOKUP(Flights[[#This Row],[Destination]],_xlfn._TRO_TRAILING(Airports!A:A),_xlfn._TRO_TRAILING(Airports!E:E),"Code not found")</f>
        <v>CA</v>
      </c>
      <c r="J4401" s="1">
        <v>0.52430555555555558</v>
      </c>
      <c r="K4401">
        <f>HOUR(Flights[[#This Row],[Scheduled Departure]])</f>
        <v>12</v>
      </c>
      <c r="L4401" s="1">
        <v>0.52013888888888893</v>
      </c>
      <c r="M4401">
        <v>-6</v>
      </c>
      <c r="N4401">
        <v>83</v>
      </c>
      <c r="O4401" s="14">
        <f>Flights[[#This Row],[Length (min)]]/60</f>
        <v>1.3833333333333333</v>
      </c>
      <c r="P4401">
        <v>373</v>
      </c>
      <c r="Q4401" s="17">
        <f>IFERROR(Flights[[#This Row],[Distance]]/Flights[[#This Row],[Length (hr)]],"")</f>
        <v>269.63855421686748</v>
      </c>
      <c r="R4401" s="1">
        <v>0.57986111111111116</v>
      </c>
      <c r="S4401" s="1">
        <v>0.57777777777777772</v>
      </c>
      <c r="T4401">
        <v>-3</v>
      </c>
      <c r="U4401" t="str">
        <f>IF(Flights[[#This Row],[Arrival Delay]]="","Cancelled",IF(Flights[[#This Row],[Arrival Delay]]&gt;15,"Delayed","On time"))</f>
        <v>On time</v>
      </c>
      <c r="V4401" t="str">
        <f>IF(Flights[[#This Row],[Status]]&lt;&gt;"Delayed","",IF(Flights[[#This Row],[Arrival Delay]]&gt;120,"Severe",IF(Flights[[#This Row],[Arrival Delay]]&gt;60,"Major","Moderate")))</f>
        <v/>
      </c>
      <c r="X4401" t="str">
        <f>IF(OR(AND(Flights[[#This Row],[Status]]="Cancelled",Flights[[#This Row],[Cancellation Reason]]="Airline/Carrier"),Flights[[#This Row],[Delay Type]]="Severe"),"Yes","No")</f>
        <v>No</v>
      </c>
    </row>
    <row r="4402" spans="1:24" x14ac:dyDescent="0.25">
      <c r="A4402" s="3">
        <v>42324</v>
      </c>
      <c r="B4402">
        <f>WEEKNUM(Flights[[#This Row],[Date]],2)</f>
        <v>47</v>
      </c>
      <c r="C4402">
        <f>WEEKDAY(Flights[[#This Row],[Date]],2)</f>
        <v>1</v>
      </c>
      <c r="D4402" t="s">
        <v>1835</v>
      </c>
      <c r="E4402" t="s">
        <v>1989</v>
      </c>
      <c r="F4402" t="s">
        <v>0</v>
      </c>
      <c r="G4402" t="s">
        <v>347</v>
      </c>
      <c r="H4402" t="str">
        <f>_xlfn.XLOOKUP(Flights[[#This Row],[Destination]],Airports!$A$1:$A$77,Airports!$D$1:$D$77,"Code not found")</f>
        <v>San Jose</v>
      </c>
      <c r="I4402" t="str" cm="1">
        <f t="array" ref="I4402">_xlfn.XLOOKUP(Flights[[#This Row],[Destination]],_xlfn._TRO_TRAILING(Airports!A:A),_xlfn._TRO_TRAILING(Airports!E:E),"Code not found")</f>
        <v>CA</v>
      </c>
      <c r="J4402" s="1">
        <v>0.68402777777777779</v>
      </c>
      <c r="K4402">
        <f>HOUR(Flights[[#This Row],[Scheduled Departure]])</f>
        <v>16</v>
      </c>
      <c r="L4402" s="1">
        <v>0.68263888888888891</v>
      </c>
      <c r="M4402">
        <v>-2</v>
      </c>
      <c r="N4402">
        <v>73</v>
      </c>
      <c r="O4402" s="14">
        <f>Flights[[#This Row],[Length (min)]]/60</f>
        <v>1.2166666666666666</v>
      </c>
      <c r="P4402">
        <v>308</v>
      </c>
      <c r="Q4402" s="17">
        <f>IFERROR(Flights[[#This Row],[Distance]]/Flights[[#This Row],[Length (hr)]],"")</f>
        <v>253.15068493150687</v>
      </c>
      <c r="R4402" s="1">
        <v>0.73472222222222228</v>
      </c>
      <c r="S4402" s="1">
        <v>0.73333333333333328</v>
      </c>
      <c r="T4402">
        <v>-2</v>
      </c>
      <c r="U4402" t="str">
        <f>IF(Flights[[#This Row],[Arrival Delay]]="","Cancelled",IF(Flights[[#This Row],[Arrival Delay]]&gt;15,"Delayed","On time"))</f>
        <v>On time</v>
      </c>
      <c r="V4402" t="str">
        <f>IF(Flights[[#This Row],[Status]]&lt;&gt;"Delayed","",IF(Flights[[#This Row],[Arrival Delay]]&gt;120,"Severe",IF(Flights[[#This Row],[Arrival Delay]]&gt;60,"Major","Moderate")))</f>
        <v/>
      </c>
      <c r="X4402" t="str">
        <f>IF(OR(AND(Flights[[#This Row],[Status]]="Cancelled",Flights[[#This Row],[Cancellation Reason]]="Airline/Carrier"),Flights[[#This Row],[Delay Type]]="Severe"),"Yes","No")</f>
        <v>No</v>
      </c>
    </row>
    <row r="4403" spans="1:24" x14ac:dyDescent="0.25">
      <c r="A4403" s="3">
        <v>42324</v>
      </c>
      <c r="B4403">
        <f>WEEKNUM(Flights[[#This Row],[Date]],2)</f>
        <v>47</v>
      </c>
      <c r="C4403">
        <f>WEEKDAY(Flights[[#This Row],[Date]],2)</f>
        <v>1</v>
      </c>
      <c r="D4403" t="s">
        <v>796</v>
      </c>
      <c r="E4403" t="s">
        <v>1994</v>
      </c>
      <c r="F4403" t="s">
        <v>0</v>
      </c>
      <c r="G4403" t="s">
        <v>318</v>
      </c>
      <c r="H4403" t="str">
        <f>_xlfn.XLOOKUP(Flights[[#This Row],[Destination]],Airports!$A$1:$A$77,Airports!$D$1:$D$77,"Code not found")</f>
        <v>Oakland</v>
      </c>
      <c r="I4403" t="str" cm="1">
        <f t="array" ref="I4403">_xlfn.XLOOKUP(Flights[[#This Row],[Destination]],_xlfn._TRO_TRAILING(Airports!A:A),_xlfn._TRO_TRAILING(Airports!E:E),"Code not found")</f>
        <v>CA</v>
      </c>
      <c r="J4403" s="1">
        <v>0.69097222222222221</v>
      </c>
      <c r="K4403">
        <f>HOUR(Flights[[#This Row],[Scheduled Departure]])</f>
        <v>16</v>
      </c>
      <c r="L4403" s="1">
        <v>0.68888888888888888</v>
      </c>
      <c r="M4403">
        <v>-3</v>
      </c>
      <c r="N4403">
        <v>91</v>
      </c>
      <c r="O4403" s="14">
        <f>Flights[[#This Row],[Length (min)]]/60</f>
        <v>1.5166666666666666</v>
      </c>
      <c r="P4403">
        <v>337</v>
      </c>
      <c r="Q4403" s="17">
        <f>IFERROR(Flights[[#This Row],[Distance]]/Flights[[#This Row],[Length (hr)]],"")</f>
        <v>222.19780219780222</v>
      </c>
      <c r="R4403" s="1">
        <v>0.75069444444444444</v>
      </c>
      <c r="S4403" s="1">
        <v>0.75208333333333333</v>
      </c>
      <c r="T4403">
        <v>2</v>
      </c>
      <c r="U4403" t="str">
        <f>IF(Flights[[#This Row],[Arrival Delay]]="","Cancelled",IF(Flights[[#This Row],[Arrival Delay]]&gt;15,"Delayed","On time"))</f>
        <v>On time</v>
      </c>
      <c r="V4403" t="str">
        <f>IF(Flights[[#This Row],[Status]]&lt;&gt;"Delayed","",IF(Flights[[#This Row],[Arrival Delay]]&gt;120,"Severe",IF(Flights[[#This Row],[Arrival Delay]]&gt;60,"Major","Moderate")))</f>
        <v/>
      </c>
      <c r="X4403" t="str">
        <f>IF(OR(AND(Flights[[#This Row],[Status]]="Cancelled",Flights[[#This Row],[Cancellation Reason]]="Airline/Carrier"),Flights[[#This Row],[Delay Type]]="Severe"),"Yes","No")</f>
        <v>No</v>
      </c>
    </row>
    <row r="4404" spans="1:24" x14ac:dyDescent="0.25">
      <c r="A4404" s="3">
        <v>42324</v>
      </c>
      <c r="B4404">
        <f>WEEKNUM(Flights[[#This Row],[Date]],2)</f>
        <v>47</v>
      </c>
      <c r="C4404">
        <f>WEEKDAY(Flights[[#This Row],[Date]],2)</f>
        <v>1</v>
      </c>
      <c r="D4404" t="s">
        <v>759</v>
      </c>
      <c r="E4404" t="s">
        <v>1990</v>
      </c>
      <c r="F4404" t="s">
        <v>0</v>
      </c>
      <c r="G4404" t="s">
        <v>316</v>
      </c>
      <c r="H4404" t="str">
        <f>_xlfn.XLOOKUP(Flights[[#This Row],[Destination]],Airports!$A$1:$A$77,Airports!$D$1:$D$77,"Code not found")</f>
        <v>New Orleans</v>
      </c>
      <c r="I4404" t="str" cm="1">
        <f t="array" ref="I4404">_xlfn.XLOOKUP(Flights[[#This Row],[Destination]],_xlfn._TRO_TRAILING(Airports!A:A),_xlfn._TRO_TRAILING(Airports!E:E),"Code not found")</f>
        <v>LA</v>
      </c>
      <c r="J4404" s="1">
        <v>0.71458333333333335</v>
      </c>
      <c r="K4404">
        <f>HOUR(Flights[[#This Row],[Scheduled Departure]])</f>
        <v>17</v>
      </c>
      <c r="L4404" s="1">
        <v>0.72430555555555554</v>
      </c>
      <c r="M4404">
        <v>14</v>
      </c>
      <c r="N4404">
        <v>187</v>
      </c>
      <c r="O4404" s="14">
        <f>Flights[[#This Row],[Length (min)]]/60</f>
        <v>3.1166666666666667</v>
      </c>
      <c r="P4404">
        <v>1670</v>
      </c>
      <c r="Q4404" s="17">
        <f>IFERROR(Flights[[#This Row],[Distance]]/Flights[[#This Row],[Length (hr)]],"")</f>
        <v>535.82887700534764</v>
      </c>
      <c r="R4404" s="1">
        <v>0.95</v>
      </c>
      <c r="S4404" s="1">
        <v>0.9375</v>
      </c>
      <c r="T4404">
        <v>-18</v>
      </c>
      <c r="U4404" t="str">
        <f>IF(Flights[[#This Row],[Arrival Delay]]="","Cancelled",IF(Flights[[#This Row],[Arrival Delay]]&gt;15,"Delayed","On time"))</f>
        <v>On time</v>
      </c>
      <c r="V4404" t="str">
        <f>IF(Flights[[#This Row],[Status]]&lt;&gt;"Delayed","",IF(Flights[[#This Row],[Arrival Delay]]&gt;120,"Severe",IF(Flights[[#This Row],[Arrival Delay]]&gt;60,"Major","Moderate")))</f>
        <v/>
      </c>
      <c r="X4404" t="str">
        <f>IF(OR(AND(Flights[[#This Row],[Status]]="Cancelled",Flights[[#This Row],[Cancellation Reason]]="Airline/Carrier"),Flights[[#This Row],[Delay Type]]="Severe"),"Yes","No")</f>
        <v>No</v>
      </c>
    </row>
    <row r="4405" spans="1:24" x14ac:dyDescent="0.25">
      <c r="A4405" s="3">
        <v>42324</v>
      </c>
      <c r="B4405">
        <f>WEEKNUM(Flights[[#This Row],[Date]],2)</f>
        <v>47</v>
      </c>
      <c r="C4405">
        <f>WEEKDAY(Flights[[#This Row],[Date]],2)</f>
        <v>1</v>
      </c>
      <c r="D4405" t="s">
        <v>1421</v>
      </c>
      <c r="E4405" t="s">
        <v>1993</v>
      </c>
      <c r="F4405" t="s">
        <v>0</v>
      </c>
      <c r="G4405" t="s">
        <v>293</v>
      </c>
      <c r="H4405" t="str">
        <f>_xlfn.XLOOKUP(Flights[[#This Row],[Destination]],Airports!$A$1:$A$77,Airports!$D$1:$D$77,"Code not found")</f>
        <v>Houston</v>
      </c>
      <c r="I4405" t="str" cm="1">
        <f t="array" ref="I4405">_xlfn.XLOOKUP(Flights[[#This Row],[Destination]],_xlfn._TRO_TRAILING(Airports!A:A),_xlfn._TRO_TRAILING(Airports!E:E),"Code not found")</f>
        <v>TX</v>
      </c>
      <c r="J4405" s="1">
        <v>0.71458333333333335</v>
      </c>
      <c r="K4405">
        <f>HOUR(Flights[[#This Row],[Scheduled Departure]])</f>
        <v>17</v>
      </c>
      <c r="L4405" s="1">
        <v>0.71319444444444446</v>
      </c>
      <c r="M4405">
        <v>-2</v>
      </c>
      <c r="N4405">
        <v>173</v>
      </c>
      <c r="O4405" s="14">
        <f>Flights[[#This Row],[Length (min)]]/60</f>
        <v>2.8833333333333333</v>
      </c>
      <c r="P4405">
        <v>1379</v>
      </c>
      <c r="Q4405" s="17">
        <f>IFERROR(Flights[[#This Row],[Distance]]/Flights[[#This Row],[Length (hr)]],"")</f>
        <v>478.26589595375725</v>
      </c>
      <c r="R4405" s="1">
        <v>0.93055555555555558</v>
      </c>
      <c r="S4405" s="1">
        <v>0.91666666666666663</v>
      </c>
      <c r="T4405">
        <v>-20</v>
      </c>
      <c r="U4405" t="str">
        <f>IF(Flights[[#This Row],[Arrival Delay]]="","Cancelled",IF(Flights[[#This Row],[Arrival Delay]]&gt;15,"Delayed","On time"))</f>
        <v>On time</v>
      </c>
      <c r="V4405" t="str">
        <f>IF(Flights[[#This Row],[Status]]&lt;&gt;"Delayed","",IF(Flights[[#This Row],[Arrival Delay]]&gt;120,"Severe",IF(Flights[[#This Row],[Arrival Delay]]&gt;60,"Major","Moderate")))</f>
        <v/>
      </c>
      <c r="X4405" t="str">
        <f>IF(OR(AND(Flights[[#This Row],[Status]]="Cancelled",Flights[[#This Row],[Cancellation Reason]]="Airline/Carrier"),Flights[[#This Row],[Delay Type]]="Severe"),"Yes","No")</f>
        <v>No</v>
      </c>
    </row>
    <row r="4406" spans="1:24" x14ac:dyDescent="0.25">
      <c r="A4406" s="3">
        <v>42324</v>
      </c>
      <c r="B4406">
        <f>WEEKNUM(Flights[[#This Row],[Date]],2)</f>
        <v>47</v>
      </c>
      <c r="C4406">
        <f>WEEKDAY(Flights[[#This Row],[Date]],2)</f>
        <v>1</v>
      </c>
      <c r="D4406" t="s">
        <v>823</v>
      </c>
      <c r="E4406" t="s">
        <v>1995</v>
      </c>
      <c r="F4406" t="s">
        <v>0</v>
      </c>
      <c r="G4406" t="s">
        <v>290</v>
      </c>
      <c r="H4406" t="str">
        <f>_xlfn.XLOOKUP(Flights[[#This Row],[Destination]],Airports!$A$1:$A$77,Airports!$D$1:$D$77,"Code not found")</f>
        <v>Houston</v>
      </c>
      <c r="I4406" t="str" cm="1">
        <f t="array" ref="I4406">_xlfn.XLOOKUP(Flights[[#This Row],[Destination]],_xlfn._TRO_TRAILING(Airports!A:A),_xlfn._TRO_TRAILING(Airports!E:E),"Code not found")</f>
        <v>TX</v>
      </c>
      <c r="J4406" s="1">
        <v>0.82986111111111116</v>
      </c>
      <c r="K4406">
        <f>HOUR(Flights[[#This Row],[Scheduled Departure]])</f>
        <v>19</v>
      </c>
      <c r="L4406" s="1">
        <v>0.87152777777777779</v>
      </c>
      <c r="M4406">
        <v>60</v>
      </c>
      <c r="N4406">
        <v>166</v>
      </c>
      <c r="O4406" s="14">
        <f>Flights[[#This Row],[Length (min)]]/60</f>
        <v>2.7666666666666666</v>
      </c>
      <c r="P4406">
        <v>1390</v>
      </c>
      <c r="Q4406" s="17">
        <f>IFERROR(Flights[[#This Row],[Distance]]/Flights[[#This Row],[Length (hr)]],"")</f>
        <v>502.40963855421688</v>
      </c>
      <c r="R4406" s="1">
        <v>3.8194444444444448E-2</v>
      </c>
      <c r="S4406" s="1">
        <v>7.013888888888889E-2</v>
      </c>
      <c r="T4406">
        <v>46</v>
      </c>
      <c r="U4406" t="str">
        <f>IF(Flights[[#This Row],[Arrival Delay]]="","Cancelled",IF(Flights[[#This Row],[Arrival Delay]]&gt;15,"Delayed","On time"))</f>
        <v>Delayed</v>
      </c>
      <c r="V4406" t="str">
        <f>IF(Flights[[#This Row],[Status]]&lt;&gt;"Delayed","",IF(Flights[[#This Row],[Arrival Delay]]&gt;120,"Severe",IF(Flights[[#This Row],[Arrival Delay]]&gt;60,"Major","Moderate")))</f>
        <v>Moderate</v>
      </c>
      <c r="X4406" t="str">
        <f>IF(OR(AND(Flights[[#This Row],[Status]]="Cancelled",Flights[[#This Row],[Cancellation Reason]]="Airline/Carrier"),Flights[[#This Row],[Delay Type]]="Severe"),"Yes","No")</f>
        <v>No</v>
      </c>
    </row>
    <row r="4407" spans="1:24" x14ac:dyDescent="0.25">
      <c r="A4407" s="3">
        <v>42324</v>
      </c>
      <c r="B4407">
        <f>WEEKNUM(Flights[[#This Row],[Date]],2)</f>
        <v>47</v>
      </c>
      <c r="C4407">
        <f>WEEKDAY(Flights[[#This Row],[Date]],2)</f>
        <v>1</v>
      </c>
      <c r="D4407" t="s">
        <v>1631</v>
      </c>
      <c r="E4407" t="s">
        <v>1995</v>
      </c>
      <c r="F4407" t="s">
        <v>0</v>
      </c>
      <c r="G4407" t="s">
        <v>318</v>
      </c>
      <c r="H4407" t="str">
        <f>_xlfn.XLOOKUP(Flights[[#This Row],[Destination]],Airports!$A$1:$A$77,Airports!$D$1:$D$77,"Code not found")</f>
        <v>Oakland</v>
      </c>
      <c r="I4407" t="str" cm="1">
        <f t="array" ref="I4407">_xlfn.XLOOKUP(Flights[[#This Row],[Destination]],_xlfn._TRO_TRAILING(Airports!A:A),_xlfn._TRO_TRAILING(Airports!E:E),"Code not found")</f>
        <v>CA</v>
      </c>
      <c r="J4407" s="1">
        <v>0.91319444444444442</v>
      </c>
      <c r="K4407">
        <f>HOUR(Flights[[#This Row],[Scheduled Departure]])</f>
        <v>21</v>
      </c>
      <c r="L4407" s="1">
        <v>0.95486111111111116</v>
      </c>
      <c r="M4407">
        <v>60</v>
      </c>
      <c r="N4407">
        <v>78</v>
      </c>
      <c r="O4407" s="14">
        <f>Flights[[#This Row],[Length (min)]]/60</f>
        <v>1.3</v>
      </c>
      <c r="P4407">
        <v>337</v>
      </c>
      <c r="Q4407" s="17">
        <f>IFERROR(Flights[[#This Row],[Distance]]/Flights[[#This Row],[Length (hr)]],"")</f>
        <v>259.23076923076923</v>
      </c>
      <c r="R4407" s="1">
        <v>0.96527777777777779</v>
      </c>
      <c r="S4407" s="1">
        <v>9.0277777777777769E-3</v>
      </c>
      <c r="T4407">
        <v>63</v>
      </c>
      <c r="U4407" t="str">
        <f>IF(Flights[[#This Row],[Arrival Delay]]="","Cancelled",IF(Flights[[#This Row],[Arrival Delay]]&gt;15,"Delayed","On time"))</f>
        <v>Delayed</v>
      </c>
      <c r="V4407" t="str">
        <f>IF(Flights[[#This Row],[Status]]&lt;&gt;"Delayed","",IF(Flights[[#This Row],[Arrival Delay]]&gt;120,"Severe",IF(Flights[[#This Row],[Arrival Delay]]&gt;60,"Major","Moderate")))</f>
        <v>Major</v>
      </c>
      <c r="X4407" t="str">
        <f>IF(OR(AND(Flights[[#This Row],[Status]]="Cancelled",Flights[[#This Row],[Cancellation Reason]]="Airline/Carrier"),Flights[[#This Row],[Delay Type]]="Severe"),"Yes","No")</f>
        <v>No</v>
      </c>
    </row>
    <row r="4408" spans="1:24" x14ac:dyDescent="0.25">
      <c r="A4408" s="3">
        <v>42325</v>
      </c>
      <c r="B4408">
        <f>WEEKNUM(Flights[[#This Row],[Date]],2)</f>
        <v>47</v>
      </c>
      <c r="C4408">
        <f>WEEKDAY(Flights[[#This Row],[Date]],2)</f>
        <v>2</v>
      </c>
      <c r="D4408" t="s">
        <v>234</v>
      </c>
      <c r="E4408" t="s">
        <v>1987</v>
      </c>
      <c r="F4408" t="s">
        <v>0</v>
      </c>
      <c r="G4408" t="s">
        <v>28</v>
      </c>
      <c r="H4408" t="str">
        <f>_xlfn.XLOOKUP(Flights[[#This Row],[Destination]],Airports!$A$1:$A$77,Airports!$D$1:$D$77,"Code not found")</f>
        <v>Philadelphia</v>
      </c>
      <c r="I4408" t="str" cm="1">
        <f t="array" ref="I4408">_xlfn.XLOOKUP(Flights[[#This Row],[Destination]],_xlfn._TRO_TRAILING(Airports!A:A),_xlfn._TRO_TRAILING(Airports!E:E),"Code not found")</f>
        <v>PA</v>
      </c>
      <c r="J4408" s="1">
        <v>0.2673611111111111</v>
      </c>
      <c r="K4408">
        <f>HOUR(Flights[[#This Row],[Scheduled Departure]])</f>
        <v>6</v>
      </c>
      <c r="L4408" s="1">
        <v>0.26180555555555557</v>
      </c>
      <c r="M4408">
        <v>-8</v>
      </c>
      <c r="N4408">
        <v>339</v>
      </c>
      <c r="O4408" s="14">
        <f>Flights[[#This Row],[Length (min)]]/60</f>
        <v>5.65</v>
      </c>
      <c r="P4408">
        <v>2402</v>
      </c>
      <c r="Q4408" s="17">
        <f>IFERROR(Flights[[#This Row],[Distance]]/Flights[[#This Row],[Length (hr)]],"")</f>
        <v>425.13274336283183</v>
      </c>
      <c r="R4408" s="1">
        <v>0.60833333333333328</v>
      </c>
      <c r="S4408" s="1">
        <v>0.62222222222222223</v>
      </c>
      <c r="T4408">
        <v>20</v>
      </c>
      <c r="U4408" t="str">
        <f>IF(Flights[[#This Row],[Arrival Delay]]="","Cancelled",IF(Flights[[#This Row],[Arrival Delay]]&gt;15,"Delayed","On time"))</f>
        <v>Delayed</v>
      </c>
      <c r="V4408" t="str">
        <f>IF(Flights[[#This Row],[Status]]&lt;&gt;"Delayed","",IF(Flights[[#This Row],[Arrival Delay]]&gt;120,"Severe",IF(Flights[[#This Row],[Arrival Delay]]&gt;60,"Major","Moderate")))</f>
        <v>Moderate</v>
      </c>
      <c r="X4408" t="str">
        <f>IF(OR(AND(Flights[[#This Row],[Status]]="Cancelled",Flights[[#This Row],[Cancellation Reason]]="Airline/Carrier"),Flights[[#This Row],[Delay Type]]="Severe"),"Yes","No")</f>
        <v>No</v>
      </c>
    </row>
    <row r="4409" spans="1:24" x14ac:dyDescent="0.25">
      <c r="A4409" s="3">
        <v>42325</v>
      </c>
      <c r="B4409">
        <f>WEEKNUM(Flights[[#This Row],[Date]],2)</f>
        <v>47</v>
      </c>
      <c r="C4409">
        <f>WEEKDAY(Flights[[#This Row],[Date]],2)</f>
        <v>2</v>
      </c>
      <c r="D4409" t="s">
        <v>1111</v>
      </c>
      <c r="E4409" t="s">
        <v>1995</v>
      </c>
      <c r="F4409" t="s">
        <v>0</v>
      </c>
      <c r="G4409" t="s">
        <v>347</v>
      </c>
      <c r="H4409" t="str">
        <f>_xlfn.XLOOKUP(Flights[[#This Row],[Destination]],Airports!$A$1:$A$77,Airports!$D$1:$D$77,"Code not found")</f>
        <v>San Jose</v>
      </c>
      <c r="I4409" t="str" cm="1">
        <f t="array" ref="I4409">_xlfn.XLOOKUP(Flights[[#This Row],[Destination]],_xlfn._TRO_TRAILING(Airports!A:A),_xlfn._TRO_TRAILING(Airports!E:E),"Code not found")</f>
        <v>CA</v>
      </c>
      <c r="J4409" s="1">
        <v>0.36458333333333331</v>
      </c>
      <c r="K4409">
        <f>HOUR(Flights[[#This Row],[Scheduled Departure]])</f>
        <v>8</v>
      </c>
      <c r="L4409" s="1">
        <v>0.36388888888888887</v>
      </c>
      <c r="M4409">
        <v>-1</v>
      </c>
      <c r="N4409">
        <v>64</v>
      </c>
      <c r="O4409" s="14">
        <f>Flights[[#This Row],[Length (min)]]/60</f>
        <v>1.0666666666666667</v>
      </c>
      <c r="P4409">
        <v>308</v>
      </c>
      <c r="Q4409" s="17">
        <f>IFERROR(Flights[[#This Row],[Distance]]/Flights[[#This Row],[Length (hr)]],"")</f>
        <v>288.75</v>
      </c>
      <c r="R4409" s="1">
        <v>0.41319444444444442</v>
      </c>
      <c r="S4409" s="1">
        <v>0.40833333333333333</v>
      </c>
      <c r="T4409">
        <v>-7</v>
      </c>
      <c r="U4409" t="str">
        <f>IF(Flights[[#This Row],[Arrival Delay]]="","Cancelled",IF(Flights[[#This Row],[Arrival Delay]]&gt;15,"Delayed","On time"))</f>
        <v>On time</v>
      </c>
      <c r="V4409" t="str">
        <f>IF(Flights[[#This Row],[Status]]&lt;&gt;"Delayed","",IF(Flights[[#This Row],[Arrival Delay]]&gt;120,"Severe",IF(Flights[[#This Row],[Arrival Delay]]&gt;60,"Major","Moderate")))</f>
        <v/>
      </c>
      <c r="X4409" t="str">
        <f>IF(OR(AND(Flights[[#This Row],[Status]]="Cancelled",Flights[[#This Row],[Cancellation Reason]]="Airline/Carrier"),Flights[[#This Row],[Delay Type]]="Severe"),"Yes","No")</f>
        <v>No</v>
      </c>
    </row>
    <row r="4410" spans="1:24" x14ac:dyDescent="0.25">
      <c r="A4410" s="3">
        <v>42325</v>
      </c>
      <c r="B4410">
        <f>WEEKNUM(Flights[[#This Row],[Date]],2)</f>
        <v>47</v>
      </c>
      <c r="C4410">
        <f>WEEKDAY(Flights[[#This Row],[Date]],2)</f>
        <v>2</v>
      </c>
      <c r="D4410" t="s">
        <v>1869</v>
      </c>
      <c r="E4410" t="s">
        <v>1995</v>
      </c>
      <c r="F4410" t="s">
        <v>0</v>
      </c>
      <c r="G4410" t="s">
        <v>24</v>
      </c>
      <c r="H4410" t="str">
        <f>_xlfn.XLOOKUP(Flights[[#This Row],[Destination]],Airports!$A$1:$A$77,Airports!$D$1:$D$77,"Code not found")</f>
        <v>Portland</v>
      </c>
      <c r="I4410" t="str" cm="1">
        <f t="array" ref="I4410">_xlfn.XLOOKUP(Flights[[#This Row],[Destination]],_xlfn._TRO_TRAILING(Airports!A:A),_xlfn._TRO_TRAILING(Airports!E:E),"Code not found")</f>
        <v>OR</v>
      </c>
      <c r="J4410" s="1">
        <v>0.40625</v>
      </c>
      <c r="K4410">
        <f>HOUR(Flights[[#This Row],[Scheduled Departure]])</f>
        <v>9</v>
      </c>
      <c r="L4410" s="1">
        <v>0.40486111111111112</v>
      </c>
      <c r="M4410">
        <v>-2</v>
      </c>
      <c r="N4410">
        <v>155</v>
      </c>
      <c r="O4410" s="14">
        <f>Flights[[#This Row],[Length (min)]]/60</f>
        <v>2.5833333333333335</v>
      </c>
      <c r="P4410">
        <v>834</v>
      </c>
      <c r="Q4410" s="17">
        <f>IFERROR(Flights[[#This Row],[Distance]]/Flights[[#This Row],[Length (hr)]],"")</f>
        <v>322.83870967741933</v>
      </c>
      <c r="R4410" s="1">
        <v>0.51041666666666663</v>
      </c>
      <c r="S4410" s="1">
        <v>0.51249999999999996</v>
      </c>
      <c r="T4410">
        <v>3</v>
      </c>
      <c r="U4410" t="str">
        <f>IF(Flights[[#This Row],[Arrival Delay]]="","Cancelled",IF(Flights[[#This Row],[Arrival Delay]]&gt;15,"Delayed","On time"))</f>
        <v>On time</v>
      </c>
      <c r="V4410" t="str">
        <f>IF(Flights[[#This Row],[Status]]&lt;&gt;"Delayed","",IF(Flights[[#This Row],[Arrival Delay]]&gt;120,"Severe",IF(Flights[[#This Row],[Arrival Delay]]&gt;60,"Major","Moderate")))</f>
        <v/>
      </c>
      <c r="X4410" t="str">
        <f>IF(OR(AND(Flights[[#This Row],[Status]]="Cancelled",Flights[[#This Row],[Cancellation Reason]]="Airline/Carrier"),Flights[[#This Row],[Delay Type]]="Severe"),"Yes","No")</f>
        <v>No</v>
      </c>
    </row>
    <row r="4411" spans="1:24" x14ac:dyDescent="0.25">
      <c r="A4411" s="3">
        <v>42325</v>
      </c>
      <c r="B4411">
        <f>WEEKNUM(Flights[[#This Row],[Date]],2)</f>
        <v>47</v>
      </c>
      <c r="C4411">
        <f>WEEKDAY(Flights[[#This Row],[Date]],2)</f>
        <v>2</v>
      </c>
      <c r="D4411" t="s">
        <v>1880</v>
      </c>
      <c r="E4411" t="s">
        <v>1995</v>
      </c>
      <c r="F4411" t="s">
        <v>0</v>
      </c>
      <c r="G4411" t="s">
        <v>318</v>
      </c>
      <c r="H4411" t="str">
        <f>_xlfn.XLOOKUP(Flights[[#This Row],[Destination]],Airports!$A$1:$A$77,Airports!$D$1:$D$77,"Code not found")</f>
        <v>Oakland</v>
      </c>
      <c r="I4411" t="str" cm="1">
        <f t="array" ref="I4411">_xlfn.XLOOKUP(Flights[[#This Row],[Destination]],_xlfn._TRO_TRAILING(Airports!A:A),_xlfn._TRO_TRAILING(Airports!E:E),"Code not found")</f>
        <v>CA</v>
      </c>
      <c r="J4411" s="1">
        <v>0.49305555555555558</v>
      </c>
      <c r="K4411">
        <f>HOUR(Flights[[#This Row],[Scheduled Departure]])</f>
        <v>11</v>
      </c>
      <c r="L4411" s="1">
        <v>0.50347222222222221</v>
      </c>
      <c r="M4411">
        <v>15</v>
      </c>
      <c r="N4411">
        <v>70</v>
      </c>
      <c r="O4411" s="14">
        <f>Flights[[#This Row],[Length (min)]]/60</f>
        <v>1.1666666666666667</v>
      </c>
      <c r="P4411">
        <v>337</v>
      </c>
      <c r="Q4411" s="17">
        <f>IFERROR(Flights[[#This Row],[Distance]]/Flights[[#This Row],[Length (hr)]],"")</f>
        <v>288.85714285714283</v>
      </c>
      <c r="R4411" s="1">
        <v>0.54513888888888884</v>
      </c>
      <c r="S4411" s="1">
        <v>0.55208333333333337</v>
      </c>
      <c r="T4411">
        <v>10</v>
      </c>
      <c r="U4411" t="str">
        <f>IF(Flights[[#This Row],[Arrival Delay]]="","Cancelled",IF(Flights[[#This Row],[Arrival Delay]]&gt;15,"Delayed","On time"))</f>
        <v>On time</v>
      </c>
      <c r="V4411" t="str">
        <f>IF(Flights[[#This Row],[Status]]&lt;&gt;"Delayed","",IF(Flights[[#This Row],[Arrival Delay]]&gt;120,"Severe",IF(Flights[[#This Row],[Arrival Delay]]&gt;60,"Major","Moderate")))</f>
        <v/>
      </c>
      <c r="X4411" t="str">
        <f>IF(OR(AND(Flights[[#This Row],[Status]]="Cancelled",Flights[[#This Row],[Cancellation Reason]]="Airline/Carrier"),Flights[[#This Row],[Delay Type]]="Severe"),"Yes","No")</f>
        <v>No</v>
      </c>
    </row>
    <row r="4412" spans="1:24" x14ac:dyDescent="0.25">
      <c r="A4412" s="3">
        <v>42325</v>
      </c>
      <c r="B4412">
        <f>WEEKNUM(Flights[[#This Row],[Date]],2)</f>
        <v>47</v>
      </c>
      <c r="C4412">
        <f>WEEKDAY(Flights[[#This Row],[Date]],2)</f>
        <v>2</v>
      </c>
      <c r="D4412" t="s">
        <v>1757</v>
      </c>
      <c r="E4412" t="s">
        <v>1990</v>
      </c>
      <c r="F4412" t="s">
        <v>0</v>
      </c>
      <c r="G4412" t="s">
        <v>15</v>
      </c>
      <c r="H4412" t="str">
        <f>_xlfn.XLOOKUP(Flights[[#This Row],[Destination]],Airports!$A$1:$A$77,Airports!$D$1:$D$77,"Code not found")</f>
        <v>Las Vegas</v>
      </c>
      <c r="I4412" t="str" cm="1">
        <f t="array" ref="I4412">_xlfn.XLOOKUP(Flights[[#This Row],[Destination]],_xlfn._TRO_TRAILING(Airports!A:A),_xlfn._TRO_TRAILING(Airports!E:E),"Code not found")</f>
        <v>NV</v>
      </c>
      <c r="J4412" s="1">
        <v>0.54513888888888884</v>
      </c>
      <c r="K4412">
        <f>HOUR(Flights[[#This Row],[Scheduled Departure]])</f>
        <v>13</v>
      </c>
      <c r="L4412" s="1">
        <v>0.5444444444444444</v>
      </c>
      <c r="M4412">
        <v>-1</v>
      </c>
      <c r="N4412">
        <v>76</v>
      </c>
      <c r="O4412" s="14">
        <f>Flights[[#This Row],[Length (min)]]/60</f>
        <v>1.2666666666666666</v>
      </c>
      <c r="P4412">
        <v>236</v>
      </c>
      <c r="Q4412" s="17">
        <f>IFERROR(Flights[[#This Row],[Distance]]/Flights[[#This Row],[Length (hr)]],"")</f>
        <v>186.31578947368422</v>
      </c>
      <c r="R4412" s="1">
        <v>0.6020833333333333</v>
      </c>
      <c r="S4412" s="1">
        <v>0.59722222222222221</v>
      </c>
      <c r="T4412">
        <v>-7</v>
      </c>
      <c r="U4412" t="str">
        <f>IF(Flights[[#This Row],[Arrival Delay]]="","Cancelled",IF(Flights[[#This Row],[Arrival Delay]]&gt;15,"Delayed","On time"))</f>
        <v>On time</v>
      </c>
      <c r="V4412" t="str">
        <f>IF(Flights[[#This Row],[Status]]&lt;&gt;"Delayed","",IF(Flights[[#This Row],[Arrival Delay]]&gt;120,"Severe",IF(Flights[[#This Row],[Arrival Delay]]&gt;60,"Major","Moderate")))</f>
        <v/>
      </c>
      <c r="X4412" t="str">
        <f>IF(OR(AND(Flights[[#This Row],[Status]]="Cancelled",Flights[[#This Row],[Cancellation Reason]]="Airline/Carrier"),Flights[[#This Row],[Delay Type]]="Severe"),"Yes","No")</f>
        <v>No</v>
      </c>
    </row>
    <row r="4413" spans="1:24" x14ac:dyDescent="0.25">
      <c r="A4413" s="3">
        <v>42325</v>
      </c>
      <c r="B4413">
        <f>WEEKNUM(Flights[[#This Row],[Date]],2)</f>
        <v>47</v>
      </c>
      <c r="C4413">
        <f>WEEKDAY(Flights[[#This Row],[Date]],2)</f>
        <v>2</v>
      </c>
      <c r="D4413" t="s">
        <v>1901</v>
      </c>
      <c r="E4413" t="s">
        <v>1989</v>
      </c>
      <c r="F4413" t="s">
        <v>0</v>
      </c>
      <c r="G4413" t="s">
        <v>344</v>
      </c>
      <c r="H4413" t="str">
        <f>_xlfn.XLOOKUP(Flights[[#This Row],[Destination]],Airports!$A$1:$A$77,Airports!$D$1:$D$77,"Code not found")</f>
        <v>Seattle</v>
      </c>
      <c r="I4413" t="str" cm="1">
        <f t="array" ref="I4413">_xlfn.XLOOKUP(Flights[[#This Row],[Destination]],_xlfn._TRO_TRAILING(Airports!A:A),_xlfn._TRO_TRAILING(Airports!E:E),"Code not found")</f>
        <v>WA</v>
      </c>
      <c r="J4413" s="1">
        <v>0.69097222222222221</v>
      </c>
      <c r="K4413">
        <f>HOUR(Flights[[#This Row],[Scheduled Departure]])</f>
        <v>16</v>
      </c>
      <c r="L4413" s="1">
        <v>0.68819444444444444</v>
      </c>
      <c r="M4413">
        <v>-4</v>
      </c>
      <c r="N4413">
        <v>180</v>
      </c>
      <c r="O4413" s="14">
        <f>Flights[[#This Row],[Length (min)]]/60</f>
        <v>3</v>
      </c>
      <c r="P4413">
        <v>954</v>
      </c>
      <c r="Q4413" s="17">
        <f>IFERROR(Flights[[#This Row],[Distance]]/Flights[[#This Row],[Length (hr)]],"")</f>
        <v>318</v>
      </c>
      <c r="R4413" s="1">
        <v>0.80902777777777779</v>
      </c>
      <c r="S4413" s="1">
        <v>0.81319444444444444</v>
      </c>
      <c r="T4413">
        <v>6</v>
      </c>
      <c r="U4413" t="str">
        <f>IF(Flights[[#This Row],[Arrival Delay]]="","Cancelled",IF(Flights[[#This Row],[Arrival Delay]]&gt;15,"Delayed","On time"))</f>
        <v>On time</v>
      </c>
      <c r="V4413" t="str">
        <f>IF(Flights[[#This Row],[Status]]&lt;&gt;"Delayed","",IF(Flights[[#This Row],[Arrival Delay]]&gt;120,"Severe",IF(Flights[[#This Row],[Arrival Delay]]&gt;60,"Major","Moderate")))</f>
        <v/>
      </c>
      <c r="X4413" t="str">
        <f>IF(OR(AND(Flights[[#This Row],[Status]]="Cancelled",Flights[[#This Row],[Cancellation Reason]]="Airline/Carrier"),Flights[[#This Row],[Delay Type]]="Severe"),"Yes","No")</f>
        <v>No</v>
      </c>
    </row>
    <row r="4414" spans="1:24" x14ac:dyDescent="0.25">
      <c r="A4414" s="3">
        <v>42325</v>
      </c>
      <c r="B4414">
        <f>WEEKNUM(Flights[[#This Row],[Date]],2)</f>
        <v>47</v>
      </c>
      <c r="C4414">
        <f>WEEKDAY(Flights[[#This Row],[Date]],2)</f>
        <v>2</v>
      </c>
      <c r="D4414" t="s">
        <v>576</v>
      </c>
      <c r="E4414" t="s">
        <v>1989</v>
      </c>
      <c r="F4414" t="s">
        <v>0</v>
      </c>
      <c r="G4414" t="s">
        <v>349</v>
      </c>
      <c r="H4414" t="str">
        <f>_xlfn.XLOOKUP(Flights[[#This Row],[Destination]],Airports!$A$1:$A$77,Airports!$D$1:$D$77,"Code not found")</f>
        <v>Salt Lake City</v>
      </c>
      <c r="I4414" t="str" cm="1">
        <f t="array" ref="I4414">_xlfn.XLOOKUP(Flights[[#This Row],[Destination]],_xlfn._TRO_TRAILING(Airports!A:A),_xlfn._TRO_TRAILING(Airports!E:E),"Code not found")</f>
        <v>UT</v>
      </c>
      <c r="J4414" s="1">
        <v>0.69722222222222219</v>
      </c>
      <c r="K4414">
        <f>HOUR(Flights[[#This Row],[Scheduled Departure]])</f>
        <v>16</v>
      </c>
      <c r="L4414" s="1">
        <v>0.6958333333333333</v>
      </c>
      <c r="M4414">
        <v>-2</v>
      </c>
      <c r="N4414">
        <v>108</v>
      </c>
      <c r="O4414" s="14">
        <f>Flights[[#This Row],[Length (min)]]/60</f>
        <v>1.8</v>
      </c>
      <c r="P4414">
        <v>590</v>
      </c>
      <c r="Q4414" s="17">
        <f>IFERROR(Flights[[#This Row],[Distance]]/Flights[[#This Row],[Length (hr)]],"")</f>
        <v>327.77777777777777</v>
      </c>
      <c r="R4414" s="1">
        <v>0.81180555555555556</v>
      </c>
      <c r="S4414" s="1">
        <v>0.8125</v>
      </c>
      <c r="T4414">
        <v>1</v>
      </c>
      <c r="U4414" t="str">
        <f>IF(Flights[[#This Row],[Arrival Delay]]="","Cancelled",IF(Flights[[#This Row],[Arrival Delay]]&gt;15,"Delayed","On time"))</f>
        <v>On time</v>
      </c>
      <c r="V4414" t="str">
        <f>IF(Flights[[#This Row],[Status]]&lt;&gt;"Delayed","",IF(Flights[[#This Row],[Arrival Delay]]&gt;120,"Severe",IF(Flights[[#This Row],[Arrival Delay]]&gt;60,"Major","Moderate")))</f>
        <v/>
      </c>
      <c r="X4414" t="str">
        <f>IF(OR(AND(Flights[[#This Row],[Status]]="Cancelled",Flights[[#This Row],[Cancellation Reason]]="Airline/Carrier"),Flights[[#This Row],[Delay Type]]="Severe"),"Yes","No")</f>
        <v>No</v>
      </c>
    </row>
    <row r="4415" spans="1:24" x14ac:dyDescent="0.25">
      <c r="A4415" s="3">
        <v>42326</v>
      </c>
      <c r="B4415">
        <f>WEEKNUM(Flights[[#This Row],[Date]],2)</f>
        <v>47</v>
      </c>
      <c r="C4415">
        <f>WEEKDAY(Flights[[#This Row],[Date]],2)</f>
        <v>3</v>
      </c>
      <c r="D4415" t="s">
        <v>1925</v>
      </c>
      <c r="E4415" t="s">
        <v>1995</v>
      </c>
      <c r="F4415" t="s">
        <v>0</v>
      </c>
      <c r="G4415" t="s">
        <v>257</v>
      </c>
      <c r="H4415" t="str">
        <f>_xlfn.XLOOKUP(Flights[[#This Row],[Destination]],Airports!$A$1:$A$77,Airports!$D$1:$D$77,"Code not found")</f>
        <v>Baltimore</v>
      </c>
      <c r="I4415" t="str" cm="1">
        <f t="array" ref="I4415">_xlfn.XLOOKUP(Flights[[#This Row],[Destination]],_xlfn._TRO_TRAILING(Airports!A:A),_xlfn._TRO_TRAILING(Airports!E:E),"Code not found")</f>
        <v>MD</v>
      </c>
      <c r="J4415" s="1">
        <v>0.25</v>
      </c>
      <c r="K4415">
        <f>HOUR(Flights[[#This Row],[Scheduled Departure]])</f>
        <v>6</v>
      </c>
      <c r="L4415" s="1">
        <v>0.25486111111111109</v>
      </c>
      <c r="M4415">
        <v>7</v>
      </c>
      <c r="N4415">
        <v>299</v>
      </c>
      <c r="O4415" s="14">
        <f>Flights[[#This Row],[Length (min)]]/60</f>
        <v>4.9833333333333334</v>
      </c>
      <c r="P4415">
        <v>2329</v>
      </c>
      <c r="Q4415" s="17">
        <f>IFERROR(Flights[[#This Row],[Distance]]/Flights[[#This Row],[Length (hr)]],"")</f>
        <v>467.35785953177259</v>
      </c>
      <c r="R4415" s="1">
        <v>0.58333333333333337</v>
      </c>
      <c r="S4415" s="1">
        <v>0.58750000000000002</v>
      </c>
      <c r="T4415">
        <v>6</v>
      </c>
      <c r="U4415" t="str">
        <f>IF(Flights[[#This Row],[Arrival Delay]]="","Cancelled",IF(Flights[[#This Row],[Arrival Delay]]&gt;15,"Delayed","On time"))</f>
        <v>On time</v>
      </c>
      <c r="V4415" t="str">
        <f>IF(Flights[[#This Row],[Status]]&lt;&gt;"Delayed","",IF(Flights[[#This Row],[Arrival Delay]]&gt;120,"Severe",IF(Flights[[#This Row],[Arrival Delay]]&gt;60,"Major","Moderate")))</f>
        <v/>
      </c>
      <c r="X4415" t="str">
        <f>IF(OR(AND(Flights[[#This Row],[Status]]="Cancelled",Flights[[#This Row],[Cancellation Reason]]="Airline/Carrier"),Flights[[#This Row],[Delay Type]]="Severe"),"Yes","No")</f>
        <v>No</v>
      </c>
    </row>
    <row r="4416" spans="1:24" x14ac:dyDescent="0.25">
      <c r="A4416" s="3">
        <v>42326</v>
      </c>
      <c r="B4416">
        <f>WEEKNUM(Flights[[#This Row],[Date]],2)</f>
        <v>47</v>
      </c>
      <c r="C4416">
        <f>WEEKDAY(Flights[[#This Row],[Date]],2)</f>
        <v>3</v>
      </c>
      <c r="D4416" t="s">
        <v>236</v>
      </c>
      <c r="E4416" t="s">
        <v>1987</v>
      </c>
      <c r="F4416" t="s">
        <v>0</v>
      </c>
      <c r="G4416" t="s">
        <v>23</v>
      </c>
      <c r="H4416" t="str">
        <f>_xlfn.XLOOKUP(Flights[[#This Row],[Destination]],Airports!$A$1:$A$77,Airports!$D$1:$D$77,"Code not found")</f>
        <v>Indianapolis</v>
      </c>
      <c r="I4416" t="str" cm="1">
        <f t="array" ref="I4416">_xlfn.XLOOKUP(Flights[[#This Row],[Destination]],_xlfn._TRO_TRAILING(Airports!A:A),_xlfn._TRO_TRAILING(Airports!E:E),"Code not found")</f>
        <v>IN</v>
      </c>
      <c r="J4416" s="1">
        <v>0.37152777777777779</v>
      </c>
      <c r="K4416">
        <f>HOUR(Flights[[#This Row],[Scheduled Departure]])</f>
        <v>8</v>
      </c>
      <c r="L4416" s="1">
        <v>0.36875000000000002</v>
      </c>
      <c r="M4416">
        <v>-4</v>
      </c>
      <c r="N4416">
        <v>259</v>
      </c>
      <c r="O4416" s="14">
        <f>Flights[[#This Row],[Length (min)]]/60</f>
        <v>4.3166666666666664</v>
      </c>
      <c r="P4416">
        <v>1814</v>
      </c>
      <c r="Q4416" s="17">
        <f>IFERROR(Flights[[#This Row],[Distance]]/Flights[[#This Row],[Length (hr)]],"")</f>
        <v>420.23166023166027</v>
      </c>
      <c r="R4416" s="1">
        <v>0.66874999999999996</v>
      </c>
      <c r="S4416" s="1">
        <v>0.67361111111111116</v>
      </c>
      <c r="T4416">
        <v>7</v>
      </c>
      <c r="U4416" t="str">
        <f>IF(Flights[[#This Row],[Arrival Delay]]="","Cancelled",IF(Flights[[#This Row],[Arrival Delay]]&gt;15,"Delayed","On time"))</f>
        <v>On time</v>
      </c>
      <c r="V4416" t="str">
        <f>IF(Flights[[#This Row],[Status]]&lt;&gt;"Delayed","",IF(Flights[[#This Row],[Arrival Delay]]&gt;120,"Severe",IF(Flights[[#This Row],[Arrival Delay]]&gt;60,"Major","Moderate")))</f>
        <v/>
      </c>
      <c r="X4416" t="str">
        <f>IF(OR(AND(Flights[[#This Row],[Status]]="Cancelled",Flights[[#This Row],[Cancellation Reason]]="Airline/Carrier"),Flights[[#This Row],[Delay Type]]="Severe"),"Yes","No")</f>
        <v>No</v>
      </c>
    </row>
    <row r="4417" spans="1:24" x14ac:dyDescent="0.25">
      <c r="A4417" s="3">
        <v>42326</v>
      </c>
      <c r="B4417">
        <f>WEEKNUM(Flights[[#This Row],[Date]],2)</f>
        <v>47</v>
      </c>
      <c r="C4417">
        <f>WEEKDAY(Flights[[#This Row],[Date]],2)</f>
        <v>3</v>
      </c>
      <c r="D4417" t="s">
        <v>712</v>
      </c>
      <c r="E4417" t="s">
        <v>1994</v>
      </c>
      <c r="F4417" t="s">
        <v>0</v>
      </c>
      <c r="G4417" t="s">
        <v>342</v>
      </c>
      <c r="H4417" t="str">
        <f>_xlfn.XLOOKUP(Flights[[#This Row],[Destination]],Airports!$A$1:$A$77,Airports!$D$1:$D$77,"Code not found")</f>
        <v>Santa Barbara</v>
      </c>
      <c r="I4417" t="str" cm="1">
        <f t="array" ref="I4417">_xlfn.XLOOKUP(Flights[[#This Row],[Destination]],_xlfn._TRO_TRAILING(Airports!A:A),_xlfn._TRO_TRAILING(Airports!E:E),"Code not found")</f>
        <v>CA</v>
      </c>
      <c r="J4417" s="1">
        <v>0.42430555555555555</v>
      </c>
      <c r="K4417">
        <f>HOUR(Flights[[#This Row],[Scheduled Departure]])</f>
        <v>10</v>
      </c>
      <c r="L4417" s="1">
        <v>0.41944444444444445</v>
      </c>
      <c r="M4417">
        <v>-7</v>
      </c>
      <c r="N4417">
        <v>56</v>
      </c>
      <c r="O4417" s="14">
        <f>Flights[[#This Row],[Length (min)]]/60</f>
        <v>0.93333333333333335</v>
      </c>
      <c r="P4417">
        <v>89</v>
      </c>
      <c r="Q4417" s="17">
        <f>IFERROR(Flights[[#This Row],[Distance]]/Flights[[#This Row],[Length (hr)]],"")</f>
        <v>95.357142857142861</v>
      </c>
      <c r="R4417" s="1">
        <v>0.46041666666666664</v>
      </c>
      <c r="S4417" s="1">
        <v>0.45833333333333331</v>
      </c>
      <c r="T4417">
        <v>-3</v>
      </c>
      <c r="U4417" t="str">
        <f>IF(Flights[[#This Row],[Arrival Delay]]="","Cancelled",IF(Flights[[#This Row],[Arrival Delay]]&gt;15,"Delayed","On time"))</f>
        <v>On time</v>
      </c>
      <c r="V4417" t="str">
        <f>IF(Flights[[#This Row],[Status]]&lt;&gt;"Delayed","",IF(Flights[[#This Row],[Arrival Delay]]&gt;120,"Severe",IF(Flights[[#This Row],[Arrival Delay]]&gt;60,"Major","Moderate")))</f>
        <v/>
      </c>
      <c r="X4417" t="str">
        <f>IF(OR(AND(Flights[[#This Row],[Status]]="Cancelled",Flights[[#This Row],[Cancellation Reason]]="Airline/Carrier"),Flights[[#This Row],[Delay Type]]="Severe"),"Yes","No")</f>
        <v>No</v>
      </c>
    </row>
    <row r="4418" spans="1:24" x14ac:dyDescent="0.25">
      <c r="A4418" s="3">
        <v>42326</v>
      </c>
      <c r="B4418">
        <f>WEEKNUM(Flights[[#This Row],[Date]],2)</f>
        <v>47</v>
      </c>
      <c r="C4418">
        <f>WEEKDAY(Flights[[#This Row],[Date]],2)</f>
        <v>3</v>
      </c>
      <c r="D4418" t="s">
        <v>35</v>
      </c>
      <c r="E4418" t="s">
        <v>1987</v>
      </c>
      <c r="F4418" t="s">
        <v>0</v>
      </c>
      <c r="G4418" t="s">
        <v>3</v>
      </c>
      <c r="H4418" t="str">
        <f>_xlfn.XLOOKUP(Flights[[#This Row],[Destination]],Airports!$A$1:$A$77,Airports!$D$1:$D$77,"Code not found")</f>
        <v>Dallas</v>
      </c>
      <c r="I4418" t="str" cm="1">
        <f t="array" ref="I4418">_xlfn.XLOOKUP(Flights[[#This Row],[Destination]],_xlfn._TRO_TRAILING(Airports!A:A),_xlfn._TRO_TRAILING(Airports!E:E),"Code not found")</f>
        <v>TX</v>
      </c>
      <c r="J4418" s="1">
        <v>0.47430555555555554</v>
      </c>
      <c r="K4418">
        <f>HOUR(Flights[[#This Row],[Scheduled Departure]])</f>
        <v>11</v>
      </c>
      <c r="L4418" s="1">
        <v>0.47361111111111109</v>
      </c>
      <c r="M4418">
        <v>-1</v>
      </c>
      <c r="N4418">
        <v>185</v>
      </c>
      <c r="O4418" s="14">
        <f>Flights[[#This Row],[Length (min)]]/60</f>
        <v>3.0833333333333335</v>
      </c>
      <c r="P4418">
        <v>1235</v>
      </c>
      <c r="Q4418" s="17">
        <f>IFERROR(Flights[[#This Row],[Distance]]/Flights[[#This Row],[Length (hr)]],"")</f>
        <v>400.54054054054052</v>
      </c>
      <c r="R4418" s="1">
        <v>0.6875</v>
      </c>
      <c r="S4418" s="1">
        <v>0.68541666666666667</v>
      </c>
      <c r="T4418">
        <v>-3</v>
      </c>
      <c r="U4418" t="str">
        <f>IF(Flights[[#This Row],[Arrival Delay]]="","Cancelled",IF(Flights[[#This Row],[Arrival Delay]]&gt;15,"Delayed","On time"))</f>
        <v>On time</v>
      </c>
      <c r="V4418" t="str">
        <f>IF(Flights[[#This Row],[Status]]&lt;&gt;"Delayed","",IF(Flights[[#This Row],[Arrival Delay]]&gt;120,"Severe",IF(Flights[[#This Row],[Arrival Delay]]&gt;60,"Major","Moderate")))</f>
        <v/>
      </c>
      <c r="X4418" t="str">
        <f>IF(OR(AND(Flights[[#This Row],[Status]]="Cancelled",Flights[[#This Row],[Cancellation Reason]]="Airline/Carrier"),Flights[[#This Row],[Delay Type]]="Severe"),"Yes","No")</f>
        <v>No</v>
      </c>
    </row>
    <row r="4419" spans="1:24" x14ac:dyDescent="0.25">
      <c r="A4419" s="3">
        <v>42326</v>
      </c>
      <c r="B4419">
        <f>WEEKNUM(Flights[[#This Row],[Date]],2)</f>
        <v>47</v>
      </c>
      <c r="C4419">
        <f>WEEKDAY(Flights[[#This Row],[Date]],2)</f>
        <v>3</v>
      </c>
      <c r="D4419" t="s">
        <v>1879</v>
      </c>
      <c r="E4419" t="s">
        <v>1995</v>
      </c>
      <c r="F4419" t="s">
        <v>0</v>
      </c>
      <c r="G4419" t="s">
        <v>6</v>
      </c>
      <c r="H4419" t="str">
        <f>_xlfn.XLOOKUP(Flights[[#This Row],[Destination]],Airports!$A$1:$A$77,Airports!$D$1:$D$77,"Code not found")</f>
        <v>Nashville</v>
      </c>
      <c r="I4419" t="str" cm="1">
        <f t="array" ref="I4419">_xlfn.XLOOKUP(Flights[[#This Row],[Destination]],_xlfn._TRO_TRAILING(Airports!A:A),_xlfn._TRO_TRAILING(Airports!E:E),"Code not found")</f>
        <v>TN</v>
      </c>
      <c r="J4419" s="1">
        <v>0.4861111111111111</v>
      </c>
      <c r="K4419">
        <f>HOUR(Flights[[#This Row],[Scheduled Departure]])</f>
        <v>11</v>
      </c>
      <c r="L4419" s="1">
        <v>0.48541666666666666</v>
      </c>
      <c r="M4419">
        <v>-1</v>
      </c>
      <c r="N4419">
        <v>225</v>
      </c>
      <c r="O4419" s="14">
        <f>Flights[[#This Row],[Length (min)]]/60</f>
        <v>3.75</v>
      </c>
      <c r="P4419">
        <v>1797</v>
      </c>
      <c r="Q4419" s="17">
        <f>IFERROR(Flights[[#This Row],[Distance]]/Flights[[#This Row],[Length (hr)]],"")</f>
        <v>479.2</v>
      </c>
      <c r="R4419" s="1">
        <v>0.72916666666666663</v>
      </c>
      <c r="S4419" s="1">
        <v>0.72499999999999998</v>
      </c>
      <c r="T4419">
        <v>-6</v>
      </c>
      <c r="U4419" t="str">
        <f>IF(Flights[[#This Row],[Arrival Delay]]="","Cancelled",IF(Flights[[#This Row],[Arrival Delay]]&gt;15,"Delayed","On time"))</f>
        <v>On time</v>
      </c>
      <c r="V4419" t="str">
        <f>IF(Flights[[#This Row],[Status]]&lt;&gt;"Delayed","",IF(Flights[[#This Row],[Arrival Delay]]&gt;120,"Severe",IF(Flights[[#This Row],[Arrival Delay]]&gt;60,"Major","Moderate")))</f>
        <v/>
      </c>
      <c r="X4419" t="str">
        <f>IF(OR(AND(Flights[[#This Row],[Status]]="Cancelled",Flights[[#This Row],[Cancellation Reason]]="Airline/Carrier"),Flights[[#This Row],[Delay Type]]="Severe"),"Yes","No")</f>
        <v>No</v>
      </c>
    </row>
    <row r="4420" spans="1:24" x14ac:dyDescent="0.25">
      <c r="A4420" s="3">
        <v>42326</v>
      </c>
      <c r="B4420">
        <f>WEEKNUM(Flights[[#This Row],[Date]],2)</f>
        <v>47</v>
      </c>
      <c r="C4420">
        <f>WEEKDAY(Flights[[#This Row],[Date]],2)</f>
        <v>3</v>
      </c>
      <c r="D4420" t="s">
        <v>1149</v>
      </c>
      <c r="E4420" t="s">
        <v>1995</v>
      </c>
      <c r="F4420" t="s">
        <v>0</v>
      </c>
      <c r="G4420" t="s">
        <v>15</v>
      </c>
      <c r="H4420" t="str">
        <f>_xlfn.XLOOKUP(Flights[[#This Row],[Destination]],Airports!$A$1:$A$77,Airports!$D$1:$D$77,"Code not found")</f>
        <v>Las Vegas</v>
      </c>
      <c r="I4420" t="str" cm="1">
        <f t="array" ref="I4420">_xlfn.XLOOKUP(Flights[[#This Row],[Destination]],_xlfn._TRO_TRAILING(Airports!A:A),_xlfn._TRO_TRAILING(Airports!E:E),"Code not found")</f>
        <v>NV</v>
      </c>
      <c r="J4420" s="1">
        <v>0.60763888888888884</v>
      </c>
      <c r="K4420">
        <f>HOUR(Flights[[#This Row],[Scheduled Departure]])</f>
        <v>14</v>
      </c>
      <c r="L4420" s="1">
        <v>0.60902777777777772</v>
      </c>
      <c r="M4420">
        <v>2</v>
      </c>
      <c r="N4420">
        <v>66</v>
      </c>
      <c r="O4420" s="14">
        <f>Flights[[#This Row],[Length (min)]]/60</f>
        <v>1.1000000000000001</v>
      </c>
      <c r="P4420">
        <v>236</v>
      </c>
      <c r="Q4420" s="17">
        <f>IFERROR(Flights[[#This Row],[Distance]]/Flights[[#This Row],[Length (hr)]],"")</f>
        <v>214.54545454545453</v>
      </c>
      <c r="R4420" s="1">
        <v>0.64930555555555558</v>
      </c>
      <c r="S4420" s="1">
        <v>0.65486111111111112</v>
      </c>
      <c r="T4420">
        <v>8</v>
      </c>
      <c r="U4420" t="str">
        <f>IF(Flights[[#This Row],[Arrival Delay]]="","Cancelled",IF(Flights[[#This Row],[Arrival Delay]]&gt;15,"Delayed","On time"))</f>
        <v>On time</v>
      </c>
      <c r="V4420" t="str">
        <f>IF(Flights[[#This Row],[Status]]&lt;&gt;"Delayed","",IF(Flights[[#This Row],[Arrival Delay]]&gt;120,"Severe",IF(Flights[[#This Row],[Arrival Delay]]&gt;60,"Major","Moderate")))</f>
        <v/>
      </c>
      <c r="X4420" t="str">
        <f>IF(OR(AND(Flights[[#This Row],[Status]]="Cancelled",Flights[[#This Row],[Cancellation Reason]]="Airline/Carrier"),Flights[[#This Row],[Delay Type]]="Severe"),"Yes","No")</f>
        <v>No</v>
      </c>
    </row>
    <row r="4421" spans="1:24" x14ac:dyDescent="0.25">
      <c r="A4421" s="3">
        <v>42326</v>
      </c>
      <c r="B4421">
        <f>WEEKNUM(Flights[[#This Row],[Date]],2)</f>
        <v>47</v>
      </c>
      <c r="C4421">
        <f>WEEKDAY(Flights[[#This Row],[Date]],2)</f>
        <v>3</v>
      </c>
      <c r="D4421" t="s">
        <v>239</v>
      </c>
      <c r="E4421" t="s">
        <v>1987</v>
      </c>
      <c r="F4421" t="s">
        <v>0</v>
      </c>
      <c r="G4421" t="s">
        <v>29</v>
      </c>
      <c r="H4421" t="str">
        <f>_xlfn.XLOOKUP(Flights[[#This Row],[Destination]],Airports!$A$1:$A$77,Airports!$D$1:$D$77,"Code not found")</f>
        <v>Phoenix</v>
      </c>
      <c r="I4421" t="str" cm="1">
        <f t="array" ref="I4421">_xlfn.XLOOKUP(Flights[[#This Row],[Destination]],_xlfn._TRO_TRAILING(Airports!A:A),_xlfn._TRO_TRAILING(Airports!E:E),"Code not found")</f>
        <v>AZ</v>
      </c>
      <c r="J4421" s="1">
        <v>0.73958333333333337</v>
      </c>
      <c r="K4421">
        <f>HOUR(Flights[[#This Row],[Scheduled Departure]])</f>
        <v>17</v>
      </c>
      <c r="L4421" s="1">
        <v>0.73541666666666672</v>
      </c>
      <c r="M4421">
        <v>-6</v>
      </c>
      <c r="N4421">
        <v>83</v>
      </c>
      <c r="O4421" s="14">
        <f>Flights[[#This Row],[Length (min)]]/60</f>
        <v>1.3833333333333333</v>
      </c>
      <c r="P4421">
        <v>370</v>
      </c>
      <c r="Q4421" s="17">
        <f>IFERROR(Flights[[#This Row],[Distance]]/Flights[[#This Row],[Length (hr)]],"")</f>
        <v>267.46987951807228</v>
      </c>
      <c r="R4421" s="1">
        <v>0.84305555555555556</v>
      </c>
      <c r="S4421" s="1">
        <v>0.83472222222222225</v>
      </c>
      <c r="T4421">
        <v>-12</v>
      </c>
      <c r="U4421" t="str">
        <f>IF(Flights[[#This Row],[Arrival Delay]]="","Cancelled",IF(Flights[[#This Row],[Arrival Delay]]&gt;15,"Delayed","On time"))</f>
        <v>On time</v>
      </c>
      <c r="V4421" t="str">
        <f>IF(Flights[[#This Row],[Status]]&lt;&gt;"Delayed","",IF(Flights[[#This Row],[Arrival Delay]]&gt;120,"Severe",IF(Flights[[#This Row],[Arrival Delay]]&gt;60,"Major","Moderate")))</f>
        <v/>
      </c>
      <c r="X4421" t="str">
        <f>IF(OR(AND(Flights[[#This Row],[Status]]="Cancelled",Flights[[#This Row],[Cancellation Reason]]="Airline/Carrier"),Flights[[#This Row],[Delay Type]]="Severe"),"Yes","No")</f>
        <v>No</v>
      </c>
    </row>
    <row r="4422" spans="1:24" x14ac:dyDescent="0.25">
      <c r="A4422" s="3">
        <v>42326</v>
      </c>
      <c r="B4422">
        <f>WEEKNUM(Flights[[#This Row],[Date]],2)</f>
        <v>47</v>
      </c>
      <c r="C4422">
        <f>WEEKDAY(Flights[[#This Row],[Date]],2)</f>
        <v>3</v>
      </c>
      <c r="D4422" t="s">
        <v>90</v>
      </c>
      <c r="E4422" t="s">
        <v>1987</v>
      </c>
      <c r="F4422" t="s">
        <v>0</v>
      </c>
      <c r="G4422" t="s">
        <v>19</v>
      </c>
      <c r="H4422" t="str">
        <f>_xlfn.XLOOKUP(Flights[[#This Row],[Destination]],Airports!$A$1:$A$77,Airports!$D$1:$D$77,"Code not found")</f>
        <v>Kona</v>
      </c>
      <c r="I4422" t="str" cm="1">
        <f t="array" ref="I4422">_xlfn.XLOOKUP(Flights[[#This Row],[Destination]],_xlfn._TRO_TRAILING(Airports!A:A),_xlfn._TRO_TRAILING(Airports!E:E),"Code not found")</f>
        <v>HI</v>
      </c>
      <c r="J4422" s="1">
        <v>0.75</v>
      </c>
      <c r="K4422">
        <f>HOUR(Flights[[#This Row],[Scheduled Departure]])</f>
        <v>18</v>
      </c>
      <c r="L4422" s="1">
        <v>0.8</v>
      </c>
      <c r="M4422">
        <v>72</v>
      </c>
      <c r="N4422">
        <v>320</v>
      </c>
      <c r="O4422" s="14">
        <f>Flights[[#This Row],[Length (min)]]/60</f>
        <v>5.333333333333333</v>
      </c>
      <c r="P4422">
        <v>2504</v>
      </c>
      <c r="Q4422" s="17">
        <f>IFERROR(Flights[[#This Row],[Distance]]/Flights[[#This Row],[Length (hr)]],"")</f>
        <v>469.5</v>
      </c>
      <c r="R4422" s="1">
        <v>0.91388888888888886</v>
      </c>
      <c r="S4422" s="1">
        <v>0.93888888888888888</v>
      </c>
      <c r="T4422">
        <v>36</v>
      </c>
      <c r="U4422" t="str">
        <f>IF(Flights[[#This Row],[Arrival Delay]]="","Cancelled",IF(Flights[[#This Row],[Arrival Delay]]&gt;15,"Delayed","On time"))</f>
        <v>Delayed</v>
      </c>
      <c r="V4422" t="str">
        <f>IF(Flights[[#This Row],[Status]]&lt;&gt;"Delayed","",IF(Flights[[#This Row],[Arrival Delay]]&gt;120,"Severe",IF(Flights[[#This Row],[Arrival Delay]]&gt;60,"Major","Moderate")))</f>
        <v>Moderate</v>
      </c>
      <c r="X4422" t="str">
        <f>IF(OR(AND(Flights[[#This Row],[Status]]="Cancelled",Flights[[#This Row],[Cancellation Reason]]="Airline/Carrier"),Flights[[#This Row],[Delay Type]]="Severe"),"Yes","No")</f>
        <v>No</v>
      </c>
    </row>
    <row r="4423" spans="1:24" x14ac:dyDescent="0.25">
      <c r="A4423" s="3">
        <v>42326</v>
      </c>
      <c r="B4423">
        <f>WEEKNUM(Flights[[#This Row],[Date]],2)</f>
        <v>47</v>
      </c>
      <c r="C4423">
        <f>WEEKDAY(Flights[[#This Row],[Date]],2)</f>
        <v>3</v>
      </c>
      <c r="D4423" t="s">
        <v>625</v>
      </c>
      <c r="E4423" t="s">
        <v>1990</v>
      </c>
      <c r="F4423" t="s">
        <v>0</v>
      </c>
      <c r="G4423" t="s">
        <v>17</v>
      </c>
      <c r="H4423" t="str">
        <f>_xlfn.XLOOKUP(Flights[[#This Row],[Destination]],Airports!$A$1:$A$77,Airports!$D$1:$D$77,"Code not found")</f>
        <v>Honolulu</v>
      </c>
      <c r="I4423" t="str" cm="1">
        <f t="array" ref="I4423">_xlfn.XLOOKUP(Flights[[#This Row],[Destination]],_xlfn._TRO_TRAILING(Airports!A:A),_xlfn._TRO_TRAILING(Airports!E:E),"Code not found")</f>
        <v>HI</v>
      </c>
      <c r="J4423" s="1">
        <v>0.7729166666666667</v>
      </c>
      <c r="K4423">
        <f>HOUR(Flights[[#This Row],[Scheduled Departure]])</f>
        <v>18</v>
      </c>
      <c r="L4423" s="1">
        <v>0.77222222222222225</v>
      </c>
      <c r="M4423">
        <v>-1</v>
      </c>
      <c r="N4423">
        <v>332</v>
      </c>
      <c r="O4423" s="14">
        <f>Flights[[#This Row],[Length (min)]]/60</f>
        <v>5.5333333333333332</v>
      </c>
      <c r="P4423">
        <v>2556</v>
      </c>
      <c r="Q4423" s="17">
        <f>IFERROR(Flights[[#This Row],[Distance]]/Flights[[#This Row],[Length (hr)]],"")</f>
        <v>461.92771084337352</v>
      </c>
      <c r="R4423" s="1">
        <v>0.93125000000000002</v>
      </c>
      <c r="S4423" s="1">
        <v>0.9194444444444444</v>
      </c>
      <c r="T4423">
        <v>-17</v>
      </c>
      <c r="U4423" t="str">
        <f>IF(Flights[[#This Row],[Arrival Delay]]="","Cancelled",IF(Flights[[#This Row],[Arrival Delay]]&gt;15,"Delayed","On time"))</f>
        <v>On time</v>
      </c>
      <c r="V4423" t="str">
        <f>IF(Flights[[#This Row],[Status]]&lt;&gt;"Delayed","",IF(Flights[[#This Row],[Arrival Delay]]&gt;120,"Severe",IF(Flights[[#This Row],[Arrival Delay]]&gt;60,"Major","Moderate")))</f>
        <v/>
      </c>
      <c r="X4423" t="str">
        <f>IF(OR(AND(Flights[[#This Row],[Status]]="Cancelled",Flights[[#This Row],[Cancellation Reason]]="Airline/Carrier"),Flights[[#This Row],[Delay Type]]="Severe"),"Yes","No")</f>
        <v>No</v>
      </c>
    </row>
    <row r="4424" spans="1:24" x14ac:dyDescent="0.25">
      <c r="A4424" s="3">
        <v>42326</v>
      </c>
      <c r="B4424">
        <f>WEEKNUM(Flights[[#This Row],[Date]],2)</f>
        <v>47</v>
      </c>
      <c r="C4424">
        <f>WEEKDAY(Flights[[#This Row],[Date]],2)</f>
        <v>3</v>
      </c>
      <c r="D4424" t="s">
        <v>1908</v>
      </c>
      <c r="E4424" t="s">
        <v>1995</v>
      </c>
      <c r="F4424" t="s">
        <v>0</v>
      </c>
      <c r="G4424" t="s">
        <v>5</v>
      </c>
      <c r="H4424" t="str">
        <f>_xlfn.XLOOKUP(Flights[[#This Row],[Destination]],Airports!$A$1:$A$77,Airports!$D$1:$D$77,"Code not found")</f>
        <v>St. Louis</v>
      </c>
      <c r="I4424" t="str" cm="1">
        <f t="array" ref="I4424">_xlfn.XLOOKUP(Flights[[#This Row],[Destination]],_xlfn._TRO_TRAILING(Airports!A:A),_xlfn._TRO_TRAILING(Airports!E:E),"Code not found")</f>
        <v>MO</v>
      </c>
      <c r="J4424" s="1">
        <v>0.79166666666666663</v>
      </c>
      <c r="K4424">
        <f>HOUR(Flights[[#This Row],[Scheduled Departure]])</f>
        <v>19</v>
      </c>
      <c r="L4424" s="1">
        <v>0.80972222222222223</v>
      </c>
      <c r="M4424">
        <v>26</v>
      </c>
      <c r="N4424">
        <v>196</v>
      </c>
      <c r="O4424" s="14">
        <f>Flights[[#This Row],[Length (min)]]/60</f>
        <v>3.2666666666666666</v>
      </c>
      <c r="P4424">
        <v>1592</v>
      </c>
      <c r="Q4424" s="17">
        <f>IFERROR(Flights[[#This Row],[Distance]]/Flights[[#This Row],[Length (hr)]],"")</f>
        <v>487.34693877551024</v>
      </c>
      <c r="R4424" s="1">
        <v>2.0833333333333332E-2</v>
      </c>
      <c r="S4424" s="1">
        <v>2.9166666666666667E-2</v>
      </c>
      <c r="T4424">
        <v>12</v>
      </c>
      <c r="U4424" t="str">
        <f>IF(Flights[[#This Row],[Arrival Delay]]="","Cancelled",IF(Flights[[#This Row],[Arrival Delay]]&gt;15,"Delayed","On time"))</f>
        <v>On time</v>
      </c>
      <c r="V4424" t="str">
        <f>IF(Flights[[#This Row],[Status]]&lt;&gt;"Delayed","",IF(Flights[[#This Row],[Arrival Delay]]&gt;120,"Severe",IF(Flights[[#This Row],[Arrival Delay]]&gt;60,"Major","Moderate")))</f>
        <v/>
      </c>
      <c r="X4424" t="str">
        <f>IF(OR(AND(Flights[[#This Row],[Status]]="Cancelled",Flights[[#This Row],[Cancellation Reason]]="Airline/Carrier"),Flights[[#This Row],[Delay Type]]="Severe"),"Yes","No")</f>
        <v>No</v>
      </c>
    </row>
    <row r="4425" spans="1:24" x14ac:dyDescent="0.25">
      <c r="A4425" s="3">
        <v>42326</v>
      </c>
      <c r="B4425">
        <f>WEEKNUM(Flights[[#This Row],[Date]],2)</f>
        <v>47</v>
      </c>
      <c r="C4425">
        <f>WEEKDAY(Flights[[#This Row],[Date]],2)</f>
        <v>3</v>
      </c>
      <c r="D4425" t="s">
        <v>1914</v>
      </c>
      <c r="E4425" t="s">
        <v>1995</v>
      </c>
      <c r="F4425" t="s">
        <v>0</v>
      </c>
      <c r="G4425" t="s">
        <v>15</v>
      </c>
      <c r="H4425" t="str">
        <f>_xlfn.XLOOKUP(Flights[[#This Row],[Destination]],Airports!$A$1:$A$77,Airports!$D$1:$D$77,"Code not found")</f>
        <v>Las Vegas</v>
      </c>
      <c r="I4425" t="str" cm="1">
        <f t="array" ref="I4425">_xlfn.XLOOKUP(Flights[[#This Row],[Destination]],_xlfn._TRO_TRAILING(Airports!A:A),_xlfn._TRO_TRAILING(Airports!E:E),"Code not found")</f>
        <v>NV</v>
      </c>
      <c r="J4425" s="1">
        <v>0.83333333333333337</v>
      </c>
      <c r="K4425">
        <f>HOUR(Flights[[#This Row],[Scheduled Departure]])</f>
        <v>20</v>
      </c>
      <c r="L4425" s="1">
        <v>0.86250000000000004</v>
      </c>
      <c r="M4425">
        <v>42</v>
      </c>
      <c r="N4425">
        <v>53</v>
      </c>
      <c r="O4425" s="14">
        <f>Flights[[#This Row],[Length (min)]]/60</f>
        <v>0.8833333333333333</v>
      </c>
      <c r="P4425">
        <v>236</v>
      </c>
      <c r="Q4425" s="17">
        <f>IFERROR(Flights[[#This Row],[Distance]]/Flights[[#This Row],[Length (hr)]],"")</f>
        <v>267.16981132075472</v>
      </c>
      <c r="R4425" s="1">
        <v>0.875</v>
      </c>
      <c r="S4425" s="1">
        <v>0.89930555555555558</v>
      </c>
      <c r="T4425">
        <v>35</v>
      </c>
      <c r="U4425" t="str">
        <f>IF(Flights[[#This Row],[Arrival Delay]]="","Cancelled",IF(Flights[[#This Row],[Arrival Delay]]&gt;15,"Delayed","On time"))</f>
        <v>Delayed</v>
      </c>
      <c r="V4425" t="str">
        <f>IF(Flights[[#This Row],[Status]]&lt;&gt;"Delayed","",IF(Flights[[#This Row],[Arrival Delay]]&gt;120,"Severe",IF(Flights[[#This Row],[Arrival Delay]]&gt;60,"Major","Moderate")))</f>
        <v>Moderate</v>
      </c>
      <c r="X4425" t="str">
        <f>IF(OR(AND(Flights[[#This Row],[Status]]="Cancelled",Flights[[#This Row],[Cancellation Reason]]="Airline/Carrier"),Flights[[#This Row],[Delay Type]]="Severe"),"Yes","No")</f>
        <v>No</v>
      </c>
    </row>
    <row r="4426" spans="1:24" x14ac:dyDescent="0.25">
      <c r="A4426" s="3">
        <v>42326</v>
      </c>
      <c r="B4426">
        <f>WEEKNUM(Flights[[#This Row],[Date]],2)</f>
        <v>47</v>
      </c>
      <c r="C4426">
        <f>WEEKDAY(Flights[[#This Row],[Date]],2)</f>
        <v>3</v>
      </c>
      <c r="D4426" t="s">
        <v>1706</v>
      </c>
      <c r="E4426" t="s">
        <v>1995</v>
      </c>
      <c r="F4426" t="s">
        <v>0</v>
      </c>
      <c r="G4426" t="s">
        <v>347</v>
      </c>
      <c r="H4426" t="str">
        <f>_xlfn.XLOOKUP(Flights[[#This Row],[Destination]],Airports!$A$1:$A$77,Airports!$D$1:$D$77,"Code not found")</f>
        <v>San Jose</v>
      </c>
      <c r="I4426" t="str" cm="1">
        <f t="array" ref="I4426">_xlfn.XLOOKUP(Flights[[#This Row],[Destination]],_xlfn._TRO_TRAILING(Airports!A:A),_xlfn._TRO_TRAILING(Airports!E:E),"Code not found")</f>
        <v>CA</v>
      </c>
      <c r="J4426" s="1">
        <v>0.85763888888888884</v>
      </c>
      <c r="K4426">
        <f>HOUR(Flights[[#This Row],[Scheduled Departure]])</f>
        <v>20</v>
      </c>
      <c r="L4426" s="1">
        <v>0.85416666666666663</v>
      </c>
      <c r="M4426">
        <v>-5</v>
      </c>
      <c r="N4426">
        <v>64</v>
      </c>
      <c r="O4426" s="14">
        <f>Flights[[#This Row],[Length (min)]]/60</f>
        <v>1.0666666666666667</v>
      </c>
      <c r="P4426">
        <v>308</v>
      </c>
      <c r="Q4426" s="17">
        <f>IFERROR(Flights[[#This Row],[Distance]]/Flights[[#This Row],[Length (hr)]],"")</f>
        <v>288.75</v>
      </c>
      <c r="R4426" s="1">
        <v>0.90277777777777779</v>
      </c>
      <c r="S4426" s="1">
        <v>0.89861111111111114</v>
      </c>
      <c r="T4426">
        <v>-6</v>
      </c>
      <c r="U4426" t="str">
        <f>IF(Flights[[#This Row],[Arrival Delay]]="","Cancelled",IF(Flights[[#This Row],[Arrival Delay]]&gt;15,"Delayed","On time"))</f>
        <v>On time</v>
      </c>
      <c r="V4426" t="str">
        <f>IF(Flights[[#This Row],[Status]]&lt;&gt;"Delayed","",IF(Flights[[#This Row],[Arrival Delay]]&gt;120,"Severe",IF(Flights[[#This Row],[Arrival Delay]]&gt;60,"Major","Moderate")))</f>
        <v/>
      </c>
      <c r="X4426" t="str">
        <f>IF(OR(AND(Flights[[#This Row],[Status]]="Cancelled",Flights[[#This Row],[Cancellation Reason]]="Airline/Carrier"),Flights[[#This Row],[Delay Type]]="Severe"),"Yes","No")</f>
        <v>No</v>
      </c>
    </row>
    <row r="4427" spans="1:24" x14ac:dyDescent="0.25">
      <c r="A4427" s="3">
        <v>42326</v>
      </c>
      <c r="B4427">
        <f>WEEKNUM(Flights[[#This Row],[Date]],2)</f>
        <v>47</v>
      </c>
      <c r="C4427">
        <f>WEEKDAY(Flights[[#This Row],[Date]],2)</f>
        <v>3</v>
      </c>
      <c r="D4427" t="s">
        <v>666</v>
      </c>
      <c r="E4427" t="s">
        <v>1993</v>
      </c>
      <c r="F4427" t="s">
        <v>0</v>
      </c>
      <c r="G4427" t="s">
        <v>276</v>
      </c>
      <c r="H4427" t="str">
        <f>_xlfn.XLOOKUP(Flights[[#This Row],[Destination]],Airports!$A$1:$A$77,Airports!$D$1:$D$77,"Code not found")</f>
        <v>Detroit</v>
      </c>
      <c r="I4427" t="str" cm="1">
        <f t="array" ref="I4427">_xlfn.XLOOKUP(Flights[[#This Row],[Destination]],_xlfn._TRO_TRAILING(Airports!A:A),_xlfn._TRO_TRAILING(Airports!E:E),"Code not found")</f>
        <v>MI</v>
      </c>
      <c r="J4427" s="1">
        <v>0.91041666666666665</v>
      </c>
      <c r="K4427">
        <f>HOUR(Flights[[#This Row],[Scheduled Departure]])</f>
        <v>21</v>
      </c>
      <c r="L4427" s="1">
        <v>0.90833333333333333</v>
      </c>
      <c r="M4427">
        <v>-3</v>
      </c>
      <c r="N4427">
        <v>242</v>
      </c>
      <c r="O4427" s="14">
        <f>Flights[[#This Row],[Length (min)]]/60</f>
        <v>4.0333333333333332</v>
      </c>
      <c r="P4427">
        <v>1979</v>
      </c>
      <c r="Q4427" s="17">
        <f>IFERROR(Flights[[#This Row],[Distance]]/Flights[[#This Row],[Length (hr)]],"")</f>
        <v>490.6611570247934</v>
      </c>
      <c r="R4427" s="1">
        <v>0.21180555555555555</v>
      </c>
      <c r="S4427" s="1">
        <v>0.2013888888888889</v>
      </c>
      <c r="T4427">
        <v>-15</v>
      </c>
      <c r="U4427" t="str">
        <f>IF(Flights[[#This Row],[Arrival Delay]]="","Cancelled",IF(Flights[[#This Row],[Arrival Delay]]&gt;15,"Delayed","On time"))</f>
        <v>On time</v>
      </c>
      <c r="V4427" t="str">
        <f>IF(Flights[[#This Row],[Status]]&lt;&gt;"Delayed","",IF(Flights[[#This Row],[Arrival Delay]]&gt;120,"Severe",IF(Flights[[#This Row],[Arrival Delay]]&gt;60,"Major","Moderate")))</f>
        <v/>
      </c>
      <c r="X4427" t="str">
        <f>IF(OR(AND(Flights[[#This Row],[Status]]="Cancelled",Flights[[#This Row],[Cancellation Reason]]="Airline/Carrier"),Flights[[#This Row],[Delay Type]]="Severe"),"Yes","No")</f>
        <v>No</v>
      </c>
    </row>
    <row r="4428" spans="1:24" x14ac:dyDescent="0.25">
      <c r="A4428" s="3">
        <v>42326</v>
      </c>
      <c r="B4428">
        <f>WEEKNUM(Flights[[#This Row],[Date]],2)</f>
        <v>47</v>
      </c>
      <c r="C4428">
        <f>WEEKDAY(Flights[[#This Row],[Date]],2)</f>
        <v>3</v>
      </c>
      <c r="D4428" t="s">
        <v>664</v>
      </c>
      <c r="E4428" t="s">
        <v>1989</v>
      </c>
      <c r="F4428" t="s">
        <v>0</v>
      </c>
      <c r="G4428" t="s">
        <v>10</v>
      </c>
      <c r="H4428" t="str">
        <f>_xlfn.XLOOKUP(Flights[[#This Row],[Destination]],Airports!$A$1:$A$77,Airports!$D$1:$D$77,"Code not found")</f>
        <v>Boston</v>
      </c>
      <c r="I4428" t="str" cm="1">
        <f t="array" ref="I4428">_xlfn.XLOOKUP(Flights[[#This Row],[Destination]],_xlfn._TRO_TRAILING(Airports!A:A),_xlfn._TRO_TRAILING(Airports!E:E),"Code not found")</f>
        <v>MA</v>
      </c>
      <c r="J4428" s="1">
        <v>0.92013888888888884</v>
      </c>
      <c r="K4428">
        <f>HOUR(Flights[[#This Row],[Scheduled Departure]])</f>
        <v>22</v>
      </c>
      <c r="L4428" s="1">
        <v>0.90902777777777777</v>
      </c>
      <c r="M4428">
        <v>-16</v>
      </c>
      <c r="N4428">
        <v>307</v>
      </c>
      <c r="O4428" s="14">
        <f>Flights[[#This Row],[Length (min)]]/60</f>
        <v>5.1166666666666663</v>
      </c>
      <c r="P4428">
        <v>2611</v>
      </c>
      <c r="Q4428" s="17">
        <f>IFERROR(Flights[[#This Row],[Distance]]/Flights[[#This Row],[Length (hr)]],"")</f>
        <v>510.29315960912055</v>
      </c>
      <c r="R4428" s="1">
        <v>0.2673611111111111</v>
      </c>
      <c r="S4428" s="1">
        <v>0.24722222222222223</v>
      </c>
      <c r="T4428">
        <v>-29</v>
      </c>
      <c r="U4428" t="str">
        <f>IF(Flights[[#This Row],[Arrival Delay]]="","Cancelled",IF(Flights[[#This Row],[Arrival Delay]]&gt;15,"Delayed","On time"))</f>
        <v>On time</v>
      </c>
      <c r="V4428" t="str">
        <f>IF(Flights[[#This Row],[Status]]&lt;&gt;"Delayed","",IF(Flights[[#This Row],[Arrival Delay]]&gt;120,"Severe",IF(Flights[[#This Row],[Arrival Delay]]&gt;60,"Major","Moderate")))</f>
        <v/>
      </c>
      <c r="X4428" t="str">
        <f>IF(OR(AND(Flights[[#This Row],[Status]]="Cancelled",Flights[[#This Row],[Cancellation Reason]]="Airline/Carrier"),Flights[[#This Row],[Delay Type]]="Severe"),"Yes","No")</f>
        <v>No</v>
      </c>
    </row>
    <row r="4429" spans="1:24" x14ac:dyDescent="0.25">
      <c r="A4429" s="3">
        <v>42326</v>
      </c>
      <c r="B4429">
        <f>WEEKNUM(Flights[[#This Row],[Date]],2)</f>
        <v>47</v>
      </c>
      <c r="C4429">
        <f>WEEKDAY(Flights[[#This Row],[Date]],2)</f>
        <v>3</v>
      </c>
      <c r="D4429" t="s">
        <v>656</v>
      </c>
      <c r="E4429" t="s">
        <v>1994</v>
      </c>
      <c r="F4429" t="s">
        <v>0</v>
      </c>
      <c r="G4429" t="s">
        <v>283</v>
      </c>
      <c r="H4429" t="str">
        <f>_xlfn.XLOOKUP(Flights[[#This Row],[Destination]],Airports!$A$1:$A$77,Airports!$D$1:$D$77,"Code not found")</f>
        <v>Fresno</v>
      </c>
      <c r="I4429" t="str" cm="1">
        <f t="array" ref="I4429">_xlfn.XLOOKUP(Flights[[#This Row],[Destination]],_xlfn._TRO_TRAILING(Airports!A:A),_xlfn._TRO_TRAILING(Airports!E:E),"Code not found")</f>
        <v>CA</v>
      </c>
      <c r="J4429" s="1">
        <v>0.93055555555555558</v>
      </c>
      <c r="K4429">
        <f>HOUR(Flights[[#This Row],[Scheduled Departure]])</f>
        <v>22</v>
      </c>
      <c r="L4429" s="1">
        <v>0.92569444444444449</v>
      </c>
      <c r="M4429">
        <v>-7</v>
      </c>
      <c r="N4429">
        <v>73</v>
      </c>
      <c r="O4429" s="14">
        <f>Flights[[#This Row],[Length (min)]]/60</f>
        <v>1.2166666666666666</v>
      </c>
      <c r="P4429">
        <v>209</v>
      </c>
      <c r="Q4429" s="17">
        <f>IFERROR(Flights[[#This Row],[Distance]]/Flights[[#This Row],[Length (hr)]],"")</f>
        <v>171.78082191780823</v>
      </c>
      <c r="R4429" s="1">
        <v>0.9770833333333333</v>
      </c>
      <c r="S4429" s="1">
        <v>0.97638888888888886</v>
      </c>
      <c r="T4429">
        <v>-1</v>
      </c>
      <c r="U4429" t="str">
        <f>IF(Flights[[#This Row],[Arrival Delay]]="","Cancelled",IF(Flights[[#This Row],[Arrival Delay]]&gt;15,"Delayed","On time"))</f>
        <v>On time</v>
      </c>
      <c r="V4429" t="str">
        <f>IF(Flights[[#This Row],[Status]]&lt;&gt;"Delayed","",IF(Flights[[#This Row],[Arrival Delay]]&gt;120,"Severe",IF(Flights[[#This Row],[Arrival Delay]]&gt;60,"Major","Moderate")))</f>
        <v/>
      </c>
      <c r="X4429" t="str">
        <f>IF(OR(AND(Flights[[#This Row],[Status]]="Cancelled",Flights[[#This Row],[Cancellation Reason]]="Airline/Carrier"),Flights[[#This Row],[Delay Type]]="Severe"),"Yes","No")</f>
        <v>No</v>
      </c>
    </row>
    <row r="4430" spans="1:24" x14ac:dyDescent="0.25">
      <c r="A4430" s="3">
        <v>42327</v>
      </c>
      <c r="B4430">
        <f>WEEKNUM(Flights[[#This Row],[Date]],2)</f>
        <v>47</v>
      </c>
      <c r="C4430">
        <f>WEEKDAY(Flights[[#This Row],[Date]],2)</f>
        <v>4</v>
      </c>
      <c r="D4430" t="s">
        <v>1925</v>
      </c>
      <c r="E4430" t="s">
        <v>1995</v>
      </c>
      <c r="F4430" t="s">
        <v>0</v>
      </c>
      <c r="G4430" t="s">
        <v>257</v>
      </c>
      <c r="H4430" t="str">
        <f>_xlfn.XLOOKUP(Flights[[#This Row],[Destination]],Airports!$A$1:$A$77,Airports!$D$1:$D$77,"Code not found")</f>
        <v>Baltimore</v>
      </c>
      <c r="I4430" t="str" cm="1">
        <f t="array" ref="I4430">_xlfn.XLOOKUP(Flights[[#This Row],[Destination]],_xlfn._TRO_TRAILING(Airports!A:A),_xlfn._TRO_TRAILING(Airports!E:E),"Code not found")</f>
        <v>MD</v>
      </c>
      <c r="J4430" s="1">
        <v>0.25</v>
      </c>
      <c r="K4430">
        <f>HOUR(Flights[[#This Row],[Scheduled Departure]])</f>
        <v>6</v>
      </c>
      <c r="L4430" s="1">
        <v>0.25069444444444444</v>
      </c>
      <c r="M4430">
        <v>1</v>
      </c>
      <c r="N4430">
        <v>276</v>
      </c>
      <c r="O4430" s="14">
        <f>Flights[[#This Row],[Length (min)]]/60</f>
        <v>4.5999999999999996</v>
      </c>
      <c r="P4430">
        <v>2329</v>
      </c>
      <c r="Q4430" s="17">
        <f>IFERROR(Flights[[#This Row],[Distance]]/Flights[[#This Row],[Length (hr)]],"")</f>
        <v>506.304347826087</v>
      </c>
      <c r="R4430" s="1">
        <v>0.58333333333333337</v>
      </c>
      <c r="S4430" s="1">
        <v>0.56736111111111109</v>
      </c>
      <c r="T4430">
        <v>-23</v>
      </c>
      <c r="U4430" t="str">
        <f>IF(Flights[[#This Row],[Arrival Delay]]="","Cancelled",IF(Flights[[#This Row],[Arrival Delay]]&gt;15,"Delayed","On time"))</f>
        <v>On time</v>
      </c>
      <c r="V4430" t="str">
        <f>IF(Flights[[#This Row],[Status]]&lt;&gt;"Delayed","",IF(Flights[[#This Row],[Arrival Delay]]&gt;120,"Severe",IF(Flights[[#This Row],[Arrival Delay]]&gt;60,"Major","Moderate")))</f>
        <v/>
      </c>
      <c r="X4430" t="str">
        <f>IF(OR(AND(Flights[[#This Row],[Status]]="Cancelled",Flights[[#This Row],[Cancellation Reason]]="Airline/Carrier"),Flights[[#This Row],[Delay Type]]="Severe"),"Yes","No")</f>
        <v>No</v>
      </c>
    </row>
    <row r="4431" spans="1:24" x14ac:dyDescent="0.25">
      <c r="A4431" s="3">
        <v>42327</v>
      </c>
      <c r="B4431">
        <f>WEEKNUM(Flights[[#This Row],[Date]],2)</f>
        <v>47</v>
      </c>
      <c r="C4431">
        <f>WEEKDAY(Flights[[#This Row],[Date]],2)</f>
        <v>4</v>
      </c>
      <c r="D4431" t="s">
        <v>384</v>
      </c>
      <c r="E4431" t="s">
        <v>1993</v>
      </c>
      <c r="F4431" t="s">
        <v>0</v>
      </c>
      <c r="G4431" t="s">
        <v>15</v>
      </c>
      <c r="H4431" t="str">
        <f>_xlfn.XLOOKUP(Flights[[#This Row],[Destination]],Airports!$A$1:$A$77,Airports!$D$1:$D$77,"Code not found")</f>
        <v>Las Vegas</v>
      </c>
      <c r="I4431" t="str" cm="1">
        <f t="array" ref="I4431">_xlfn.XLOOKUP(Flights[[#This Row],[Destination]],_xlfn._TRO_TRAILING(Airports!A:A),_xlfn._TRO_TRAILING(Airports!E:E),"Code not found")</f>
        <v>NV</v>
      </c>
      <c r="J4431" s="1">
        <v>0.26041666666666669</v>
      </c>
      <c r="K4431">
        <f>HOUR(Flights[[#This Row],[Scheduled Departure]])</f>
        <v>6</v>
      </c>
      <c r="L4431" s="1">
        <v>0.2590277777777778</v>
      </c>
      <c r="M4431">
        <v>-2</v>
      </c>
      <c r="N4431">
        <v>65</v>
      </c>
      <c r="O4431" s="14">
        <f>Flights[[#This Row],[Length (min)]]/60</f>
        <v>1.0833333333333333</v>
      </c>
      <c r="P4431">
        <v>236</v>
      </c>
      <c r="Q4431" s="17">
        <f>IFERROR(Flights[[#This Row],[Distance]]/Flights[[#This Row],[Length (hr)]],"")</f>
        <v>217.84615384615387</v>
      </c>
      <c r="R4431" s="1">
        <v>0.30555555555555558</v>
      </c>
      <c r="S4431" s="1">
        <v>0.30416666666666664</v>
      </c>
      <c r="T4431">
        <v>-2</v>
      </c>
      <c r="U4431" t="str">
        <f>IF(Flights[[#This Row],[Arrival Delay]]="","Cancelled",IF(Flights[[#This Row],[Arrival Delay]]&gt;15,"Delayed","On time"))</f>
        <v>On time</v>
      </c>
      <c r="V4431" t="str">
        <f>IF(Flights[[#This Row],[Status]]&lt;&gt;"Delayed","",IF(Flights[[#This Row],[Arrival Delay]]&gt;120,"Severe",IF(Flights[[#This Row],[Arrival Delay]]&gt;60,"Major","Moderate")))</f>
        <v/>
      </c>
      <c r="X4431" t="str">
        <f>IF(OR(AND(Flights[[#This Row],[Status]]="Cancelled",Flights[[#This Row],[Cancellation Reason]]="Airline/Carrier"),Flights[[#This Row],[Delay Type]]="Severe"),"Yes","No")</f>
        <v>No</v>
      </c>
    </row>
    <row r="4432" spans="1:24" x14ac:dyDescent="0.25">
      <c r="A4432" s="3">
        <v>42327</v>
      </c>
      <c r="B4432">
        <f>WEEKNUM(Flights[[#This Row],[Date]],2)</f>
        <v>47</v>
      </c>
      <c r="C4432">
        <f>WEEKDAY(Flights[[#This Row],[Date]],2)</f>
        <v>4</v>
      </c>
      <c r="D4432" t="s">
        <v>422</v>
      </c>
      <c r="E4432" t="s">
        <v>1991</v>
      </c>
      <c r="F4432" t="s">
        <v>0</v>
      </c>
      <c r="G4432" t="s">
        <v>344</v>
      </c>
      <c r="H4432" t="str">
        <f>_xlfn.XLOOKUP(Flights[[#This Row],[Destination]],Airports!$A$1:$A$77,Airports!$D$1:$D$77,"Code not found")</f>
        <v>Seattle</v>
      </c>
      <c r="I4432" t="str" cm="1">
        <f t="array" ref="I4432">_xlfn.XLOOKUP(Flights[[#This Row],[Destination]],_xlfn._TRO_TRAILING(Airports!A:A),_xlfn._TRO_TRAILING(Airports!E:E),"Code not found")</f>
        <v>WA</v>
      </c>
      <c r="J4432" s="1">
        <v>0.3125</v>
      </c>
      <c r="K4432">
        <f>HOUR(Flights[[#This Row],[Scheduled Departure]])</f>
        <v>7</v>
      </c>
      <c r="L4432" s="1">
        <v>0.31319444444444444</v>
      </c>
      <c r="M4432">
        <v>1</v>
      </c>
      <c r="N4432">
        <v>163</v>
      </c>
      <c r="O4432" s="14">
        <f>Flights[[#This Row],[Length (min)]]/60</f>
        <v>2.7166666666666668</v>
      </c>
      <c r="P4432">
        <v>954</v>
      </c>
      <c r="Q4432" s="17">
        <f>IFERROR(Flights[[#This Row],[Distance]]/Flights[[#This Row],[Length (hr)]],"")</f>
        <v>351.16564417177915</v>
      </c>
      <c r="R4432" s="1">
        <v>0.43402777777777779</v>
      </c>
      <c r="S4432" s="1">
        <v>0.42638888888888887</v>
      </c>
      <c r="T4432">
        <v>-11</v>
      </c>
      <c r="U4432" t="str">
        <f>IF(Flights[[#This Row],[Arrival Delay]]="","Cancelled",IF(Flights[[#This Row],[Arrival Delay]]&gt;15,"Delayed","On time"))</f>
        <v>On time</v>
      </c>
      <c r="V4432" t="str">
        <f>IF(Flights[[#This Row],[Status]]&lt;&gt;"Delayed","",IF(Flights[[#This Row],[Arrival Delay]]&gt;120,"Severe",IF(Flights[[#This Row],[Arrival Delay]]&gt;60,"Major","Moderate")))</f>
        <v/>
      </c>
      <c r="X4432" t="str">
        <f>IF(OR(AND(Flights[[#This Row],[Status]]="Cancelled",Flights[[#This Row],[Cancellation Reason]]="Airline/Carrier"),Flights[[#This Row],[Delay Type]]="Severe"),"Yes","No")</f>
        <v>No</v>
      </c>
    </row>
    <row r="4433" spans="1:24" x14ac:dyDescent="0.25">
      <c r="A4433" s="3">
        <v>42327</v>
      </c>
      <c r="B4433">
        <f>WEEKNUM(Flights[[#This Row],[Date]],2)</f>
        <v>47</v>
      </c>
      <c r="C4433">
        <f>WEEKDAY(Flights[[#This Row],[Date]],2)</f>
        <v>4</v>
      </c>
      <c r="D4433" t="s">
        <v>1811</v>
      </c>
      <c r="E4433" t="s">
        <v>1990</v>
      </c>
      <c r="F4433" t="s">
        <v>0</v>
      </c>
      <c r="G4433" t="s">
        <v>293</v>
      </c>
      <c r="H4433" t="str">
        <f>_xlfn.XLOOKUP(Flights[[#This Row],[Destination]],Airports!$A$1:$A$77,Airports!$D$1:$D$77,"Code not found")</f>
        <v>Houston</v>
      </c>
      <c r="I4433" t="str" cm="1">
        <f t="array" ref="I4433">_xlfn.XLOOKUP(Flights[[#This Row],[Destination]],_xlfn._TRO_TRAILING(Airports!A:A),_xlfn._TRO_TRAILING(Airports!E:E),"Code not found")</f>
        <v>TX</v>
      </c>
      <c r="J4433" s="1">
        <v>0.3298611111111111</v>
      </c>
      <c r="K4433">
        <f>HOUR(Flights[[#This Row],[Scheduled Departure]])</f>
        <v>7</v>
      </c>
      <c r="L4433" s="1">
        <v>0.32708333333333334</v>
      </c>
      <c r="M4433">
        <v>-4</v>
      </c>
      <c r="N4433">
        <v>206</v>
      </c>
      <c r="O4433" s="14">
        <f>Flights[[#This Row],[Length (min)]]/60</f>
        <v>3.4333333333333331</v>
      </c>
      <c r="P4433">
        <v>1379</v>
      </c>
      <c r="Q4433" s="17">
        <f>IFERROR(Flights[[#This Row],[Distance]]/Flights[[#This Row],[Length (hr)]],"")</f>
        <v>401.65048543689323</v>
      </c>
      <c r="R4433" s="1">
        <v>0.54861111111111116</v>
      </c>
      <c r="S4433" s="1">
        <v>0.55347222222222225</v>
      </c>
      <c r="T4433">
        <v>7</v>
      </c>
      <c r="U4433" t="str">
        <f>IF(Flights[[#This Row],[Arrival Delay]]="","Cancelled",IF(Flights[[#This Row],[Arrival Delay]]&gt;15,"Delayed","On time"))</f>
        <v>On time</v>
      </c>
      <c r="V4433" t="str">
        <f>IF(Flights[[#This Row],[Status]]&lt;&gt;"Delayed","",IF(Flights[[#This Row],[Arrival Delay]]&gt;120,"Severe",IF(Flights[[#This Row],[Arrival Delay]]&gt;60,"Major","Moderate")))</f>
        <v/>
      </c>
      <c r="X4433" t="str">
        <f>IF(OR(AND(Flights[[#This Row],[Status]]="Cancelled",Flights[[#This Row],[Cancellation Reason]]="Airline/Carrier"),Flights[[#This Row],[Delay Type]]="Severe"),"Yes","No")</f>
        <v>No</v>
      </c>
    </row>
    <row r="4434" spans="1:24" x14ac:dyDescent="0.25">
      <c r="A4434" s="3">
        <v>42327</v>
      </c>
      <c r="B4434">
        <f>WEEKNUM(Flights[[#This Row],[Date]],2)</f>
        <v>47</v>
      </c>
      <c r="C4434">
        <f>WEEKDAY(Flights[[#This Row],[Date]],2)</f>
        <v>4</v>
      </c>
      <c r="D4434" t="s">
        <v>1114</v>
      </c>
      <c r="E4434" t="s">
        <v>1995</v>
      </c>
      <c r="F4434" t="s">
        <v>0</v>
      </c>
      <c r="G4434" t="s">
        <v>306</v>
      </c>
      <c r="H4434" t="str">
        <f>_xlfn.XLOOKUP(Flights[[#This Row],[Destination]],Airports!$A$1:$A$77,Airports!$D$1:$D$77,"Code not found")</f>
        <v>Chicago</v>
      </c>
      <c r="I4434" t="str" cm="1">
        <f t="array" ref="I4434">_xlfn.XLOOKUP(Flights[[#This Row],[Destination]],_xlfn._TRO_TRAILING(Airports!A:A),_xlfn._TRO_TRAILING(Airports!E:E),"Code not found")</f>
        <v>IL</v>
      </c>
      <c r="J4434" s="1">
        <v>0.3576388888888889</v>
      </c>
      <c r="K4434">
        <f>HOUR(Flights[[#This Row],[Scheduled Departure]])</f>
        <v>8</v>
      </c>
      <c r="L4434" s="1">
        <v>0.35694444444444445</v>
      </c>
      <c r="M4434">
        <v>-1</v>
      </c>
      <c r="N4434">
        <v>218</v>
      </c>
      <c r="O4434" s="14">
        <f>Flights[[#This Row],[Length (min)]]/60</f>
        <v>3.6333333333333333</v>
      </c>
      <c r="P4434">
        <v>1750</v>
      </c>
      <c r="Q4434" s="17">
        <f>IFERROR(Flights[[#This Row],[Distance]]/Flights[[#This Row],[Length (hr)]],"")</f>
        <v>481.651376146789</v>
      </c>
      <c r="R4434" s="1">
        <v>0.60416666666666663</v>
      </c>
      <c r="S4434" s="1">
        <v>0.59166666666666667</v>
      </c>
      <c r="T4434">
        <v>-18</v>
      </c>
      <c r="U4434" t="str">
        <f>IF(Flights[[#This Row],[Arrival Delay]]="","Cancelled",IF(Flights[[#This Row],[Arrival Delay]]&gt;15,"Delayed","On time"))</f>
        <v>On time</v>
      </c>
      <c r="V4434" t="str">
        <f>IF(Flights[[#This Row],[Status]]&lt;&gt;"Delayed","",IF(Flights[[#This Row],[Arrival Delay]]&gt;120,"Severe",IF(Flights[[#This Row],[Arrival Delay]]&gt;60,"Major","Moderate")))</f>
        <v/>
      </c>
      <c r="X4434" t="str">
        <f>IF(OR(AND(Flights[[#This Row],[Status]]="Cancelled",Flights[[#This Row],[Cancellation Reason]]="Airline/Carrier"),Flights[[#This Row],[Delay Type]]="Severe"),"Yes","No")</f>
        <v>No</v>
      </c>
    </row>
    <row r="4435" spans="1:24" x14ac:dyDescent="0.25">
      <c r="A4435" s="3">
        <v>42327</v>
      </c>
      <c r="B4435">
        <f>WEEKNUM(Flights[[#This Row],[Date]],2)</f>
        <v>47</v>
      </c>
      <c r="C4435">
        <f>WEEKDAY(Flights[[#This Row],[Date]],2)</f>
        <v>4</v>
      </c>
      <c r="D4435" t="s">
        <v>1870</v>
      </c>
      <c r="E4435" t="s">
        <v>1995</v>
      </c>
      <c r="F4435" t="s">
        <v>0</v>
      </c>
      <c r="G4435" t="s">
        <v>15</v>
      </c>
      <c r="H4435" t="str">
        <f>_xlfn.XLOOKUP(Flights[[#This Row],[Destination]],Airports!$A$1:$A$77,Airports!$D$1:$D$77,"Code not found")</f>
        <v>Las Vegas</v>
      </c>
      <c r="I4435" t="str" cm="1">
        <f t="array" ref="I4435">_xlfn.XLOOKUP(Flights[[#This Row],[Destination]],_xlfn._TRO_TRAILING(Airports!A:A),_xlfn._TRO_TRAILING(Airports!E:E),"Code not found")</f>
        <v>NV</v>
      </c>
      <c r="J4435" s="1">
        <v>0.40972222222222221</v>
      </c>
      <c r="K4435">
        <f>HOUR(Flights[[#This Row],[Scheduled Departure]])</f>
        <v>9</v>
      </c>
      <c r="L4435" s="1">
        <v>0.40694444444444444</v>
      </c>
      <c r="M4435">
        <v>-4</v>
      </c>
      <c r="N4435">
        <v>57</v>
      </c>
      <c r="O4435" s="14">
        <f>Flights[[#This Row],[Length (min)]]/60</f>
        <v>0.95</v>
      </c>
      <c r="P4435">
        <v>236</v>
      </c>
      <c r="Q4435" s="17">
        <f>IFERROR(Flights[[#This Row],[Distance]]/Flights[[#This Row],[Length (hr)]],"")</f>
        <v>248.42105263157896</v>
      </c>
      <c r="R4435" s="1">
        <v>0.4548611111111111</v>
      </c>
      <c r="S4435" s="1">
        <v>0.4465277777777778</v>
      </c>
      <c r="T4435">
        <v>-12</v>
      </c>
      <c r="U4435" t="str">
        <f>IF(Flights[[#This Row],[Arrival Delay]]="","Cancelled",IF(Flights[[#This Row],[Arrival Delay]]&gt;15,"Delayed","On time"))</f>
        <v>On time</v>
      </c>
      <c r="V4435" t="str">
        <f>IF(Flights[[#This Row],[Status]]&lt;&gt;"Delayed","",IF(Flights[[#This Row],[Arrival Delay]]&gt;120,"Severe",IF(Flights[[#This Row],[Arrival Delay]]&gt;60,"Major","Moderate")))</f>
        <v/>
      </c>
      <c r="X4435" t="str">
        <f>IF(OR(AND(Flights[[#This Row],[Status]]="Cancelled",Flights[[#This Row],[Cancellation Reason]]="Airline/Carrier"),Flights[[#This Row],[Delay Type]]="Severe"),"Yes","No")</f>
        <v>No</v>
      </c>
    </row>
    <row r="4436" spans="1:24" x14ac:dyDescent="0.25">
      <c r="A4436" s="3">
        <v>42327</v>
      </c>
      <c r="B4436">
        <f>WEEKNUM(Flights[[#This Row],[Date]],2)</f>
        <v>47</v>
      </c>
      <c r="C4436">
        <f>WEEKDAY(Flights[[#This Row],[Date]],2)</f>
        <v>4</v>
      </c>
      <c r="D4436" t="s">
        <v>659</v>
      </c>
      <c r="E4436" t="s">
        <v>1989</v>
      </c>
      <c r="F4436" t="s">
        <v>0</v>
      </c>
      <c r="G4436" t="s">
        <v>14</v>
      </c>
      <c r="H4436" t="str">
        <f>_xlfn.XLOOKUP(Flights[[#This Row],[Destination]],Airports!$A$1:$A$77,Airports!$D$1:$D$77,"Code not found")</f>
        <v>Tampa</v>
      </c>
      <c r="I4436" t="str" cm="1">
        <f t="array" ref="I4436">_xlfn.XLOOKUP(Flights[[#This Row],[Destination]],_xlfn._TRO_TRAILING(Airports!A:A),_xlfn._TRO_TRAILING(Airports!E:E),"Code not found")</f>
        <v>FL</v>
      </c>
      <c r="J4436" s="1">
        <v>0.42708333333333331</v>
      </c>
      <c r="K4436">
        <f>HOUR(Flights[[#This Row],[Scheduled Departure]])</f>
        <v>10</v>
      </c>
      <c r="L4436" s="1">
        <v>0.42569444444444443</v>
      </c>
      <c r="M4436">
        <v>-2</v>
      </c>
      <c r="N4436">
        <v>261</v>
      </c>
      <c r="O4436" s="14">
        <f>Flights[[#This Row],[Length (min)]]/60</f>
        <v>4.3499999999999996</v>
      </c>
      <c r="P4436">
        <v>2158</v>
      </c>
      <c r="Q4436" s="17">
        <f>IFERROR(Flights[[#This Row],[Distance]]/Flights[[#This Row],[Length (hr)]],"")</f>
        <v>496.09195402298855</v>
      </c>
      <c r="R4436" s="1">
        <v>0.73888888888888893</v>
      </c>
      <c r="S4436" s="1">
        <v>0.7319444444444444</v>
      </c>
      <c r="T4436">
        <v>-10</v>
      </c>
      <c r="U4436" t="str">
        <f>IF(Flights[[#This Row],[Arrival Delay]]="","Cancelled",IF(Flights[[#This Row],[Arrival Delay]]&gt;15,"Delayed","On time"))</f>
        <v>On time</v>
      </c>
      <c r="V4436" t="str">
        <f>IF(Flights[[#This Row],[Status]]&lt;&gt;"Delayed","",IF(Flights[[#This Row],[Arrival Delay]]&gt;120,"Severe",IF(Flights[[#This Row],[Arrival Delay]]&gt;60,"Major","Moderate")))</f>
        <v/>
      </c>
      <c r="X4436" t="str">
        <f>IF(OR(AND(Flights[[#This Row],[Status]]="Cancelled",Flights[[#This Row],[Cancellation Reason]]="Airline/Carrier"),Flights[[#This Row],[Delay Type]]="Severe"),"Yes","No")</f>
        <v>No</v>
      </c>
    </row>
    <row r="4437" spans="1:24" x14ac:dyDescent="0.25">
      <c r="A4437" s="3">
        <v>42327</v>
      </c>
      <c r="B4437">
        <f>WEEKNUM(Flights[[#This Row],[Date]],2)</f>
        <v>47</v>
      </c>
      <c r="C4437">
        <f>WEEKDAY(Flights[[#This Row],[Date]],2)</f>
        <v>4</v>
      </c>
      <c r="D4437" t="s">
        <v>61</v>
      </c>
      <c r="E4437" t="s">
        <v>1987</v>
      </c>
      <c r="F4437" t="s">
        <v>0</v>
      </c>
      <c r="G4437" t="s">
        <v>12</v>
      </c>
      <c r="H4437" t="str">
        <f>_xlfn.XLOOKUP(Flights[[#This Row],[Destination]],Airports!$A$1:$A$77,Airports!$D$1:$D$77,"Code not found")</f>
        <v>New York</v>
      </c>
      <c r="I4437" t="str" cm="1">
        <f t="array" ref="I4437">_xlfn.XLOOKUP(Flights[[#This Row],[Destination]],_xlfn._TRO_TRAILING(Airports!A:A),_xlfn._TRO_TRAILING(Airports!E:E),"Code not found")</f>
        <v>NY</v>
      </c>
      <c r="J4437" s="1">
        <v>0.44097222222222221</v>
      </c>
      <c r="K4437">
        <f>HOUR(Flights[[#This Row],[Scheduled Departure]])</f>
        <v>10</v>
      </c>
      <c r="L4437" s="1">
        <v>0.51458333333333328</v>
      </c>
      <c r="M4437">
        <v>106</v>
      </c>
      <c r="N4437">
        <v>343</v>
      </c>
      <c r="O4437" s="14">
        <f>Flights[[#This Row],[Length (min)]]/60</f>
        <v>5.7166666666666668</v>
      </c>
      <c r="P4437">
        <v>2475</v>
      </c>
      <c r="Q4437" s="17">
        <f>IFERROR(Flights[[#This Row],[Distance]]/Flights[[#This Row],[Length (hr)]],"")</f>
        <v>432.94460641399417</v>
      </c>
      <c r="R4437" s="1">
        <v>0.79374999999999996</v>
      </c>
      <c r="S4437" s="1">
        <v>0.87777777777777777</v>
      </c>
      <c r="T4437">
        <v>121</v>
      </c>
      <c r="U4437" t="str">
        <f>IF(Flights[[#This Row],[Arrival Delay]]="","Cancelled",IF(Flights[[#This Row],[Arrival Delay]]&gt;15,"Delayed","On time"))</f>
        <v>Delayed</v>
      </c>
      <c r="V4437" t="str">
        <f>IF(Flights[[#This Row],[Status]]&lt;&gt;"Delayed","",IF(Flights[[#This Row],[Arrival Delay]]&gt;120,"Severe",IF(Flights[[#This Row],[Arrival Delay]]&gt;60,"Major","Moderate")))</f>
        <v>Severe</v>
      </c>
      <c r="X4437" t="str">
        <f>IF(OR(AND(Flights[[#This Row],[Status]]="Cancelled",Flights[[#This Row],[Cancellation Reason]]="Airline/Carrier"),Flights[[#This Row],[Delay Type]]="Severe"),"Yes","No")</f>
        <v>Yes</v>
      </c>
    </row>
    <row r="4438" spans="1:24" x14ac:dyDescent="0.25">
      <c r="A4438" s="3">
        <v>42327</v>
      </c>
      <c r="B4438">
        <f>WEEKNUM(Flights[[#This Row],[Date]],2)</f>
        <v>47</v>
      </c>
      <c r="C4438">
        <f>WEEKDAY(Flights[[#This Row],[Date]],2)</f>
        <v>4</v>
      </c>
      <c r="D4438" t="s">
        <v>533</v>
      </c>
      <c r="E4438" t="s">
        <v>1989</v>
      </c>
      <c r="F4438" t="s">
        <v>0</v>
      </c>
      <c r="G4438" t="s">
        <v>12</v>
      </c>
      <c r="H4438" t="str">
        <f>_xlfn.XLOOKUP(Flights[[#This Row],[Destination]],Airports!$A$1:$A$77,Airports!$D$1:$D$77,"Code not found")</f>
        <v>New York</v>
      </c>
      <c r="I4438" t="str" cm="1">
        <f t="array" ref="I4438">_xlfn.XLOOKUP(Flights[[#This Row],[Destination]],_xlfn._TRO_TRAILING(Airports!A:A),_xlfn._TRO_TRAILING(Airports!E:E),"Code not found")</f>
        <v>NY</v>
      </c>
      <c r="J4438" s="1">
        <v>0.58333333333333337</v>
      </c>
      <c r="K4438">
        <f>HOUR(Flights[[#This Row],[Scheduled Departure]])</f>
        <v>14</v>
      </c>
      <c r="L4438" s="1">
        <v>0.63194444444444442</v>
      </c>
      <c r="M4438">
        <v>70</v>
      </c>
      <c r="N4438">
        <v>316</v>
      </c>
      <c r="O4438" s="14">
        <f>Flights[[#This Row],[Length (min)]]/60</f>
        <v>5.2666666666666666</v>
      </c>
      <c r="P4438">
        <v>2475</v>
      </c>
      <c r="Q4438" s="17">
        <f>IFERROR(Flights[[#This Row],[Distance]]/Flights[[#This Row],[Length (hr)]],"")</f>
        <v>469.9367088607595</v>
      </c>
      <c r="R4438" s="1">
        <v>0.93055555555555558</v>
      </c>
      <c r="S4438" s="1">
        <v>0.97638888888888886</v>
      </c>
      <c r="T4438">
        <v>66</v>
      </c>
      <c r="U4438" t="str">
        <f>IF(Flights[[#This Row],[Arrival Delay]]="","Cancelled",IF(Flights[[#This Row],[Arrival Delay]]&gt;15,"Delayed","On time"))</f>
        <v>Delayed</v>
      </c>
      <c r="V4438" t="str">
        <f>IF(Flights[[#This Row],[Status]]&lt;&gt;"Delayed","",IF(Flights[[#This Row],[Arrival Delay]]&gt;120,"Severe",IF(Flights[[#This Row],[Arrival Delay]]&gt;60,"Major","Moderate")))</f>
        <v>Major</v>
      </c>
      <c r="X4438" t="str">
        <f>IF(OR(AND(Flights[[#This Row],[Status]]="Cancelled",Flights[[#This Row],[Cancellation Reason]]="Airline/Carrier"),Flights[[#This Row],[Delay Type]]="Severe"),"Yes","No")</f>
        <v>No</v>
      </c>
    </row>
    <row r="4439" spans="1:24" x14ac:dyDescent="0.25">
      <c r="A4439" s="3">
        <v>42327</v>
      </c>
      <c r="B4439">
        <f>WEEKNUM(Flights[[#This Row],[Date]],2)</f>
        <v>47</v>
      </c>
      <c r="C4439">
        <f>WEEKDAY(Flights[[#This Row],[Date]],2)</f>
        <v>4</v>
      </c>
      <c r="D4439" t="s">
        <v>146</v>
      </c>
      <c r="E4439" t="s">
        <v>1987</v>
      </c>
      <c r="F4439" t="s">
        <v>0</v>
      </c>
      <c r="G4439" t="s">
        <v>7</v>
      </c>
      <c r="H4439" t="str">
        <f>_xlfn.XLOOKUP(Flights[[#This Row],[Destination]],Airports!$A$1:$A$77,Airports!$D$1:$D$77,"Code not found")</f>
        <v>Austin</v>
      </c>
      <c r="I4439" t="str" cm="1">
        <f t="array" ref="I4439">_xlfn.XLOOKUP(Flights[[#This Row],[Destination]],_xlfn._TRO_TRAILING(Airports!A:A),_xlfn._TRO_TRAILING(Airports!E:E),"Code not found")</f>
        <v>TX</v>
      </c>
      <c r="J4439" s="1">
        <v>0.60069444444444442</v>
      </c>
      <c r="K4439">
        <f>HOUR(Flights[[#This Row],[Scheduled Departure]])</f>
        <v>14</v>
      </c>
      <c r="L4439" s="1">
        <v>0.59652777777777777</v>
      </c>
      <c r="M4439">
        <v>-6</v>
      </c>
      <c r="N4439">
        <v>168</v>
      </c>
      <c r="O4439" s="14">
        <f>Flights[[#This Row],[Length (min)]]/60</f>
        <v>2.8</v>
      </c>
      <c r="P4439">
        <v>1242</v>
      </c>
      <c r="Q4439" s="17">
        <f>IFERROR(Flights[[#This Row],[Distance]]/Flights[[#This Row],[Length (hr)]],"")</f>
        <v>443.57142857142861</v>
      </c>
      <c r="R4439" s="1">
        <v>0.80555555555555558</v>
      </c>
      <c r="S4439" s="1">
        <v>0.79652777777777772</v>
      </c>
      <c r="T4439">
        <v>-13</v>
      </c>
      <c r="U4439" t="str">
        <f>IF(Flights[[#This Row],[Arrival Delay]]="","Cancelled",IF(Flights[[#This Row],[Arrival Delay]]&gt;15,"Delayed","On time"))</f>
        <v>On time</v>
      </c>
      <c r="V4439" t="str">
        <f>IF(Flights[[#This Row],[Status]]&lt;&gt;"Delayed","",IF(Flights[[#This Row],[Arrival Delay]]&gt;120,"Severe",IF(Flights[[#This Row],[Arrival Delay]]&gt;60,"Major","Moderate")))</f>
        <v/>
      </c>
      <c r="X4439" t="str">
        <f>IF(OR(AND(Flights[[#This Row],[Status]]="Cancelled",Flights[[#This Row],[Cancellation Reason]]="Airline/Carrier"),Flights[[#This Row],[Delay Type]]="Severe"),"Yes","No")</f>
        <v>No</v>
      </c>
    </row>
    <row r="4440" spans="1:24" x14ac:dyDescent="0.25">
      <c r="A4440" s="3">
        <v>42327</v>
      </c>
      <c r="B4440">
        <f>WEEKNUM(Flights[[#This Row],[Date]],2)</f>
        <v>47</v>
      </c>
      <c r="C4440">
        <f>WEEKDAY(Flights[[#This Row],[Date]],2)</f>
        <v>4</v>
      </c>
      <c r="D4440" t="s">
        <v>586</v>
      </c>
      <c r="E4440" t="s">
        <v>1989</v>
      </c>
      <c r="F4440" t="s">
        <v>0</v>
      </c>
      <c r="G4440" t="s">
        <v>17</v>
      </c>
      <c r="H4440" t="str">
        <f>_xlfn.XLOOKUP(Flights[[#This Row],[Destination]],Airports!$A$1:$A$77,Airports!$D$1:$D$77,"Code not found")</f>
        <v>Honolulu</v>
      </c>
      <c r="I4440" t="str" cm="1">
        <f t="array" ref="I4440">_xlfn.XLOOKUP(Flights[[#This Row],[Destination]],_xlfn._TRO_TRAILING(Airports!A:A),_xlfn._TRO_TRAILING(Airports!E:E),"Code not found")</f>
        <v>HI</v>
      </c>
      <c r="J4440" s="1">
        <v>0.78125</v>
      </c>
      <c r="K4440">
        <f>HOUR(Flights[[#This Row],[Scheduled Departure]])</f>
        <v>18</v>
      </c>
      <c r="L4440" s="1">
        <v>0.79166666666666663</v>
      </c>
      <c r="M4440">
        <v>15</v>
      </c>
      <c r="N4440">
        <v>352</v>
      </c>
      <c r="O4440" s="14">
        <f>Flights[[#This Row],[Length (min)]]/60</f>
        <v>5.8666666666666663</v>
      </c>
      <c r="P4440">
        <v>2556</v>
      </c>
      <c r="Q4440" s="17">
        <f>IFERROR(Flights[[#This Row],[Distance]]/Flights[[#This Row],[Length (hr)]],"")</f>
        <v>435.68181818181819</v>
      </c>
      <c r="R4440" s="1">
        <v>0.94027777777777777</v>
      </c>
      <c r="S4440" s="1">
        <v>0.95277777777777772</v>
      </c>
      <c r="T4440">
        <v>18</v>
      </c>
      <c r="U4440" t="str">
        <f>IF(Flights[[#This Row],[Arrival Delay]]="","Cancelled",IF(Flights[[#This Row],[Arrival Delay]]&gt;15,"Delayed","On time"))</f>
        <v>Delayed</v>
      </c>
      <c r="V4440" t="str">
        <f>IF(Flights[[#This Row],[Status]]&lt;&gt;"Delayed","",IF(Flights[[#This Row],[Arrival Delay]]&gt;120,"Severe",IF(Flights[[#This Row],[Arrival Delay]]&gt;60,"Major","Moderate")))</f>
        <v>Moderate</v>
      </c>
      <c r="X4440" t="str">
        <f>IF(OR(AND(Flights[[#This Row],[Status]]="Cancelled",Flights[[#This Row],[Cancellation Reason]]="Airline/Carrier"),Flights[[#This Row],[Delay Type]]="Severe"),"Yes","No")</f>
        <v>No</v>
      </c>
    </row>
    <row r="4441" spans="1:24" x14ac:dyDescent="0.25">
      <c r="A4441" s="3">
        <v>42327</v>
      </c>
      <c r="B4441">
        <f>WEEKNUM(Flights[[#This Row],[Date]],2)</f>
        <v>47</v>
      </c>
      <c r="C4441">
        <f>WEEKDAY(Flights[[#This Row],[Date]],2)</f>
        <v>4</v>
      </c>
      <c r="D4441" t="s">
        <v>1783</v>
      </c>
      <c r="E4441" t="s">
        <v>1989</v>
      </c>
      <c r="F4441" t="s">
        <v>0</v>
      </c>
      <c r="G4441" t="s">
        <v>24</v>
      </c>
      <c r="H4441" t="str">
        <f>_xlfn.XLOOKUP(Flights[[#This Row],[Destination]],Airports!$A$1:$A$77,Airports!$D$1:$D$77,"Code not found")</f>
        <v>Portland</v>
      </c>
      <c r="I4441" t="str" cm="1">
        <f t="array" ref="I4441">_xlfn.XLOOKUP(Flights[[#This Row],[Destination]],_xlfn._TRO_TRAILING(Airports!A:A),_xlfn._TRO_TRAILING(Airports!E:E),"Code not found")</f>
        <v>OR</v>
      </c>
      <c r="J4441" s="1">
        <v>0.83680555555555558</v>
      </c>
      <c r="K4441">
        <f>HOUR(Flights[[#This Row],[Scheduled Departure]])</f>
        <v>20</v>
      </c>
      <c r="L4441" s="1">
        <v>0.83611111111111114</v>
      </c>
      <c r="M4441">
        <v>-1</v>
      </c>
      <c r="N4441">
        <v>149</v>
      </c>
      <c r="O4441" s="14">
        <f>Flights[[#This Row],[Length (min)]]/60</f>
        <v>2.4833333333333334</v>
      </c>
      <c r="P4441">
        <v>834</v>
      </c>
      <c r="Q4441" s="17">
        <f>IFERROR(Flights[[#This Row],[Distance]]/Flights[[#This Row],[Length (hr)]],"")</f>
        <v>335.83892617449663</v>
      </c>
      <c r="R4441" s="1">
        <v>0.94027777777777777</v>
      </c>
      <c r="S4441" s="1">
        <v>0.93958333333333333</v>
      </c>
      <c r="T4441">
        <v>-1</v>
      </c>
      <c r="U4441" t="str">
        <f>IF(Flights[[#This Row],[Arrival Delay]]="","Cancelled",IF(Flights[[#This Row],[Arrival Delay]]&gt;15,"Delayed","On time"))</f>
        <v>On time</v>
      </c>
      <c r="V4441" t="str">
        <f>IF(Flights[[#This Row],[Status]]&lt;&gt;"Delayed","",IF(Flights[[#This Row],[Arrival Delay]]&gt;120,"Severe",IF(Flights[[#This Row],[Arrival Delay]]&gt;60,"Major","Moderate")))</f>
        <v/>
      </c>
      <c r="X4441" t="str">
        <f>IF(OR(AND(Flights[[#This Row],[Status]]="Cancelled",Flights[[#This Row],[Cancellation Reason]]="Airline/Carrier"),Flights[[#This Row],[Delay Type]]="Severe"),"Yes","No")</f>
        <v>No</v>
      </c>
    </row>
    <row r="4442" spans="1:24" x14ac:dyDescent="0.25">
      <c r="A4442" s="3">
        <v>42327</v>
      </c>
      <c r="B4442">
        <f>WEEKNUM(Flights[[#This Row],[Date]],2)</f>
        <v>47</v>
      </c>
      <c r="C4442">
        <f>WEEKDAY(Flights[[#This Row],[Date]],2)</f>
        <v>4</v>
      </c>
      <c r="D4442" t="s">
        <v>671</v>
      </c>
      <c r="E4442" t="s">
        <v>1989</v>
      </c>
      <c r="F4442" t="s">
        <v>0</v>
      </c>
      <c r="G4442" t="s">
        <v>26</v>
      </c>
      <c r="H4442" t="str">
        <f>_xlfn.XLOOKUP(Flights[[#This Row],[Destination]],Airports!$A$1:$A$77,Airports!$D$1:$D$77,"Code not found")</f>
        <v>Atlanta</v>
      </c>
      <c r="I4442" t="str" cm="1">
        <f t="array" ref="I4442">_xlfn.XLOOKUP(Flights[[#This Row],[Destination]],_xlfn._TRO_TRAILING(Airports!A:A),_xlfn._TRO_TRAILING(Airports!E:E),"Code not found")</f>
        <v>GA</v>
      </c>
      <c r="J4442" s="1">
        <v>0.94444444444444442</v>
      </c>
      <c r="K4442">
        <f>HOUR(Flights[[#This Row],[Scheduled Departure]])</f>
        <v>22</v>
      </c>
      <c r="L4442" s="1">
        <v>0.94444444444444442</v>
      </c>
      <c r="M4442">
        <v>0</v>
      </c>
      <c r="N4442">
        <v>241</v>
      </c>
      <c r="O4442" s="14">
        <f>Flights[[#This Row],[Length (min)]]/60</f>
        <v>4.0166666666666666</v>
      </c>
      <c r="P4442">
        <v>1947</v>
      </c>
      <c r="Q4442" s="17">
        <f>IFERROR(Flights[[#This Row],[Distance]]/Flights[[#This Row],[Length (hr)]],"")</f>
        <v>484.73029045643153</v>
      </c>
      <c r="R4442" s="1">
        <v>0.24374999999999999</v>
      </c>
      <c r="S4442" s="1">
        <v>0.23680555555555555</v>
      </c>
      <c r="T4442">
        <v>-10</v>
      </c>
      <c r="U4442" t="str">
        <f>IF(Flights[[#This Row],[Arrival Delay]]="","Cancelled",IF(Flights[[#This Row],[Arrival Delay]]&gt;15,"Delayed","On time"))</f>
        <v>On time</v>
      </c>
      <c r="V4442" t="str">
        <f>IF(Flights[[#This Row],[Status]]&lt;&gt;"Delayed","",IF(Flights[[#This Row],[Arrival Delay]]&gt;120,"Severe",IF(Flights[[#This Row],[Arrival Delay]]&gt;60,"Major","Moderate")))</f>
        <v/>
      </c>
      <c r="X4442" t="str">
        <f>IF(OR(AND(Flights[[#This Row],[Status]]="Cancelled",Flights[[#This Row],[Cancellation Reason]]="Airline/Carrier"),Flights[[#This Row],[Delay Type]]="Severe"),"Yes","No")</f>
        <v>No</v>
      </c>
    </row>
    <row r="4443" spans="1:24" x14ac:dyDescent="0.25">
      <c r="A4443" s="3">
        <v>42327</v>
      </c>
      <c r="B4443">
        <f>WEEKNUM(Flights[[#This Row],[Date]],2)</f>
        <v>47</v>
      </c>
      <c r="C4443">
        <f>WEEKDAY(Flights[[#This Row],[Date]],2)</f>
        <v>4</v>
      </c>
      <c r="D4443" t="s">
        <v>1654</v>
      </c>
      <c r="E4443" t="s">
        <v>1993</v>
      </c>
      <c r="F4443" t="s">
        <v>0</v>
      </c>
      <c r="G4443" t="s">
        <v>257</v>
      </c>
      <c r="H4443" t="str">
        <f>_xlfn.XLOOKUP(Flights[[#This Row],[Destination]],Airports!$A$1:$A$77,Airports!$D$1:$D$77,"Code not found")</f>
        <v>Baltimore</v>
      </c>
      <c r="I4443" t="str" cm="1">
        <f t="array" ref="I4443">_xlfn.XLOOKUP(Flights[[#This Row],[Destination]],_xlfn._TRO_TRAILING(Airports!A:A),_xlfn._TRO_TRAILING(Airports!E:E),"Code not found")</f>
        <v>MD</v>
      </c>
      <c r="J4443" s="1">
        <v>0.95833333333333337</v>
      </c>
      <c r="K4443">
        <f>HOUR(Flights[[#This Row],[Scheduled Departure]])</f>
        <v>23</v>
      </c>
      <c r="L4443" s="1">
        <v>0.95833333333333337</v>
      </c>
      <c r="M4443">
        <v>0</v>
      </c>
      <c r="N4443">
        <v>272</v>
      </c>
      <c r="O4443" s="14">
        <f>Flights[[#This Row],[Length (min)]]/60</f>
        <v>4.5333333333333332</v>
      </c>
      <c r="P4443">
        <v>2329</v>
      </c>
      <c r="Q4443" s="17">
        <f>IFERROR(Flights[[#This Row],[Distance]]/Flights[[#This Row],[Length (hr)]],"")</f>
        <v>513.75</v>
      </c>
      <c r="R4443" s="1">
        <v>0.29444444444444445</v>
      </c>
      <c r="S4443" s="1">
        <v>0.2722222222222222</v>
      </c>
      <c r="T4443">
        <v>-32</v>
      </c>
      <c r="U4443" t="str">
        <f>IF(Flights[[#This Row],[Arrival Delay]]="","Cancelled",IF(Flights[[#This Row],[Arrival Delay]]&gt;15,"Delayed","On time"))</f>
        <v>On time</v>
      </c>
      <c r="V4443" t="str">
        <f>IF(Flights[[#This Row],[Status]]&lt;&gt;"Delayed","",IF(Flights[[#This Row],[Arrival Delay]]&gt;120,"Severe",IF(Flights[[#This Row],[Arrival Delay]]&gt;60,"Major","Moderate")))</f>
        <v/>
      </c>
      <c r="X4443" t="str">
        <f>IF(OR(AND(Flights[[#This Row],[Status]]="Cancelled",Flights[[#This Row],[Cancellation Reason]]="Airline/Carrier"),Flights[[#This Row],[Delay Type]]="Severe"),"Yes","No")</f>
        <v>No</v>
      </c>
    </row>
    <row r="4444" spans="1:24" x14ac:dyDescent="0.25">
      <c r="A4444" s="3">
        <v>42328</v>
      </c>
      <c r="B4444">
        <f>WEEKNUM(Flights[[#This Row],[Date]],2)</f>
        <v>47</v>
      </c>
      <c r="C4444">
        <f>WEEKDAY(Flights[[#This Row],[Date]],2)</f>
        <v>5</v>
      </c>
      <c r="D4444" t="s">
        <v>1562</v>
      </c>
      <c r="E4444" t="s">
        <v>1990</v>
      </c>
      <c r="F4444" t="s">
        <v>0</v>
      </c>
      <c r="G4444" t="s">
        <v>281</v>
      </c>
      <c r="H4444" t="str">
        <f>_xlfn.XLOOKUP(Flights[[#This Row],[Destination]],Airports!$A$1:$A$77,Airports!$D$1:$D$77,"Code not found")</f>
        <v>Newark</v>
      </c>
      <c r="I4444" t="str" cm="1">
        <f t="array" ref="I4444">_xlfn.XLOOKUP(Flights[[#This Row],[Destination]],_xlfn._TRO_TRAILING(Airports!A:A),_xlfn._TRO_TRAILING(Airports!E:E),"Code not found")</f>
        <v>NJ</v>
      </c>
      <c r="J4444" s="1">
        <v>0.48333333333333334</v>
      </c>
      <c r="K4444">
        <f>HOUR(Flights[[#This Row],[Scheduled Departure]])</f>
        <v>11</v>
      </c>
      <c r="L4444" s="1">
        <v>0.4826388888888889</v>
      </c>
      <c r="M4444">
        <v>-1</v>
      </c>
      <c r="N4444">
        <v>301</v>
      </c>
      <c r="O4444" s="14">
        <f>Flights[[#This Row],[Length (min)]]/60</f>
        <v>5.0166666666666666</v>
      </c>
      <c r="P4444">
        <v>2454</v>
      </c>
      <c r="Q4444" s="17">
        <f>IFERROR(Flights[[#This Row],[Distance]]/Flights[[#This Row],[Length (hr)]],"")</f>
        <v>489.16943521594686</v>
      </c>
      <c r="R4444" s="1">
        <v>0.83333333333333337</v>
      </c>
      <c r="S4444" s="1">
        <v>0.81666666666666665</v>
      </c>
      <c r="T4444">
        <v>-24</v>
      </c>
      <c r="U4444" t="str">
        <f>IF(Flights[[#This Row],[Arrival Delay]]="","Cancelled",IF(Flights[[#This Row],[Arrival Delay]]&gt;15,"Delayed","On time"))</f>
        <v>On time</v>
      </c>
      <c r="V4444" t="str">
        <f>IF(Flights[[#This Row],[Status]]&lt;&gt;"Delayed","",IF(Flights[[#This Row],[Arrival Delay]]&gt;120,"Severe",IF(Flights[[#This Row],[Arrival Delay]]&gt;60,"Major","Moderate")))</f>
        <v/>
      </c>
      <c r="X4444" t="str">
        <f>IF(OR(AND(Flights[[#This Row],[Status]]="Cancelled",Flights[[#This Row],[Cancellation Reason]]="Airline/Carrier"),Flights[[#This Row],[Delay Type]]="Severe"),"Yes","No")</f>
        <v>No</v>
      </c>
    </row>
    <row r="4445" spans="1:24" x14ac:dyDescent="0.25">
      <c r="A4445" s="3">
        <v>42328</v>
      </c>
      <c r="B4445">
        <f>WEEKNUM(Flights[[#This Row],[Date]],2)</f>
        <v>47</v>
      </c>
      <c r="C4445">
        <f>WEEKDAY(Flights[[#This Row],[Date]],2)</f>
        <v>5</v>
      </c>
      <c r="D4445" t="s">
        <v>1767</v>
      </c>
      <c r="E4445" t="s">
        <v>1993</v>
      </c>
      <c r="F4445" t="s">
        <v>0</v>
      </c>
      <c r="G4445" t="s">
        <v>26</v>
      </c>
      <c r="H4445" t="str">
        <f>_xlfn.XLOOKUP(Flights[[#This Row],[Destination]],Airports!$A$1:$A$77,Airports!$D$1:$D$77,"Code not found")</f>
        <v>Atlanta</v>
      </c>
      <c r="I4445" t="str" cm="1">
        <f t="array" ref="I4445">_xlfn.XLOOKUP(Flights[[#This Row],[Destination]],_xlfn._TRO_TRAILING(Airports!A:A),_xlfn._TRO_TRAILING(Airports!E:E),"Code not found")</f>
        <v>GA</v>
      </c>
      <c r="J4445" s="1">
        <v>0.5</v>
      </c>
      <c r="K4445">
        <f>HOUR(Flights[[#This Row],[Scheduled Departure]])</f>
        <v>12</v>
      </c>
      <c r="L4445" s="1">
        <v>0.5083333333333333</v>
      </c>
      <c r="M4445">
        <v>12</v>
      </c>
      <c r="N4445">
        <v>234</v>
      </c>
      <c r="O4445" s="14">
        <f>Flights[[#This Row],[Length (min)]]/60</f>
        <v>3.9</v>
      </c>
      <c r="P4445">
        <v>1947</v>
      </c>
      <c r="Q4445" s="17">
        <f>IFERROR(Flights[[#This Row],[Distance]]/Flights[[#This Row],[Length (hr)]],"")</f>
        <v>499.23076923076923</v>
      </c>
      <c r="R4445" s="1">
        <v>0.79861111111111116</v>
      </c>
      <c r="S4445" s="1">
        <v>0.79583333333333328</v>
      </c>
      <c r="T4445">
        <v>-4</v>
      </c>
      <c r="U4445" t="str">
        <f>IF(Flights[[#This Row],[Arrival Delay]]="","Cancelled",IF(Flights[[#This Row],[Arrival Delay]]&gt;15,"Delayed","On time"))</f>
        <v>On time</v>
      </c>
      <c r="V4445" t="str">
        <f>IF(Flights[[#This Row],[Status]]&lt;&gt;"Delayed","",IF(Flights[[#This Row],[Arrival Delay]]&gt;120,"Severe",IF(Flights[[#This Row],[Arrival Delay]]&gt;60,"Major","Moderate")))</f>
        <v/>
      </c>
      <c r="X4445" t="str">
        <f>IF(OR(AND(Flights[[#This Row],[Status]]="Cancelled",Flights[[#This Row],[Cancellation Reason]]="Airline/Carrier"),Flights[[#This Row],[Delay Type]]="Severe"),"Yes","No")</f>
        <v>No</v>
      </c>
    </row>
    <row r="4446" spans="1:24" x14ac:dyDescent="0.25">
      <c r="A4446" s="3">
        <v>42328</v>
      </c>
      <c r="B4446">
        <f>WEEKNUM(Flights[[#This Row],[Date]],2)</f>
        <v>47</v>
      </c>
      <c r="C4446">
        <f>WEEKDAY(Flights[[#This Row],[Date]],2)</f>
        <v>5</v>
      </c>
      <c r="D4446" t="s">
        <v>516</v>
      </c>
      <c r="E4446" t="s">
        <v>1994</v>
      </c>
      <c r="F4446" t="s">
        <v>0</v>
      </c>
      <c r="G4446" t="s">
        <v>339</v>
      </c>
      <c r="H4446" t="str">
        <f>_xlfn.XLOOKUP(Flights[[#This Row],[Destination]],Airports!$A$1:$A$77,Airports!$D$1:$D$77,"Code not found")</f>
        <v>San Diego</v>
      </c>
      <c r="I4446" t="str" cm="1">
        <f t="array" ref="I4446">_xlfn.XLOOKUP(Flights[[#This Row],[Destination]],_xlfn._TRO_TRAILING(Airports!A:A),_xlfn._TRO_TRAILING(Airports!E:E),"Code not found")</f>
        <v>CA</v>
      </c>
      <c r="J4446" s="1">
        <v>0.55208333333333337</v>
      </c>
      <c r="K4446">
        <f>HOUR(Flights[[#This Row],[Scheduled Departure]])</f>
        <v>13</v>
      </c>
      <c r="L4446" s="1">
        <v>0.5493055555555556</v>
      </c>
      <c r="M4446">
        <v>-4</v>
      </c>
      <c r="N4446">
        <v>47</v>
      </c>
      <c r="O4446" s="14">
        <f>Flights[[#This Row],[Length (min)]]/60</f>
        <v>0.78333333333333333</v>
      </c>
      <c r="P4446">
        <v>109</v>
      </c>
      <c r="Q4446" s="17">
        <f>IFERROR(Flights[[#This Row],[Distance]]/Flights[[#This Row],[Length (hr)]],"")</f>
        <v>139.14893617021278</v>
      </c>
      <c r="R4446" s="1">
        <v>0.59305555555555556</v>
      </c>
      <c r="S4446" s="1">
        <v>0.58194444444444449</v>
      </c>
      <c r="T4446">
        <v>-16</v>
      </c>
      <c r="U4446" t="str">
        <f>IF(Flights[[#This Row],[Arrival Delay]]="","Cancelled",IF(Flights[[#This Row],[Arrival Delay]]&gt;15,"Delayed","On time"))</f>
        <v>On time</v>
      </c>
      <c r="V4446" t="str">
        <f>IF(Flights[[#This Row],[Status]]&lt;&gt;"Delayed","",IF(Flights[[#This Row],[Arrival Delay]]&gt;120,"Severe",IF(Flights[[#This Row],[Arrival Delay]]&gt;60,"Major","Moderate")))</f>
        <v/>
      </c>
      <c r="X4446" t="str">
        <f>IF(OR(AND(Flights[[#This Row],[Status]]="Cancelled",Flights[[#This Row],[Cancellation Reason]]="Airline/Carrier"),Flights[[#This Row],[Delay Type]]="Severe"),"Yes","No")</f>
        <v>No</v>
      </c>
    </row>
    <row r="4447" spans="1:24" x14ac:dyDescent="0.25">
      <c r="A4447" s="3">
        <v>42328</v>
      </c>
      <c r="B4447">
        <f>WEEKNUM(Flights[[#This Row],[Date]],2)</f>
        <v>47</v>
      </c>
      <c r="C4447">
        <f>WEEKDAY(Flights[[#This Row],[Date]],2)</f>
        <v>5</v>
      </c>
      <c r="D4447" t="s">
        <v>1893</v>
      </c>
      <c r="E4447" t="s">
        <v>1989</v>
      </c>
      <c r="F4447" t="s">
        <v>0</v>
      </c>
      <c r="G4447" t="s">
        <v>351</v>
      </c>
      <c r="H4447" t="str">
        <f>_xlfn.XLOOKUP(Flights[[#This Row],[Destination]],Airports!$A$1:$A$77,Airports!$D$1:$D$77,"Code not found")</f>
        <v>Sacramento</v>
      </c>
      <c r="I4447" t="str" cm="1">
        <f t="array" ref="I4447">_xlfn.XLOOKUP(Flights[[#This Row],[Destination]],_xlfn._TRO_TRAILING(Airports!A:A),_xlfn._TRO_TRAILING(Airports!E:E),"Code not found")</f>
        <v>CA</v>
      </c>
      <c r="J4447" s="1">
        <v>0.63194444444444442</v>
      </c>
      <c r="K4447">
        <f>HOUR(Flights[[#This Row],[Scheduled Departure]])</f>
        <v>15</v>
      </c>
      <c r="L4447" s="1">
        <v>0.62847222222222221</v>
      </c>
      <c r="M4447">
        <v>-5</v>
      </c>
      <c r="N4447">
        <v>90</v>
      </c>
      <c r="O4447" s="14">
        <f>Flights[[#This Row],[Length (min)]]/60</f>
        <v>1.5</v>
      </c>
      <c r="P4447">
        <v>373</v>
      </c>
      <c r="Q4447" s="17">
        <f>IFERROR(Flights[[#This Row],[Distance]]/Flights[[#This Row],[Length (hr)]],"")</f>
        <v>248.66666666666666</v>
      </c>
      <c r="R4447" s="1">
        <v>0.69027777777777777</v>
      </c>
      <c r="S4447" s="1">
        <v>0.69097222222222221</v>
      </c>
      <c r="T4447">
        <v>1</v>
      </c>
      <c r="U4447" t="str">
        <f>IF(Flights[[#This Row],[Arrival Delay]]="","Cancelled",IF(Flights[[#This Row],[Arrival Delay]]&gt;15,"Delayed","On time"))</f>
        <v>On time</v>
      </c>
      <c r="V4447" t="str">
        <f>IF(Flights[[#This Row],[Status]]&lt;&gt;"Delayed","",IF(Flights[[#This Row],[Arrival Delay]]&gt;120,"Severe",IF(Flights[[#This Row],[Arrival Delay]]&gt;60,"Major","Moderate")))</f>
        <v/>
      </c>
      <c r="X4447" t="str">
        <f>IF(OR(AND(Flights[[#This Row],[Status]]="Cancelled",Flights[[#This Row],[Cancellation Reason]]="Airline/Carrier"),Flights[[#This Row],[Delay Type]]="Severe"),"Yes","No")</f>
        <v>No</v>
      </c>
    </row>
    <row r="4448" spans="1:24" x14ac:dyDescent="0.25">
      <c r="A4448" s="3">
        <v>42328</v>
      </c>
      <c r="B4448">
        <f>WEEKNUM(Flights[[#This Row],[Date]],2)</f>
        <v>47</v>
      </c>
      <c r="C4448">
        <f>WEEKDAY(Flights[[#This Row],[Date]],2)</f>
        <v>5</v>
      </c>
      <c r="D4448" t="s">
        <v>574</v>
      </c>
      <c r="E4448" t="s">
        <v>1996</v>
      </c>
      <c r="F4448" t="s">
        <v>0</v>
      </c>
      <c r="G4448" t="s">
        <v>9</v>
      </c>
      <c r="H4448" t="str">
        <f>_xlfn.XLOOKUP(Flights[[#This Row],[Destination]],Airports!$A$1:$A$77,Airports!$D$1:$D$77,"Code not found")</f>
        <v>San Francisco</v>
      </c>
      <c r="I4448" t="str" cm="1">
        <f t="array" ref="I4448">_xlfn.XLOOKUP(Flights[[#This Row],[Destination]],_xlfn._TRO_TRAILING(Airports!A:A),_xlfn._TRO_TRAILING(Airports!E:E),"Code not found")</f>
        <v>CA</v>
      </c>
      <c r="J4448" s="1">
        <v>0.6875</v>
      </c>
      <c r="K4448">
        <f>HOUR(Flights[[#This Row],[Scheduled Departure]])</f>
        <v>16</v>
      </c>
      <c r="L4448" s="1">
        <v>0.68541666666666667</v>
      </c>
      <c r="M4448">
        <v>-3</v>
      </c>
      <c r="N4448">
        <v>67</v>
      </c>
      <c r="O4448" s="14">
        <f>Flights[[#This Row],[Length (min)]]/60</f>
        <v>1.1166666666666667</v>
      </c>
      <c r="P4448">
        <v>337</v>
      </c>
      <c r="Q4448" s="17">
        <f>IFERROR(Flights[[#This Row],[Distance]]/Flights[[#This Row],[Length (hr)]],"")</f>
        <v>301.79104477611941</v>
      </c>
      <c r="R4448" s="1">
        <v>0.73958333333333337</v>
      </c>
      <c r="S4448" s="1">
        <v>0.7319444444444444</v>
      </c>
      <c r="T4448">
        <v>-11</v>
      </c>
      <c r="U4448" t="str">
        <f>IF(Flights[[#This Row],[Arrival Delay]]="","Cancelled",IF(Flights[[#This Row],[Arrival Delay]]&gt;15,"Delayed","On time"))</f>
        <v>On time</v>
      </c>
      <c r="V4448" t="str">
        <f>IF(Flights[[#This Row],[Status]]&lt;&gt;"Delayed","",IF(Flights[[#This Row],[Arrival Delay]]&gt;120,"Severe",IF(Flights[[#This Row],[Arrival Delay]]&gt;60,"Major","Moderate")))</f>
        <v/>
      </c>
      <c r="X4448" t="str">
        <f>IF(OR(AND(Flights[[#This Row],[Status]]="Cancelled",Flights[[#This Row],[Cancellation Reason]]="Airline/Carrier"),Flights[[#This Row],[Delay Type]]="Severe"),"Yes","No")</f>
        <v>No</v>
      </c>
    </row>
    <row r="4449" spans="1:24" x14ac:dyDescent="0.25">
      <c r="A4449" s="3">
        <v>42328</v>
      </c>
      <c r="B4449">
        <f>WEEKNUM(Flights[[#This Row],[Date]],2)</f>
        <v>47</v>
      </c>
      <c r="C4449">
        <f>WEEKDAY(Flights[[#This Row],[Date]],2)</f>
        <v>5</v>
      </c>
      <c r="D4449" t="s">
        <v>563</v>
      </c>
      <c r="E4449" t="s">
        <v>1990</v>
      </c>
      <c r="F4449" t="s">
        <v>0</v>
      </c>
      <c r="G4449" t="s">
        <v>4</v>
      </c>
      <c r="H4449" t="str">
        <f>_xlfn.XLOOKUP(Flights[[#This Row],[Destination]],Airports!$A$1:$A$77,Airports!$D$1:$D$77,"Code not found")</f>
        <v>Chicago</v>
      </c>
      <c r="I4449" t="str" cm="1">
        <f t="array" ref="I4449">_xlfn.XLOOKUP(Flights[[#This Row],[Destination]],_xlfn._TRO_TRAILING(Airports!A:A),_xlfn._TRO_TRAILING(Airports!E:E),"Code not found")</f>
        <v>IL</v>
      </c>
      <c r="J4449" s="1">
        <v>0.6958333333333333</v>
      </c>
      <c r="K4449">
        <f>HOUR(Flights[[#This Row],[Scheduled Departure]])</f>
        <v>16</v>
      </c>
      <c r="L4449" s="1">
        <v>0.74236111111111114</v>
      </c>
      <c r="M4449">
        <v>67</v>
      </c>
      <c r="N4449">
        <v>215</v>
      </c>
      <c r="O4449" s="14">
        <f>Flights[[#This Row],[Length (min)]]/60</f>
        <v>3.5833333333333335</v>
      </c>
      <c r="P4449">
        <v>1744</v>
      </c>
      <c r="Q4449" s="17">
        <f>IFERROR(Flights[[#This Row],[Distance]]/Flights[[#This Row],[Length (hr)]],"")</f>
        <v>486.69767441860461</v>
      </c>
      <c r="R4449" s="1">
        <v>0.95208333333333328</v>
      </c>
      <c r="S4449" s="1">
        <v>0.97499999999999998</v>
      </c>
      <c r="T4449">
        <v>33</v>
      </c>
      <c r="U4449" t="str">
        <f>IF(Flights[[#This Row],[Arrival Delay]]="","Cancelled",IF(Flights[[#This Row],[Arrival Delay]]&gt;15,"Delayed","On time"))</f>
        <v>Delayed</v>
      </c>
      <c r="V4449" t="str">
        <f>IF(Flights[[#This Row],[Status]]&lt;&gt;"Delayed","",IF(Flights[[#This Row],[Arrival Delay]]&gt;120,"Severe",IF(Flights[[#This Row],[Arrival Delay]]&gt;60,"Major","Moderate")))</f>
        <v>Moderate</v>
      </c>
      <c r="X4449" t="str">
        <f>IF(OR(AND(Flights[[#This Row],[Status]]="Cancelled",Flights[[#This Row],[Cancellation Reason]]="Airline/Carrier"),Flights[[#This Row],[Delay Type]]="Severe"),"Yes","No")</f>
        <v>No</v>
      </c>
    </row>
    <row r="4450" spans="1:24" x14ac:dyDescent="0.25">
      <c r="A4450" s="3">
        <v>42328</v>
      </c>
      <c r="B4450">
        <f>WEEKNUM(Flights[[#This Row],[Date]],2)</f>
        <v>47</v>
      </c>
      <c r="C4450">
        <f>WEEKDAY(Flights[[#This Row],[Date]],2)</f>
        <v>5</v>
      </c>
      <c r="D4450" t="s">
        <v>635</v>
      </c>
      <c r="E4450" t="s">
        <v>1996</v>
      </c>
      <c r="F4450" t="s">
        <v>0</v>
      </c>
      <c r="G4450" t="s">
        <v>344</v>
      </c>
      <c r="H4450" t="str">
        <f>_xlfn.XLOOKUP(Flights[[#This Row],[Destination]],Airports!$A$1:$A$77,Airports!$D$1:$D$77,"Code not found")</f>
        <v>Seattle</v>
      </c>
      <c r="I4450" t="str" cm="1">
        <f t="array" ref="I4450">_xlfn.XLOOKUP(Flights[[#This Row],[Destination]],_xlfn._TRO_TRAILING(Airports!A:A),_xlfn._TRO_TRAILING(Airports!E:E),"Code not found")</f>
        <v>WA</v>
      </c>
      <c r="J4450" s="1">
        <v>0.78472222222222221</v>
      </c>
      <c r="K4450">
        <f>HOUR(Flights[[#This Row],[Scheduled Departure]])</f>
        <v>18</v>
      </c>
      <c r="L4450" s="1">
        <v>0.78611111111111109</v>
      </c>
      <c r="M4450">
        <v>2</v>
      </c>
      <c r="N4450">
        <v>154</v>
      </c>
      <c r="O4450" s="14">
        <f>Flights[[#This Row],[Length (min)]]/60</f>
        <v>2.5666666666666669</v>
      </c>
      <c r="P4450">
        <v>954</v>
      </c>
      <c r="Q4450" s="17">
        <f>IFERROR(Flights[[#This Row],[Distance]]/Flights[[#This Row],[Length (hr)]],"")</f>
        <v>371.68831168831167</v>
      </c>
      <c r="R4450" s="1">
        <v>0.89583333333333337</v>
      </c>
      <c r="S4450" s="1">
        <v>0.8930555555555556</v>
      </c>
      <c r="T4450">
        <v>-4</v>
      </c>
      <c r="U4450" t="str">
        <f>IF(Flights[[#This Row],[Arrival Delay]]="","Cancelled",IF(Flights[[#This Row],[Arrival Delay]]&gt;15,"Delayed","On time"))</f>
        <v>On time</v>
      </c>
      <c r="V4450" t="str">
        <f>IF(Flights[[#This Row],[Status]]&lt;&gt;"Delayed","",IF(Flights[[#This Row],[Arrival Delay]]&gt;120,"Severe",IF(Flights[[#This Row],[Arrival Delay]]&gt;60,"Major","Moderate")))</f>
        <v/>
      </c>
      <c r="X4450" t="str">
        <f>IF(OR(AND(Flights[[#This Row],[Status]]="Cancelled",Flights[[#This Row],[Cancellation Reason]]="Airline/Carrier"),Flights[[#This Row],[Delay Type]]="Severe"),"Yes","No")</f>
        <v>No</v>
      </c>
    </row>
    <row r="4451" spans="1:24" x14ac:dyDescent="0.25">
      <c r="A4451" s="3">
        <v>42328</v>
      </c>
      <c r="B4451">
        <f>WEEKNUM(Flights[[#This Row],[Date]],2)</f>
        <v>47</v>
      </c>
      <c r="C4451">
        <f>WEEKDAY(Flights[[#This Row],[Date]],2)</f>
        <v>5</v>
      </c>
      <c r="D4451" t="s">
        <v>1911</v>
      </c>
      <c r="E4451" t="s">
        <v>1995</v>
      </c>
      <c r="F4451" t="s">
        <v>0</v>
      </c>
      <c r="G4451" t="s">
        <v>318</v>
      </c>
      <c r="H4451" t="str">
        <f>_xlfn.XLOOKUP(Flights[[#This Row],[Destination]],Airports!$A$1:$A$77,Airports!$D$1:$D$77,"Code not found")</f>
        <v>Oakland</v>
      </c>
      <c r="I4451" t="str" cm="1">
        <f t="array" ref="I4451">_xlfn.XLOOKUP(Flights[[#This Row],[Destination]],_xlfn._TRO_TRAILING(Airports!A:A),_xlfn._TRO_TRAILING(Airports!E:E),"Code not found")</f>
        <v>CA</v>
      </c>
      <c r="J4451" s="1">
        <v>0.80902777777777779</v>
      </c>
      <c r="K4451">
        <f>HOUR(Flights[[#This Row],[Scheduled Departure]])</f>
        <v>19</v>
      </c>
      <c r="L4451" s="1">
        <v>0.82847222222222228</v>
      </c>
      <c r="M4451">
        <v>28</v>
      </c>
      <c r="N4451">
        <v>66</v>
      </c>
      <c r="O4451" s="14">
        <f>Flights[[#This Row],[Length (min)]]/60</f>
        <v>1.1000000000000001</v>
      </c>
      <c r="P4451">
        <v>337</v>
      </c>
      <c r="Q4451" s="17">
        <f>IFERROR(Flights[[#This Row],[Distance]]/Flights[[#This Row],[Length (hr)]],"")</f>
        <v>306.36363636363632</v>
      </c>
      <c r="R4451" s="1">
        <v>0.86458333333333337</v>
      </c>
      <c r="S4451" s="1">
        <v>0.87430555555555556</v>
      </c>
      <c r="T4451">
        <v>14</v>
      </c>
      <c r="U4451" t="str">
        <f>IF(Flights[[#This Row],[Arrival Delay]]="","Cancelled",IF(Flights[[#This Row],[Arrival Delay]]&gt;15,"Delayed","On time"))</f>
        <v>On time</v>
      </c>
      <c r="V4451" t="str">
        <f>IF(Flights[[#This Row],[Status]]&lt;&gt;"Delayed","",IF(Flights[[#This Row],[Arrival Delay]]&gt;120,"Severe",IF(Flights[[#This Row],[Arrival Delay]]&gt;60,"Major","Moderate")))</f>
        <v/>
      </c>
      <c r="X4451" t="str">
        <f>IF(OR(AND(Flights[[#This Row],[Status]]="Cancelled",Flights[[#This Row],[Cancellation Reason]]="Airline/Carrier"),Flights[[#This Row],[Delay Type]]="Severe"),"Yes","No")</f>
        <v>No</v>
      </c>
    </row>
    <row r="4452" spans="1:24" x14ac:dyDescent="0.25">
      <c r="A4452" s="3">
        <v>42328</v>
      </c>
      <c r="B4452">
        <f>WEEKNUM(Flights[[#This Row],[Date]],2)</f>
        <v>47</v>
      </c>
      <c r="C4452">
        <f>WEEKDAY(Flights[[#This Row],[Date]],2)</f>
        <v>5</v>
      </c>
      <c r="D4452" t="s">
        <v>1551</v>
      </c>
      <c r="E4452" t="s">
        <v>1991</v>
      </c>
      <c r="F4452" t="s">
        <v>0</v>
      </c>
      <c r="G4452" t="s">
        <v>24</v>
      </c>
      <c r="H4452" t="str">
        <f>_xlfn.XLOOKUP(Flights[[#This Row],[Destination]],Airports!$A$1:$A$77,Airports!$D$1:$D$77,"Code not found")</f>
        <v>Portland</v>
      </c>
      <c r="I4452" t="str" cm="1">
        <f t="array" ref="I4452">_xlfn.XLOOKUP(Flights[[#This Row],[Destination]],_xlfn._TRO_TRAILING(Airports!A:A),_xlfn._TRO_TRAILING(Airports!E:E),"Code not found")</f>
        <v>OR</v>
      </c>
      <c r="J4452" s="1">
        <v>0.81944444444444442</v>
      </c>
      <c r="K4452">
        <f>HOUR(Flights[[#This Row],[Scheduled Departure]])</f>
        <v>19</v>
      </c>
      <c r="L4452" s="1">
        <v>0.82013888888888886</v>
      </c>
      <c r="M4452">
        <v>1</v>
      </c>
      <c r="N4452">
        <v>136</v>
      </c>
      <c r="O4452" s="14">
        <f>Flights[[#This Row],[Length (min)]]/60</f>
        <v>2.2666666666666666</v>
      </c>
      <c r="P4452">
        <v>834</v>
      </c>
      <c r="Q4452" s="17">
        <f>IFERROR(Flights[[#This Row],[Distance]]/Flights[[#This Row],[Length (hr)]],"")</f>
        <v>367.94117647058823</v>
      </c>
      <c r="R4452" s="1">
        <v>0.92291666666666672</v>
      </c>
      <c r="S4452" s="1">
        <v>0.9145833333333333</v>
      </c>
      <c r="T4452">
        <v>-12</v>
      </c>
      <c r="U4452" t="str">
        <f>IF(Flights[[#This Row],[Arrival Delay]]="","Cancelled",IF(Flights[[#This Row],[Arrival Delay]]&gt;15,"Delayed","On time"))</f>
        <v>On time</v>
      </c>
      <c r="V4452" t="str">
        <f>IF(Flights[[#This Row],[Status]]&lt;&gt;"Delayed","",IF(Flights[[#This Row],[Arrival Delay]]&gt;120,"Severe",IF(Flights[[#This Row],[Arrival Delay]]&gt;60,"Major","Moderate")))</f>
        <v/>
      </c>
      <c r="X4452" t="str">
        <f>IF(OR(AND(Flights[[#This Row],[Status]]="Cancelled",Flights[[#This Row],[Cancellation Reason]]="Airline/Carrier"),Flights[[#This Row],[Delay Type]]="Severe"),"Yes","No")</f>
        <v>No</v>
      </c>
    </row>
    <row r="4453" spans="1:24" x14ac:dyDescent="0.25">
      <c r="A4453" s="3">
        <v>42328</v>
      </c>
      <c r="B4453">
        <f>WEEKNUM(Flights[[#This Row],[Date]],2)</f>
        <v>47</v>
      </c>
      <c r="C4453">
        <f>WEEKDAY(Flights[[#This Row],[Date]],2)</f>
        <v>5</v>
      </c>
      <c r="D4453" t="s">
        <v>742</v>
      </c>
      <c r="E4453" t="s">
        <v>1989</v>
      </c>
      <c r="F4453" t="s">
        <v>0</v>
      </c>
      <c r="G4453" t="s">
        <v>12</v>
      </c>
      <c r="H4453" t="str">
        <f>_xlfn.XLOOKUP(Flights[[#This Row],[Destination]],Airports!$A$1:$A$77,Airports!$D$1:$D$77,"Code not found")</f>
        <v>New York</v>
      </c>
      <c r="I4453" t="str" cm="1">
        <f t="array" ref="I4453">_xlfn.XLOOKUP(Flights[[#This Row],[Destination]],_xlfn._TRO_TRAILING(Airports!A:A),_xlfn._TRO_TRAILING(Airports!E:E),"Code not found")</f>
        <v>NY</v>
      </c>
      <c r="J4453" s="1">
        <v>0.89236111111111116</v>
      </c>
      <c r="K4453">
        <f>HOUR(Flights[[#This Row],[Scheduled Departure]])</f>
        <v>21</v>
      </c>
      <c r="L4453" s="1">
        <v>0.91319444444444442</v>
      </c>
      <c r="M4453">
        <v>30</v>
      </c>
      <c r="N4453">
        <v>286</v>
      </c>
      <c r="O4453" s="14">
        <f>Flights[[#This Row],[Length (min)]]/60</f>
        <v>4.7666666666666666</v>
      </c>
      <c r="P4453">
        <v>2475</v>
      </c>
      <c r="Q4453" s="17">
        <f>IFERROR(Flights[[#This Row],[Distance]]/Flights[[#This Row],[Length (hr)]],"")</f>
        <v>519.23076923076928</v>
      </c>
      <c r="R4453" s="1">
        <v>0.23402777777777778</v>
      </c>
      <c r="S4453" s="1">
        <v>0.23680555555555555</v>
      </c>
      <c r="T4453">
        <v>4</v>
      </c>
      <c r="U4453" t="str">
        <f>IF(Flights[[#This Row],[Arrival Delay]]="","Cancelled",IF(Flights[[#This Row],[Arrival Delay]]&gt;15,"Delayed","On time"))</f>
        <v>On time</v>
      </c>
      <c r="V4453" t="str">
        <f>IF(Flights[[#This Row],[Status]]&lt;&gt;"Delayed","",IF(Flights[[#This Row],[Arrival Delay]]&gt;120,"Severe",IF(Flights[[#This Row],[Arrival Delay]]&gt;60,"Major","Moderate")))</f>
        <v/>
      </c>
      <c r="X4453" t="str">
        <f>IF(OR(AND(Flights[[#This Row],[Status]]="Cancelled",Flights[[#This Row],[Cancellation Reason]]="Airline/Carrier"),Flights[[#This Row],[Delay Type]]="Severe"),"Yes","No")</f>
        <v>No</v>
      </c>
    </row>
    <row r="4454" spans="1:24" x14ac:dyDescent="0.25">
      <c r="A4454" s="3">
        <v>42328</v>
      </c>
      <c r="B4454">
        <f>WEEKNUM(Flights[[#This Row],[Date]],2)</f>
        <v>47</v>
      </c>
      <c r="C4454">
        <f>WEEKDAY(Flights[[#This Row],[Date]],2)</f>
        <v>5</v>
      </c>
      <c r="D4454" t="s">
        <v>102</v>
      </c>
      <c r="E4454" t="s">
        <v>1987</v>
      </c>
      <c r="F4454" t="s">
        <v>0</v>
      </c>
      <c r="G4454" t="s">
        <v>10</v>
      </c>
      <c r="H4454" t="str">
        <f>_xlfn.XLOOKUP(Flights[[#This Row],[Destination]],Airports!$A$1:$A$77,Airports!$D$1:$D$77,"Code not found")</f>
        <v>Boston</v>
      </c>
      <c r="I4454" t="str" cm="1">
        <f t="array" ref="I4454">_xlfn.XLOOKUP(Flights[[#This Row],[Destination]],_xlfn._TRO_TRAILING(Airports!A:A),_xlfn._TRO_TRAILING(Airports!E:E),"Code not found")</f>
        <v>MA</v>
      </c>
      <c r="J4454" s="1">
        <v>0.90277777777777779</v>
      </c>
      <c r="K4454">
        <f>HOUR(Flights[[#This Row],[Scheduled Departure]])</f>
        <v>21</v>
      </c>
      <c r="L4454" s="1">
        <v>0.90138888888888891</v>
      </c>
      <c r="M4454">
        <v>-2</v>
      </c>
      <c r="N4454">
        <v>298</v>
      </c>
      <c r="O4454" s="14">
        <f>Flights[[#This Row],[Length (min)]]/60</f>
        <v>4.9666666666666668</v>
      </c>
      <c r="P4454">
        <v>2611</v>
      </c>
      <c r="Q4454" s="17">
        <f>IFERROR(Flights[[#This Row],[Distance]]/Flights[[#This Row],[Length (hr)]],"")</f>
        <v>525.70469798657712</v>
      </c>
      <c r="R4454" s="1">
        <v>0.25</v>
      </c>
      <c r="S4454" s="1">
        <v>0.23333333333333334</v>
      </c>
      <c r="T4454">
        <v>-24</v>
      </c>
      <c r="U4454" t="str">
        <f>IF(Flights[[#This Row],[Arrival Delay]]="","Cancelled",IF(Flights[[#This Row],[Arrival Delay]]&gt;15,"Delayed","On time"))</f>
        <v>On time</v>
      </c>
      <c r="V4454" t="str">
        <f>IF(Flights[[#This Row],[Status]]&lt;&gt;"Delayed","",IF(Flights[[#This Row],[Arrival Delay]]&gt;120,"Severe",IF(Flights[[#This Row],[Arrival Delay]]&gt;60,"Major","Moderate")))</f>
        <v/>
      </c>
      <c r="X4454" t="str">
        <f>IF(OR(AND(Flights[[#This Row],[Status]]="Cancelled",Flights[[#This Row],[Cancellation Reason]]="Airline/Carrier"),Flights[[#This Row],[Delay Type]]="Severe"),"Yes","No")</f>
        <v>No</v>
      </c>
    </row>
    <row r="4455" spans="1:24" x14ac:dyDescent="0.25">
      <c r="A4455" s="3">
        <v>42328</v>
      </c>
      <c r="B4455">
        <f>WEEKNUM(Flights[[#This Row],[Date]],2)</f>
        <v>47</v>
      </c>
      <c r="C4455">
        <f>WEEKDAY(Flights[[#This Row],[Date]],2)</f>
        <v>5</v>
      </c>
      <c r="D4455" t="s">
        <v>666</v>
      </c>
      <c r="E4455" t="s">
        <v>1993</v>
      </c>
      <c r="F4455" t="s">
        <v>0</v>
      </c>
      <c r="G4455" t="s">
        <v>276</v>
      </c>
      <c r="H4455" t="str">
        <f>_xlfn.XLOOKUP(Flights[[#This Row],[Destination]],Airports!$A$1:$A$77,Airports!$D$1:$D$77,"Code not found")</f>
        <v>Detroit</v>
      </c>
      <c r="I4455" t="str" cm="1">
        <f t="array" ref="I4455">_xlfn.XLOOKUP(Flights[[#This Row],[Destination]],_xlfn._TRO_TRAILING(Airports!A:A),_xlfn._TRO_TRAILING(Airports!E:E),"Code not found")</f>
        <v>MI</v>
      </c>
      <c r="J4455" s="1">
        <v>0.91041666666666665</v>
      </c>
      <c r="K4455">
        <f>HOUR(Flights[[#This Row],[Scheduled Departure]])</f>
        <v>21</v>
      </c>
      <c r="L4455" s="1">
        <v>0.92222222222222228</v>
      </c>
      <c r="M4455">
        <v>17</v>
      </c>
      <c r="N4455">
        <v>232</v>
      </c>
      <c r="O4455" s="14">
        <f>Flights[[#This Row],[Length (min)]]/60</f>
        <v>3.8666666666666667</v>
      </c>
      <c r="P4455">
        <v>1979</v>
      </c>
      <c r="Q4455" s="17">
        <f>IFERROR(Flights[[#This Row],[Distance]]/Flights[[#This Row],[Length (hr)]],"")</f>
        <v>511.81034482758622</v>
      </c>
      <c r="R4455" s="1">
        <v>0.21180555555555555</v>
      </c>
      <c r="S4455" s="1">
        <v>0.20833333333333334</v>
      </c>
      <c r="T4455">
        <v>-5</v>
      </c>
      <c r="U4455" t="str">
        <f>IF(Flights[[#This Row],[Arrival Delay]]="","Cancelled",IF(Flights[[#This Row],[Arrival Delay]]&gt;15,"Delayed","On time"))</f>
        <v>On time</v>
      </c>
      <c r="V4455" t="str">
        <f>IF(Flights[[#This Row],[Status]]&lt;&gt;"Delayed","",IF(Flights[[#This Row],[Arrival Delay]]&gt;120,"Severe",IF(Flights[[#This Row],[Arrival Delay]]&gt;60,"Major","Moderate")))</f>
        <v/>
      </c>
      <c r="X4455" t="str">
        <f>IF(OR(AND(Flights[[#This Row],[Status]]="Cancelled",Flights[[#This Row],[Cancellation Reason]]="Airline/Carrier"),Flights[[#This Row],[Delay Type]]="Severe"),"Yes","No")</f>
        <v>No</v>
      </c>
    </row>
    <row r="4456" spans="1:24" x14ac:dyDescent="0.25">
      <c r="A4456" s="3">
        <v>42328</v>
      </c>
      <c r="B4456">
        <f>WEEKNUM(Flights[[#This Row],[Date]],2)</f>
        <v>47</v>
      </c>
      <c r="C4456">
        <f>WEEKDAY(Flights[[#This Row],[Date]],2)</f>
        <v>5</v>
      </c>
      <c r="D4456" t="s">
        <v>1796</v>
      </c>
      <c r="E4456" t="s">
        <v>1991</v>
      </c>
      <c r="F4456" t="s">
        <v>0</v>
      </c>
      <c r="G4456" t="s">
        <v>257</v>
      </c>
      <c r="H4456" t="str">
        <f>_xlfn.XLOOKUP(Flights[[#This Row],[Destination]],Airports!$A$1:$A$77,Airports!$D$1:$D$77,"Code not found")</f>
        <v>Baltimore</v>
      </c>
      <c r="I4456" t="str" cm="1">
        <f t="array" ref="I4456">_xlfn.XLOOKUP(Flights[[#This Row],[Destination]],_xlfn._TRO_TRAILING(Airports!A:A),_xlfn._TRO_TRAILING(Airports!E:E),"Code not found")</f>
        <v>MD</v>
      </c>
      <c r="J4456" s="1">
        <v>0.91666666666666663</v>
      </c>
      <c r="K4456">
        <f>HOUR(Flights[[#This Row],[Scheduled Departure]])</f>
        <v>22</v>
      </c>
      <c r="L4456" s="1">
        <v>0.91388888888888886</v>
      </c>
      <c r="M4456">
        <v>-4</v>
      </c>
      <c r="N4456">
        <v>274</v>
      </c>
      <c r="O4456" s="14">
        <f>Flights[[#This Row],[Length (min)]]/60</f>
        <v>4.5666666666666664</v>
      </c>
      <c r="P4456">
        <v>2329</v>
      </c>
      <c r="Q4456" s="17">
        <f>IFERROR(Flights[[#This Row],[Distance]]/Flights[[#This Row],[Length (hr)]],"")</f>
        <v>510</v>
      </c>
      <c r="R4456" s="1">
        <v>0.25347222222222221</v>
      </c>
      <c r="S4456" s="1">
        <v>0.22916666666666666</v>
      </c>
      <c r="T4456">
        <v>-35</v>
      </c>
      <c r="U4456" t="str">
        <f>IF(Flights[[#This Row],[Arrival Delay]]="","Cancelled",IF(Flights[[#This Row],[Arrival Delay]]&gt;15,"Delayed","On time"))</f>
        <v>On time</v>
      </c>
      <c r="V4456" t="str">
        <f>IF(Flights[[#This Row],[Status]]&lt;&gt;"Delayed","",IF(Flights[[#This Row],[Arrival Delay]]&gt;120,"Severe",IF(Flights[[#This Row],[Arrival Delay]]&gt;60,"Major","Moderate")))</f>
        <v/>
      </c>
      <c r="X4456" t="str">
        <f>IF(OR(AND(Flights[[#This Row],[Status]]="Cancelled",Flights[[#This Row],[Cancellation Reason]]="Airline/Carrier"),Flights[[#This Row],[Delay Type]]="Severe"),"Yes","No")</f>
        <v>No</v>
      </c>
    </row>
    <row r="4457" spans="1:24" x14ac:dyDescent="0.25">
      <c r="A4457" s="3">
        <v>42328</v>
      </c>
      <c r="B4457">
        <f>WEEKNUM(Flights[[#This Row],[Date]],2)</f>
        <v>47</v>
      </c>
      <c r="C4457">
        <f>WEEKDAY(Flights[[#This Row],[Date]],2)</f>
        <v>5</v>
      </c>
      <c r="D4457" t="s">
        <v>747</v>
      </c>
      <c r="E4457" t="s">
        <v>1989</v>
      </c>
      <c r="F4457" t="s">
        <v>0</v>
      </c>
      <c r="G4457" t="s">
        <v>26</v>
      </c>
      <c r="H4457" t="str">
        <f>_xlfn.XLOOKUP(Flights[[#This Row],[Destination]],Airports!$A$1:$A$77,Airports!$D$1:$D$77,"Code not found")</f>
        <v>Atlanta</v>
      </c>
      <c r="I4457" t="str" cm="1">
        <f t="array" ref="I4457">_xlfn.XLOOKUP(Flights[[#This Row],[Destination]],_xlfn._TRO_TRAILING(Airports!A:A),_xlfn._TRO_TRAILING(Airports!E:E),"Code not found")</f>
        <v>GA</v>
      </c>
      <c r="J4457" s="1">
        <v>0.98611111111111116</v>
      </c>
      <c r="K4457">
        <f>HOUR(Flights[[#This Row],[Scheduled Departure]])</f>
        <v>23</v>
      </c>
      <c r="L4457" s="1">
        <v>1.6666666666666666E-2</v>
      </c>
      <c r="M4457">
        <v>44</v>
      </c>
      <c r="N4457">
        <v>225</v>
      </c>
      <c r="O4457" s="14">
        <f>Flights[[#This Row],[Length (min)]]/60</f>
        <v>3.75</v>
      </c>
      <c r="P4457">
        <v>1947</v>
      </c>
      <c r="Q4457" s="17">
        <f>IFERROR(Flights[[#This Row],[Distance]]/Flights[[#This Row],[Length (hr)]],"")</f>
        <v>519.20000000000005</v>
      </c>
      <c r="R4457" s="1">
        <v>0.28402777777777777</v>
      </c>
      <c r="S4457" s="1">
        <v>0.29791666666666666</v>
      </c>
      <c r="T4457">
        <v>20</v>
      </c>
      <c r="U4457" t="str">
        <f>IF(Flights[[#This Row],[Arrival Delay]]="","Cancelled",IF(Flights[[#This Row],[Arrival Delay]]&gt;15,"Delayed","On time"))</f>
        <v>Delayed</v>
      </c>
      <c r="V4457" t="str">
        <f>IF(Flights[[#This Row],[Status]]&lt;&gt;"Delayed","",IF(Flights[[#This Row],[Arrival Delay]]&gt;120,"Severe",IF(Flights[[#This Row],[Arrival Delay]]&gt;60,"Major","Moderate")))</f>
        <v>Moderate</v>
      </c>
      <c r="X4457" t="str">
        <f>IF(OR(AND(Flights[[#This Row],[Status]]="Cancelled",Flights[[#This Row],[Cancellation Reason]]="Airline/Carrier"),Flights[[#This Row],[Delay Type]]="Severe"),"Yes","No")</f>
        <v>No</v>
      </c>
    </row>
    <row r="4458" spans="1:24" x14ac:dyDescent="0.25">
      <c r="A4458" s="3">
        <v>42329</v>
      </c>
      <c r="B4458">
        <f>WEEKNUM(Flights[[#This Row],[Date]],2)</f>
        <v>47</v>
      </c>
      <c r="C4458">
        <f>WEEKDAY(Flights[[#This Row],[Date]],2)</f>
        <v>6</v>
      </c>
      <c r="D4458" t="s">
        <v>688</v>
      </c>
      <c r="E4458" t="s">
        <v>1989</v>
      </c>
      <c r="F4458" t="s">
        <v>0</v>
      </c>
      <c r="G4458" t="s">
        <v>349</v>
      </c>
      <c r="H4458" t="str">
        <f>_xlfn.XLOOKUP(Flights[[#This Row],[Destination]],Airports!$A$1:$A$77,Airports!$D$1:$D$77,"Code not found")</f>
        <v>Salt Lake City</v>
      </c>
      <c r="I4458" t="str" cm="1">
        <f t="array" ref="I4458">_xlfn.XLOOKUP(Flights[[#This Row],[Destination]],_xlfn._TRO_TRAILING(Airports!A:A),_xlfn._TRO_TRAILING(Airports!E:E),"Code not found")</f>
        <v>UT</v>
      </c>
      <c r="J4458" s="1">
        <v>0.2326388888888889</v>
      </c>
      <c r="K4458">
        <f>HOUR(Flights[[#This Row],[Scheduled Departure]])</f>
        <v>5</v>
      </c>
      <c r="L4458" s="1">
        <v>0.22500000000000001</v>
      </c>
      <c r="M4458">
        <v>-11</v>
      </c>
      <c r="N4458">
        <v>114</v>
      </c>
      <c r="O4458" s="14">
        <f>Flights[[#This Row],[Length (min)]]/60</f>
        <v>1.9</v>
      </c>
      <c r="P4458">
        <v>590</v>
      </c>
      <c r="Q4458" s="17">
        <f>IFERROR(Flights[[#This Row],[Distance]]/Flights[[#This Row],[Length (hr)]],"")</f>
        <v>310.5263157894737</v>
      </c>
      <c r="R4458" s="1">
        <v>0.35138888888888886</v>
      </c>
      <c r="S4458" s="1">
        <v>0.34583333333333333</v>
      </c>
      <c r="T4458">
        <v>-8</v>
      </c>
      <c r="U4458" t="str">
        <f>IF(Flights[[#This Row],[Arrival Delay]]="","Cancelled",IF(Flights[[#This Row],[Arrival Delay]]&gt;15,"Delayed","On time"))</f>
        <v>On time</v>
      </c>
      <c r="V4458" t="str">
        <f>IF(Flights[[#This Row],[Status]]&lt;&gt;"Delayed","",IF(Flights[[#This Row],[Arrival Delay]]&gt;120,"Severe",IF(Flights[[#This Row],[Arrival Delay]]&gt;60,"Major","Moderate")))</f>
        <v/>
      </c>
      <c r="X4458" t="str">
        <f>IF(OR(AND(Flights[[#This Row],[Status]]="Cancelled",Flights[[#This Row],[Cancellation Reason]]="Airline/Carrier"),Flights[[#This Row],[Delay Type]]="Severe"),"Yes","No")</f>
        <v>No</v>
      </c>
    </row>
    <row r="4459" spans="1:24" x14ac:dyDescent="0.25">
      <c r="A4459" s="3">
        <v>42329</v>
      </c>
      <c r="B4459">
        <f>WEEKNUM(Flights[[#This Row],[Date]],2)</f>
        <v>47</v>
      </c>
      <c r="C4459">
        <f>WEEKDAY(Flights[[#This Row],[Date]],2)</f>
        <v>6</v>
      </c>
      <c r="D4459" t="s">
        <v>68</v>
      </c>
      <c r="E4459" t="s">
        <v>1987</v>
      </c>
      <c r="F4459" t="s">
        <v>0</v>
      </c>
      <c r="G4459" t="s">
        <v>3</v>
      </c>
      <c r="H4459" t="str">
        <f>_xlfn.XLOOKUP(Flights[[#This Row],[Destination]],Airports!$A$1:$A$77,Airports!$D$1:$D$77,"Code not found")</f>
        <v>Dallas</v>
      </c>
      <c r="I4459" t="str" cm="1">
        <f t="array" ref="I4459">_xlfn.XLOOKUP(Flights[[#This Row],[Destination]],_xlfn._TRO_TRAILING(Airports!A:A),_xlfn._TRO_TRAILING(Airports!E:E),"Code not found")</f>
        <v>TX</v>
      </c>
      <c r="J4459" s="1">
        <v>0.26041666666666669</v>
      </c>
      <c r="K4459">
        <f>HOUR(Flights[[#This Row],[Scheduled Departure]])</f>
        <v>6</v>
      </c>
      <c r="L4459" s="1">
        <v>0.2590277777777778</v>
      </c>
      <c r="M4459">
        <v>-2</v>
      </c>
      <c r="N4459">
        <v>173</v>
      </c>
      <c r="O4459" s="14">
        <f>Flights[[#This Row],[Length (min)]]/60</f>
        <v>2.8833333333333333</v>
      </c>
      <c r="P4459">
        <v>1235</v>
      </c>
      <c r="Q4459" s="17">
        <f>IFERROR(Flights[[#This Row],[Distance]]/Flights[[#This Row],[Length (hr)]],"")</f>
        <v>428.32369942196533</v>
      </c>
      <c r="R4459" s="1">
        <v>0.47083333333333333</v>
      </c>
      <c r="S4459" s="1">
        <v>0.46250000000000002</v>
      </c>
      <c r="T4459">
        <v>-12</v>
      </c>
      <c r="U4459" t="str">
        <f>IF(Flights[[#This Row],[Arrival Delay]]="","Cancelled",IF(Flights[[#This Row],[Arrival Delay]]&gt;15,"Delayed","On time"))</f>
        <v>On time</v>
      </c>
      <c r="V4459" t="str">
        <f>IF(Flights[[#This Row],[Status]]&lt;&gt;"Delayed","",IF(Flights[[#This Row],[Arrival Delay]]&gt;120,"Severe",IF(Flights[[#This Row],[Arrival Delay]]&gt;60,"Major","Moderate")))</f>
        <v/>
      </c>
      <c r="X4459" t="str">
        <f>IF(OR(AND(Flights[[#This Row],[Status]]="Cancelled",Flights[[#This Row],[Cancellation Reason]]="Airline/Carrier"),Flights[[#This Row],[Delay Type]]="Severe"),"Yes","No")</f>
        <v>No</v>
      </c>
    </row>
    <row r="4460" spans="1:24" x14ac:dyDescent="0.25">
      <c r="A4460" s="3">
        <v>42329</v>
      </c>
      <c r="B4460">
        <f>WEEKNUM(Flights[[#This Row],[Date]],2)</f>
        <v>47</v>
      </c>
      <c r="C4460">
        <f>WEEKDAY(Flights[[#This Row],[Date]],2)</f>
        <v>6</v>
      </c>
      <c r="D4460" t="s">
        <v>1359</v>
      </c>
      <c r="E4460" t="s">
        <v>1989</v>
      </c>
      <c r="F4460" t="s">
        <v>0</v>
      </c>
      <c r="G4460" t="s">
        <v>20</v>
      </c>
      <c r="H4460" t="str">
        <f>_xlfn.XLOOKUP(Flights[[#This Row],[Destination]],Airports!$A$1:$A$77,Airports!$D$1:$D$77,"Code not found")</f>
        <v>Kahului</v>
      </c>
      <c r="I4460" t="str" cm="1">
        <f t="array" ref="I4460">_xlfn.XLOOKUP(Flights[[#This Row],[Destination]],_xlfn._TRO_TRAILING(Airports!A:A),_xlfn._TRO_TRAILING(Airports!E:E),"Code not found")</f>
        <v>HI</v>
      </c>
      <c r="J4460" s="1">
        <v>0.35416666666666669</v>
      </c>
      <c r="K4460">
        <f>HOUR(Flights[[#This Row],[Scheduled Departure]])</f>
        <v>8</v>
      </c>
      <c r="L4460" s="1">
        <v>0.44791666666666669</v>
      </c>
      <c r="M4460">
        <v>135</v>
      </c>
      <c r="N4460">
        <v>327</v>
      </c>
      <c r="O4460" s="14">
        <f>Flights[[#This Row],[Length (min)]]/60</f>
        <v>5.45</v>
      </c>
      <c r="P4460">
        <v>2486</v>
      </c>
      <c r="Q4460" s="17">
        <f>IFERROR(Flights[[#This Row],[Distance]]/Flights[[#This Row],[Length (hr)]],"")</f>
        <v>456.14678899082566</v>
      </c>
      <c r="R4460" s="1">
        <v>0.51180555555555551</v>
      </c>
      <c r="S4460" s="1">
        <v>0.59166666666666667</v>
      </c>
      <c r="T4460">
        <v>115</v>
      </c>
      <c r="U4460" t="str">
        <f>IF(Flights[[#This Row],[Arrival Delay]]="","Cancelled",IF(Flights[[#This Row],[Arrival Delay]]&gt;15,"Delayed","On time"))</f>
        <v>Delayed</v>
      </c>
      <c r="V4460" t="str">
        <f>IF(Flights[[#This Row],[Status]]&lt;&gt;"Delayed","",IF(Flights[[#This Row],[Arrival Delay]]&gt;120,"Severe",IF(Flights[[#This Row],[Arrival Delay]]&gt;60,"Major","Moderate")))</f>
        <v>Major</v>
      </c>
      <c r="X4460" t="str">
        <f>IF(OR(AND(Flights[[#This Row],[Status]]="Cancelled",Flights[[#This Row],[Cancellation Reason]]="Airline/Carrier"),Flights[[#This Row],[Delay Type]]="Severe"),"Yes","No")</f>
        <v>No</v>
      </c>
    </row>
    <row r="4461" spans="1:24" x14ac:dyDescent="0.25">
      <c r="A4461" s="3">
        <v>42329</v>
      </c>
      <c r="B4461">
        <f>WEEKNUM(Flights[[#This Row],[Date]],2)</f>
        <v>47</v>
      </c>
      <c r="C4461">
        <f>WEEKDAY(Flights[[#This Row],[Date]],2)</f>
        <v>6</v>
      </c>
      <c r="D4461" t="s">
        <v>241</v>
      </c>
      <c r="E4461" t="s">
        <v>1987</v>
      </c>
      <c r="F4461" t="s">
        <v>0</v>
      </c>
      <c r="G4461" t="s">
        <v>27</v>
      </c>
      <c r="H4461" t="str">
        <f>_xlfn.XLOOKUP(Flights[[#This Row],[Destination]],Airports!$A$1:$A$77,Airports!$D$1:$D$77,"Code not found")</f>
        <v>Charlotte</v>
      </c>
      <c r="I4461" t="str" cm="1">
        <f t="array" ref="I4461">_xlfn.XLOOKUP(Flights[[#This Row],[Destination]],_xlfn._TRO_TRAILING(Airports!A:A),_xlfn._TRO_TRAILING(Airports!E:E),"Code not found")</f>
        <v>NC</v>
      </c>
      <c r="J4461" s="1">
        <v>0.375</v>
      </c>
      <c r="K4461">
        <f>HOUR(Flights[[#This Row],[Scheduled Departure]])</f>
        <v>9</v>
      </c>
      <c r="L4461" s="1">
        <v>0.37361111111111112</v>
      </c>
      <c r="M4461">
        <v>-2</v>
      </c>
      <c r="N4461">
        <v>265</v>
      </c>
      <c r="O4461" s="14">
        <f>Flights[[#This Row],[Length (min)]]/60</f>
        <v>4.416666666666667</v>
      </c>
      <c r="P4461">
        <v>2125</v>
      </c>
      <c r="Q4461" s="17">
        <f>IFERROR(Flights[[#This Row],[Distance]]/Flights[[#This Row],[Length (hr)]],"")</f>
        <v>481.1320754716981</v>
      </c>
      <c r="R4461" s="1">
        <v>0.69652777777777775</v>
      </c>
      <c r="S4461" s="1">
        <v>0.68263888888888891</v>
      </c>
      <c r="T4461">
        <v>-20</v>
      </c>
      <c r="U4461" t="str">
        <f>IF(Flights[[#This Row],[Arrival Delay]]="","Cancelled",IF(Flights[[#This Row],[Arrival Delay]]&gt;15,"Delayed","On time"))</f>
        <v>On time</v>
      </c>
      <c r="V4461" t="str">
        <f>IF(Flights[[#This Row],[Status]]&lt;&gt;"Delayed","",IF(Flights[[#This Row],[Arrival Delay]]&gt;120,"Severe",IF(Flights[[#This Row],[Arrival Delay]]&gt;60,"Major","Moderate")))</f>
        <v/>
      </c>
      <c r="X4461" t="str">
        <f>IF(OR(AND(Flights[[#This Row],[Status]]="Cancelled",Flights[[#This Row],[Cancellation Reason]]="Airline/Carrier"),Flights[[#This Row],[Delay Type]]="Severe"),"Yes","No")</f>
        <v>No</v>
      </c>
    </row>
    <row r="4462" spans="1:24" x14ac:dyDescent="0.25">
      <c r="A4462" s="3">
        <v>42329</v>
      </c>
      <c r="B4462">
        <f>WEEKNUM(Flights[[#This Row],[Date]],2)</f>
        <v>47</v>
      </c>
      <c r="C4462">
        <f>WEEKDAY(Flights[[#This Row],[Date]],2)</f>
        <v>6</v>
      </c>
      <c r="D4462" t="s">
        <v>1372</v>
      </c>
      <c r="E4462" t="s">
        <v>1993</v>
      </c>
      <c r="F4462" t="s">
        <v>0</v>
      </c>
      <c r="G4462" t="s">
        <v>273</v>
      </c>
      <c r="H4462" t="str">
        <f>_xlfn.XLOOKUP(Flights[[#This Row],[Destination]],Airports!$A$1:$A$77,Airports!$D$1:$D$77,"Code not found")</f>
        <v>Denver</v>
      </c>
      <c r="I4462" t="str" cm="1">
        <f t="array" ref="I4462">_xlfn.XLOOKUP(Flights[[#This Row],[Destination]],_xlfn._TRO_TRAILING(Airports!A:A),_xlfn._TRO_TRAILING(Airports!E:E),"Code not found")</f>
        <v>CO</v>
      </c>
      <c r="J4462" s="1">
        <v>0.38541666666666669</v>
      </c>
      <c r="K4462">
        <f>HOUR(Flights[[#This Row],[Scheduled Departure]])</f>
        <v>9</v>
      </c>
      <c r="L4462" s="1">
        <v>0.40555555555555556</v>
      </c>
      <c r="M4462">
        <v>29</v>
      </c>
      <c r="N4462">
        <v>135</v>
      </c>
      <c r="O4462" s="14">
        <f>Flights[[#This Row],[Length (min)]]/60</f>
        <v>2.25</v>
      </c>
      <c r="P4462">
        <v>862</v>
      </c>
      <c r="Q4462" s="17">
        <f>IFERROR(Flights[[#This Row],[Distance]]/Flights[[#This Row],[Length (hr)]],"")</f>
        <v>383.11111111111109</v>
      </c>
      <c r="R4462" s="1">
        <v>0.5229166666666667</v>
      </c>
      <c r="S4462" s="1">
        <v>0.54097222222222219</v>
      </c>
      <c r="T4462">
        <v>26</v>
      </c>
      <c r="U4462" t="str">
        <f>IF(Flights[[#This Row],[Arrival Delay]]="","Cancelled",IF(Flights[[#This Row],[Arrival Delay]]&gt;15,"Delayed","On time"))</f>
        <v>Delayed</v>
      </c>
      <c r="V4462" t="str">
        <f>IF(Flights[[#This Row],[Status]]&lt;&gt;"Delayed","",IF(Flights[[#This Row],[Arrival Delay]]&gt;120,"Severe",IF(Flights[[#This Row],[Arrival Delay]]&gt;60,"Major","Moderate")))</f>
        <v>Moderate</v>
      </c>
      <c r="X4462" t="str">
        <f>IF(OR(AND(Flights[[#This Row],[Status]]="Cancelled",Flights[[#This Row],[Cancellation Reason]]="Airline/Carrier"),Flights[[#This Row],[Delay Type]]="Severe"),"Yes","No")</f>
        <v>No</v>
      </c>
    </row>
    <row r="4463" spans="1:24" x14ac:dyDescent="0.25">
      <c r="A4463" s="3">
        <v>42329</v>
      </c>
      <c r="B4463">
        <f>WEEKNUM(Flights[[#This Row],[Date]],2)</f>
        <v>47</v>
      </c>
      <c r="C4463">
        <f>WEEKDAY(Flights[[#This Row],[Date]],2)</f>
        <v>6</v>
      </c>
      <c r="D4463" t="s">
        <v>1940</v>
      </c>
      <c r="E4463" t="s">
        <v>1995</v>
      </c>
      <c r="F4463" t="s">
        <v>0</v>
      </c>
      <c r="G4463" t="s">
        <v>9</v>
      </c>
      <c r="H4463" t="str">
        <f>_xlfn.XLOOKUP(Flights[[#This Row],[Destination]],Airports!$A$1:$A$77,Airports!$D$1:$D$77,"Code not found")</f>
        <v>San Francisco</v>
      </c>
      <c r="I4463" t="str" cm="1">
        <f t="array" ref="I4463">_xlfn.XLOOKUP(Flights[[#This Row],[Destination]],_xlfn._TRO_TRAILING(Airports!A:A),_xlfn._TRO_TRAILING(Airports!E:E),"Code not found")</f>
        <v>CA</v>
      </c>
      <c r="J4463" s="1">
        <v>0.4513888888888889</v>
      </c>
      <c r="K4463">
        <f>HOUR(Flights[[#This Row],[Scheduled Departure]])</f>
        <v>10</v>
      </c>
      <c r="L4463" s="1">
        <v>0.45069444444444445</v>
      </c>
      <c r="M4463">
        <v>-1</v>
      </c>
      <c r="N4463">
        <v>72</v>
      </c>
      <c r="O4463" s="14">
        <f>Flights[[#This Row],[Length (min)]]/60</f>
        <v>1.2</v>
      </c>
      <c r="P4463">
        <v>337</v>
      </c>
      <c r="Q4463" s="17">
        <f>IFERROR(Flights[[#This Row],[Distance]]/Flights[[#This Row],[Length (hr)]],"")</f>
        <v>280.83333333333337</v>
      </c>
      <c r="R4463" s="1">
        <v>0.50694444444444442</v>
      </c>
      <c r="S4463" s="1">
        <v>0.50069444444444444</v>
      </c>
      <c r="T4463">
        <v>-9</v>
      </c>
      <c r="U4463" t="str">
        <f>IF(Flights[[#This Row],[Arrival Delay]]="","Cancelled",IF(Flights[[#This Row],[Arrival Delay]]&gt;15,"Delayed","On time"))</f>
        <v>On time</v>
      </c>
      <c r="V4463" t="str">
        <f>IF(Flights[[#This Row],[Status]]&lt;&gt;"Delayed","",IF(Flights[[#This Row],[Arrival Delay]]&gt;120,"Severe",IF(Flights[[#This Row],[Arrival Delay]]&gt;60,"Major","Moderate")))</f>
        <v/>
      </c>
      <c r="X4463" t="str">
        <f>IF(OR(AND(Flights[[#This Row],[Status]]="Cancelled",Flights[[#This Row],[Cancellation Reason]]="Airline/Carrier"),Flights[[#This Row],[Delay Type]]="Severe"),"Yes","No")</f>
        <v>No</v>
      </c>
    </row>
    <row r="4464" spans="1:24" x14ac:dyDescent="0.25">
      <c r="A4464" s="3">
        <v>42329</v>
      </c>
      <c r="B4464">
        <f>WEEKNUM(Flights[[#This Row],[Date]],2)</f>
        <v>47</v>
      </c>
      <c r="C4464">
        <f>WEEKDAY(Flights[[#This Row],[Date]],2)</f>
        <v>6</v>
      </c>
      <c r="D4464" t="s">
        <v>1004</v>
      </c>
      <c r="E4464" t="s">
        <v>1990</v>
      </c>
      <c r="F4464" t="s">
        <v>0</v>
      </c>
      <c r="G4464" t="s">
        <v>9</v>
      </c>
      <c r="H4464" t="str">
        <f>_xlfn.XLOOKUP(Flights[[#This Row],[Destination]],Airports!$A$1:$A$77,Airports!$D$1:$D$77,"Code not found")</f>
        <v>San Francisco</v>
      </c>
      <c r="I4464" t="str" cm="1">
        <f t="array" ref="I4464">_xlfn.XLOOKUP(Flights[[#This Row],[Destination]],_xlfn._TRO_TRAILING(Airports!A:A),_xlfn._TRO_TRAILING(Airports!E:E),"Code not found")</f>
        <v>CA</v>
      </c>
      <c r="J4464" s="1">
        <v>0.6</v>
      </c>
      <c r="K4464">
        <f>HOUR(Flights[[#This Row],[Scheduled Departure]])</f>
        <v>14</v>
      </c>
      <c r="L4464" s="1">
        <v>0.59583333333333333</v>
      </c>
      <c r="M4464">
        <v>-6</v>
      </c>
      <c r="N4464">
        <v>69</v>
      </c>
      <c r="O4464" s="14">
        <f>Flights[[#This Row],[Length (min)]]/60</f>
        <v>1.1499999999999999</v>
      </c>
      <c r="P4464">
        <v>337</v>
      </c>
      <c r="Q4464" s="17">
        <f>IFERROR(Flights[[#This Row],[Distance]]/Flights[[#This Row],[Length (hr)]],"")</f>
        <v>293.04347826086956</v>
      </c>
      <c r="R4464" s="1">
        <v>0.66249999999999998</v>
      </c>
      <c r="S4464" s="1">
        <v>0.64375000000000004</v>
      </c>
      <c r="T4464">
        <v>-27</v>
      </c>
      <c r="U4464" t="str">
        <f>IF(Flights[[#This Row],[Arrival Delay]]="","Cancelled",IF(Flights[[#This Row],[Arrival Delay]]&gt;15,"Delayed","On time"))</f>
        <v>On time</v>
      </c>
      <c r="V4464" t="str">
        <f>IF(Flights[[#This Row],[Status]]&lt;&gt;"Delayed","",IF(Flights[[#This Row],[Arrival Delay]]&gt;120,"Severe",IF(Flights[[#This Row],[Arrival Delay]]&gt;60,"Major","Moderate")))</f>
        <v/>
      </c>
      <c r="X4464" t="str">
        <f>IF(OR(AND(Flights[[#This Row],[Status]]="Cancelled",Flights[[#This Row],[Cancellation Reason]]="Airline/Carrier"),Flights[[#This Row],[Delay Type]]="Severe"),"Yes","No")</f>
        <v>No</v>
      </c>
    </row>
    <row r="4465" spans="1:24" x14ac:dyDescent="0.25">
      <c r="A4465" s="3">
        <v>42329</v>
      </c>
      <c r="B4465">
        <f>WEEKNUM(Flights[[#This Row],[Date]],2)</f>
        <v>47</v>
      </c>
      <c r="C4465">
        <f>WEEKDAY(Flights[[#This Row],[Date]],2)</f>
        <v>6</v>
      </c>
      <c r="D4465" t="s">
        <v>238</v>
      </c>
      <c r="E4465" t="s">
        <v>1987</v>
      </c>
      <c r="F4465" t="s">
        <v>0</v>
      </c>
      <c r="G4465" t="s">
        <v>15</v>
      </c>
      <c r="H4465" t="str">
        <f>_xlfn.XLOOKUP(Flights[[#This Row],[Destination]],Airports!$A$1:$A$77,Airports!$D$1:$D$77,"Code not found")</f>
        <v>Las Vegas</v>
      </c>
      <c r="I4465" t="str" cm="1">
        <f t="array" ref="I4465">_xlfn.XLOOKUP(Flights[[#This Row],[Destination]],_xlfn._TRO_TRAILING(Airports!A:A),_xlfn._TRO_TRAILING(Airports!E:E),"Code not found")</f>
        <v>NV</v>
      </c>
      <c r="J4465" s="1">
        <v>0.6875</v>
      </c>
      <c r="K4465">
        <f>HOUR(Flights[[#This Row],[Scheduled Departure]])</f>
        <v>16</v>
      </c>
      <c r="L4465" s="1">
        <v>0.69791666666666663</v>
      </c>
      <c r="M4465">
        <v>15</v>
      </c>
      <c r="N4465">
        <v>73</v>
      </c>
      <c r="O4465" s="14">
        <f>Flights[[#This Row],[Length (min)]]/60</f>
        <v>1.2166666666666666</v>
      </c>
      <c r="P4465">
        <v>236</v>
      </c>
      <c r="Q4465" s="17">
        <f>IFERROR(Flights[[#This Row],[Distance]]/Flights[[#This Row],[Length (hr)]],"")</f>
        <v>193.97260273972606</v>
      </c>
      <c r="R4465" s="1">
        <v>0.74097222222222225</v>
      </c>
      <c r="S4465" s="1">
        <v>0.74861111111111112</v>
      </c>
      <c r="T4465">
        <v>11</v>
      </c>
      <c r="U4465" t="str">
        <f>IF(Flights[[#This Row],[Arrival Delay]]="","Cancelled",IF(Flights[[#This Row],[Arrival Delay]]&gt;15,"Delayed","On time"))</f>
        <v>On time</v>
      </c>
      <c r="V4465" t="str">
        <f>IF(Flights[[#This Row],[Status]]&lt;&gt;"Delayed","",IF(Flights[[#This Row],[Arrival Delay]]&gt;120,"Severe",IF(Flights[[#This Row],[Arrival Delay]]&gt;60,"Major","Moderate")))</f>
        <v/>
      </c>
      <c r="X4465" t="str">
        <f>IF(OR(AND(Flights[[#This Row],[Status]]="Cancelled",Flights[[#This Row],[Cancellation Reason]]="Airline/Carrier"),Flights[[#This Row],[Delay Type]]="Severe"),"Yes","No")</f>
        <v>No</v>
      </c>
    </row>
    <row r="4466" spans="1:24" x14ac:dyDescent="0.25">
      <c r="A4466" s="3">
        <v>42329</v>
      </c>
      <c r="B4466">
        <f>WEEKNUM(Flights[[#This Row],[Date]],2)</f>
        <v>47</v>
      </c>
      <c r="C4466">
        <f>WEEKDAY(Flights[[#This Row],[Date]],2)</f>
        <v>6</v>
      </c>
      <c r="D4466" t="s">
        <v>1943</v>
      </c>
      <c r="E4466" t="s">
        <v>1995</v>
      </c>
      <c r="F4466" t="s">
        <v>0</v>
      </c>
      <c r="G4466" t="s">
        <v>356</v>
      </c>
      <c r="H4466" t="str">
        <f>_xlfn.XLOOKUP(Flights[[#This Row],[Destination]],Airports!$A$1:$A$77,Airports!$D$1:$D$77,"Code not found")</f>
        <v>Tucson</v>
      </c>
      <c r="I4466" t="str" cm="1">
        <f t="array" ref="I4466">_xlfn.XLOOKUP(Flights[[#This Row],[Destination]],_xlfn._TRO_TRAILING(Airports!A:A),_xlfn._TRO_TRAILING(Airports!E:E),"Code not found")</f>
        <v>AZ</v>
      </c>
      <c r="J4466" s="1">
        <v>0.74652777777777779</v>
      </c>
      <c r="K4466">
        <f>HOUR(Flights[[#This Row],[Scheduled Departure]])</f>
        <v>17</v>
      </c>
      <c r="L4466" s="1">
        <v>0.74722222222222223</v>
      </c>
      <c r="M4466">
        <v>1</v>
      </c>
      <c r="N4466">
        <v>80</v>
      </c>
      <c r="O4466" s="14">
        <f>Flights[[#This Row],[Length (min)]]/60</f>
        <v>1.3333333333333333</v>
      </c>
      <c r="P4466">
        <v>451</v>
      </c>
      <c r="Q4466" s="17">
        <f>IFERROR(Flights[[#This Row],[Distance]]/Flights[[#This Row],[Length (hr)]],"")</f>
        <v>338.25</v>
      </c>
      <c r="R4466" s="1">
        <v>0.84375</v>
      </c>
      <c r="S4466" s="1">
        <v>0.84444444444444444</v>
      </c>
      <c r="T4466">
        <v>1</v>
      </c>
      <c r="U4466" t="str">
        <f>IF(Flights[[#This Row],[Arrival Delay]]="","Cancelled",IF(Flights[[#This Row],[Arrival Delay]]&gt;15,"Delayed","On time"))</f>
        <v>On time</v>
      </c>
      <c r="V4466" t="str">
        <f>IF(Flights[[#This Row],[Status]]&lt;&gt;"Delayed","",IF(Flights[[#This Row],[Arrival Delay]]&gt;120,"Severe",IF(Flights[[#This Row],[Arrival Delay]]&gt;60,"Major","Moderate")))</f>
        <v/>
      </c>
      <c r="X4466" t="str">
        <f>IF(OR(AND(Flights[[#This Row],[Status]]="Cancelled",Flights[[#This Row],[Cancellation Reason]]="Airline/Carrier"),Flights[[#This Row],[Delay Type]]="Severe"),"Yes","No")</f>
        <v>No</v>
      </c>
    </row>
    <row r="4467" spans="1:24" x14ac:dyDescent="0.25">
      <c r="A4467" s="3">
        <v>42329</v>
      </c>
      <c r="B4467">
        <f>WEEKNUM(Flights[[#This Row],[Date]],2)</f>
        <v>47</v>
      </c>
      <c r="C4467">
        <f>WEEKDAY(Flights[[#This Row],[Date]],2)</f>
        <v>6</v>
      </c>
      <c r="D4467" t="s">
        <v>649</v>
      </c>
      <c r="E4467" t="s">
        <v>1993</v>
      </c>
      <c r="F4467" t="s">
        <v>0</v>
      </c>
      <c r="G4467" t="s">
        <v>285</v>
      </c>
      <c r="H4467" t="str">
        <f>_xlfn.XLOOKUP(Flights[[#This Row],[Destination]],Airports!$A$1:$A$77,Airports!$D$1:$D$77,"Code not found")</f>
        <v>Fort Lauderdale</v>
      </c>
      <c r="I4467" t="str" cm="1">
        <f t="array" ref="I4467">_xlfn.XLOOKUP(Flights[[#This Row],[Destination]],_xlfn._TRO_TRAILING(Airports!A:A),_xlfn._TRO_TRAILING(Airports!E:E),"Code not found")</f>
        <v>FL</v>
      </c>
      <c r="J4467" s="1">
        <v>0.89444444444444449</v>
      </c>
      <c r="K4467">
        <f>HOUR(Flights[[#This Row],[Scheduled Departure]])</f>
        <v>21</v>
      </c>
      <c r="L4467" s="1">
        <v>0.8930555555555556</v>
      </c>
      <c r="M4467">
        <v>-2</v>
      </c>
      <c r="N4467">
        <v>261</v>
      </c>
      <c r="O4467" s="14">
        <f>Flights[[#This Row],[Length (min)]]/60</f>
        <v>4.3499999999999996</v>
      </c>
      <c r="P4467">
        <v>2343</v>
      </c>
      <c r="Q4467" s="17">
        <f>IFERROR(Flights[[#This Row],[Distance]]/Flights[[#This Row],[Length (hr)]],"")</f>
        <v>538.62068965517244</v>
      </c>
      <c r="R4467" s="1">
        <v>0.21388888888888888</v>
      </c>
      <c r="S4467" s="1">
        <v>0.19930555555555557</v>
      </c>
      <c r="T4467">
        <v>-21</v>
      </c>
      <c r="U4467" t="str">
        <f>IF(Flights[[#This Row],[Arrival Delay]]="","Cancelled",IF(Flights[[#This Row],[Arrival Delay]]&gt;15,"Delayed","On time"))</f>
        <v>On time</v>
      </c>
      <c r="V4467" t="str">
        <f>IF(Flights[[#This Row],[Status]]&lt;&gt;"Delayed","",IF(Flights[[#This Row],[Arrival Delay]]&gt;120,"Severe",IF(Flights[[#This Row],[Arrival Delay]]&gt;60,"Major","Moderate")))</f>
        <v/>
      </c>
      <c r="X4467" t="str">
        <f>IF(OR(AND(Flights[[#This Row],[Status]]="Cancelled",Flights[[#This Row],[Cancellation Reason]]="Airline/Carrier"),Flights[[#This Row],[Delay Type]]="Severe"),"Yes","No")</f>
        <v>No</v>
      </c>
    </row>
    <row r="4468" spans="1:24" x14ac:dyDescent="0.25">
      <c r="A4468" s="3">
        <v>42330</v>
      </c>
      <c r="B4468">
        <f>WEEKNUM(Flights[[#This Row],[Date]],2)</f>
        <v>47</v>
      </c>
      <c r="C4468">
        <f>WEEKDAY(Flights[[#This Row],[Date]],2)</f>
        <v>7</v>
      </c>
      <c r="D4468" t="s">
        <v>684</v>
      </c>
      <c r="E4468" t="s">
        <v>1990</v>
      </c>
      <c r="F4468" t="s">
        <v>0</v>
      </c>
      <c r="G4468" t="s">
        <v>281</v>
      </c>
      <c r="H4468" t="str">
        <f>_xlfn.XLOOKUP(Flights[[#This Row],[Destination]],Airports!$A$1:$A$77,Airports!$D$1:$D$77,"Code not found")</f>
        <v>Newark</v>
      </c>
      <c r="I4468" t="str" cm="1">
        <f t="array" ref="I4468">_xlfn.XLOOKUP(Flights[[#This Row],[Destination]],_xlfn._TRO_TRAILING(Airports!A:A),_xlfn._TRO_TRAILING(Airports!E:E),"Code not found")</f>
        <v>NJ</v>
      </c>
      <c r="J4468" s="1">
        <v>0.375</v>
      </c>
      <c r="K4468">
        <f>HOUR(Flights[[#This Row],[Scheduled Departure]])</f>
        <v>9</v>
      </c>
      <c r="L4468" s="1">
        <v>0.37291666666666667</v>
      </c>
      <c r="M4468">
        <v>-3</v>
      </c>
      <c r="N4468">
        <v>315</v>
      </c>
      <c r="O4468" s="14">
        <f>Flights[[#This Row],[Length (min)]]/60</f>
        <v>5.25</v>
      </c>
      <c r="P4468">
        <v>2454</v>
      </c>
      <c r="Q4468" s="17">
        <f>IFERROR(Flights[[#This Row],[Distance]]/Flights[[#This Row],[Length (hr)]],"")</f>
        <v>467.42857142857144</v>
      </c>
      <c r="R4468" s="1">
        <v>0.72222222222222221</v>
      </c>
      <c r="S4468" s="1">
        <v>0.71666666666666667</v>
      </c>
      <c r="T4468">
        <v>-8</v>
      </c>
      <c r="U4468" t="str">
        <f>IF(Flights[[#This Row],[Arrival Delay]]="","Cancelled",IF(Flights[[#This Row],[Arrival Delay]]&gt;15,"Delayed","On time"))</f>
        <v>On time</v>
      </c>
      <c r="V4468" t="str">
        <f>IF(Flights[[#This Row],[Status]]&lt;&gt;"Delayed","",IF(Flights[[#This Row],[Arrival Delay]]&gt;120,"Severe",IF(Flights[[#This Row],[Arrival Delay]]&gt;60,"Major","Moderate")))</f>
        <v/>
      </c>
      <c r="X4468" t="str">
        <f>IF(OR(AND(Flights[[#This Row],[Status]]="Cancelled",Flights[[#This Row],[Cancellation Reason]]="Airline/Carrier"),Flights[[#This Row],[Delay Type]]="Severe"),"Yes","No")</f>
        <v>No</v>
      </c>
    </row>
    <row r="4469" spans="1:24" x14ac:dyDescent="0.25">
      <c r="A4469" s="3">
        <v>42330</v>
      </c>
      <c r="B4469">
        <f>WEEKNUM(Flights[[#This Row],[Date]],2)</f>
        <v>47</v>
      </c>
      <c r="C4469">
        <f>WEEKDAY(Flights[[#This Row],[Date]],2)</f>
        <v>7</v>
      </c>
      <c r="D4469" t="s">
        <v>1866</v>
      </c>
      <c r="E4469" t="s">
        <v>1995</v>
      </c>
      <c r="F4469" t="s">
        <v>0</v>
      </c>
      <c r="G4469" t="s">
        <v>26</v>
      </c>
      <c r="H4469" t="str">
        <f>_xlfn.XLOOKUP(Flights[[#This Row],[Destination]],Airports!$A$1:$A$77,Airports!$D$1:$D$77,"Code not found")</f>
        <v>Atlanta</v>
      </c>
      <c r="I4469" t="str" cm="1">
        <f t="array" ref="I4469">_xlfn.XLOOKUP(Flights[[#This Row],[Destination]],_xlfn._TRO_TRAILING(Airports!A:A),_xlfn._TRO_TRAILING(Airports!E:E),"Code not found")</f>
        <v>GA</v>
      </c>
      <c r="J4469" s="1">
        <v>0.38194444444444442</v>
      </c>
      <c r="K4469">
        <f>HOUR(Flights[[#This Row],[Scheduled Departure]])</f>
        <v>9</v>
      </c>
      <c r="L4469" s="1">
        <v>0.38194444444444442</v>
      </c>
      <c r="M4469">
        <v>0</v>
      </c>
      <c r="N4469">
        <v>238</v>
      </c>
      <c r="O4469" s="14">
        <f>Flights[[#This Row],[Length (min)]]/60</f>
        <v>3.9666666666666668</v>
      </c>
      <c r="P4469">
        <v>1947</v>
      </c>
      <c r="Q4469" s="17">
        <f>IFERROR(Flights[[#This Row],[Distance]]/Flights[[#This Row],[Length (hr)]],"")</f>
        <v>490.84033613445376</v>
      </c>
      <c r="R4469" s="1">
        <v>0.68055555555555558</v>
      </c>
      <c r="S4469" s="1">
        <v>0.67222222222222228</v>
      </c>
      <c r="T4469">
        <v>-12</v>
      </c>
      <c r="U4469" t="str">
        <f>IF(Flights[[#This Row],[Arrival Delay]]="","Cancelled",IF(Flights[[#This Row],[Arrival Delay]]&gt;15,"Delayed","On time"))</f>
        <v>On time</v>
      </c>
      <c r="V4469" t="str">
        <f>IF(Flights[[#This Row],[Status]]&lt;&gt;"Delayed","",IF(Flights[[#This Row],[Arrival Delay]]&gt;120,"Severe",IF(Flights[[#This Row],[Arrival Delay]]&gt;60,"Major","Moderate")))</f>
        <v/>
      </c>
      <c r="X4469" t="str">
        <f>IF(OR(AND(Flights[[#This Row],[Status]]="Cancelled",Flights[[#This Row],[Cancellation Reason]]="Airline/Carrier"),Flights[[#This Row],[Delay Type]]="Severe"),"Yes","No")</f>
        <v>No</v>
      </c>
    </row>
    <row r="4470" spans="1:24" x14ac:dyDescent="0.25">
      <c r="A4470" s="3">
        <v>42330</v>
      </c>
      <c r="B4470">
        <f>WEEKNUM(Flights[[#This Row],[Date]],2)</f>
        <v>47</v>
      </c>
      <c r="C4470">
        <f>WEEKDAY(Flights[[#This Row],[Date]],2)</f>
        <v>7</v>
      </c>
      <c r="D4470" t="s">
        <v>728</v>
      </c>
      <c r="E4470" t="s">
        <v>1995</v>
      </c>
      <c r="F4470" t="s">
        <v>0</v>
      </c>
      <c r="G4470" t="s">
        <v>316</v>
      </c>
      <c r="H4470" t="str">
        <f>_xlfn.XLOOKUP(Flights[[#This Row],[Destination]],Airports!$A$1:$A$77,Airports!$D$1:$D$77,"Code not found")</f>
        <v>New Orleans</v>
      </c>
      <c r="I4470" t="str" cm="1">
        <f t="array" ref="I4470">_xlfn.XLOOKUP(Flights[[#This Row],[Destination]],_xlfn._TRO_TRAILING(Airports!A:A),_xlfn._TRO_TRAILING(Airports!E:E),"Code not found")</f>
        <v>LA</v>
      </c>
      <c r="J4470" s="1">
        <v>0.44444444444444442</v>
      </c>
      <c r="K4470">
        <f>HOUR(Flights[[#This Row],[Scheduled Departure]])</f>
        <v>10</v>
      </c>
      <c r="L4470" s="1">
        <v>0.45416666666666666</v>
      </c>
      <c r="M4470">
        <v>14</v>
      </c>
      <c r="N4470">
        <v>204</v>
      </c>
      <c r="O4470" s="14">
        <f>Flights[[#This Row],[Length (min)]]/60</f>
        <v>3.4</v>
      </c>
      <c r="P4470">
        <v>1670</v>
      </c>
      <c r="Q4470" s="17">
        <f>IFERROR(Flights[[#This Row],[Distance]]/Flights[[#This Row],[Length (hr)]],"")</f>
        <v>491.1764705882353</v>
      </c>
      <c r="R4470" s="1">
        <v>0.67361111111111116</v>
      </c>
      <c r="S4470" s="1">
        <v>0.6791666666666667</v>
      </c>
      <c r="T4470">
        <v>8</v>
      </c>
      <c r="U4470" t="str">
        <f>IF(Flights[[#This Row],[Arrival Delay]]="","Cancelled",IF(Flights[[#This Row],[Arrival Delay]]&gt;15,"Delayed","On time"))</f>
        <v>On time</v>
      </c>
      <c r="V4470" t="str">
        <f>IF(Flights[[#This Row],[Status]]&lt;&gt;"Delayed","",IF(Flights[[#This Row],[Arrival Delay]]&gt;120,"Severe",IF(Flights[[#This Row],[Arrival Delay]]&gt;60,"Major","Moderate")))</f>
        <v/>
      </c>
      <c r="X4470" t="str">
        <f>IF(OR(AND(Flights[[#This Row],[Status]]="Cancelled",Flights[[#This Row],[Cancellation Reason]]="Airline/Carrier"),Flights[[#This Row],[Delay Type]]="Severe"),"Yes","No")</f>
        <v>No</v>
      </c>
    </row>
    <row r="4471" spans="1:24" x14ac:dyDescent="0.25">
      <c r="A4471" s="3">
        <v>42330</v>
      </c>
      <c r="B4471">
        <f>WEEKNUM(Flights[[#This Row],[Date]],2)</f>
        <v>47</v>
      </c>
      <c r="C4471">
        <f>WEEKDAY(Flights[[#This Row],[Date]],2)</f>
        <v>7</v>
      </c>
      <c r="D4471" t="s">
        <v>1884</v>
      </c>
      <c r="E4471" t="s">
        <v>1995</v>
      </c>
      <c r="F4471" t="s">
        <v>0</v>
      </c>
      <c r="G4471" t="s">
        <v>356</v>
      </c>
      <c r="H4471" t="str">
        <f>_xlfn.XLOOKUP(Flights[[#This Row],[Destination]],Airports!$A$1:$A$77,Airports!$D$1:$D$77,"Code not found")</f>
        <v>Tucson</v>
      </c>
      <c r="I4471" t="str" cm="1">
        <f t="array" ref="I4471">_xlfn.XLOOKUP(Flights[[#This Row],[Destination]],_xlfn._TRO_TRAILING(Airports!A:A),_xlfn._TRO_TRAILING(Airports!E:E),"Code not found")</f>
        <v>AZ</v>
      </c>
      <c r="J4471" s="1">
        <v>0.53819444444444442</v>
      </c>
      <c r="K4471">
        <f>HOUR(Flights[[#This Row],[Scheduled Departure]])</f>
        <v>12</v>
      </c>
      <c r="L4471" s="1">
        <v>0.53888888888888886</v>
      </c>
      <c r="M4471">
        <v>1</v>
      </c>
      <c r="N4471">
        <v>76</v>
      </c>
      <c r="O4471" s="14">
        <f>Flights[[#This Row],[Length (min)]]/60</f>
        <v>1.2666666666666666</v>
      </c>
      <c r="P4471">
        <v>451</v>
      </c>
      <c r="Q4471" s="17">
        <f>IFERROR(Flights[[#This Row],[Distance]]/Flights[[#This Row],[Length (hr)]],"")</f>
        <v>356.0526315789474</v>
      </c>
      <c r="R4471" s="1">
        <v>0.63541666666666663</v>
      </c>
      <c r="S4471" s="1">
        <v>0.6333333333333333</v>
      </c>
      <c r="T4471">
        <v>-3</v>
      </c>
      <c r="U4471" t="str">
        <f>IF(Flights[[#This Row],[Arrival Delay]]="","Cancelled",IF(Flights[[#This Row],[Arrival Delay]]&gt;15,"Delayed","On time"))</f>
        <v>On time</v>
      </c>
      <c r="V4471" t="str">
        <f>IF(Flights[[#This Row],[Status]]&lt;&gt;"Delayed","",IF(Flights[[#This Row],[Arrival Delay]]&gt;120,"Severe",IF(Flights[[#This Row],[Arrival Delay]]&gt;60,"Major","Moderate")))</f>
        <v/>
      </c>
      <c r="X4471" t="str">
        <f>IF(OR(AND(Flights[[#This Row],[Status]]="Cancelled",Flights[[#This Row],[Cancellation Reason]]="Airline/Carrier"),Flights[[#This Row],[Delay Type]]="Severe"),"Yes","No")</f>
        <v>No</v>
      </c>
    </row>
    <row r="4472" spans="1:24" x14ac:dyDescent="0.25">
      <c r="A4472" s="3">
        <v>42330</v>
      </c>
      <c r="B4472">
        <f>WEEKNUM(Flights[[#This Row],[Date]],2)</f>
        <v>47</v>
      </c>
      <c r="C4472">
        <f>WEEKDAY(Flights[[#This Row],[Date]],2)</f>
        <v>7</v>
      </c>
      <c r="D4472" t="s">
        <v>1887</v>
      </c>
      <c r="E4472" t="s">
        <v>1995</v>
      </c>
      <c r="F4472" t="s">
        <v>0</v>
      </c>
      <c r="G4472" t="s">
        <v>9</v>
      </c>
      <c r="H4472" t="str">
        <f>_xlfn.XLOOKUP(Flights[[#This Row],[Destination]],Airports!$A$1:$A$77,Airports!$D$1:$D$77,"Code not found")</f>
        <v>San Francisco</v>
      </c>
      <c r="I4472" t="str" cm="1">
        <f t="array" ref="I4472">_xlfn.XLOOKUP(Flights[[#This Row],[Destination]],_xlfn._TRO_TRAILING(Airports!A:A),_xlfn._TRO_TRAILING(Airports!E:E),"Code not found")</f>
        <v>CA</v>
      </c>
      <c r="J4472" s="1">
        <v>0.56597222222222221</v>
      </c>
      <c r="K4472">
        <f>HOUR(Flights[[#This Row],[Scheduled Departure]])</f>
        <v>13</v>
      </c>
      <c r="L4472" s="1">
        <v>0.5708333333333333</v>
      </c>
      <c r="M4472">
        <v>7</v>
      </c>
      <c r="N4472">
        <v>75</v>
      </c>
      <c r="O4472" s="14">
        <f>Flights[[#This Row],[Length (min)]]/60</f>
        <v>1.25</v>
      </c>
      <c r="P4472">
        <v>337</v>
      </c>
      <c r="Q4472" s="17">
        <f>IFERROR(Flights[[#This Row],[Distance]]/Flights[[#This Row],[Length (hr)]],"")</f>
        <v>269.60000000000002</v>
      </c>
      <c r="R4472" s="1">
        <v>0.61805555555555558</v>
      </c>
      <c r="S4472" s="1">
        <v>0.62291666666666667</v>
      </c>
      <c r="T4472">
        <v>7</v>
      </c>
      <c r="U4472" t="str">
        <f>IF(Flights[[#This Row],[Arrival Delay]]="","Cancelled",IF(Flights[[#This Row],[Arrival Delay]]&gt;15,"Delayed","On time"))</f>
        <v>On time</v>
      </c>
      <c r="V4472" t="str">
        <f>IF(Flights[[#This Row],[Status]]&lt;&gt;"Delayed","",IF(Flights[[#This Row],[Arrival Delay]]&gt;120,"Severe",IF(Flights[[#This Row],[Arrival Delay]]&gt;60,"Major","Moderate")))</f>
        <v/>
      </c>
      <c r="X4472" t="str">
        <f>IF(OR(AND(Flights[[#This Row],[Status]]="Cancelled",Flights[[#This Row],[Cancellation Reason]]="Airline/Carrier"),Flights[[#This Row],[Delay Type]]="Severe"),"Yes","No")</f>
        <v>No</v>
      </c>
    </row>
    <row r="4473" spans="1:24" x14ac:dyDescent="0.25">
      <c r="A4473" s="3">
        <v>42330</v>
      </c>
      <c r="B4473">
        <f>WEEKNUM(Flights[[#This Row],[Date]],2)</f>
        <v>47</v>
      </c>
      <c r="C4473">
        <f>WEEKDAY(Flights[[#This Row],[Date]],2)</f>
        <v>7</v>
      </c>
      <c r="D4473" t="s">
        <v>1892</v>
      </c>
      <c r="E4473" t="s">
        <v>1995</v>
      </c>
      <c r="F4473" t="s">
        <v>0</v>
      </c>
      <c r="G4473" t="s">
        <v>26</v>
      </c>
      <c r="H4473" t="str">
        <f>_xlfn.XLOOKUP(Flights[[#This Row],[Destination]],Airports!$A$1:$A$77,Airports!$D$1:$D$77,"Code not found")</f>
        <v>Atlanta</v>
      </c>
      <c r="I4473" t="str" cm="1">
        <f t="array" ref="I4473">_xlfn.XLOOKUP(Flights[[#This Row],[Destination]],_xlfn._TRO_TRAILING(Airports!A:A),_xlfn._TRO_TRAILING(Airports!E:E),"Code not found")</f>
        <v>GA</v>
      </c>
      <c r="J4473" s="1">
        <v>0.61111111111111116</v>
      </c>
      <c r="K4473">
        <f>HOUR(Flights[[#This Row],[Scheduled Departure]])</f>
        <v>14</v>
      </c>
      <c r="L4473" s="1">
        <v>0.62777777777777777</v>
      </c>
      <c r="M4473">
        <v>24</v>
      </c>
      <c r="N4473">
        <v>232</v>
      </c>
      <c r="O4473" s="14">
        <f>Flights[[#This Row],[Length (min)]]/60</f>
        <v>3.8666666666666667</v>
      </c>
      <c r="P4473">
        <v>1947</v>
      </c>
      <c r="Q4473" s="17">
        <f>IFERROR(Flights[[#This Row],[Distance]]/Flights[[#This Row],[Length (hr)]],"")</f>
        <v>503.5344827586207</v>
      </c>
      <c r="R4473" s="1">
        <v>0.90972222222222221</v>
      </c>
      <c r="S4473" s="1">
        <v>0.91388888888888886</v>
      </c>
      <c r="T4473">
        <v>6</v>
      </c>
      <c r="U4473" t="str">
        <f>IF(Flights[[#This Row],[Arrival Delay]]="","Cancelled",IF(Flights[[#This Row],[Arrival Delay]]&gt;15,"Delayed","On time"))</f>
        <v>On time</v>
      </c>
      <c r="V4473" t="str">
        <f>IF(Flights[[#This Row],[Status]]&lt;&gt;"Delayed","",IF(Flights[[#This Row],[Arrival Delay]]&gt;120,"Severe",IF(Flights[[#This Row],[Arrival Delay]]&gt;60,"Major","Moderate")))</f>
        <v/>
      </c>
      <c r="X4473" t="str">
        <f>IF(OR(AND(Flights[[#This Row],[Status]]="Cancelled",Flights[[#This Row],[Cancellation Reason]]="Airline/Carrier"),Flights[[#This Row],[Delay Type]]="Severe"),"Yes","No")</f>
        <v>No</v>
      </c>
    </row>
    <row r="4474" spans="1:24" x14ac:dyDescent="0.25">
      <c r="A4474" s="3">
        <v>42330</v>
      </c>
      <c r="B4474">
        <f>WEEKNUM(Flights[[#This Row],[Date]],2)</f>
        <v>47</v>
      </c>
      <c r="C4474">
        <f>WEEKDAY(Flights[[#This Row],[Date]],2)</f>
        <v>7</v>
      </c>
      <c r="D4474" t="s">
        <v>617</v>
      </c>
      <c r="E4474" t="s">
        <v>1990</v>
      </c>
      <c r="F4474" t="s">
        <v>0</v>
      </c>
      <c r="G4474" t="s">
        <v>20</v>
      </c>
      <c r="H4474" t="str">
        <f>_xlfn.XLOOKUP(Flights[[#This Row],[Destination]],Airports!$A$1:$A$77,Airports!$D$1:$D$77,"Code not found")</f>
        <v>Kahului</v>
      </c>
      <c r="I4474" t="str" cm="1">
        <f t="array" ref="I4474">_xlfn.XLOOKUP(Flights[[#This Row],[Destination]],_xlfn._TRO_TRAILING(Airports!A:A),_xlfn._TRO_TRAILING(Airports!E:E),"Code not found")</f>
        <v>HI</v>
      </c>
      <c r="J4474" s="1">
        <v>0.75</v>
      </c>
      <c r="K4474">
        <f>HOUR(Flights[[#This Row],[Scheduled Departure]])</f>
        <v>18</v>
      </c>
      <c r="L4474" s="1">
        <v>0.74652777777777779</v>
      </c>
      <c r="M4474">
        <v>-5</v>
      </c>
      <c r="N4474">
        <v>338</v>
      </c>
      <c r="O4474" s="14">
        <f>Flights[[#This Row],[Length (min)]]/60</f>
        <v>5.6333333333333337</v>
      </c>
      <c r="P4474">
        <v>2486</v>
      </c>
      <c r="Q4474" s="17">
        <f>IFERROR(Flights[[#This Row],[Distance]]/Flights[[#This Row],[Length (hr)]],"")</f>
        <v>441.30177514792894</v>
      </c>
      <c r="R4474" s="1">
        <v>0.91180555555555554</v>
      </c>
      <c r="S4474" s="1">
        <v>0.8979166666666667</v>
      </c>
      <c r="T4474">
        <v>-20</v>
      </c>
      <c r="U4474" t="str">
        <f>IF(Flights[[#This Row],[Arrival Delay]]="","Cancelled",IF(Flights[[#This Row],[Arrival Delay]]&gt;15,"Delayed","On time"))</f>
        <v>On time</v>
      </c>
      <c r="V4474" t="str">
        <f>IF(Flights[[#This Row],[Status]]&lt;&gt;"Delayed","",IF(Flights[[#This Row],[Arrival Delay]]&gt;120,"Severe",IF(Flights[[#This Row],[Arrival Delay]]&gt;60,"Major","Moderate")))</f>
        <v/>
      </c>
      <c r="X4474" t="str">
        <f>IF(OR(AND(Flights[[#This Row],[Status]]="Cancelled",Flights[[#This Row],[Cancellation Reason]]="Airline/Carrier"),Flights[[#This Row],[Delay Type]]="Severe"),"Yes","No")</f>
        <v>No</v>
      </c>
    </row>
    <row r="4475" spans="1:24" x14ac:dyDescent="0.25">
      <c r="A4475" s="3">
        <v>42330</v>
      </c>
      <c r="B4475">
        <f>WEEKNUM(Flights[[#This Row],[Date]],2)</f>
        <v>47</v>
      </c>
      <c r="C4475">
        <f>WEEKDAY(Flights[[#This Row],[Date]],2)</f>
        <v>7</v>
      </c>
      <c r="D4475" t="s">
        <v>865</v>
      </c>
      <c r="E4475" t="s">
        <v>1995</v>
      </c>
      <c r="F4475" t="s">
        <v>0</v>
      </c>
      <c r="G4475" t="s">
        <v>347</v>
      </c>
      <c r="H4475" t="str">
        <f>_xlfn.XLOOKUP(Flights[[#This Row],[Destination]],Airports!$A$1:$A$77,Airports!$D$1:$D$77,"Code not found")</f>
        <v>San Jose</v>
      </c>
      <c r="I4475" t="str" cm="1">
        <f t="array" ref="I4475">_xlfn.XLOOKUP(Flights[[#This Row],[Destination]],_xlfn._TRO_TRAILING(Airports!A:A),_xlfn._TRO_TRAILING(Airports!E:E),"Code not found")</f>
        <v>CA</v>
      </c>
      <c r="J4475" s="1">
        <v>0.82638888888888884</v>
      </c>
      <c r="K4475">
        <f>HOUR(Flights[[#This Row],[Scheduled Departure]])</f>
        <v>19</v>
      </c>
      <c r="L4475" s="1">
        <v>0.82708333333333328</v>
      </c>
      <c r="M4475">
        <v>1</v>
      </c>
      <c r="N4475">
        <v>61</v>
      </c>
      <c r="O4475" s="14">
        <f>Flights[[#This Row],[Length (min)]]/60</f>
        <v>1.0166666666666666</v>
      </c>
      <c r="P4475">
        <v>308</v>
      </c>
      <c r="Q4475" s="17">
        <f>IFERROR(Flights[[#This Row],[Distance]]/Flights[[#This Row],[Length (hr)]],"")</f>
        <v>302.95081967213116</v>
      </c>
      <c r="R4475" s="1">
        <v>0.87152777777777779</v>
      </c>
      <c r="S4475" s="1">
        <v>0.86944444444444446</v>
      </c>
      <c r="T4475">
        <v>-3</v>
      </c>
      <c r="U4475" t="str">
        <f>IF(Flights[[#This Row],[Arrival Delay]]="","Cancelled",IF(Flights[[#This Row],[Arrival Delay]]&gt;15,"Delayed","On time"))</f>
        <v>On time</v>
      </c>
      <c r="V4475" t="str">
        <f>IF(Flights[[#This Row],[Status]]&lt;&gt;"Delayed","",IF(Flights[[#This Row],[Arrival Delay]]&gt;120,"Severe",IF(Flights[[#This Row],[Arrival Delay]]&gt;60,"Major","Moderate")))</f>
        <v/>
      </c>
      <c r="X4475" t="str">
        <f>IF(OR(AND(Flights[[#This Row],[Status]]="Cancelled",Flights[[#This Row],[Cancellation Reason]]="Airline/Carrier"),Flights[[#This Row],[Delay Type]]="Severe"),"Yes","No")</f>
        <v>No</v>
      </c>
    </row>
    <row r="4476" spans="1:24" x14ac:dyDescent="0.25">
      <c r="A4476" s="3">
        <v>42330</v>
      </c>
      <c r="B4476">
        <f>WEEKNUM(Flights[[#This Row],[Date]],2)</f>
        <v>47</v>
      </c>
      <c r="C4476">
        <f>WEEKDAY(Flights[[#This Row],[Date]],2)</f>
        <v>7</v>
      </c>
      <c r="D4476" t="s">
        <v>965</v>
      </c>
      <c r="E4476" t="s">
        <v>1995</v>
      </c>
      <c r="F4476" t="s">
        <v>0</v>
      </c>
      <c r="G4476" t="s">
        <v>9</v>
      </c>
      <c r="H4476" t="str">
        <f>_xlfn.XLOOKUP(Flights[[#This Row],[Destination]],Airports!$A$1:$A$77,Airports!$D$1:$D$77,"Code not found")</f>
        <v>San Francisco</v>
      </c>
      <c r="I4476" t="str" cm="1">
        <f t="array" ref="I4476">_xlfn.XLOOKUP(Flights[[#This Row],[Destination]],_xlfn._TRO_TRAILING(Airports!A:A),_xlfn._TRO_TRAILING(Airports!E:E),"Code not found")</f>
        <v>CA</v>
      </c>
      <c r="J4476" s="1">
        <v>0.85763888888888884</v>
      </c>
      <c r="K4476">
        <f>HOUR(Flights[[#This Row],[Scheduled Departure]])</f>
        <v>20</v>
      </c>
      <c r="L4476" s="1">
        <v>0.85555555555555551</v>
      </c>
      <c r="M4476">
        <v>-3</v>
      </c>
      <c r="N4476">
        <v>72</v>
      </c>
      <c r="O4476" s="14">
        <f>Flights[[#This Row],[Length (min)]]/60</f>
        <v>1.2</v>
      </c>
      <c r="P4476">
        <v>337</v>
      </c>
      <c r="Q4476" s="17">
        <f>IFERROR(Flights[[#This Row],[Distance]]/Flights[[#This Row],[Length (hr)]],"")</f>
        <v>280.83333333333337</v>
      </c>
      <c r="R4476" s="1">
        <v>0.90972222222222221</v>
      </c>
      <c r="S4476" s="1">
        <v>0.90555555555555556</v>
      </c>
      <c r="T4476">
        <v>-6</v>
      </c>
      <c r="U4476" t="str">
        <f>IF(Flights[[#This Row],[Arrival Delay]]="","Cancelled",IF(Flights[[#This Row],[Arrival Delay]]&gt;15,"Delayed","On time"))</f>
        <v>On time</v>
      </c>
      <c r="V4476" t="str">
        <f>IF(Flights[[#This Row],[Status]]&lt;&gt;"Delayed","",IF(Flights[[#This Row],[Arrival Delay]]&gt;120,"Severe",IF(Flights[[#This Row],[Arrival Delay]]&gt;60,"Major","Moderate")))</f>
        <v/>
      </c>
      <c r="X4476" t="str">
        <f>IF(OR(AND(Flights[[#This Row],[Status]]="Cancelled",Flights[[#This Row],[Cancellation Reason]]="Airline/Carrier"),Flights[[#This Row],[Delay Type]]="Severe"),"Yes","No")</f>
        <v>No</v>
      </c>
    </row>
    <row r="4477" spans="1:24" x14ac:dyDescent="0.25">
      <c r="A4477" s="3">
        <v>42331</v>
      </c>
      <c r="B4477">
        <f>WEEKNUM(Flights[[#This Row],[Date]],2)</f>
        <v>48</v>
      </c>
      <c r="C4477">
        <f>WEEKDAY(Flights[[#This Row],[Date]],2)</f>
        <v>1</v>
      </c>
      <c r="D4477" t="s">
        <v>219</v>
      </c>
      <c r="E4477" t="s">
        <v>1987</v>
      </c>
      <c r="F4477" t="s">
        <v>0</v>
      </c>
      <c r="G4477" t="s">
        <v>3</v>
      </c>
      <c r="H4477" t="str">
        <f>_xlfn.XLOOKUP(Flights[[#This Row],[Destination]],Airports!$A$1:$A$77,Airports!$D$1:$D$77,"Code not found")</f>
        <v>Dallas</v>
      </c>
      <c r="I4477" t="str" cm="1">
        <f t="array" ref="I4477">_xlfn.XLOOKUP(Flights[[#This Row],[Destination]],_xlfn._TRO_TRAILING(Airports!A:A),_xlfn._TRO_TRAILING(Airports!E:E),"Code not found")</f>
        <v>TX</v>
      </c>
      <c r="J4477" s="1">
        <v>5.5555555555555552E-2</v>
      </c>
      <c r="K4477">
        <f>HOUR(Flights[[#This Row],[Scheduled Departure]])</f>
        <v>1</v>
      </c>
      <c r="L4477" s="1">
        <v>5.486111111111111E-2</v>
      </c>
      <c r="M4477">
        <v>-1</v>
      </c>
      <c r="N4477">
        <v>156</v>
      </c>
      <c r="O4477" s="14">
        <f>Flights[[#This Row],[Length (min)]]/60</f>
        <v>2.6</v>
      </c>
      <c r="P4477">
        <v>1235</v>
      </c>
      <c r="Q4477" s="17">
        <f>IFERROR(Flights[[#This Row],[Distance]]/Flights[[#This Row],[Length (hr)]],"")</f>
        <v>475</v>
      </c>
      <c r="R4477" s="1">
        <v>0.25833333333333336</v>
      </c>
      <c r="S4477" s="1">
        <v>0.24652777777777779</v>
      </c>
      <c r="T4477">
        <v>-17</v>
      </c>
      <c r="U4477" t="str">
        <f>IF(Flights[[#This Row],[Arrival Delay]]="","Cancelled",IF(Flights[[#This Row],[Arrival Delay]]&gt;15,"Delayed","On time"))</f>
        <v>On time</v>
      </c>
      <c r="V4477" t="str">
        <f>IF(Flights[[#This Row],[Status]]&lt;&gt;"Delayed","",IF(Flights[[#This Row],[Arrival Delay]]&gt;120,"Severe",IF(Flights[[#This Row],[Arrival Delay]]&gt;60,"Major","Moderate")))</f>
        <v/>
      </c>
      <c r="X4477" t="str">
        <f>IF(OR(AND(Flights[[#This Row],[Status]]="Cancelled",Flights[[#This Row],[Cancellation Reason]]="Airline/Carrier"),Flights[[#This Row],[Delay Type]]="Severe"),"Yes","No")</f>
        <v>No</v>
      </c>
    </row>
    <row r="4478" spans="1:24" x14ac:dyDescent="0.25">
      <c r="A4478" s="3">
        <v>42331</v>
      </c>
      <c r="B4478">
        <f>WEEKNUM(Flights[[#This Row],[Date]],2)</f>
        <v>48</v>
      </c>
      <c r="C4478">
        <f>WEEKDAY(Flights[[#This Row],[Date]],2)</f>
        <v>1</v>
      </c>
      <c r="D4478" t="s">
        <v>191</v>
      </c>
      <c r="E4478" t="s">
        <v>1987</v>
      </c>
      <c r="F4478" t="s">
        <v>0</v>
      </c>
      <c r="G4478" t="s">
        <v>28</v>
      </c>
      <c r="H4478" t="str">
        <f>_xlfn.XLOOKUP(Flights[[#This Row],[Destination]],Airports!$A$1:$A$77,Airports!$D$1:$D$77,"Code not found")</f>
        <v>Philadelphia</v>
      </c>
      <c r="I4478" t="str" cm="1">
        <f t="array" ref="I4478">_xlfn.XLOOKUP(Flights[[#This Row],[Destination]],_xlfn._TRO_TRAILING(Airports!A:A),_xlfn._TRO_TRAILING(Airports!E:E),"Code not found")</f>
        <v>PA</v>
      </c>
      <c r="J4478" s="1">
        <v>0.32291666666666669</v>
      </c>
      <c r="K4478">
        <f>HOUR(Flights[[#This Row],[Scheduled Departure]])</f>
        <v>7</v>
      </c>
      <c r="L4478" s="1">
        <v>0.32013888888888886</v>
      </c>
      <c r="M4478">
        <v>-4</v>
      </c>
      <c r="N4478">
        <v>296</v>
      </c>
      <c r="O4478" s="14">
        <f>Flights[[#This Row],[Length (min)]]/60</f>
        <v>4.9333333333333336</v>
      </c>
      <c r="P4478">
        <v>2402</v>
      </c>
      <c r="Q4478" s="17">
        <f>IFERROR(Flights[[#This Row],[Distance]]/Flights[[#This Row],[Length (hr)]],"")</f>
        <v>486.89189189189187</v>
      </c>
      <c r="R4478" s="1">
        <v>0.66111111111111109</v>
      </c>
      <c r="S4478" s="1">
        <v>0.65069444444444446</v>
      </c>
      <c r="T4478">
        <v>-15</v>
      </c>
      <c r="U4478" t="str">
        <f>IF(Flights[[#This Row],[Arrival Delay]]="","Cancelled",IF(Flights[[#This Row],[Arrival Delay]]&gt;15,"Delayed","On time"))</f>
        <v>On time</v>
      </c>
      <c r="V4478" t="str">
        <f>IF(Flights[[#This Row],[Status]]&lt;&gt;"Delayed","",IF(Flights[[#This Row],[Arrival Delay]]&gt;120,"Severe",IF(Flights[[#This Row],[Arrival Delay]]&gt;60,"Major","Moderate")))</f>
        <v/>
      </c>
      <c r="X4478" t="str">
        <f>IF(OR(AND(Flights[[#This Row],[Status]]="Cancelled",Flights[[#This Row],[Cancellation Reason]]="Airline/Carrier"),Flights[[#This Row],[Delay Type]]="Severe"),"Yes","No")</f>
        <v>No</v>
      </c>
    </row>
    <row r="4479" spans="1:24" x14ac:dyDescent="0.25">
      <c r="A4479" s="3">
        <v>42331</v>
      </c>
      <c r="B4479">
        <f>WEEKNUM(Flights[[#This Row],[Date]],2)</f>
        <v>48</v>
      </c>
      <c r="C4479">
        <f>WEEKDAY(Flights[[#This Row],[Date]],2)</f>
        <v>1</v>
      </c>
      <c r="D4479" t="s">
        <v>212</v>
      </c>
      <c r="E4479" t="s">
        <v>1987</v>
      </c>
      <c r="F4479" t="s">
        <v>0</v>
      </c>
      <c r="G4479" t="s">
        <v>16</v>
      </c>
      <c r="H4479" t="str">
        <f>_xlfn.XLOOKUP(Flights[[#This Row],[Destination]],Airports!$A$1:$A$77,Airports!$D$1:$D$77,"Code not found")</f>
        <v>Dulles</v>
      </c>
      <c r="I4479" t="str" cm="1">
        <f t="array" ref="I4479">_xlfn.XLOOKUP(Flights[[#This Row],[Destination]],_xlfn._TRO_TRAILING(Airports!A:A),_xlfn._TRO_TRAILING(Airports!E:E),"Code not found")</f>
        <v>VA</v>
      </c>
      <c r="J4479" s="1">
        <v>0.33333333333333331</v>
      </c>
      <c r="K4479">
        <f>HOUR(Flights[[#This Row],[Scheduled Departure]])</f>
        <v>8</v>
      </c>
      <c r="L4479" s="1">
        <v>0.33263888888888887</v>
      </c>
      <c r="M4479">
        <v>-1</v>
      </c>
      <c r="N4479">
        <v>274</v>
      </c>
      <c r="O4479" s="14">
        <f>Flights[[#This Row],[Length (min)]]/60</f>
        <v>4.5666666666666664</v>
      </c>
      <c r="P4479">
        <v>2288</v>
      </c>
      <c r="Q4479" s="17">
        <f>IFERROR(Flights[[#This Row],[Distance]]/Flights[[#This Row],[Length (hr)]],"")</f>
        <v>501.021897810219</v>
      </c>
      <c r="R4479" s="1">
        <v>0.66180555555555554</v>
      </c>
      <c r="S4479" s="1">
        <v>0.6479166666666667</v>
      </c>
      <c r="T4479">
        <v>-20</v>
      </c>
      <c r="U4479" t="str">
        <f>IF(Flights[[#This Row],[Arrival Delay]]="","Cancelled",IF(Flights[[#This Row],[Arrival Delay]]&gt;15,"Delayed","On time"))</f>
        <v>On time</v>
      </c>
      <c r="V4479" t="str">
        <f>IF(Flights[[#This Row],[Status]]&lt;&gt;"Delayed","",IF(Flights[[#This Row],[Arrival Delay]]&gt;120,"Severe",IF(Flights[[#This Row],[Arrival Delay]]&gt;60,"Major","Moderate")))</f>
        <v/>
      </c>
      <c r="X4479" t="str">
        <f>IF(OR(AND(Flights[[#This Row],[Status]]="Cancelled",Flights[[#This Row],[Cancellation Reason]]="Airline/Carrier"),Flights[[#This Row],[Delay Type]]="Severe"),"Yes","No")</f>
        <v>No</v>
      </c>
    </row>
    <row r="4480" spans="1:24" x14ac:dyDescent="0.25">
      <c r="A4480" s="3">
        <v>42331</v>
      </c>
      <c r="B4480">
        <f>WEEKNUM(Flights[[#This Row],[Date]],2)</f>
        <v>48</v>
      </c>
      <c r="C4480">
        <f>WEEKDAY(Flights[[#This Row],[Date]],2)</f>
        <v>1</v>
      </c>
      <c r="D4480" t="s">
        <v>450</v>
      </c>
      <c r="E4480" t="s">
        <v>1998</v>
      </c>
      <c r="F4480" t="s">
        <v>0</v>
      </c>
      <c r="G4480" t="s">
        <v>273</v>
      </c>
      <c r="H4480" t="str">
        <f>_xlfn.XLOOKUP(Flights[[#This Row],[Destination]],Airports!$A$1:$A$77,Airports!$D$1:$D$77,"Code not found")</f>
        <v>Denver</v>
      </c>
      <c r="I4480" t="str" cm="1">
        <f t="array" ref="I4480">_xlfn.XLOOKUP(Flights[[#This Row],[Destination]],_xlfn._TRO_TRAILING(Airports!A:A),_xlfn._TRO_TRAILING(Airports!E:E),"Code not found")</f>
        <v>CO</v>
      </c>
      <c r="J4480" s="1">
        <v>0.40763888888888888</v>
      </c>
      <c r="K4480">
        <f>HOUR(Flights[[#This Row],[Scheduled Departure]])</f>
        <v>9</v>
      </c>
      <c r="L4480" s="1">
        <v>0.43680555555555556</v>
      </c>
      <c r="M4480">
        <v>42</v>
      </c>
      <c r="N4480">
        <v>139</v>
      </c>
      <c r="O4480" s="14">
        <f>Flights[[#This Row],[Length (min)]]/60</f>
        <v>2.3166666666666669</v>
      </c>
      <c r="P4480">
        <v>862</v>
      </c>
      <c r="Q4480" s="17">
        <f>IFERROR(Flights[[#This Row],[Distance]]/Flights[[#This Row],[Length (hr)]],"")</f>
        <v>372.08633093525174</v>
      </c>
      <c r="R4480" s="1">
        <v>0.5444444444444444</v>
      </c>
      <c r="S4480" s="1">
        <v>0.57499999999999996</v>
      </c>
      <c r="T4480">
        <v>44</v>
      </c>
      <c r="U4480" t="str">
        <f>IF(Flights[[#This Row],[Arrival Delay]]="","Cancelled",IF(Flights[[#This Row],[Arrival Delay]]&gt;15,"Delayed","On time"))</f>
        <v>Delayed</v>
      </c>
      <c r="V4480" t="str">
        <f>IF(Flights[[#This Row],[Status]]&lt;&gt;"Delayed","",IF(Flights[[#This Row],[Arrival Delay]]&gt;120,"Severe",IF(Flights[[#This Row],[Arrival Delay]]&gt;60,"Major","Moderate")))</f>
        <v>Moderate</v>
      </c>
      <c r="X4480" t="str">
        <f>IF(OR(AND(Flights[[#This Row],[Status]]="Cancelled",Flights[[#This Row],[Cancellation Reason]]="Airline/Carrier"),Flights[[#This Row],[Delay Type]]="Severe"),"Yes","No")</f>
        <v>No</v>
      </c>
    </row>
    <row r="4481" spans="1:24" x14ac:dyDescent="0.25">
      <c r="A4481" s="3">
        <v>42331</v>
      </c>
      <c r="B4481">
        <f>WEEKNUM(Flights[[#This Row],[Date]],2)</f>
        <v>48</v>
      </c>
      <c r="C4481">
        <f>WEEKDAY(Flights[[#This Row],[Date]],2)</f>
        <v>1</v>
      </c>
      <c r="D4481" t="s">
        <v>565</v>
      </c>
      <c r="E4481" t="s">
        <v>1996</v>
      </c>
      <c r="F4481" t="s">
        <v>0</v>
      </c>
      <c r="G4481" t="s">
        <v>15</v>
      </c>
      <c r="H4481" t="str">
        <f>_xlfn.XLOOKUP(Flights[[#This Row],[Destination]],Airports!$A$1:$A$77,Airports!$D$1:$D$77,"Code not found")</f>
        <v>Las Vegas</v>
      </c>
      <c r="I4481" t="str" cm="1">
        <f t="array" ref="I4481">_xlfn.XLOOKUP(Flights[[#This Row],[Destination]],_xlfn._TRO_TRAILING(Airports!A:A),_xlfn._TRO_TRAILING(Airports!E:E),"Code not found")</f>
        <v>NV</v>
      </c>
      <c r="J4481" s="1">
        <v>0.63194444444444442</v>
      </c>
      <c r="K4481">
        <f>HOUR(Flights[[#This Row],[Scheduled Departure]])</f>
        <v>15</v>
      </c>
      <c r="L4481" s="1">
        <v>0.64513888888888893</v>
      </c>
      <c r="M4481">
        <v>19</v>
      </c>
      <c r="N4481">
        <v>54</v>
      </c>
      <c r="O4481" s="14">
        <f>Flights[[#This Row],[Length (min)]]/60</f>
        <v>0.9</v>
      </c>
      <c r="P4481">
        <v>236</v>
      </c>
      <c r="Q4481" s="17">
        <f>IFERROR(Flights[[#This Row],[Distance]]/Flights[[#This Row],[Length (hr)]],"")</f>
        <v>262.22222222222223</v>
      </c>
      <c r="R4481" s="1">
        <v>0.67708333333333337</v>
      </c>
      <c r="S4481" s="1">
        <v>0.68263888888888891</v>
      </c>
      <c r="T4481">
        <v>8</v>
      </c>
      <c r="U4481" t="str">
        <f>IF(Flights[[#This Row],[Arrival Delay]]="","Cancelled",IF(Flights[[#This Row],[Arrival Delay]]&gt;15,"Delayed","On time"))</f>
        <v>On time</v>
      </c>
      <c r="V4481" t="str">
        <f>IF(Flights[[#This Row],[Status]]&lt;&gt;"Delayed","",IF(Flights[[#This Row],[Arrival Delay]]&gt;120,"Severe",IF(Flights[[#This Row],[Arrival Delay]]&gt;60,"Major","Moderate")))</f>
        <v/>
      </c>
      <c r="X4481" t="str">
        <f>IF(OR(AND(Flights[[#This Row],[Status]]="Cancelled",Flights[[#This Row],[Cancellation Reason]]="Airline/Carrier"),Flights[[#This Row],[Delay Type]]="Severe"),"Yes","No")</f>
        <v>No</v>
      </c>
    </row>
    <row r="4482" spans="1:24" x14ac:dyDescent="0.25">
      <c r="A4482" s="3">
        <v>42331</v>
      </c>
      <c r="B4482">
        <f>WEEKNUM(Flights[[#This Row],[Date]],2)</f>
        <v>48</v>
      </c>
      <c r="C4482">
        <f>WEEKDAY(Flights[[#This Row],[Date]],2)</f>
        <v>1</v>
      </c>
      <c r="D4482" t="s">
        <v>594</v>
      </c>
      <c r="E4482" t="s">
        <v>1991</v>
      </c>
      <c r="F4482" t="s">
        <v>0</v>
      </c>
      <c r="G4482" t="s">
        <v>24</v>
      </c>
      <c r="H4482" t="str">
        <f>_xlfn.XLOOKUP(Flights[[#This Row],[Destination]],Airports!$A$1:$A$77,Airports!$D$1:$D$77,"Code not found")</f>
        <v>Portland</v>
      </c>
      <c r="I4482" t="str" cm="1">
        <f t="array" ref="I4482">_xlfn.XLOOKUP(Flights[[#This Row],[Destination]],_xlfn._TRO_TRAILING(Airports!A:A),_xlfn._TRO_TRAILING(Airports!E:E),"Code not found")</f>
        <v>OR</v>
      </c>
      <c r="J4482" s="1">
        <v>0.70138888888888884</v>
      </c>
      <c r="K4482">
        <f>HOUR(Flights[[#This Row],[Scheduled Departure]])</f>
        <v>16</v>
      </c>
      <c r="L4482" s="1">
        <v>0.69722222222222219</v>
      </c>
      <c r="M4482">
        <v>-6</v>
      </c>
      <c r="N4482">
        <v>139</v>
      </c>
      <c r="O4482" s="14">
        <f>Flights[[#This Row],[Length (min)]]/60</f>
        <v>2.3166666666666669</v>
      </c>
      <c r="P4482">
        <v>834</v>
      </c>
      <c r="Q4482" s="17">
        <f>IFERROR(Flights[[#This Row],[Distance]]/Flights[[#This Row],[Length (hr)]],"")</f>
        <v>359.99999999999994</v>
      </c>
      <c r="R4482" s="1">
        <v>0.80208333333333337</v>
      </c>
      <c r="S4482" s="1">
        <v>0.79374999999999996</v>
      </c>
      <c r="T4482">
        <v>-12</v>
      </c>
      <c r="U4482" t="str">
        <f>IF(Flights[[#This Row],[Arrival Delay]]="","Cancelled",IF(Flights[[#This Row],[Arrival Delay]]&gt;15,"Delayed","On time"))</f>
        <v>On time</v>
      </c>
      <c r="V4482" t="str">
        <f>IF(Flights[[#This Row],[Status]]&lt;&gt;"Delayed","",IF(Flights[[#This Row],[Arrival Delay]]&gt;120,"Severe",IF(Flights[[#This Row],[Arrival Delay]]&gt;60,"Major","Moderate")))</f>
        <v/>
      </c>
      <c r="X4482" t="str">
        <f>IF(OR(AND(Flights[[#This Row],[Status]]="Cancelled",Flights[[#This Row],[Cancellation Reason]]="Airline/Carrier"),Flights[[#This Row],[Delay Type]]="Severe"),"Yes","No")</f>
        <v>No</v>
      </c>
    </row>
    <row r="4483" spans="1:24" x14ac:dyDescent="0.25">
      <c r="A4483" s="3">
        <v>42331</v>
      </c>
      <c r="B4483">
        <f>WEEKNUM(Flights[[#This Row],[Date]],2)</f>
        <v>48</v>
      </c>
      <c r="C4483">
        <f>WEEKDAY(Flights[[#This Row],[Date]],2)</f>
        <v>1</v>
      </c>
      <c r="D4483" t="s">
        <v>623</v>
      </c>
      <c r="E4483" t="s">
        <v>1994</v>
      </c>
      <c r="F4483" t="s">
        <v>0</v>
      </c>
      <c r="G4483" t="s">
        <v>287</v>
      </c>
      <c r="H4483" t="str">
        <f>_xlfn.XLOOKUP(Flights[[#This Row],[Destination]],Airports!$A$1:$A$77,Airports!$D$1:$D$77,"Code not found")</f>
        <v>Spokane</v>
      </c>
      <c r="I4483" t="str" cm="1">
        <f t="array" ref="I4483">_xlfn.XLOOKUP(Flights[[#This Row],[Destination]],_xlfn._TRO_TRAILING(Airports!A:A),_xlfn._TRO_TRAILING(Airports!E:E),"Code not found")</f>
        <v>WA</v>
      </c>
      <c r="J4483" s="1">
        <v>0.78125</v>
      </c>
      <c r="K4483">
        <f>HOUR(Flights[[#This Row],[Scheduled Departure]])</f>
        <v>18</v>
      </c>
      <c r="L4483" s="1">
        <v>0.77916666666666667</v>
      </c>
      <c r="M4483">
        <v>-3</v>
      </c>
      <c r="N4483">
        <v>139</v>
      </c>
      <c r="O4483" s="14">
        <f>Flights[[#This Row],[Length (min)]]/60</f>
        <v>2.3166666666666669</v>
      </c>
      <c r="P4483">
        <v>945</v>
      </c>
      <c r="Q4483" s="17">
        <f>IFERROR(Flights[[#This Row],[Distance]]/Flights[[#This Row],[Length (hr)]],"")</f>
        <v>407.91366906474815</v>
      </c>
      <c r="R4483" s="1">
        <v>0.89722222222222225</v>
      </c>
      <c r="S4483" s="1">
        <v>0.87569444444444444</v>
      </c>
      <c r="T4483">
        <v>-31</v>
      </c>
      <c r="U4483" t="str">
        <f>IF(Flights[[#This Row],[Arrival Delay]]="","Cancelled",IF(Flights[[#This Row],[Arrival Delay]]&gt;15,"Delayed","On time"))</f>
        <v>On time</v>
      </c>
      <c r="V4483" t="str">
        <f>IF(Flights[[#This Row],[Status]]&lt;&gt;"Delayed","",IF(Flights[[#This Row],[Arrival Delay]]&gt;120,"Severe",IF(Flights[[#This Row],[Arrival Delay]]&gt;60,"Major","Moderate")))</f>
        <v/>
      </c>
      <c r="X4483" t="str">
        <f>IF(OR(AND(Flights[[#This Row],[Status]]="Cancelled",Flights[[#This Row],[Cancellation Reason]]="Airline/Carrier"),Flights[[#This Row],[Delay Type]]="Severe"),"Yes","No")</f>
        <v>No</v>
      </c>
    </row>
    <row r="4484" spans="1:24" x14ac:dyDescent="0.25">
      <c r="A4484" s="3">
        <v>42331</v>
      </c>
      <c r="B4484">
        <f>WEEKNUM(Flights[[#This Row],[Date]],2)</f>
        <v>48</v>
      </c>
      <c r="C4484">
        <f>WEEKDAY(Flights[[#This Row],[Date]],2)</f>
        <v>1</v>
      </c>
      <c r="D4484" t="s">
        <v>1551</v>
      </c>
      <c r="E4484" t="s">
        <v>1991</v>
      </c>
      <c r="F4484" t="s">
        <v>0</v>
      </c>
      <c r="G4484" t="s">
        <v>24</v>
      </c>
      <c r="H4484" t="str">
        <f>_xlfn.XLOOKUP(Flights[[#This Row],[Destination]],Airports!$A$1:$A$77,Airports!$D$1:$D$77,"Code not found")</f>
        <v>Portland</v>
      </c>
      <c r="I4484" t="str" cm="1">
        <f t="array" ref="I4484">_xlfn.XLOOKUP(Flights[[#This Row],[Destination]],_xlfn._TRO_TRAILING(Airports!A:A),_xlfn._TRO_TRAILING(Airports!E:E),"Code not found")</f>
        <v>OR</v>
      </c>
      <c r="J4484" s="1">
        <v>0.81944444444444442</v>
      </c>
      <c r="K4484">
        <f>HOUR(Flights[[#This Row],[Scheduled Departure]])</f>
        <v>19</v>
      </c>
      <c r="L4484" s="1">
        <v>0.81597222222222221</v>
      </c>
      <c r="M4484">
        <v>-5</v>
      </c>
      <c r="N4484">
        <v>142</v>
      </c>
      <c r="O4484" s="14">
        <f>Flights[[#This Row],[Length (min)]]/60</f>
        <v>2.3666666666666667</v>
      </c>
      <c r="P4484">
        <v>834</v>
      </c>
      <c r="Q4484" s="17">
        <f>IFERROR(Flights[[#This Row],[Distance]]/Flights[[#This Row],[Length (hr)]],"")</f>
        <v>352.3943661971831</v>
      </c>
      <c r="R4484" s="1">
        <v>0.92291666666666672</v>
      </c>
      <c r="S4484" s="1">
        <v>0.9145833333333333</v>
      </c>
      <c r="T4484">
        <v>-12</v>
      </c>
      <c r="U4484" t="str">
        <f>IF(Flights[[#This Row],[Arrival Delay]]="","Cancelled",IF(Flights[[#This Row],[Arrival Delay]]&gt;15,"Delayed","On time"))</f>
        <v>On time</v>
      </c>
      <c r="V4484" t="str">
        <f>IF(Flights[[#This Row],[Status]]&lt;&gt;"Delayed","",IF(Flights[[#This Row],[Arrival Delay]]&gt;120,"Severe",IF(Flights[[#This Row],[Arrival Delay]]&gt;60,"Major","Moderate")))</f>
        <v/>
      </c>
      <c r="X4484" t="str">
        <f>IF(OR(AND(Flights[[#This Row],[Status]]="Cancelled",Flights[[#This Row],[Cancellation Reason]]="Airline/Carrier"),Flights[[#This Row],[Delay Type]]="Severe"),"Yes","No")</f>
        <v>No</v>
      </c>
    </row>
    <row r="4485" spans="1:24" x14ac:dyDescent="0.25">
      <c r="A4485" s="3">
        <v>42332</v>
      </c>
      <c r="B4485">
        <f>WEEKNUM(Flights[[#This Row],[Date]],2)</f>
        <v>48</v>
      </c>
      <c r="C4485">
        <f>WEEKDAY(Flights[[#This Row],[Date]],2)</f>
        <v>2</v>
      </c>
      <c r="D4485" t="s">
        <v>397</v>
      </c>
      <c r="E4485" t="s">
        <v>1994</v>
      </c>
      <c r="F4485" t="s">
        <v>0</v>
      </c>
      <c r="G4485" t="s">
        <v>339</v>
      </c>
      <c r="H4485" t="str">
        <f>_xlfn.XLOOKUP(Flights[[#This Row],[Destination]],Airports!$A$1:$A$77,Airports!$D$1:$D$77,"Code not found")</f>
        <v>San Diego</v>
      </c>
      <c r="I4485" t="str" cm="1">
        <f t="array" ref="I4485">_xlfn.XLOOKUP(Flights[[#This Row],[Destination]],_xlfn._TRO_TRAILING(Airports!A:A),_xlfn._TRO_TRAILING(Airports!E:E),"Code not found")</f>
        <v>CA</v>
      </c>
      <c r="J4485" s="1">
        <v>0.25694444444444442</v>
      </c>
      <c r="K4485">
        <f>HOUR(Flights[[#This Row],[Scheduled Departure]])</f>
        <v>6</v>
      </c>
      <c r="L4485" s="1">
        <v>0.25138888888888888</v>
      </c>
      <c r="M4485">
        <v>-8</v>
      </c>
      <c r="N4485">
        <v>52</v>
      </c>
      <c r="O4485" s="14">
        <f>Flights[[#This Row],[Length (min)]]/60</f>
        <v>0.8666666666666667</v>
      </c>
      <c r="P4485">
        <v>109</v>
      </c>
      <c r="Q4485" s="17">
        <f>IFERROR(Flights[[#This Row],[Distance]]/Flights[[#This Row],[Length (hr)]],"")</f>
        <v>125.76923076923076</v>
      </c>
      <c r="R4485" s="1">
        <v>0.2951388888888889</v>
      </c>
      <c r="S4485" s="1">
        <v>0.28749999999999998</v>
      </c>
      <c r="T4485">
        <v>-11</v>
      </c>
      <c r="U4485" t="str">
        <f>IF(Flights[[#This Row],[Arrival Delay]]="","Cancelled",IF(Flights[[#This Row],[Arrival Delay]]&gt;15,"Delayed","On time"))</f>
        <v>On time</v>
      </c>
      <c r="V4485" t="str">
        <f>IF(Flights[[#This Row],[Status]]&lt;&gt;"Delayed","",IF(Flights[[#This Row],[Arrival Delay]]&gt;120,"Severe",IF(Flights[[#This Row],[Arrival Delay]]&gt;60,"Major","Moderate")))</f>
        <v/>
      </c>
      <c r="X4485" t="str">
        <f>IF(OR(AND(Flights[[#This Row],[Status]]="Cancelled",Flights[[#This Row],[Cancellation Reason]]="Airline/Carrier"),Flights[[#This Row],[Delay Type]]="Severe"),"Yes","No")</f>
        <v>No</v>
      </c>
    </row>
    <row r="4486" spans="1:24" x14ac:dyDescent="0.25">
      <c r="A4486" s="3">
        <v>42332</v>
      </c>
      <c r="B4486">
        <f>WEEKNUM(Flights[[#This Row],[Date]],2)</f>
        <v>48</v>
      </c>
      <c r="C4486">
        <f>WEEKDAY(Flights[[#This Row],[Date]],2)</f>
        <v>2</v>
      </c>
      <c r="D4486" t="s">
        <v>1948</v>
      </c>
      <c r="E4486" t="s">
        <v>1995</v>
      </c>
      <c r="F4486" t="s">
        <v>0</v>
      </c>
      <c r="G4486" t="s">
        <v>29</v>
      </c>
      <c r="H4486" t="str">
        <f>_xlfn.XLOOKUP(Flights[[#This Row],[Destination]],Airports!$A$1:$A$77,Airports!$D$1:$D$77,"Code not found")</f>
        <v>Phoenix</v>
      </c>
      <c r="I4486" t="str" cm="1">
        <f t="array" ref="I4486">_xlfn.XLOOKUP(Flights[[#This Row],[Destination]],_xlfn._TRO_TRAILING(Airports!A:A),_xlfn._TRO_TRAILING(Airports!E:E),"Code not found")</f>
        <v>AZ</v>
      </c>
      <c r="J4486" s="1">
        <v>0.3923611111111111</v>
      </c>
      <c r="K4486">
        <f>HOUR(Flights[[#This Row],[Scheduled Departure]])</f>
        <v>9</v>
      </c>
      <c r="L4486" s="1">
        <v>0.41041666666666665</v>
      </c>
      <c r="M4486">
        <v>26</v>
      </c>
      <c r="N4486">
        <v>65</v>
      </c>
      <c r="O4486" s="14">
        <f>Flights[[#This Row],[Length (min)]]/60</f>
        <v>1.0833333333333333</v>
      </c>
      <c r="P4486">
        <v>370</v>
      </c>
      <c r="Q4486" s="17">
        <f>IFERROR(Flights[[#This Row],[Distance]]/Flights[[#This Row],[Length (hr)]],"")</f>
        <v>341.53846153846155</v>
      </c>
      <c r="R4486" s="1">
        <v>0.4861111111111111</v>
      </c>
      <c r="S4486" s="1">
        <v>0.49722222222222223</v>
      </c>
      <c r="T4486">
        <v>16</v>
      </c>
      <c r="U4486" t="str">
        <f>IF(Flights[[#This Row],[Arrival Delay]]="","Cancelled",IF(Flights[[#This Row],[Arrival Delay]]&gt;15,"Delayed","On time"))</f>
        <v>Delayed</v>
      </c>
      <c r="V4486" t="str">
        <f>IF(Flights[[#This Row],[Status]]&lt;&gt;"Delayed","",IF(Flights[[#This Row],[Arrival Delay]]&gt;120,"Severe",IF(Flights[[#This Row],[Arrival Delay]]&gt;60,"Major","Moderate")))</f>
        <v>Moderate</v>
      </c>
      <c r="X4486" t="str">
        <f>IF(OR(AND(Flights[[#This Row],[Status]]="Cancelled",Flights[[#This Row],[Cancellation Reason]]="Airline/Carrier"),Flights[[#This Row],[Delay Type]]="Severe"),"Yes","No")</f>
        <v>No</v>
      </c>
    </row>
    <row r="4487" spans="1:24" x14ac:dyDescent="0.25">
      <c r="A4487" s="3">
        <v>42332</v>
      </c>
      <c r="B4487">
        <f>WEEKNUM(Flights[[#This Row],[Date]],2)</f>
        <v>48</v>
      </c>
      <c r="C4487">
        <f>WEEKDAY(Flights[[#This Row],[Date]],2)</f>
        <v>2</v>
      </c>
      <c r="D4487" t="s">
        <v>492</v>
      </c>
      <c r="E4487" t="s">
        <v>1989</v>
      </c>
      <c r="F4487" t="s">
        <v>0</v>
      </c>
      <c r="G4487" t="s">
        <v>31</v>
      </c>
      <c r="H4487" t="str">
        <f>_xlfn.XLOOKUP(Flights[[#This Row],[Destination]],Airports!$A$1:$A$77,Airports!$D$1:$D$77,"Code not found")</f>
        <v>Raleigh</v>
      </c>
      <c r="I4487" t="str" cm="1">
        <f t="array" ref="I4487">_xlfn.XLOOKUP(Flights[[#This Row],[Destination]],_xlfn._TRO_TRAILING(Airports!A:A),_xlfn._TRO_TRAILING(Airports!E:E),"Code not found")</f>
        <v>NC</v>
      </c>
      <c r="J4487" s="1">
        <v>0.41319444444444442</v>
      </c>
      <c r="K4487">
        <f>HOUR(Flights[[#This Row],[Scheduled Departure]])</f>
        <v>9</v>
      </c>
      <c r="L4487" s="1">
        <v>0.41319444444444442</v>
      </c>
      <c r="M4487">
        <v>0</v>
      </c>
      <c r="N4487">
        <v>284</v>
      </c>
      <c r="O4487" s="14">
        <f>Flights[[#This Row],[Length (min)]]/60</f>
        <v>4.7333333333333334</v>
      </c>
      <c r="P4487">
        <v>2239</v>
      </c>
      <c r="Q4487" s="17">
        <f>IFERROR(Flights[[#This Row],[Distance]]/Flights[[#This Row],[Length (hr)]],"")</f>
        <v>473.02816901408448</v>
      </c>
      <c r="R4487" s="1">
        <v>0.72986111111111107</v>
      </c>
      <c r="S4487" s="1">
        <v>0.73541666666666672</v>
      </c>
      <c r="T4487">
        <v>8</v>
      </c>
      <c r="U4487" t="str">
        <f>IF(Flights[[#This Row],[Arrival Delay]]="","Cancelled",IF(Flights[[#This Row],[Arrival Delay]]&gt;15,"Delayed","On time"))</f>
        <v>On time</v>
      </c>
      <c r="V4487" t="str">
        <f>IF(Flights[[#This Row],[Status]]&lt;&gt;"Delayed","",IF(Flights[[#This Row],[Arrival Delay]]&gt;120,"Severe",IF(Flights[[#This Row],[Arrival Delay]]&gt;60,"Major","Moderate")))</f>
        <v/>
      </c>
      <c r="X4487" t="str">
        <f>IF(OR(AND(Flights[[#This Row],[Status]]="Cancelled",Flights[[#This Row],[Cancellation Reason]]="Airline/Carrier"),Flights[[#This Row],[Delay Type]]="Severe"),"Yes","No")</f>
        <v>No</v>
      </c>
    </row>
    <row r="4488" spans="1:24" x14ac:dyDescent="0.25">
      <c r="A4488" s="3">
        <v>42332</v>
      </c>
      <c r="B4488">
        <f>WEEKNUM(Flights[[#This Row],[Date]],2)</f>
        <v>48</v>
      </c>
      <c r="C4488">
        <f>WEEKDAY(Flights[[#This Row],[Date]],2)</f>
        <v>2</v>
      </c>
      <c r="D4488" t="s">
        <v>176</v>
      </c>
      <c r="E4488" t="s">
        <v>1987</v>
      </c>
      <c r="F4488" t="s">
        <v>0</v>
      </c>
      <c r="G4488" t="s">
        <v>9</v>
      </c>
      <c r="H4488" t="str">
        <f>_xlfn.XLOOKUP(Flights[[#This Row],[Destination]],Airports!$A$1:$A$77,Airports!$D$1:$D$77,"Code not found")</f>
        <v>San Francisco</v>
      </c>
      <c r="I4488" t="str" cm="1">
        <f t="array" ref="I4488">_xlfn.XLOOKUP(Flights[[#This Row],[Destination]],_xlfn._TRO_TRAILING(Airports!A:A),_xlfn._TRO_TRAILING(Airports!E:E),"Code not found")</f>
        <v>CA</v>
      </c>
      <c r="J4488" s="1">
        <v>0.51041666666666663</v>
      </c>
      <c r="K4488">
        <f>HOUR(Flights[[#This Row],[Scheduled Departure]])</f>
        <v>12</v>
      </c>
      <c r="L4488" s="1">
        <v>0.50624999999999998</v>
      </c>
      <c r="M4488">
        <v>-6</v>
      </c>
      <c r="N4488">
        <v>78</v>
      </c>
      <c r="O4488" s="14">
        <f>Flights[[#This Row],[Length (min)]]/60</f>
        <v>1.3</v>
      </c>
      <c r="P4488">
        <v>337</v>
      </c>
      <c r="Q4488" s="17">
        <f>IFERROR(Flights[[#This Row],[Distance]]/Flights[[#This Row],[Length (hr)]],"")</f>
        <v>259.23076923076923</v>
      </c>
      <c r="R4488" s="1">
        <v>0.56736111111111109</v>
      </c>
      <c r="S4488" s="1">
        <v>0.56041666666666667</v>
      </c>
      <c r="T4488">
        <v>-10</v>
      </c>
      <c r="U4488" t="str">
        <f>IF(Flights[[#This Row],[Arrival Delay]]="","Cancelled",IF(Flights[[#This Row],[Arrival Delay]]&gt;15,"Delayed","On time"))</f>
        <v>On time</v>
      </c>
      <c r="V4488" t="str">
        <f>IF(Flights[[#This Row],[Status]]&lt;&gt;"Delayed","",IF(Flights[[#This Row],[Arrival Delay]]&gt;120,"Severe",IF(Flights[[#This Row],[Arrival Delay]]&gt;60,"Major","Moderate")))</f>
        <v/>
      </c>
      <c r="X4488" t="str">
        <f>IF(OR(AND(Flights[[#This Row],[Status]]="Cancelled",Flights[[#This Row],[Cancellation Reason]]="Airline/Carrier"),Flights[[#This Row],[Delay Type]]="Severe"),"Yes","No")</f>
        <v>No</v>
      </c>
    </row>
    <row r="4489" spans="1:24" x14ac:dyDescent="0.25">
      <c r="A4489" s="3">
        <v>42332</v>
      </c>
      <c r="B4489">
        <f>WEEKNUM(Flights[[#This Row],[Date]],2)</f>
        <v>48</v>
      </c>
      <c r="C4489">
        <f>WEEKDAY(Flights[[#This Row],[Date]],2)</f>
        <v>2</v>
      </c>
      <c r="D4489" t="s">
        <v>979</v>
      </c>
      <c r="E4489" t="s">
        <v>1990</v>
      </c>
      <c r="F4489" t="s">
        <v>0</v>
      </c>
      <c r="G4489" t="s">
        <v>9</v>
      </c>
      <c r="H4489" t="str">
        <f>_xlfn.XLOOKUP(Flights[[#This Row],[Destination]],Airports!$A$1:$A$77,Airports!$D$1:$D$77,"Code not found")</f>
        <v>San Francisco</v>
      </c>
      <c r="I4489" t="str" cm="1">
        <f t="array" ref="I4489">_xlfn.XLOOKUP(Flights[[#This Row],[Destination]],_xlfn._TRO_TRAILING(Airports!A:A),_xlfn._TRO_TRAILING(Airports!E:E),"Code not found")</f>
        <v>CA</v>
      </c>
      <c r="J4489" s="1">
        <v>0.53194444444444444</v>
      </c>
      <c r="K4489">
        <f>HOUR(Flights[[#This Row],[Scheduled Departure]])</f>
        <v>12</v>
      </c>
      <c r="L4489" s="1">
        <v>0.54374999999999996</v>
      </c>
      <c r="M4489">
        <v>17</v>
      </c>
      <c r="N4489">
        <v>77</v>
      </c>
      <c r="O4489" s="14">
        <f>Flights[[#This Row],[Length (min)]]/60</f>
        <v>1.2833333333333334</v>
      </c>
      <c r="P4489">
        <v>337</v>
      </c>
      <c r="Q4489" s="17">
        <f>IFERROR(Flights[[#This Row],[Distance]]/Flights[[#This Row],[Length (hr)]],"")</f>
        <v>262.59740259740255</v>
      </c>
      <c r="R4489" s="1">
        <v>0.59652777777777777</v>
      </c>
      <c r="S4489" s="1">
        <v>0.59722222222222221</v>
      </c>
      <c r="T4489">
        <v>1</v>
      </c>
      <c r="U4489" t="str">
        <f>IF(Flights[[#This Row],[Arrival Delay]]="","Cancelled",IF(Flights[[#This Row],[Arrival Delay]]&gt;15,"Delayed","On time"))</f>
        <v>On time</v>
      </c>
      <c r="V4489" t="str">
        <f>IF(Flights[[#This Row],[Status]]&lt;&gt;"Delayed","",IF(Flights[[#This Row],[Arrival Delay]]&gt;120,"Severe",IF(Flights[[#This Row],[Arrival Delay]]&gt;60,"Major","Moderate")))</f>
        <v/>
      </c>
      <c r="X4489" t="str">
        <f>IF(OR(AND(Flights[[#This Row],[Status]]="Cancelled",Flights[[#This Row],[Cancellation Reason]]="Airline/Carrier"),Flights[[#This Row],[Delay Type]]="Severe"),"Yes","No")</f>
        <v>No</v>
      </c>
    </row>
    <row r="4490" spans="1:24" x14ac:dyDescent="0.25">
      <c r="A4490" s="3">
        <v>42332</v>
      </c>
      <c r="B4490">
        <f>WEEKNUM(Flights[[#This Row],[Date]],2)</f>
        <v>48</v>
      </c>
      <c r="C4490">
        <f>WEEKDAY(Flights[[#This Row],[Date]],2)</f>
        <v>2</v>
      </c>
      <c r="D4490" t="s">
        <v>1231</v>
      </c>
      <c r="E4490" t="s">
        <v>1994</v>
      </c>
      <c r="F4490" t="s">
        <v>0</v>
      </c>
      <c r="G4490" t="s">
        <v>349</v>
      </c>
      <c r="H4490" t="str">
        <f>_xlfn.XLOOKUP(Flights[[#This Row],[Destination]],Airports!$A$1:$A$77,Airports!$D$1:$D$77,"Code not found")</f>
        <v>Salt Lake City</v>
      </c>
      <c r="I4490" t="str" cm="1">
        <f t="array" ref="I4490">_xlfn.XLOOKUP(Flights[[#This Row],[Destination]],_xlfn._TRO_TRAILING(Airports!A:A),_xlfn._TRO_TRAILING(Airports!E:E),"Code not found")</f>
        <v>UT</v>
      </c>
      <c r="J4490" s="1">
        <v>0.57222222222222219</v>
      </c>
      <c r="K4490">
        <f>HOUR(Flights[[#This Row],[Scheduled Departure]])</f>
        <v>13</v>
      </c>
      <c r="L4490" s="1">
        <v>0.5854166666666667</v>
      </c>
      <c r="M4490">
        <v>19</v>
      </c>
      <c r="N4490">
        <v>98</v>
      </c>
      <c r="O4490" s="14">
        <f>Flights[[#This Row],[Length (min)]]/60</f>
        <v>1.6333333333333333</v>
      </c>
      <c r="P4490">
        <v>590</v>
      </c>
      <c r="Q4490" s="17">
        <f>IFERROR(Flights[[#This Row],[Distance]]/Flights[[#This Row],[Length (hr)]],"")</f>
        <v>361.22448979591837</v>
      </c>
      <c r="R4490" s="1">
        <v>0.69374999999999998</v>
      </c>
      <c r="S4490" s="1">
        <v>0.69513888888888886</v>
      </c>
      <c r="T4490">
        <v>2</v>
      </c>
      <c r="U4490" t="str">
        <f>IF(Flights[[#This Row],[Arrival Delay]]="","Cancelled",IF(Flights[[#This Row],[Arrival Delay]]&gt;15,"Delayed","On time"))</f>
        <v>On time</v>
      </c>
      <c r="V4490" t="str">
        <f>IF(Flights[[#This Row],[Status]]&lt;&gt;"Delayed","",IF(Flights[[#This Row],[Arrival Delay]]&gt;120,"Severe",IF(Flights[[#This Row],[Arrival Delay]]&gt;60,"Major","Moderate")))</f>
        <v/>
      </c>
      <c r="X4490" t="str">
        <f>IF(OR(AND(Flights[[#This Row],[Status]]="Cancelled",Flights[[#This Row],[Cancellation Reason]]="Airline/Carrier"),Flights[[#This Row],[Delay Type]]="Severe"),"Yes","No")</f>
        <v>No</v>
      </c>
    </row>
    <row r="4491" spans="1:24" x14ac:dyDescent="0.25">
      <c r="A4491" s="3">
        <v>42332</v>
      </c>
      <c r="B4491">
        <f>WEEKNUM(Flights[[#This Row],[Date]],2)</f>
        <v>48</v>
      </c>
      <c r="C4491">
        <f>WEEKDAY(Flights[[#This Row],[Date]],2)</f>
        <v>2</v>
      </c>
      <c r="D4491" t="s">
        <v>541</v>
      </c>
      <c r="E4491" t="s">
        <v>1990</v>
      </c>
      <c r="F4491" t="s">
        <v>0</v>
      </c>
      <c r="G4491" t="s">
        <v>4</v>
      </c>
      <c r="H4491" t="str">
        <f>_xlfn.XLOOKUP(Flights[[#This Row],[Destination]],Airports!$A$1:$A$77,Airports!$D$1:$D$77,"Code not found")</f>
        <v>Chicago</v>
      </c>
      <c r="I4491" t="str" cm="1">
        <f t="array" ref="I4491">_xlfn.XLOOKUP(Flights[[#This Row],[Destination]],_xlfn._TRO_TRAILING(Airports!A:A),_xlfn._TRO_TRAILING(Airports!E:E),"Code not found")</f>
        <v>IL</v>
      </c>
      <c r="J4491" s="1">
        <v>0.61736111111111114</v>
      </c>
      <c r="K4491">
        <f>HOUR(Flights[[#This Row],[Scheduled Departure]])</f>
        <v>14</v>
      </c>
      <c r="L4491" s="1">
        <v>0.61805555555555558</v>
      </c>
      <c r="M4491">
        <v>1</v>
      </c>
      <c r="N4491">
        <v>218</v>
      </c>
      <c r="O4491" s="14">
        <f>Flights[[#This Row],[Length (min)]]/60</f>
        <v>3.6333333333333333</v>
      </c>
      <c r="P4491">
        <v>1744</v>
      </c>
      <c r="Q4491" s="17">
        <f>IFERROR(Flights[[#This Row],[Distance]]/Flights[[#This Row],[Length (hr)]],"")</f>
        <v>480</v>
      </c>
      <c r="R4491" s="1">
        <v>0.875</v>
      </c>
      <c r="S4491" s="1">
        <v>0.85277777777777775</v>
      </c>
      <c r="T4491">
        <v>-32</v>
      </c>
      <c r="U4491" t="str">
        <f>IF(Flights[[#This Row],[Arrival Delay]]="","Cancelled",IF(Flights[[#This Row],[Arrival Delay]]&gt;15,"Delayed","On time"))</f>
        <v>On time</v>
      </c>
      <c r="V4491" t="str">
        <f>IF(Flights[[#This Row],[Status]]&lt;&gt;"Delayed","",IF(Flights[[#This Row],[Arrival Delay]]&gt;120,"Severe",IF(Flights[[#This Row],[Arrival Delay]]&gt;60,"Major","Moderate")))</f>
        <v/>
      </c>
      <c r="X4491" t="str">
        <f>IF(OR(AND(Flights[[#This Row],[Status]]="Cancelled",Flights[[#This Row],[Cancellation Reason]]="Airline/Carrier"),Flights[[#This Row],[Delay Type]]="Severe"),"Yes","No")</f>
        <v>No</v>
      </c>
    </row>
    <row r="4492" spans="1:24" x14ac:dyDescent="0.25">
      <c r="A4492" s="3">
        <v>42332</v>
      </c>
      <c r="B4492">
        <f>WEEKNUM(Flights[[#This Row],[Date]],2)</f>
        <v>48</v>
      </c>
      <c r="C4492">
        <f>WEEKDAY(Flights[[#This Row],[Date]],2)</f>
        <v>2</v>
      </c>
      <c r="D4492" t="s">
        <v>1655</v>
      </c>
      <c r="E4492" t="s">
        <v>1990</v>
      </c>
      <c r="F4492" t="s">
        <v>0</v>
      </c>
      <c r="G4492" t="s">
        <v>9</v>
      </c>
      <c r="H4492" t="str">
        <f>_xlfn.XLOOKUP(Flights[[#This Row],[Destination]],Airports!$A$1:$A$77,Airports!$D$1:$D$77,"Code not found")</f>
        <v>San Francisco</v>
      </c>
      <c r="I4492" t="str" cm="1">
        <f t="array" ref="I4492">_xlfn.XLOOKUP(Flights[[#This Row],[Destination]],_xlfn._TRO_TRAILING(Airports!A:A),_xlfn._TRO_TRAILING(Airports!E:E),"Code not found")</f>
        <v>CA</v>
      </c>
      <c r="J4492" s="1">
        <v>0.6791666666666667</v>
      </c>
      <c r="K4492">
        <f>HOUR(Flights[[#This Row],[Scheduled Departure]])</f>
        <v>16</v>
      </c>
      <c r="L4492" s="1">
        <v>0.67361111111111116</v>
      </c>
      <c r="M4492">
        <v>-8</v>
      </c>
      <c r="N4492">
        <v>76</v>
      </c>
      <c r="O4492" s="14">
        <f>Flights[[#This Row],[Length (min)]]/60</f>
        <v>1.2666666666666666</v>
      </c>
      <c r="P4492">
        <v>337</v>
      </c>
      <c r="Q4492" s="17">
        <f>IFERROR(Flights[[#This Row],[Distance]]/Flights[[#This Row],[Length (hr)]],"")</f>
        <v>266.0526315789474</v>
      </c>
      <c r="R4492" s="1">
        <v>0.73958333333333337</v>
      </c>
      <c r="S4492" s="1">
        <v>0.72638888888888886</v>
      </c>
      <c r="T4492">
        <v>-19</v>
      </c>
      <c r="U4492" t="str">
        <f>IF(Flights[[#This Row],[Arrival Delay]]="","Cancelled",IF(Flights[[#This Row],[Arrival Delay]]&gt;15,"Delayed","On time"))</f>
        <v>On time</v>
      </c>
      <c r="V4492" t="str">
        <f>IF(Flights[[#This Row],[Status]]&lt;&gt;"Delayed","",IF(Flights[[#This Row],[Arrival Delay]]&gt;120,"Severe",IF(Flights[[#This Row],[Arrival Delay]]&gt;60,"Major","Moderate")))</f>
        <v/>
      </c>
      <c r="X4492" t="str">
        <f>IF(OR(AND(Flights[[#This Row],[Status]]="Cancelled",Flights[[#This Row],[Cancellation Reason]]="Airline/Carrier"),Flights[[#This Row],[Delay Type]]="Severe"),"Yes","No")</f>
        <v>No</v>
      </c>
    </row>
    <row r="4493" spans="1:24" x14ac:dyDescent="0.25">
      <c r="A4493" s="3">
        <v>42332</v>
      </c>
      <c r="B4493">
        <f>WEEKNUM(Flights[[#This Row],[Date]],2)</f>
        <v>48</v>
      </c>
      <c r="C4493">
        <f>WEEKDAY(Flights[[#This Row],[Date]],2)</f>
        <v>2</v>
      </c>
      <c r="D4493" t="s">
        <v>594</v>
      </c>
      <c r="E4493" t="s">
        <v>1991</v>
      </c>
      <c r="F4493" t="s">
        <v>0</v>
      </c>
      <c r="G4493" t="s">
        <v>24</v>
      </c>
      <c r="H4493" t="str">
        <f>_xlfn.XLOOKUP(Flights[[#This Row],[Destination]],Airports!$A$1:$A$77,Airports!$D$1:$D$77,"Code not found")</f>
        <v>Portland</v>
      </c>
      <c r="I4493" t="str" cm="1">
        <f t="array" ref="I4493">_xlfn.XLOOKUP(Flights[[#This Row],[Destination]],_xlfn._TRO_TRAILING(Airports!A:A),_xlfn._TRO_TRAILING(Airports!E:E),"Code not found")</f>
        <v>OR</v>
      </c>
      <c r="J4493" s="1">
        <v>0.70138888888888884</v>
      </c>
      <c r="K4493">
        <f>HOUR(Flights[[#This Row],[Scheduled Departure]])</f>
        <v>16</v>
      </c>
      <c r="L4493" s="1">
        <v>0.69652777777777775</v>
      </c>
      <c r="M4493">
        <v>-7</v>
      </c>
      <c r="N4493">
        <v>136</v>
      </c>
      <c r="O4493" s="14">
        <f>Flights[[#This Row],[Length (min)]]/60</f>
        <v>2.2666666666666666</v>
      </c>
      <c r="P4493">
        <v>834</v>
      </c>
      <c r="Q4493" s="17">
        <f>IFERROR(Flights[[#This Row],[Distance]]/Flights[[#This Row],[Length (hr)]],"")</f>
        <v>367.94117647058823</v>
      </c>
      <c r="R4493" s="1">
        <v>0.80208333333333337</v>
      </c>
      <c r="S4493" s="1">
        <v>0.79097222222222219</v>
      </c>
      <c r="T4493">
        <v>-16</v>
      </c>
      <c r="U4493" t="str">
        <f>IF(Flights[[#This Row],[Arrival Delay]]="","Cancelled",IF(Flights[[#This Row],[Arrival Delay]]&gt;15,"Delayed","On time"))</f>
        <v>On time</v>
      </c>
      <c r="V4493" t="str">
        <f>IF(Flights[[#This Row],[Status]]&lt;&gt;"Delayed","",IF(Flights[[#This Row],[Arrival Delay]]&gt;120,"Severe",IF(Flights[[#This Row],[Arrival Delay]]&gt;60,"Major","Moderate")))</f>
        <v/>
      </c>
      <c r="X4493" t="str">
        <f>IF(OR(AND(Flights[[#This Row],[Status]]="Cancelled",Flights[[#This Row],[Cancellation Reason]]="Airline/Carrier"),Flights[[#This Row],[Delay Type]]="Severe"),"Yes","No")</f>
        <v>No</v>
      </c>
    </row>
    <row r="4494" spans="1:24" x14ac:dyDescent="0.25">
      <c r="A4494" s="3">
        <v>42332</v>
      </c>
      <c r="B4494">
        <f>WEEKNUM(Flights[[#This Row],[Date]],2)</f>
        <v>48</v>
      </c>
      <c r="C4494">
        <f>WEEKDAY(Flights[[#This Row],[Date]],2)</f>
        <v>2</v>
      </c>
      <c r="D4494" t="s">
        <v>591</v>
      </c>
      <c r="E4494" t="s">
        <v>1990</v>
      </c>
      <c r="F4494" t="s">
        <v>0</v>
      </c>
      <c r="G4494" t="s">
        <v>297</v>
      </c>
      <c r="H4494" t="str">
        <f>_xlfn.XLOOKUP(Flights[[#This Row],[Destination]],Airports!$A$1:$A$77,Airports!$D$1:$D$77,"Code not found")</f>
        <v>Hilo</v>
      </c>
      <c r="I4494" t="str" cm="1">
        <f t="array" ref="I4494">_xlfn.XLOOKUP(Flights[[#This Row],[Destination]],_xlfn._TRO_TRAILING(Airports!A:A),_xlfn._TRO_TRAILING(Airports!E:E),"Code not found")</f>
        <v>HI</v>
      </c>
      <c r="J4494" s="1">
        <v>0.71805555555555556</v>
      </c>
      <c r="K4494">
        <f>HOUR(Flights[[#This Row],[Scheduled Departure]])</f>
        <v>17</v>
      </c>
      <c r="L4494" s="1">
        <v>0.71944444444444444</v>
      </c>
      <c r="M4494">
        <v>2</v>
      </c>
      <c r="N4494">
        <v>347</v>
      </c>
      <c r="O4494" s="14">
        <f>Flights[[#This Row],[Length (min)]]/60</f>
        <v>5.7833333333333332</v>
      </c>
      <c r="P4494">
        <v>2449</v>
      </c>
      <c r="Q4494" s="17">
        <f>IFERROR(Flights[[#This Row],[Distance]]/Flights[[#This Row],[Length (hr)]],"")</f>
        <v>423.45821325648416</v>
      </c>
      <c r="R4494" s="1">
        <v>0.87638888888888888</v>
      </c>
      <c r="S4494" s="1">
        <v>0.87708333333333333</v>
      </c>
      <c r="T4494">
        <v>1</v>
      </c>
      <c r="U4494" t="str">
        <f>IF(Flights[[#This Row],[Arrival Delay]]="","Cancelled",IF(Flights[[#This Row],[Arrival Delay]]&gt;15,"Delayed","On time"))</f>
        <v>On time</v>
      </c>
      <c r="V4494" t="str">
        <f>IF(Flights[[#This Row],[Status]]&lt;&gt;"Delayed","",IF(Flights[[#This Row],[Arrival Delay]]&gt;120,"Severe",IF(Flights[[#This Row],[Arrival Delay]]&gt;60,"Major","Moderate")))</f>
        <v/>
      </c>
      <c r="X4494" t="str">
        <f>IF(OR(AND(Flights[[#This Row],[Status]]="Cancelled",Flights[[#This Row],[Cancellation Reason]]="Airline/Carrier"),Flights[[#This Row],[Delay Type]]="Severe"),"Yes","No")</f>
        <v>No</v>
      </c>
    </row>
    <row r="4495" spans="1:24" x14ac:dyDescent="0.25">
      <c r="A4495" s="3">
        <v>42332</v>
      </c>
      <c r="B4495">
        <f>WEEKNUM(Flights[[#This Row],[Date]],2)</f>
        <v>48</v>
      </c>
      <c r="C4495">
        <f>WEEKDAY(Flights[[#This Row],[Date]],2)</f>
        <v>2</v>
      </c>
      <c r="D4495" t="s">
        <v>649</v>
      </c>
      <c r="E4495" t="s">
        <v>1993</v>
      </c>
      <c r="F4495" t="s">
        <v>0</v>
      </c>
      <c r="G4495" t="s">
        <v>285</v>
      </c>
      <c r="H4495" t="str">
        <f>_xlfn.XLOOKUP(Flights[[#This Row],[Destination]],Airports!$A$1:$A$77,Airports!$D$1:$D$77,"Code not found")</f>
        <v>Fort Lauderdale</v>
      </c>
      <c r="I4495" t="str" cm="1">
        <f t="array" ref="I4495">_xlfn.XLOOKUP(Flights[[#This Row],[Destination]],_xlfn._TRO_TRAILING(Airports!A:A),_xlfn._TRO_TRAILING(Airports!E:E),"Code not found")</f>
        <v>FL</v>
      </c>
      <c r="J4495" s="1">
        <v>0.89444444444444449</v>
      </c>
      <c r="K4495">
        <f>HOUR(Flights[[#This Row],[Scheduled Departure]])</f>
        <v>21</v>
      </c>
      <c r="L4495" s="1">
        <v>4.7222222222222221E-2</v>
      </c>
      <c r="M4495">
        <v>220</v>
      </c>
      <c r="N4495">
        <v>273</v>
      </c>
      <c r="O4495" s="14">
        <f>Flights[[#This Row],[Length (min)]]/60</f>
        <v>4.55</v>
      </c>
      <c r="P4495">
        <v>2343</v>
      </c>
      <c r="Q4495" s="17">
        <f>IFERROR(Flights[[#This Row],[Distance]]/Flights[[#This Row],[Length (hr)]],"")</f>
        <v>514.94505494505495</v>
      </c>
      <c r="R4495" s="1">
        <v>0.21388888888888888</v>
      </c>
      <c r="S4495" s="1">
        <v>0.36180555555555555</v>
      </c>
      <c r="T4495">
        <v>213</v>
      </c>
      <c r="U4495" t="str">
        <f>IF(Flights[[#This Row],[Arrival Delay]]="","Cancelled",IF(Flights[[#This Row],[Arrival Delay]]&gt;15,"Delayed","On time"))</f>
        <v>Delayed</v>
      </c>
      <c r="V4495" t="str">
        <f>IF(Flights[[#This Row],[Status]]&lt;&gt;"Delayed","",IF(Flights[[#This Row],[Arrival Delay]]&gt;120,"Severe",IF(Flights[[#This Row],[Arrival Delay]]&gt;60,"Major","Moderate")))</f>
        <v>Severe</v>
      </c>
      <c r="X4495" t="str">
        <f>IF(OR(AND(Flights[[#This Row],[Status]]="Cancelled",Flights[[#This Row],[Cancellation Reason]]="Airline/Carrier"),Flights[[#This Row],[Delay Type]]="Severe"),"Yes","No")</f>
        <v>Yes</v>
      </c>
    </row>
    <row r="4496" spans="1:24" x14ac:dyDescent="0.25">
      <c r="A4496" s="3">
        <v>42332</v>
      </c>
      <c r="B4496">
        <f>WEEKNUM(Flights[[#This Row],[Date]],2)</f>
        <v>48</v>
      </c>
      <c r="C4496">
        <f>WEEKDAY(Flights[[#This Row],[Date]],2)</f>
        <v>2</v>
      </c>
      <c r="D4496" t="s">
        <v>1353</v>
      </c>
      <c r="E4496" t="s">
        <v>1995</v>
      </c>
      <c r="F4496" t="s">
        <v>0</v>
      </c>
      <c r="G4496" t="s">
        <v>351</v>
      </c>
      <c r="H4496" t="str">
        <f>_xlfn.XLOOKUP(Flights[[#This Row],[Destination]],Airports!$A$1:$A$77,Airports!$D$1:$D$77,"Code not found")</f>
        <v>Sacramento</v>
      </c>
      <c r="I4496" t="str" cm="1">
        <f t="array" ref="I4496">_xlfn.XLOOKUP(Flights[[#This Row],[Destination]],_xlfn._TRO_TRAILING(Airports!A:A),_xlfn._TRO_TRAILING(Airports!E:E),"Code not found")</f>
        <v>CA</v>
      </c>
      <c r="J4496" s="1">
        <v>0.90972222222222221</v>
      </c>
      <c r="K4496">
        <f>HOUR(Flights[[#This Row],[Scheduled Departure]])</f>
        <v>21</v>
      </c>
      <c r="L4496" s="1">
        <v>0.91666666666666663</v>
      </c>
      <c r="M4496">
        <v>10</v>
      </c>
      <c r="N4496">
        <v>78</v>
      </c>
      <c r="O4496" s="14">
        <f>Flights[[#This Row],[Length (min)]]/60</f>
        <v>1.3</v>
      </c>
      <c r="P4496">
        <v>373</v>
      </c>
      <c r="Q4496" s="17">
        <f>IFERROR(Flights[[#This Row],[Distance]]/Flights[[#This Row],[Length (hr)]],"")</f>
        <v>286.92307692307691</v>
      </c>
      <c r="R4496" s="1">
        <v>0.96527777777777779</v>
      </c>
      <c r="S4496" s="1">
        <v>0.97083333333333333</v>
      </c>
      <c r="T4496">
        <v>8</v>
      </c>
      <c r="U4496" t="str">
        <f>IF(Flights[[#This Row],[Arrival Delay]]="","Cancelled",IF(Flights[[#This Row],[Arrival Delay]]&gt;15,"Delayed","On time"))</f>
        <v>On time</v>
      </c>
      <c r="V4496" t="str">
        <f>IF(Flights[[#This Row],[Status]]&lt;&gt;"Delayed","",IF(Flights[[#This Row],[Arrival Delay]]&gt;120,"Severe",IF(Flights[[#This Row],[Arrival Delay]]&gt;60,"Major","Moderate")))</f>
        <v/>
      </c>
      <c r="X4496" t="str">
        <f>IF(OR(AND(Flights[[#This Row],[Status]]="Cancelled",Flights[[#This Row],[Cancellation Reason]]="Airline/Carrier"),Flights[[#This Row],[Delay Type]]="Severe"),"Yes","No")</f>
        <v>No</v>
      </c>
    </row>
    <row r="4497" spans="1:24" x14ac:dyDescent="0.25">
      <c r="A4497" s="3">
        <v>42333</v>
      </c>
      <c r="B4497">
        <f>WEEKNUM(Flights[[#This Row],[Date]],2)</f>
        <v>48</v>
      </c>
      <c r="C4497">
        <f>WEEKDAY(Flights[[#This Row],[Date]],2)</f>
        <v>3</v>
      </c>
      <c r="D4497" t="s">
        <v>163</v>
      </c>
      <c r="E4497" t="s">
        <v>1987</v>
      </c>
      <c r="F4497" t="s">
        <v>0</v>
      </c>
      <c r="G4497" t="s">
        <v>10</v>
      </c>
      <c r="H4497" t="str">
        <f>_xlfn.XLOOKUP(Flights[[#This Row],[Destination]],Airports!$A$1:$A$77,Airports!$D$1:$D$77,"Code not found")</f>
        <v>Boston</v>
      </c>
      <c r="I4497" t="str" cm="1">
        <f t="array" ref="I4497">_xlfn.XLOOKUP(Flights[[#This Row],[Destination]],_xlfn._TRO_TRAILING(Airports!A:A),_xlfn._TRO_TRAILING(Airports!E:E),"Code not found")</f>
        <v>MA</v>
      </c>
      <c r="J4497" s="1">
        <v>0.29166666666666669</v>
      </c>
      <c r="K4497">
        <f>HOUR(Flights[[#This Row],[Scheduled Departure]])</f>
        <v>7</v>
      </c>
      <c r="L4497" s="1">
        <v>0.28680555555555554</v>
      </c>
      <c r="M4497">
        <v>-7</v>
      </c>
      <c r="N4497">
        <v>313</v>
      </c>
      <c r="O4497" s="14">
        <f>Flights[[#This Row],[Length (min)]]/60</f>
        <v>5.2166666666666668</v>
      </c>
      <c r="P4497">
        <v>2611</v>
      </c>
      <c r="Q4497" s="17">
        <f>IFERROR(Flights[[#This Row],[Distance]]/Flights[[#This Row],[Length (hr)]],"")</f>
        <v>500.5111821086262</v>
      </c>
      <c r="R4497" s="1">
        <v>0.63680555555555551</v>
      </c>
      <c r="S4497" s="1">
        <v>0.62916666666666665</v>
      </c>
      <c r="T4497">
        <v>-11</v>
      </c>
      <c r="U4497" t="str">
        <f>IF(Flights[[#This Row],[Arrival Delay]]="","Cancelled",IF(Flights[[#This Row],[Arrival Delay]]&gt;15,"Delayed","On time"))</f>
        <v>On time</v>
      </c>
      <c r="V4497" t="str">
        <f>IF(Flights[[#This Row],[Status]]&lt;&gt;"Delayed","",IF(Flights[[#This Row],[Arrival Delay]]&gt;120,"Severe",IF(Flights[[#This Row],[Arrival Delay]]&gt;60,"Major","Moderate")))</f>
        <v/>
      </c>
      <c r="X4497" t="str">
        <f>IF(OR(AND(Flights[[#This Row],[Status]]="Cancelled",Flights[[#This Row],[Cancellation Reason]]="Airline/Carrier"),Flights[[#This Row],[Delay Type]]="Severe"),"Yes","No")</f>
        <v>No</v>
      </c>
    </row>
    <row r="4498" spans="1:24" x14ac:dyDescent="0.25">
      <c r="A4498" s="3">
        <v>42333</v>
      </c>
      <c r="B4498">
        <f>WEEKNUM(Flights[[#This Row],[Date]],2)</f>
        <v>48</v>
      </c>
      <c r="C4498">
        <f>WEEKDAY(Flights[[#This Row],[Date]],2)</f>
        <v>3</v>
      </c>
      <c r="D4498" t="s">
        <v>169</v>
      </c>
      <c r="E4498" t="s">
        <v>1987</v>
      </c>
      <c r="F4498" t="s">
        <v>0</v>
      </c>
      <c r="G4498" t="s">
        <v>9</v>
      </c>
      <c r="H4498" t="str">
        <f>_xlfn.XLOOKUP(Flights[[#This Row],[Destination]],Airports!$A$1:$A$77,Airports!$D$1:$D$77,"Code not found")</f>
        <v>San Francisco</v>
      </c>
      <c r="I4498" t="str" cm="1">
        <f t="array" ref="I4498">_xlfn.XLOOKUP(Flights[[#This Row],[Destination]],_xlfn._TRO_TRAILING(Airports!A:A),_xlfn._TRO_TRAILING(Airports!E:E),"Code not found")</f>
        <v>CA</v>
      </c>
      <c r="J4498" s="1">
        <v>0.33333333333333331</v>
      </c>
      <c r="K4498">
        <f>HOUR(Flights[[#This Row],[Scheduled Departure]])</f>
        <v>8</v>
      </c>
      <c r="L4498" s="1">
        <v>0.33263888888888887</v>
      </c>
      <c r="M4498">
        <v>-1</v>
      </c>
      <c r="N4498">
        <v>85</v>
      </c>
      <c r="O4498" s="14">
        <f>Flights[[#This Row],[Length (min)]]/60</f>
        <v>1.4166666666666667</v>
      </c>
      <c r="P4498">
        <v>337</v>
      </c>
      <c r="Q4498" s="17">
        <f>IFERROR(Flights[[#This Row],[Distance]]/Flights[[#This Row],[Length (hr)]],"")</f>
        <v>237.88235294117646</v>
      </c>
      <c r="R4498" s="1">
        <v>0.3923611111111111</v>
      </c>
      <c r="S4498" s="1">
        <v>0.39166666666666666</v>
      </c>
      <c r="T4498">
        <v>-1</v>
      </c>
      <c r="U4498" t="str">
        <f>IF(Flights[[#This Row],[Arrival Delay]]="","Cancelled",IF(Flights[[#This Row],[Arrival Delay]]&gt;15,"Delayed","On time"))</f>
        <v>On time</v>
      </c>
      <c r="V4498" t="str">
        <f>IF(Flights[[#This Row],[Status]]&lt;&gt;"Delayed","",IF(Flights[[#This Row],[Arrival Delay]]&gt;120,"Severe",IF(Flights[[#This Row],[Arrival Delay]]&gt;60,"Major","Moderate")))</f>
        <v/>
      </c>
      <c r="X4498" t="str">
        <f>IF(OR(AND(Flights[[#This Row],[Status]]="Cancelled",Flights[[#This Row],[Cancellation Reason]]="Airline/Carrier"),Flights[[#This Row],[Delay Type]]="Severe"),"Yes","No")</f>
        <v>No</v>
      </c>
    </row>
    <row r="4499" spans="1:24" x14ac:dyDescent="0.25">
      <c r="A4499" s="3">
        <v>42333</v>
      </c>
      <c r="B4499">
        <f>WEEKNUM(Flights[[#This Row],[Date]],2)</f>
        <v>48</v>
      </c>
      <c r="C4499">
        <f>WEEKDAY(Flights[[#This Row],[Date]],2)</f>
        <v>3</v>
      </c>
      <c r="D4499" t="s">
        <v>426</v>
      </c>
      <c r="E4499" t="s">
        <v>1991</v>
      </c>
      <c r="F4499" t="s">
        <v>0</v>
      </c>
      <c r="G4499" t="s">
        <v>24</v>
      </c>
      <c r="H4499" t="str">
        <f>_xlfn.XLOOKUP(Flights[[#This Row],[Destination]],Airports!$A$1:$A$77,Airports!$D$1:$D$77,"Code not found")</f>
        <v>Portland</v>
      </c>
      <c r="I4499" t="str" cm="1">
        <f t="array" ref="I4499">_xlfn.XLOOKUP(Flights[[#This Row],[Destination]],_xlfn._TRO_TRAILING(Airports!A:A),_xlfn._TRO_TRAILING(Airports!E:E),"Code not found")</f>
        <v>OR</v>
      </c>
      <c r="J4499" s="1">
        <v>0.33333333333333331</v>
      </c>
      <c r="K4499">
        <f>HOUR(Flights[[#This Row],[Scheduled Departure]])</f>
        <v>8</v>
      </c>
      <c r="L4499" s="1">
        <v>0.3298611111111111</v>
      </c>
      <c r="M4499">
        <v>-5</v>
      </c>
      <c r="N4499">
        <v>155</v>
      </c>
      <c r="O4499" s="14">
        <f>Flights[[#This Row],[Length (min)]]/60</f>
        <v>2.5833333333333335</v>
      </c>
      <c r="P4499">
        <v>834</v>
      </c>
      <c r="Q4499" s="17">
        <f>IFERROR(Flights[[#This Row],[Distance]]/Flights[[#This Row],[Length (hr)]],"")</f>
        <v>322.83870967741933</v>
      </c>
      <c r="R4499" s="1">
        <v>0.43680555555555556</v>
      </c>
      <c r="S4499" s="1">
        <v>0.4375</v>
      </c>
      <c r="T4499">
        <v>1</v>
      </c>
      <c r="U4499" t="str">
        <f>IF(Flights[[#This Row],[Arrival Delay]]="","Cancelled",IF(Flights[[#This Row],[Arrival Delay]]&gt;15,"Delayed","On time"))</f>
        <v>On time</v>
      </c>
      <c r="V4499" t="str">
        <f>IF(Flights[[#This Row],[Status]]&lt;&gt;"Delayed","",IF(Flights[[#This Row],[Arrival Delay]]&gt;120,"Severe",IF(Flights[[#This Row],[Arrival Delay]]&gt;60,"Major","Moderate")))</f>
        <v/>
      </c>
      <c r="X4499" t="str">
        <f>IF(OR(AND(Flights[[#This Row],[Status]]="Cancelled",Flights[[#This Row],[Cancellation Reason]]="Airline/Carrier"),Flights[[#This Row],[Delay Type]]="Severe"),"Yes","No")</f>
        <v>No</v>
      </c>
    </row>
    <row r="4500" spans="1:24" x14ac:dyDescent="0.25">
      <c r="A4500" s="3">
        <v>42333</v>
      </c>
      <c r="B4500">
        <f>WEEKNUM(Flights[[#This Row],[Date]],2)</f>
        <v>48</v>
      </c>
      <c r="C4500">
        <f>WEEKDAY(Flights[[#This Row],[Date]],2)</f>
        <v>3</v>
      </c>
      <c r="D4500" t="s">
        <v>469</v>
      </c>
      <c r="E4500" t="s">
        <v>1990</v>
      </c>
      <c r="F4500" t="s">
        <v>0</v>
      </c>
      <c r="G4500" t="s">
        <v>16</v>
      </c>
      <c r="H4500" t="str">
        <f>_xlfn.XLOOKUP(Flights[[#This Row],[Destination]],Airports!$A$1:$A$77,Airports!$D$1:$D$77,"Code not found")</f>
        <v>Dulles</v>
      </c>
      <c r="I4500" t="str" cm="1">
        <f t="array" ref="I4500">_xlfn.XLOOKUP(Flights[[#This Row],[Destination]],_xlfn._TRO_TRAILING(Airports!A:A),_xlfn._TRO_TRAILING(Airports!E:E),"Code not found")</f>
        <v>VA</v>
      </c>
      <c r="J4500" s="1">
        <v>0.35416666666666669</v>
      </c>
      <c r="K4500">
        <f>HOUR(Flights[[#This Row],[Scheduled Departure]])</f>
        <v>8</v>
      </c>
      <c r="L4500" s="1">
        <v>0.3659722222222222</v>
      </c>
      <c r="M4500">
        <v>17</v>
      </c>
      <c r="N4500">
        <v>273</v>
      </c>
      <c r="O4500" s="14">
        <f>Flights[[#This Row],[Length (min)]]/60</f>
        <v>4.55</v>
      </c>
      <c r="P4500">
        <v>2288</v>
      </c>
      <c r="Q4500" s="17">
        <f>IFERROR(Flights[[#This Row],[Distance]]/Flights[[#This Row],[Length (hr)]],"")</f>
        <v>502.85714285714289</v>
      </c>
      <c r="R4500" s="1">
        <v>0.68125000000000002</v>
      </c>
      <c r="S4500" s="1">
        <v>0.68055555555555558</v>
      </c>
      <c r="T4500">
        <v>-1</v>
      </c>
      <c r="U4500" t="str">
        <f>IF(Flights[[#This Row],[Arrival Delay]]="","Cancelled",IF(Flights[[#This Row],[Arrival Delay]]&gt;15,"Delayed","On time"))</f>
        <v>On time</v>
      </c>
      <c r="V4500" t="str">
        <f>IF(Flights[[#This Row],[Status]]&lt;&gt;"Delayed","",IF(Flights[[#This Row],[Arrival Delay]]&gt;120,"Severe",IF(Flights[[#This Row],[Arrival Delay]]&gt;60,"Major","Moderate")))</f>
        <v/>
      </c>
      <c r="X4500" t="str">
        <f>IF(OR(AND(Flights[[#This Row],[Status]]="Cancelled",Flights[[#This Row],[Cancellation Reason]]="Airline/Carrier"),Flights[[#This Row],[Delay Type]]="Severe"),"Yes","No")</f>
        <v>No</v>
      </c>
    </row>
    <row r="4501" spans="1:24" x14ac:dyDescent="0.25">
      <c r="A4501" s="3">
        <v>42333</v>
      </c>
      <c r="B4501">
        <f>WEEKNUM(Flights[[#This Row],[Date]],2)</f>
        <v>48</v>
      </c>
      <c r="C4501">
        <f>WEEKDAY(Flights[[#This Row],[Date]],2)</f>
        <v>3</v>
      </c>
      <c r="D4501" t="s">
        <v>1261</v>
      </c>
      <c r="E4501" t="s">
        <v>1989</v>
      </c>
      <c r="F4501" t="s">
        <v>0</v>
      </c>
      <c r="G4501" t="s">
        <v>316</v>
      </c>
      <c r="H4501" t="str">
        <f>_xlfn.XLOOKUP(Flights[[#This Row],[Destination]],Airports!$A$1:$A$77,Airports!$D$1:$D$77,"Code not found")</f>
        <v>New Orleans</v>
      </c>
      <c r="I4501" t="str" cm="1">
        <f t="array" ref="I4501">_xlfn.XLOOKUP(Flights[[#This Row],[Destination]],_xlfn._TRO_TRAILING(Airports!A:A),_xlfn._TRO_TRAILING(Airports!E:E),"Code not found")</f>
        <v>LA</v>
      </c>
      <c r="J4501" s="1">
        <v>0.38541666666666669</v>
      </c>
      <c r="K4501">
        <f>HOUR(Flights[[#This Row],[Scheduled Departure]])</f>
        <v>9</v>
      </c>
      <c r="L4501" s="1">
        <v>0.37986111111111109</v>
      </c>
      <c r="M4501">
        <v>-8</v>
      </c>
      <c r="N4501">
        <v>193</v>
      </c>
      <c r="O4501" s="14">
        <f>Flights[[#This Row],[Length (min)]]/60</f>
        <v>3.2166666666666668</v>
      </c>
      <c r="P4501">
        <v>1670</v>
      </c>
      <c r="Q4501" s="17">
        <f>IFERROR(Flights[[#This Row],[Distance]]/Flights[[#This Row],[Length (hr)]],"")</f>
        <v>519.17098445595855</v>
      </c>
      <c r="R4501" s="1">
        <v>0.62222222222222223</v>
      </c>
      <c r="S4501" s="1">
        <v>0.59722222222222221</v>
      </c>
      <c r="T4501">
        <v>-36</v>
      </c>
      <c r="U4501" t="str">
        <f>IF(Flights[[#This Row],[Arrival Delay]]="","Cancelled",IF(Flights[[#This Row],[Arrival Delay]]&gt;15,"Delayed","On time"))</f>
        <v>On time</v>
      </c>
      <c r="V4501" t="str">
        <f>IF(Flights[[#This Row],[Status]]&lt;&gt;"Delayed","",IF(Flights[[#This Row],[Arrival Delay]]&gt;120,"Severe",IF(Flights[[#This Row],[Arrival Delay]]&gt;60,"Major","Moderate")))</f>
        <v/>
      </c>
      <c r="X4501" t="str">
        <f>IF(OR(AND(Flights[[#This Row],[Status]]="Cancelled",Flights[[#This Row],[Cancellation Reason]]="Airline/Carrier"),Flights[[#This Row],[Delay Type]]="Severe"),"Yes","No")</f>
        <v>No</v>
      </c>
    </row>
    <row r="4502" spans="1:24" x14ac:dyDescent="0.25">
      <c r="A4502" s="3">
        <v>42333</v>
      </c>
      <c r="B4502">
        <f>WEEKNUM(Flights[[#This Row],[Date]],2)</f>
        <v>48</v>
      </c>
      <c r="C4502">
        <f>WEEKDAY(Flights[[#This Row],[Date]],2)</f>
        <v>3</v>
      </c>
      <c r="D4502" t="s">
        <v>441</v>
      </c>
      <c r="E4502" t="s">
        <v>1989</v>
      </c>
      <c r="F4502" t="s">
        <v>0</v>
      </c>
      <c r="G4502" t="s">
        <v>13</v>
      </c>
      <c r="H4502" t="str">
        <f>_xlfn.XLOOKUP(Flights[[#This Row],[Destination]],Airports!$A$1:$A$77,Airports!$D$1:$D$77,"Code not found")</f>
        <v>Orlando</v>
      </c>
      <c r="I4502" t="str" cm="1">
        <f t="array" ref="I4502">_xlfn.XLOOKUP(Flights[[#This Row],[Destination]],_xlfn._TRO_TRAILING(Airports!A:A),_xlfn._TRO_TRAILING(Airports!E:E),"Code not found")</f>
        <v>FL</v>
      </c>
      <c r="J4502" s="1">
        <v>0.41319444444444442</v>
      </c>
      <c r="K4502">
        <f>HOUR(Flights[[#This Row],[Scheduled Departure]])</f>
        <v>9</v>
      </c>
      <c r="L4502" s="1">
        <v>0.41944444444444445</v>
      </c>
      <c r="M4502">
        <v>9</v>
      </c>
      <c r="N4502">
        <v>255</v>
      </c>
      <c r="O4502" s="14">
        <f>Flights[[#This Row],[Length (min)]]/60</f>
        <v>4.25</v>
      </c>
      <c r="P4502">
        <v>2218</v>
      </c>
      <c r="Q4502" s="17">
        <f>IFERROR(Flights[[#This Row],[Distance]]/Flights[[#This Row],[Length (hr)]],"")</f>
        <v>521.88235294117646</v>
      </c>
      <c r="R4502" s="1">
        <v>0.73263888888888884</v>
      </c>
      <c r="S4502" s="1">
        <v>0.72152777777777777</v>
      </c>
      <c r="T4502">
        <v>-16</v>
      </c>
      <c r="U4502" t="str">
        <f>IF(Flights[[#This Row],[Arrival Delay]]="","Cancelled",IF(Flights[[#This Row],[Arrival Delay]]&gt;15,"Delayed","On time"))</f>
        <v>On time</v>
      </c>
      <c r="V4502" t="str">
        <f>IF(Flights[[#This Row],[Status]]&lt;&gt;"Delayed","",IF(Flights[[#This Row],[Arrival Delay]]&gt;120,"Severe",IF(Flights[[#This Row],[Arrival Delay]]&gt;60,"Major","Moderate")))</f>
        <v/>
      </c>
      <c r="X4502" t="str">
        <f>IF(OR(AND(Flights[[#This Row],[Status]]="Cancelled",Flights[[#This Row],[Cancellation Reason]]="Airline/Carrier"),Flights[[#This Row],[Delay Type]]="Severe"),"Yes","No")</f>
        <v>No</v>
      </c>
    </row>
    <row r="4503" spans="1:24" x14ac:dyDescent="0.25">
      <c r="A4503" s="3">
        <v>42333</v>
      </c>
      <c r="B4503">
        <f>WEEKNUM(Flights[[#This Row],[Date]],2)</f>
        <v>48</v>
      </c>
      <c r="C4503">
        <f>WEEKDAY(Flights[[#This Row],[Date]],2)</f>
        <v>3</v>
      </c>
      <c r="D4503" t="s">
        <v>1950</v>
      </c>
      <c r="E4503" t="s">
        <v>1995</v>
      </c>
      <c r="F4503" t="s">
        <v>0</v>
      </c>
      <c r="G4503" t="s">
        <v>351</v>
      </c>
      <c r="H4503" t="str">
        <f>_xlfn.XLOOKUP(Flights[[#This Row],[Destination]],Airports!$A$1:$A$77,Airports!$D$1:$D$77,"Code not found")</f>
        <v>Sacramento</v>
      </c>
      <c r="I4503" t="str" cm="1">
        <f t="array" ref="I4503">_xlfn.XLOOKUP(Flights[[#This Row],[Destination]],_xlfn._TRO_TRAILING(Airports!A:A),_xlfn._TRO_TRAILING(Airports!E:E),"Code not found")</f>
        <v>CA</v>
      </c>
      <c r="J4503" s="1">
        <v>0.41666666666666669</v>
      </c>
      <c r="K4503">
        <f>HOUR(Flights[[#This Row],[Scheduled Departure]])</f>
        <v>10</v>
      </c>
      <c r="L4503" s="1">
        <v>0.41944444444444445</v>
      </c>
      <c r="M4503">
        <v>4</v>
      </c>
      <c r="N4503">
        <v>72</v>
      </c>
      <c r="O4503" s="14">
        <f>Flights[[#This Row],[Length (min)]]/60</f>
        <v>1.2</v>
      </c>
      <c r="P4503">
        <v>373</v>
      </c>
      <c r="Q4503" s="17">
        <f>IFERROR(Flights[[#This Row],[Distance]]/Flights[[#This Row],[Length (hr)]],"")</f>
        <v>310.83333333333337</v>
      </c>
      <c r="R4503" s="1">
        <v>0.47222222222222221</v>
      </c>
      <c r="S4503" s="1">
        <v>0.46944444444444444</v>
      </c>
      <c r="T4503">
        <v>-4</v>
      </c>
      <c r="U4503" t="str">
        <f>IF(Flights[[#This Row],[Arrival Delay]]="","Cancelled",IF(Flights[[#This Row],[Arrival Delay]]&gt;15,"Delayed","On time"))</f>
        <v>On time</v>
      </c>
      <c r="V4503" t="str">
        <f>IF(Flights[[#This Row],[Status]]&lt;&gt;"Delayed","",IF(Flights[[#This Row],[Arrival Delay]]&gt;120,"Severe",IF(Flights[[#This Row],[Arrival Delay]]&gt;60,"Major","Moderate")))</f>
        <v/>
      </c>
      <c r="X4503" t="str">
        <f>IF(OR(AND(Flights[[#This Row],[Status]]="Cancelled",Flights[[#This Row],[Cancellation Reason]]="Airline/Carrier"),Flights[[#This Row],[Delay Type]]="Severe"),"Yes","No")</f>
        <v>No</v>
      </c>
    </row>
    <row r="4504" spans="1:24" x14ac:dyDescent="0.25">
      <c r="A4504" s="3">
        <v>42333</v>
      </c>
      <c r="B4504">
        <f>WEEKNUM(Flights[[#This Row],[Date]],2)</f>
        <v>48</v>
      </c>
      <c r="C4504">
        <f>WEEKDAY(Flights[[#This Row],[Date]],2)</f>
        <v>3</v>
      </c>
      <c r="D4504" t="s">
        <v>167</v>
      </c>
      <c r="E4504" t="s">
        <v>1987</v>
      </c>
      <c r="F4504" t="s">
        <v>0</v>
      </c>
      <c r="G4504" t="s">
        <v>2</v>
      </c>
      <c r="H4504" t="str">
        <f>_xlfn.XLOOKUP(Flights[[#This Row],[Destination]],Airports!$A$1:$A$77,Airports!$D$1:$D$77,"Code not found")</f>
        <v>Miami</v>
      </c>
      <c r="I4504" t="str" cm="1">
        <f t="array" ref="I4504">_xlfn.XLOOKUP(Flights[[#This Row],[Destination]],_xlfn._TRO_TRAILING(Airports!A:A),_xlfn._TRO_TRAILING(Airports!E:E),"Code not found")</f>
        <v>FL</v>
      </c>
      <c r="J4504" s="1">
        <v>0.43402777777777779</v>
      </c>
      <c r="K4504">
        <f>HOUR(Flights[[#This Row],[Scheduled Departure]])</f>
        <v>10</v>
      </c>
      <c r="L4504" s="1">
        <v>0.43263888888888891</v>
      </c>
      <c r="M4504">
        <v>-2</v>
      </c>
      <c r="N4504">
        <v>265</v>
      </c>
      <c r="O4504" s="14">
        <f>Flights[[#This Row],[Length (min)]]/60</f>
        <v>4.416666666666667</v>
      </c>
      <c r="P4504">
        <v>2342</v>
      </c>
      <c r="Q4504" s="17">
        <f>IFERROR(Flights[[#This Row],[Distance]]/Flights[[#This Row],[Length (hr)]],"")</f>
        <v>530.2641509433962</v>
      </c>
      <c r="R4504" s="1">
        <v>0.7631944444444444</v>
      </c>
      <c r="S4504" s="1">
        <v>0.7416666666666667</v>
      </c>
      <c r="T4504">
        <v>-31</v>
      </c>
      <c r="U4504" t="str">
        <f>IF(Flights[[#This Row],[Arrival Delay]]="","Cancelled",IF(Flights[[#This Row],[Arrival Delay]]&gt;15,"Delayed","On time"))</f>
        <v>On time</v>
      </c>
      <c r="V4504" t="str">
        <f>IF(Flights[[#This Row],[Status]]&lt;&gt;"Delayed","",IF(Flights[[#This Row],[Arrival Delay]]&gt;120,"Severe",IF(Flights[[#This Row],[Arrival Delay]]&gt;60,"Major","Moderate")))</f>
        <v/>
      </c>
      <c r="X4504" t="str">
        <f>IF(OR(AND(Flights[[#This Row],[Status]]="Cancelled",Flights[[#This Row],[Cancellation Reason]]="Airline/Carrier"),Flights[[#This Row],[Delay Type]]="Severe"),"Yes","No")</f>
        <v>No</v>
      </c>
    </row>
    <row r="4505" spans="1:24" x14ac:dyDescent="0.25">
      <c r="A4505" s="3">
        <v>42333</v>
      </c>
      <c r="B4505">
        <f>WEEKNUM(Flights[[#This Row],[Date]],2)</f>
        <v>48</v>
      </c>
      <c r="C4505">
        <f>WEEKDAY(Flights[[#This Row],[Date]],2)</f>
        <v>3</v>
      </c>
      <c r="D4505" t="s">
        <v>1951</v>
      </c>
      <c r="E4505" t="s">
        <v>1995</v>
      </c>
      <c r="F4505" t="s">
        <v>0</v>
      </c>
      <c r="G4505" t="s">
        <v>278</v>
      </c>
      <c r="H4505" t="str">
        <f>_xlfn.XLOOKUP(Flights[[#This Row],[Destination]],Airports!$A$1:$A$77,Airports!$D$1:$D$77,"Code not found")</f>
        <v>El Paso</v>
      </c>
      <c r="I4505" t="str" cm="1">
        <f t="array" ref="I4505">_xlfn.XLOOKUP(Flights[[#This Row],[Destination]],_xlfn._TRO_TRAILING(Airports!A:A),_xlfn._TRO_TRAILING(Airports!E:E),"Code not found")</f>
        <v>TX</v>
      </c>
      <c r="J4505" s="1">
        <v>0.47569444444444442</v>
      </c>
      <c r="K4505">
        <f>HOUR(Flights[[#This Row],[Scheduled Departure]])</f>
        <v>11</v>
      </c>
      <c r="L4505" s="1">
        <v>0.47986111111111113</v>
      </c>
      <c r="M4505">
        <v>6</v>
      </c>
      <c r="N4505">
        <v>102</v>
      </c>
      <c r="O4505" s="14">
        <f>Flights[[#This Row],[Length (min)]]/60</f>
        <v>1.7</v>
      </c>
      <c r="P4505">
        <v>715</v>
      </c>
      <c r="Q4505" s="17">
        <f>IFERROR(Flights[[#This Row],[Distance]]/Flights[[#This Row],[Length (hr)]],"")</f>
        <v>420.58823529411768</v>
      </c>
      <c r="R4505" s="1">
        <v>0.59375</v>
      </c>
      <c r="S4505" s="1">
        <v>0.59236111111111112</v>
      </c>
      <c r="T4505">
        <v>-2</v>
      </c>
      <c r="U4505" t="str">
        <f>IF(Flights[[#This Row],[Arrival Delay]]="","Cancelled",IF(Flights[[#This Row],[Arrival Delay]]&gt;15,"Delayed","On time"))</f>
        <v>On time</v>
      </c>
      <c r="V4505" t="str">
        <f>IF(Flights[[#This Row],[Status]]&lt;&gt;"Delayed","",IF(Flights[[#This Row],[Arrival Delay]]&gt;120,"Severe",IF(Flights[[#This Row],[Arrival Delay]]&gt;60,"Major","Moderate")))</f>
        <v/>
      </c>
      <c r="X4505" t="str">
        <f>IF(OR(AND(Flights[[#This Row],[Status]]="Cancelled",Flights[[#This Row],[Cancellation Reason]]="Airline/Carrier"),Flights[[#This Row],[Delay Type]]="Severe"),"Yes","No")</f>
        <v>No</v>
      </c>
    </row>
    <row r="4506" spans="1:24" x14ac:dyDescent="0.25">
      <c r="A4506" s="3">
        <v>42333</v>
      </c>
      <c r="B4506">
        <f>WEEKNUM(Flights[[#This Row],[Date]],2)</f>
        <v>48</v>
      </c>
      <c r="C4506">
        <f>WEEKDAY(Flights[[#This Row],[Date]],2)</f>
        <v>3</v>
      </c>
      <c r="D4506" t="s">
        <v>197</v>
      </c>
      <c r="E4506" t="s">
        <v>1987</v>
      </c>
      <c r="F4506" t="s">
        <v>0</v>
      </c>
      <c r="G4506" t="s">
        <v>30</v>
      </c>
      <c r="H4506" t="str">
        <f>_xlfn.XLOOKUP(Flights[[#This Row],[Destination]],Airports!$A$1:$A$77,Airports!$D$1:$D$77,"Code not found")</f>
        <v>Pittsburgh</v>
      </c>
      <c r="I4506" t="str" cm="1">
        <f t="array" ref="I4506">_xlfn.XLOOKUP(Flights[[#This Row],[Destination]],_xlfn._TRO_TRAILING(Airports!A:A),_xlfn._TRO_TRAILING(Airports!E:E),"Code not found")</f>
        <v>PA</v>
      </c>
      <c r="J4506" s="1">
        <v>0.48958333333333331</v>
      </c>
      <c r="K4506">
        <f>HOUR(Flights[[#This Row],[Scheduled Departure]])</f>
        <v>11</v>
      </c>
      <c r="L4506" s="1">
        <v>0.48749999999999999</v>
      </c>
      <c r="M4506">
        <v>-3</v>
      </c>
      <c r="N4506">
        <v>258</v>
      </c>
      <c r="O4506" s="14">
        <f>Flights[[#This Row],[Length (min)]]/60</f>
        <v>4.3</v>
      </c>
      <c r="P4506">
        <v>2136</v>
      </c>
      <c r="Q4506" s="17">
        <f>IFERROR(Flights[[#This Row],[Distance]]/Flights[[#This Row],[Length (hr)]],"")</f>
        <v>496.74418604651163</v>
      </c>
      <c r="R4506" s="1">
        <v>0.81111111111111112</v>
      </c>
      <c r="S4506" s="1">
        <v>0.79166666666666663</v>
      </c>
      <c r="T4506">
        <v>-28</v>
      </c>
      <c r="U4506" t="str">
        <f>IF(Flights[[#This Row],[Arrival Delay]]="","Cancelled",IF(Flights[[#This Row],[Arrival Delay]]&gt;15,"Delayed","On time"))</f>
        <v>On time</v>
      </c>
      <c r="V4506" t="str">
        <f>IF(Flights[[#This Row],[Status]]&lt;&gt;"Delayed","",IF(Flights[[#This Row],[Arrival Delay]]&gt;120,"Severe",IF(Flights[[#This Row],[Arrival Delay]]&gt;60,"Major","Moderate")))</f>
        <v/>
      </c>
      <c r="X4506" t="str">
        <f>IF(OR(AND(Flights[[#This Row],[Status]]="Cancelled",Flights[[#This Row],[Cancellation Reason]]="Airline/Carrier"),Flights[[#This Row],[Delay Type]]="Severe"),"Yes","No")</f>
        <v>No</v>
      </c>
    </row>
    <row r="4507" spans="1:24" x14ac:dyDescent="0.25">
      <c r="A4507" s="3">
        <v>42333</v>
      </c>
      <c r="B4507">
        <f>WEEKNUM(Flights[[#This Row],[Date]],2)</f>
        <v>48</v>
      </c>
      <c r="C4507">
        <f>WEEKDAY(Flights[[#This Row],[Date]],2)</f>
        <v>3</v>
      </c>
      <c r="D4507" t="s">
        <v>541</v>
      </c>
      <c r="E4507" t="s">
        <v>1990</v>
      </c>
      <c r="F4507" t="s">
        <v>0</v>
      </c>
      <c r="G4507" t="s">
        <v>4</v>
      </c>
      <c r="H4507" t="str">
        <f>_xlfn.XLOOKUP(Flights[[#This Row],[Destination]],Airports!$A$1:$A$77,Airports!$D$1:$D$77,"Code not found")</f>
        <v>Chicago</v>
      </c>
      <c r="I4507" t="str" cm="1">
        <f t="array" ref="I4507">_xlfn.XLOOKUP(Flights[[#This Row],[Destination]],_xlfn._TRO_TRAILING(Airports!A:A),_xlfn._TRO_TRAILING(Airports!E:E),"Code not found")</f>
        <v>IL</v>
      </c>
      <c r="J4507" s="1">
        <v>0.61736111111111114</v>
      </c>
      <c r="K4507">
        <f>HOUR(Flights[[#This Row],[Scheduled Departure]])</f>
        <v>14</v>
      </c>
      <c r="L4507" s="1">
        <v>0.61527777777777781</v>
      </c>
      <c r="M4507">
        <v>-3</v>
      </c>
      <c r="N4507">
        <v>213</v>
      </c>
      <c r="O4507" s="14">
        <f>Flights[[#This Row],[Length (min)]]/60</f>
        <v>3.55</v>
      </c>
      <c r="P4507">
        <v>1744</v>
      </c>
      <c r="Q4507" s="17">
        <f>IFERROR(Flights[[#This Row],[Distance]]/Flights[[#This Row],[Length (hr)]],"")</f>
        <v>491.26760563380282</v>
      </c>
      <c r="R4507" s="1">
        <v>0.875</v>
      </c>
      <c r="S4507" s="1">
        <v>0.84652777777777777</v>
      </c>
      <c r="T4507">
        <v>-41</v>
      </c>
      <c r="U4507" t="str">
        <f>IF(Flights[[#This Row],[Arrival Delay]]="","Cancelled",IF(Flights[[#This Row],[Arrival Delay]]&gt;15,"Delayed","On time"))</f>
        <v>On time</v>
      </c>
      <c r="V4507" t="str">
        <f>IF(Flights[[#This Row],[Status]]&lt;&gt;"Delayed","",IF(Flights[[#This Row],[Arrival Delay]]&gt;120,"Severe",IF(Flights[[#This Row],[Arrival Delay]]&gt;60,"Major","Moderate")))</f>
        <v/>
      </c>
      <c r="X4507" t="str">
        <f>IF(OR(AND(Flights[[#This Row],[Status]]="Cancelled",Flights[[#This Row],[Cancellation Reason]]="Airline/Carrier"),Flights[[#This Row],[Delay Type]]="Severe"),"Yes","No")</f>
        <v>No</v>
      </c>
    </row>
    <row r="4508" spans="1:24" x14ac:dyDescent="0.25">
      <c r="A4508" s="3">
        <v>42333</v>
      </c>
      <c r="B4508">
        <f>WEEKNUM(Flights[[#This Row],[Date]],2)</f>
        <v>48</v>
      </c>
      <c r="C4508">
        <f>WEEKDAY(Flights[[#This Row],[Date]],2)</f>
        <v>3</v>
      </c>
      <c r="D4508" t="s">
        <v>106</v>
      </c>
      <c r="E4508" t="s">
        <v>1987</v>
      </c>
      <c r="F4508" t="s">
        <v>0</v>
      </c>
      <c r="G4508" t="s">
        <v>10</v>
      </c>
      <c r="H4508" t="str">
        <f>_xlfn.XLOOKUP(Flights[[#This Row],[Destination]],Airports!$A$1:$A$77,Airports!$D$1:$D$77,"Code not found")</f>
        <v>Boston</v>
      </c>
      <c r="I4508" t="str" cm="1">
        <f t="array" ref="I4508">_xlfn.XLOOKUP(Flights[[#This Row],[Destination]],_xlfn._TRO_TRAILING(Airports!A:A),_xlfn._TRO_TRAILING(Airports!E:E),"Code not found")</f>
        <v>MA</v>
      </c>
      <c r="J4508" s="1">
        <v>0.625</v>
      </c>
      <c r="K4508">
        <f>HOUR(Flights[[#This Row],[Scheduled Departure]])</f>
        <v>15</v>
      </c>
      <c r="L4508" s="1">
        <v>0.62291666666666667</v>
      </c>
      <c r="M4508">
        <v>-3</v>
      </c>
      <c r="N4508">
        <v>300</v>
      </c>
      <c r="O4508" s="14">
        <f>Flights[[#This Row],[Length (min)]]/60</f>
        <v>5</v>
      </c>
      <c r="P4508">
        <v>2611</v>
      </c>
      <c r="Q4508" s="17">
        <f>IFERROR(Flights[[#This Row],[Distance]]/Flights[[#This Row],[Length (hr)]],"")</f>
        <v>522.20000000000005</v>
      </c>
      <c r="R4508" s="1">
        <v>0.97152777777777777</v>
      </c>
      <c r="S4508" s="1">
        <v>0.95625000000000004</v>
      </c>
      <c r="T4508">
        <v>-22</v>
      </c>
      <c r="U4508" t="str">
        <f>IF(Flights[[#This Row],[Arrival Delay]]="","Cancelled",IF(Flights[[#This Row],[Arrival Delay]]&gt;15,"Delayed","On time"))</f>
        <v>On time</v>
      </c>
      <c r="V4508" t="str">
        <f>IF(Flights[[#This Row],[Status]]&lt;&gt;"Delayed","",IF(Flights[[#This Row],[Arrival Delay]]&gt;120,"Severe",IF(Flights[[#This Row],[Arrival Delay]]&gt;60,"Major","Moderate")))</f>
        <v/>
      </c>
      <c r="X4508" t="str">
        <f>IF(OR(AND(Flights[[#This Row],[Status]]="Cancelled",Flights[[#This Row],[Cancellation Reason]]="Airline/Carrier"),Flights[[#This Row],[Delay Type]]="Severe"),"Yes","No")</f>
        <v>No</v>
      </c>
    </row>
    <row r="4509" spans="1:24" x14ac:dyDescent="0.25">
      <c r="A4509" s="3">
        <v>42333</v>
      </c>
      <c r="B4509">
        <f>WEEKNUM(Flights[[#This Row],[Date]],2)</f>
        <v>48</v>
      </c>
      <c r="C4509">
        <f>WEEKDAY(Flights[[#This Row],[Date]],2)</f>
        <v>3</v>
      </c>
      <c r="D4509" t="s">
        <v>1952</v>
      </c>
      <c r="E4509" t="s">
        <v>1995</v>
      </c>
      <c r="F4509" t="s">
        <v>0</v>
      </c>
      <c r="G4509" t="s">
        <v>15</v>
      </c>
      <c r="H4509" t="str">
        <f>_xlfn.XLOOKUP(Flights[[#This Row],[Destination]],Airports!$A$1:$A$77,Airports!$D$1:$D$77,"Code not found")</f>
        <v>Las Vegas</v>
      </c>
      <c r="I4509" t="str" cm="1">
        <f t="array" ref="I4509">_xlfn.XLOOKUP(Flights[[#This Row],[Destination]],_xlfn._TRO_TRAILING(Airports!A:A),_xlfn._TRO_TRAILING(Airports!E:E),"Code not found")</f>
        <v>NV</v>
      </c>
      <c r="J4509" s="1">
        <v>0.64236111111111116</v>
      </c>
      <c r="K4509">
        <f>HOUR(Flights[[#This Row],[Scheduled Departure]])</f>
        <v>15</v>
      </c>
      <c r="L4509" s="1">
        <v>0.64583333333333337</v>
      </c>
      <c r="M4509">
        <v>5</v>
      </c>
      <c r="N4509">
        <v>55</v>
      </c>
      <c r="O4509" s="14">
        <f>Flights[[#This Row],[Length (min)]]/60</f>
        <v>0.91666666666666663</v>
      </c>
      <c r="P4509">
        <v>236</v>
      </c>
      <c r="Q4509" s="17">
        <f>IFERROR(Flights[[#This Row],[Distance]]/Flights[[#This Row],[Length (hr)]],"")</f>
        <v>257.45454545454544</v>
      </c>
      <c r="R4509" s="1">
        <v>0.6875</v>
      </c>
      <c r="S4509" s="1">
        <v>0.68402777777777779</v>
      </c>
      <c r="T4509">
        <v>-5</v>
      </c>
      <c r="U4509" t="str">
        <f>IF(Flights[[#This Row],[Arrival Delay]]="","Cancelled",IF(Flights[[#This Row],[Arrival Delay]]&gt;15,"Delayed","On time"))</f>
        <v>On time</v>
      </c>
      <c r="V4509" t="str">
        <f>IF(Flights[[#This Row],[Status]]&lt;&gt;"Delayed","",IF(Flights[[#This Row],[Arrival Delay]]&gt;120,"Severe",IF(Flights[[#This Row],[Arrival Delay]]&gt;60,"Major","Moderate")))</f>
        <v/>
      </c>
      <c r="X4509" t="str">
        <f>IF(OR(AND(Flights[[#This Row],[Status]]="Cancelled",Flights[[#This Row],[Cancellation Reason]]="Airline/Carrier"),Flights[[#This Row],[Delay Type]]="Severe"),"Yes","No")</f>
        <v>No</v>
      </c>
    </row>
    <row r="4510" spans="1:24" x14ac:dyDescent="0.25">
      <c r="A4510" s="3">
        <v>42333</v>
      </c>
      <c r="B4510">
        <f>WEEKNUM(Flights[[#This Row],[Date]],2)</f>
        <v>48</v>
      </c>
      <c r="C4510">
        <f>WEEKDAY(Flights[[#This Row],[Date]],2)</f>
        <v>3</v>
      </c>
      <c r="D4510" t="s">
        <v>86</v>
      </c>
      <c r="E4510" t="s">
        <v>1987</v>
      </c>
      <c r="F4510" t="s">
        <v>0</v>
      </c>
      <c r="G4510" t="s">
        <v>17</v>
      </c>
      <c r="H4510" t="str">
        <f>_xlfn.XLOOKUP(Flights[[#This Row],[Destination]],Airports!$A$1:$A$77,Airports!$D$1:$D$77,"Code not found")</f>
        <v>Honolulu</v>
      </c>
      <c r="I4510" t="str" cm="1">
        <f t="array" ref="I4510">_xlfn.XLOOKUP(Flights[[#This Row],[Destination]],_xlfn._TRO_TRAILING(Airports!A:A),_xlfn._TRO_TRAILING(Airports!E:E),"Code not found")</f>
        <v>HI</v>
      </c>
      <c r="J4510" s="1">
        <v>0.70208333333333328</v>
      </c>
      <c r="K4510">
        <f>HOUR(Flights[[#This Row],[Scheduled Departure]])</f>
        <v>16</v>
      </c>
      <c r="L4510" s="1">
        <v>0.69861111111111107</v>
      </c>
      <c r="M4510">
        <v>-5</v>
      </c>
      <c r="N4510">
        <v>372</v>
      </c>
      <c r="O4510" s="14">
        <f>Flights[[#This Row],[Length (min)]]/60</f>
        <v>6.2</v>
      </c>
      <c r="P4510">
        <v>2556</v>
      </c>
      <c r="Q4510" s="17">
        <f>IFERROR(Flights[[#This Row],[Distance]]/Flights[[#This Row],[Length (hr)]],"")</f>
        <v>412.25806451612902</v>
      </c>
      <c r="R4510" s="1">
        <v>0.87152777777777779</v>
      </c>
      <c r="S4510" s="1">
        <v>0.87361111111111112</v>
      </c>
      <c r="T4510">
        <v>3</v>
      </c>
      <c r="U4510" t="str">
        <f>IF(Flights[[#This Row],[Arrival Delay]]="","Cancelled",IF(Flights[[#This Row],[Arrival Delay]]&gt;15,"Delayed","On time"))</f>
        <v>On time</v>
      </c>
      <c r="V4510" t="str">
        <f>IF(Flights[[#This Row],[Status]]&lt;&gt;"Delayed","",IF(Flights[[#This Row],[Arrival Delay]]&gt;120,"Severe",IF(Flights[[#This Row],[Arrival Delay]]&gt;60,"Major","Moderate")))</f>
        <v/>
      </c>
      <c r="X4510" t="str">
        <f>IF(OR(AND(Flights[[#This Row],[Status]]="Cancelled",Flights[[#This Row],[Cancellation Reason]]="Airline/Carrier"),Flights[[#This Row],[Delay Type]]="Severe"),"Yes","No")</f>
        <v>No</v>
      </c>
    </row>
    <row r="4511" spans="1:24" x14ac:dyDescent="0.25">
      <c r="A4511" s="3">
        <v>42333</v>
      </c>
      <c r="B4511">
        <f>WEEKNUM(Flights[[#This Row],[Date]],2)</f>
        <v>48</v>
      </c>
      <c r="C4511">
        <f>WEEKDAY(Flights[[#This Row],[Date]],2)</f>
        <v>3</v>
      </c>
      <c r="D4511" t="s">
        <v>1074</v>
      </c>
      <c r="E4511" t="s">
        <v>1994</v>
      </c>
      <c r="F4511" t="s">
        <v>0</v>
      </c>
      <c r="G4511" t="s">
        <v>349</v>
      </c>
      <c r="H4511" t="str">
        <f>_xlfn.XLOOKUP(Flights[[#This Row],[Destination]],Airports!$A$1:$A$77,Airports!$D$1:$D$77,"Code not found")</f>
        <v>Salt Lake City</v>
      </c>
      <c r="I4511" t="str" cm="1">
        <f t="array" ref="I4511">_xlfn.XLOOKUP(Flights[[#This Row],[Destination]],_xlfn._TRO_TRAILING(Airports!A:A),_xlfn._TRO_TRAILING(Airports!E:E),"Code not found")</f>
        <v>UT</v>
      </c>
      <c r="J4511" s="1">
        <v>0.78125</v>
      </c>
      <c r="K4511">
        <f>HOUR(Flights[[#This Row],[Scheduled Departure]])</f>
        <v>18</v>
      </c>
      <c r="L4511" s="1">
        <v>0.77777777777777779</v>
      </c>
      <c r="M4511">
        <v>-5</v>
      </c>
      <c r="N4511">
        <v>96</v>
      </c>
      <c r="O4511" s="14">
        <f>Flights[[#This Row],[Length (min)]]/60</f>
        <v>1.6</v>
      </c>
      <c r="P4511">
        <v>590</v>
      </c>
      <c r="Q4511" s="17">
        <f>IFERROR(Flights[[#This Row],[Distance]]/Flights[[#This Row],[Length (hr)]],"")</f>
        <v>368.75</v>
      </c>
      <c r="R4511" s="1">
        <v>0.90138888888888891</v>
      </c>
      <c r="S4511" s="1">
        <v>0.88611111111111107</v>
      </c>
      <c r="T4511">
        <v>-22</v>
      </c>
      <c r="U4511" t="str">
        <f>IF(Flights[[#This Row],[Arrival Delay]]="","Cancelled",IF(Flights[[#This Row],[Arrival Delay]]&gt;15,"Delayed","On time"))</f>
        <v>On time</v>
      </c>
      <c r="V4511" t="str">
        <f>IF(Flights[[#This Row],[Status]]&lt;&gt;"Delayed","",IF(Flights[[#This Row],[Arrival Delay]]&gt;120,"Severe",IF(Flights[[#This Row],[Arrival Delay]]&gt;60,"Major","Moderate")))</f>
        <v/>
      </c>
      <c r="X4511" t="str">
        <f>IF(OR(AND(Flights[[#This Row],[Status]]="Cancelled",Flights[[#This Row],[Cancellation Reason]]="Airline/Carrier"),Flights[[#This Row],[Delay Type]]="Severe"),"Yes","No")</f>
        <v>No</v>
      </c>
    </row>
    <row r="4512" spans="1:24" x14ac:dyDescent="0.25">
      <c r="A4512" s="3">
        <v>42333</v>
      </c>
      <c r="B4512">
        <f>WEEKNUM(Flights[[#This Row],[Date]],2)</f>
        <v>48</v>
      </c>
      <c r="C4512">
        <f>WEEKDAY(Flights[[#This Row],[Date]],2)</f>
        <v>3</v>
      </c>
      <c r="D4512" t="s">
        <v>824</v>
      </c>
      <c r="E4512" t="s">
        <v>1994</v>
      </c>
      <c r="F4512" t="s">
        <v>0</v>
      </c>
      <c r="G4512" t="s">
        <v>29</v>
      </c>
      <c r="H4512" t="str">
        <f>_xlfn.XLOOKUP(Flights[[#This Row],[Destination]],Airports!$A$1:$A$77,Airports!$D$1:$D$77,"Code not found")</f>
        <v>Phoenix</v>
      </c>
      <c r="I4512" t="str" cm="1">
        <f t="array" ref="I4512">_xlfn.XLOOKUP(Flights[[#This Row],[Destination]],_xlfn._TRO_TRAILING(Airports!A:A),_xlfn._TRO_TRAILING(Airports!E:E),"Code not found")</f>
        <v>AZ</v>
      </c>
      <c r="J4512" s="1">
        <v>0.88541666666666663</v>
      </c>
      <c r="K4512">
        <f>HOUR(Flights[[#This Row],[Scheduled Departure]])</f>
        <v>21</v>
      </c>
      <c r="L4512" s="1">
        <v>0.88263888888888886</v>
      </c>
      <c r="M4512">
        <v>-4</v>
      </c>
      <c r="N4512">
        <v>75</v>
      </c>
      <c r="O4512" s="14">
        <f>Flights[[#This Row],[Length (min)]]/60</f>
        <v>1.25</v>
      </c>
      <c r="P4512">
        <v>370</v>
      </c>
      <c r="Q4512" s="17">
        <f>IFERROR(Flights[[#This Row],[Distance]]/Flights[[#This Row],[Length (hr)]],"")</f>
        <v>296</v>
      </c>
      <c r="R4512" s="1">
        <v>0.98888888888888893</v>
      </c>
      <c r="S4512" s="1">
        <v>0.97638888888888886</v>
      </c>
      <c r="T4512">
        <v>-18</v>
      </c>
      <c r="U4512" t="str">
        <f>IF(Flights[[#This Row],[Arrival Delay]]="","Cancelled",IF(Flights[[#This Row],[Arrival Delay]]&gt;15,"Delayed","On time"))</f>
        <v>On time</v>
      </c>
      <c r="V4512" t="str">
        <f>IF(Flights[[#This Row],[Status]]&lt;&gt;"Delayed","",IF(Flights[[#This Row],[Arrival Delay]]&gt;120,"Severe",IF(Flights[[#This Row],[Arrival Delay]]&gt;60,"Major","Moderate")))</f>
        <v/>
      </c>
      <c r="X4512" t="str">
        <f>IF(OR(AND(Flights[[#This Row],[Status]]="Cancelled",Flights[[#This Row],[Cancellation Reason]]="Airline/Carrier"),Flights[[#This Row],[Delay Type]]="Severe"),"Yes","No")</f>
        <v>No</v>
      </c>
    </row>
    <row r="4513" spans="1:24" x14ac:dyDescent="0.25">
      <c r="A4513" s="3">
        <v>42333</v>
      </c>
      <c r="B4513">
        <f>WEEKNUM(Flights[[#This Row],[Date]],2)</f>
        <v>48</v>
      </c>
      <c r="C4513">
        <f>WEEKDAY(Flights[[#This Row],[Date]],2)</f>
        <v>3</v>
      </c>
      <c r="D4513" t="s">
        <v>1836</v>
      </c>
      <c r="E4513" t="s">
        <v>1989</v>
      </c>
      <c r="F4513" t="s">
        <v>0</v>
      </c>
      <c r="G4513" t="s">
        <v>347</v>
      </c>
      <c r="H4513" t="str">
        <f>_xlfn.XLOOKUP(Flights[[#This Row],[Destination]],Airports!$A$1:$A$77,Airports!$D$1:$D$77,"Code not found")</f>
        <v>San Jose</v>
      </c>
      <c r="I4513" t="str" cm="1">
        <f t="array" ref="I4513">_xlfn.XLOOKUP(Flights[[#This Row],[Destination]],_xlfn._TRO_TRAILING(Airports!A:A),_xlfn._TRO_TRAILING(Airports!E:E),"Code not found")</f>
        <v>CA</v>
      </c>
      <c r="J4513" s="1">
        <v>0.92708333333333337</v>
      </c>
      <c r="K4513">
        <f>HOUR(Flights[[#This Row],[Scheduled Departure]])</f>
        <v>22</v>
      </c>
      <c r="L4513" s="1">
        <v>0.92569444444444449</v>
      </c>
      <c r="M4513">
        <v>-2</v>
      </c>
      <c r="N4513">
        <v>72</v>
      </c>
      <c r="O4513" s="14">
        <f>Flights[[#This Row],[Length (min)]]/60</f>
        <v>1.2</v>
      </c>
      <c r="P4513">
        <v>308</v>
      </c>
      <c r="Q4513" s="17">
        <f>IFERROR(Flights[[#This Row],[Distance]]/Flights[[#This Row],[Length (hr)]],"")</f>
        <v>256.66666666666669</v>
      </c>
      <c r="R4513" s="1">
        <v>0.97847222222222219</v>
      </c>
      <c r="S4513" s="1">
        <v>0.97569444444444442</v>
      </c>
      <c r="T4513">
        <v>-4</v>
      </c>
      <c r="U4513" t="str">
        <f>IF(Flights[[#This Row],[Arrival Delay]]="","Cancelled",IF(Flights[[#This Row],[Arrival Delay]]&gt;15,"Delayed","On time"))</f>
        <v>On time</v>
      </c>
      <c r="V4513" t="str">
        <f>IF(Flights[[#This Row],[Status]]&lt;&gt;"Delayed","",IF(Flights[[#This Row],[Arrival Delay]]&gt;120,"Severe",IF(Flights[[#This Row],[Arrival Delay]]&gt;60,"Major","Moderate")))</f>
        <v/>
      </c>
      <c r="X4513" t="str">
        <f>IF(OR(AND(Flights[[#This Row],[Status]]="Cancelled",Flights[[#This Row],[Cancellation Reason]]="Airline/Carrier"),Flights[[#This Row],[Delay Type]]="Severe"),"Yes","No")</f>
        <v>No</v>
      </c>
    </row>
    <row r="4514" spans="1:24" x14ac:dyDescent="0.25">
      <c r="A4514" s="3">
        <v>42334</v>
      </c>
      <c r="B4514">
        <f>WEEKNUM(Flights[[#This Row],[Date]],2)</f>
        <v>48</v>
      </c>
      <c r="C4514">
        <f>WEEKDAY(Flights[[#This Row],[Date]],2)</f>
        <v>4</v>
      </c>
      <c r="D4514" t="s">
        <v>1377</v>
      </c>
      <c r="E4514" t="s">
        <v>1996</v>
      </c>
      <c r="F4514" t="s">
        <v>0</v>
      </c>
      <c r="G4514" t="s">
        <v>270</v>
      </c>
      <c r="H4514" t="str">
        <f>_xlfn.XLOOKUP(Flights[[#This Row],[Destination]],Airports!$A$1:$A$77,Airports!$D$1:$D$77,"Code not found")</f>
        <v>Dallas</v>
      </c>
      <c r="I4514" t="str" cm="1">
        <f t="array" ref="I4514">_xlfn.XLOOKUP(Flights[[#This Row],[Destination]],_xlfn._TRO_TRAILING(Airports!A:A),_xlfn._TRO_TRAILING(Airports!E:E),"Code not found")</f>
        <v>TX</v>
      </c>
      <c r="J4514" s="1">
        <v>0.29166666666666669</v>
      </c>
      <c r="K4514">
        <f>HOUR(Flights[[#This Row],[Scheduled Departure]])</f>
        <v>7</v>
      </c>
      <c r="L4514" s="1">
        <v>0.29097222222222224</v>
      </c>
      <c r="M4514">
        <v>-1</v>
      </c>
      <c r="N4514">
        <v>165</v>
      </c>
      <c r="O4514" s="14">
        <f>Flights[[#This Row],[Length (min)]]/60</f>
        <v>2.75</v>
      </c>
      <c r="P4514">
        <v>1246</v>
      </c>
      <c r="Q4514" s="17">
        <f>IFERROR(Flights[[#This Row],[Distance]]/Flights[[#This Row],[Length (hr)]],"")</f>
        <v>453.09090909090907</v>
      </c>
      <c r="R4514" s="1">
        <v>0.5</v>
      </c>
      <c r="S4514" s="1">
        <v>0.48888888888888887</v>
      </c>
      <c r="T4514">
        <v>-16</v>
      </c>
      <c r="U4514" t="str">
        <f>IF(Flights[[#This Row],[Arrival Delay]]="","Cancelled",IF(Flights[[#This Row],[Arrival Delay]]&gt;15,"Delayed","On time"))</f>
        <v>On time</v>
      </c>
      <c r="V4514" t="str">
        <f>IF(Flights[[#This Row],[Status]]&lt;&gt;"Delayed","",IF(Flights[[#This Row],[Arrival Delay]]&gt;120,"Severe",IF(Flights[[#This Row],[Arrival Delay]]&gt;60,"Major","Moderate")))</f>
        <v/>
      </c>
      <c r="X4514" t="str">
        <f>IF(OR(AND(Flights[[#This Row],[Status]]="Cancelled",Flights[[#This Row],[Cancellation Reason]]="Airline/Carrier"),Flights[[#This Row],[Delay Type]]="Severe"),"Yes","No")</f>
        <v>No</v>
      </c>
    </row>
    <row r="4515" spans="1:24" x14ac:dyDescent="0.25">
      <c r="A4515" s="3">
        <v>42334</v>
      </c>
      <c r="B4515">
        <f>WEEKNUM(Flights[[#This Row],[Date]],2)</f>
        <v>48</v>
      </c>
      <c r="C4515">
        <f>WEEKDAY(Flights[[#This Row],[Date]],2)</f>
        <v>4</v>
      </c>
      <c r="D4515" t="s">
        <v>426</v>
      </c>
      <c r="E4515" t="s">
        <v>1991</v>
      </c>
      <c r="F4515" t="s">
        <v>0</v>
      </c>
      <c r="G4515" t="s">
        <v>24</v>
      </c>
      <c r="H4515" t="str">
        <f>_xlfn.XLOOKUP(Flights[[#This Row],[Destination]],Airports!$A$1:$A$77,Airports!$D$1:$D$77,"Code not found")</f>
        <v>Portland</v>
      </c>
      <c r="I4515" t="str" cm="1">
        <f t="array" ref="I4515">_xlfn.XLOOKUP(Flights[[#This Row],[Destination]],_xlfn._TRO_TRAILING(Airports!A:A),_xlfn._TRO_TRAILING(Airports!E:E),"Code not found")</f>
        <v>OR</v>
      </c>
      <c r="J4515" s="1">
        <v>0.33333333333333331</v>
      </c>
      <c r="K4515">
        <f>HOUR(Flights[[#This Row],[Scheduled Departure]])</f>
        <v>8</v>
      </c>
      <c r="L4515" s="1">
        <v>0.32777777777777778</v>
      </c>
      <c r="M4515">
        <v>-8</v>
      </c>
      <c r="N4515">
        <v>136</v>
      </c>
      <c r="O4515" s="14">
        <f>Flights[[#This Row],[Length (min)]]/60</f>
        <v>2.2666666666666666</v>
      </c>
      <c r="P4515">
        <v>834</v>
      </c>
      <c r="Q4515" s="17">
        <f>IFERROR(Flights[[#This Row],[Distance]]/Flights[[#This Row],[Length (hr)]],"")</f>
        <v>367.94117647058823</v>
      </c>
      <c r="R4515" s="1">
        <v>0.43680555555555556</v>
      </c>
      <c r="S4515" s="1">
        <v>0.42222222222222222</v>
      </c>
      <c r="T4515">
        <v>-21</v>
      </c>
      <c r="U4515" t="str">
        <f>IF(Flights[[#This Row],[Arrival Delay]]="","Cancelled",IF(Flights[[#This Row],[Arrival Delay]]&gt;15,"Delayed","On time"))</f>
        <v>On time</v>
      </c>
      <c r="V4515" t="str">
        <f>IF(Flights[[#This Row],[Status]]&lt;&gt;"Delayed","",IF(Flights[[#This Row],[Arrival Delay]]&gt;120,"Severe",IF(Flights[[#This Row],[Arrival Delay]]&gt;60,"Major","Moderate")))</f>
        <v/>
      </c>
      <c r="X4515" t="str">
        <f>IF(OR(AND(Flights[[#This Row],[Status]]="Cancelled",Flights[[#This Row],[Cancellation Reason]]="Airline/Carrier"),Flights[[#This Row],[Delay Type]]="Severe"),"Yes","No")</f>
        <v>No</v>
      </c>
    </row>
    <row r="4516" spans="1:24" x14ac:dyDescent="0.25">
      <c r="A4516" s="3">
        <v>42334</v>
      </c>
      <c r="B4516">
        <f>WEEKNUM(Flights[[#This Row],[Date]],2)</f>
        <v>48</v>
      </c>
      <c r="C4516">
        <f>WEEKDAY(Flights[[#This Row],[Date]],2)</f>
        <v>4</v>
      </c>
      <c r="D4516" t="s">
        <v>1931</v>
      </c>
      <c r="E4516" t="s">
        <v>1989</v>
      </c>
      <c r="F4516" t="s">
        <v>0</v>
      </c>
      <c r="G4516" t="s">
        <v>2</v>
      </c>
      <c r="H4516" t="str">
        <f>_xlfn.XLOOKUP(Flights[[#This Row],[Destination]],Airports!$A$1:$A$77,Airports!$D$1:$D$77,"Code not found")</f>
        <v>Miami</v>
      </c>
      <c r="I4516" t="str" cm="1">
        <f t="array" ref="I4516">_xlfn.XLOOKUP(Flights[[#This Row],[Destination]],_xlfn._TRO_TRAILING(Airports!A:A),_xlfn._TRO_TRAILING(Airports!E:E),"Code not found")</f>
        <v>FL</v>
      </c>
      <c r="J4516" s="1">
        <v>0.41666666666666669</v>
      </c>
      <c r="K4516">
        <f>HOUR(Flights[[#This Row],[Scheduled Departure]])</f>
        <v>10</v>
      </c>
      <c r="L4516" s="1">
        <v>0.42430555555555555</v>
      </c>
      <c r="M4516">
        <v>11</v>
      </c>
      <c r="N4516">
        <v>270</v>
      </c>
      <c r="O4516" s="14">
        <f>Flights[[#This Row],[Length (min)]]/60</f>
        <v>4.5</v>
      </c>
      <c r="P4516">
        <v>2342</v>
      </c>
      <c r="Q4516" s="17">
        <f>IFERROR(Flights[[#This Row],[Distance]]/Flights[[#This Row],[Length (hr)]],"")</f>
        <v>520.44444444444446</v>
      </c>
      <c r="R4516" s="1">
        <v>0.74097222222222225</v>
      </c>
      <c r="S4516" s="1">
        <v>0.7368055555555556</v>
      </c>
      <c r="T4516">
        <v>-6</v>
      </c>
      <c r="U4516" t="str">
        <f>IF(Flights[[#This Row],[Arrival Delay]]="","Cancelled",IF(Flights[[#This Row],[Arrival Delay]]&gt;15,"Delayed","On time"))</f>
        <v>On time</v>
      </c>
      <c r="V4516" t="str">
        <f>IF(Flights[[#This Row],[Status]]&lt;&gt;"Delayed","",IF(Flights[[#This Row],[Arrival Delay]]&gt;120,"Severe",IF(Flights[[#This Row],[Arrival Delay]]&gt;60,"Major","Moderate")))</f>
        <v/>
      </c>
      <c r="X4516" t="str">
        <f>IF(OR(AND(Flights[[#This Row],[Status]]="Cancelled",Flights[[#This Row],[Cancellation Reason]]="Airline/Carrier"),Flights[[#This Row],[Delay Type]]="Severe"),"Yes","No")</f>
        <v>No</v>
      </c>
    </row>
    <row r="4517" spans="1:24" x14ac:dyDescent="0.25">
      <c r="A4517" s="3">
        <v>42334</v>
      </c>
      <c r="B4517">
        <f>WEEKNUM(Flights[[#This Row],[Date]],2)</f>
        <v>48</v>
      </c>
      <c r="C4517">
        <f>WEEKDAY(Flights[[#This Row],[Date]],2)</f>
        <v>4</v>
      </c>
      <c r="D4517" t="s">
        <v>1375</v>
      </c>
      <c r="E4517" t="s">
        <v>1993</v>
      </c>
      <c r="F4517" t="s">
        <v>0</v>
      </c>
      <c r="G4517" t="s">
        <v>262</v>
      </c>
      <c r="H4517" t="str">
        <f>_xlfn.XLOOKUP(Flights[[#This Row],[Destination]],Airports!$A$1:$A$77,Airports!$D$1:$D$77,"Code not found")</f>
        <v>Cleveland</v>
      </c>
      <c r="I4517" t="str" cm="1">
        <f t="array" ref="I4517">_xlfn.XLOOKUP(Flights[[#This Row],[Destination]],_xlfn._TRO_TRAILING(Airports!A:A),_xlfn._TRO_TRAILING(Airports!E:E),"Code not found")</f>
        <v>OH</v>
      </c>
      <c r="J4517" s="1">
        <v>0.96875</v>
      </c>
      <c r="K4517">
        <f>HOUR(Flights[[#This Row],[Scheduled Departure]])</f>
        <v>23</v>
      </c>
      <c r="L4517" s="1">
        <v>0.96805555555555556</v>
      </c>
      <c r="M4517">
        <v>-1</v>
      </c>
      <c r="N4517">
        <v>230</v>
      </c>
      <c r="O4517" s="14">
        <f>Flights[[#This Row],[Length (min)]]/60</f>
        <v>3.8333333333333335</v>
      </c>
      <c r="P4517">
        <v>2052</v>
      </c>
      <c r="Q4517" s="17">
        <f>IFERROR(Flights[[#This Row],[Distance]]/Flights[[#This Row],[Length (hr)]],"")</f>
        <v>535.30434782608688</v>
      </c>
      <c r="R4517" s="1">
        <v>0.27430555555555558</v>
      </c>
      <c r="S4517" s="1">
        <v>0.25277777777777777</v>
      </c>
      <c r="T4517">
        <v>-31</v>
      </c>
      <c r="U4517" t="str">
        <f>IF(Flights[[#This Row],[Arrival Delay]]="","Cancelled",IF(Flights[[#This Row],[Arrival Delay]]&gt;15,"Delayed","On time"))</f>
        <v>On time</v>
      </c>
      <c r="V4517" t="str">
        <f>IF(Flights[[#This Row],[Status]]&lt;&gt;"Delayed","",IF(Flights[[#This Row],[Arrival Delay]]&gt;120,"Severe",IF(Flights[[#This Row],[Arrival Delay]]&gt;60,"Major","Moderate")))</f>
        <v/>
      </c>
      <c r="X4517" t="str">
        <f>IF(OR(AND(Flights[[#This Row],[Status]]="Cancelled",Flights[[#This Row],[Cancellation Reason]]="Airline/Carrier"),Flights[[#This Row],[Delay Type]]="Severe"),"Yes","No")</f>
        <v>No</v>
      </c>
    </row>
    <row r="4518" spans="1:24" x14ac:dyDescent="0.25">
      <c r="A4518" s="3">
        <v>42335</v>
      </c>
      <c r="B4518">
        <f>WEEKNUM(Flights[[#This Row],[Date]],2)</f>
        <v>48</v>
      </c>
      <c r="C4518">
        <f>WEEKDAY(Flights[[#This Row],[Date]],2)</f>
        <v>5</v>
      </c>
      <c r="D4518" t="s">
        <v>379</v>
      </c>
      <c r="E4518" t="s">
        <v>1990</v>
      </c>
      <c r="F4518" t="s">
        <v>0</v>
      </c>
      <c r="G4518" t="s">
        <v>273</v>
      </c>
      <c r="H4518" t="str">
        <f>_xlfn.XLOOKUP(Flights[[#This Row],[Destination]],Airports!$A$1:$A$77,Airports!$D$1:$D$77,"Code not found")</f>
        <v>Denver</v>
      </c>
      <c r="I4518" t="str" cm="1">
        <f t="array" ref="I4518">_xlfn.XLOOKUP(Flights[[#This Row],[Destination]],_xlfn._TRO_TRAILING(Airports!A:A),_xlfn._TRO_TRAILING(Airports!E:E),"Code not found")</f>
        <v>CO</v>
      </c>
      <c r="J4518" s="1">
        <v>0.23402777777777778</v>
      </c>
      <c r="K4518">
        <f>HOUR(Flights[[#This Row],[Scheduled Departure]])</f>
        <v>5</v>
      </c>
      <c r="L4518" s="1">
        <v>0.23194444444444445</v>
      </c>
      <c r="M4518">
        <v>-3</v>
      </c>
      <c r="N4518">
        <v>119</v>
      </c>
      <c r="O4518" s="14">
        <f>Flights[[#This Row],[Length (min)]]/60</f>
        <v>1.9833333333333334</v>
      </c>
      <c r="P4518">
        <v>862</v>
      </c>
      <c r="Q4518" s="17">
        <f>IFERROR(Flights[[#This Row],[Distance]]/Flights[[#This Row],[Length (hr)]],"")</f>
        <v>434.62184873949576</v>
      </c>
      <c r="R4518" s="1">
        <v>0.37708333333333333</v>
      </c>
      <c r="S4518" s="1">
        <v>0.35625000000000001</v>
      </c>
      <c r="T4518">
        <v>-30</v>
      </c>
      <c r="U4518" t="str">
        <f>IF(Flights[[#This Row],[Arrival Delay]]="","Cancelled",IF(Flights[[#This Row],[Arrival Delay]]&gt;15,"Delayed","On time"))</f>
        <v>On time</v>
      </c>
      <c r="V4518" t="str">
        <f>IF(Flights[[#This Row],[Status]]&lt;&gt;"Delayed","",IF(Flights[[#This Row],[Arrival Delay]]&gt;120,"Severe",IF(Flights[[#This Row],[Arrival Delay]]&gt;60,"Major","Moderate")))</f>
        <v/>
      </c>
      <c r="X4518" t="str">
        <f>IF(OR(AND(Flights[[#This Row],[Status]]="Cancelled",Flights[[#This Row],[Cancellation Reason]]="Airline/Carrier"),Flights[[#This Row],[Delay Type]]="Severe"),"Yes","No")</f>
        <v>No</v>
      </c>
    </row>
    <row r="4519" spans="1:24" x14ac:dyDescent="0.25">
      <c r="A4519" s="3">
        <v>42335</v>
      </c>
      <c r="B4519">
        <f>WEEKNUM(Flights[[#This Row],[Date]],2)</f>
        <v>48</v>
      </c>
      <c r="C4519">
        <f>WEEKDAY(Flights[[#This Row],[Date]],2)</f>
        <v>5</v>
      </c>
      <c r="D4519" t="s">
        <v>1955</v>
      </c>
      <c r="E4519" t="s">
        <v>1995</v>
      </c>
      <c r="F4519" t="s">
        <v>0</v>
      </c>
      <c r="G4519" t="s">
        <v>246</v>
      </c>
      <c r="H4519" t="str">
        <f>_xlfn.XLOOKUP(Flights[[#This Row],[Destination]],Airports!$A$1:$A$77,Airports!$D$1:$D$77,"Code not found")</f>
        <v>Albuquerque</v>
      </c>
      <c r="I4519" t="str" cm="1">
        <f t="array" ref="I4519">_xlfn.XLOOKUP(Flights[[#This Row],[Destination]],_xlfn._TRO_TRAILING(Airports!A:A),_xlfn._TRO_TRAILING(Airports!E:E),"Code not found")</f>
        <v>NM</v>
      </c>
      <c r="J4519" s="1">
        <v>0.40625</v>
      </c>
      <c r="K4519">
        <f>HOUR(Flights[[#This Row],[Scheduled Departure]])</f>
        <v>9</v>
      </c>
      <c r="L4519" s="1">
        <v>0.40486111111111112</v>
      </c>
      <c r="M4519">
        <v>-2</v>
      </c>
      <c r="N4519">
        <v>106</v>
      </c>
      <c r="O4519" s="14">
        <f>Flights[[#This Row],[Length (min)]]/60</f>
        <v>1.7666666666666666</v>
      </c>
      <c r="P4519">
        <v>677</v>
      </c>
      <c r="Q4519" s="17">
        <f>IFERROR(Flights[[#This Row],[Distance]]/Flights[[#This Row],[Length (hr)]],"")</f>
        <v>383.20754716981133</v>
      </c>
      <c r="R4519" s="1">
        <v>0.52083333333333337</v>
      </c>
      <c r="S4519" s="1">
        <v>0.52013888888888893</v>
      </c>
      <c r="T4519">
        <v>-1</v>
      </c>
      <c r="U4519" t="str">
        <f>IF(Flights[[#This Row],[Arrival Delay]]="","Cancelled",IF(Flights[[#This Row],[Arrival Delay]]&gt;15,"Delayed","On time"))</f>
        <v>On time</v>
      </c>
      <c r="V4519" t="str">
        <f>IF(Flights[[#This Row],[Status]]&lt;&gt;"Delayed","",IF(Flights[[#This Row],[Arrival Delay]]&gt;120,"Severe",IF(Flights[[#This Row],[Arrival Delay]]&gt;60,"Major","Moderate")))</f>
        <v/>
      </c>
      <c r="X4519" t="str">
        <f>IF(OR(AND(Flights[[#This Row],[Status]]="Cancelled",Flights[[#This Row],[Cancellation Reason]]="Airline/Carrier"),Flights[[#This Row],[Delay Type]]="Severe"),"Yes","No")</f>
        <v>No</v>
      </c>
    </row>
    <row r="4520" spans="1:24" x14ac:dyDescent="0.25">
      <c r="A4520" s="3">
        <v>42335</v>
      </c>
      <c r="B4520">
        <f>WEEKNUM(Flights[[#This Row],[Date]],2)</f>
        <v>48</v>
      </c>
      <c r="C4520">
        <f>WEEKDAY(Flights[[#This Row],[Date]],2)</f>
        <v>5</v>
      </c>
      <c r="D4520" t="s">
        <v>515</v>
      </c>
      <c r="E4520" t="s">
        <v>1991</v>
      </c>
      <c r="F4520" t="s">
        <v>0</v>
      </c>
      <c r="G4520" t="s">
        <v>344</v>
      </c>
      <c r="H4520" t="str">
        <f>_xlfn.XLOOKUP(Flights[[#This Row],[Destination]],Airports!$A$1:$A$77,Airports!$D$1:$D$77,"Code not found")</f>
        <v>Seattle</v>
      </c>
      <c r="I4520" t="str" cm="1">
        <f t="array" ref="I4520">_xlfn.XLOOKUP(Flights[[#This Row],[Destination]],_xlfn._TRO_TRAILING(Airports!A:A),_xlfn._TRO_TRAILING(Airports!E:E),"Code not found")</f>
        <v>WA</v>
      </c>
      <c r="J4520" s="1">
        <v>0.4861111111111111</v>
      </c>
      <c r="K4520">
        <f>HOUR(Flights[[#This Row],[Scheduled Departure]])</f>
        <v>11</v>
      </c>
      <c r="L4520" s="1">
        <v>0.48402777777777778</v>
      </c>
      <c r="M4520">
        <v>-3</v>
      </c>
      <c r="N4520">
        <v>155</v>
      </c>
      <c r="O4520" s="14">
        <f>Flights[[#This Row],[Length (min)]]/60</f>
        <v>2.5833333333333335</v>
      </c>
      <c r="P4520">
        <v>954</v>
      </c>
      <c r="Q4520" s="17">
        <f>IFERROR(Flights[[#This Row],[Distance]]/Flights[[#This Row],[Length (hr)]],"")</f>
        <v>369.29032258064512</v>
      </c>
      <c r="R4520" s="1">
        <v>0.60347222222222219</v>
      </c>
      <c r="S4520" s="1">
        <v>0.59166666666666667</v>
      </c>
      <c r="T4520">
        <v>-17</v>
      </c>
      <c r="U4520" t="str">
        <f>IF(Flights[[#This Row],[Arrival Delay]]="","Cancelled",IF(Flights[[#This Row],[Arrival Delay]]&gt;15,"Delayed","On time"))</f>
        <v>On time</v>
      </c>
      <c r="V4520" t="str">
        <f>IF(Flights[[#This Row],[Status]]&lt;&gt;"Delayed","",IF(Flights[[#This Row],[Arrival Delay]]&gt;120,"Severe",IF(Flights[[#This Row],[Arrival Delay]]&gt;60,"Major","Moderate")))</f>
        <v/>
      </c>
      <c r="X4520" t="str">
        <f>IF(OR(AND(Flights[[#This Row],[Status]]="Cancelled",Flights[[#This Row],[Cancellation Reason]]="Airline/Carrier"),Flights[[#This Row],[Delay Type]]="Severe"),"Yes","No")</f>
        <v>No</v>
      </c>
    </row>
    <row r="4521" spans="1:24" x14ac:dyDescent="0.25">
      <c r="A4521" s="3">
        <v>42335</v>
      </c>
      <c r="B4521">
        <f>WEEKNUM(Flights[[#This Row],[Date]],2)</f>
        <v>48</v>
      </c>
      <c r="C4521">
        <f>WEEKDAY(Flights[[#This Row],[Date]],2)</f>
        <v>5</v>
      </c>
      <c r="D4521" t="s">
        <v>518</v>
      </c>
      <c r="E4521" t="s">
        <v>1991</v>
      </c>
      <c r="F4521" t="s">
        <v>0</v>
      </c>
      <c r="G4521" t="s">
        <v>18</v>
      </c>
      <c r="H4521" t="str">
        <f>_xlfn.XLOOKUP(Flights[[#This Row],[Destination]],Airports!$A$1:$A$77,Airports!$D$1:$D$77,"Code not found")</f>
        <v>Arlington</v>
      </c>
      <c r="I4521" t="str" cm="1">
        <f t="array" ref="I4521">_xlfn.XLOOKUP(Flights[[#This Row],[Destination]],_xlfn._TRO_TRAILING(Airports!A:A),_xlfn._TRO_TRAILING(Airports!E:E),"Code not found")</f>
        <v>VA</v>
      </c>
      <c r="J4521" s="1">
        <v>0.54166666666666663</v>
      </c>
      <c r="K4521">
        <f>HOUR(Flights[[#This Row],[Scheduled Departure]])</f>
        <v>13</v>
      </c>
      <c r="L4521" s="1">
        <v>0.53749999999999998</v>
      </c>
      <c r="M4521">
        <v>-6</v>
      </c>
      <c r="N4521">
        <v>290</v>
      </c>
      <c r="O4521" s="14">
        <f>Flights[[#This Row],[Length (min)]]/60</f>
        <v>4.833333333333333</v>
      </c>
      <c r="P4521">
        <v>2311</v>
      </c>
      <c r="Q4521" s="17">
        <f>IFERROR(Flights[[#This Row],[Distance]]/Flights[[#This Row],[Length (hr)]],"")</f>
        <v>478.13793103448279</v>
      </c>
      <c r="R4521" s="1">
        <v>0.87291666666666667</v>
      </c>
      <c r="S4521" s="1">
        <v>0.86388888888888893</v>
      </c>
      <c r="T4521">
        <v>-13</v>
      </c>
      <c r="U4521" t="str">
        <f>IF(Flights[[#This Row],[Arrival Delay]]="","Cancelled",IF(Flights[[#This Row],[Arrival Delay]]&gt;15,"Delayed","On time"))</f>
        <v>On time</v>
      </c>
      <c r="V4521" t="str">
        <f>IF(Flights[[#This Row],[Status]]&lt;&gt;"Delayed","",IF(Flights[[#This Row],[Arrival Delay]]&gt;120,"Severe",IF(Flights[[#This Row],[Arrival Delay]]&gt;60,"Major","Moderate")))</f>
        <v/>
      </c>
      <c r="X4521" t="str">
        <f>IF(OR(AND(Flights[[#This Row],[Status]]="Cancelled",Flights[[#This Row],[Cancellation Reason]]="Airline/Carrier"),Flights[[#This Row],[Delay Type]]="Severe"),"Yes","No")</f>
        <v>No</v>
      </c>
    </row>
    <row r="4522" spans="1:24" x14ac:dyDescent="0.25">
      <c r="A4522" s="3">
        <v>42335</v>
      </c>
      <c r="B4522">
        <f>WEEKNUM(Flights[[#This Row],[Date]],2)</f>
        <v>48</v>
      </c>
      <c r="C4522">
        <f>WEEKDAY(Flights[[#This Row],[Date]],2)</f>
        <v>5</v>
      </c>
      <c r="D4522" t="s">
        <v>1763</v>
      </c>
      <c r="E4522" t="s">
        <v>1989</v>
      </c>
      <c r="F4522" t="s">
        <v>0</v>
      </c>
      <c r="G4522" t="s">
        <v>24</v>
      </c>
      <c r="H4522" t="str">
        <f>_xlfn.XLOOKUP(Flights[[#This Row],[Destination]],Airports!$A$1:$A$77,Airports!$D$1:$D$77,"Code not found")</f>
        <v>Portland</v>
      </c>
      <c r="I4522" t="str" cm="1">
        <f t="array" ref="I4522">_xlfn.XLOOKUP(Flights[[#This Row],[Destination]],_xlfn._TRO_TRAILING(Airports!A:A),_xlfn._TRO_TRAILING(Airports!E:E),"Code not found")</f>
        <v>OR</v>
      </c>
      <c r="J4522" s="1">
        <v>0.54861111111111116</v>
      </c>
      <c r="K4522">
        <f>HOUR(Flights[[#This Row],[Scheduled Departure]])</f>
        <v>13</v>
      </c>
      <c r="L4522" s="1">
        <v>0.54583333333333328</v>
      </c>
      <c r="M4522">
        <v>-4</v>
      </c>
      <c r="N4522">
        <v>145</v>
      </c>
      <c r="O4522" s="14">
        <f>Flights[[#This Row],[Length (min)]]/60</f>
        <v>2.4166666666666665</v>
      </c>
      <c r="P4522">
        <v>834</v>
      </c>
      <c r="Q4522" s="17">
        <f>IFERROR(Flights[[#This Row],[Distance]]/Flights[[#This Row],[Length (hr)]],"")</f>
        <v>345.10344827586209</v>
      </c>
      <c r="R4522" s="1">
        <v>0.65625</v>
      </c>
      <c r="S4522" s="1">
        <v>0.64652777777777781</v>
      </c>
      <c r="T4522">
        <v>-14</v>
      </c>
      <c r="U4522" t="str">
        <f>IF(Flights[[#This Row],[Arrival Delay]]="","Cancelled",IF(Flights[[#This Row],[Arrival Delay]]&gt;15,"Delayed","On time"))</f>
        <v>On time</v>
      </c>
      <c r="V4522" t="str">
        <f>IF(Flights[[#This Row],[Status]]&lt;&gt;"Delayed","",IF(Flights[[#This Row],[Arrival Delay]]&gt;120,"Severe",IF(Flights[[#This Row],[Arrival Delay]]&gt;60,"Major","Moderate")))</f>
        <v/>
      </c>
      <c r="X4522" t="str">
        <f>IF(OR(AND(Flights[[#This Row],[Status]]="Cancelled",Flights[[#This Row],[Cancellation Reason]]="Airline/Carrier"),Flights[[#This Row],[Delay Type]]="Severe"),"Yes","No")</f>
        <v>No</v>
      </c>
    </row>
    <row r="4523" spans="1:24" x14ac:dyDescent="0.25">
      <c r="A4523" s="3">
        <v>42335</v>
      </c>
      <c r="B4523">
        <f>WEEKNUM(Flights[[#This Row],[Date]],2)</f>
        <v>48</v>
      </c>
      <c r="C4523">
        <f>WEEKDAY(Flights[[#This Row],[Date]],2)</f>
        <v>5</v>
      </c>
      <c r="D4523" t="s">
        <v>1901</v>
      </c>
      <c r="E4523" t="s">
        <v>1989</v>
      </c>
      <c r="F4523" t="s">
        <v>0</v>
      </c>
      <c r="G4523" t="s">
        <v>344</v>
      </c>
      <c r="H4523" t="str">
        <f>_xlfn.XLOOKUP(Flights[[#This Row],[Destination]],Airports!$A$1:$A$77,Airports!$D$1:$D$77,"Code not found")</f>
        <v>Seattle</v>
      </c>
      <c r="I4523" t="str" cm="1">
        <f t="array" ref="I4523">_xlfn.XLOOKUP(Flights[[#This Row],[Destination]],_xlfn._TRO_TRAILING(Airports!A:A),_xlfn._TRO_TRAILING(Airports!E:E),"Code not found")</f>
        <v>WA</v>
      </c>
      <c r="J4523" s="1">
        <v>0.69097222222222221</v>
      </c>
      <c r="K4523">
        <f>HOUR(Flights[[#This Row],[Scheduled Departure]])</f>
        <v>16</v>
      </c>
      <c r="L4523" s="1">
        <v>0.68611111111111112</v>
      </c>
      <c r="M4523">
        <v>-7</v>
      </c>
      <c r="N4523">
        <v>159</v>
      </c>
      <c r="O4523" s="14">
        <f>Flights[[#This Row],[Length (min)]]/60</f>
        <v>2.65</v>
      </c>
      <c r="P4523">
        <v>954</v>
      </c>
      <c r="Q4523" s="17">
        <f>IFERROR(Flights[[#This Row],[Distance]]/Flights[[#This Row],[Length (hr)]],"")</f>
        <v>360</v>
      </c>
      <c r="R4523" s="1">
        <v>0.80625000000000002</v>
      </c>
      <c r="S4523" s="1">
        <v>0.79652777777777772</v>
      </c>
      <c r="T4523">
        <v>-14</v>
      </c>
      <c r="U4523" t="str">
        <f>IF(Flights[[#This Row],[Arrival Delay]]="","Cancelled",IF(Flights[[#This Row],[Arrival Delay]]&gt;15,"Delayed","On time"))</f>
        <v>On time</v>
      </c>
      <c r="V4523" t="str">
        <f>IF(Flights[[#This Row],[Status]]&lt;&gt;"Delayed","",IF(Flights[[#This Row],[Arrival Delay]]&gt;120,"Severe",IF(Flights[[#This Row],[Arrival Delay]]&gt;60,"Major","Moderate")))</f>
        <v/>
      </c>
      <c r="X4523" t="str">
        <f>IF(OR(AND(Flights[[#This Row],[Status]]="Cancelled",Flights[[#This Row],[Cancellation Reason]]="Airline/Carrier"),Flights[[#This Row],[Delay Type]]="Severe"),"Yes","No")</f>
        <v>No</v>
      </c>
    </row>
    <row r="4524" spans="1:24" x14ac:dyDescent="0.25">
      <c r="A4524" s="3">
        <v>42335</v>
      </c>
      <c r="B4524">
        <f>WEEKNUM(Flights[[#This Row],[Date]],2)</f>
        <v>48</v>
      </c>
      <c r="C4524">
        <f>WEEKDAY(Flights[[#This Row],[Date]],2)</f>
        <v>5</v>
      </c>
      <c r="D4524" t="s">
        <v>1957</v>
      </c>
      <c r="E4524" t="s">
        <v>1995</v>
      </c>
      <c r="F4524" t="s">
        <v>0</v>
      </c>
      <c r="G4524" t="s">
        <v>318</v>
      </c>
      <c r="H4524" t="str">
        <f>_xlfn.XLOOKUP(Flights[[#This Row],[Destination]],Airports!$A$1:$A$77,Airports!$D$1:$D$77,"Code not found")</f>
        <v>Oakland</v>
      </c>
      <c r="I4524" t="str" cm="1">
        <f t="array" ref="I4524">_xlfn.XLOOKUP(Flights[[#This Row],[Destination]],_xlfn._TRO_TRAILING(Airports!A:A),_xlfn._TRO_TRAILING(Airports!E:E),"Code not found")</f>
        <v>CA</v>
      </c>
      <c r="J4524" s="1">
        <v>0.89583333333333337</v>
      </c>
      <c r="K4524">
        <f>HOUR(Flights[[#This Row],[Scheduled Departure]])</f>
        <v>21</v>
      </c>
      <c r="L4524" s="1">
        <v>0.89652777777777781</v>
      </c>
      <c r="M4524">
        <v>1</v>
      </c>
      <c r="N4524">
        <v>72</v>
      </c>
      <c r="O4524" s="14">
        <f>Flights[[#This Row],[Length (min)]]/60</f>
        <v>1.2</v>
      </c>
      <c r="P4524">
        <v>337</v>
      </c>
      <c r="Q4524" s="17">
        <f>IFERROR(Flights[[#This Row],[Distance]]/Flights[[#This Row],[Length (hr)]],"")</f>
        <v>280.83333333333337</v>
      </c>
      <c r="R4524" s="1">
        <v>0.94791666666666663</v>
      </c>
      <c r="S4524" s="1">
        <v>0.94652777777777775</v>
      </c>
      <c r="T4524">
        <v>-2</v>
      </c>
      <c r="U4524" t="str">
        <f>IF(Flights[[#This Row],[Arrival Delay]]="","Cancelled",IF(Flights[[#This Row],[Arrival Delay]]&gt;15,"Delayed","On time"))</f>
        <v>On time</v>
      </c>
      <c r="V4524" t="str">
        <f>IF(Flights[[#This Row],[Status]]&lt;&gt;"Delayed","",IF(Flights[[#This Row],[Arrival Delay]]&gt;120,"Severe",IF(Flights[[#This Row],[Arrival Delay]]&gt;60,"Major","Moderate")))</f>
        <v/>
      </c>
      <c r="X4524" t="str">
        <f>IF(OR(AND(Flights[[#This Row],[Status]]="Cancelled",Flights[[#This Row],[Cancellation Reason]]="Airline/Carrier"),Flights[[#This Row],[Delay Type]]="Severe"),"Yes","No")</f>
        <v>No</v>
      </c>
    </row>
    <row r="4525" spans="1:24" x14ac:dyDescent="0.25">
      <c r="A4525" s="3">
        <v>42335</v>
      </c>
      <c r="B4525">
        <f>WEEKNUM(Flights[[#This Row],[Date]],2)</f>
        <v>48</v>
      </c>
      <c r="C4525">
        <f>WEEKDAY(Flights[[#This Row],[Date]],2)</f>
        <v>5</v>
      </c>
      <c r="D4525" t="s">
        <v>1857</v>
      </c>
      <c r="E4525" t="s">
        <v>1990</v>
      </c>
      <c r="F4525" t="s">
        <v>0</v>
      </c>
      <c r="G4525" t="s">
        <v>15</v>
      </c>
      <c r="H4525" t="str">
        <f>_xlfn.XLOOKUP(Flights[[#This Row],[Destination]],Airports!$A$1:$A$77,Airports!$D$1:$D$77,"Code not found")</f>
        <v>Las Vegas</v>
      </c>
      <c r="I4525" t="str" cm="1">
        <f t="array" ref="I4525">_xlfn.XLOOKUP(Flights[[#This Row],[Destination]],_xlfn._TRO_TRAILING(Airports!A:A),_xlfn._TRO_TRAILING(Airports!E:E),"Code not found")</f>
        <v>NV</v>
      </c>
      <c r="J4525" s="1">
        <v>0.94374999999999998</v>
      </c>
      <c r="K4525">
        <f>HOUR(Flights[[#This Row],[Scheduled Departure]])</f>
        <v>22</v>
      </c>
      <c r="L4525" s="1">
        <v>0.93958333333333333</v>
      </c>
      <c r="M4525">
        <v>-6</v>
      </c>
      <c r="N4525">
        <v>65</v>
      </c>
      <c r="O4525" s="14">
        <f>Flights[[#This Row],[Length (min)]]/60</f>
        <v>1.0833333333333333</v>
      </c>
      <c r="P4525">
        <v>236</v>
      </c>
      <c r="Q4525" s="17">
        <f>IFERROR(Flights[[#This Row],[Distance]]/Flights[[#This Row],[Length (hr)]],"")</f>
        <v>217.84615384615387</v>
      </c>
      <c r="R4525" s="1">
        <v>0.99722222222222223</v>
      </c>
      <c r="S4525" s="1">
        <v>0.98472222222222228</v>
      </c>
      <c r="T4525">
        <v>-18</v>
      </c>
      <c r="U4525" t="str">
        <f>IF(Flights[[#This Row],[Arrival Delay]]="","Cancelled",IF(Flights[[#This Row],[Arrival Delay]]&gt;15,"Delayed","On time"))</f>
        <v>On time</v>
      </c>
      <c r="V4525" t="str">
        <f>IF(Flights[[#This Row],[Status]]&lt;&gt;"Delayed","",IF(Flights[[#This Row],[Arrival Delay]]&gt;120,"Severe",IF(Flights[[#This Row],[Arrival Delay]]&gt;60,"Major","Moderate")))</f>
        <v/>
      </c>
      <c r="X4525" t="str">
        <f>IF(OR(AND(Flights[[#This Row],[Status]]="Cancelled",Flights[[#This Row],[Cancellation Reason]]="Airline/Carrier"),Flights[[#This Row],[Delay Type]]="Severe"),"Yes","No")</f>
        <v>No</v>
      </c>
    </row>
    <row r="4526" spans="1:24" x14ac:dyDescent="0.25">
      <c r="A4526" s="3">
        <v>42336</v>
      </c>
      <c r="B4526">
        <f>WEEKNUM(Flights[[#This Row],[Date]],2)</f>
        <v>48</v>
      </c>
      <c r="C4526">
        <f>WEEKDAY(Flights[[#This Row],[Date]],2)</f>
        <v>6</v>
      </c>
      <c r="D4526" t="s">
        <v>1941</v>
      </c>
      <c r="E4526" t="s">
        <v>1995</v>
      </c>
      <c r="F4526" t="s">
        <v>0</v>
      </c>
      <c r="G4526" t="s">
        <v>318</v>
      </c>
      <c r="H4526" t="str">
        <f>_xlfn.XLOOKUP(Flights[[#This Row],[Destination]],Airports!$A$1:$A$77,Airports!$D$1:$D$77,"Code not found")</f>
        <v>Oakland</v>
      </c>
      <c r="I4526" t="str" cm="1">
        <f t="array" ref="I4526">_xlfn.XLOOKUP(Flights[[#This Row],[Destination]],_xlfn._TRO_TRAILING(Airports!A:A),_xlfn._TRO_TRAILING(Airports!E:E),"Code not found")</f>
        <v>CA</v>
      </c>
      <c r="J4526" s="1">
        <v>0.33680555555555558</v>
      </c>
      <c r="K4526">
        <f>HOUR(Flights[[#This Row],[Scheduled Departure]])</f>
        <v>8</v>
      </c>
      <c r="L4526" s="1">
        <v>0.34305555555555556</v>
      </c>
      <c r="M4526">
        <v>9</v>
      </c>
      <c r="N4526">
        <v>72</v>
      </c>
      <c r="O4526" s="14">
        <f>Flights[[#This Row],[Length (min)]]/60</f>
        <v>1.2</v>
      </c>
      <c r="P4526">
        <v>337</v>
      </c>
      <c r="Q4526" s="17">
        <f>IFERROR(Flights[[#This Row],[Distance]]/Flights[[#This Row],[Length (hr)]],"")</f>
        <v>280.83333333333337</v>
      </c>
      <c r="R4526" s="1">
        <v>0.3923611111111111</v>
      </c>
      <c r="S4526" s="1">
        <v>0.39305555555555555</v>
      </c>
      <c r="T4526">
        <v>1</v>
      </c>
      <c r="U4526" t="str">
        <f>IF(Flights[[#This Row],[Arrival Delay]]="","Cancelled",IF(Flights[[#This Row],[Arrival Delay]]&gt;15,"Delayed","On time"))</f>
        <v>On time</v>
      </c>
      <c r="V4526" t="str">
        <f>IF(Flights[[#This Row],[Status]]&lt;&gt;"Delayed","",IF(Flights[[#This Row],[Arrival Delay]]&gt;120,"Severe",IF(Flights[[#This Row],[Arrival Delay]]&gt;60,"Major","Moderate")))</f>
        <v/>
      </c>
      <c r="X4526" t="str">
        <f>IF(OR(AND(Flights[[#This Row],[Status]]="Cancelled",Flights[[#This Row],[Cancellation Reason]]="Airline/Carrier"),Flights[[#This Row],[Delay Type]]="Severe"),"Yes","No")</f>
        <v>No</v>
      </c>
    </row>
    <row r="4527" spans="1:24" x14ac:dyDescent="0.25">
      <c r="A4527" s="3">
        <v>42336</v>
      </c>
      <c r="B4527">
        <f>WEEKNUM(Flights[[#This Row],[Date]],2)</f>
        <v>48</v>
      </c>
      <c r="C4527">
        <f>WEEKDAY(Flights[[#This Row],[Date]],2)</f>
        <v>6</v>
      </c>
      <c r="D4527" t="s">
        <v>589</v>
      </c>
      <c r="E4527" t="s">
        <v>1990</v>
      </c>
      <c r="F4527" t="s">
        <v>0</v>
      </c>
      <c r="G4527" t="s">
        <v>10</v>
      </c>
      <c r="H4527" t="str">
        <f>_xlfn.XLOOKUP(Flights[[#This Row],[Destination]],Airports!$A$1:$A$77,Airports!$D$1:$D$77,"Code not found")</f>
        <v>Boston</v>
      </c>
      <c r="I4527" t="str" cm="1">
        <f t="array" ref="I4527">_xlfn.XLOOKUP(Flights[[#This Row],[Destination]],_xlfn._TRO_TRAILING(Airports!A:A),_xlfn._TRO_TRAILING(Airports!E:E),"Code not found")</f>
        <v>MA</v>
      </c>
      <c r="J4527" s="1">
        <v>0.34375</v>
      </c>
      <c r="K4527">
        <f>HOUR(Flights[[#This Row],[Scheduled Departure]])</f>
        <v>8</v>
      </c>
      <c r="L4527" s="1">
        <v>0.34027777777777779</v>
      </c>
      <c r="M4527">
        <v>-5</v>
      </c>
      <c r="N4527">
        <v>293</v>
      </c>
      <c r="O4527" s="14">
        <f>Flights[[#This Row],[Length (min)]]/60</f>
        <v>4.8833333333333337</v>
      </c>
      <c r="P4527">
        <v>2611</v>
      </c>
      <c r="Q4527" s="17">
        <f>IFERROR(Flights[[#This Row],[Distance]]/Flights[[#This Row],[Length (hr)]],"")</f>
        <v>534.6757679180887</v>
      </c>
      <c r="R4527" s="1">
        <v>0.69652777777777775</v>
      </c>
      <c r="S4527" s="1">
        <v>0.66874999999999996</v>
      </c>
      <c r="T4527">
        <v>-40</v>
      </c>
      <c r="U4527" t="str">
        <f>IF(Flights[[#This Row],[Arrival Delay]]="","Cancelled",IF(Flights[[#This Row],[Arrival Delay]]&gt;15,"Delayed","On time"))</f>
        <v>On time</v>
      </c>
      <c r="V4527" t="str">
        <f>IF(Flights[[#This Row],[Status]]&lt;&gt;"Delayed","",IF(Flights[[#This Row],[Arrival Delay]]&gt;120,"Severe",IF(Flights[[#This Row],[Arrival Delay]]&gt;60,"Major","Moderate")))</f>
        <v/>
      </c>
      <c r="X4527" t="str">
        <f>IF(OR(AND(Flights[[#This Row],[Status]]="Cancelled",Flights[[#This Row],[Cancellation Reason]]="Airline/Carrier"),Flights[[#This Row],[Delay Type]]="Severe"),"Yes","No")</f>
        <v>No</v>
      </c>
    </row>
    <row r="4528" spans="1:24" x14ac:dyDescent="0.25">
      <c r="A4528" s="3">
        <v>42336</v>
      </c>
      <c r="B4528">
        <f>WEEKNUM(Flights[[#This Row],[Date]],2)</f>
        <v>48</v>
      </c>
      <c r="C4528">
        <f>WEEKDAY(Flights[[#This Row],[Date]],2)</f>
        <v>6</v>
      </c>
      <c r="D4528" t="s">
        <v>401</v>
      </c>
      <c r="E4528" t="s">
        <v>1994</v>
      </c>
      <c r="F4528" t="s">
        <v>0</v>
      </c>
      <c r="G4528" t="s">
        <v>340</v>
      </c>
      <c r="H4528" t="str">
        <f>_xlfn.XLOOKUP(Flights[[#This Row],[Destination]],Airports!$A$1:$A$77,Airports!$D$1:$D$77,"Code not found")</f>
        <v>San Antonio</v>
      </c>
      <c r="I4528" t="str" cm="1">
        <f t="array" ref="I4528">_xlfn.XLOOKUP(Flights[[#This Row],[Destination]],_xlfn._TRO_TRAILING(Airports!A:A),_xlfn._TRO_TRAILING(Airports!E:E),"Code not found")</f>
        <v>TX</v>
      </c>
      <c r="J4528" s="1">
        <v>0.34791666666666665</v>
      </c>
      <c r="K4528">
        <f>HOUR(Flights[[#This Row],[Scheduled Departure]])</f>
        <v>8</v>
      </c>
      <c r="L4528" s="1">
        <v>0.38958333333333334</v>
      </c>
      <c r="M4528">
        <v>60</v>
      </c>
      <c r="N4528">
        <v>162</v>
      </c>
      <c r="O4528" s="14">
        <f>Flights[[#This Row],[Length (min)]]/60</f>
        <v>2.7</v>
      </c>
      <c r="P4528">
        <v>1211</v>
      </c>
      <c r="Q4528" s="17">
        <f>IFERROR(Flights[[#This Row],[Distance]]/Flights[[#This Row],[Length (hr)]],"")</f>
        <v>448.51851851851848</v>
      </c>
      <c r="R4528" s="1">
        <v>0.55486111111111114</v>
      </c>
      <c r="S4528" s="1">
        <v>0.5854166666666667</v>
      </c>
      <c r="T4528">
        <v>44</v>
      </c>
      <c r="U4528" t="str">
        <f>IF(Flights[[#This Row],[Arrival Delay]]="","Cancelled",IF(Flights[[#This Row],[Arrival Delay]]&gt;15,"Delayed","On time"))</f>
        <v>Delayed</v>
      </c>
      <c r="V4528" t="str">
        <f>IF(Flights[[#This Row],[Status]]&lt;&gt;"Delayed","",IF(Flights[[#This Row],[Arrival Delay]]&gt;120,"Severe",IF(Flights[[#This Row],[Arrival Delay]]&gt;60,"Major","Moderate")))</f>
        <v>Moderate</v>
      </c>
      <c r="X4528" t="str">
        <f>IF(OR(AND(Flights[[#This Row],[Status]]="Cancelled",Flights[[#This Row],[Cancellation Reason]]="Airline/Carrier"),Flights[[#This Row],[Delay Type]]="Severe"),"Yes","No")</f>
        <v>No</v>
      </c>
    </row>
    <row r="4529" spans="1:24" x14ac:dyDescent="0.25">
      <c r="A4529" s="3">
        <v>42336</v>
      </c>
      <c r="B4529">
        <f>WEEKNUM(Flights[[#This Row],[Date]],2)</f>
        <v>48</v>
      </c>
      <c r="C4529">
        <f>WEEKDAY(Flights[[#This Row],[Date]],2)</f>
        <v>6</v>
      </c>
      <c r="D4529" t="s">
        <v>1012</v>
      </c>
      <c r="E4529" t="s">
        <v>1989</v>
      </c>
      <c r="F4529" t="s">
        <v>0</v>
      </c>
      <c r="G4529" t="s">
        <v>12</v>
      </c>
      <c r="H4529" t="str">
        <f>_xlfn.XLOOKUP(Flights[[#This Row],[Destination]],Airports!$A$1:$A$77,Airports!$D$1:$D$77,"Code not found")</f>
        <v>New York</v>
      </c>
      <c r="I4529" t="str" cm="1">
        <f t="array" ref="I4529">_xlfn.XLOOKUP(Flights[[#This Row],[Destination]],_xlfn._TRO_TRAILING(Airports!A:A),_xlfn._TRO_TRAILING(Airports!E:E),"Code not found")</f>
        <v>NY</v>
      </c>
      <c r="J4529" s="1">
        <v>0.36458333333333331</v>
      </c>
      <c r="K4529">
        <f>HOUR(Flights[[#This Row],[Scheduled Departure]])</f>
        <v>8</v>
      </c>
      <c r="L4529" s="1">
        <v>0.3611111111111111</v>
      </c>
      <c r="M4529">
        <v>-5</v>
      </c>
      <c r="N4529">
        <v>286</v>
      </c>
      <c r="O4529" s="14">
        <f>Flights[[#This Row],[Length (min)]]/60</f>
        <v>4.7666666666666666</v>
      </c>
      <c r="P4529">
        <v>2475</v>
      </c>
      <c r="Q4529" s="17">
        <f>IFERROR(Flights[[#This Row],[Distance]]/Flights[[#This Row],[Length (hr)]],"")</f>
        <v>519.23076923076928</v>
      </c>
      <c r="R4529" s="1">
        <v>0.71805555555555556</v>
      </c>
      <c r="S4529" s="1">
        <v>0.68472222222222223</v>
      </c>
      <c r="T4529">
        <v>-48</v>
      </c>
      <c r="U4529" t="str">
        <f>IF(Flights[[#This Row],[Arrival Delay]]="","Cancelled",IF(Flights[[#This Row],[Arrival Delay]]&gt;15,"Delayed","On time"))</f>
        <v>On time</v>
      </c>
      <c r="V4529" t="str">
        <f>IF(Flights[[#This Row],[Status]]&lt;&gt;"Delayed","",IF(Flights[[#This Row],[Arrival Delay]]&gt;120,"Severe",IF(Flights[[#This Row],[Arrival Delay]]&gt;60,"Major","Moderate")))</f>
        <v/>
      </c>
      <c r="X4529" t="str">
        <f>IF(OR(AND(Flights[[#This Row],[Status]]="Cancelled",Flights[[#This Row],[Cancellation Reason]]="Airline/Carrier"),Flights[[#This Row],[Delay Type]]="Severe"),"Yes","No")</f>
        <v>No</v>
      </c>
    </row>
    <row r="4530" spans="1:24" x14ac:dyDescent="0.25">
      <c r="A4530" s="3">
        <v>42336</v>
      </c>
      <c r="B4530">
        <f>WEEKNUM(Flights[[#This Row],[Date]],2)</f>
        <v>48</v>
      </c>
      <c r="C4530">
        <f>WEEKDAY(Flights[[#This Row],[Date]],2)</f>
        <v>6</v>
      </c>
      <c r="D4530" t="s">
        <v>1946</v>
      </c>
      <c r="E4530" t="s">
        <v>1995</v>
      </c>
      <c r="F4530" t="s">
        <v>0</v>
      </c>
      <c r="G4530" t="s">
        <v>9</v>
      </c>
      <c r="H4530" t="str">
        <f>_xlfn.XLOOKUP(Flights[[#This Row],[Destination]],Airports!$A$1:$A$77,Airports!$D$1:$D$77,"Code not found")</f>
        <v>San Francisco</v>
      </c>
      <c r="I4530" t="str" cm="1">
        <f t="array" ref="I4530">_xlfn.XLOOKUP(Flights[[#This Row],[Destination]],_xlfn._TRO_TRAILING(Airports!A:A),_xlfn._TRO_TRAILING(Airports!E:E),"Code not found")</f>
        <v>CA</v>
      </c>
      <c r="J4530" s="1">
        <v>0.37847222222222221</v>
      </c>
      <c r="K4530">
        <f>HOUR(Flights[[#This Row],[Scheduled Departure]])</f>
        <v>9</v>
      </c>
      <c r="L4530" s="1">
        <v>0.37430555555555556</v>
      </c>
      <c r="M4530">
        <v>-6</v>
      </c>
      <c r="N4530">
        <v>71</v>
      </c>
      <c r="O4530" s="14">
        <f>Flights[[#This Row],[Length (min)]]/60</f>
        <v>1.1833333333333333</v>
      </c>
      <c r="P4530">
        <v>337</v>
      </c>
      <c r="Q4530" s="17">
        <f>IFERROR(Flights[[#This Row],[Distance]]/Flights[[#This Row],[Length (hr)]],"")</f>
        <v>284.78873239436621</v>
      </c>
      <c r="R4530" s="1">
        <v>0.43402777777777779</v>
      </c>
      <c r="S4530" s="1">
        <v>0.4236111111111111</v>
      </c>
      <c r="T4530">
        <v>-15</v>
      </c>
      <c r="U4530" t="str">
        <f>IF(Flights[[#This Row],[Arrival Delay]]="","Cancelled",IF(Flights[[#This Row],[Arrival Delay]]&gt;15,"Delayed","On time"))</f>
        <v>On time</v>
      </c>
      <c r="V4530" t="str">
        <f>IF(Flights[[#This Row],[Status]]&lt;&gt;"Delayed","",IF(Flights[[#This Row],[Arrival Delay]]&gt;120,"Severe",IF(Flights[[#This Row],[Arrival Delay]]&gt;60,"Major","Moderate")))</f>
        <v/>
      </c>
      <c r="X4530" t="str">
        <f>IF(OR(AND(Flights[[#This Row],[Status]]="Cancelled",Flights[[#This Row],[Cancellation Reason]]="Airline/Carrier"),Flights[[#This Row],[Delay Type]]="Severe"),"Yes","No")</f>
        <v>No</v>
      </c>
    </row>
    <row r="4531" spans="1:24" x14ac:dyDescent="0.25">
      <c r="A4531" s="3">
        <v>42336</v>
      </c>
      <c r="B4531">
        <f>WEEKNUM(Flights[[#This Row],[Date]],2)</f>
        <v>48</v>
      </c>
      <c r="C4531">
        <f>WEEKDAY(Flights[[#This Row],[Date]],2)</f>
        <v>6</v>
      </c>
      <c r="D4531" t="s">
        <v>1037</v>
      </c>
      <c r="E4531" t="s">
        <v>1990</v>
      </c>
      <c r="F4531" t="s">
        <v>0</v>
      </c>
      <c r="G4531" t="s">
        <v>273</v>
      </c>
      <c r="H4531" t="str">
        <f>_xlfn.XLOOKUP(Flights[[#This Row],[Destination]],Airports!$A$1:$A$77,Airports!$D$1:$D$77,"Code not found")</f>
        <v>Denver</v>
      </c>
      <c r="I4531" t="str" cm="1">
        <f t="array" ref="I4531">_xlfn.XLOOKUP(Flights[[#This Row],[Destination]],_xlfn._TRO_TRAILING(Airports!A:A),_xlfn._TRO_TRAILING(Airports!E:E),"Code not found")</f>
        <v>CO</v>
      </c>
      <c r="J4531" s="1">
        <v>0.51666666666666672</v>
      </c>
      <c r="K4531">
        <f>HOUR(Flights[[#This Row],[Scheduled Departure]])</f>
        <v>12</v>
      </c>
      <c r="L4531" s="1">
        <v>0.53055555555555556</v>
      </c>
      <c r="M4531">
        <v>20</v>
      </c>
      <c r="N4531">
        <v>115</v>
      </c>
      <c r="O4531" s="14">
        <f>Flights[[#This Row],[Length (min)]]/60</f>
        <v>1.9166666666666667</v>
      </c>
      <c r="P4531">
        <v>862</v>
      </c>
      <c r="Q4531" s="17">
        <f>IFERROR(Flights[[#This Row],[Distance]]/Flights[[#This Row],[Length (hr)]],"")</f>
        <v>449.73913043478257</v>
      </c>
      <c r="R4531" s="1">
        <v>0.65486111111111112</v>
      </c>
      <c r="S4531" s="1">
        <v>0.65208333333333335</v>
      </c>
      <c r="T4531">
        <v>-4</v>
      </c>
      <c r="U4531" t="str">
        <f>IF(Flights[[#This Row],[Arrival Delay]]="","Cancelled",IF(Flights[[#This Row],[Arrival Delay]]&gt;15,"Delayed","On time"))</f>
        <v>On time</v>
      </c>
      <c r="V4531" t="str">
        <f>IF(Flights[[#This Row],[Status]]&lt;&gt;"Delayed","",IF(Flights[[#This Row],[Arrival Delay]]&gt;120,"Severe",IF(Flights[[#This Row],[Arrival Delay]]&gt;60,"Major","Moderate")))</f>
        <v/>
      </c>
      <c r="X4531" t="str">
        <f>IF(OR(AND(Flights[[#This Row],[Status]]="Cancelled",Flights[[#This Row],[Cancellation Reason]]="Airline/Carrier"),Flights[[#This Row],[Delay Type]]="Severe"),"Yes","No")</f>
        <v>No</v>
      </c>
    </row>
    <row r="4532" spans="1:24" x14ac:dyDescent="0.25">
      <c r="A4532" s="3">
        <v>42336</v>
      </c>
      <c r="B4532">
        <f>WEEKNUM(Flights[[#This Row],[Date]],2)</f>
        <v>48</v>
      </c>
      <c r="C4532">
        <f>WEEKDAY(Flights[[#This Row],[Date]],2)</f>
        <v>6</v>
      </c>
      <c r="D4532" t="s">
        <v>766</v>
      </c>
      <c r="E4532" t="s">
        <v>1994</v>
      </c>
      <c r="F4532" t="s">
        <v>0</v>
      </c>
      <c r="G4532" t="s">
        <v>343</v>
      </c>
      <c r="H4532" t="str">
        <f>_xlfn.XLOOKUP(Flights[[#This Row],[Destination]],Airports!$A$1:$A$77,Airports!$D$1:$D$77,"Code not found")</f>
        <v>San Luis Obispo</v>
      </c>
      <c r="I4532" t="str" cm="1">
        <f t="array" ref="I4532">_xlfn.XLOOKUP(Flights[[#This Row],[Destination]],_xlfn._TRO_TRAILING(Airports!A:A),_xlfn._TRO_TRAILING(Airports!E:E),"Code not found")</f>
        <v>CA</v>
      </c>
      <c r="J4532" s="1">
        <v>0.51944444444444449</v>
      </c>
      <c r="K4532">
        <f>HOUR(Flights[[#This Row],[Scheduled Departure]])</f>
        <v>12</v>
      </c>
      <c r="L4532" s="1">
        <v>0.61527777777777781</v>
      </c>
      <c r="M4532">
        <v>138</v>
      </c>
      <c r="N4532">
        <v>53</v>
      </c>
      <c r="O4532" s="14">
        <f>Flights[[#This Row],[Length (min)]]/60</f>
        <v>0.8833333333333333</v>
      </c>
      <c r="P4532">
        <v>156</v>
      </c>
      <c r="Q4532" s="17">
        <f>IFERROR(Flights[[#This Row],[Distance]]/Flights[[#This Row],[Length (hr)]],"")</f>
        <v>176.60377358490567</v>
      </c>
      <c r="R4532" s="1">
        <v>0.55902777777777779</v>
      </c>
      <c r="S4532" s="1">
        <v>0.65208333333333335</v>
      </c>
      <c r="T4532">
        <v>134</v>
      </c>
      <c r="U4532" t="str">
        <f>IF(Flights[[#This Row],[Arrival Delay]]="","Cancelled",IF(Flights[[#This Row],[Arrival Delay]]&gt;15,"Delayed","On time"))</f>
        <v>Delayed</v>
      </c>
      <c r="V4532" t="str">
        <f>IF(Flights[[#This Row],[Status]]&lt;&gt;"Delayed","",IF(Flights[[#This Row],[Arrival Delay]]&gt;120,"Severe",IF(Flights[[#This Row],[Arrival Delay]]&gt;60,"Major","Moderate")))</f>
        <v>Severe</v>
      </c>
      <c r="X4532" t="str">
        <f>IF(OR(AND(Flights[[#This Row],[Status]]="Cancelled",Flights[[#This Row],[Cancellation Reason]]="Airline/Carrier"),Flights[[#This Row],[Delay Type]]="Severe"),"Yes","No")</f>
        <v>Yes</v>
      </c>
    </row>
    <row r="4533" spans="1:24" x14ac:dyDescent="0.25">
      <c r="A4533" s="3">
        <v>42336</v>
      </c>
      <c r="B4533">
        <f>WEEKNUM(Flights[[#This Row],[Date]],2)</f>
        <v>48</v>
      </c>
      <c r="C4533">
        <f>WEEKDAY(Flights[[#This Row],[Date]],2)</f>
        <v>6</v>
      </c>
      <c r="D4533" t="s">
        <v>577</v>
      </c>
      <c r="E4533" t="s">
        <v>1994</v>
      </c>
      <c r="F4533" t="s">
        <v>0</v>
      </c>
      <c r="G4533" t="s">
        <v>29</v>
      </c>
      <c r="H4533" t="str">
        <f>_xlfn.XLOOKUP(Flights[[#This Row],[Destination]],Airports!$A$1:$A$77,Airports!$D$1:$D$77,"Code not found")</f>
        <v>Phoenix</v>
      </c>
      <c r="I4533" t="str" cm="1">
        <f t="array" ref="I4533">_xlfn.XLOOKUP(Flights[[#This Row],[Destination]],_xlfn._TRO_TRAILING(Airports!A:A),_xlfn._TRO_TRAILING(Airports!E:E),"Code not found")</f>
        <v>AZ</v>
      </c>
      <c r="J4533" s="1">
        <v>0.67222222222222228</v>
      </c>
      <c r="K4533">
        <f>HOUR(Flights[[#This Row],[Scheduled Departure]])</f>
        <v>16</v>
      </c>
      <c r="L4533" s="1">
        <v>0.67083333333333328</v>
      </c>
      <c r="M4533">
        <v>-2</v>
      </c>
      <c r="N4533">
        <v>79</v>
      </c>
      <c r="O4533" s="14">
        <f>Flights[[#This Row],[Length (min)]]/60</f>
        <v>1.3166666666666667</v>
      </c>
      <c r="P4533">
        <v>370</v>
      </c>
      <c r="Q4533" s="17">
        <f>IFERROR(Flights[[#This Row],[Distance]]/Flights[[#This Row],[Length (hr)]],"")</f>
        <v>281.01265822784808</v>
      </c>
      <c r="R4533" s="1">
        <v>0.77569444444444446</v>
      </c>
      <c r="S4533" s="1">
        <v>0.76736111111111116</v>
      </c>
      <c r="T4533">
        <v>-12</v>
      </c>
      <c r="U4533" t="str">
        <f>IF(Flights[[#This Row],[Arrival Delay]]="","Cancelled",IF(Flights[[#This Row],[Arrival Delay]]&gt;15,"Delayed","On time"))</f>
        <v>On time</v>
      </c>
      <c r="V4533" t="str">
        <f>IF(Flights[[#This Row],[Status]]&lt;&gt;"Delayed","",IF(Flights[[#This Row],[Arrival Delay]]&gt;120,"Severe",IF(Flights[[#This Row],[Arrival Delay]]&gt;60,"Major","Moderate")))</f>
        <v/>
      </c>
      <c r="X4533" t="str">
        <f>IF(OR(AND(Flights[[#This Row],[Status]]="Cancelled",Flights[[#This Row],[Cancellation Reason]]="Airline/Carrier"),Flights[[#This Row],[Delay Type]]="Severe"),"Yes","No")</f>
        <v>No</v>
      </c>
    </row>
    <row r="4534" spans="1:24" x14ac:dyDescent="0.25">
      <c r="A4534" s="3">
        <v>42336</v>
      </c>
      <c r="B4534">
        <f>WEEKNUM(Flights[[#This Row],[Date]],2)</f>
        <v>48</v>
      </c>
      <c r="C4534">
        <f>WEEKDAY(Flights[[#This Row],[Date]],2)</f>
        <v>6</v>
      </c>
      <c r="D4534" t="s">
        <v>1959</v>
      </c>
      <c r="E4534" t="s">
        <v>1994</v>
      </c>
      <c r="F4534" t="s">
        <v>0</v>
      </c>
      <c r="G4534" t="s">
        <v>344</v>
      </c>
      <c r="H4534" t="str">
        <f>_xlfn.XLOOKUP(Flights[[#This Row],[Destination]],Airports!$A$1:$A$77,Airports!$D$1:$D$77,"Code not found")</f>
        <v>Seattle</v>
      </c>
      <c r="I4534" t="str" cm="1">
        <f t="array" ref="I4534">_xlfn.XLOOKUP(Flights[[#This Row],[Destination]],_xlfn._TRO_TRAILING(Airports!A:A),_xlfn._TRO_TRAILING(Airports!E:E),"Code not found")</f>
        <v>WA</v>
      </c>
      <c r="J4534" s="1">
        <v>0.68125000000000002</v>
      </c>
      <c r="K4534">
        <f>HOUR(Flights[[#This Row],[Scheduled Departure]])</f>
        <v>16</v>
      </c>
      <c r="L4534" s="1">
        <v>0.74583333333333335</v>
      </c>
      <c r="M4534">
        <v>93</v>
      </c>
      <c r="N4534">
        <v>171</v>
      </c>
      <c r="O4534" s="14">
        <f>Flights[[#This Row],[Length (min)]]/60</f>
        <v>2.85</v>
      </c>
      <c r="P4534">
        <v>954</v>
      </c>
      <c r="Q4534" s="17">
        <f>IFERROR(Flights[[#This Row],[Distance]]/Flights[[#This Row],[Length (hr)]],"")</f>
        <v>334.73684210526312</v>
      </c>
      <c r="R4534" s="1">
        <v>0.80555555555555558</v>
      </c>
      <c r="S4534" s="1">
        <v>0.86458333333333337</v>
      </c>
      <c r="T4534">
        <v>85</v>
      </c>
      <c r="U4534" t="str">
        <f>IF(Flights[[#This Row],[Arrival Delay]]="","Cancelled",IF(Flights[[#This Row],[Arrival Delay]]&gt;15,"Delayed","On time"))</f>
        <v>Delayed</v>
      </c>
      <c r="V4534" t="str">
        <f>IF(Flights[[#This Row],[Status]]&lt;&gt;"Delayed","",IF(Flights[[#This Row],[Arrival Delay]]&gt;120,"Severe",IF(Flights[[#This Row],[Arrival Delay]]&gt;60,"Major","Moderate")))</f>
        <v>Major</v>
      </c>
      <c r="X4534" t="str">
        <f>IF(OR(AND(Flights[[#This Row],[Status]]="Cancelled",Flights[[#This Row],[Cancellation Reason]]="Airline/Carrier"),Flights[[#This Row],[Delay Type]]="Severe"),"Yes","No")</f>
        <v>No</v>
      </c>
    </row>
    <row r="4535" spans="1:24" x14ac:dyDescent="0.25">
      <c r="A4535" s="3">
        <v>42336</v>
      </c>
      <c r="B4535">
        <f>WEEKNUM(Flights[[#This Row],[Date]],2)</f>
        <v>48</v>
      </c>
      <c r="C4535">
        <f>WEEKDAY(Flights[[#This Row],[Date]],2)</f>
        <v>6</v>
      </c>
      <c r="D4535" t="s">
        <v>1960</v>
      </c>
      <c r="E4535" t="s">
        <v>1995</v>
      </c>
      <c r="F4535" t="s">
        <v>0</v>
      </c>
      <c r="G4535" t="s">
        <v>347</v>
      </c>
      <c r="H4535" t="str">
        <f>_xlfn.XLOOKUP(Flights[[#This Row],[Destination]],Airports!$A$1:$A$77,Airports!$D$1:$D$77,"Code not found")</f>
        <v>San Jose</v>
      </c>
      <c r="I4535" t="str" cm="1">
        <f t="array" ref="I4535">_xlfn.XLOOKUP(Flights[[#This Row],[Destination]],_xlfn._TRO_TRAILING(Airports!A:A),_xlfn._TRO_TRAILING(Airports!E:E),"Code not found")</f>
        <v>CA</v>
      </c>
      <c r="J4535" s="1">
        <v>0.85069444444444442</v>
      </c>
      <c r="K4535">
        <f>HOUR(Flights[[#This Row],[Scheduled Departure]])</f>
        <v>20</v>
      </c>
      <c r="L4535" s="1">
        <v>0.84722222222222221</v>
      </c>
      <c r="M4535">
        <v>-5</v>
      </c>
      <c r="N4535">
        <v>62</v>
      </c>
      <c r="O4535" s="14">
        <f>Flights[[#This Row],[Length (min)]]/60</f>
        <v>1.0333333333333334</v>
      </c>
      <c r="P4535">
        <v>308</v>
      </c>
      <c r="Q4535" s="17">
        <f>IFERROR(Flights[[#This Row],[Distance]]/Flights[[#This Row],[Length (hr)]],"")</f>
        <v>298.06451612903226</v>
      </c>
      <c r="R4535" s="1">
        <v>0.89583333333333337</v>
      </c>
      <c r="S4535" s="1">
        <v>0.89027777777777772</v>
      </c>
      <c r="T4535">
        <v>-8</v>
      </c>
      <c r="U4535" t="str">
        <f>IF(Flights[[#This Row],[Arrival Delay]]="","Cancelled",IF(Flights[[#This Row],[Arrival Delay]]&gt;15,"Delayed","On time"))</f>
        <v>On time</v>
      </c>
      <c r="V4535" t="str">
        <f>IF(Flights[[#This Row],[Status]]&lt;&gt;"Delayed","",IF(Flights[[#This Row],[Arrival Delay]]&gt;120,"Severe",IF(Flights[[#This Row],[Arrival Delay]]&gt;60,"Major","Moderate")))</f>
        <v/>
      </c>
      <c r="X4535" t="str">
        <f>IF(OR(AND(Flights[[#This Row],[Status]]="Cancelled",Flights[[#This Row],[Cancellation Reason]]="Airline/Carrier"),Flights[[#This Row],[Delay Type]]="Severe"),"Yes","No")</f>
        <v>No</v>
      </c>
    </row>
    <row r="4536" spans="1:24" x14ac:dyDescent="0.25">
      <c r="A4536" s="3">
        <v>42336</v>
      </c>
      <c r="B4536">
        <f>WEEKNUM(Flights[[#This Row],[Date]],2)</f>
        <v>48</v>
      </c>
      <c r="C4536">
        <f>WEEKDAY(Flights[[#This Row],[Date]],2)</f>
        <v>6</v>
      </c>
      <c r="D4536" t="s">
        <v>676</v>
      </c>
      <c r="E4536" t="s">
        <v>1996</v>
      </c>
      <c r="F4536" t="s">
        <v>0</v>
      </c>
      <c r="G4536" t="s">
        <v>12</v>
      </c>
      <c r="H4536" t="str">
        <f>_xlfn.XLOOKUP(Flights[[#This Row],[Destination]],Airports!$A$1:$A$77,Airports!$D$1:$D$77,"Code not found")</f>
        <v>New York</v>
      </c>
      <c r="I4536" t="str" cm="1">
        <f t="array" ref="I4536">_xlfn.XLOOKUP(Flights[[#This Row],[Destination]],_xlfn._TRO_TRAILING(Airports!A:A),_xlfn._TRO_TRAILING(Airports!E:E),"Code not found")</f>
        <v>NY</v>
      </c>
      <c r="J4536" s="1">
        <v>0.96527777777777779</v>
      </c>
      <c r="K4536">
        <f>HOUR(Flights[[#This Row],[Scheduled Departure]])</f>
        <v>23</v>
      </c>
      <c r="L4536" s="1">
        <v>0.97013888888888888</v>
      </c>
      <c r="M4536">
        <v>7</v>
      </c>
      <c r="N4536">
        <v>288</v>
      </c>
      <c r="O4536" s="14">
        <f>Flights[[#This Row],[Length (min)]]/60</f>
        <v>4.8</v>
      </c>
      <c r="P4536">
        <v>2475</v>
      </c>
      <c r="Q4536" s="17">
        <f>IFERROR(Flights[[#This Row],[Distance]]/Flights[[#This Row],[Length (hr)]],"")</f>
        <v>515.625</v>
      </c>
      <c r="R4536" s="1">
        <v>0.3125</v>
      </c>
      <c r="S4536" s="1">
        <v>0.2951388888888889</v>
      </c>
      <c r="T4536">
        <v>-25</v>
      </c>
      <c r="U4536" t="str">
        <f>IF(Flights[[#This Row],[Arrival Delay]]="","Cancelled",IF(Flights[[#This Row],[Arrival Delay]]&gt;15,"Delayed","On time"))</f>
        <v>On time</v>
      </c>
      <c r="V4536" t="str">
        <f>IF(Flights[[#This Row],[Status]]&lt;&gt;"Delayed","",IF(Flights[[#This Row],[Arrival Delay]]&gt;120,"Severe",IF(Flights[[#This Row],[Arrival Delay]]&gt;60,"Major","Moderate")))</f>
        <v/>
      </c>
      <c r="X4536" t="str">
        <f>IF(OR(AND(Flights[[#This Row],[Status]]="Cancelled",Flights[[#This Row],[Cancellation Reason]]="Airline/Carrier"),Flights[[#This Row],[Delay Type]]="Severe"),"Yes","No")</f>
        <v>No</v>
      </c>
    </row>
    <row r="4537" spans="1:24" x14ac:dyDescent="0.25">
      <c r="A4537" s="3">
        <v>42336</v>
      </c>
      <c r="B4537">
        <f>WEEKNUM(Flights[[#This Row],[Date]],2)</f>
        <v>48</v>
      </c>
      <c r="C4537">
        <f>WEEKDAY(Flights[[#This Row],[Date]],2)</f>
        <v>6</v>
      </c>
      <c r="D4537" t="s">
        <v>683</v>
      </c>
      <c r="E4537" t="s">
        <v>1990</v>
      </c>
      <c r="F4537" t="s">
        <v>0</v>
      </c>
      <c r="G4537" t="s">
        <v>316</v>
      </c>
      <c r="H4537" t="str">
        <f>_xlfn.XLOOKUP(Flights[[#This Row],[Destination]],Airports!$A$1:$A$77,Airports!$D$1:$D$77,"Code not found")</f>
        <v>New Orleans</v>
      </c>
      <c r="I4537" t="str" cm="1">
        <f t="array" ref="I4537">_xlfn.XLOOKUP(Flights[[#This Row],[Destination]],_xlfn._TRO_TRAILING(Airports!A:A),_xlfn._TRO_TRAILING(Airports!E:E),"Code not found")</f>
        <v>LA</v>
      </c>
      <c r="J4537" s="1">
        <v>0.99930555555555556</v>
      </c>
      <c r="K4537">
        <f>HOUR(Flights[[#This Row],[Scheduled Departure]])</f>
        <v>23</v>
      </c>
      <c r="L4537" s="1">
        <v>0.99861111111111112</v>
      </c>
      <c r="M4537">
        <v>-1</v>
      </c>
      <c r="N4537">
        <v>200</v>
      </c>
      <c r="O4537" s="14">
        <f>Flights[[#This Row],[Length (min)]]/60</f>
        <v>3.3333333333333335</v>
      </c>
      <c r="P4537">
        <v>1670</v>
      </c>
      <c r="Q4537" s="17">
        <f>IFERROR(Flights[[#This Row],[Distance]]/Flights[[#This Row],[Length (hr)]],"")</f>
        <v>501</v>
      </c>
      <c r="R4537" s="1">
        <v>0.2361111111111111</v>
      </c>
      <c r="S4537" s="1">
        <v>0.22083333333333333</v>
      </c>
      <c r="T4537">
        <v>-22</v>
      </c>
      <c r="U4537" t="str">
        <f>IF(Flights[[#This Row],[Arrival Delay]]="","Cancelled",IF(Flights[[#This Row],[Arrival Delay]]&gt;15,"Delayed","On time"))</f>
        <v>On time</v>
      </c>
      <c r="V4537" t="str">
        <f>IF(Flights[[#This Row],[Status]]&lt;&gt;"Delayed","",IF(Flights[[#This Row],[Arrival Delay]]&gt;120,"Severe",IF(Flights[[#This Row],[Arrival Delay]]&gt;60,"Major","Moderate")))</f>
        <v/>
      </c>
      <c r="X4537" t="str">
        <f>IF(OR(AND(Flights[[#This Row],[Status]]="Cancelled",Flights[[#This Row],[Cancellation Reason]]="Airline/Carrier"),Flights[[#This Row],[Delay Type]]="Severe"),"Yes","No")</f>
        <v>No</v>
      </c>
    </row>
    <row r="4538" spans="1:24" x14ac:dyDescent="0.25">
      <c r="A4538" s="3">
        <v>42337</v>
      </c>
      <c r="B4538">
        <f>WEEKNUM(Flights[[#This Row],[Date]],2)</f>
        <v>48</v>
      </c>
      <c r="C4538">
        <f>WEEKDAY(Flights[[#This Row],[Date]],2)</f>
        <v>7</v>
      </c>
      <c r="D4538" t="s">
        <v>129</v>
      </c>
      <c r="E4538" t="s">
        <v>1987</v>
      </c>
      <c r="F4538" t="s">
        <v>0</v>
      </c>
      <c r="G4538" t="s">
        <v>5</v>
      </c>
      <c r="H4538" t="str">
        <f>_xlfn.XLOOKUP(Flights[[#This Row],[Destination]],Airports!$A$1:$A$77,Airports!$D$1:$D$77,"Code not found")</f>
        <v>St. Louis</v>
      </c>
      <c r="I4538" t="str" cm="1">
        <f t="array" ref="I4538">_xlfn.XLOOKUP(Flights[[#This Row],[Destination]],_xlfn._TRO_TRAILING(Airports!A:A),_xlfn._TRO_TRAILING(Airports!E:E),"Code not found")</f>
        <v>MO</v>
      </c>
      <c r="J4538" s="1">
        <v>0.27777777777777779</v>
      </c>
      <c r="K4538">
        <f>HOUR(Flights[[#This Row],[Scheduled Departure]])</f>
        <v>6</v>
      </c>
      <c r="L4538" s="1">
        <v>0.27361111111111114</v>
      </c>
      <c r="M4538">
        <v>-6</v>
      </c>
      <c r="N4538">
        <v>188</v>
      </c>
      <c r="O4538" s="14">
        <f>Flights[[#This Row],[Length (min)]]/60</f>
        <v>3.1333333333333333</v>
      </c>
      <c r="P4538">
        <v>1592</v>
      </c>
      <c r="Q4538" s="17">
        <f>IFERROR(Flights[[#This Row],[Distance]]/Flights[[#This Row],[Length (hr)]],"")</f>
        <v>508.08510638297872</v>
      </c>
      <c r="R4538" s="1">
        <v>0.51527777777777772</v>
      </c>
      <c r="S4538" s="1">
        <v>0.48749999999999999</v>
      </c>
      <c r="T4538">
        <v>-40</v>
      </c>
      <c r="U4538" t="str">
        <f>IF(Flights[[#This Row],[Arrival Delay]]="","Cancelled",IF(Flights[[#This Row],[Arrival Delay]]&gt;15,"Delayed","On time"))</f>
        <v>On time</v>
      </c>
      <c r="V4538" t="str">
        <f>IF(Flights[[#This Row],[Status]]&lt;&gt;"Delayed","",IF(Flights[[#This Row],[Arrival Delay]]&gt;120,"Severe",IF(Flights[[#This Row],[Arrival Delay]]&gt;60,"Major","Moderate")))</f>
        <v/>
      </c>
      <c r="X4538" t="str">
        <f>IF(OR(AND(Flights[[#This Row],[Status]]="Cancelled",Flights[[#This Row],[Cancellation Reason]]="Airline/Carrier"),Flights[[#This Row],[Delay Type]]="Severe"),"Yes","No")</f>
        <v>No</v>
      </c>
    </row>
    <row r="4539" spans="1:24" x14ac:dyDescent="0.25">
      <c r="A4539" s="3">
        <v>42337</v>
      </c>
      <c r="B4539">
        <f>WEEKNUM(Flights[[#This Row],[Date]],2)</f>
        <v>48</v>
      </c>
      <c r="C4539">
        <f>WEEKDAY(Flights[[#This Row],[Date]],2)</f>
        <v>7</v>
      </c>
      <c r="D4539" t="s">
        <v>799</v>
      </c>
      <c r="E4539" t="s">
        <v>1989</v>
      </c>
      <c r="F4539" t="s">
        <v>0</v>
      </c>
      <c r="G4539" t="s">
        <v>344</v>
      </c>
      <c r="H4539" t="str">
        <f>_xlfn.XLOOKUP(Flights[[#This Row],[Destination]],Airports!$A$1:$A$77,Airports!$D$1:$D$77,"Code not found")</f>
        <v>Seattle</v>
      </c>
      <c r="I4539" t="str" cm="1">
        <f t="array" ref="I4539">_xlfn.XLOOKUP(Flights[[#This Row],[Destination]],_xlfn._TRO_TRAILING(Airports!A:A),_xlfn._TRO_TRAILING(Airports!E:E),"Code not found")</f>
        <v>WA</v>
      </c>
      <c r="J4539" s="1">
        <v>0.28125</v>
      </c>
      <c r="K4539">
        <f>HOUR(Flights[[#This Row],[Scheduled Departure]])</f>
        <v>6</v>
      </c>
      <c r="L4539" s="1">
        <v>0.27847222222222223</v>
      </c>
      <c r="M4539">
        <v>-4</v>
      </c>
      <c r="N4539">
        <v>170</v>
      </c>
      <c r="O4539" s="14">
        <f>Flights[[#This Row],[Length (min)]]/60</f>
        <v>2.8333333333333335</v>
      </c>
      <c r="P4539">
        <v>954</v>
      </c>
      <c r="Q4539" s="17">
        <f>IFERROR(Flights[[#This Row],[Distance]]/Flights[[#This Row],[Length (hr)]],"")</f>
        <v>336.70588235294116</v>
      </c>
      <c r="R4539" s="1">
        <v>0.4</v>
      </c>
      <c r="S4539" s="1">
        <v>0.39652777777777776</v>
      </c>
      <c r="T4539">
        <v>-5</v>
      </c>
      <c r="U4539" t="str">
        <f>IF(Flights[[#This Row],[Arrival Delay]]="","Cancelled",IF(Flights[[#This Row],[Arrival Delay]]&gt;15,"Delayed","On time"))</f>
        <v>On time</v>
      </c>
      <c r="V4539" t="str">
        <f>IF(Flights[[#This Row],[Status]]&lt;&gt;"Delayed","",IF(Flights[[#This Row],[Arrival Delay]]&gt;120,"Severe",IF(Flights[[#This Row],[Arrival Delay]]&gt;60,"Major","Moderate")))</f>
        <v/>
      </c>
      <c r="X4539" t="str">
        <f>IF(OR(AND(Flights[[#This Row],[Status]]="Cancelled",Flights[[#This Row],[Cancellation Reason]]="Airline/Carrier"),Flights[[#This Row],[Delay Type]]="Severe"),"Yes","No")</f>
        <v>No</v>
      </c>
    </row>
    <row r="4540" spans="1:24" x14ac:dyDescent="0.25">
      <c r="A4540" s="3">
        <v>42337</v>
      </c>
      <c r="B4540">
        <f>WEEKNUM(Flights[[#This Row],[Date]],2)</f>
        <v>48</v>
      </c>
      <c r="C4540">
        <f>WEEKDAY(Flights[[#This Row],[Date]],2)</f>
        <v>7</v>
      </c>
      <c r="D4540" t="s">
        <v>435</v>
      </c>
      <c r="E4540" t="s">
        <v>1993</v>
      </c>
      <c r="F4540" t="s">
        <v>0</v>
      </c>
      <c r="G4540" t="s">
        <v>314</v>
      </c>
      <c r="H4540" t="str">
        <f>_xlfn.XLOOKUP(Flights[[#This Row],[Destination]],Airports!$A$1:$A$77,Airports!$D$1:$D$77,"Code not found")</f>
        <v>Minneapolis</v>
      </c>
      <c r="I4540" t="str" cm="1">
        <f t="array" ref="I4540">_xlfn.XLOOKUP(Flights[[#This Row],[Destination]],_xlfn._TRO_TRAILING(Airports!A:A),_xlfn._TRO_TRAILING(Airports!E:E),"Code not found")</f>
        <v>MN</v>
      </c>
      <c r="J4540" s="1">
        <v>0.39027777777777778</v>
      </c>
      <c r="K4540">
        <f>HOUR(Flights[[#This Row],[Scheduled Departure]])</f>
        <v>9</v>
      </c>
      <c r="L4540" s="1">
        <v>0.38958333333333334</v>
      </c>
      <c r="M4540">
        <v>-1</v>
      </c>
      <c r="N4540">
        <v>193</v>
      </c>
      <c r="O4540" s="14">
        <f>Flights[[#This Row],[Length (min)]]/60</f>
        <v>3.2166666666666668</v>
      </c>
      <c r="P4540">
        <v>1535</v>
      </c>
      <c r="Q4540" s="17">
        <f>IFERROR(Flights[[#This Row],[Distance]]/Flights[[#This Row],[Length (hr)]],"")</f>
        <v>477.20207253886008</v>
      </c>
      <c r="R4540" s="1">
        <v>0.61944444444444446</v>
      </c>
      <c r="S4540" s="1">
        <v>0.6069444444444444</v>
      </c>
      <c r="T4540">
        <v>-18</v>
      </c>
      <c r="U4540" t="str">
        <f>IF(Flights[[#This Row],[Arrival Delay]]="","Cancelled",IF(Flights[[#This Row],[Arrival Delay]]&gt;15,"Delayed","On time"))</f>
        <v>On time</v>
      </c>
      <c r="V4540" t="str">
        <f>IF(Flights[[#This Row],[Status]]&lt;&gt;"Delayed","",IF(Flights[[#This Row],[Arrival Delay]]&gt;120,"Severe",IF(Flights[[#This Row],[Arrival Delay]]&gt;60,"Major","Moderate")))</f>
        <v/>
      </c>
      <c r="X4540" t="str">
        <f>IF(OR(AND(Flights[[#This Row],[Status]]="Cancelled",Flights[[#This Row],[Cancellation Reason]]="Airline/Carrier"),Flights[[#This Row],[Delay Type]]="Severe"),"Yes","No")</f>
        <v>No</v>
      </c>
    </row>
    <row r="4541" spans="1:24" x14ac:dyDescent="0.25">
      <c r="A4541" s="3">
        <v>42337</v>
      </c>
      <c r="B4541">
        <f>WEEKNUM(Flights[[#This Row],[Date]],2)</f>
        <v>48</v>
      </c>
      <c r="C4541">
        <f>WEEKDAY(Flights[[#This Row],[Date]],2)</f>
        <v>7</v>
      </c>
      <c r="D4541" t="s">
        <v>1769</v>
      </c>
      <c r="E4541" t="s">
        <v>1989</v>
      </c>
      <c r="F4541" t="s">
        <v>0</v>
      </c>
      <c r="G4541" t="s">
        <v>15</v>
      </c>
      <c r="H4541" t="str">
        <f>_xlfn.XLOOKUP(Flights[[#This Row],[Destination]],Airports!$A$1:$A$77,Airports!$D$1:$D$77,"Code not found")</f>
        <v>Las Vegas</v>
      </c>
      <c r="I4541" t="str" cm="1">
        <f t="array" ref="I4541">_xlfn.XLOOKUP(Flights[[#This Row],[Destination]],_xlfn._TRO_TRAILING(Airports!A:A),_xlfn._TRO_TRAILING(Airports!E:E),"Code not found")</f>
        <v>NV</v>
      </c>
      <c r="J4541" s="1">
        <v>0.4548611111111111</v>
      </c>
      <c r="K4541">
        <f>HOUR(Flights[[#This Row],[Scheduled Departure]])</f>
        <v>10</v>
      </c>
      <c r="L4541" s="1">
        <v>0.45069444444444445</v>
      </c>
      <c r="M4541">
        <v>-6</v>
      </c>
      <c r="N4541">
        <v>58</v>
      </c>
      <c r="O4541" s="14">
        <f>Flights[[#This Row],[Length (min)]]/60</f>
        <v>0.96666666666666667</v>
      </c>
      <c r="P4541">
        <v>236</v>
      </c>
      <c r="Q4541" s="17">
        <f>IFERROR(Flights[[#This Row],[Distance]]/Flights[[#This Row],[Length (hr)]],"")</f>
        <v>244.13793103448276</v>
      </c>
      <c r="R4541" s="1">
        <v>0.50416666666666665</v>
      </c>
      <c r="S4541" s="1">
        <v>0.4909722222222222</v>
      </c>
      <c r="T4541">
        <v>-19</v>
      </c>
      <c r="U4541" t="str">
        <f>IF(Flights[[#This Row],[Arrival Delay]]="","Cancelled",IF(Flights[[#This Row],[Arrival Delay]]&gt;15,"Delayed","On time"))</f>
        <v>On time</v>
      </c>
      <c r="V4541" t="str">
        <f>IF(Flights[[#This Row],[Status]]&lt;&gt;"Delayed","",IF(Flights[[#This Row],[Arrival Delay]]&gt;120,"Severe",IF(Flights[[#This Row],[Arrival Delay]]&gt;60,"Major","Moderate")))</f>
        <v/>
      </c>
      <c r="X4541" t="str">
        <f>IF(OR(AND(Flights[[#This Row],[Status]]="Cancelled",Flights[[#This Row],[Cancellation Reason]]="Airline/Carrier"),Flights[[#This Row],[Delay Type]]="Severe"),"Yes","No")</f>
        <v>No</v>
      </c>
    </row>
    <row r="4542" spans="1:24" x14ac:dyDescent="0.25">
      <c r="A4542" s="3">
        <v>42337</v>
      </c>
      <c r="B4542">
        <f>WEEKNUM(Flights[[#This Row],[Date]],2)</f>
        <v>48</v>
      </c>
      <c r="C4542">
        <f>WEEKDAY(Flights[[#This Row],[Date]],2)</f>
        <v>7</v>
      </c>
      <c r="D4542" t="s">
        <v>1161</v>
      </c>
      <c r="E4542" t="s">
        <v>1991</v>
      </c>
      <c r="F4542" t="s">
        <v>0</v>
      </c>
      <c r="G4542" t="s">
        <v>344</v>
      </c>
      <c r="H4542" t="str">
        <f>_xlfn.XLOOKUP(Flights[[#This Row],[Destination]],Airports!$A$1:$A$77,Airports!$D$1:$D$77,"Code not found")</f>
        <v>Seattle</v>
      </c>
      <c r="I4542" t="str" cm="1">
        <f t="array" ref="I4542">_xlfn.XLOOKUP(Flights[[#This Row],[Destination]],_xlfn._TRO_TRAILING(Airports!A:A),_xlfn._TRO_TRAILING(Airports!E:E),"Code not found")</f>
        <v>WA</v>
      </c>
      <c r="J4542" s="1">
        <v>0.55902777777777779</v>
      </c>
      <c r="K4542">
        <f>HOUR(Flights[[#This Row],[Scheduled Departure]])</f>
        <v>13</v>
      </c>
      <c r="L4542" s="1">
        <v>0.55625000000000002</v>
      </c>
      <c r="M4542">
        <v>-4</v>
      </c>
      <c r="N4542">
        <v>170</v>
      </c>
      <c r="O4542" s="14">
        <f>Flights[[#This Row],[Length (min)]]/60</f>
        <v>2.8333333333333335</v>
      </c>
      <c r="P4542">
        <v>954</v>
      </c>
      <c r="Q4542" s="17">
        <f>IFERROR(Flights[[#This Row],[Distance]]/Flights[[#This Row],[Length (hr)]],"")</f>
        <v>336.70588235294116</v>
      </c>
      <c r="R4542" s="1">
        <v>0.67638888888888893</v>
      </c>
      <c r="S4542" s="1">
        <v>0.6743055555555556</v>
      </c>
      <c r="T4542">
        <v>-3</v>
      </c>
      <c r="U4542" t="str">
        <f>IF(Flights[[#This Row],[Arrival Delay]]="","Cancelled",IF(Flights[[#This Row],[Arrival Delay]]&gt;15,"Delayed","On time"))</f>
        <v>On time</v>
      </c>
      <c r="V4542" t="str">
        <f>IF(Flights[[#This Row],[Status]]&lt;&gt;"Delayed","",IF(Flights[[#This Row],[Arrival Delay]]&gt;120,"Severe",IF(Flights[[#This Row],[Arrival Delay]]&gt;60,"Major","Moderate")))</f>
        <v/>
      </c>
      <c r="X4542" t="str">
        <f>IF(OR(AND(Flights[[#This Row],[Status]]="Cancelled",Flights[[#This Row],[Cancellation Reason]]="Airline/Carrier"),Flights[[#This Row],[Delay Type]]="Severe"),"Yes","No")</f>
        <v>No</v>
      </c>
    </row>
    <row r="4543" spans="1:24" x14ac:dyDescent="0.25">
      <c r="A4543" s="3">
        <v>42337</v>
      </c>
      <c r="B4543">
        <f>WEEKNUM(Flights[[#This Row],[Date]],2)</f>
        <v>48</v>
      </c>
      <c r="C4543">
        <f>WEEKDAY(Flights[[#This Row],[Date]],2)</f>
        <v>7</v>
      </c>
      <c r="D4543" t="s">
        <v>488</v>
      </c>
      <c r="E4543" t="s">
        <v>1994</v>
      </c>
      <c r="F4543" t="s">
        <v>0</v>
      </c>
      <c r="G4543" t="s">
        <v>339</v>
      </c>
      <c r="H4543" t="str">
        <f>_xlfn.XLOOKUP(Flights[[#This Row],[Destination]],Airports!$A$1:$A$77,Airports!$D$1:$D$77,"Code not found")</f>
        <v>San Diego</v>
      </c>
      <c r="I4543" t="str" cm="1">
        <f t="array" ref="I4543">_xlfn.XLOOKUP(Flights[[#This Row],[Destination]],_xlfn._TRO_TRAILING(Airports!A:A),_xlfn._TRO_TRAILING(Airports!E:E),"Code not found")</f>
        <v>CA</v>
      </c>
      <c r="J4543" s="1">
        <v>0.67291666666666672</v>
      </c>
      <c r="K4543">
        <f>HOUR(Flights[[#This Row],[Scheduled Departure]])</f>
        <v>16</v>
      </c>
      <c r="L4543" s="1">
        <v>0.66736111111111107</v>
      </c>
      <c r="M4543">
        <v>-8</v>
      </c>
      <c r="N4543">
        <v>49</v>
      </c>
      <c r="O4543" s="14">
        <f>Flights[[#This Row],[Length (min)]]/60</f>
        <v>0.81666666666666665</v>
      </c>
      <c r="P4543">
        <v>109</v>
      </c>
      <c r="Q4543" s="17">
        <f>IFERROR(Flights[[#This Row],[Distance]]/Flights[[#This Row],[Length (hr)]],"")</f>
        <v>133.46938775510205</v>
      </c>
      <c r="R4543" s="1">
        <v>0.7104166666666667</v>
      </c>
      <c r="S4543" s="1">
        <v>0.70138888888888884</v>
      </c>
      <c r="T4543">
        <v>-13</v>
      </c>
      <c r="U4543" t="str">
        <f>IF(Flights[[#This Row],[Arrival Delay]]="","Cancelled",IF(Flights[[#This Row],[Arrival Delay]]&gt;15,"Delayed","On time"))</f>
        <v>On time</v>
      </c>
      <c r="V4543" t="str">
        <f>IF(Flights[[#This Row],[Status]]&lt;&gt;"Delayed","",IF(Flights[[#This Row],[Arrival Delay]]&gt;120,"Severe",IF(Flights[[#This Row],[Arrival Delay]]&gt;60,"Major","Moderate")))</f>
        <v/>
      </c>
      <c r="X4543" t="str">
        <f>IF(OR(AND(Flights[[#This Row],[Status]]="Cancelled",Flights[[#This Row],[Cancellation Reason]]="Airline/Carrier"),Flights[[#This Row],[Delay Type]]="Severe"),"Yes","No")</f>
        <v>No</v>
      </c>
    </row>
    <row r="4544" spans="1:24" x14ac:dyDescent="0.25">
      <c r="A4544" s="3">
        <v>42337</v>
      </c>
      <c r="B4544">
        <f>WEEKNUM(Flights[[#This Row],[Date]],2)</f>
        <v>48</v>
      </c>
      <c r="C4544">
        <f>WEEKDAY(Flights[[#This Row],[Date]],2)</f>
        <v>7</v>
      </c>
      <c r="D4544" t="s">
        <v>1575</v>
      </c>
      <c r="E4544" t="s">
        <v>1995</v>
      </c>
      <c r="F4544" t="s">
        <v>0</v>
      </c>
      <c r="G4544" t="s">
        <v>356</v>
      </c>
      <c r="H4544" t="str">
        <f>_xlfn.XLOOKUP(Flights[[#This Row],[Destination]],Airports!$A$1:$A$77,Airports!$D$1:$D$77,"Code not found")</f>
        <v>Tucson</v>
      </c>
      <c r="I4544" t="str" cm="1">
        <f t="array" ref="I4544">_xlfn.XLOOKUP(Flights[[#This Row],[Destination]],_xlfn._TRO_TRAILING(Airports!A:A),_xlfn._TRO_TRAILING(Airports!E:E),"Code not found")</f>
        <v>AZ</v>
      </c>
      <c r="J4544" s="1">
        <v>0.67708333333333337</v>
      </c>
      <c r="K4544">
        <f>HOUR(Flights[[#This Row],[Scheduled Departure]])</f>
        <v>16</v>
      </c>
      <c r="L4544" s="1">
        <v>0.67569444444444449</v>
      </c>
      <c r="M4544">
        <v>-2</v>
      </c>
      <c r="N4544">
        <v>75</v>
      </c>
      <c r="O4544" s="14">
        <f>Flights[[#This Row],[Length (min)]]/60</f>
        <v>1.25</v>
      </c>
      <c r="P4544">
        <v>451</v>
      </c>
      <c r="Q4544" s="17">
        <f>IFERROR(Flights[[#This Row],[Distance]]/Flights[[#This Row],[Length (hr)]],"")</f>
        <v>360.8</v>
      </c>
      <c r="R4544" s="1">
        <v>0.77430555555555558</v>
      </c>
      <c r="S4544" s="1">
        <v>0.76944444444444449</v>
      </c>
      <c r="T4544">
        <v>-7</v>
      </c>
      <c r="U4544" t="str">
        <f>IF(Flights[[#This Row],[Arrival Delay]]="","Cancelled",IF(Flights[[#This Row],[Arrival Delay]]&gt;15,"Delayed","On time"))</f>
        <v>On time</v>
      </c>
      <c r="V4544" t="str">
        <f>IF(Flights[[#This Row],[Status]]&lt;&gt;"Delayed","",IF(Flights[[#This Row],[Arrival Delay]]&gt;120,"Severe",IF(Flights[[#This Row],[Arrival Delay]]&gt;60,"Major","Moderate")))</f>
        <v/>
      </c>
      <c r="X4544" t="str">
        <f>IF(OR(AND(Flights[[#This Row],[Status]]="Cancelled",Flights[[#This Row],[Cancellation Reason]]="Airline/Carrier"),Flights[[#This Row],[Delay Type]]="Severe"),"Yes","No")</f>
        <v>No</v>
      </c>
    </row>
    <row r="4545" spans="1:24" x14ac:dyDescent="0.25">
      <c r="A4545" s="3">
        <v>42337</v>
      </c>
      <c r="B4545">
        <f>WEEKNUM(Flights[[#This Row],[Date]],2)</f>
        <v>48</v>
      </c>
      <c r="C4545">
        <f>WEEKDAY(Flights[[#This Row],[Date]],2)</f>
        <v>7</v>
      </c>
      <c r="D4545" t="s">
        <v>1953</v>
      </c>
      <c r="E4545" t="s">
        <v>1995</v>
      </c>
      <c r="F4545" t="s">
        <v>0</v>
      </c>
      <c r="G4545" t="s">
        <v>273</v>
      </c>
      <c r="H4545" t="str">
        <f>_xlfn.XLOOKUP(Flights[[#This Row],[Destination]],Airports!$A$1:$A$77,Airports!$D$1:$D$77,"Code not found")</f>
        <v>Denver</v>
      </c>
      <c r="I4545" t="str" cm="1">
        <f t="array" ref="I4545">_xlfn.XLOOKUP(Flights[[#This Row],[Destination]],_xlfn._TRO_TRAILING(Airports!A:A),_xlfn._TRO_TRAILING(Airports!E:E),"Code not found")</f>
        <v>CO</v>
      </c>
      <c r="J4545" s="1">
        <v>0.6875</v>
      </c>
      <c r="K4545">
        <f>HOUR(Flights[[#This Row],[Scheduled Departure]])</f>
        <v>16</v>
      </c>
      <c r="L4545" s="1">
        <v>0.70416666666666672</v>
      </c>
      <c r="M4545">
        <v>24</v>
      </c>
      <c r="N4545">
        <v>127</v>
      </c>
      <c r="O4545" s="14">
        <f>Flights[[#This Row],[Length (min)]]/60</f>
        <v>2.1166666666666667</v>
      </c>
      <c r="P4545">
        <v>862</v>
      </c>
      <c r="Q4545" s="17">
        <f>IFERROR(Flights[[#This Row],[Distance]]/Flights[[#This Row],[Length (hr)]],"")</f>
        <v>407.24409448818898</v>
      </c>
      <c r="R4545" s="1">
        <v>0.82291666666666663</v>
      </c>
      <c r="S4545" s="1">
        <v>0.83402777777777781</v>
      </c>
      <c r="T4545">
        <v>16</v>
      </c>
      <c r="U4545" t="str">
        <f>IF(Flights[[#This Row],[Arrival Delay]]="","Cancelled",IF(Flights[[#This Row],[Arrival Delay]]&gt;15,"Delayed","On time"))</f>
        <v>Delayed</v>
      </c>
      <c r="V4545" t="str">
        <f>IF(Flights[[#This Row],[Status]]&lt;&gt;"Delayed","",IF(Flights[[#This Row],[Arrival Delay]]&gt;120,"Severe",IF(Flights[[#This Row],[Arrival Delay]]&gt;60,"Major","Moderate")))</f>
        <v>Moderate</v>
      </c>
      <c r="X4545" t="str">
        <f>IF(OR(AND(Flights[[#This Row],[Status]]="Cancelled",Flights[[#This Row],[Cancellation Reason]]="Airline/Carrier"),Flights[[#This Row],[Delay Type]]="Severe"),"Yes","No")</f>
        <v>No</v>
      </c>
    </row>
    <row r="4546" spans="1:24" x14ac:dyDescent="0.25">
      <c r="A4546" s="3">
        <v>42337</v>
      </c>
      <c r="B4546">
        <f>WEEKNUM(Flights[[#This Row],[Date]],2)</f>
        <v>48</v>
      </c>
      <c r="C4546">
        <f>WEEKDAY(Flights[[#This Row],[Date]],2)</f>
        <v>7</v>
      </c>
      <c r="D4546" t="s">
        <v>1374</v>
      </c>
      <c r="E4546" t="s">
        <v>1993</v>
      </c>
      <c r="F4546" t="s">
        <v>0</v>
      </c>
      <c r="G4546" t="s">
        <v>4</v>
      </c>
      <c r="H4546" t="str">
        <f>_xlfn.XLOOKUP(Flights[[#This Row],[Destination]],Airports!$A$1:$A$77,Airports!$D$1:$D$77,"Code not found")</f>
        <v>Chicago</v>
      </c>
      <c r="I4546" t="str" cm="1">
        <f t="array" ref="I4546">_xlfn.XLOOKUP(Flights[[#This Row],[Destination]],_xlfn._TRO_TRAILING(Airports!A:A),_xlfn._TRO_TRAILING(Airports!E:E),"Code not found")</f>
        <v>IL</v>
      </c>
      <c r="J4546" s="1">
        <v>0.73958333333333337</v>
      </c>
      <c r="K4546">
        <f>HOUR(Flights[[#This Row],[Scheduled Departure]])</f>
        <v>17</v>
      </c>
      <c r="L4546" s="1">
        <v>0.73611111111111116</v>
      </c>
      <c r="M4546">
        <v>-5</v>
      </c>
      <c r="N4546">
        <v>217</v>
      </c>
      <c r="O4546" s="14">
        <f>Flights[[#This Row],[Length (min)]]/60</f>
        <v>3.6166666666666667</v>
      </c>
      <c r="P4546">
        <v>1744</v>
      </c>
      <c r="Q4546" s="17">
        <f>IFERROR(Flights[[#This Row],[Distance]]/Flights[[#This Row],[Length (hr)]],"")</f>
        <v>482.21198156682027</v>
      </c>
      <c r="R4546" s="1">
        <v>0.98819444444444449</v>
      </c>
      <c r="S4546" s="1">
        <v>0.97013888888888888</v>
      </c>
      <c r="T4546">
        <v>-26</v>
      </c>
      <c r="U4546" t="str">
        <f>IF(Flights[[#This Row],[Arrival Delay]]="","Cancelled",IF(Flights[[#This Row],[Arrival Delay]]&gt;15,"Delayed","On time"))</f>
        <v>On time</v>
      </c>
      <c r="V4546" t="str">
        <f>IF(Flights[[#This Row],[Status]]&lt;&gt;"Delayed","",IF(Flights[[#This Row],[Arrival Delay]]&gt;120,"Severe",IF(Flights[[#This Row],[Arrival Delay]]&gt;60,"Major","Moderate")))</f>
        <v/>
      </c>
      <c r="X4546" t="str">
        <f>IF(OR(AND(Flights[[#This Row],[Status]]="Cancelled",Flights[[#This Row],[Cancellation Reason]]="Airline/Carrier"),Flights[[#This Row],[Delay Type]]="Severe"),"Yes","No")</f>
        <v>No</v>
      </c>
    </row>
    <row r="4547" spans="1:24" x14ac:dyDescent="0.25">
      <c r="A4547" s="3">
        <v>42337</v>
      </c>
      <c r="B4547">
        <f>WEEKNUM(Flights[[#This Row],[Date]],2)</f>
        <v>48</v>
      </c>
      <c r="C4547">
        <f>WEEKDAY(Flights[[#This Row],[Date]],2)</f>
        <v>7</v>
      </c>
      <c r="D4547" t="s">
        <v>1415</v>
      </c>
      <c r="E4547" t="s">
        <v>1994</v>
      </c>
      <c r="F4547" t="s">
        <v>0</v>
      </c>
      <c r="G4547" t="s">
        <v>340</v>
      </c>
      <c r="H4547" t="str">
        <f>_xlfn.XLOOKUP(Flights[[#This Row],[Destination]],Airports!$A$1:$A$77,Airports!$D$1:$D$77,"Code not found")</f>
        <v>San Antonio</v>
      </c>
      <c r="I4547" t="str" cm="1">
        <f t="array" ref="I4547">_xlfn.XLOOKUP(Flights[[#This Row],[Destination]],_xlfn._TRO_TRAILING(Airports!A:A),_xlfn._TRO_TRAILING(Airports!E:E),"Code not found")</f>
        <v>TX</v>
      </c>
      <c r="J4547" s="1">
        <v>0.81388888888888888</v>
      </c>
      <c r="K4547">
        <f>HOUR(Flights[[#This Row],[Scheduled Departure]])</f>
        <v>19</v>
      </c>
      <c r="L4547" s="1">
        <v>0.81666666666666665</v>
      </c>
      <c r="M4547">
        <v>4</v>
      </c>
      <c r="N4547">
        <v>151</v>
      </c>
      <c r="O4547" s="14">
        <f>Flights[[#This Row],[Length (min)]]/60</f>
        <v>2.5166666666666666</v>
      </c>
      <c r="P4547">
        <v>1211</v>
      </c>
      <c r="Q4547" s="17">
        <f>IFERROR(Flights[[#This Row],[Distance]]/Flights[[#This Row],[Length (hr)]],"")</f>
        <v>481.19205298013247</v>
      </c>
      <c r="R4547" s="1">
        <v>1.8055555555555554E-2</v>
      </c>
      <c r="S4547" s="1">
        <v>4.8611111111111112E-3</v>
      </c>
      <c r="T4547">
        <v>-19</v>
      </c>
      <c r="U4547" t="str">
        <f>IF(Flights[[#This Row],[Arrival Delay]]="","Cancelled",IF(Flights[[#This Row],[Arrival Delay]]&gt;15,"Delayed","On time"))</f>
        <v>On time</v>
      </c>
      <c r="V4547" t="str">
        <f>IF(Flights[[#This Row],[Status]]&lt;&gt;"Delayed","",IF(Flights[[#This Row],[Arrival Delay]]&gt;120,"Severe",IF(Flights[[#This Row],[Arrival Delay]]&gt;60,"Major","Moderate")))</f>
        <v/>
      </c>
      <c r="X4547" t="str">
        <f>IF(OR(AND(Flights[[#This Row],[Status]]="Cancelled",Flights[[#This Row],[Cancellation Reason]]="Airline/Carrier"),Flights[[#This Row],[Delay Type]]="Severe"),"Yes","No")</f>
        <v>No</v>
      </c>
    </row>
    <row r="4548" spans="1:24" x14ac:dyDescent="0.25">
      <c r="A4548" s="3">
        <v>42337</v>
      </c>
      <c r="B4548">
        <f>WEEKNUM(Flights[[#This Row],[Date]],2)</f>
        <v>48</v>
      </c>
      <c r="C4548">
        <f>WEEKDAY(Flights[[#This Row],[Date]],2)</f>
        <v>7</v>
      </c>
      <c r="D4548" t="s">
        <v>1708</v>
      </c>
      <c r="E4548" t="s">
        <v>1995</v>
      </c>
      <c r="F4548" t="s">
        <v>0</v>
      </c>
      <c r="G4548" t="s">
        <v>356</v>
      </c>
      <c r="H4548" t="str">
        <f>_xlfn.XLOOKUP(Flights[[#This Row],[Destination]],Airports!$A$1:$A$77,Airports!$D$1:$D$77,"Code not found")</f>
        <v>Tucson</v>
      </c>
      <c r="I4548" t="str" cm="1">
        <f t="array" ref="I4548">_xlfn.XLOOKUP(Flights[[#This Row],[Destination]],_xlfn._TRO_TRAILING(Airports!A:A),_xlfn._TRO_TRAILING(Airports!E:E),"Code not found")</f>
        <v>AZ</v>
      </c>
      <c r="J4548" s="1">
        <v>0.88888888888888884</v>
      </c>
      <c r="K4548">
        <f>HOUR(Flights[[#This Row],[Scheduled Departure]])</f>
        <v>21</v>
      </c>
      <c r="L4548" s="1">
        <v>0.8930555555555556</v>
      </c>
      <c r="M4548">
        <v>6</v>
      </c>
      <c r="N4548">
        <v>71</v>
      </c>
      <c r="O4548" s="14">
        <f>Flights[[#This Row],[Length (min)]]/60</f>
        <v>1.1833333333333333</v>
      </c>
      <c r="P4548">
        <v>451</v>
      </c>
      <c r="Q4548" s="17">
        <f>IFERROR(Flights[[#This Row],[Distance]]/Flights[[#This Row],[Length (hr)]],"")</f>
        <v>381.12676056338029</v>
      </c>
      <c r="R4548" s="1">
        <v>0.98263888888888884</v>
      </c>
      <c r="S4548" s="1">
        <v>0.98402777777777772</v>
      </c>
      <c r="T4548">
        <v>2</v>
      </c>
      <c r="U4548" t="str">
        <f>IF(Flights[[#This Row],[Arrival Delay]]="","Cancelled",IF(Flights[[#This Row],[Arrival Delay]]&gt;15,"Delayed","On time"))</f>
        <v>On time</v>
      </c>
      <c r="V4548" t="str">
        <f>IF(Flights[[#This Row],[Status]]&lt;&gt;"Delayed","",IF(Flights[[#This Row],[Arrival Delay]]&gt;120,"Severe",IF(Flights[[#This Row],[Arrival Delay]]&gt;60,"Major","Moderate")))</f>
        <v/>
      </c>
      <c r="X4548" t="str">
        <f>IF(OR(AND(Flights[[#This Row],[Status]]="Cancelled",Flights[[#This Row],[Cancellation Reason]]="Airline/Carrier"),Flights[[#This Row],[Delay Type]]="Severe"),"Yes","No")</f>
        <v>No</v>
      </c>
    </row>
    <row r="4549" spans="1:24" x14ac:dyDescent="0.25">
      <c r="A4549" s="3">
        <v>42337</v>
      </c>
      <c r="B4549">
        <f>WEEKNUM(Flights[[#This Row],[Date]],2)</f>
        <v>48</v>
      </c>
      <c r="C4549">
        <f>WEEKDAY(Flights[[#This Row],[Date]],2)</f>
        <v>7</v>
      </c>
      <c r="D4549" t="s">
        <v>528</v>
      </c>
      <c r="E4549" t="s">
        <v>1994</v>
      </c>
      <c r="F4549" t="s">
        <v>0</v>
      </c>
      <c r="G4549" t="s">
        <v>331</v>
      </c>
      <c r="H4549" t="str">
        <f>_xlfn.XLOOKUP(Flights[[#This Row],[Destination]],Airports!$A$1:$A$77,Airports!$D$1:$D$77,"Code not found")</f>
        <v>Palm Springs</v>
      </c>
      <c r="I4549" t="str" cm="1">
        <f t="array" ref="I4549">_xlfn.XLOOKUP(Flights[[#This Row],[Destination]],_xlfn._TRO_TRAILING(Airports!A:A),_xlfn._TRO_TRAILING(Airports!E:E),"Code not found")</f>
        <v>CA</v>
      </c>
      <c r="J4549" s="1">
        <v>0.90416666666666667</v>
      </c>
      <c r="K4549">
        <f>HOUR(Flights[[#This Row],[Scheduled Departure]])</f>
        <v>21</v>
      </c>
      <c r="L4549" s="1">
        <v>0.89930555555555558</v>
      </c>
      <c r="M4549">
        <v>-7</v>
      </c>
      <c r="N4549">
        <v>51</v>
      </c>
      <c r="O4549" s="14">
        <f>Flights[[#This Row],[Length (min)]]/60</f>
        <v>0.85</v>
      </c>
      <c r="P4549">
        <v>110</v>
      </c>
      <c r="Q4549" s="17">
        <f>IFERROR(Flights[[#This Row],[Distance]]/Flights[[#This Row],[Length (hr)]],"")</f>
        <v>129.41176470588235</v>
      </c>
      <c r="R4549" s="1">
        <v>0.94236111111111109</v>
      </c>
      <c r="S4549" s="1">
        <v>0.93472222222222223</v>
      </c>
      <c r="T4549">
        <v>-11</v>
      </c>
      <c r="U4549" t="str">
        <f>IF(Flights[[#This Row],[Arrival Delay]]="","Cancelled",IF(Flights[[#This Row],[Arrival Delay]]&gt;15,"Delayed","On time"))</f>
        <v>On time</v>
      </c>
      <c r="V4549" t="str">
        <f>IF(Flights[[#This Row],[Status]]&lt;&gt;"Delayed","",IF(Flights[[#This Row],[Arrival Delay]]&gt;120,"Severe",IF(Flights[[#This Row],[Arrival Delay]]&gt;60,"Major","Moderate")))</f>
        <v/>
      </c>
      <c r="X4549" t="str">
        <f>IF(OR(AND(Flights[[#This Row],[Status]]="Cancelled",Flights[[#This Row],[Cancellation Reason]]="Airline/Carrier"),Flights[[#This Row],[Delay Type]]="Severe"),"Yes","No")</f>
        <v>No</v>
      </c>
    </row>
    <row r="4550" spans="1:24" x14ac:dyDescent="0.25">
      <c r="A4550" s="3">
        <v>42337</v>
      </c>
      <c r="B4550">
        <f>WEEKNUM(Flights[[#This Row],[Date]],2)</f>
        <v>48</v>
      </c>
      <c r="C4550">
        <f>WEEKDAY(Flights[[#This Row],[Date]],2)</f>
        <v>7</v>
      </c>
      <c r="D4550" t="s">
        <v>205</v>
      </c>
      <c r="E4550" t="s">
        <v>1987</v>
      </c>
      <c r="F4550" t="s">
        <v>0</v>
      </c>
      <c r="G4550" t="s">
        <v>28</v>
      </c>
      <c r="H4550" t="str">
        <f>_xlfn.XLOOKUP(Flights[[#This Row],[Destination]],Airports!$A$1:$A$77,Airports!$D$1:$D$77,"Code not found")</f>
        <v>Philadelphia</v>
      </c>
      <c r="I4550" t="str" cm="1">
        <f t="array" ref="I4550">_xlfn.XLOOKUP(Flights[[#This Row],[Destination]],_xlfn._TRO_TRAILING(Airports!A:A),_xlfn._TRO_TRAILING(Airports!E:E),"Code not found")</f>
        <v>PA</v>
      </c>
      <c r="J4550" s="1">
        <v>0.92361111111111116</v>
      </c>
      <c r="K4550">
        <f>HOUR(Flights[[#This Row],[Scheduled Departure]])</f>
        <v>22</v>
      </c>
      <c r="L4550" s="1">
        <v>0.96875</v>
      </c>
      <c r="M4550">
        <v>65</v>
      </c>
      <c r="N4550">
        <v>264</v>
      </c>
      <c r="O4550" s="14">
        <f>Flights[[#This Row],[Length (min)]]/60</f>
        <v>4.4000000000000004</v>
      </c>
      <c r="P4550">
        <v>2402</v>
      </c>
      <c r="Q4550" s="17">
        <f>IFERROR(Flights[[#This Row],[Distance]]/Flights[[#This Row],[Length (hr)]],"")</f>
        <v>545.90909090909088</v>
      </c>
      <c r="R4550" s="1">
        <v>0.2590277777777778</v>
      </c>
      <c r="S4550" s="1">
        <v>0.27708333333333335</v>
      </c>
      <c r="T4550">
        <v>26</v>
      </c>
      <c r="U4550" t="str">
        <f>IF(Flights[[#This Row],[Arrival Delay]]="","Cancelled",IF(Flights[[#This Row],[Arrival Delay]]&gt;15,"Delayed","On time"))</f>
        <v>Delayed</v>
      </c>
      <c r="V4550" t="str">
        <f>IF(Flights[[#This Row],[Status]]&lt;&gt;"Delayed","",IF(Flights[[#This Row],[Arrival Delay]]&gt;120,"Severe",IF(Flights[[#This Row],[Arrival Delay]]&gt;60,"Major","Moderate")))</f>
        <v>Moderate</v>
      </c>
      <c r="X4550" t="str">
        <f>IF(OR(AND(Flights[[#This Row],[Status]]="Cancelled",Flights[[#This Row],[Cancellation Reason]]="Airline/Carrier"),Flights[[#This Row],[Delay Type]]="Severe"),"Yes","No")</f>
        <v>No</v>
      </c>
    </row>
    <row r="4551" spans="1:24" x14ac:dyDescent="0.25">
      <c r="A4551" s="3">
        <v>42337</v>
      </c>
      <c r="B4551">
        <f>WEEKNUM(Flights[[#This Row],[Date]],2)</f>
        <v>48</v>
      </c>
      <c r="C4551">
        <f>WEEKDAY(Flights[[#This Row],[Date]],2)</f>
        <v>7</v>
      </c>
      <c r="D4551" t="s">
        <v>157</v>
      </c>
      <c r="E4551" t="s">
        <v>1987</v>
      </c>
      <c r="F4551" t="s">
        <v>0</v>
      </c>
      <c r="G4551" t="s">
        <v>26</v>
      </c>
      <c r="H4551" t="str">
        <f>_xlfn.XLOOKUP(Flights[[#This Row],[Destination]],Airports!$A$1:$A$77,Airports!$D$1:$D$77,"Code not found")</f>
        <v>Atlanta</v>
      </c>
      <c r="I4551" t="str" cm="1">
        <f t="array" ref="I4551">_xlfn.XLOOKUP(Flights[[#This Row],[Destination]],_xlfn._TRO_TRAILING(Airports!A:A),_xlfn._TRO_TRAILING(Airports!E:E),"Code not found")</f>
        <v>GA</v>
      </c>
      <c r="J4551" s="1">
        <v>0.97569444444444442</v>
      </c>
      <c r="K4551">
        <f>HOUR(Flights[[#This Row],[Scheduled Departure]])</f>
        <v>23</v>
      </c>
      <c r="L4551" s="1">
        <v>0.97222222222222221</v>
      </c>
      <c r="M4551">
        <v>-5</v>
      </c>
      <c r="N4551">
        <v>242</v>
      </c>
      <c r="O4551" s="14">
        <f>Flights[[#This Row],[Length (min)]]/60</f>
        <v>4.0333333333333332</v>
      </c>
      <c r="P4551">
        <v>1947</v>
      </c>
      <c r="Q4551" s="17">
        <f>IFERROR(Flights[[#This Row],[Distance]]/Flights[[#This Row],[Length (hr)]],"")</f>
        <v>482.72727272727275</v>
      </c>
      <c r="R4551" s="1">
        <v>0.27638888888888891</v>
      </c>
      <c r="S4551" s="1">
        <v>0.26527777777777778</v>
      </c>
      <c r="T4551">
        <v>-16</v>
      </c>
      <c r="U4551" t="str">
        <f>IF(Flights[[#This Row],[Arrival Delay]]="","Cancelled",IF(Flights[[#This Row],[Arrival Delay]]&gt;15,"Delayed","On time"))</f>
        <v>On time</v>
      </c>
      <c r="V4551" t="str">
        <f>IF(Flights[[#This Row],[Status]]&lt;&gt;"Delayed","",IF(Flights[[#This Row],[Arrival Delay]]&gt;120,"Severe",IF(Flights[[#This Row],[Arrival Delay]]&gt;60,"Major","Moderate")))</f>
        <v/>
      </c>
      <c r="X4551" t="str">
        <f>IF(OR(AND(Flights[[#This Row],[Status]]="Cancelled",Flights[[#This Row],[Cancellation Reason]]="Airline/Carrier"),Flights[[#This Row],[Delay Type]]="Severe"),"Yes","No")</f>
        <v>No</v>
      </c>
    </row>
    <row r="4552" spans="1:24" x14ac:dyDescent="0.25">
      <c r="A4552" s="3">
        <v>42338</v>
      </c>
      <c r="B4552">
        <f>WEEKNUM(Flights[[#This Row],[Date]],2)</f>
        <v>49</v>
      </c>
      <c r="C4552">
        <f>WEEKDAY(Flights[[#This Row],[Date]],2)</f>
        <v>1</v>
      </c>
      <c r="D4552" t="s">
        <v>163</v>
      </c>
      <c r="E4552" t="s">
        <v>1987</v>
      </c>
      <c r="F4552" t="s">
        <v>0</v>
      </c>
      <c r="G4552" t="s">
        <v>10</v>
      </c>
      <c r="H4552" t="str">
        <f>_xlfn.XLOOKUP(Flights[[#This Row],[Destination]],Airports!$A$1:$A$77,Airports!$D$1:$D$77,"Code not found")</f>
        <v>Boston</v>
      </c>
      <c r="I4552" t="str" cm="1">
        <f t="array" ref="I4552">_xlfn.XLOOKUP(Flights[[#This Row],[Destination]],_xlfn._TRO_TRAILING(Airports!A:A),_xlfn._TRO_TRAILING(Airports!E:E),"Code not found")</f>
        <v>MA</v>
      </c>
      <c r="J4552" s="1">
        <v>0.29166666666666669</v>
      </c>
      <c r="K4552">
        <f>HOUR(Flights[[#This Row],[Scheduled Departure]])</f>
        <v>7</v>
      </c>
      <c r="L4552" s="1">
        <v>0.29236111111111113</v>
      </c>
      <c r="M4552">
        <v>1</v>
      </c>
      <c r="N4552">
        <v>299</v>
      </c>
      <c r="O4552" s="14">
        <f>Flights[[#This Row],[Length (min)]]/60</f>
        <v>4.9833333333333334</v>
      </c>
      <c r="P4552">
        <v>2611</v>
      </c>
      <c r="Q4552" s="17">
        <f>IFERROR(Flights[[#This Row],[Distance]]/Flights[[#This Row],[Length (hr)]],"")</f>
        <v>523.94648829431435</v>
      </c>
      <c r="R4552" s="1">
        <v>0.63680555555555551</v>
      </c>
      <c r="S4552" s="1">
        <v>0.625</v>
      </c>
      <c r="T4552">
        <v>-17</v>
      </c>
      <c r="U4552" t="str">
        <f>IF(Flights[[#This Row],[Arrival Delay]]="","Cancelled",IF(Flights[[#This Row],[Arrival Delay]]&gt;15,"Delayed","On time"))</f>
        <v>On time</v>
      </c>
      <c r="V4552" t="str">
        <f>IF(Flights[[#This Row],[Status]]&lt;&gt;"Delayed","",IF(Flights[[#This Row],[Arrival Delay]]&gt;120,"Severe",IF(Flights[[#This Row],[Arrival Delay]]&gt;60,"Major","Moderate")))</f>
        <v/>
      </c>
      <c r="X4552" t="str">
        <f>IF(OR(AND(Flights[[#This Row],[Status]]="Cancelled",Flights[[#This Row],[Cancellation Reason]]="Airline/Carrier"),Flights[[#This Row],[Delay Type]]="Severe"),"Yes","No")</f>
        <v>No</v>
      </c>
    </row>
    <row r="4553" spans="1:24" x14ac:dyDescent="0.25">
      <c r="A4553" s="3">
        <v>42338</v>
      </c>
      <c r="B4553">
        <f>WEEKNUM(Flights[[#This Row],[Date]],2)</f>
        <v>49</v>
      </c>
      <c r="C4553">
        <f>WEEKDAY(Flights[[#This Row],[Date]],2)</f>
        <v>1</v>
      </c>
      <c r="D4553" t="s">
        <v>1012</v>
      </c>
      <c r="E4553" t="s">
        <v>1989</v>
      </c>
      <c r="F4553" t="s">
        <v>0</v>
      </c>
      <c r="G4553" t="s">
        <v>12</v>
      </c>
      <c r="H4553" t="str">
        <f>_xlfn.XLOOKUP(Flights[[#This Row],[Destination]],Airports!$A$1:$A$77,Airports!$D$1:$D$77,"Code not found")</f>
        <v>New York</v>
      </c>
      <c r="I4553" t="str" cm="1">
        <f t="array" ref="I4553">_xlfn.XLOOKUP(Flights[[#This Row],[Destination]],_xlfn._TRO_TRAILING(Airports!A:A),_xlfn._TRO_TRAILING(Airports!E:E),"Code not found")</f>
        <v>NY</v>
      </c>
      <c r="J4553" s="1">
        <v>0.36458333333333331</v>
      </c>
      <c r="K4553">
        <f>HOUR(Flights[[#This Row],[Scheduled Departure]])</f>
        <v>8</v>
      </c>
      <c r="L4553" s="1">
        <v>0.35902777777777778</v>
      </c>
      <c r="M4553">
        <v>-8</v>
      </c>
      <c r="N4553">
        <v>291</v>
      </c>
      <c r="O4553" s="14">
        <f>Flights[[#This Row],[Length (min)]]/60</f>
        <v>4.8499999999999996</v>
      </c>
      <c r="P4553">
        <v>2475</v>
      </c>
      <c r="Q4553" s="17">
        <f>IFERROR(Flights[[#This Row],[Distance]]/Flights[[#This Row],[Length (hr)]],"")</f>
        <v>510.30927835051551</v>
      </c>
      <c r="R4553" s="1">
        <v>0.71805555555555556</v>
      </c>
      <c r="S4553" s="1">
        <v>0.68611111111111112</v>
      </c>
      <c r="T4553">
        <v>-46</v>
      </c>
      <c r="U4553" t="str">
        <f>IF(Flights[[#This Row],[Arrival Delay]]="","Cancelled",IF(Flights[[#This Row],[Arrival Delay]]&gt;15,"Delayed","On time"))</f>
        <v>On time</v>
      </c>
      <c r="V4553" t="str">
        <f>IF(Flights[[#This Row],[Status]]&lt;&gt;"Delayed","",IF(Flights[[#This Row],[Arrival Delay]]&gt;120,"Severe",IF(Flights[[#This Row],[Arrival Delay]]&gt;60,"Major","Moderate")))</f>
        <v/>
      </c>
      <c r="X4553" t="str">
        <f>IF(OR(AND(Flights[[#This Row],[Status]]="Cancelled",Flights[[#This Row],[Cancellation Reason]]="Airline/Carrier"),Flights[[#This Row],[Delay Type]]="Severe"),"Yes","No")</f>
        <v>No</v>
      </c>
    </row>
    <row r="4554" spans="1:24" x14ac:dyDescent="0.25">
      <c r="A4554" s="3">
        <v>42338</v>
      </c>
      <c r="B4554">
        <f>WEEKNUM(Flights[[#This Row],[Date]],2)</f>
        <v>49</v>
      </c>
      <c r="C4554">
        <f>WEEKDAY(Flights[[#This Row],[Date]],2)</f>
        <v>1</v>
      </c>
      <c r="D4554" t="s">
        <v>53</v>
      </c>
      <c r="E4554" t="s">
        <v>1987</v>
      </c>
      <c r="F4554" t="s">
        <v>0</v>
      </c>
      <c r="G4554" t="s">
        <v>20</v>
      </c>
      <c r="H4554" t="str">
        <f>_xlfn.XLOOKUP(Flights[[#This Row],[Destination]],Airports!$A$1:$A$77,Airports!$D$1:$D$77,"Code not found")</f>
        <v>Kahului</v>
      </c>
      <c r="I4554" t="str" cm="1">
        <f t="array" ref="I4554">_xlfn.XLOOKUP(Flights[[#This Row],[Destination]],_xlfn._TRO_TRAILING(Airports!A:A),_xlfn._TRO_TRAILING(Airports!E:E),"Code not found")</f>
        <v>HI</v>
      </c>
      <c r="J4554" s="1">
        <v>0.375</v>
      </c>
      <c r="K4554">
        <f>HOUR(Flights[[#This Row],[Scheduled Departure]])</f>
        <v>9</v>
      </c>
      <c r="L4554" s="1">
        <v>0.37222222222222223</v>
      </c>
      <c r="M4554">
        <v>-4</v>
      </c>
      <c r="N4554">
        <v>338</v>
      </c>
      <c r="O4554" s="14">
        <f>Flights[[#This Row],[Length (min)]]/60</f>
        <v>5.6333333333333337</v>
      </c>
      <c r="P4554">
        <v>2486</v>
      </c>
      <c r="Q4554" s="17">
        <f>IFERROR(Flights[[#This Row],[Distance]]/Flights[[#This Row],[Length (hr)]],"")</f>
        <v>441.30177514792894</v>
      </c>
      <c r="R4554" s="1">
        <v>0.53888888888888886</v>
      </c>
      <c r="S4554" s="1">
        <v>0.52361111111111114</v>
      </c>
      <c r="T4554">
        <v>-22</v>
      </c>
      <c r="U4554" t="str">
        <f>IF(Flights[[#This Row],[Arrival Delay]]="","Cancelled",IF(Flights[[#This Row],[Arrival Delay]]&gt;15,"Delayed","On time"))</f>
        <v>On time</v>
      </c>
      <c r="V4554" t="str">
        <f>IF(Flights[[#This Row],[Status]]&lt;&gt;"Delayed","",IF(Flights[[#This Row],[Arrival Delay]]&gt;120,"Severe",IF(Flights[[#This Row],[Arrival Delay]]&gt;60,"Major","Moderate")))</f>
        <v/>
      </c>
      <c r="X4554" t="str">
        <f>IF(OR(AND(Flights[[#This Row],[Status]]="Cancelled",Flights[[#This Row],[Cancellation Reason]]="Airline/Carrier"),Flights[[#This Row],[Delay Type]]="Severe"),"Yes","No")</f>
        <v>No</v>
      </c>
    </row>
    <row r="4555" spans="1:24" x14ac:dyDescent="0.25">
      <c r="A4555" s="3">
        <v>42338</v>
      </c>
      <c r="B4555">
        <f>WEEKNUM(Flights[[#This Row],[Date]],2)</f>
        <v>49</v>
      </c>
      <c r="C4555">
        <f>WEEKDAY(Flights[[#This Row],[Date]],2)</f>
        <v>1</v>
      </c>
      <c r="D4555" t="s">
        <v>1945</v>
      </c>
      <c r="E4555" t="s">
        <v>1995</v>
      </c>
      <c r="F4555" t="s">
        <v>0</v>
      </c>
      <c r="G4555" t="s">
        <v>349</v>
      </c>
      <c r="H4555" t="str">
        <f>_xlfn.XLOOKUP(Flights[[#This Row],[Destination]],Airports!$A$1:$A$77,Airports!$D$1:$D$77,"Code not found")</f>
        <v>Salt Lake City</v>
      </c>
      <c r="I4555" t="str" cm="1">
        <f t="array" ref="I4555">_xlfn.XLOOKUP(Flights[[#This Row],[Destination]],_xlfn._TRO_TRAILING(Airports!A:A),_xlfn._TRO_TRAILING(Airports!E:E),"Code not found")</f>
        <v>UT</v>
      </c>
      <c r="J4555" s="1">
        <v>0.375</v>
      </c>
      <c r="K4555">
        <f>HOUR(Flights[[#This Row],[Scheduled Departure]])</f>
        <v>9</v>
      </c>
      <c r="L4555" s="1">
        <v>0.37291666666666667</v>
      </c>
      <c r="M4555">
        <v>-3</v>
      </c>
      <c r="N4555">
        <v>101</v>
      </c>
      <c r="O4555" s="14">
        <f>Flights[[#This Row],[Length (min)]]/60</f>
        <v>1.6833333333333333</v>
      </c>
      <c r="P4555">
        <v>590</v>
      </c>
      <c r="Q4555" s="17">
        <f>IFERROR(Flights[[#This Row],[Distance]]/Flights[[#This Row],[Length (hr)]],"")</f>
        <v>350.49504950495049</v>
      </c>
      <c r="R4555" s="1">
        <v>0.48958333333333331</v>
      </c>
      <c r="S4555" s="1">
        <v>0.48472222222222222</v>
      </c>
      <c r="T4555">
        <v>-7</v>
      </c>
      <c r="U4555" t="str">
        <f>IF(Flights[[#This Row],[Arrival Delay]]="","Cancelled",IF(Flights[[#This Row],[Arrival Delay]]&gt;15,"Delayed","On time"))</f>
        <v>On time</v>
      </c>
      <c r="V4555" t="str">
        <f>IF(Flights[[#This Row],[Status]]&lt;&gt;"Delayed","",IF(Flights[[#This Row],[Arrival Delay]]&gt;120,"Severe",IF(Flights[[#This Row],[Arrival Delay]]&gt;60,"Major","Moderate")))</f>
        <v/>
      </c>
      <c r="X4555" t="str">
        <f>IF(OR(AND(Flights[[#This Row],[Status]]="Cancelled",Flights[[#This Row],[Cancellation Reason]]="Airline/Carrier"),Flights[[#This Row],[Delay Type]]="Severe"),"Yes","No")</f>
        <v>No</v>
      </c>
    </row>
    <row r="4556" spans="1:24" x14ac:dyDescent="0.25">
      <c r="A4556" s="3">
        <v>42338</v>
      </c>
      <c r="B4556">
        <f>WEEKNUM(Flights[[#This Row],[Date]],2)</f>
        <v>49</v>
      </c>
      <c r="C4556">
        <f>WEEKDAY(Flights[[#This Row],[Date]],2)</f>
        <v>1</v>
      </c>
      <c r="D4556" t="s">
        <v>1947</v>
      </c>
      <c r="E4556" t="s">
        <v>1995</v>
      </c>
      <c r="F4556" t="s">
        <v>0</v>
      </c>
      <c r="G4556" t="s">
        <v>347</v>
      </c>
      <c r="H4556" t="str">
        <f>_xlfn.XLOOKUP(Flights[[#This Row],[Destination]],Airports!$A$1:$A$77,Airports!$D$1:$D$77,"Code not found")</f>
        <v>San Jose</v>
      </c>
      <c r="I4556" t="str" cm="1">
        <f t="array" ref="I4556">_xlfn.XLOOKUP(Flights[[#This Row],[Destination]],_xlfn._TRO_TRAILING(Airports!A:A),_xlfn._TRO_TRAILING(Airports!E:E),"Code not found")</f>
        <v>CA</v>
      </c>
      <c r="J4556" s="1">
        <v>0.37847222222222221</v>
      </c>
      <c r="K4556">
        <f>HOUR(Flights[[#This Row],[Scheduled Departure]])</f>
        <v>9</v>
      </c>
      <c r="L4556" s="1">
        <v>0.39305555555555555</v>
      </c>
      <c r="M4556">
        <v>21</v>
      </c>
      <c r="N4556">
        <v>61</v>
      </c>
      <c r="O4556" s="14">
        <f>Flights[[#This Row],[Length (min)]]/60</f>
        <v>1.0166666666666666</v>
      </c>
      <c r="P4556">
        <v>308</v>
      </c>
      <c r="Q4556" s="17">
        <f>IFERROR(Flights[[#This Row],[Distance]]/Flights[[#This Row],[Length (hr)]],"")</f>
        <v>302.95081967213116</v>
      </c>
      <c r="R4556" s="1">
        <v>0.42708333333333331</v>
      </c>
      <c r="S4556" s="1">
        <v>0.43541666666666667</v>
      </c>
      <c r="T4556">
        <v>12</v>
      </c>
      <c r="U4556" t="str">
        <f>IF(Flights[[#This Row],[Arrival Delay]]="","Cancelled",IF(Flights[[#This Row],[Arrival Delay]]&gt;15,"Delayed","On time"))</f>
        <v>On time</v>
      </c>
      <c r="V4556" t="str">
        <f>IF(Flights[[#This Row],[Status]]&lt;&gt;"Delayed","",IF(Flights[[#This Row],[Arrival Delay]]&gt;120,"Severe",IF(Flights[[#This Row],[Arrival Delay]]&gt;60,"Major","Moderate")))</f>
        <v/>
      </c>
      <c r="X4556" t="str">
        <f>IF(OR(AND(Flights[[#This Row],[Status]]="Cancelled",Flights[[#This Row],[Cancellation Reason]]="Airline/Carrier"),Flights[[#This Row],[Delay Type]]="Severe"),"Yes","No")</f>
        <v>No</v>
      </c>
    </row>
    <row r="4557" spans="1:24" x14ac:dyDescent="0.25">
      <c r="A4557" s="3">
        <v>42338</v>
      </c>
      <c r="B4557">
        <f>WEEKNUM(Flights[[#This Row],[Date]],2)</f>
        <v>49</v>
      </c>
      <c r="C4557">
        <f>WEEKDAY(Flights[[#This Row],[Date]],2)</f>
        <v>1</v>
      </c>
      <c r="D4557" t="s">
        <v>1949</v>
      </c>
      <c r="E4557" t="s">
        <v>1995</v>
      </c>
      <c r="F4557" t="s">
        <v>0</v>
      </c>
      <c r="G4557" t="s">
        <v>15</v>
      </c>
      <c r="H4557" t="str">
        <f>_xlfn.XLOOKUP(Flights[[#This Row],[Destination]],Airports!$A$1:$A$77,Airports!$D$1:$D$77,"Code not found")</f>
        <v>Las Vegas</v>
      </c>
      <c r="I4557" t="str" cm="1">
        <f t="array" ref="I4557">_xlfn.XLOOKUP(Flights[[#This Row],[Destination]],_xlfn._TRO_TRAILING(Airports!A:A),_xlfn._TRO_TRAILING(Airports!E:E),"Code not found")</f>
        <v>NV</v>
      </c>
      <c r="J4557" s="1">
        <v>0.39583333333333331</v>
      </c>
      <c r="K4557">
        <f>HOUR(Flights[[#This Row],[Scheduled Departure]])</f>
        <v>9</v>
      </c>
      <c r="L4557" s="1">
        <v>0.41111111111111109</v>
      </c>
      <c r="M4557">
        <v>22</v>
      </c>
      <c r="N4557">
        <v>55</v>
      </c>
      <c r="O4557" s="14">
        <f>Flights[[#This Row],[Length (min)]]/60</f>
        <v>0.91666666666666663</v>
      </c>
      <c r="P4557">
        <v>236</v>
      </c>
      <c r="Q4557" s="17">
        <f>IFERROR(Flights[[#This Row],[Distance]]/Flights[[#This Row],[Length (hr)]],"")</f>
        <v>257.45454545454544</v>
      </c>
      <c r="R4557" s="1">
        <v>0.44097222222222221</v>
      </c>
      <c r="S4557" s="1">
        <v>0.44930555555555557</v>
      </c>
      <c r="T4557">
        <v>12</v>
      </c>
      <c r="U4557" t="str">
        <f>IF(Flights[[#This Row],[Arrival Delay]]="","Cancelled",IF(Flights[[#This Row],[Arrival Delay]]&gt;15,"Delayed","On time"))</f>
        <v>On time</v>
      </c>
      <c r="V4557" t="str">
        <f>IF(Flights[[#This Row],[Status]]&lt;&gt;"Delayed","",IF(Flights[[#This Row],[Arrival Delay]]&gt;120,"Severe",IF(Flights[[#This Row],[Arrival Delay]]&gt;60,"Major","Moderate")))</f>
        <v/>
      </c>
      <c r="X4557" t="str">
        <f>IF(OR(AND(Flights[[#This Row],[Status]]="Cancelled",Flights[[#This Row],[Cancellation Reason]]="Airline/Carrier"),Flights[[#This Row],[Delay Type]]="Severe"),"Yes","No")</f>
        <v>No</v>
      </c>
    </row>
    <row r="4558" spans="1:24" x14ac:dyDescent="0.25">
      <c r="A4558" s="3">
        <v>42338</v>
      </c>
      <c r="B4558">
        <f>WEEKNUM(Flights[[#This Row],[Date]],2)</f>
        <v>49</v>
      </c>
      <c r="C4558">
        <f>WEEKDAY(Flights[[#This Row],[Date]],2)</f>
        <v>1</v>
      </c>
      <c r="D4558" t="s">
        <v>483</v>
      </c>
      <c r="E4558" t="s">
        <v>1994</v>
      </c>
      <c r="F4558" t="s">
        <v>0</v>
      </c>
      <c r="G4558" t="s">
        <v>29</v>
      </c>
      <c r="H4558" t="str">
        <f>_xlfn.XLOOKUP(Flights[[#This Row],[Destination]],Airports!$A$1:$A$77,Airports!$D$1:$D$77,"Code not found")</f>
        <v>Phoenix</v>
      </c>
      <c r="I4558" t="str" cm="1">
        <f t="array" ref="I4558">_xlfn.XLOOKUP(Flights[[#This Row],[Destination]],_xlfn._TRO_TRAILING(Airports!A:A),_xlfn._TRO_TRAILING(Airports!E:E),"Code not found")</f>
        <v>AZ</v>
      </c>
      <c r="J4558" s="1">
        <v>0.42708333333333331</v>
      </c>
      <c r="K4558">
        <f>HOUR(Flights[[#This Row],[Scheduled Departure]])</f>
        <v>10</v>
      </c>
      <c r="L4558" s="1">
        <v>0.42916666666666664</v>
      </c>
      <c r="M4558">
        <v>3</v>
      </c>
      <c r="N4558">
        <v>79</v>
      </c>
      <c r="O4558" s="14">
        <f>Flights[[#This Row],[Length (min)]]/60</f>
        <v>1.3166666666666667</v>
      </c>
      <c r="P4558">
        <v>370</v>
      </c>
      <c r="Q4558" s="17">
        <f>IFERROR(Flights[[#This Row],[Distance]]/Flights[[#This Row],[Length (hr)]],"")</f>
        <v>281.01265822784808</v>
      </c>
      <c r="R4558" s="1">
        <v>0.52916666666666667</v>
      </c>
      <c r="S4558" s="1">
        <v>0.52569444444444446</v>
      </c>
      <c r="T4558">
        <v>-5</v>
      </c>
      <c r="U4558" t="str">
        <f>IF(Flights[[#This Row],[Arrival Delay]]="","Cancelled",IF(Flights[[#This Row],[Arrival Delay]]&gt;15,"Delayed","On time"))</f>
        <v>On time</v>
      </c>
      <c r="V4558" t="str">
        <f>IF(Flights[[#This Row],[Status]]&lt;&gt;"Delayed","",IF(Flights[[#This Row],[Arrival Delay]]&gt;120,"Severe",IF(Flights[[#This Row],[Arrival Delay]]&gt;60,"Major","Moderate")))</f>
        <v/>
      </c>
      <c r="X4558" t="str">
        <f>IF(OR(AND(Flights[[#This Row],[Status]]="Cancelled",Flights[[#This Row],[Cancellation Reason]]="Airline/Carrier"),Flights[[#This Row],[Delay Type]]="Severe"),"Yes","No")</f>
        <v>No</v>
      </c>
    </row>
    <row r="4559" spans="1:24" x14ac:dyDescent="0.25">
      <c r="A4559" s="3">
        <v>42338</v>
      </c>
      <c r="B4559">
        <f>WEEKNUM(Flights[[#This Row],[Date]],2)</f>
        <v>49</v>
      </c>
      <c r="C4559">
        <f>WEEKDAY(Flights[[#This Row],[Date]],2)</f>
        <v>1</v>
      </c>
      <c r="D4559" t="s">
        <v>175</v>
      </c>
      <c r="E4559" t="s">
        <v>1987</v>
      </c>
      <c r="F4559" t="s">
        <v>0</v>
      </c>
      <c r="G4559" t="s">
        <v>4</v>
      </c>
      <c r="H4559" t="str">
        <f>_xlfn.XLOOKUP(Flights[[#This Row],[Destination]],Airports!$A$1:$A$77,Airports!$D$1:$D$77,"Code not found")</f>
        <v>Chicago</v>
      </c>
      <c r="I4559" t="str" cm="1">
        <f t="array" ref="I4559">_xlfn.XLOOKUP(Flights[[#This Row],[Destination]],_xlfn._TRO_TRAILING(Airports!A:A),_xlfn._TRO_TRAILING(Airports!E:E),"Code not found")</f>
        <v>IL</v>
      </c>
      <c r="J4559" s="1">
        <v>0.46875</v>
      </c>
      <c r="K4559">
        <f>HOUR(Flights[[#This Row],[Scheduled Departure]])</f>
        <v>11</v>
      </c>
      <c r="L4559" s="1">
        <v>0.46805555555555556</v>
      </c>
      <c r="M4559">
        <v>-1</v>
      </c>
      <c r="N4559">
        <v>245</v>
      </c>
      <c r="O4559" s="14">
        <f>Flights[[#This Row],[Length (min)]]/60</f>
        <v>4.083333333333333</v>
      </c>
      <c r="P4559">
        <v>1744</v>
      </c>
      <c r="Q4559" s="17">
        <f>IFERROR(Flights[[#This Row],[Distance]]/Flights[[#This Row],[Length (hr)]],"")</f>
        <v>427.10204081632656</v>
      </c>
      <c r="R4559" s="1">
        <v>0.73055555555555551</v>
      </c>
      <c r="S4559" s="1">
        <v>0.72152777777777777</v>
      </c>
      <c r="T4559">
        <v>-13</v>
      </c>
      <c r="U4559" t="str">
        <f>IF(Flights[[#This Row],[Arrival Delay]]="","Cancelled",IF(Flights[[#This Row],[Arrival Delay]]&gt;15,"Delayed","On time"))</f>
        <v>On time</v>
      </c>
      <c r="V4559" t="str">
        <f>IF(Flights[[#This Row],[Status]]&lt;&gt;"Delayed","",IF(Flights[[#This Row],[Arrival Delay]]&gt;120,"Severe",IF(Flights[[#This Row],[Arrival Delay]]&gt;60,"Major","Moderate")))</f>
        <v/>
      </c>
      <c r="X4559" t="str">
        <f>IF(OR(AND(Flights[[#This Row],[Status]]="Cancelled",Flights[[#This Row],[Cancellation Reason]]="Airline/Carrier"),Flights[[#This Row],[Delay Type]]="Severe"),"Yes","No")</f>
        <v>No</v>
      </c>
    </row>
    <row r="4560" spans="1:24" x14ac:dyDescent="0.25">
      <c r="A4560" s="3">
        <v>42338</v>
      </c>
      <c r="B4560">
        <f>WEEKNUM(Flights[[#This Row],[Date]],2)</f>
        <v>49</v>
      </c>
      <c r="C4560">
        <f>WEEKDAY(Flights[[#This Row],[Date]],2)</f>
        <v>1</v>
      </c>
      <c r="D4560" t="s">
        <v>1933</v>
      </c>
      <c r="E4560" t="s">
        <v>1994</v>
      </c>
      <c r="F4560" t="s">
        <v>0</v>
      </c>
      <c r="G4560" t="s">
        <v>9</v>
      </c>
      <c r="H4560" t="str">
        <f>_xlfn.XLOOKUP(Flights[[#This Row],[Destination]],Airports!$A$1:$A$77,Airports!$D$1:$D$77,"Code not found")</f>
        <v>San Francisco</v>
      </c>
      <c r="I4560" t="str" cm="1">
        <f t="array" ref="I4560">_xlfn.XLOOKUP(Flights[[#This Row],[Destination]],_xlfn._TRO_TRAILING(Airports!A:A),_xlfn._TRO_TRAILING(Airports!E:E),"Code not found")</f>
        <v>CA</v>
      </c>
      <c r="J4560" s="1">
        <v>0.47916666666666669</v>
      </c>
      <c r="K4560">
        <f>HOUR(Flights[[#This Row],[Scheduled Departure]])</f>
        <v>11</v>
      </c>
      <c r="L4560" s="1">
        <v>0.47847222222222224</v>
      </c>
      <c r="M4560">
        <v>-1</v>
      </c>
      <c r="N4560">
        <v>80</v>
      </c>
      <c r="O4560" s="14">
        <f>Flights[[#This Row],[Length (min)]]/60</f>
        <v>1.3333333333333333</v>
      </c>
      <c r="P4560">
        <v>337</v>
      </c>
      <c r="Q4560" s="17">
        <f>IFERROR(Flights[[#This Row],[Distance]]/Flights[[#This Row],[Length (hr)]],"")</f>
        <v>252.75</v>
      </c>
      <c r="R4560" s="1">
        <v>0.55555555555555558</v>
      </c>
      <c r="S4560" s="1">
        <v>0.53402777777777777</v>
      </c>
      <c r="T4560">
        <v>-31</v>
      </c>
      <c r="U4560" t="str">
        <f>IF(Flights[[#This Row],[Arrival Delay]]="","Cancelled",IF(Flights[[#This Row],[Arrival Delay]]&gt;15,"Delayed","On time"))</f>
        <v>On time</v>
      </c>
      <c r="V4560" t="str">
        <f>IF(Flights[[#This Row],[Status]]&lt;&gt;"Delayed","",IF(Flights[[#This Row],[Arrival Delay]]&gt;120,"Severe",IF(Flights[[#This Row],[Arrival Delay]]&gt;60,"Major","Moderate")))</f>
        <v/>
      </c>
      <c r="X4560" t="str">
        <f>IF(OR(AND(Flights[[#This Row],[Status]]="Cancelled",Flights[[#This Row],[Cancellation Reason]]="Airline/Carrier"),Flights[[#This Row],[Delay Type]]="Severe"),"Yes","No")</f>
        <v>No</v>
      </c>
    </row>
    <row r="4561" spans="1:24" x14ac:dyDescent="0.25">
      <c r="A4561" s="3">
        <v>42338</v>
      </c>
      <c r="B4561">
        <f>WEEKNUM(Flights[[#This Row],[Date]],2)</f>
        <v>49</v>
      </c>
      <c r="C4561">
        <f>WEEKDAY(Flights[[#This Row],[Date]],2)</f>
        <v>1</v>
      </c>
      <c r="D4561" t="s">
        <v>1328</v>
      </c>
      <c r="E4561" t="s">
        <v>1995</v>
      </c>
      <c r="F4561" t="s">
        <v>0</v>
      </c>
      <c r="G4561" t="s">
        <v>351</v>
      </c>
      <c r="H4561" t="str">
        <f>_xlfn.XLOOKUP(Flights[[#This Row],[Destination]],Airports!$A$1:$A$77,Airports!$D$1:$D$77,"Code not found")</f>
        <v>Sacramento</v>
      </c>
      <c r="I4561" t="str" cm="1">
        <f t="array" ref="I4561">_xlfn.XLOOKUP(Flights[[#This Row],[Destination]],_xlfn._TRO_TRAILING(Airports!A:A),_xlfn._TRO_TRAILING(Airports!E:E),"Code not found")</f>
        <v>CA</v>
      </c>
      <c r="J4561" s="1">
        <v>0.48958333333333331</v>
      </c>
      <c r="K4561">
        <f>HOUR(Flights[[#This Row],[Scheduled Departure]])</f>
        <v>11</v>
      </c>
      <c r="L4561" s="1">
        <v>0.50486111111111109</v>
      </c>
      <c r="M4561">
        <v>22</v>
      </c>
      <c r="N4561">
        <v>72</v>
      </c>
      <c r="O4561" s="14">
        <f>Flights[[#This Row],[Length (min)]]/60</f>
        <v>1.2</v>
      </c>
      <c r="P4561">
        <v>373</v>
      </c>
      <c r="Q4561" s="17">
        <f>IFERROR(Flights[[#This Row],[Distance]]/Flights[[#This Row],[Length (hr)]],"")</f>
        <v>310.83333333333337</v>
      </c>
      <c r="R4561" s="1">
        <v>0.54513888888888884</v>
      </c>
      <c r="S4561" s="1">
        <v>0.55486111111111114</v>
      </c>
      <c r="T4561">
        <v>14</v>
      </c>
      <c r="U4561" t="str">
        <f>IF(Flights[[#This Row],[Arrival Delay]]="","Cancelled",IF(Flights[[#This Row],[Arrival Delay]]&gt;15,"Delayed","On time"))</f>
        <v>On time</v>
      </c>
      <c r="V4561" t="str">
        <f>IF(Flights[[#This Row],[Status]]&lt;&gt;"Delayed","",IF(Flights[[#This Row],[Arrival Delay]]&gt;120,"Severe",IF(Flights[[#This Row],[Arrival Delay]]&gt;60,"Major","Moderate")))</f>
        <v/>
      </c>
      <c r="X4561" t="str">
        <f>IF(OR(AND(Flights[[#This Row],[Status]]="Cancelled",Flights[[#This Row],[Cancellation Reason]]="Airline/Carrier"),Flights[[#This Row],[Delay Type]]="Severe"),"Yes","No")</f>
        <v>No</v>
      </c>
    </row>
    <row r="4562" spans="1:24" x14ac:dyDescent="0.25">
      <c r="A4562" s="3">
        <v>42338</v>
      </c>
      <c r="B4562">
        <f>WEEKNUM(Flights[[#This Row],[Date]],2)</f>
        <v>49</v>
      </c>
      <c r="C4562">
        <f>WEEKDAY(Flights[[#This Row],[Date]],2)</f>
        <v>1</v>
      </c>
      <c r="D4562" t="s">
        <v>71</v>
      </c>
      <c r="E4562" t="s">
        <v>1987</v>
      </c>
      <c r="F4562" t="s">
        <v>0</v>
      </c>
      <c r="G4562" t="s">
        <v>15</v>
      </c>
      <c r="H4562" t="str">
        <f>_xlfn.XLOOKUP(Flights[[#This Row],[Destination]],Airports!$A$1:$A$77,Airports!$D$1:$D$77,"Code not found")</f>
        <v>Las Vegas</v>
      </c>
      <c r="I4562" t="str" cm="1">
        <f t="array" ref="I4562">_xlfn.XLOOKUP(Flights[[#This Row],[Destination]],_xlfn._TRO_TRAILING(Airports!A:A),_xlfn._TRO_TRAILING(Airports!E:E),"Code not found")</f>
        <v>NV</v>
      </c>
      <c r="J4562" s="1">
        <v>0.52083333333333337</v>
      </c>
      <c r="K4562">
        <f>HOUR(Flights[[#This Row],[Scheduled Departure]])</f>
        <v>12</v>
      </c>
      <c r="L4562" s="1">
        <v>0.51736111111111116</v>
      </c>
      <c r="M4562">
        <v>-5</v>
      </c>
      <c r="N4562">
        <v>70</v>
      </c>
      <c r="O4562" s="14">
        <f>Flights[[#This Row],[Length (min)]]/60</f>
        <v>1.1666666666666667</v>
      </c>
      <c r="P4562">
        <v>236</v>
      </c>
      <c r="Q4562" s="17">
        <f>IFERROR(Flights[[#This Row],[Distance]]/Flights[[#This Row],[Length (hr)]],"")</f>
        <v>202.28571428571428</v>
      </c>
      <c r="R4562" s="1">
        <v>0.57222222222222219</v>
      </c>
      <c r="S4562" s="1">
        <v>0.56597222222222221</v>
      </c>
      <c r="T4562">
        <v>-9</v>
      </c>
      <c r="U4562" t="str">
        <f>IF(Flights[[#This Row],[Arrival Delay]]="","Cancelled",IF(Flights[[#This Row],[Arrival Delay]]&gt;15,"Delayed","On time"))</f>
        <v>On time</v>
      </c>
      <c r="V4562" t="str">
        <f>IF(Flights[[#This Row],[Status]]&lt;&gt;"Delayed","",IF(Flights[[#This Row],[Arrival Delay]]&gt;120,"Severe",IF(Flights[[#This Row],[Arrival Delay]]&gt;60,"Major","Moderate")))</f>
        <v/>
      </c>
      <c r="X4562" t="str">
        <f>IF(OR(AND(Flights[[#This Row],[Status]]="Cancelled",Flights[[#This Row],[Cancellation Reason]]="Airline/Carrier"),Flights[[#This Row],[Delay Type]]="Severe"),"Yes","No")</f>
        <v>No</v>
      </c>
    </row>
    <row r="4563" spans="1:24" x14ac:dyDescent="0.25">
      <c r="A4563" s="3">
        <v>42338</v>
      </c>
      <c r="B4563">
        <f>WEEKNUM(Flights[[#This Row],[Date]],2)</f>
        <v>49</v>
      </c>
      <c r="C4563">
        <f>WEEKDAY(Flights[[#This Row],[Date]],2)</f>
        <v>1</v>
      </c>
      <c r="D4563" t="s">
        <v>148</v>
      </c>
      <c r="E4563" t="s">
        <v>1987</v>
      </c>
      <c r="F4563" t="s">
        <v>0</v>
      </c>
      <c r="G4563" t="s">
        <v>5</v>
      </c>
      <c r="H4563" t="str">
        <f>_xlfn.XLOOKUP(Flights[[#This Row],[Destination]],Airports!$A$1:$A$77,Airports!$D$1:$D$77,"Code not found")</f>
        <v>St. Louis</v>
      </c>
      <c r="I4563" t="str" cm="1">
        <f t="array" ref="I4563">_xlfn.XLOOKUP(Flights[[#This Row],[Destination]],_xlfn._TRO_TRAILING(Airports!A:A),_xlfn._TRO_TRAILING(Airports!E:E),"Code not found")</f>
        <v>MO</v>
      </c>
      <c r="J4563" s="1">
        <v>0.63888888888888884</v>
      </c>
      <c r="K4563">
        <f>HOUR(Flights[[#This Row],[Scheduled Departure]])</f>
        <v>15</v>
      </c>
      <c r="L4563" s="1">
        <v>0.66805555555555551</v>
      </c>
      <c r="M4563">
        <v>42</v>
      </c>
      <c r="N4563">
        <v>188</v>
      </c>
      <c r="O4563" s="14">
        <f>Flights[[#This Row],[Length (min)]]/60</f>
        <v>3.1333333333333333</v>
      </c>
      <c r="P4563">
        <v>1592</v>
      </c>
      <c r="Q4563" s="17">
        <f>IFERROR(Flights[[#This Row],[Distance]]/Flights[[#This Row],[Length (hr)]],"")</f>
        <v>508.08510638297872</v>
      </c>
      <c r="R4563" s="1">
        <v>0.87361111111111112</v>
      </c>
      <c r="S4563" s="1">
        <v>0.88194444444444442</v>
      </c>
      <c r="T4563">
        <v>12</v>
      </c>
      <c r="U4563" t="str">
        <f>IF(Flights[[#This Row],[Arrival Delay]]="","Cancelled",IF(Flights[[#This Row],[Arrival Delay]]&gt;15,"Delayed","On time"))</f>
        <v>On time</v>
      </c>
      <c r="V4563" t="str">
        <f>IF(Flights[[#This Row],[Status]]&lt;&gt;"Delayed","",IF(Flights[[#This Row],[Arrival Delay]]&gt;120,"Severe",IF(Flights[[#This Row],[Arrival Delay]]&gt;60,"Major","Moderate")))</f>
        <v/>
      </c>
      <c r="X4563" t="str">
        <f>IF(OR(AND(Flights[[#This Row],[Status]]="Cancelled",Flights[[#This Row],[Cancellation Reason]]="Airline/Carrier"),Flights[[#This Row],[Delay Type]]="Severe"),"Yes","No")</f>
        <v>No</v>
      </c>
    </row>
    <row r="4564" spans="1:24" x14ac:dyDescent="0.25">
      <c r="A4564" s="3">
        <v>42338</v>
      </c>
      <c r="B4564">
        <f>WEEKNUM(Flights[[#This Row],[Date]],2)</f>
        <v>49</v>
      </c>
      <c r="C4564">
        <f>WEEKDAY(Flights[[#This Row],[Date]],2)</f>
        <v>1</v>
      </c>
      <c r="D4564" t="s">
        <v>1079</v>
      </c>
      <c r="E4564" t="s">
        <v>1994</v>
      </c>
      <c r="F4564" t="s">
        <v>0</v>
      </c>
      <c r="G4564" t="s">
        <v>344</v>
      </c>
      <c r="H4564" t="str">
        <f>_xlfn.XLOOKUP(Flights[[#This Row],[Destination]],Airports!$A$1:$A$77,Airports!$D$1:$D$77,"Code not found")</f>
        <v>Seattle</v>
      </c>
      <c r="I4564" t="str" cm="1">
        <f t="array" ref="I4564">_xlfn.XLOOKUP(Flights[[#This Row],[Destination]],_xlfn._TRO_TRAILING(Airports!A:A),_xlfn._TRO_TRAILING(Airports!E:E),"Code not found")</f>
        <v>WA</v>
      </c>
      <c r="J4564" s="1">
        <v>0.67638888888888893</v>
      </c>
      <c r="K4564">
        <f>HOUR(Flights[[#This Row],[Scheduled Departure]])</f>
        <v>16</v>
      </c>
      <c r="L4564" s="1">
        <v>0.6743055555555556</v>
      </c>
      <c r="M4564">
        <v>-3</v>
      </c>
      <c r="N4564">
        <v>170</v>
      </c>
      <c r="O4564" s="14">
        <f>Flights[[#This Row],[Length (min)]]/60</f>
        <v>2.8333333333333335</v>
      </c>
      <c r="P4564">
        <v>954</v>
      </c>
      <c r="Q4564" s="17">
        <f>IFERROR(Flights[[#This Row],[Distance]]/Flights[[#This Row],[Length (hr)]],"")</f>
        <v>336.70588235294116</v>
      </c>
      <c r="R4564" s="1">
        <v>0.80069444444444449</v>
      </c>
      <c r="S4564" s="1">
        <v>0.79236111111111107</v>
      </c>
      <c r="T4564">
        <v>-12</v>
      </c>
      <c r="U4564" t="str">
        <f>IF(Flights[[#This Row],[Arrival Delay]]="","Cancelled",IF(Flights[[#This Row],[Arrival Delay]]&gt;15,"Delayed","On time"))</f>
        <v>On time</v>
      </c>
      <c r="V4564" t="str">
        <f>IF(Flights[[#This Row],[Status]]&lt;&gt;"Delayed","",IF(Flights[[#This Row],[Arrival Delay]]&gt;120,"Severe",IF(Flights[[#This Row],[Arrival Delay]]&gt;60,"Major","Moderate")))</f>
        <v/>
      </c>
      <c r="X4564" t="str">
        <f>IF(OR(AND(Flights[[#This Row],[Status]]="Cancelled",Flights[[#This Row],[Cancellation Reason]]="Airline/Carrier"),Flights[[#This Row],[Delay Type]]="Severe"),"Yes","No")</f>
        <v>No</v>
      </c>
    </row>
    <row r="4565" spans="1:24" x14ac:dyDescent="0.25">
      <c r="A4565" s="3">
        <v>42338</v>
      </c>
      <c r="B4565">
        <f>WEEKNUM(Flights[[#This Row],[Date]],2)</f>
        <v>49</v>
      </c>
      <c r="C4565">
        <f>WEEKDAY(Flights[[#This Row],[Date]],2)</f>
        <v>1</v>
      </c>
      <c r="D4565" t="s">
        <v>147</v>
      </c>
      <c r="E4565" t="s">
        <v>1987</v>
      </c>
      <c r="F4565" t="s">
        <v>0</v>
      </c>
      <c r="G4565" t="s">
        <v>4</v>
      </c>
      <c r="H4565" t="str">
        <f>_xlfn.XLOOKUP(Flights[[#This Row],[Destination]],Airports!$A$1:$A$77,Airports!$D$1:$D$77,"Code not found")</f>
        <v>Chicago</v>
      </c>
      <c r="I4565" t="str" cm="1">
        <f t="array" ref="I4565">_xlfn.XLOOKUP(Flights[[#This Row],[Destination]],_xlfn._TRO_TRAILING(Airports!A:A),_xlfn._TRO_TRAILING(Airports!E:E),"Code not found")</f>
        <v>IL</v>
      </c>
      <c r="J4565" s="1">
        <v>0.70138888888888884</v>
      </c>
      <c r="K4565">
        <f>HOUR(Flights[[#This Row],[Scheduled Departure]])</f>
        <v>16</v>
      </c>
      <c r="L4565" s="1">
        <v>0.69861111111111107</v>
      </c>
      <c r="M4565">
        <v>-4</v>
      </c>
      <c r="N4565">
        <v>213</v>
      </c>
      <c r="O4565" s="14">
        <f>Flights[[#This Row],[Length (min)]]/60</f>
        <v>3.55</v>
      </c>
      <c r="P4565">
        <v>1744</v>
      </c>
      <c r="Q4565" s="17">
        <f>IFERROR(Flights[[#This Row],[Distance]]/Flights[[#This Row],[Length (hr)]],"")</f>
        <v>491.26760563380282</v>
      </c>
      <c r="R4565" s="1">
        <v>0.95416666666666672</v>
      </c>
      <c r="S4565" s="1">
        <v>0.92986111111111114</v>
      </c>
      <c r="T4565">
        <v>-35</v>
      </c>
      <c r="U4565" t="str">
        <f>IF(Flights[[#This Row],[Arrival Delay]]="","Cancelled",IF(Flights[[#This Row],[Arrival Delay]]&gt;15,"Delayed","On time"))</f>
        <v>On time</v>
      </c>
      <c r="V4565" t="str">
        <f>IF(Flights[[#This Row],[Status]]&lt;&gt;"Delayed","",IF(Flights[[#This Row],[Arrival Delay]]&gt;120,"Severe",IF(Flights[[#This Row],[Arrival Delay]]&gt;60,"Major","Moderate")))</f>
        <v/>
      </c>
      <c r="X4565" t="str">
        <f>IF(OR(AND(Flights[[#This Row],[Status]]="Cancelled",Flights[[#This Row],[Cancellation Reason]]="Airline/Carrier"),Flights[[#This Row],[Delay Type]]="Severe"),"Yes","No")</f>
        <v>No</v>
      </c>
    </row>
    <row r="4566" spans="1:24" x14ac:dyDescent="0.25">
      <c r="A4566" s="3">
        <v>42338</v>
      </c>
      <c r="B4566">
        <f>WEEKNUM(Flights[[#This Row],[Date]],2)</f>
        <v>49</v>
      </c>
      <c r="C4566">
        <f>WEEKDAY(Flights[[#This Row],[Date]],2)</f>
        <v>1</v>
      </c>
      <c r="D4566" t="s">
        <v>1120</v>
      </c>
      <c r="E4566" t="s">
        <v>1989</v>
      </c>
      <c r="F4566" t="s">
        <v>0</v>
      </c>
      <c r="G4566" t="s">
        <v>19</v>
      </c>
      <c r="H4566" t="str">
        <f>_xlfn.XLOOKUP(Flights[[#This Row],[Destination]],Airports!$A$1:$A$77,Airports!$D$1:$D$77,"Code not found")</f>
        <v>Kona</v>
      </c>
      <c r="I4566" t="str" cm="1">
        <f t="array" ref="I4566">_xlfn.XLOOKUP(Flights[[#This Row],[Destination]],_xlfn._TRO_TRAILING(Airports!A:A),_xlfn._TRO_TRAILING(Airports!E:E),"Code not found")</f>
        <v>HI</v>
      </c>
      <c r="J4566" s="1">
        <v>0.70138888888888884</v>
      </c>
      <c r="K4566">
        <f>HOUR(Flights[[#This Row],[Scheduled Departure]])</f>
        <v>16</v>
      </c>
      <c r="L4566" s="1">
        <v>0.91527777777777775</v>
      </c>
      <c r="M4566">
        <v>308</v>
      </c>
      <c r="N4566">
        <v>320</v>
      </c>
      <c r="O4566" s="14">
        <f>Flights[[#This Row],[Length (min)]]/60</f>
        <v>5.333333333333333</v>
      </c>
      <c r="P4566">
        <v>2504</v>
      </c>
      <c r="Q4566" s="17">
        <f>IFERROR(Flights[[#This Row],[Distance]]/Flights[[#This Row],[Length (hr)]],"")</f>
        <v>469.5</v>
      </c>
      <c r="R4566" s="1">
        <v>0.85833333333333328</v>
      </c>
      <c r="S4566" s="1">
        <v>5.4166666666666669E-2</v>
      </c>
      <c r="T4566">
        <v>282</v>
      </c>
      <c r="U4566" t="str">
        <f>IF(Flights[[#This Row],[Arrival Delay]]="","Cancelled",IF(Flights[[#This Row],[Arrival Delay]]&gt;15,"Delayed","On time"))</f>
        <v>Delayed</v>
      </c>
      <c r="V4566" t="str">
        <f>IF(Flights[[#This Row],[Status]]&lt;&gt;"Delayed","",IF(Flights[[#This Row],[Arrival Delay]]&gt;120,"Severe",IF(Flights[[#This Row],[Arrival Delay]]&gt;60,"Major","Moderate")))</f>
        <v>Severe</v>
      </c>
      <c r="X4566" t="str">
        <f>IF(OR(AND(Flights[[#This Row],[Status]]="Cancelled",Flights[[#This Row],[Cancellation Reason]]="Airline/Carrier"),Flights[[#This Row],[Delay Type]]="Severe"),"Yes","No")</f>
        <v>Yes</v>
      </c>
    </row>
    <row r="4567" spans="1:24" x14ac:dyDescent="0.25">
      <c r="A4567" s="3">
        <v>42338</v>
      </c>
      <c r="B4567">
        <f>WEEKNUM(Flights[[#This Row],[Date]],2)</f>
        <v>49</v>
      </c>
      <c r="C4567">
        <f>WEEKDAY(Flights[[#This Row],[Date]],2)</f>
        <v>1</v>
      </c>
      <c r="D4567" t="s">
        <v>625</v>
      </c>
      <c r="E4567" t="s">
        <v>1990</v>
      </c>
      <c r="F4567" t="s">
        <v>0</v>
      </c>
      <c r="G4567" t="s">
        <v>17</v>
      </c>
      <c r="H4567" t="str">
        <f>_xlfn.XLOOKUP(Flights[[#This Row],[Destination]],Airports!$A$1:$A$77,Airports!$D$1:$D$77,"Code not found")</f>
        <v>Honolulu</v>
      </c>
      <c r="I4567" t="str" cm="1">
        <f t="array" ref="I4567">_xlfn.XLOOKUP(Flights[[#This Row],[Destination]],_xlfn._TRO_TRAILING(Airports!A:A),_xlfn._TRO_TRAILING(Airports!E:E),"Code not found")</f>
        <v>HI</v>
      </c>
      <c r="J4567" s="1">
        <v>0.77916666666666667</v>
      </c>
      <c r="K4567">
        <f>HOUR(Flights[[#This Row],[Scheduled Departure]])</f>
        <v>18</v>
      </c>
      <c r="L4567" s="1">
        <v>0.78055555555555556</v>
      </c>
      <c r="M4567">
        <v>2</v>
      </c>
      <c r="N4567">
        <v>336</v>
      </c>
      <c r="O4567" s="14">
        <f>Flights[[#This Row],[Length (min)]]/60</f>
        <v>5.6</v>
      </c>
      <c r="P4567">
        <v>2556</v>
      </c>
      <c r="Q4567" s="17">
        <f>IFERROR(Flights[[#This Row],[Distance]]/Flights[[#This Row],[Length (hr)]],"")</f>
        <v>456.42857142857144</v>
      </c>
      <c r="R4567" s="1">
        <v>0.94722222222222219</v>
      </c>
      <c r="S4567" s="1">
        <v>0.93055555555555558</v>
      </c>
      <c r="T4567">
        <v>-24</v>
      </c>
      <c r="U4567" t="str">
        <f>IF(Flights[[#This Row],[Arrival Delay]]="","Cancelled",IF(Flights[[#This Row],[Arrival Delay]]&gt;15,"Delayed","On time"))</f>
        <v>On time</v>
      </c>
      <c r="V4567" t="str">
        <f>IF(Flights[[#This Row],[Status]]&lt;&gt;"Delayed","",IF(Flights[[#This Row],[Arrival Delay]]&gt;120,"Severe",IF(Flights[[#This Row],[Arrival Delay]]&gt;60,"Major","Moderate")))</f>
        <v/>
      </c>
      <c r="X4567" t="str">
        <f>IF(OR(AND(Flights[[#This Row],[Status]]="Cancelled",Flights[[#This Row],[Cancellation Reason]]="Airline/Carrier"),Flights[[#This Row],[Delay Type]]="Severe"),"Yes","No")</f>
        <v>No</v>
      </c>
    </row>
    <row r="4568" spans="1:24" x14ac:dyDescent="0.25">
      <c r="A4568" s="3">
        <v>42338</v>
      </c>
      <c r="B4568">
        <f>WEEKNUM(Flights[[#This Row],[Date]],2)</f>
        <v>49</v>
      </c>
      <c r="C4568">
        <f>WEEKDAY(Flights[[#This Row],[Date]],2)</f>
        <v>1</v>
      </c>
      <c r="D4568" t="s">
        <v>1954</v>
      </c>
      <c r="E4568" t="s">
        <v>1995</v>
      </c>
      <c r="F4568" t="s">
        <v>0</v>
      </c>
      <c r="G4568" t="s">
        <v>306</v>
      </c>
      <c r="H4568" t="str">
        <f>_xlfn.XLOOKUP(Flights[[#This Row],[Destination]],Airports!$A$1:$A$77,Airports!$D$1:$D$77,"Code not found")</f>
        <v>Chicago</v>
      </c>
      <c r="I4568" t="str" cm="1">
        <f t="array" ref="I4568">_xlfn.XLOOKUP(Flights[[#This Row],[Destination]],_xlfn._TRO_TRAILING(Airports!A:A),_xlfn._TRO_TRAILING(Airports!E:E),"Code not found")</f>
        <v>IL</v>
      </c>
      <c r="J4568" s="1">
        <v>0.83333333333333337</v>
      </c>
      <c r="K4568">
        <f>HOUR(Flights[[#This Row],[Scheduled Departure]])</f>
        <v>20</v>
      </c>
      <c r="L4568" s="1">
        <v>0.83125000000000004</v>
      </c>
      <c r="M4568">
        <v>-3</v>
      </c>
      <c r="N4568">
        <v>207</v>
      </c>
      <c r="O4568" s="14">
        <f>Flights[[#This Row],[Length (min)]]/60</f>
        <v>3.45</v>
      </c>
      <c r="P4568">
        <v>1750</v>
      </c>
      <c r="Q4568" s="17">
        <f>IFERROR(Flights[[#This Row],[Distance]]/Flights[[#This Row],[Length (hr)]],"")</f>
        <v>507.24637681159419</v>
      </c>
      <c r="R4568" s="1">
        <v>7.2916666666666671E-2</v>
      </c>
      <c r="S4568" s="1">
        <v>5.8333333333333334E-2</v>
      </c>
      <c r="T4568">
        <v>-21</v>
      </c>
      <c r="U4568" t="str">
        <f>IF(Flights[[#This Row],[Arrival Delay]]="","Cancelled",IF(Flights[[#This Row],[Arrival Delay]]&gt;15,"Delayed","On time"))</f>
        <v>On time</v>
      </c>
      <c r="V4568" t="str">
        <f>IF(Flights[[#This Row],[Status]]&lt;&gt;"Delayed","",IF(Flights[[#This Row],[Arrival Delay]]&gt;120,"Severe",IF(Flights[[#This Row],[Arrival Delay]]&gt;60,"Major","Moderate")))</f>
        <v/>
      </c>
      <c r="X4568" t="str">
        <f>IF(OR(AND(Flights[[#This Row],[Status]]="Cancelled",Flights[[#This Row],[Cancellation Reason]]="Airline/Carrier"),Flights[[#This Row],[Delay Type]]="Severe"),"Yes","No")</f>
        <v>No</v>
      </c>
    </row>
    <row r="4569" spans="1:24" x14ac:dyDescent="0.25">
      <c r="A4569" s="3">
        <v>42338</v>
      </c>
      <c r="B4569">
        <f>WEEKNUM(Flights[[#This Row],[Date]],2)</f>
        <v>49</v>
      </c>
      <c r="C4569">
        <f>WEEKDAY(Flights[[#This Row],[Date]],2)</f>
        <v>1</v>
      </c>
      <c r="D4569" t="s">
        <v>619</v>
      </c>
      <c r="E4569" t="s">
        <v>1996</v>
      </c>
      <c r="F4569" t="s">
        <v>0</v>
      </c>
      <c r="G4569" t="s">
        <v>15</v>
      </c>
      <c r="H4569" t="str">
        <f>_xlfn.XLOOKUP(Flights[[#This Row],[Destination]],Airports!$A$1:$A$77,Airports!$D$1:$D$77,"Code not found")</f>
        <v>Las Vegas</v>
      </c>
      <c r="I4569" t="str" cm="1">
        <f t="array" ref="I4569">_xlfn.XLOOKUP(Flights[[#This Row],[Destination]],_xlfn._TRO_TRAILING(Airports!A:A),_xlfn._TRO_TRAILING(Airports!E:E),"Code not found")</f>
        <v>NV</v>
      </c>
      <c r="J4569" s="1">
        <v>0.85763888888888884</v>
      </c>
      <c r="K4569">
        <f>HOUR(Flights[[#This Row],[Scheduled Departure]])</f>
        <v>20</v>
      </c>
      <c r="L4569" s="1">
        <v>0.85277777777777775</v>
      </c>
      <c r="M4569">
        <v>-7</v>
      </c>
      <c r="N4569">
        <v>57</v>
      </c>
      <c r="O4569" s="14">
        <f>Flights[[#This Row],[Length (min)]]/60</f>
        <v>0.95</v>
      </c>
      <c r="P4569">
        <v>236</v>
      </c>
      <c r="Q4569" s="17">
        <f>IFERROR(Flights[[#This Row],[Distance]]/Flights[[#This Row],[Length (hr)]],"")</f>
        <v>248.42105263157896</v>
      </c>
      <c r="R4569" s="1">
        <v>0.90277777777777779</v>
      </c>
      <c r="S4569" s="1">
        <v>0.89236111111111116</v>
      </c>
      <c r="T4569">
        <v>-15</v>
      </c>
      <c r="U4569" t="str">
        <f>IF(Flights[[#This Row],[Arrival Delay]]="","Cancelled",IF(Flights[[#This Row],[Arrival Delay]]&gt;15,"Delayed","On time"))</f>
        <v>On time</v>
      </c>
      <c r="V4569" t="str">
        <f>IF(Flights[[#This Row],[Status]]&lt;&gt;"Delayed","",IF(Flights[[#This Row],[Arrival Delay]]&gt;120,"Severe",IF(Flights[[#This Row],[Arrival Delay]]&gt;60,"Major","Moderate")))</f>
        <v/>
      </c>
      <c r="X4569" t="str">
        <f>IF(OR(AND(Flights[[#This Row],[Status]]="Cancelled",Flights[[#This Row],[Cancellation Reason]]="Airline/Carrier"),Flights[[#This Row],[Delay Type]]="Severe"),"Yes","No")</f>
        <v>No</v>
      </c>
    </row>
    <row r="4570" spans="1:24" x14ac:dyDescent="0.25">
      <c r="A4570" s="3">
        <v>42338</v>
      </c>
      <c r="B4570">
        <f>WEEKNUM(Flights[[#This Row],[Date]],2)</f>
        <v>49</v>
      </c>
      <c r="C4570">
        <f>WEEKDAY(Flights[[#This Row],[Date]],2)</f>
        <v>1</v>
      </c>
      <c r="D4570" t="s">
        <v>615</v>
      </c>
      <c r="E4570" t="s">
        <v>1990</v>
      </c>
      <c r="F4570" t="s">
        <v>0</v>
      </c>
      <c r="G4570" t="s">
        <v>281</v>
      </c>
      <c r="H4570" t="str">
        <f>_xlfn.XLOOKUP(Flights[[#This Row],[Destination]],Airports!$A$1:$A$77,Airports!$D$1:$D$77,"Code not found")</f>
        <v>Newark</v>
      </c>
      <c r="I4570" t="str" cm="1">
        <f t="array" ref="I4570">_xlfn.XLOOKUP(Flights[[#This Row],[Destination]],_xlfn._TRO_TRAILING(Airports!A:A),_xlfn._TRO_TRAILING(Airports!E:E),"Code not found")</f>
        <v>NJ</v>
      </c>
      <c r="J4570" s="1">
        <v>0.86805555555555558</v>
      </c>
      <c r="K4570">
        <f>HOUR(Flights[[#This Row],[Scheduled Departure]])</f>
        <v>20</v>
      </c>
      <c r="L4570" s="1">
        <v>0.87291666666666667</v>
      </c>
      <c r="M4570">
        <v>7</v>
      </c>
      <c r="N4570">
        <v>287</v>
      </c>
      <c r="O4570" s="14">
        <f>Flights[[#This Row],[Length (min)]]/60</f>
        <v>4.7833333333333332</v>
      </c>
      <c r="P4570">
        <v>2454</v>
      </c>
      <c r="Q4570" s="17">
        <f>IFERROR(Flights[[#This Row],[Distance]]/Flights[[#This Row],[Length (hr)]],"")</f>
        <v>513.03135888501743</v>
      </c>
      <c r="R4570" s="1">
        <v>0.20902777777777778</v>
      </c>
      <c r="S4570" s="1">
        <v>0.19722222222222222</v>
      </c>
      <c r="T4570">
        <v>-17</v>
      </c>
      <c r="U4570" t="str">
        <f>IF(Flights[[#This Row],[Arrival Delay]]="","Cancelled",IF(Flights[[#This Row],[Arrival Delay]]&gt;15,"Delayed","On time"))</f>
        <v>On time</v>
      </c>
      <c r="V4570" t="str">
        <f>IF(Flights[[#This Row],[Status]]&lt;&gt;"Delayed","",IF(Flights[[#This Row],[Arrival Delay]]&gt;120,"Severe",IF(Flights[[#This Row],[Arrival Delay]]&gt;60,"Major","Moderate")))</f>
        <v/>
      </c>
      <c r="X4570" t="str">
        <f>IF(OR(AND(Flights[[#This Row],[Status]]="Cancelled",Flights[[#This Row],[Cancellation Reason]]="Airline/Carrier"),Flights[[#This Row],[Delay Type]]="Severe"),"Yes","No")</f>
        <v>No</v>
      </c>
    </row>
    <row r="4571" spans="1:24" x14ac:dyDescent="0.25">
      <c r="A4571" s="3">
        <v>42338</v>
      </c>
      <c r="B4571">
        <f>WEEKNUM(Flights[[#This Row],[Date]],2)</f>
        <v>49</v>
      </c>
      <c r="C4571">
        <f>WEEKDAY(Flights[[#This Row],[Date]],2)</f>
        <v>1</v>
      </c>
      <c r="D4571" t="s">
        <v>742</v>
      </c>
      <c r="E4571" t="s">
        <v>1989</v>
      </c>
      <c r="F4571" t="s">
        <v>0</v>
      </c>
      <c r="G4571" t="s">
        <v>12</v>
      </c>
      <c r="H4571" t="str">
        <f>_xlfn.XLOOKUP(Flights[[#This Row],[Destination]],Airports!$A$1:$A$77,Airports!$D$1:$D$77,"Code not found")</f>
        <v>New York</v>
      </c>
      <c r="I4571" t="str" cm="1">
        <f t="array" ref="I4571">_xlfn.XLOOKUP(Flights[[#This Row],[Destination]],_xlfn._TRO_TRAILING(Airports!A:A),_xlfn._TRO_TRAILING(Airports!E:E),"Code not found")</f>
        <v>NY</v>
      </c>
      <c r="J4571" s="1">
        <v>0.89236111111111116</v>
      </c>
      <c r="K4571">
        <f>HOUR(Flights[[#This Row],[Scheduled Departure]])</f>
        <v>21</v>
      </c>
      <c r="L4571" s="1">
        <v>0.88888888888888884</v>
      </c>
      <c r="M4571">
        <v>-5</v>
      </c>
      <c r="N4571">
        <v>294</v>
      </c>
      <c r="O4571" s="14">
        <f>Flights[[#This Row],[Length (min)]]/60</f>
        <v>4.9000000000000004</v>
      </c>
      <c r="P4571">
        <v>2475</v>
      </c>
      <c r="Q4571" s="17">
        <f>IFERROR(Flights[[#This Row],[Distance]]/Flights[[#This Row],[Length (hr)]],"")</f>
        <v>505.10204081632651</v>
      </c>
      <c r="R4571" s="1">
        <v>0.23402777777777778</v>
      </c>
      <c r="S4571" s="1">
        <v>0.21805555555555556</v>
      </c>
      <c r="T4571">
        <v>-23</v>
      </c>
      <c r="U4571" t="str">
        <f>IF(Flights[[#This Row],[Arrival Delay]]="","Cancelled",IF(Flights[[#This Row],[Arrival Delay]]&gt;15,"Delayed","On time"))</f>
        <v>On time</v>
      </c>
      <c r="V4571" t="str">
        <f>IF(Flights[[#This Row],[Status]]&lt;&gt;"Delayed","",IF(Flights[[#This Row],[Arrival Delay]]&gt;120,"Severe",IF(Flights[[#This Row],[Arrival Delay]]&gt;60,"Major","Moderate")))</f>
        <v/>
      </c>
      <c r="X4571" t="str">
        <f>IF(OR(AND(Flights[[#This Row],[Status]]="Cancelled",Flights[[#This Row],[Cancellation Reason]]="Airline/Carrier"),Flights[[#This Row],[Delay Type]]="Severe"),"Yes","No")</f>
        <v>No</v>
      </c>
    </row>
    <row r="4572" spans="1:24" x14ac:dyDescent="0.25">
      <c r="A4572" s="3">
        <v>42338</v>
      </c>
      <c r="B4572">
        <f>WEEKNUM(Flights[[#This Row],[Date]],2)</f>
        <v>49</v>
      </c>
      <c r="C4572">
        <f>WEEKDAY(Flights[[#This Row],[Date]],2)</f>
        <v>1</v>
      </c>
      <c r="D4572" t="s">
        <v>680</v>
      </c>
      <c r="E4572" t="s">
        <v>1996</v>
      </c>
      <c r="F4572" t="s">
        <v>0</v>
      </c>
      <c r="G4572" t="s">
        <v>281</v>
      </c>
      <c r="H4572" t="str">
        <f>_xlfn.XLOOKUP(Flights[[#This Row],[Destination]],Airports!$A$1:$A$77,Airports!$D$1:$D$77,"Code not found")</f>
        <v>Newark</v>
      </c>
      <c r="I4572" t="str" cm="1">
        <f t="array" ref="I4572">_xlfn.XLOOKUP(Flights[[#This Row],[Destination]],_xlfn._TRO_TRAILING(Airports!A:A),_xlfn._TRO_TRAILING(Airports!E:E),"Code not found")</f>
        <v>NJ</v>
      </c>
      <c r="J4572" s="1">
        <v>0.98611111111111116</v>
      </c>
      <c r="K4572">
        <f>HOUR(Flights[[#This Row],[Scheduled Departure]])</f>
        <v>23</v>
      </c>
      <c r="L4572" s="1">
        <v>0.98472222222222228</v>
      </c>
      <c r="M4572">
        <v>-2</v>
      </c>
      <c r="N4572">
        <v>311</v>
      </c>
      <c r="O4572" s="14">
        <f>Flights[[#This Row],[Length (min)]]/60</f>
        <v>5.1833333333333336</v>
      </c>
      <c r="P4572">
        <v>2454</v>
      </c>
      <c r="Q4572" s="17">
        <f>IFERROR(Flights[[#This Row],[Distance]]/Flights[[#This Row],[Length (hr)]],"")</f>
        <v>473.44051446945338</v>
      </c>
      <c r="R4572" s="1">
        <v>0.3263888888888889</v>
      </c>
      <c r="S4572" s="1">
        <v>0.32569444444444445</v>
      </c>
      <c r="T4572">
        <v>-1</v>
      </c>
      <c r="U4572" t="str">
        <f>IF(Flights[[#This Row],[Arrival Delay]]="","Cancelled",IF(Flights[[#This Row],[Arrival Delay]]&gt;15,"Delayed","On time"))</f>
        <v>On time</v>
      </c>
      <c r="V4572" t="str">
        <f>IF(Flights[[#This Row],[Status]]&lt;&gt;"Delayed","",IF(Flights[[#This Row],[Arrival Delay]]&gt;120,"Severe",IF(Flights[[#This Row],[Arrival Delay]]&gt;60,"Major","Moderate")))</f>
        <v/>
      </c>
      <c r="X4572" t="str">
        <f>IF(OR(AND(Flights[[#This Row],[Status]]="Cancelled",Flights[[#This Row],[Cancellation Reason]]="Airline/Carrier"),Flights[[#This Row],[Delay Type]]="Severe"),"Yes","No")</f>
        <v>No</v>
      </c>
    </row>
    <row r="4573" spans="1:24" x14ac:dyDescent="0.25">
      <c r="A4573" s="3">
        <v>42339</v>
      </c>
      <c r="B4573">
        <f>WEEKNUM(Flights[[#This Row],[Date]],2)</f>
        <v>49</v>
      </c>
      <c r="C4573">
        <f>WEEKDAY(Flights[[#This Row],[Date]],2)</f>
        <v>2</v>
      </c>
      <c r="D4573" t="s">
        <v>1927</v>
      </c>
      <c r="E4573" t="s">
        <v>1995</v>
      </c>
      <c r="F4573" t="s">
        <v>0</v>
      </c>
      <c r="G4573" t="s">
        <v>318</v>
      </c>
      <c r="H4573" t="str">
        <f>_xlfn.XLOOKUP(Flights[[#This Row],[Destination]],Airports!$A$1:$A$77,Airports!$D$1:$D$77,"Code not found")</f>
        <v>Oakland</v>
      </c>
      <c r="I4573" t="str" cm="1">
        <f t="array" ref="I4573">_xlfn.XLOOKUP(Flights[[#This Row],[Destination]],_xlfn._TRO_TRAILING(Airports!A:A),_xlfn._TRO_TRAILING(Airports!E:E),"Code not found")</f>
        <v>CA</v>
      </c>
      <c r="J4573" s="1">
        <v>0.28819444444444442</v>
      </c>
      <c r="K4573">
        <f>HOUR(Flights[[#This Row],[Scheduled Departure]])</f>
        <v>6</v>
      </c>
      <c r="L4573" s="1">
        <v>0.28472222222222221</v>
      </c>
      <c r="M4573">
        <v>-5</v>
      </c>
      <c r="N4573">
        <v>75</v>
      </c>
      <c r="O4573" s="14">
        <f>Flights[[#This Row],[Length (min)]]/60</f>
        <v>1.25</v>
      </c>
      <c r="P4573">
        <v>337</v>
      </c>
      <c r="Q4573" s="17">
        <f>IFERROR(Flights[[#This Row],[Distance]]/Flights[[#This Row],[Length (hr)]],"")</f>
        <v>269.60000000000002</v>
      </c>
      <c r="R4573" s="1">
        <v>0.34375</v>
      </c>
      <c r="S4573" s="1">
        <v>0.33680555555555558</v>
      </c>
      <c r="T4573">
        <v>-10</v>
      </c>
      <c r="U4573" t="str">
        <f>IF(Flights[[#This Row],[Arrival Delay]]="","Cancelled",IF(Flights[[#This Row],[Arrival Delay]]&gt;15,"Delayed","On time"))</f>
        <v>On time</v>
      </c>
      <c r="V4573" t="str">
        <f>IF(Flights[[#This Row],[Status]]&lt;&gt;"Delayed","",IF(Flights[[#This Row],[Arrival Delay]]&gt;120,"Severe",IF(Flights[[#This Row],[Arrival Delay]]&gt;60,"Major","Moderate")))</f>
        <v/>
      </c>
      <c r="X4573" t="str">
        <f>IF(OR(AND(Flights[[#This Row],[Status]]="Cancelled",Flights[[#This Row],[Cancellation Reason]]="Airline/Carrier"),Flights[[#This Row],[Delay Type]]="Severe"),"Yes","No")</f>
        <v>No</v>
      </c>
    </row>
    <row r="4574" spans="1:24" x14ac:dyDescent="0.25">
      <c r="A4574" s="3">
        <v>42339</v>
      </c>
      <c r="B4574">
        <f>WEEKNUM(Flights[[#This Row],[Date]],2)</f>
        <v>49</v>
      </c>
      <c r="C4574">
        <f>WEEKDAY(Flights[[#This Row],[Date]],2)</f>
        <v>2</v>
      </c>
      <c r="D4574" t="s">
        <v>1933</v>
      </c>
      <c r="E4574" t="s">
        <v>1994</v>
      </c>
      <c r="F4574" t="s">
        <v>0</v>
      </c>
      <c r="G4574" t="s">
        <v>9</v>
      </c>
      <c r="H4574" t="str">
        <f>_xlfn.XLOOKUP(Flights[[#This Row],[Destination]],Airports!$A$1:$A$77,Airports!$D$1:$D$77,"Code not found")</f>
        <v>San Francisco</v>
      </c>
      <c r="I4574" t="str" cm="1">
        <f t="array" ref="I4574">_xlfn.XLOOKUP(Flights[[#This Row],[Destination]],_xlfn._TRO_TRAILING(Airports!A:A),_xlfn._TRO_TRAILING(Airports!E:E),"Code not found")</f>
        <v>CA</v>
      </c>
      <c r="J4574" s="1">
        <v>0.47916666666666669</v>
      </c>
      <c r="K4574">
        <f>HOUR(Flights[[#This Row],[Scheduled Departure]])</f>
        <v>11</v>
      </c>
      <c r="L4574" s="1">
        <v>0.4777777777777778</v>
      </c>
      <c r="M4574">
        <v>-2</v>
      </c>
      <c r="N4574">
        <v>99</v>
      </c>
      <c r="O4574" s="14">
        <f>Flights[[#This Row],[Length (min)]]/60</f>
        <v>1.65</v>
      </c>
      <c r="P4574">
        <v>337</v>
      </c>
      <c r="Q4574" s="17">
        <f>IFERROR(Flights[[#This Row],[Distance]]/Flights[[#This Row],[Length (hr)]],"")</f>
        <v>204.24242424242425</v>
      </c>
      <c r="R4574" s="1">
        <v>0.55555555555555558</v>
      </c>
      <c r="S4574" s="1">
        <v>0.54652777777777772</v>
      </c>
      <c r="T4574">
        <v>-13</v>
      </c>
      <c r="U4574" t="str">
        <f>IF(Flights[[#This Row],[Arrival Delay]]="","Cancelled",IF(Flights[[#This Row],[Arrival Delay]]&gt;15,"Delayed","On time"))</f>
        <v>On time</v>
      </c>
      <c r="V4574" t="str">
        <f>IF(Flights[[#This Row],[Status]]&lt;&gt;"Delayed","",IF(Flights[[#This Row],[Arrival Delay]]&gt;120,"Severe",IF(Flights[[#This Row],[Arrival Delay]]&gt;60,"Major","Moderate")))</f>
        <v/>
      </c>
      <c r="X4574" t="str">
        <f>IF(OR(AND(Flights[[#This Row],[Status]]="Cancelled",Flights[[#This Row],[Cancellation Reason]]="Airline/Carrier"),Flights[[#This Row],[Delay Type]]="Severe"),"Yes","No")</f>
        <v>No</v>
      </c>
    </row>
    <row r="4575" spans="1:24" x14ac:dyDescent="0.25">
      <c r="A4575" s="3">
        <v>42339</v>
      </c>
      <c r="B4575">
        <f>WEEKNUM(Flights[[#This Row],[Date]],2)</f>
        <v>49</v>
      </c>
      <c r="C4575">
        <f>WEEKDAY(Flights[[#This Row],[Date]],2)</f>
        <v>2</v>
      </c>
      <c r="D4575" t="s">
        <v>1847</v>
      </c>
      <c r="E4575" t="s">
        <v>1992</v>
      </c>
      <c r="F4575" t="s">
        <v>0</v>
      </c>
      <c r="G4575" t="s">
        <v>12</v>
      </c>
      <c r="H4575" t="str">
        <f>_xlfn.XLOOKUP(Flights[[#This Row],[Destination]],Airports!$A$1:$A$77,Airports!$D$1:$D$77,"Code not found")</f>
        <v>New York</v>
      </c>
      <c r="I4575" t="str" cm="1">
        <f t="array" ref="I4575">_xlfn.XLOOKUP(Flights[[#This Row],[Destination]],_xlfn._TRO_TRAILING(Airports!A:A),_xlfn._TRO_TRAILING(Airports!E:E),"Code not found")</f>
        <v>NY</v>
      </c>
      <c r="J4575" s="1">
        <v>0.5</v>
      </c>
      <c r="K4575">
        <f>HOUR(Flights[[#This Row],[Scheduled Departure]])</f>
        <v>12</v>
      </c>
      <c r="L4575" s="1">
        <v>0.49930555555555556</v>
      </c>
      <c r="M4575">
        <v>-1</v>
      </c>
      <c r="N4575">
        <v>332</v>
      </c>
      <c r="O4575" s="14">
        <f>Flights[[#This Row],[Length (min)]]/60</f>
        <v>5.5333333333333332</v>
      </c>
      <c r="P4575">
        <v>2475</v>
      </c>
      <c r="Q4575" s="17">
        <f>IFERROR(Flights[[#This Row],[Distance]]/Flights[[#This Row],[Length (hr)]],"")</f>
        <v>447.28915662650604</v>
      </c>
      <c r="R4575" s="1">
        <v>0.84444444444444444</v>
      </c>
      <c r="S4575" s="1">
        <v>0.85486111111111107</v>
      </c>
      <c r="T4575">
        <v>15</v>
      </c>
      <c r="U4575" t="str">
        <f>IF(Flights[[#This Row],[Arrival Delay]]="","Cancelled",IF(Flights[[#This Row],[Arrival Delay]]&gt;15,"Delayed","On time"))</f>
        <v>On time</v>
      </c>
      <c r="V4575" t="str">
        <f>IF(Flights[[#This Row],[Status]]&lt;&gt;"Delayed","",IF(Flights[[#This Row],[Arrival Delay]]&gt;120,"Severe",IF(Flights[[#This Row],[Arrival Delay]]&gt;60,"Major","Moderate")))</f>
        <v/>
      </c>
      <c r="X4575" t="str">
        <f>IF(OR(AND(Flights[[#This Row],[Status]]="Cancelled",Flights[[#This Row],[Cancellation Reason]]="Airline/Carrier"),Flights[[#This Row],[Delay Type]]="Severe"),"Yes","No")</f>
        <v>No</v>
      </c>
    </row>
    <row r="4576" spans="1:24" x14ac:dyDescent="0.25">
      <c r="A4576" s="3">
        <v>42339</v>
      </c>
      <c r="B4576">
        <f>WEEKNUM(Flights[[#This Row],[Date]],2)</f>
        <v>49</v>
      </c>
      <c r="C4576">
        <f>WEEKDAY(Flights[[#This Row],[Date]],2)</f>
        <v>2</v>
      </c>
      <c r="D4576" t="s">
        <v>1780</v>
      </c>
      <c r="E4576" t="s">
        <v>1989</v>
      </c>
      <c r="F4576" t="s">
        <v>0</v>
      </c>
      <c r="G4576" t="s">
        <v>344</v>
      </c>
      <c r="H4576" t="str">
        <f>_xlfn.XLOOKUP(Flights[[#This Row],[Destination]],Airports!$A$1:$A$77,Airports!$D$1:$D$77,"Code not found")</f>
        <v>Seattle</v>
      </c>
      <c r="I4576" t="str" cm="1">
        <f t="array" ref="I4576">_xlfn.XLOOKUP(Flights[[#This Row],[Destination]],_xlfn._TRO_TRAILING(Airports!A:A),_xlfn._TRO_TRAILING(Airports!E:E),"Code not found")</f>
        <v>WA</v>
      </c>
      <c r="J4576" s="1">
        <v>0.60069444444444442</v>
      </c>
      <c r="K4576">
        <f>HOUR(Flights[[#This Row],[Scheduled Departure]])</f>
        <v>14</v>
      </c>
      <c r="L4576" s="1">
        <v>0.59930555555555554</v>
      </c>
      <c r="M4576">
        <v>-2</v>
      </c>
      <c r="N4576">
        <v>161</v>
      </c>
      <c r="O4576" s="14">
        <f>Flights[[#This Row],[Length (min)]]/60</f>
        <v>2.6833333333333331</v>
      </c>
      <c r="P4576">
        <v>954</v>
      </c>
      <c r="Q4576" s="17">
        <f>IFERROR(Flights[[#This Row],[Distance]]/Flights[[#This Row],[Length (hr)]],"")</f>
        <v>355.52795031055905</v>
      </c>
      <c r="R4576" s="1">
        <v>0.72152777777777777</v>
      </c>
      <c r="S4576" s="1">
        <v>0.71111111111111114</v>
      </c>
      <c r="T4576">
        <v>-15</v>
      </c>
      <c r="U4576" t="str">
        <f>IF(Flights[[#This Row],[Arrival Delay]]="","Cancelled",IF(Flights[[#This Row],[Arrival Delay]]&gt;15,"Delayed","On time"))</f>
        <v>On time</v>
      </c>
      <c r="V4576" t="str">
        <f>IF(Flights[[#This Row],[Status]]&lt;&gt;"Delayed","",IF(Flights[[#This Row],[Arrival Delay]]&gt;120,"Severe",IF(Flights[[#This Row],[Arrival Delay]]&gt;60,"Major","Moderate")))</f>
        <v/>
      </c>
      <c r="X4576" t="str">
        <f>IF(OR(AND(Flights[[#This Row],[Status]]="Cancelled",Flights[[#This Row],[Cancellation Reason]]="Airline/Carrier"),Flights[[#This Row],[Delay Type]]="Severe"),"Yes","No")</f>
        <v>No</v>
      </c>
    </row>
    <row r="4577" spans="1:24" x14ac:dyDescent="0.25">
      <c r="A4577" s="3">
        <v>42339</v>
      </c>
      <c r="B4577">
        <f>WEEKNUM(Flights[[#This Row],[Date]],2)</f>
        <v>49</v>
      </c>
      <c r="C4577">
        <f>WEEKDAY(Flights[[#This Row],[Date]],2)</f>
        <v>2</v>
      </c>
      <c r="D4577" t="s">
        <v>1808</v>
      </c>
      <c r="E4577" t="s">
        <v>1990</v>
      </c>
      <c r="F4577" t="s">
        <v>0</v>
      </c>
      <c r="G4577" t="s">
        <v>293</v>
      </c>
      <c r="H4577" t="str">
        <f>_xlfn.XLOOKUP(Flights[[#This Row],[Destination]],Airports!$A$1:$A$77,Airports!$D$1:$D$77,"Code not found")</f>
        <v>Houston</v>
      </c>
      <c r="I4577" t="str" cm="1">
        <f t="array" ref="I4577">_xlfn.XLOOKUP(Flights[[#This Row],[Destination]],_xlfn._TRO_TRAILING(Airports!A:A),_xlfn._TRO_TRAILING(Airports!E:E),"Code not found")</f>
        <v>TX</v>
      </c>
      <c r="J4577" s="1">
        <v>0.66874999999999996</v>
      </c>
      <c r="K4577">
        <f>HOUR(Flights[[#This Row],[Scheduled Departure]])</f>
        <v>16</v>
      </c>
      <c r="L4577" s="1">
        <v>0.66874999999999996</v>
      </c>
      <c r="M4577">
        <v>0</v>
      </c>
      <c r="N4577">
        <v>175</v>
      </c>
      <c r="O4577" s="14">
        <f>Flights[[#This Row],[Length (min)]]/60</f>
        <v>2.9166666666666665</v>
      </c>
      <c r="P4577">
        <v>1379</v>
      </c>
      <c r="Q4577" s="17">
        <f>IFERROR(Flights[[#This Row],[Distance]]/Flights[[#This Row],[Length (hr)]],"")</f>
        <v>472.8</v>
      </c>
      <c r="R4577" s="1">
        <v>0.8833333333333333</v>
      </c>
      <c r="S4577" s="1">
        <v>0.87361111111111112</v>
      </c>
      <c r="T4577">
        <v>-14</v>
      </c>
      <c r="U4577" t="str">
        <f>IF(Flights[[#This Row],[Arrival Delay]]="","Cancelled",IF(Flights[[#This Row],[Arrival Delay]]&gt;15,"Delayed","On time"))</f>
        <v>On time</v>
      </c>
      <c r="V4577" t="str">
        <f>IF(Flights[[#This Row],[Status]]&lt;&gt;"Delayed","",IF(Flights[[#This Row],[Arrival Delay]]&gt;120,"Severe",IF(Flights[[#This Row],[Arrival Delay]]&gt;60,"Major","Moderate")))</f>
        <v/>
      </c>
      <c r="X4577" t="str">
        <f>IF(OR(AND(Flights[[#This Row],[Status]]="Cancelled",Flights[[#This Row],[Cancellation Reason]]="Airline/Carrier"),Flights[[#This Row],[Delay Type]]="Severe"),"Yes","No")</f>
        <v>No</v>
      </c>
    </row>
    <row r="4578" spans="1:24" x14ac:dyDescent="0.25">
      <c r="A4578" s="3">
        <v>42339</v>
      </c>
      <c r="B4578">
        <f>WEEKNUM(Flights[[#This Row],[Date]],2)</f>
        <v>49</v>
      </c>
      <c r="C4578">
        <f>WEEKDAY(Flights[[#This Row],[Date]],2)</f>
        <v>2</v>
      </c>
      <c r="D4578" t="s">
        <v>594</v>
      </c>
      <c r="E4578" t="s">
        <v>1991</v>
      </c>
      <c r="F4578" t="s">
        <v>0</v>
      </c>
      <c r="G4578" t="s">
        <v>24</v>
      </c>
      <c r="H4578" t="str">
        <f>_xlfn.XLOOKUP(Flights[[#This Row],[Destination]],Airports!$A$1:$A$77,Airports!$D$1:$D$77,"Code not found")</f>
        <v>Portland</v>
      </c>
      <c r="I4578" t="str" cm="1">
        <f t="array" ref="I4578">_xlfn.XLOOKUP(Flights[[#This Row],[Destination]],_xlfn._TRO_TRAILING(Airports!A:A),_xlfn._TRO_TRAILING(Airports!E:E),"Code not found")</f>
        <v>OR</v>
      </c>
      <c r="J4578" s="1">
        <v>0.70138888888888884</v>
      </c>
      <c r="K4578">
        <f>HOUR(Flights[[#This Row],[Scheduled Departure]])</f>
        <v>16</v>
      </c>
      <c r="L4578" s="1">
        <v>0.69930555555555551</v>
      </c>
      <c r="M4578">
        <v>-3</v>
      </c>
      <c r="N4578">
        <v>146</v>
      </c>
      <c r="O4578" s="14">
        <f>Flights[[#This Row],[Length (min)]]/60</f>
        <v>2.4333333333333331</v>
      </c>
      <c r="P4578">
        <v>834</v>
      </c>
      <c r="Q4578" s="17">
        <f>IFERROR(Flights[[#This Row],[Distance]]/Flights[[#This Row],[Length (hr)]],"")</f>
        <v>342.7397260273973</v>
      </c>
      <c r="R4578" s="1">
        <v>0.80208333333333337</v>
      </c>
      <c r="S4578" s="1">
        <v>0.80069444444444449</v>
      </c>
      <c r="T4578">
        <v>-2</v>
      </c>
      <c r="U4578" t="str">
        <f>IF(Flights[[#This Row],[Arrival Delay]]="","Cancelled",IF(Flights[[#This Row],[Arrival Delay]]&gt;15,"Delayed","On time"))</f>
        <v>On time</v>
      </c>
      <c r="V4578" t="str">
        <f>IF(Flights[[#This Row],[Status]]&lt;&gt;"Delayed","",IF(Flights[[#This Row],[Arrival Delay]]&gt;120,"Severe",IF(Flights[[#This Row],[Arrival Delay]]&gt;60,"Major","Moderate")))</f>
        <v/>
      </c>
      <c r="X4578" t="str">
        <f>IF(OR(AND(Flights[[#This Row],[Status]]="Cancelled",Flights[[#This Row],[Cancellation Reason]]="Airline/Carrier"),Flights[[#This Row],[Delay Type]]="Severe"),"Yes","No")</f>
        <v>No</v>
      </c>
    </row>
    <row r="4579" spans="1:24" x14ac:dyDescent="0.25">
      <c r="A4579" s="3">
        <v>42339</v>
      </c>
      <c r="B4579">
        <f>WEEKNUM(Flights[[#This Row],[Date]],2)</f>
        <v>49</v>
      </c>
      <c r="C4579">
        <f>WEEKDAY(Flights[[#This Row],[Date]],2)</f>
        <v>2</v>
      </c>
      <c r="D4579" t="s">
        <v>1907</v>
      </c>
      <c r="E4579" t="s">
        <v>1991</v>
      </c>
      <c r="F4579" t="s">
        <v>0</v>
      </c>
      <c r="G4579" t="s">
        <v>344</v>
      </c>
      <c r="H4579" t="str">
        <f>_xlfn.XLOOKUP(Flights[[#This Row],[Destination]],Airports!$A$1:$A$77,Airports!$D$1:$D$77,"Code not found")</f>
        <v>Seattle</v>
      </c>
      <c r="I4579" t="str" cm="1">
        <f t="array" ref="I4579">_xlfn.XLOOKUP(Flights[[#This Row],[Destination]],_xlfn._TRO_TRAILING(Airports!A:A),_xlfn._TRO_TRAILING(Airports!E:E),"Code not found")</f>
        <v>WA</v>
      </c>
      <c r="J4579" s="1">
        <v>0.77777777777777779</v>
      </c>
      <c r="K4579">
        <f>HOUR(Flights[[#This Row],[Scheduled Departure]])</f>
        <v>18</v>
      </c>
      <c r="L4579" s="1">
        <v>0.77152777777777781</v>
      </c>
      <c r="M4579">
        <v>-9</v>
      </c>
      <c r="N4579">
        <v>180</v>
      </c>
      <c r="O4579" s="14">
        <f>Flights[[#This Row],[Length (min)]]/60</f>
        <v>3</v>
      </c>
      <c r="P4579">
        <v>954</v>
      </c>
      <c r="Q4579" s="17">
        <f>IFERROR(Flights[[#This Row],[Distance]]/Flights[[#This Row],[Length (hr)]],"")</f>
        <v>318</v>
      </c>
      <c r="R4579" s="1">
        <v>0.89583333333333337</v>
      </c>
      <c r="S4579" s="1">
        <v>0.89652777777777781</v>
      </c>
      <c r="T4579">
        <v>1</v>
      </c>
      <c r="U4579" t="str">
        <f>IF(Flights[[#This Row],[Arrival Delay]]="","Cancelled",IF(Flights[[#This Row],[Arrival Delay]]&gt;15,"Delayed","On time"))</f>
        <v>On time</v>
      </c>
      <c r="V4579" t="str">
        <f>IF(Flights[[#This Row],[Status]]&lt;&gt;"Delayed","",IF(Flights[[#This Row],[Arrival Delay]]&gt;120,"Severe",IF(Flights[[#This Row],[Arrival Delay]]&gt;60,"Major","Moderate")))</f>
        <v/>
      </c>
      <c r="X4579" t="str">
        <f>IF(OR(AND(Flights[[#This Row],[Status]]="Cancelled",Flights[[#This Row],[Cancellation Reason]]="Airline/Carrier"),Flights[[#This Row],[Delay Type]]="Severe"),"Yes","No")</f>
        <v>No</v>
      </c>
    </row>
    <row r="4580" spans="1:24" x14ac:dyDescent="0.25">
      <c r="A4580" s="3">
        <v>42339</v>
      </c>
      <c r="B4580">
        <f>WEEKNUM(Flights[[#This Row],[Date]],2)</f>
        <v>49</v>
      </c>
      <c r="C4580">
        <f>WEEKDAY(Flights[[#This Row],[Date]],2)</f>
        <v>2</v>
      </c>
      <c r="D4580" t="s">
        <v>1919</v>
      </c>
      <c r="E4580" t="s">
        <v>1995</v>
      </c>
      <c r="F4580" t="s">
        <v>0</v>
      </c>
      <c r="G4580" t="s">
        <v>351</v>
      </c>
      <c r="H4580" t="str">
        <f>_xlfn.XLOOKUP(Flights[[#This Row],[Destination]],Airports!$A$1:$A$77,Airports!$D$1:$D$77,"Code not found")</f>
        <v>Sacramento</v>
      </c>
      <c r="I4580" t="str" cm="1">
        <f t="array" ref="I4580">_xlfn.XLOOKUP(Flights[[#This Row],[Destination]],_xlfn._TRO_TRAILING(Airports!A:A),_xlfn._TRO_TRAILING(Airports!E:E),"Code not found")</f>
        <v>CA</v>
      </c>
      <c r="J4580" s="1">
        <v>0.91666666666666663</v>
      </c>
      <c r="K4580">
        <f>HOUR(Flights[[#This Row],[Scheduled Departure]])</f>
        <v>22</v>
      </c>
      <c r="L4580" s="1">
        <v>0.91388888888888886</v>
      </c>
      <c r="M4580">
        <v>-4</v>
      </c>
      <c r="N4580">
        <v>69</v>
      </c>
      <c r="O4580" s="14">
        <f>Flights[[#This Row],[Length (min)]]/60</f>
        <v>1.1499999999999999</v>
      </c>
      <c r="P4580">
        <v>373</v>
      </c>
      <c r="Q4580" s="17">
        <f>IFERROR(Flights[[#This Row],[Distance]]/Flights[[#This Row],[Length (hr)]],"")</f>
        <v>324.34782608695656</v>
      </c>
      <c r="R4580" s="1">
        <v>0.97222222222222221</v>
      </c>
      <c r="S4580" s="1">
        <v>0.96180555555555558</v>
      </c>
      <c r="T4580">
        <v>-15</v>
      </c>
      <c r="U4580" t="str">
        <f>IF(Flights[[#This Row],[Arrival Delay]]="","Cancelled",IF(Flights[[#This Row],[Arrival Delay]]&gt;15,"Delayed","On time"))</f>
        <v>On time</v>
      </c>
      <c r="V4580" t="str">
        <f>IF(Flights[[#This Row],[Status]]&lt;&gt;"Delayed","",IF(Flights[[#This Row],[Arrival Delay]]&gt;120,"Severe",IF(Flights[[#This Row],[Arrival Delay]]&gt;60,"Major","Moderate")))</f>
        <v/>
      </c>
      <c r="X4580" t="str">
        <f>IF(OR(AND(Flights[[#This Row],[Status]]="Cancelled",Flights[[#This Row],[Cancellation Reason]]="Airline/Carrier"),Flights[[#This Row],[Delay Type]]="Severe"),"Yes","No")</f>
        <v>No</v>
      </c>
    </row>
    <row r="4581" spans="1:24" x14ac:dyDescent="0.25">
      <c r="A4581" s="3">
        <v>42339</v>
      </c>
      <c r="B4581">
        <f>WEEKNUM(Flights[[#This Row],[Date]],2)</f>
        <v>49</v>
      </c>
      <c r="C4581">
        <f>WEEKDAY(Flights[[#This Row],[Date]],2)</f>
        <v>2</v>
      </c>
      <c r="D4581" t="s">
        <v>1970</v>
      </c>
      <c r="E4581" t="s">
        <v>1994</v>
      </c>
      <c r="F4581" t="s">
        <v>0</v>
      </c>
      <c r="G4581" t="s">
        <v>339</v>
      </c>
      <c r="H4581" t="str">
        <f>_xlfn.XLOOKUP(Flights[[#This Row],[Destination]],Airports!$A$1:$A$77,Airports!$D$1:$D$77,"Code not found")</f>
        <v>San Diego</v>
      </c>
      <c r="I4581" t="str" cm="1">
        <f t="array" ref="I4581">_xlfn.XLOOKUP(Flights[[#This Row],[Destination]],_xlfn._TRO_TRAILING(Airports!A:A),_xlfn._TRO_TRAILING(Airports!E:E),"Code not found")</f>
        <v>CA</v>
      </c>
      <c r="J4581" s="1">
        <v>0.97222222222222221</v>
      </c>
      <c r="K4581">
        <f>HOUR(Flights[[#This Row],[Scheduled Departure]])</f>
        <v>23</v>
      </c>
      <c r="L4581" s="1">
        <v>0.97152777777777777</v>
      </c>
      <c r="M4581">
        <v>-1</v>
      </c>
      <c r="N4581">
        <v>40</v>
      </c>
      <c r="O4581" s="14">
        <f>Flights[[#This Row],[Length (min)]]/60</f>
        <v>0.66666666666666663</v>
      </c>
      <c r="P4581">
        <v>109</v>
      </c>
      <c r="Q4581" s="17">
        <f>IFERROR(Flights[[#This Row],[Distance]]/Flights[[#This Row],[Length (hr)]],"")</f>
        <v>163.5</v>
      </c>
      <c r="R4581" s="1">
        <v>8.3333333333333332E-3</v>
      </c>
      <c r="S4581" s="1">
        <v>0.99930555555555556</v>
      </c>
      <c r="T4581">
        <v>-13</v>
      </c>
      <c r="U4581" t="str">
        <f>IF(Flights[[#This Row],[Arrival Delay]]="","Cancelled",IF(Flights[[#This Row],[Arrival Delay]]&gt;15,"Delayed","On time"))</f>
        <v>On time</v>
      </c>
      <c r="V4581" t="str">
        <f>IF(Flights[[#This Row],[Status]]&lt;&gt;"Delayed","",IF(Flights[[#This Row],[Arrival Delay]]&gt;120,"Severe",IF(Flights[[#This Row],[Arrival Delay]]&gt;60,"Major","Moderate")))</f>
        <v/>
      </c>
      <c r="X4581" t="str">
        <f>IF(OR(AND(Flights[[#This Row],[Status]]="Cancelled",Flights[[#This Row],[Cancellation Reason]]="Airline/Carrier"),Flights[[#This Row],[Delay Type]]="Severe"),"Yes","No")</f>
        <v>No</v>
      </c>
    </row>
    <row r="4582" spans="1:24" x14ac:dyDescent="0.25">
      <c r="A4582" s="3">
        <v>42339</v>
      </c>
      <c r="B4582">
        <f>WEEKNUM(Flights[[#This Row],[Date]],2)</f>
        <v>49</v>
      </c>
      <c r="C4582">
        <f>WEEKDAY(Flights[[#This Row],[Date]],2)</f>
        <v>2</v>
      </c>
      <c r="D4582" t="s">
        <v>682</v>
      </c>
      <c r="E4582" t="s">
        <v>1992</v>
      </c>
      <c r="F4582" t="s">
        <v>0</v>
      </c>
      <c r="G4582" t="s">
        <v>10</v>
      </c>
      <c r="H4582" t="str">
        <f>_xlfn.XLOOKUP(Flights[[#This Row],[Destination]],Airports!$A$1:$A$77,Airports!$D$1:$D$77,"Code not found")</f>
        <v>Boston</v>
      </c>
      <c r="I4582" t="str" cm="1">
        <f t="array" ref="I4582">_xlfn.XLOOKUP(Flights[[#This Row],[Destination]],_xlfn._TRO_TRAILING(Airports!A:A),_xlfn._TRO_TRAILING(Airports!E:E),"Code not found")</f>
        <v>MA</v>
      </c>
      <c r="J4582" s="1">
        <v>0.99930555555555556</v>
      </c>
      <c r="K4582">
        <f>HOUR(Flights[[#This Row],[Scheduled Departure]])</f>
        <v>23</v>
      </c>
      <c r="L4582" s="1">
        <v>0.99930555555555556</v>
      </c>
      <c r="M4582">
        <v>0</v>
      </c>
      <c r="N4582">
        <v>338</v>
      </c>
      <c r="O4582" s="14">
        <f>Flights[[#This Row],[Length (min)]]/60</f>
        <v>5.6333333333333337</v>
      </c>
      <c r="P4582">
        <v>2611</v>
      </c>
      <c r="Q4582" s="17">
        <f>IFERROR(Flights[[#This Row],[Distance]]/Flights[[#This Row],[Length (hr)]],"")</f>
        <v>463.49112426035498</v>
      </c>
      <c r="R4582" s="1">
        <v>0.34444444444444444</v>
      </c>
      <c r="S4582" s="1">
        <v>0.35902777777777778</v>
      </c>
      <c r="T4582">
        <v>21</v>
      </c>
      <c r="U4582" t="str">
        <f>IF(Flights[[#This Row],[Arrival Delay]]="","Cancelled",IF(Flights[[#This Row],[Arrival Delay]]&gt;15,"Delayed","On time"))</f>
        <v>Delayed</v>
      </c>
      <c r="V4582" t="str">
        <f>IF(Flights[[#This Row],[Status]]&lt;&gt;"Delayed","",IF(Flights[[#This Row],[Arrival Delay]]&gt;120,"Severe",IF(Flights[[#This Row],[Arrival Delay]]&gt;60,"Major","Moderate")))</f>
        <v>Moderate</v>
      </c>
      <c r="X4582" t="str">
        <f>IF(OR(AND(Flights[[#This Row],[Status]]="Cancelled",Flights[[#This Row],[Cancellation Reason]]="Airline/Carrier"),Flights[[#This Row],[Delay Type]]="Severe"),"Yes","No")</f>
        <v>No</v>
      </c>
    </row>
    <row r="4583" spans="1:24" x14ac:dyDescent="0.25">
      <c r="A4583" s="3">
        <v>42340</v>
      </c>
      <c r="B4583">
        <f>WEEKNUM(Flights[[#This Row],[Date]],2)</f>
        <v>49</v>
      </c>
      <c r="C4583">
        <f>WEEKDAY(Flights[[#This Row],[Date]],2)</f>
        <v>3</v>
      </c>
      <c r="D4583" t="s">
        <v>37</v>
      </c>
      <c r="E4583" t="s">
        <v>1987</v>
      </c>
      <c r="F4583" t="s">
        <v>0</v>
      </c>
      <c r="G4583" t="s">
        <v>3</v>
      </c>
      <c r="H4583" t="str">
        <f>_xlfn.XLOOKUP(Flights[[#This Row],[Destination]],Airports!$A$1:$A$77,Airports!$D$1:$D$77,"Code not found")</f>
        <v>Dallas</v>
      </c>
      <c r="I4583" t="str" cm="1">
        <f t="array" ref="I4583">_xlfn.XLOOKUP(Flights[[#This Row],[Destination]],_xlfn._TRO_TRAILING(Airports!A:A),_xlfn._TRO_TRAILING(Airports!E:E),"Code not found")</f>
        <v>TX</v>
      </c>
      <c r="J4583" s="1">
        <v>0.25</v>
      </c>
      <c r="K4583">
        <f>HOUR(Flights[[#This Row],[Scheduled Departure]])</f>
        <v>6</v>
      </c>
      <c r="L4583" s="1">
        <v>0.24791666666666667</v>
      </c>
      <c r="M4583">
        <v>-3</v>
      </c>
      <c r="N4583">
        <v>170</v>
      </c>
      <c r="O4583" s="14">
        <f>Flights[[#This Row],[Length (min)]]/60</f>
        <v>2.8333333333333335</v>
      </c>
      <c r="P4583">
        <v>1235</v>
      </c>
      <c r="Q4583" s="17">
        <f>IFERROR(Flights[[#This Row],[Distance]]/Flights[[#This Row],[Length (hr)]],"")</f>
        <v>435.88235294117646</v>
      </c>
      <c r="R4583" s="1">
        <v>0.46041666666666664</v>
      </c>
      <c r="S4583" s="1">
        <v>0.44930555555555557</v>
      </c>
      <c r="T4583">
        <v>-16</v>
      </c>
      <c r="U4583" t="str">
        <f>IF(Flights[[#This Row],[Arrival Delay]]="","Cancelled",IF(Flights[[#This Row],[Arrival Delay]]&gt;15,"Delayed","On time"))</f>
        <v>On time</v>
      </c>
      <c r="V4583" t="str">
        <f>IF(Flights[[#This Row],[Status]]&lt;&gt;"Delayed","",IF(Flights[[#This Row],[Arrival Delay]]&gt;120,"Severe",IF(Flights[[#This Row],[Arrival Delay]]&gt;60,"Major","Moderate")))</f>
        <v/>
      </c>
      <c r="X4583" t="str">
        <f>IF(OR(AND(Flights[[#This Row],[Status]]="Cancelled",Flights[[#This Row],[Cancellation Reason]]="Airline/Carrier"),Flights[[#This Row],[Delay Type]]="Severe"),"Yes","No")</f>
        <v>No</v>
      </c>
    </row>
    <row r="4584" spans="1:24" x14ac:dyDescent="0.25">
      <c r="A4584" s="3">
        <v>42340</v>
      </c>
      <c r="B4584">
        <f>WEEKNUM(Flights[[#This Row],[Date]],2)</f>
        <v>49</v>
      </c>
      <c r="C4584">
        <f>WEEKDAY(Flights[[#This Row],[Date]],2)</f>
        <v>3</v>
      </c>
      <c r="D4584" t="s">
        <v>380</v>
      </c>
      <c r="E4584" t="s">
        <v>1991</v>
      </c>
      <c r="F4584" t="s">
        <v>0</v>
      </c>
      <c r="G4584" t="s">
        <v>344</v>
      </c>
      <c r="H4584" t="str">
        <f>_xlfn.XLOOKUP(Flights[[#This Row],[Destination]],Airports!$A$1:$A$77,Airports!$D$1:$D$77,"Code not found")</f>
        <v>Seattle</v>
      </c>
      <c r="I4584" t="str" cm="1">
        <f t="array" ref="I4584">_xlfn.XLOOKUP(Flights[[#This Row],[Destination]],_xlfn._TRO_TRAILING(Airports!A:A),_xlfn._TRO_TRAILING(Airports!E:E),"Code not found")</f>
        <v>WA</v>
      </c>
      <c r="J4584" s="1">
        <v>0.25</v>
      </c>
      <c r="K4584">
        <f>HOUR(Flights[[#This Row],[Scheduled Departure]])</f>
        <v>6</v>
      </c>
      <c r="L4584" s="1">
        <v>0.24652777777777779</v>
      </c>
      <c r="M4584">
        <v>-5</v>
      </c>
      <c r="N4584">
        <v>176</v>
      </c>
      <c r="O4584" s="14">
        <f>Flights[[#This Row],[Length (min)]]/60</f>
        <v>2.9333333333333331</v>
      </c>
      <c r="P4584">
        <v>954</v>
      </c>
      <c r="Q4584" s="17">
        <f>IFERROR(Flights[[#This Row],[Distance]]/Flights[[#This Row],[Length (hr)]],"")</f>
        <v>325.22727272727275</v>
      </c>
      <c r="R4584" s="1">
        <v>0.37152777777777779</v>
      </c>
      <c r="S4584" s="1">
        <v>0.36875000000000002</v>
      </c>
      <c r="T4584">
        <v>-4</v>
      </c>
      <c r="U4584" t="str">
        <f>IF(Flights[[#This Row],[Arrival Delay]]="","Cancelled",IF(Flights[[#This Row],[Arrival Delay]]&gt;15,"Delayed","On time"))</f>
        <v>On time</v>
      </c>
      <c r="V4584" t="str">
        <f>IF(Flights[[#This Row],[Status]]&lt;&gt;"Delayed","",IF(Flights[[#This Row],[Arrival Delay]]&gt;120,"Severe",IF(Flights[[#This Row],[Arrival Delay]]&gt;60,"Major","Moderate")))</f>
        <v/>
      </c>
      <c r="X4584" t="str">
        <f>IF(OR(AND(Flights[[#This Row],[Status]]="Cancelled",Flights[[#This Row],[Cancellation Reason]]="Airline/Carrier"),Flights[[#This Row],[Delay Type]]="Severe"),"Yes","No")</f>
        <v>No</v>
      </c>
    </row>
    <row r="4585" spans="1:24" x14ac:dyDescent="0.25">
      <c r="A4585" s="3">
        <v>42340</v>
      </c>
      <c r="B4585">
        <f>WEEKNUM(Flights[[#This Row],[Date]],2)</f>
        <v>49</v>
      </c>
      <c r="C4585">
        <f>WEEKDAY(Flights[[#This Row],[Date]],2)</f>
        <v>3</v>
      </c>
      <c r="D4585" t="s">
        <v>1861</v>
      </c>
      <c r="E4585" t="s">
        <v>1995</v>
      </c>
      <c r="F4585" t="s">
        <v>0</v>
      </c>
      <c r="G4585" t="s">
        <v>306</v>
      </c>
      <c r="H4585" t="str">
        <f>_xlfn.XLOOKUP(Flights[[#This Row],[Destination]],Airports!$A$1:$A$77,Airports!$D$1:$D$77,"Code not found")</f>
        <v>Chicago</v>
      </c>
      <c r="I4585" t="str" cm="1">
        <f t="array" ref="I4585">_xlfn.XLOOKUP(Flights[[#This Row],[Destination]],_xlfn._TRO_TRAILING(Airports!A:A),_xlfn._TRO_TRAILING(Airports!E:E),"Code not found")</f>
        <v>IL</v>
      </c>
      <c r="J4585" s="1">
        <v>0.2638888888888889</v>
      </c>
      <c r="K4585">
        <f>HOUR(Flights[[#This Row],[Scheduled Departure]])</f>
        <v>6</v>
      </c>
      <c r="L4585" s="1">
        <v>0.26944444444444443</v>
      </c>
      <c r="M4585">
        <v>8</v>
      </c>
      <c r="N4585">
        <v>249</v>
      </c>
      <c r="O4585" s="14">
        <f>Flights[[#This Row],[Length (min)]]/60</f>
        <v>4.1500000000000004</v>
      </c>
      <c r="P4585">
        <v>1750</v>
      </c>
      <c r="Q4585" s="17">
        <f>IFERROR(Flights[[#This Row],[Distance]]/Flights[[#This Row],[Length (hr)]],"")</f>
        <v>421.68674698795178</v>
      </c>
      <c r="R4585" s="1">
        <v>0.51388888888888884</v>
      </c>
      <c r="S4585" s="1">
        <v>0.52569444444444446</v>
      </c>
      <c r="T4585">
        <v>17</v>
      </c>
      <c r="U4585" t="str">
        <f>IF(Flights[[#This Row],[Arrival Delay]]="","Cancelled",IF(Flights[[#This Row],[Arrival Delay]]&gt;15,"Delayed","On time"))</f>
        <v>Delayed</v>
      </c>
      <c r="V4585" t="str">
        <f>IF(Flights[[#This Row],[Status]]&lt;&gt;"Delayed","",IF(Flights[[#This Row],[Arrival Delay]]&gt;120,"Severe",IF(Flights[[#This Row],[Arrival Delay]]&gt;60,"Major","Moderate")))</f>
        <v>Moderate</v>
      </c>
      <c r="X4585" t="str">
        <f>IF(OR(AND(Flights[[#This Row],[Status]]="Cancelled",Flights[[#This Row],[Cancellation Reason]]="Airline/Carrier"),Flights[[#This Row],[Delay Type]]="Severe"),"Yes","No")</f>
        <v>No</v>
      </c>
    </row>
    <row r="4586" spans="1:24" x14ac:dyDescent="0.25">
      <c r="A4586" s="3">
        <v>42340</v>
      </c>
      <c r="B4586">
        <f>WEEKNUM(Flights[[#This Row],[Date]],2)</f>
        <v>49</v>
      </c>
      <c r="C4586">
        <f>WEEKDAY(Flights[[#This Row],[Date]],2)</f>
        <v>3</v>
      </c>
      <c r="D4586" t="s">
        <v>1877</v>
      </c>
      <c r="E4586" t="s">
        <v>1989</v>
      </c>
      <c r="F4586" t="s">
        <v>0</v>
      </c>
      <c r="G4586" t="s">
        <v>6</v>
      </c>
      <c r="H4586" t="str">
        <f>_xlfn.XLOOKUP(Flights[[#This Row],[Destination]],Airports!$A$1:$A$77,Airports!$D$1:$D$77,"Code not found")</f>
        <v>Nashville</v>
      </c>
      <c r="I4586" t="str" cm="1">
        <f t="array" ref="I4586">_xlfn.XLOOKUP(Flights[[#This Row],[Destination]],_xlfn._TRO_TRAILING(Airports!A:A),_xlfn._TRO_TRAILING(Airports!E:E),"Code not found")</f>
        <v>TN</v>
      </c>
      <c r="J4586" s="1">
        <v>0.46875</v>
      </c>
      <c r="K4586">
        <f>HOUR(Flights[[#This Row],[Scheduled Departure]])</f>
        <v>11</v>
      </c>
      <c r="L4586" s="1">
        <v>0.46875</v>
      </c>
      <c r="M4586">
        <v>0</v>
      </c>
      <c r="N4586">
        <v>226</v>
      </c>
      <c r="O4586" s="14">
        <f>Flights[[#This Row],[Length (min)]]/60</f>
        <v>3.7666666666666666</v>
      </c>
      <c r="P4586">
        <v>1797</v>
      </c>
      <c r="Q4586" s="17">
        <f>IFERROR(Flights[[#This Row],[Distance]]/Flights[[#This Row],[Length (hr)]],"")</f>
        <v>477.07964601769913</v>
      </c>
      <c r="R4586" s="1">
        <v>0.71388888888888891</v>
      </c>
      <c r="S4586" s="1">
        <v>0.70902777777777781</v>
      </c>
      <c r="T4586">
        <v>-7</v>
      </c>
      <c r="U4586" t="str">
        <f>IF(Flights[[#This Row],[Arrival Delay]]="","Cancelled",IF(Flights[[#This Row],[Arrival Delay]]&gt;15,"Delayed","On time"))</f>
        <v>On time</v>
      </c>
      <c r="V4586" t="str">
        <f>IF(Flights[[#This Row],[Status]]&lt;&gt;"Delayed","",IF(Flights[[#This Row],[Arrival Delay]]&gt;120,"Severe",IF(Flights[[#This Row],[Arrival Delay]]&gt;60,"Major","Moderate")))</f>
        <v/>
      </c>
      <c r="X4586" t="str">
        <f>IF(OR(AND(Flights[[#This Row],[Status]]="Cancelled",Flights[[#This Row],[Cancellation Reason]]="Airline/Carrier"),Flights[[#This Row],[Delay Type]]="Severe"),"Yes","No")</f>
        <v>No</v>
      </c>
    </row>
    <row r="4587" spans="1:24" x14ac:dyDescent="0.25">
      <c r="A4587" s="3">
        <v>42340</v>
      </c>
      <c r="B4587">
        <f>WEEKNUM(Flights[[#This Row],[Date]],2)</f>
        <v>49</v>
      </c>
      <c r="C4587">
        <f>WEEKDAY(Flights[[#This Row],[Date]],2)</f>
        <v>3</v>
      </c>
      <c r="D4587" t="s">
        <v>1847</v>
      </c>
      <c r="E4587" t="s">
        <v>1992</v>
      </c>
      <c r="F4587" t="s">
        <v>0</v>
      </c>
      <c r="G4587" t="s">
        <v>12</v>
      </c>
      <c r="H4587" t="str">
        <f>_xlfn.XLOOKUP(Flights[[#This Row],[Destination]],Airports!$A$1:$A$77,Airports!$D$1:$D$77,"Code not found")</f>
        <v>New York</v>
      </c>
      <c r="I4587" t="str" cm="1">
        <f t="array" ref="I4587">_xlfn.XLOOKUP(Flights[[#This Row],[Destination]],_xlfn._TRO_TRAILING(Airports!A:A),_xlfn._TRO_TRAILING(Airports!E:E),"Code not found")</f>
        <v>NY</v>
      </c>
      <c r="J4587" s="1">
        <v>0.49305555555555558</v>
      </c>
      <c r="K4587">
        <f>HOUR(Flights[[#This Row],[Scheduled Departure]])</f>
        <v>11</v>
      </c>
      <c r="L4587" s="1">
        <v>0.49305555555555558</v>
      </c>
      <c r="M4587">
        <v>0</v>
      </c>
      <c r="N4587">
        <v>364</v>
      </c>
      <c r="O4587" s="14">
        <f>Flights[[#This Row],[Length (min)]]/60</f>
        <v>6.0666666666666664</v>
      </c>
      <c r="P4587">
        <v>2475</v>
      </c>
      <c r="Q4587" s="17">
        <f>IFERROR(Flights[[#This Row],[Distance]]/Flights[[#This Row],[Length (hr)]],"")</f>
        <v>407.96703296703299</v>
      </c>
      <c r="R4587" s="1">
        <v>0.83750000000000002</v>
      </c>
      <c r="S4587" s="1">
        <v>0.87083333333333335</v>
      </c>
      <c r="T4587">
        <v>48</v>
      </c>
      <c r="U4587" t="str">
        <f>IF(Flights[[#This Row],[Arrival Delay]]="","Cancelled",IF(Flights[[#This Row],[Arrival Delay]]&gt;15,"Delayed","On time"))</f>
        <v>Delayed</v>
      </c>
      <c r="V4587" t="str">
        <f>IF(Flights[[#This Row],[Status]]&lt;&gt;"Delayed","",IF(Flights[[#This Row],[Arrival Delay]]&gt;120,"Severe",IF(Flights[[#This Row],[Arrival Delay]]&gt;60,"Major","Moderate")))</f>
        <v>Moderate</v>
      </c>
      <c r="X4587" t="str">
        <f>IF(OR(AND(Flights[[#This Row],[Status]]="Cancelled",Flights[[#This Row],[Cancellation Reason]]="Airline/Carrier"),Flights[[#This Row],[Delay Type]]="Severe"),"Yes","No")</f>
        <v>No</v>
      </c>
    </row>
    <row r="4588" spans="1:24" x14ac:dyDescent="0.25">
      <c r="A4588" s="3">
        <v>42340</v>
      </c>
      <c r="B4588">
        <f>WEEKNUM(Flights[[#This Row],[Date]],2)</f>
        <v>49</v>
      </c>
      <c r="C4588">
        <f>WEEKDAY(Flights[[#This Row],[Date]],2)</f>
        <v>3</v>
      </c>
      <c r="D4588" t="s">
        <v>1881</v>
      </c>
      <c r="E4588" t="s">
        <v>1995</v>
      </c>
      <c r="F4588" t="s">
        <v>0</v>
      </c>
      <c r="G4588" t="s">
        <v>290</v>
      </c>
      <c r="H4588" t="str">
        <f>_xlfn.XLOOKUP(Flights[[#This Row],[Destination]],Airports!$A$1:$A$77,Airports!$D$1:$D$77,"Code not found")</f>
        <v>Houston</v>
      </c>
      <c r="I4588" t="str" cm="1">
        <f t="array" ref="I4588">_xlfn.XLOOKUP(Flights[[#This Row],[Destination]],_xlfn._TRO_TRAILING(Airports!A:A),_xlfn._TRO_TRAILING(Airports!E:E),"Code not found")</f>
        <v>TX</v>
      </c>
      <c r="J4588" s="1">
        <v>0.51041666666666663</v>
      </c>
      <c r="K4588">
        <f>HOUR(Flights[[#This Row],[Scheduled Departure]])</f>
        <v>12</v>
      </c>
      <c r="L4588" s="1">
        <v>0.52638888888888891</v>
      </c>
      <c r="M4588">
        <v>23</v>
      </c>
      <c r="N4588">
        <v>172</v>
      </c>
      <c r="O4588" s="14">
        <f>Flights[[#This Row],[Length (min)]]/60</f>
        <v>2.8666666666666667</v>
      </c>
      <c r="P4588">
        <v>1390</v>
      </c>
      <c r="Q4588" s="17">
        <f>IFERROR(Flights[[#This Row],[Distance]]/Flights[[#This Row],[Length (hr)]],"")</f>
        <v>484.88372093023253</v>
      </c>
      <c r="R4588" s="1">
        <v>0.72222222222222221</v>
      </c>
      <c r="S4588" s="1">
        <v>0.72916666666666663</v>
      </c>
      <c r="T4588">
        <v>10</v>
      </c>
      <c r="U4588" t="str">
        <f>IF(Flights[[#This Row],[Arrival Delay]]="","Cancelled",IF(Flights[[#This Row],[Arrival Delay]]&gt;15,"Delayed","On time"))</f>
        <v>On time</v>
      </c>
      <c r="V4588" t="str">
        <f>IF(Flights[[#This Row],[Status]]&lt;&gt;"Delayed","",IF(Flights[[#This Row],[Arrival Delay]]&gt;120,"Severe",IF(Flights[[#This Row],[Arrival Delay]]&gt;60,"Major","Moderate")))</f>
        <v/>
      </c>
      <c r="X4588" t="str">
        <f>IF(OR(AND(Flights[[#This Row],[Status]]="Cancelled",Flights[[#This Row],[Cancellation Reason]]="Airline/Carrier"),Flights[[#This Row],[Delay Type]]="Severe"),"Yes","No")</f>
        <v>No</v>
      </c>
    </row>
    <row r="4589" spans="1:24" x14ac:dyDescent="0.25">
      <c r="A4589" s="3">
        <v>42340</v>
      </c>
      <c r="B4589">
        <f>WEEKNUM(Flights[[#This Row],[Date]],2)</f>
        <v>49</v>
      </c>
      <c r="C4589">
        <f>WEEKDAY(Flights[[#This Row],[Date]],2)</f>
        <v>3</v>
      </c>
      <c r="D4589" t="s">
        <v>1967</v>
      </c>
      <c r="E4589" t="s">
        <v>1989</v>
      </c>
      <c r="F4589" t="s">
        <v>0</v>
      </c>
      <c r="G4589" t="s">
        <v>314</v>
      </c>
      <c r="H4589" t="str">
        <f>_xlfn.XLOOKUP(Flights[[#This Row],[Destination]],Airports!$A$1:$A$77,Airports!$D$1:$D$77,"Code not found")</f>
        <v>Minneapolis</v>
      </c>
      <c r="I4589" t="str" cm="1">
        <f t="array" ref="I4589">_xlfn.XLOOKUP(Flights[[#This Row],[Destination]],_xlfn._TRO_TRAILING(Airports!A:A),_xlfn._TRO_TRAILING(Airports!E:E),"Code not found")</f>
        <v>MN</v>
      </c>
      <c r="J4589" s="1">
        <v>0.54166666666666663</v>
      </c>
      <c r="K4589">
        <f>HOUR(Flights[[#This Row],[Scheduled Departure]])</f>
        <v>13</v>
      </c>
      <c r="L4589" s="1">
        <v>0.54722222222222228</v>
      </c>
      <c r="M4589">
        <v>8</v>
      </c>
      <c r="N4589">
        <v>228</v>
      </c>
      <c r="O4589" s="14">
        <f>Flights[[#This Row],[Length (min)]]/60</f>
        <v>3.8</v>
      </c>
      <c r="P4589">
        <v>1535</v>
      </c>
      <c r="Q4589" s="17">
        <f>IFERROR(Flights[[#This Row],[Distance]]/Flights[[#This Row],[Length (hr)]],"")</f>
        <v>403.94736842105266</v>
      </c>
      <c r="R4589" s="1">
        <v>0.77569444444444446</v>
      </c>
      <c r="S4589" s="1">
        <v>0.78888888888888886</v>
      </c>
      <c r="T4589">
        <v>19</v>
      </c>
      <c r="U4589" t="str">
        <f>IF(Flights[[#This Row],[Arrival Delay]]="","Cancelled",IF(Flights[[#This Row],[Arrival Delay]]&gt;15,"Delayed","On time"))</f>
        <v>Delayed</v>
      </c>
      <c r="V4589" t="str">
        <f>IF(Flights[[#This Row],[Status]]&lt;&gt;"Delayed","",IF(Flights[[#This Row],[Arrival Delay]]&gt;120,"Severe",IF(Flights[[#This Row],[Arrival Delay]]&gt;60,"Major","Moderate")))</f>
        <v>Moderate</v>
      </c>
      <c r="X4589" t="str">
        <f>IF(OR(AND(Flights[[#This Row],[Status]]="Cancelled",Flights[[#This Row],[Cancellation Reason]]="Airline/Carrier"),Flights[[#This Row],[Delay Type]]="Severe"),"Yes","No")</f>
        <v>No</v>
      </c>
    </row>
    <row r="4590" spans="1:24" x14ac:dyDescent="0.25">
      <c r="A4590" s="3">
        <v>42340</v>
      </c>
      <c r="B4590">
        <f>WEEKNUM(Flights[[#This Row],[Date]],2)</f>
        <v>49</v>
      </c>
      <c r="C4590">
        <f>WEEKDAY(Flights[[#This Row],[Date]],2)</f>
        <v>3</v>
      </c>
      <c r="D4590" t="s">
        <v>488</v>
      </c>
      <c r="E4590" t="s">
        <v>1994</v>
      </c>
      <c r="F4590" t="s">
        <v>0</v>
      </c>
      <c r="G4590" t="s">
        <v>339</v>
      </c>
      <c r="H4590" t="str">
        <f>_xlfn.XLOOKUP(Flights[[#This Row],[Destination]],Airports!$A$1:$A$77,Airports!$D$1:$D$77,"Code not found")</f>
        <v>San Diego</v>
      </c>
      <c r="I4590" t="str" cm="1">
        <f t="array" ref="I4590">_xlfn.XLOOKUP(Flights[[#This Row],[Destination]],_xlfn._TRO_TRAILING(Airports!A:A),_xlfn._TRO_TRAILING(Airports!E:E),"Code not found")</f>
        <v>CA</v>
      </c>
      <c r="J4590" s="1">
        <v>0.70208333333333328</v>
      </c>
      <c r="K4590">
        <f>HOUR(Flights[[#This Row],[Scheduled Departure]])</f>
        <v>16</v>
      </c>
      <c r="L4590" s="1">
        <v>0.69722222222222219</v>
      </c>
      <c r="M4590">
        <v>-7</v>
      </c>
      <c r="N4590">
        <v>43</v>
      </c>
      <c r="O4590" s="14">
        <f>Flights[[#This Row],[Length (min)]]/60</f>
        <v>0.71666666666666667</v>
      </c>
      <c r="P4590">
        <v>109</v>
      </c>
      <c r="Q4590" s="17">
        <f>IFERROR(Flights[[#This Row],[Distance]]/Flights[[#This Row],[Length (hr)]],"")</f>
        <v>152.09302325581396</v>
      </c>
      <c r="R4590" s="1">
        <v>0.73958333333333337</v>
      </c>
      <c r="S4590" s="1">
        <v>0.7270833333333333</v>
      </c>
      <c r="T4590">
        <v>-18</v>
      </c>
      <c r="U4590" t="str">
        <f>IF(Flights[[#This Row],[Arrival Delay]]="","Cancelled",IF(Flights[[#This Row],[Arrival Delay]]&gt;15,"Delayed","On time"))</f>
        <v>On time</v>
      </c>
      <c r="V4590" t="str">
        <f>IF(Flights[[#This Row],[Status]]&lt;&gt;"Delayed","",IF(Flights[[#This Row],[Arrival Delay]]&gt;120,"Severe",IF(Flights[[#This Row],[Arrival Delay]]&gt;60,"Major","Moderate")))</f>
        <v/>
      </c>
      <c r="X4590" t="str">
        <f>IF(OR(AND(Flights[[#This Row],[Status]]="Cancelled",Flights[[#This Row],[Cancellation Reason]]="Airline/Carrier"),Flights[[#This Row],[Delay Type]]="Severe"),"Yes","No")</f>
        <v>No</v>
      </c>
    </row>
    <row r="4591" spans="1:24" x14ac:dyDescent="0.25">
      <c r="A4591" s="3">
        <v>42340</v>
      </c>
      <c r="B4591">
        <f>WEEKNUM(Flights[[#This Row],[Date]],2)</f>
        <v>49</v>
      </c>
      <c r="C4591">
        <f>WEEKDAY(Flights[[#This Row],[Date]],2)</f>
        <v>3</v>
      </c>
      <c r="D4591" t="s">
        <v>1548</v>
      </c>
      <c r="E4591" t="s">
        <v>1995</v>
      </c>
      <c r="F4591" t="s">
        <v>0</v>
      </c>
      <c r="G4591" t="s">
        <v>318</v>
      </c>
      <c r="H4591" t="str">
        <f>_xlfn.XLOOKUP(Flights[[#This Row],[Destination]],Airports!$A$1:$A$77,Airports!$D$1:$D$77,"Code not found")</f>
        <v>Oakland</v>
      </c>
      <c r="I4591" t="str" cm="1">
        <f t="array" ref="I4591">_xlfn.XLOOKUP(Flights[[#This Row],[Destination]],_xlfn._TRO_TRAILING(Airports!A:A),_xlfn._TRO_TRAILING(Airports!E:E),"Code not found")</f>
        <v>CA</v>
      </c>
      <c r="J4591" s="1">
        <v>0.70833333333333337</v>
      </c>
      <c r="K4591">
        <f>HOUR(Flights[[#This Row],[Scheduled Departure]])</f>
        <v>17</v>
      </c>
      <c r="L4591" s="1">
        <v>0.7055555555555556</v>
      </c>
      <c r="M4591">
        <v>-4</v>
      </c>
      <c r="N4591">
        <v>68</v>
      </c>
      <c r="O4591" s="14">
        <f>Flights[[#This Row],[Length (min)]]/60</f>
        <v>1.1333333333333333</v>
      </c>
      <c r="P4591">
        <v>337</v>
      </c>
      <c r="Q4591" s="17">
        <f>IFERROR(Flights[[#This Row],[Distance]]/Flights[[#This Row],[Length (hr)]],"")</f>
        <v>297.35294117647061</v>
      </c>
      <c r="R4591" s="1">
        <v>0.76041666666666663</v>
      </c>
      <c r="S4591" s="1">
        <v>0.75277777777777777</v>
      </c>
      <c r="T4591">
        <v>-11</v>
      </c>
      <c r="U4591" t="str">
        <f>IF(Flights[[#This Row],[Arrival Delay]]="","Cancelled",IF(Flights[[#This Row],[Arrival Delay]]&gt;15,"Delayed","On time"))</f>
        <v>On time</v>
      </c>
      <c r="V4591" t="str">
        <f>IF(Flights[[#This Row],[Status]]&lt;&gt;"Delayed","",IF(Flights[[#This Row],[Arrival Delay]]&gt;120,"Severe",IF(Flights[[#This Row],[Arrival Delay]]&gt;60,"Major","Moderate")))</f>
        <v/>
      </c>
      <c r="X4591" t="str">
        <f>IF(OR(AND(Flights[[#This Row],[Status]]="Cancelled",Flights[[#This Row],[Cancellation Reason]]="Airline/Carrier"),Flights[[#This Row],[Delay Type]]="Severe"),"Yes","No")</f>
        <v>No</v>
      </c>
    </row>
    <row r="4592" spans="1:24" x14ac:dyDescent="0.25">
      <c r="A4592" s="3">
        <v>42340</v>
      </c>
      <c r="B4592">
        <f>WEEKNUM(Flights[[#This Row],[Date]],2)</f>
        <v>49</v>
      </c>
      <c r="C4592">
        <f>WEEKDAY(Flights[[#This Row],[Date]],2)</f>
        <v>3</v>
      </c>
      <c r="D4592" t="s">
        <v>759</v>
      </c>
      <c r="E4592" t="s">
        <v>1990</v>
      </c>
      <c r="F4592" t="s">
        <v>0</v>
      </c>
      <c r="G4592" t="s">
        <v>316</v>
      </c>
      <c r="H4592" t="str">
        <f>_xlfn.XLOOKUP(Flights[[#This Row],[Destination]],Airports!$A$1:$A$77,Airports!$D$1:$D$77,"Code not found")</f>
        <v>New Orleans</v>
      </c>
      <c r="I4592" t="str" cm="1">
        <f t="array" ref="I4592">_xlfn.XLOOKUP(Flights[[#This Row],[Destination]],_xlfn._TRO_TRAILING(Airports!A:A),_xlfn._TRO_TRAILING(Airports!E:E),"Code not found")</f>
        <v>LA</v>
      </c>
      <c r="J4592" s="1">
        <v>0.75555555555555554</v>
      </c>
      <c r="K4592">
        <f>HOUR(Flights[[#This Row],[Scheduled Departure]])</f>
        <v>18</v>
      </c>
      <c r="L4592" s="1">
        <v>0.75</v>
      </c>
      <c r="M4592">
        <v>-8</v>
      </c>
      <c r="N4592">
        <v>194</v>
      </c>
      <c r="O4592" s="14">
        <f>Flights[[#This Row],[Length (min)]]/60</f>
        <v>3.2333333333333334</v>
      </c>
      <c r="P4592">
        <v>1670</v>
      </c>
      <c r="Q4592" s="17">
        <f>IFERROR(Flights[[#This Row],[Distance]]/Flights[[#This Row],[Length (hr)]],"")</f>
        <v>516.49484536082468</v>
      </c>
      <c r="R4592" s="1">
        <v>0.98819444444444449</v>
      </c>
      <c r="S4592" s="1">
        <v>0.96805555555555556</v>
      </c>
      <c r="T4592">
        <v>-29</v>
      </c>
      <c r="U4592" t="str">
        <f>IF(Flights[[#This Row],[Arrival Delay]]="","Cancelled",IF(Flights[[#This Row],[Arrival Delay]]&gt;15,"Delayed","On time"))</f>
        <v>On time</v>
      </c>
      <c r="V4592" t="str">
        <f>IF(Flights[[#This Row],[Status]]&lt;&gt;"Delayed","",IF(Flights[[#This Row],[Arrival Delay]]&gt;120,"Severe",IF(Flights[[#This Row],[Arrival Delay]]&gt;60,"Major","Moderate")))</f>
        <v/>
      </c>
      <c r="X4592" t="str">
        <f>IF(OR(AND(Flights[[#This Row],[Status]]="Cancelled",Flights[[#This Row],[Cancellation Reason]]="Airline/Carrier"),Flights[[#This Row],[Delay Type]]="Severe"),"Yes","No")</f>
        <v>No</v>
      </c>
    </row>
    <row r="4593" spans="1:24" x14ac:dyDescent="0.25">
      <c r="A4593" s="3">
        <v>42340</v>
      </c>
      <c r="B4593">
        <f>WEEKNUM(Flights[[#This Row],[Date]],2)</f>
        <v>49</v>
      </c>
      <c r="C4593">
        <f>WEEKDAY(Flights[[#This Row],[Date]],2)</f>
        <v>3</v>
      </c>
      <c r="D4593" t="s">
        <v>1975</v>
      </c>
      <c r="E4593" t="s">
        <v>1994</v>
      </c>
      <c r="F4593" t="s">
        <v>0</v>
      </c>
      <c r="G4593" t="s">
        <v>29</v>
      </c>
      <c r="H4593" t="str">
        <f>_xlfn.XLOOKUP(Flights[[#This Row],[Destination]],Airports!$A$1:$A$77,Airports!$D$1:$D$77,"Code not found")</f>
        <v>Phoenix</v>
      </c>
      <c r="I4593" t="str" cm="1">
        <f t="array" ref="I4593">_xlfn.XLOOKUP(Flights[[#This Row],[Destination]],_xlfn._TRO_TRAILING(Airports!A:A),_xlfn._TRO_TRAILING(Airports!E:E),"Code not found")</f>
        <v>AZ</v>
      </c>
      <c r="J4593" s="1">
        <v>0.83333333333333337</v>
      </c>
      <c r="K4593">
        <f>HOUR(Flights[[#This Row],[Scheduled Departure]])</f>
        <v>20</v>
      </c>
      <c r="L4593" s="1">
        <v>0.83194444444444449</v>
      </c>
      <c r="M4593">
        <v>-2</v>
      </c>
      <c r="N4593">
        <v>73</v>
      </c>
      <c r="O4593" s="14">
        <f>Flights[[#This Row],[Length (min)]]/60</f>
        <v>1.2166666666666666</v>
      </c>
      <c r="P4593">
        <v>370</v>
      </c>
      <c r="Q4593" s="17">
        <f>IFERROR(Flights[[#This Row],[Distance]]/Flights[[#This Row],[Length (hr)]],"")</f>
        <v>304.10958904109594</v>
      </c>
      <c r="R4593" s="1">
        <v>0.9291666666666667</v>
      </c>
      <c r="S4593" s="1">
        <v>0.9243055555555556</v>
      </c>
      <c r="T4593">
        <v>-7</v>
      </c>
      <c r="U4593" t="str">
        <f>IF(Flights[[#This Row],[Arrival Delay]]="","Cancelled",IF(Flights[[#This Row],[Arrival Delay]]&gt;15,"Delayed","On time"))</f>
        <v>On time</v>
      </c>
      <c r="V4593" t="str">
        <f>IF(Flights[[#This Row],[Status]]&lt;&gt;"Delayed","",IF(Flights[[#This Row],[Arrival Delay]]&gt;120,"Severe",IF(Flights[[#This Row],[Arrival Delay]]&gt;60,"Major","Moderate")))</f>
        <v/>
      </c>
      <c r="X4593" t="str">
        <f>IF(OR(AND(Flights[[#This Row],[Status]]="Cancelled",Flights[[#This Row],[Cancellation Reason]]="Airline/Carrier"),Flights[[#This Row],[Delay Type]]="Severe"),"Yes","No")</f>
        <v>No</v>
      </c>
    </row>
    <row r="4594" spans="1:24" x14ac:dyDescent="0.25">
      <c r="A4594" s="3">
        <v>42340</v>
      </c>
      <c r="B4594">
        <f>WEEKNUM(Flights[[#This Row],[Date]],2)</f>
        <v>49</v>
      </c>
      <c r="C4594">
        <f>WEEKDAY(Flights[[#This Row],[Date]],2)</f>
        <v>3</v>
      </c>
      <c r="D4594" t="s">
        <v>747</v>
      </c>
      <c r="E4594" t="s">
        <v>1989</v>
      </c>
      <c r="F4594" t="s">
        <v>0</v>
      </c>
      <c r="G4594" t="s">
        <v>26</v>
      </c>
      <c r="H4594" t="str">
        <f>_xlfn.XLOOKUP(Flights[[#This Row],[Destination]],Airports!$A$1:$A$77,Airports!$D$1:$D$77,"Code not found")</f>
        <v>Atlanta</v>
      </c>
      <c r="I4594" t="str" cm="1">
        <f t="array" ref="I4594">_xlfn.XLOOKUP(Flights[[#This Row],[Destination]],_xlfn._TRO_TRAILING(Airports!A:A),_xlfn._TRO_TRAILING(Airports!E:E),"Code not found")</f>
        <v>GA</v>
      </c>
      <c r="J4594" s="1">
        <v>0.94791666666666663</v>
      </c>
      <c r="K4594">
        <f>HOUR(Flights[[#This Row],[Scheduled Departure]])</f>
        <v>22</v>
      </c>
      <c r="L4594" s="1">
        <v>0.96180555555555558</v>
      </c>
      <c r="M4594">
        <v>20</v>
      </c>
      <c r="N4594">
        <v>242</v>
      </c>
      <c r="O4594" s="14">
        <f>Flights[[#This Row],[Length (min)]]/60</f>
        <v>4.0333333333333332</v>
      </c>
      <c r="P4594">
        <v>1947</v>
      </c>
      <c r="Q4594" s="17">
        <f>IFERROR(Flights[[#This Row],[Distance]]/Flights[[#This Row],[Length (hr)]],"")</f>
        <v>482.72727272727275</v>
      </c>
      <c r="R4594" s="1">
        <v>0.24374999999999999</v>
      </c>
      <c r="S4594" s="1">
        <v>0.25486111111111109</v>
      </c>
      <c r="T4594">
        <v>16</v>
      </c>
      <c r="U4594" t="str">
        <f>IF(Flights[[#This Row],[Arrival Delay]]="","Cancelled",IF(Flights[[#This Row],[Arrival Delay]]&gt;15,"Delayed","On time"))</f>
        <v>Delayed</v>
      </c>
      <c r="V4594" t="str">
        <f>IF(Flights[[#This Row],[Status]]&lt;&gt;"Delayed","",IF(Flights[[#This Row],[Arrival Delay]]&gt;120,"Severe",IF(Flights[[#This Row],[Arrival Delay]]&gt;60,"Major","Moderate")))</f>
        <v>Moderate</v>
      </c>
      <c r="X4594" t="str">
        <f>IF(OR(AND(Flights[[#This Row],[Status]]="Cancelled",Flights[[#This Row],[Cancellation Reason]]="Airline/Carrier"),Flights[[#This Row],[Delay Type]]="Severe"),"Yes","No")</f>
        <v>No</v>
      </c>
    </row>
    <row r="4595" spans="1:24" x14ac:dyDescent="0.25">
      <c r="A4595" s="3">
        <v>42341</v>
      </c>
      <c r="B4595">
        <f>WEEKNUM(Flights[[#This Row],[Date]],2)</f>
        <v>49</v>
      </c>
      <c r="C4595">
        <f>WEEKDAY(Flights[[#This Row],[Date]],2)</f>
        <v>4</v>
      </c>
      <c r="D4595" t="s">
        <v>1930</v>
      </c>
      <c r="E4595" t="s">
        <v>1995</v>
      </c>
      <c r="F4595" t="s">
        <v>0</v>
      </c>
      <c r="G4595" t="s">
        <v>318</v>
      </c>
      <c r="H4595" t="str">
        <f>_xlfn.XLOOKUP(Flights[[#This Row],[Destination]],Airports!$A$1:$A$77,Airports!$D$1:$D$77,"Code not found")</f>
        <v>Oakland</v>
      </c>
      <c r="I4595" t="str" cm="1">
        <f t="array" ref="I4595">_xlfn.XLOOKUP(Flights[[#This Row],[Destination]],_xlfn._TRO_TRAILING(Airports!A:A),_xlfn._TRO_TRAILING(Airports!E:E),"Code not found")</f>
        <v>CA</v>
      </c>
      <c r="J4595" s="1">
        <v>0.31944444444444442</v>
      </c>
      <c r="K4595">
        <f>HOUR(Flights[[#This Row],[Scheduled Departure]])</f>
        <v>7</v>
      </c>
      <c r="L4595" s="1">
        <v>0.33263888888888887</v>
      </c>
      <c r="M4595">
        <v>19</v>
      </c>
      <c r="N4595">
        <v>73</v>
      </c>
      <c r="O4595" s="14">
        <f>Flights[[#This Row],[Length (min)]]/60</f>
        <v>1.2166666666666666</v>
      </c>
      <c r="P4595">
        <v>337</v>
      </c>
      <c r="Q4595" s="17">
        <f>IFERROR(Flights[[#This Row],[Distance]]/Flights[[#This Row],[Length (hr)]],"")</f>
        <v>276.98630136986304</v>
      </c>
      <c r="R4595" s="1">
        <v>0.37152777777777779</v>
      </c>
      <c r="S4595" s="1">
        <v>0.38333333333333336</v>
      </c>
      <c r="T4595">
        <v>17</v>
      </c>
      <c r="U4595" t="str">
        <f>IF(Flights[[#This Row],[Arrival Delay]]="","Cancelled",IF(Flights[[#This Row],[Arrival Delay]]&gt;15,"Delayed","On time"))</f>
        <v>Delayed</v>
      </c>
      <c r="V4595" t="str">
        <f>IF(Flights[[#This Row],[Status]]&lt;&gt;"Delayed","",IF(Flights[[#This Row],[Arrival Delay]]&gt;120,"Severe",IF(Flights[[#This Row],[Arrival Delay]]&gt;60,"Major","Moderate")))</f>
        <v>Moderate</v>
      </c>
      <c r="X4595" t="str">
        <f>IF(OR(AND(Flights[[#This Row],[Status]]="Cancelled",Flights[[#This Row],[Cancellation Reason]]="Airline/Carrier"),Flights[[#This Row],[Delay Type]]="Severe"),"Yes","No")</f>
        <v>No</v>
      </c>
    </row>
    <row r="4596" spans="1:24" x14ac:dyDescent="0.25">
      <c r="A4596" s="3">
        <v>42341</v>
      </c>
      <c r="B4596">
        <f>WEEKNUM(Flights[[#This Row],[Date]],2)</f>
        <v>49</v>
      </c>
      <c r="C4596">
        <f>WEEKDAY(Flights[[#This Row],[Date]],2)</f>
        <v>4</v>
      </c>
      <c r="D4596" t="s">
        <v>1932</v>
      </c>
      <c r="E4596" t="s">
        <v>1991</v>
      </c>
      <c r="F4596" t="s">
        <v>0</v>
      </c>
      <c r="G4596" t="s">
        <v>24</v>
      </c>
      <c r="H4596" t="str">
        <f>_xlfn.XLOOKUP(Flights[[#This Row],[Destination]],Airports!$A$1:$A$77,Airports!$D$1:$D$77,"Code not found")</f>
        <v>Portland</v>
      </c>
      <c r="I4596" t="str" cm="1">
        <f t="array" ref="I4596">_xlfn.XLOOKUP(Flights[[#This Row],[Destination]],_xlfn._TRO_TRAILING(Airports!A:A),_xlfn._TRO_TRAILING(Airports!E:E),"Code not found")</f>
        <v>OR</v>
      </c>
      <c r="J4596" s="1">
        <v>0.4513888888888889</v>
      </c>
      <c r="K4596">
        <f>HOUR(Flights[[#This Row],[Scheduled Departure]])</f>
        <v>10</v>
      </c>
      <c r="L4596" s="1">
        <v>0.44791666666666669</v>
      </c>
      <c r="M4596">
        <v>-5</v>
      </c>
      <c r="N4596">
        <v>140</v>
      </c>
      <c r="O4596" s="14">
        <f>Flights[[#This Row],[Length (min)]]/60</f>
        <v>2.3333333333333335</v>
      </c>
      <c r="P4596">
        <v>834</v>
      </c>
      <c r="Q4596" s="17">
        <f>IFERROR(Flights[[#This Row],[Distance]]/Flights[[#This Row],[Length (hr)]],"")</f>
        <v>357.42857142857139</v>
      </c>
      <c r="R4596" s="1">
        <v>0.55555555555555558</v>
      </c>
      <c r="S4596" s="1">
        <v>0.54513888888888884</v>
      </c>
      <c r="T4596">
        <v>-15</v>
      </c>
      <c r="U4596" t="str">
        <f>IF(Flights[[#This Row],[Arrival Delay]]="","Cancelled",IF(Flights[[#This Row],[Arrival Delay]]&gt;15,"Delayed","On time"))</f>
        <v>On time</v>
      </c>
      <c r="V4596" t="str">
        <f>IF(Flights[[#This Row],[Status]]&lt;&gt;"Delayed","",IF(Flights[[#This Row],[Arrival Delay]]&gt;120,"Severe",IF(Flights[[#This Row],[Arrival Delay]]&gt;60,"Major","Moderate")))</f>
        <v/>
      </c>
      <c r="X4596" t="str">
        <f>IF(OR(AND(Flights[[#This Row],[Status]]="Cancelled",Flights[[#This Row],[Cancellation Reason]]="Airline/Carrier"),Flights[[#This Row],[Delay Type]]="Severe"),"Yes","No")</f>
        <v>No</v>
      </c>
    </row>
    <row r="4597" spans="1:24" x14ac:dyDescent="0.25">
      <c r="A4597" s="3">
        <v>42341</v>
      </c>
      <c r="B4597">
        <f>WEEKNUM(Flights[[#This Row],[Date]],2)</f>
        <v>49</v>
      </c>
      <c r="C4597">
        <f>WEEKDAY(Flights[[#This Row],[Date]],2)</f>
        <v>4</v>
      </c>
      <c r="D4597" t="s">
        <v>1933</v>
      </c>
      <c r="E4597" t="s">
        <v>1994</v>
      </c>
      <c r="F4597" t="s">
        <v>0</v>
      </c>
      <c r="G4597" t="s">
        <v>9</v>
      </c>
      <c r="H4597" t="str">
        <f>_xlfn.XLOOKUP(Flights[[#This Row],[Destination]],Airports!$A$1:$A$77,Airports!$D$1:$D$77,"Code not found")</f>
        <v>San Francisco</v>
      </c>
      <c r="I4597" t="str" cm="1">
        <f t="array" ref="I4597">_xlfn.XLOOKUP(Flights[[#This Row],[Destination]],_xlfn._TRO_TRAILING(Airports!A:A),_xlfn._TRO_TRAILING(Airports!E:E),"Code not found")</f>
        <v>CA</v>
      </c>
      <c r="J4597" s="1">
        <v>0.48055555555555557</v>
      </c>
      <c r="K4597">
        <f>HOUR(Flights[[#This Row],[Scheduled Departure]])</f>
        <v>11</v>
      </c>
      <c r="L4597" s="1">
        <v>0</v>
      </c>
      <c r="O4597" s="14">
        <f>Flights[[#This Row],[Length (min)]]/60</f>
        <v>0</v>
      </c>
      <c r="P4597">
        <v>337</v>
      </c>
      <c r="Q4597" s="17" t="str">
        <f>IFERROR(Flights[[#This Row],[Distance]]/Flights[[#This Row],[Length (hr)]],"")</f>
        <v/>
      </c>
      <c r="R4597" s="1">
        <v>0.55208333333333337</v>
      </c>
      <c r="S4597" s="1">
        <v>0</v>
      </c>
      <c r="U4597" t="str">
        <f>IF(Flights[[#This Row],[Arrival Delay]]="","Cancelled",IF(Flights[[#This Row],[Arrival Delay]]&gt;15,"Delayed","On time"))</f>
        <v>Cancelled</v>
      </c>
      <c r="V4597" t="str">
        <f>IF(Flights[[#This Row],[Status]]&lt;&gt;"Delayed","",IF(Flights[[#This Row],[Arrival Delay]]&gt;120,"Severe",IF(Flights[[#This Row],[Arrival Delay]]&gt;60,"Major","Moderate")))</f>
        <v/>
      </c>
      <c r="W4597" t="s">
        <v>11</v>
      </c>
      <c r="X4597" t="str">
        <f>IF(OR(AND(Flights[[#This Row],[Status]]="Cancelled",Flights[[#This Row],[Cancellation Reason]]="Airline/Carrier"),Flights[[#This Row],[Delay Type]]="Severe"),"Yes","No")</f>
        <v>No</v>
      </c>
    </row>
    <row r="4598" spans="1:24" x14ac:dyDescent="0.25">
      <c r="A4598" s="3">
        <v>42341</v>
      </c>
      <c r="B4598">
        <f>WEEKNUM(Flights[[#This Row],[Date]],2)</f>
        <v>49</v>
      </c>
      <c r="C4598">
        <f>WEEKDAY(Flights[[#This Row],[Date]],2)</f>
        <v>4</v>
      </c>
      <c r="D4598" t="s">
        <v>515</v>
      </c>
      <c r="E4598" t="s">
        <v>1991</v>
      </c>
      <c r="F4598" t="s">
        <v>0</v>
      </c>
      <c r="G4598" t="s">
        <v>344</v>
      </c>
      <c r="H4598" t="str">
        <f>_xlfn.XLOOKUP(Flights[[#This Row],[Destination]],Airports!$A$1:$A$77,Airports!$D$1:$D$77,"Code not found")</f>
        <v>Seattle</v>
      </c>
      <c r="I4598" t="str" cm="1">
        <f t="array" ref="I4598">_xlfn.XLOOKUP(Flights[[#This Row],[Destination]],_xlfn._TRO_TRAILING(Airports!A:A),_xlfn._TRO_TRAILING(Airports!E:E),"Code not found")</f>
        <v>WA</v>
      </c>
      <c r="J4598" s="1">
        <v>0.4861111111111111</v>
      </c>
      <c r="K4598">
        <f>HOUR(Flights[[#This Row],[Scheduled Departure]])</f>
        <v>11</v>
      </c>
      <c r="L4598" s="1">
        <v>0.4826388888888889</v>
      </c>
      <c r="M4598">
        <v>-5</v>
      </c>
      <c r="N4598">
        <v>149</v>
      </c>
      <c r="O4598" s="14">
        <f>Flights[[#This Row],[Length (min)]]/60</f>
        <v>2.4833333333333334</v>
      </c>
      <c r="P4598">
        <v>954</v>
      </c>
      <c r="Q4598" s="17">
        <f>IFERROR(Flights[[#This Row],[Distance]]/Flights[[#This Row],[Length (hr)]],"")</f>
        <v>384.16107382550337</v>
      </c>
      <c r="R4598" s="1">
        <v>0.60347222222222219</v>
      </c>
      <c r="S4598" s="1">
        <v>0.58611111111111114</v>
      </c>
      <c r="T4598">
        <v>-25</v>
      </c>
      <c r="U4598" t="str">
        <f>IF(Flights[[#This Row],[Arrival Delay]]="","Cancelled",IF(Flights[[#This Row],[Arrival Delay]]&gt;15,"Delayed","On time"))</f>
        <v>On time</v>
      </c>
      <c r="V4598" t="str">
        <f>IF(Flights[[#This Row],[Status]]&lt;&gt;"Delayed","",IF(Flights[[#This Row],[Arrival Delay]]&gt;120,"Severe",IF(Flights[[#This Row],[Arrival Delay]]&gt;60,"Major","Moderate")))</f>
        <v/>
      </c>
      <c r="X4598" t="str">
        <f>IF(OR(AND(Flights[[#This Row],[Status]]="Cancelled",Flights[[#This Row],[Cancellation Reason]]="Airline/Carrier"),Flights[[#This Row],[Delay Type]]="Severe"),"Yes","No")</f>
        <v>No</v>
      </c>
    </row>
    <row r="4599" spans="1:24" x14ac:dyDescent="0.25">
      <c r="A4599" s="3">
        <v>42341</v>
      </c>
      <c r="B4599">
        <f>WEEKNUM(Flights[[#This Row],[Date]],2)</f>
        <v>49</v>
      </c>
      <c r="C4599">
        <f>WEEKDAY(Flights[[#This Row],[Date]],2)</f>
        <v>4</v>
      </c>
      <c r="D4599" t="s">
        <v>67</v>
      </c>
      <c r="E4599" t="s">
        <v>1987</v>
      </c>
      <c r="F4599" t="s">
        <v>0</v>
      </c>
      <c r="G4599" t="s">
        <v>4</v>
      </c>
      <c r="H4599" t="str">
        <f>_xlfn.XLOOKUP(Flights[[#This Row],[Destination]],Airports!$A$1:$A$77,Airports!$D$1:$D$77,"Code not found")</f>
        <v>Chicago</v>
      </c>
      <c r="I4599" t="str" cm="1">
        <f t="array" ref="I4599">_xlfn.XLOOKUP(Flights[[#This Row],[Destination]],_xlfn._TRO_TRAILING(Airports!A:A),_xlfn._TRO_TRAILING(Airports!E:E),"Code not found")</f>
        <v>IL</v>
      </c>
      <c r="J4599" s="1">
        <v>0.54166666666666663</v>
      </c>
      <c r="K4599">
        <f>HOUR(Flights[[#This Row],[Scheduled Departure]])</f>
        <v>13</v>
      </c>
      <c r="L4599" s="1">
        <v>0.53611111111111109</v>
      </c>
      <c r="M4599">
        <v>-8</v>
      </c>
      <c r="N4599">
        <v>240</v>
      </c>
      <c r="O4599" s="14">
        <f>Flights[[#This Row],[Length (min)]]/60</f>
        <v>4</v>
      </c>
      <c r="P4599">
        <v>1744</v>
      </c>
      <c r="Q4599" s="17">
        <f>IFERROR(Flights[[#This Row],[Distance]]/Flights[[#This Row],[Length (hr)]],"")</f>
        <v>436</v>
      </c>
      <c r="R4599" s="1">
        <v>0.80069444444444449</v>
      </c>
      <c r="S4599" s="1">
        <v>0.78611111111111109</v>
      </c>
      <c r="T4599">
        <v>-21</v>
      </c>
      <c r="U4599" t="str">
        <f>IF(Flights[[#This Row],[Arrival Delay]]="","Cancelled",IF(Flights[[#This Row],[Arrival Delay]]&gt;15,"Delayed","On time"))</f>
        <v>On time</v>
      </c>
      <c r="V4599" t="str">
        <f>IF(Flights[[#This Row],[Status]]&lt;&gt;"Delayed","",IF(Flights[[#This Row],[Arrival Delay]]&gt;120,"Severe",IF(Flights[[#This Row],[Arrival Delay]]&gt;60,"Major","Moderate")))</f>
        <v/>
      </c>
      <c r="X4599" t="str">
        <f>IF(OR(AND(Flights[[#This Row],[Status]]="Cancelled",Flights[[#This Row],[Cancellation Reason]]="Airline/Carrier"),Flights[[#This Row],[Delay Type]]="Severe"),"Yes","No")</f>
        <v>No</v>
      </c>
    </row>
    <row r="4600" spans="1:24" x14ac:dyDescent="0.25">
      <c r="A4600" s="3">
        <v>42341</v>
      </c>
      <c r="B4600">
        <f>WEEKNUM(Flights[[#This Row],[Date]],2)</f>
        <v>49</v>
      </c>
      <c r="C4600">
        <f>WEEKDAY(Flights[[#This Row],[Date]],2)</f>
        <v>4</v>
      </c>
      <c r="D4600" t="s">
        <v>1899</v>
      </c>
      <c r="E4600" t="s">
        <v>1995</v>
      </c>
      <c r="F4600" t="s">
        <v>0</v>
      </c>
      <c r="G4600" t="s">
        <v>316</v>
      </c>
      <c r="H4600" t="str">
        <f>_xlfn.XLOOKUP(Flights[[#This Row],[Destination]],Airports!$A$1:$A$77,Airports!$D$1:$D$77,"Code not found")</f>
        <v>New Orleans</v>
      </c>
      <c r="I4600" t="str" cm="1">
        <f t="array" ref="I4600">_xlfn.XLOOKUP(Flights[[#This Row],[Destination]],_xlfn._TRO_TRAILING(Airports!A:A),_xlfn._TRO_TRAILING(Airports!E:E),"Code not found")</f>
        <v>LA</v>
      </c>
      <c r="J4600" s="1">
        <v>0.68055555555555558</v>
      </c>
      <c r="K4600">
        <f>HOUR(Flights[[#This Row],[Scheduled Departure]])</f>
        <v>16</v>
      </c>
      <c r="L4600" s="1">
        <v>0.69861111111111107</v>
      </c>
      <c r="M4600">
        <v>26</v>
      </c>
      <c r="N4600">
        <v>196</v>
      </c>
      <c r="O4600" s="14">
        <f>Flights[[#This Row],[Length (min)]]/60</f>
        <v>3.2666666666666666</v>
      </c>
      <c r="P4600">
        <v>1670</v>
      </c>
      <c r="Q4600" s="17">
        <f>IFERROR(Flights[[#This Row],[Distance]]/Flights[[#This Row],[Length (hr)]],"")</f>
        <v>511.22448979591837</v>
      </c>
      <c r="R4600" s="1">
        <v>0.91319444444444442</v>
      </c>
      <c r="S4600" s="1">
        <v>0.91805555555555551</v>
      </c>
      <c r="T4600">
        <v>7</v>
      </c>
      <c r="U4600" t="str">
        <f>IF(Flights[[#This Row],[Arrival Delay]]="","Cancelled",IF(Flights[[#This Row],[Arrival Delay]]&gt;15,"Delayed","On time"))</f>
        <v>On time</v>
      </c>
      <c r="V4600" t="str">
        <f>IF(Flights[[#This Row],[Status]]&lt;&gt;"Delayed","",IF(Flights[[#This Row],[Arrival Delay]]&gt;120,"Severe",IF(Flights[[#This Row],[Arrival Delay]]&gt;60,"Major","Moderate")))</f>
        <v/>
      </c>
      <c r="X4600" t="str">
        <f>IF(OR(AND(Flights[[#This Row],[Status]]="Cancelled",Flights[[#This Row],[Cancellation Reason]]="Airline/Carrier"),Flights[[#This Row],[Delay Type]]="Severe"),"Yes","No")</f>
        <v>No</v>
      </c>
    </row>
    <row r="4601" spans="1:24" x14ac:dyDescent="0.25">
      <c r="A4601" s="3">
        <v>42341</v>
      </c>
      <c r="B4601">
        <f>WEEKNUM(Flights[[#This Row],[Date]],2)</f>
        <v>49</v>
      </c>
      <c r="C4601">
        <f>WEEKDAY(Flights[[#This Row],[Date]],2)</f>
        <v>4</v>
      </c>
      <c r="D4601" t="s">
        <v>599</v>
      </c>
      <c r="E4601" t="s">
        <v>1989</v>
      </c>
      <c r="F4601" t="s">
        <v>0</v>
      </c>
      <c r="G4601" t="s">
        <v>21</v>
      </c>
      <c r="H4601" t="str">
        <f>_xlfn.XLOOKUP(Flights[[#This Row],[Destination]],Airports!$A$1:$A$77,Airports!$D$1:$D$77,"Code not found")</f>
        <v>Lihue</v>
      </c>
      <c r="I4601" t="str" cm="1">
        <f t="array" ref="I4601">_xlfn.XLOOKUP(Flights[[#This Row],[Destination]],_xlfn._TRO_TRAILING(Airports!A:A),_xlfn._TRO_TRAILING(Airports!E:E),"Code not found")</f>
        <v>HI</v>
      </c>
      <c r="J4601" s="1">
        <v>0.70138888888888884</v>
      </c>
      <c r="K4601">
        <f>HOUR(Flights[[#This Row],[Scheduled Departure]])</f>
        <v>16</v>
      </c>
      <c r="L4601" s="1">
        <v>0.7006944444444444</v>
      </c>
      <c r="M4601">
        <v>-1</v>
      </c>
      <c r="N4601">
        <v>374</v>
      </c>
      <c r="O4601" s="14">
        <f>Flights[[#This Row],[Length (min)]]/60</f>
        <v>6.2333333333333334</v>
      </c>
      <c r="P4601">
        <v>2615</v>
      </c>
      <c r="Q4601" s="17">
        <f>IFERROR(Flights[[#This Row],[Distance]]/Flights[[#This Row],[Length (hr)]],"")</f>
        <v>419.51871657754009</v>
      </c>
      <c r="R4601" s="1">
        <v>0.87361111111111112</v>
      </c>
      <c r="S4601" s="1">
        <v>0.87708333333333333</v>
      </c>
      <c r="T4601">
        <v>5</v>
      </c>
      <c r="U4601" t="str">
        <f>IF(Flights[[#This Row],[Arrival Delay]]="","Cancelled",IF(Flights[[#This Row],[Arrival Delay]]&gt;15,"Delayed","On time"))</f>
        <v>On time</v>
      </c>
      <c r="V4601" t="str">
        <f>IF(Flights[[#This Row],[Status]]&lt;&gt;"Delayed","",IF(Flights[[#This Row],[Arrival Delay]]&gt;120,"Severe",IF(Flights[[#This Row],[Arrival Delay]]&gt;60,"Major","Moderate")))</f>
        <v/>
      </c>
      <c r="X4601" t="str">
        <f>IF(OR(AND(Flights[[#This Row],[Status]]="Cancelled",Flights[[#This Row],[Cancellation Reason]]="Airline/Carrier"),Flights[[#This Row],[Delay Type]]="Severe"),"Yes","No")</f>
        <v>No</v>
      </c>
    </row>
    <row r="4602" spans="1:24" x14ac:dyDescent="0.25">
      <c r="A4602" s="3">
        <v>42341</v>
      </c>
      <c r="B4602">
        <f>WEEKNUM(Flights[[#This Row],[Date]],2)</f>
        <v>49</v>
      </c>
      <c r="C4602">
        <f>WEEKDAY(Flights[[#This Row],[Date]],2)</f>
        <v>4</v>
      </c>
      <c r="D4602" t="s">
        <v>1902</v>
      </c>
      <c r="E4602" t="s">
        <v>1995</v>
      </c>
      <c r="F4602" t="s">
        <v>0</v>
      </c>
      <c r="G4602" t="s">
        <v>9</v>
      </c>
      <c r="H4602" t="str">
        <f>_xlfn.XLOOKUP(Flights[[#This Row],[Destination]],Airports!$A$1:$A$77,Airports!$D$1:$D$77,"Code not found")</f>
        <v>San Francisco</v>
      </c>
      <c r="I4602" t="str" cm="1">
        <f t="array" ref="I4602">_xlfn.XLOOKUP(Flights[[#This Row],[Destination]],_xlfn._TRO_TRAILING(Airports!A:A),_xlfn._TRO_TRAILING(Airports!E:E),"Code not found")</f>
        <v>CA</v>
      </c>
      <c r="J4602" s="1">
        <v>0.70833333333333337</v>
      </c>
      <c r="K4602">
        <f>HOUR(Flights[[#This Row],[Scheduled Departure]])</f>
        <v>17</v>
      </c>
      <c r="L4602" s="1">
        <v>0.75763888888888886</v>
      </c>
      <c r="M4602">
        <v>71</v>
      </c>
      <c r="N4602">
        <v>99</v>
      </c>
      <c r="O4602" s="14">
        <f>Flights[[#This Row],[Length (min)]]/60</f>
        <v>1.65</v>
      </c>
      <c r="P4602">
        <v>337</v>
      </c>
      <c r="Q4602" s="17">
        <f>IFERROR(Flights[[#This Row],[Distance]]/Flights[[#This Row],[Length (hr)]],"")</f>
        <v>204.24242424242425</v>
      </c>
      <c r="R4602" s="1">
        <v>0.76041666666666663</v>
      </c>
      <c r="S4602" s="1">
        <v>0.82638888888888884</v>
      </c>
      <c r="T4602">
        <v>95</v>
      </c>
      <c r="U4602" t="str">
        <f>IF(Flights[[#This Row],[Arrival Delay]]="","Cancelled",IF(Flights[[#This Row],[Arrival Delay]]&gt;15,"Delayed","On time"))</f>
        <v>Delayed</v>
      </c>
      <c r="V4602" t="str">
        <f>IF(Flights[[#This Row],[Status]]&lt;&gt;"Delayed","",IF(Flights[[#This Row],[Arrival Delay]]&gt;120,"Severe",IF(Flights[[#This Row],[Arrival Delay]]&gt;60,"Major","Moderate")))</f>
        <v>Major</v>
      </c>
      <c r="X4602" t="str">
        <f>IF(OR(AND(Flights[[#This Row],[Status]]="Cancelled",Flights[[#This Row],[Cancellation Reason]]="Airline/Carrier"),Flights[[#This Row],[Delay Type]]="Severe"),"Yes","No")</f>
        <v>No</v>
      </c>
    </row>
    <row r="4603" spans="1:24" x14ac:dyDescent="0.25">
      <c r="A4603" s="3">
        <v>42341</v>
      </c>
      <c r="B4603">
        <f>WEEKNUM(Flights[[#This Row],[Date]],2)</f>
        <v>49</v>
      </c>
      <c r="C4603">
        <f>WEEKDAY(Flights[[#This Row],[Date]],2)</f>
        <v>4</v>
      </c>
      <c r="D4603" t="s">
        <v>1380</v>
      </c>
      <c r="E4603" t="s">
        <v>1998</v>
      </c>
      <c r="F4603" t="s">
        <v>0</v>
      </c>
      <c r="G4603" t="s">
        <v>273</v>
      </c>
      <c r="H4603" t="str">
        <f>_xlfn.XLOOKUP(Flights[[#This Row],[Destination]],Airports!$A$1:$A$77,Airports!$D$1:$D$77,"Code not found")</f>
        <v>Denver</v>
      </c>
      <c r="I4603" t="str" cm="1">
        <f t="array" ref="I4603">_xlfn.XLOOKUP(Flights[[#This Row],[Destination]],_xlfn._TRO_TRAILING(Airports!A:A),_xlfn._TRO_TRAILING(Airports!E:E),"Code not found")</f>
        <v>CO</v>
      </c>
      <c r="J4603" s="1">
        <v>0.74652777777777779</v>
      </c>
      <c r="K4603">
        <f>HOUR(Flights[[#This Row],[Scheduled Departure]])</f>
        <v>17</v>
      </c>
      <c r="L4603" s="1">
        <v>0.75694444444444442</v>
      </c>
      <c r="M4603">
        <v>15</v>
      </c>
      <c r="N4603">
        <v>124</v>
      </c>
      <c r="O4603" s="14">
        <f>Flights[[#This Row],[Length (min)]]/60</f>
        <v>2.0666666666666669</v>
      </c>
      <c r="P4603">
        <v>862</v>
      </c>
      <c r="Q4603" s="17">
        <f>IFERROR(Flights[[#This Row],[Distance]]/Flights[[#This Row],[Length (hr)]],"")</f>
        <v>417.09677419354836</v>
      </c>
      <c r="R4603" s="1">
        <v>0.88263888888888886</v>
      </c>
      <c r="S4603" s="1">
        <v>0.88472222222222219</v>
      </c>
      <c r="T4603">
        <v>3</v>
      </c>
      <c r="U4603" t="str">
        <f>IF(Flights[[#This Row],[Arrival Delay]]="","Cancelled",IF(Flights[[#This Row],[Arrival Delay]]&gt;15,"Delayed","On time"))</f>
        <v>On time</v>
      </c>
      <c r="V4603" t="str">
        <f>IF(Flights[[#This Row],[Status]]&lt;&gt;"Delayed","",IF(Flights[[#This Row],[Arrival Delay]]&gt;120,"Severe",IF(Flights[[#This Row],[Arrival Delay]]&gt;60,"Major","Moderate")))</f>
        <v/>
      </c>
      <c r="X4603" t="str">
        <f>IF(OR(AND(Flights[[#This Row],[Status]]="Cancelled",Flights[[#This Row],[Cancellation Reason]]="Airline/Carrier"),Flights[[#This Row],[Delay Type]]="Severe"),"Yes","No")</f>
        <v>No</v>
      </c>
    </row>
    <row r="4604" spans="1:24" x14ac:dyDescent="0.25">
      <c r="A4604" s="3">
        <v>42341</v>
      </c>
      <c r="B4604">
        <f>WEEKNUM(Flights[[#This Row],[Date]],2)</f>
        <v>49</v>
      </c>
      <c r="C4604">
        <f>WEEKDAY(Flights[[#This Row],[Date]],2)</f>
        <v>4</v>
      </c>
      <c r="D4604" t="s">
        <v>640</v>
      </c>
      <c r="E4604" t="s">
        <v>1994</v>
      </c>
      <c r="F4604" t="s">
        <v>0</v>
      </c>
      <c r="G4604" t="s">
        <v>349</v>
      </c>
      <c r="H4604" t="str">
        <f>_xlfn.XLOOKUP(Flights[[#This Row],[Destination]],Airports!$A$1:$A$77,Airports!$D$1:$D$77,"Code not found")</f>
        <v>Salt Lake City</v>
      </c>
      <c r="I4604" t="str" cm="1">
        <f t="array" ref="I4604">_xlfn.XLOOKUP(Flights[[#This Row],[Destination]],_xlfn._TRO_TRAILING(Airports!A:A),_xlfn._TRO_TRAILING(Airports!E:E),"Code not found")</f>
        <v>UT</v>
      </c>
      <c r="J4604" s="1">
        <v>0.77847222222222223</v>
      </c>
      <c r="K4604">
        <f>HOUR(Flights[[#This Row],[Scheduled Departure]])</f>
        <v>18</v>
      </c>
      <c r="L4604" s="1">
        <v>0.77222222222222225</v>
      </c>
      <c r="M4604">
        <v>-9</v>
      </c>
      <c r="N4604">
        <v>101</v>
      </c>
      <c r="O4604" s="14">
        <f>Flights[[#This Row],[Length (min)]]/60</f>
        <v>1.6833333333333333</v>
      </c>
      <c r="P4604">
        <v>590</v>
      </c>
      <c r="Q4604" s="17">
        <f>IFERROR(Flights[[#This Row],[Distance]]/Flights[[#This Row],[Length (hr)]],"")</f>
        <v>350.49504950495049</v>
      </c>
      <c r="R4604" s="1">
        <v>0.8979166666666667</v>
      </c>
      <c r="S4604" s="1">
        <v>0.88402777777777775</v>
      </c>
      <c r="T4604">
        <v>-20</v>
      </c>
      <c r="U4604" t="str">
        <f>IF(Flights[[#This Row],[Arrival Delay]]="","Cancelled",IF(Flights[[#This Row],[Arrival Delay]]&gt;15,"Delayed","On time"))</f>
        <v>On time</v>
      </c>
      <c r="V4604" t="str">
        <f>IF(Flights[[#This Row],[Status]]&lt;&gt;"Delayed","",IF(Flights[[#This Row],[Arrival Delay]]&gt;120,"Severe",IF(Flights[[#This Row],[Arrival Delay]]&gt;60,"Major","Moderate")))</f>
        <v/>
      </c>
      <c r="X4604" t="str">
        <f>IF(OR(AND(Flights[[#This Row],[Status]]="Cancelled",Flights[[#This Row],[Cancellation Reason]]="Airline/Carrier"),Flights[[#This Row],[Delay Type]]="Severe"),"Yes","No")</f>
        <v>No</v>
      </c>
    </row>
    <row r="4605" spans="1:24" x14ac:dyDescent="0.25">
      <c r="A4605" s="3">
        <v>42341</v>
      </c>
      <c r="B4605">
        <f>WEEKNUM(Flights[[#This Row],[Date]],2)</f>
        <v>49</v>
      </c>
      <c r="C4605">
        <f>WEEKDAY(Flights[[#This Row],[Date]],2)</f>
        <v>4</v>
      </c>
      <c r="D4605" t="s">
        <v>1961</v>
      </c>
      <c r="E4605" t="s">
        <v>1994</v>
      </c>
      <c r="F4605" t="s">
        <v>0</v>
      </c>
      <c r="G4605" t="s">
        <v>340</v>
      </c>
      <c r="H4605" t="str">
        <f>_xlfn.XLOOKUP(Flights[[#This Row],[Destination]],Airports!$A$1:$A$77,Airports!$D$1:$D$77,"Code not found")</f>
        <v>San Antonio</v>
      </c>
      <c r="I4605" t="str" cm="1">
        <f t="array" ref="I4605">_xlfn.XLOOKUP(Flights[[#This Row],[Destination]],_xlfn._TRO_TRAILING(Airports!A:A),_xlfn._TRO_TRAILING(Airports!E:E),"Code not found")</f>
        <v>TX</v>
      </c>
      <c r="J4605" s="1">
        <v>0.81805555555555554</v>
      </c>
      <c r="K4605">
        <f>HOUR(Flights[[#This Row],[Scheduled Departure]])</f>
        <v>19</v>
      </c>
      <c r="L4605" s="1">
        <v>0.81666666666666665</v>
      </c>
      <c r="M4605">
        <v>-2</v>
      </c>
      <c r="N4605">
        <v>170</v>
      </c>
      <c r="O4605" s="14">
        <f>Flights[[#This Row],[Length (min)]]/60</f>
        <v>2.8333333333333335</v>
      </c>
      <c r="P4605">
        <v>1211</v>
      </c>
      <c r="Q4605" s="17">
        <f>IFERROR(Flights[[#This Row],[Distance]]/Flights[[#This Row],[Length (hr)]],"")</f>
        <v>427.41176470588232</v>
      </c>
      <c r="R4605" s="1">
        <v>2.013888888888889E-2</v>
      </c>
      <c r="S4605" s="1">
        <v>1.8055555555555554E-2</v>
      </c>
      <c r="T4605">
        <v>-3</v>
      </c>
      <c r="U4605" t="str">
        <f>IF(Flights[[#This Row],[Arrival Delay]]="","Cancelled",IF(Flights[[#This Row],[Arrival Delay]]&gt;15,"Delayed","On time"))</f>
        <v>On time</v>
      </c>
      <c r="V4605" t="str">
        <f>IF(Flights[[#This Row],[Status]]&lt;&gt;"Delayed","",IF(Flights[[#This Row],[Arrival Delay]]&gt;120,"Severe",IF(Flights[[#This Row],[Arrival Delay]]&gt;60,"Major","Moderate")))</f>
        <v/>
      </c>
      <c r="X4605" t="str">
        <f>IF(OR(AND(Flights[[#This Row],[Status]]="Cancelled",Flights[[#This Row],[Cancellation Reason]]="Airline/Carrier"),Flights[[#This Row],[Delay Type]]="Severe"),"Yes","No")</f>
        <v>No</v>
      </c>
    </row>
    <row r="4606" spans="1:24" x14ac:dyDescent="0.25">
      <c r="A4606" s="3">
        <v>42341</v>
      </c>
      <c r="B4606">
        <f>WEEKNUM(Flights[[#This Row],[Date]],2)</f>
        <v>49</v>
      </c>
      <c r="C4606">
        <f>WEEKDAY(Flights[[#This Row],[Date]],2)</f>
        <v>4</v>
      </c>
      <c r="D4606" t="s">
        <v>1976</v>
      </c>
      <c r="E4606" t="s">
        <v>1994</v>
      </c>
      <c r="F4606" t="s">
        <v>0</v>
      </c>
      <c r="G4606" t="s">
        <v>351</v>
      </c>
      <c r="H4606" t="str">
        <f>_xlfn.XLOOKUP(Flights[[#This Row],[Destination]],Airports!$A$1:$A$77,Airports!$D$1:$D$77,"Code not found")</f>
        <v>Sacramento</v>
      </c>
      <c r="I4606" t="str" cm="1">
        <f t="array" ref="I4606">_xlfn.XLOOKUP(Flights[[#This Row],[Destination]],_xlfn._TRO_TRAILING(Airports!A:A),_xlfn._TRO_TRAILING(Airports!E:E),"Code not found")</f>
        <v>CA</v>
      </c>
      <c r="J4606" s="1">
        <v>0.93055555555555558</v>
      </c>
      <c r="K4606">
        <f>HOUR(Flights[[#This Row],[Scheduled Departure]])</f>
        <v>22</v>
      </c>
      <c r="L4606" s="1">
        <v>0.92777777777777781</v>
      </c>
      <c r="M4606">
        <v>-4</v>
      </c>
      <c r="N4606">
        <v>94</v>
      </c>
      <c r="O4606" s="14">
        <f>Flights[[#This Row],[Length (min)]]/60</f>
        <v>1.5666666666666667</v>
      </c>
      <c r="P4606">
        <v>373</v>
      </c>
      <c r="Q4606" s="17">
        <f>IFERROR(Flights[[#This Row],[Distance]]/Flights[[#This Row],[Length (hr)]],"")</f>
        <v>238.08510638297872</v>
      </c>
      <c r="R4606" s="1">
        <v>0.99375000000000002</v>
      </c>
      <c r="S4606" s="1">
        <v>0.99305555555555558</v>
      </c>
      <c r="T4606">
        <v>-1</v>
      </c>
      <c r="U4606" t="str">
        <f>IF(Flights[[#This Row],[Arrival Delay]]="","Cancelled",IF(Flights[[#This Row],[Arrival Delay]]&gt;15,"Delayed","On time"))</f>
        <v>On time</v>
      </c>
      <c r="V4606" t="str">
        <f>IF(Flights[[#This Row],[Status]]&lt;&gt;"Delayed","",IF(Flights[[#This Row],[Arrival Delay]]&gt;120,"Severe",IF(Flights[[#This Row],[Arrival Delay]]&gt;60,"Major","Moderate")))</f>
        <v/>
      </c>
      <c r="X4606" t="str">
        <f>IF(OR(AND(Flights[[#This Row],[Status]]="Cancelled",Flights[[#This Row],[Cancellation Reason]]="Airline/Carrier"),Flights[[#This Row],[Delay Type]]="Severe"),"Yes","No")</f>
        <v>No</v>
      </c>
    </row>
    <row r="4607" spans="1:24" x14ac:dyDescent="0.25">
      <c r="A4607" s="3">
        <v>42341</v>
      </c>
      <c r="B4607">
        <f>WEEKNUM(Flights[[#This Row],[Date]],2)</f>
        <v>49</v>
      </c>
      <c r="C4607">
        <f>WEEKDAY(Flights[[#This Row],[Date]],2)</f>
        <v>4</v>
      </c>
      <c r="D4607" t="s">
        <v>1854</v>
      </c>
      <c r="E4607" t="s">
        <v>1992</v>
      </c>
      <c r="F4607" t="s">
        <v>0</v>
      </c>
      <c r="G4607" t="s">
        <v>12</v>
      </c>
      <c r="H4607" t="str">
        <f>_xlfn.XLOOKUP(Flights[[#This Row],[Destination]],Airports!$A$1:$A$77,Airports!$D$1:$D$77,"Code not found")</f>
        <v>New York</v>
      </c>
      <c r="I4607" t="str" cm="1">
        <f t="array" ref="I4607">_xlfn.XLOOKUP(Flights[[#This Row],[Destination]],_xlfn._TRO_TRAILING(Airports!A:A),_xlfn._TRO_TRAILING(Airports!E:E),"Code not found")</f>
        <v>NY</v>
      </c>
      <c r="J4607" s="1">
        <v>0.97569444444444442</v>
      </c>
      <c r="K4607">
        <f>HOUR(Flights[[#This Row],[Scheduled Departure]])</f>
        <v>23</v>
      </c>
      <c r="L4607" s="1">
        <v>0.97499999999999998</v>
      </c>
      <c r="M4607">
        <v>-1</v>
      </c>
      <c r="N4607">
        <v>308</v>
      </c>
      <c r="O4607" s="14">
        <f>Flights[[#This Row],[Length (min)]]/60</f>
        <v>5.1333333333333337</v>
      </c>
      <c r="P4607">
        <v>2475</v>
      </c>
      <c r="Q4607" s="17">
        <f>IFERROR(Flights[[#This Row],[Distance]]/Flights[[#This Row],[Length (hr)]],"")</f>
        <v>482.14285714285711</v>
      </c>
      <c r="R4607" s="1">
        <v>0.31458333333333333</v>
      </c>
      <c r="S4607" s="1">
        <v>0.31388888888888888</v>
      </c>
      <c r="T4607">
        <v>-1</v>
      </c>
      <c r="U4607" t="str">
        <f>IF(Flights[[#This Row],[Arrival Delay]]="","Cancelled",IF(Flights[[#This Row],[Arrival Delay]]&gt;15,"Delayed","On time"))</f>
        <v>On time</v>
      </c>
      <c r="V4607" t="str">
        <f>IF(Flights[[#This Row],[Status]]&lt;&gt;"Delayed","",IF(Flights[[#This Row],[Arrival Delay]]&gt;120,"Severe",IF(Flights[[#This Row],[Arrival Delay]]&gt;60,"Major","Moderate")))</f>
        <v/>
      </c>
      <c r="X4607" t="str">
        <f>IF(OR(AND(Flights[[#This Row],[Status]]="Cancelled",Flights[[#This Row],[Cancellation Reason]]="Airline/Carrier"),Flights[[#This Row],[Delay Type]]="Severe"),"Yes","No")</f>
        <v>No</v>
      </c>
    </row>
    <row r="4608" spans="1:24" x14ac:dyDescent="0.25">
      <c r="A4608" s="3">
        <v>42342</v>
      </c>
      <c r="B4608">
        <f>WEEKNUM(Flights[[#This Row],[Date]],2)</f>
        <v>49</v>
      </c>
      <c r="C4608">
        <f>WEEKDAY(Flights[[#This Row],[Date]],2)</f>
        <v>5</v>
      </c>
      <c r="D4608" t="s">
        <v>390</v>
      </c>
      <c r="E4608" t="s">
        <v>1991</v>
      </c>
      <c r="F4608" t="s">
        <v>0</v>
      </c>
      <c r="G4608" t="s">
        <v>344</v>
      </c>
      <c r="H4608" t="str">
        <f>_xlfn.XLOOKUP(Flights[[#This Row],[Destination]],Airports!$A$1:$A$77,Airports!$D$1:$D$77,"Code not found")</f>
        <v>Seattle</v>
      </c>
      <c r="I4608" t="str" cm="1">
        <f t="array" ref="I4608">_xlfn.XLOOKUP(Flights[[#This Row],[Destination]],_xlfn._TRO_TRAILING(Airports!A:A),_xlfn._TRO_TRAILING(Airports!E:E),"Code not found")</f>
        <v>WA</v>
      </c>
      <c r="J4608" s="1">
        <v>0.29166666666666669</v>
      </c>
      <c r="K4608">
        <f>HOUR(Flights[[#This Row],[Scheduled Departure]])</f>
        <v>7</v>
      </c>
      <c r="L4608" s="1">
        <v>0.28680555555555554</v>
      </c>
      <c r="M4608">
        <v>-7</v>
      </c>
      <c r="N4608">
        <v>171</v>
      </c>
      <c r="O4608" s="14">
        <f>Flights[[#This Row],[Length (min)]]/60</f>
        <v>2.85</v>
      </c>
      <c r="P4608">
        <v>954</v>
      </c>
      <c r="Q4608" s="17">
        <f>IFERROR(Flights[[#This Row],[Distance]]/Flights[[#This Row],[Length (hr)]],"")</f>
        <v>334.73684210526312</v>
      </c>
      <c r="R4608" s="1">
        <v>0.41319444444444442</v>
      </c>
      <c r="S4608" s="1">
        <v>0.40555555555555556</v>
      </c>
      <c r="T4608">
        <v>-11</v>
      </c>
      <c r="U4608" t="str">
        <f>IF(Flights[[#This Row],[Arrival Delay]]="","Cancelled",IF(Flights[[#This Row],[Arrival Delay]]&gt;15,"Delayed","On time"))</f>
        <v>On time</v>
      </c>
      <c r="V4608" t="str">
        <f>IF(Flights[[#This Row],[Status]]&lt;&gt;"Delayed","",IF(Flights[[#This Row],[Arrival Delay]]&gt;120,"Severe",IF(Flights[[#This Row],[Arrival Delay]]&gt;60,"Major","Moderate")))</f>
        <v/>
      </c>
      <c r="X4608" t="str">
        <f>IF(OR(AND(Flights[[#This Row],[Status]]="Cancelled",Flights[[#This Row],[Cancellation Reason]]="Airline/Carrier"),Flights[[#This Row],[Delay Type]]="Severe"),"Yes","No")</f>
        <v>No</v>
      </c>
    </row>
    <row r="4609" spans="1:24" x14ac:dyDescent="0.25">
      <c r="A4609" s="3">
        <v>42342</v>
      </c>
      <c r="B4609">
        <f>WEEKNUM(Flights[[#This Row],[Date]],2)</f>
        <v>49</v>
      </c>
      <c r="C4609">
        <f>WEEKDAY(Flights[[#This Row],[Date]],2)</f>
        <v>5</v>
      </c>
      <c r="D4609" t="s">
        <v>1749</v>
      </c>
      <c r="E4609" t="s">
        <v>1990</v>
      </c>
      <c r="F4609" t="s">
        <v>0</v>
      </c>
      <c r="G4609" t="s">
        <v>16</v>
      </c>
      <c r="H4609" t="str">
        <f>_xlfn.XLOOKUP(Flights[[#This Row],[Destination]],Airports!$A$1:$A$77,Airports!$D$1:$D$77,"Code not found")</f>
        <v>Dulles</v>
      </c>
      <c r="I4609" t="str" cm="1">
        <f t="array" ref="I4609">_xlfn.XLOOKUP(Flights[[#This Row],[Destination]],_xlfn._TRO_TRAILING(Airports!A:A),_xlfn._TRO_TRAILING(Airports!E:E),"Code not found")</f>
        <v>VA</v>
      </c>
      <c r="J4609" s="1">
        <v>0.31944444444444442</v>
      </c>
      <c r="K4609">
        <f>HOUR(Flights[[#This Row],[Scheduled Departure]])</f>
        <v>7</v>
      </c>
      <c r="L4609" s="1">
        <v>0.3125</v>
      </c>
      <c r="M4609">
        <v>-10</v>
      </c>
      <c r="N4609">
        <v>284</v>
      </c>
      <c r="O4609" s="14">
        <f>Flights[[#This Row],[Length (min)]]/60</f>
        <v>4.7333333333333334</v>
      </c>
      <c r="P4609">
        <v>2288</v>
      </c>
      <c r="Q4609" s="17">
        <f>IFERROR(Flights[[#This Row],[Distance]]/Flights[[#This Row],[Length (hr)]],"")</f>
        <v>483.38028169014086</v>
      </c>
      <c r="R4609" s="1">
        <v>0.65347222222222223</v>
      </c>
      <c r="S4609" s="1">
        <v>0.63472222222222219</v>
      </c>
      <c r="T4609">
        <v>-27</v>
      </c>
      <c r="U4609" t="str">
        <f>IF(Flights[[#This Row],[Arrival Delay]]="","Cancelled",IF(Flights[[#This Row],[Arrival Delay]]&gt;15,"Delayed","On time"))</f>
        <v>On time</v>
      </c>
      <c r="V4609" t="str">
        <f>IF(Flights[[#This Row],[Status]]&lt;&gt;"Delayed","",IF(Flights[[#This Row],[Arrival Delay]]&gt;120,"Severe",IF(Flights[[#This Row],[Arrival Delay]]&gt;60,"Major","Moderate")))</f>
        <v/>
      </c>
      <c r="X4609" t="str">
        <f>IF(OR(AND(Flights[[#This Row],[Status]]="Cancelled",Flights[[#This Row],[Cancellation Reason]]="Airline/Carrier"),Flights[[#This Row],[Delay Type]]="Severe"),"Yes","No")</f>
        <v>No</v>
      </c>
    </row>
    <row r="4610" spans="1:24" x14ac:dyDescent="0.25">
      <c r="A4610" s="3">
        <v>42342</v>
      </c>
      <c r="B4610">
        <f>WEEKNUM(Flights[[#This Row],[Date]],2)</f>
        <v>49</v>
      </c>
      <c r="C4610">
        <f>WEEKDAY(Flights[[#This Row],[Date]],2)</f>
        <v>5</v>
      </c>
      <c r="D4610" t="s">
        <v>416</v>
      </c>
      <c r="E4610" t="s">
        <v>1989</v>
      </c>
      <c r="F4610" t="s">
        <v>0</v>
      </c>
      <c r="G4610" t="s">
        <v>17</v>
      </c>
      <c r="H4610" t="str">
        <f>_xlfn.XLOOKUP(Flights[[#This Row],[Destination]],Airports!$A$1:$A$77,Airports!$D$1:$D$77,"Code not found")</f>
        <v>Honolulu</v>
      </c>
      <c r="I4610" t="str" cm="1">
        <f t="array" ref="I4610">_xlfn.XLOOKUP(Flights[[#This Row],[Destination]],_xlfn._TRO_TRAILING(Airports!A:A),_xlfn._TRO_TRAILING(Airports!E:E),"Code not found")</f>
        <v>HI</v>
      </c>
      <c r="J4610" s="1">
        <v>0.35416666666666669</v>
      </c>
      <c r="K4610">
        <f>HOUR(Flights[[#This Row],[Scheduled Departure]])</f>
        <v>8</v>
      </c>
      <c r="L4610" s="1">
        <v>0.35347222222222224</v>
      </c>
      <c r="M4610">
        <v>-1</v>
      </c>
      <c r="N4610">
        <v>353</v>
      </c>
      <c r="O4610" s="14">
        <f>Flights[[#This Row],[Length (min)]]/60</f>
        <v>5.8833333333333337</v>
      </c>
      <c r="P4610">
        <v>2556</v>
      </c>
      <c r="Q4610" s="17">
        <f>IFERROR(Flights[[#This Row],[Distance]]/Flights[[#This Row],[Length (hr)]],"")</f>
        <v>434.44759206798864</v>
      </c>
      <c r="R4610" s="1">
        <v>0.52083333333333337</v>
      </c>
      <c r="S4610" s="1">
        <v>0.51527777777777772</v>
      </c>
      <c r="T4610">
        <v>-8</v>
      </c>
      <c r="U4610" t="str">
        <f>IF(Flights[[#This Row],[Arrival Delay]]="","Cancelled",IF(Flights[[#This Row],[Arrival Delay]]&gt;15,"Delayed","On time"))</f>
        <v>On time</v>
      </c>
      <c r="V4610" t="str">
        <f>IF(Flights[[#This Row],[Status]]&lt;&gt;"Delayed","",IF(Flights[[#This Row],[Arrival Delay]]&gt;120,"Severe",IF(Flights[[#This Row],[Arrival Delay]]&gt;60,"Major","Moderate")))</f>
        <v/>
      </c>
      <c r="X4610" t="str">
        <f>IF(OR(AND(Flights[[#This Row],[Status]]="Cancelled",Flights[[#This Row],[Cancellation Reason]]="Airline/Carrier"),Flights[[#This Row],[Delay Type]]="Severe"),"Yes","No")</f>
        <v>No</v>
      </c>
    </row>
    <row r="4611" spans="1:24" x14ac:dyDescent="0.25">
      <c r="A4611" s="3">
        <v>42342</v>
      </c>
      <c r="B4611">
        <f>WEEKNUM(Flights[[#This Row],[Date]],2)</f>
        <v>49</v>
      </c>
      <c r="C4611">
        <f>WEEKDAY(Flights[[#This Row],[Date]],2)</f>
        <v>5</v>
      </c>
      <c r="D4611" t="s">
        <v>421</v>
      </c>
      <c r="E4611" t="s">
        <v>1996</v>
      </c>
      <c r="F4611" t="s">
        <v>0</v>
      </c>
      <c r="G4611" t="s">
        <v>13</v>
      </c>
      <c r="H4611" t="str">
        <f>_xlfn.XLOOKUP(Flights[[#This Row],[Destination]],Airports!$A$1:$A$77,Airports!$D$1:$D$77,"Code not found")</f>
        <v>Orlando</v>
      </c>
      <c r="I4611" t="str" cm="1">
        <f t="array" ref="I4611">_xlfn.XLOOKUP(Flights[[#This Row],[Destination]],_xlfn._TRO_TRAILING(Airports!A:A),_xlfn._TRO_TRAILING(Airports!E:E),"Code not found")</f>
        <v>FL</v>
      </c>
      <c r="J4611" s="1">
        <v>0.37152777777777779</v>
      </c>
      <c r="K4611">
        <f>HOUR(Flights[[#This Row],[Scheduled Departure]])</f>
        <v>8</v>
      </c>
      <c r="L4611" s="1">
        <v>0.37152777777777779</v>
      </c>
      <c r="M4611">
        <v>0</v>
      </c>
      <c r="N4611">
        <v>273</v>
      </c>
      <c r="O4611" s="14">
        <f>Flights[[#This Row],[Length (min)]]/60</f>
        <v>4.55</v>
      </c>
      <c r="P4611">
        <v>2218</v>
      </c>
      <c r="Q4611" s="17">
        <f>IFERROR(Flights[[#This Row],[Distance]]/Flights[[#This Row],[Length (hr)]],"")</f>
        <v>487.47252747252747</v>
      </c>
      <c r="R4611" s="1">
        <v>0.69097222222222221</v>
      </c>
      <c r="S4611" s="1">
        <v>0.68611111111111112</v>
      </c>
      <c r="T4611">
        <v>-7</v>
      </c>
      <c r="U4611" t="str">
        <f>IF(Flights[[#This Row],[Arrival Delay]]="","Cancelled",IF(Flights[[#This Row],[Arrival Delay]]&gt;15,"Delayed","On time"))</f>
        <v>On time</v>
      </c>
      <c r="V4611" t="str">
        <f>IF(Flights[[#This Row],[Status]]&lt;&gt;"Delayed","",IF(Flights[[#This Row],[Arrival Delay]]&gt;120,"Severe",IF(Flights[[#This Row],[Arrival Delay]]&gt;60,"Major","Moderate")))</f>
        <v/>
      </c>
      <c r="X4611" t="str">
        <f>IF(OR(AND(Flights[[#This Row],[Status]]="Cancelled",Flights[[#This Row],[Cancellation Reason]]="Airline/Carrier"),Flights[[#This Row],[Delay Type]]="Severe"),"Yes","No")</f>
        <v>No</v>
      </c>
    </row>
    <row r="4612" spans="1:24" x14ac:dyDescent="0.25">
      <c r="A4612" s="3">
        <v>42342</v>
      </c>
      <c r="B4612">
        <f>WEEKNUM(Flights[[#This Row],[Date]],2)</f>
        <v>49</v>
      </c>
      <c r="C4612">
        <f>WEEKDAY(Flights[[#This Row],[Date]],2)</f>
        <v>5</v>
      </c>
      <c r="D4612" t="s">
        <v>728</v>
      </c>
      <c r="E4612" t="s">
        <v>1995</v>
      </c>
      <c r="F4612" t="s">
        <v>0</v>
      </c>
      <c r="G4612" t="s">
        <v>316</v>
      </c>
      <c r="H4612" t="str">
        <f>_xlfn.XLOOKUP(Flights[[#This Row],[Destination]],Airports!$A$1:$A$77,Airports!$D$1:$D$77,"Code not found")</f>
        <v>New Orleans</v>
      </c>
      <c r="I4612" t="str" cm="1">
        <f t="array" ref="I4612">_xlfn.XLOOKUP(Flights[[#This Row],[Destination]],_xlfn._TRO_TRAILING(Airports!A:A),_xlfn._TRO_TRAILING(Airports!E:E),"Code not found")</f>
        <v>LA</v>
      </c>
      <c r="J4612" s="1">
        <v>0.44444444444444442</v>
      </c>
      <c r="K4612">
        <f>HOUR(Flights[[#This Row],[Scheduled Departure]])</f>
        <v>10</v>
      </c>
      <c r="L4612" s="1">
        <v>0.44444444444444442</v>
      </c>
      <c r="M4612">
        <v>0</v>
      </c>
      <c r="N4612">
        <v>202</v>
      </c>
      <c r="O4612" s="14">
        <f>Flights[[#This Row],[Length (min)]]/60</f>
        <v>3.3666666666666667</v>
      </c>
      <c r="P4612">
        <v>1670</v>
      </c>
      <c r="Q4612" s="17">
        <f>IFERROR(Flights[[#This Row],[Distance]]/Flights[[#This Row],[Length (hr)]],"")</f>
        <v>496.03960396039605</v>
      </c>
      <c r="R4612" s="1">
        <v>0.67361111111111116</v>
      </c>
      <c r="S4612" s="1">
        <v>0.66805555555555551</v>
      </c>
      <c r="T4612">
        <v>-8</v>
      </c>
      <c r="U4612" t="str">
        <f>IF(Flights[[#This Row],[Arrival Delay]]="","Cancelled",IF(Flights[[#This Row],[Arrival Delay]]&gt;15,"Delayed","On time"))</f>
        <v>On time</v>
      </c>
      <c r="V4612" t="str">
        <f>IF(Flights[[#This Row],[Status]]&lt;&gt;"Delayed","",IF(Flights[[#This Row],[Arrival Delay]]&gt;120,"Severe",IF(Flights[[#This Row],[Arrival Delay]]&gt;60,"Major","Moderate")))</f>
        <v/>
      </c>
      <c r="X4612" t="str">
        <f>IF(OR(AND(Flights[[#This Row],[Status]]="Cancelled",Flights[[#This Row],[Cancellation Reason]]="Airline/Carrier"),Flights[[#This Row],[Delay Type]]="Severe"),"Yes","No")</f>
        <v>No</v>
      </c>
    </row>
    <row r="4613" spans="1:24" x14ac:dyDescent="0.25">
      <c r="A4613" s="3">
        <v>42342</v>
      </c>
      <c r="B4613">
        <f>WEEKNUM(Flights[[#This Row],[Date]],2)</f>
        <v>49</v>
      </c>
      <c r="C4613">
        <f>WEEKDAY(Flights[[#This Row],[Date]],2)</f>
        <v>5</v>
      </c>
      <c r="D4613" t="s">
        <v>166</v>
      </c>
      <c r="E4613" t="s">
        <v>1987</v>
      </c>
      <c r="F4613" t="s">
        <v>0</v>
      </c>
      <c r="G4613" t="s">
        <v>15</v>
      </c>
      <c r="H4613" t="str">
        <f>_xlfn.XLOOKUP(Flights[[#This Row],[Destination]],Airports!$A$1:$A$77,Airports!$D$1:$D$77,"Code not found")</f>
        <v>Las Vegas</v>
      </c>
      <c r="I4613" t="str" cm="1">
        <f t="array" ref="I4613">_xlfn.XLOOKUP(Flights[[#This Row],[Destination]],_xlfn._TRO_TRAILING(Airports!A:A),_xlfn._TRO_TRAILING(Airports!E:E),"Code not found")</f>
        <v>NV</v>
      </c>
      <c r="J4613" s="1">
        <v>0.44791666666666669</v>
      </c>
      <c r="K4613">
        <f>HOUR(Flights[[#This Row],[Scheduled Departure]])</f>
        <v>10</v>
      </c>
      <c r="L4613" s="1">
        <v>0.4465277777777778</v>
      </c>
      <c r="M4613">
        <v>-2</v>
      </c>
      <c r="N4613">
        <v>71</v>
      </c>
      <c r="O4613" s="14">
        <f>Flights[[#This Row],[Length (min)]]/60</f>
        <v>1.1833333333333333</v>
      </c>
      <c r="P4613">
        <v>236</v>
      </c>
      <c r="Q4613" s="17">
        <f>IFERROR(Flights[[#This Row],[Distance]]/Flights[[#This Row],[Length (hr)]],"")</f>
        <v>199.43661971830986</v>
      </c>
      <c r="R4613" s="1">
        <v>0.50069444444444444</v>
      </c>
      <c r="S4613" s="1">
        <v>0.49583333333333335</v>
      </c>
      <c r="T4613">
        <v>-7</v>
      </c>
      <c r="U4613" t="str">
        <f>IF(Flights[[#This Row],[Arrival Delay]]="","Cancelled",IF(Flights[[#This Row],[Arrival Delay]]&gt;15,"Delayed","On time"))</f>
        <v>On time</v>
      </c>
      <c r="V4613" t="str">
        <f>IF(Flights[[#This Row],[Status]]&lt;&gt;"Delayed","",IF(Flights[[#This Row],[Arrival Delay]]&gt;120,"Severe",IF(Flights[[#This Row],[Arrival Delay]]&gt;60,"Major","Moderate")))</f>
        <v/>
      </c>
      <c r="X4613" t="str">
        <f>IF(OR(AND(Flights[[#This Row],[Status]]="Cancelled",Flights[[#This Row],[Cancellation Reason]]="Airline/Carrier"),Flights[[#This Row],[Delay Type]]="Severe"),"Yes","No")</f>
        <v>No</v>
      </c>
    </row>
    <row r="4614" spans="1:24" x14ac:dyDescent="0.25">
      <c r="A4614" s="3">
        <v>42342</v>
      </c>
      <c r="B4614">
        <f>WEEKNUM(Flights[[#This Row],[Date]],2)</f>
        <v>49</v>
      </c>
      <c r="C4614">
        <f>WEEKDAY(Flights[[#This Row],[Date]],2)</f>
        <v>5</v>
      </c>
      <c r="D4614" t="s">
        <v>1886</v>
      </c>
      <c r="E4614" t="s">
        <v>1995</v>
      </c>
      <c r="F4614" t="s">
        <v>0</v>
      </c>
      <c r="G4614" t="s">
        <v>29</v>
      </c>
      <c r="H4614" t="str">
        <f>_xlfn.XLOOKUP(Flights[[#This Row],[Destination]],Airports!$A$1:$A$77,Airports!$D$1:$D$77,"Code not found")</f>
        <v>Phoenix</v>
      </c>
      <c r="I4614" t="str" cm="1">
        <f t="array" ref="I4614">_xlfn.XLOOKUP(Flights[[#This Row],[Destination]],_xlfn._TRO_TRAILING(Airports!A:A),_xlfn._TRO_TRAILING(Airports!E:E),"Code not found")</f>
        <v>AZ</v>
      </c>
      <c r="J4614" s="1">
        <v>0.55555555555555558</v>
      </c>
      <c r="K4614">
        <f>HOUR(Flights[[#This Row],[Scheduled Departure]])</f>
        <v>13</v>
      </c>
      <c r="L4614" s="1">
        <v>0.56041666666666667</v>
      </c>
      <c r="M4614">
        <v>7</v>
      </c>
      <c r="N4614">
        <v>69</v>
      </c>
      <c r="O4614" s="14">
        <f>Flights[[#This Row],[Length (min)]]/60</f>
        <v>1.1499999999999999</v>
      </c>
      <c r="P4614">
        <v>370</v>
      </c>
      <c r="Q4614" s="17">
        <f>IFERROR(Flights[[#This Row],[Distance]]/Flights[[#This Row],[Length (hr)]],"")</f>
        <v>321.73913043478262</v>
      </c>
      <c r="R4614" s="1">
        <v>0.64930555555555558</v>
      </c>
      <c r="S4614" s="1">
        <v>0.65</v>
      </c>
      <c r="T4614">
        <v>1</v>
      </c>
      <c r="U4614" t="str">
        <f>IF(Flights[[#This Row],[Arrival Delay]]="","Cancelled",IF(Flights[[#This Row],[Arrival Delay]]&gt;15,"Delayed","On time"))</f>
        <v>On time</v>
      </c>
      <c r="V4614" t="str">
        <f>IF(Flights[[#This Row],[Status]]&lt;&gt;"Delayed","",IF(Flights[[#This Row],[Arrival Delay]]&gt;120,"Severe",IF(Flights[[#This Row],[Arrival Delay]]&gt;60,"Major","Moderate")))</f>
        <v/>
      </c>
      <c r="X4614" t="str">
        <f>IF(OR(AND(Flights[[#This Row],[Status]]="Cancelled",Flights[[#This Row],[Cancellation Reason]]="Airline/Carrier"),Flights[[#This Row],[Delay Type]]="Severe"),"Yes","No")</f>
        <v>No</v>
      </c>
    </row>
    <row r="4615" spans="1:24" x14ac:dyDescent="0.25">
      <c r="A4615" s="3">
        <v>42342</v>
      </c>
      <c r="B4615">
        <f>WEEKNUM(Flights[[#This Row],[Date]],2)</f>
        <v>49</v>
      </c>
      <c r="C4615">
        <f>WEEKDAY(Flights[[#This Row],[Date]],2)</f>
        <v>5</v>
      </c>
      <c r="D4615" t="s">
        <v>1887</v>
      </c>
      <c r="E4615" t="s">
        <v>1995</v>
      </c>
      <c r="F4615" t="s">
        <v>0</v>
      </c>
      <c r="G4615" t="s">
        <v>9</v>
      </c>
      <c r="H4615" t="str">
        <f>_xlfn.XLOOKUP(Flights[[#This Row],[Destination]],Airports!$A$1:$A$77,Airports!$D$1:$D$77,"Code not found")</f>
        <v>San Francisco</v>
      </c>
      <c r="I4615" t="str" cm="1">
        <f t="array" ref="I4615">_xlfn.XLOOKUP(Flights[[#This Row],[Destination]],_xlfn._TRO_TRAILING(Airports!A:A),_xlfn._TRO_TRAILING(Airports!E:E),"Code not found")</f>
        <v>CA</v>
      </c>
      <c r="J4615" s="1">
        <v>0.56597222222222221</v>
      </c>
      <c r="K4615">
        <f>HOUR(Flights[[#This Row],[Scheduled Departure]])</f>
        <v>13</v>
      </c>
      <c r="L4615" s="1">
        <v>0.60138888888888886</v>
      </c>
      <c r="M4615">
        <v>51</v>
      </c>
      <c r="N4615">
        <v>71</v>
      </c>
      <c r="O4615" s="14">
        <f>Flights[[#This Row],[Length (min)]]/60</f>
        <v>1.1833333333333333</v>
      </c>
      <c r="P4615">
        <v>337</v>
      </c>
      <c r="Q4615" s="17">
        <f>IFERROR(Flights[[#This Row],[Distance]]/Flights[[#This Row],[Length (hr)]],"")</f>
        <v>284.78873239436621</v>
      </c>
      <c r="R4615" s="1">
        <v>0.61805555555555558</v>
      </c>
      <c r="S4615" s="1">
        <v>0.65069444444444446</v>
      </c>
      <c r="T4615">
        <v>47</v>
      </c>
      <c r="U4615" t="str">
        <f>IF(Flights[[#This Row],[Arrival Delay]]="","Cancelled",IF(Flights[[#This Row],[Arrival Delay]]&gt;15,"Delayed","On time"))</f>
        <v>Delayed</v>
      </c>
      <c r="V4615" t="str">
        <f>IF(Flights[[#This Row],[Status]]&lt;&gt;"Delayed","",IF(Flights[[#This Row],[Arrival Delay]]&gt;120,"Severe",IF(Flights[[#This Row],[Arrival Delay]]&gt;60,"Major","Moderate")))</f>
        <v>Moderate</v>
      </c>
      <c r="X4615" t="str">
        <f>IF(OR(AND(Flights[[#This Row],[Status]]="Cancelled",Flights[[#This Row],[Cancellation Reason]]="Airline/Carrier"),Flights[[#This Row],[Delay Type]]="Severe"),"Yes","No")</f>
        <v>No</v>
      </c>
    </row>
    <row r="4616" spans="1:24" x14ac:dyDescent="0.25">
      <c r="A4616" s="3">
        <v>42342</v>
      </c>
      <c r="B4616">
        <f>WEEKNUM(Flights[[#This Row],[Date]],2)</f>
        <v>49</v>
      </c>
      <c r="C4616">
        <f>WEEKDAY(Flights[[#This Row],[Date]],2)</f>
        <v>5</v>
      </c>
      <c r="D4616" t="s">
        <v>1895</v>
      </c>
      <c r="E4616" t="s">
        <v>1995</v>
      </c>
      <c r="F4616" t="s">
        <v>0</v>
      </c>
      <c r="G4616" t="s">
        <v>347</v>
      </c>
      <c r="H4616" t="str">
        <f>_xlfn.XLOOKUP(Flights[[#This Row],[Destination]],Airports!$A$1:$A$77,Airports!$D$1:$D$77,"Code not found")</f>
        <v>San Jose</v>
      </c>
      <c r="I4616" t="str" cm="1">
        <f t="array" ref="I4616">_xlfn.XLOOKUP(Flights[[#This Row],[Destination]],_xlfn._TRO_TRAILING(Airports!A:A),_xlfn._TRO_TRAILING(Airports!E:E),"Code not found")</f>
        <v>CA</v>
      </c>
      <c r="J4616" s="1">
        <v>0.63541666666666663</v>
      </c>
      <c r="K4616">
        <f>HOUR(Flights[[#This Row],[Scheduled Departure]])</f>
        <v>15</v>
      </c>
      <c r="L4616" s="1">
        <v>0.64097222222222228</v>
      </c>
      <c r="M4616">
        <v>8</v>
      </c>
      <c r="N4616">
        <v>66</v>
      </c>
      <c r="O4616" s="14">
        <f>Flights[[#This Row],[Length (min)]]/60</f>
        <v>1.1000000000000001</v>
      </c>
      <c r="P4616">
        <v>308</v>
      </c>
      <c r="Q4616" s="17">
        <f>IFERROR(Flights[[#This Row],[Distance]]/Flights[[#This Row],[Length (hr)]],"")</f>
        <v>280</v>
      </c>
      <c r="R4616" s="1">
        <v>0.68055555555555558</v>
      </c>
      <c r="S4616" s="1">
        <v>0.68680555555555556</v>
      </c>
      <c r="T4616">
        <v>9</v>
      </c>
      <c r="U4616" t="str">
        <f>IF(Flights[[#This Row],[Arrival Delay]]="","Cancelled",IF(Flights[[#This Row],[Arrival Delay]]&gt;15,"Delayed","On time"))</f>
        <v>On time</v>
      </c>
      <c r="V4616" t="str">
        <f>IF(Flights[[#This Row],[Status]]&lt;&gt;"Delayed","",IF(Flights[[#This Row],[Arrival Delay]]&gt;120,"Severe",IF(Flights[[#This Row],[Arrival Delay]]&gt;60,"Major","Moderate")))</f>
        <v/>
      </c>
      <c r="X4616" t="str">
        <f>IF(OR(AND(Flights[[#This Row],[Status]]="Cancelled",Flights[[#This Row],[Cancellation Reason]]="Airline/Carrier"),Flights[[#This Row],[Delay Type]]="Severe"),"Yes","No")</f>
        <v>No</v>
      </c>
    </row>
    <row r="4617" spans="1:24" x14ac:dyDescent="0.25">
      <c r="A4617" s="3">
        <v>42342</v>
      </c>
      <c r="B4617">
        <f>WEEKNUM(Flights[[#This Row],[Date]],2)</f>
        <v>49</v>
      </c>
      <c r="C4617">
        <f>WEEKDAY(Flights[[#This Row],[Date]],2)</f>
        <v>5</v>
      </c>
      <c r="D4617" t="s">
        <v>730</v>
      </c>
      <c r="E4617" t="s">
        <v>1989</v>
      </c>
      <c r="F4617" t="s">
        <v>0</v>
      </c>
      <c r="G4617" t="s">
        <v>314</v>
      </c>
      <c r="H4617" t="str">
        <f>_xlfn.XLOOKUP(Flights[[#This Row],[Destination]],Airports!$A$1:$A$77,Airports!$D$1:$D$77,"Code not found")</f>
        <v>Minneapolis</v>
      </c>
      <c r="I4617" t="str" cm="1">
        <f t="array" ref="I4617">_xlfn.XLOOKUP(Flights[[#This Row],[Destination]],_xlfn._TRO_TRAILING(Airports!A:A),_xlfn._TRO_TRAILING(Airports!E:E),"Code not found")</f>
        <v>MN</v>
      </c>
      <c r="J4617" s="1">
        <v>0.63749999999999996</v>
      </c>
      <c r="K4617">
        <f>HOUR(Flights[[#This Row],[Scheduled Departure]])</f>
        <v>15</v>
      </c>
      <c r="L4617" s="1">
        <v>0.63541666666666663</v>
      </c>
      <c r="M4617">
        <v>-3</v>
      </c>
      <c r="N4617">
        <v>190</v>
      </c>
      <c r="O4617" s="14">
        <f>Flights[[#This Row],[Length (min)]]/60</f>
        <v>3.1666666666666665</v>
      </c>
      <c r="P4617">
        <v>1535</v>
      </c>
      <c r="Q4617" s="17">
        <f>IFERROR(Flights[[#This Row],[Distance]]/Flights[[#This Row],[Length (hr)]],"")</f>
        <v>484.73684210526318</v>
      </c>
      <c r="R4617" s="1">
        <v>0.87013888888888891</v>
      </c>
      <c r="S4617" s="1">
        <v>0.85069444444444442</v>
      </c>
      <c r="T4617">
        <v>-28</v>
      </c>
      <c r="U4617" t="str">
        <f>IF(Flights[[#This Row],[Arrival Delay]]="","Cancelled",IF(Flights[[#This Row],[Arrival Delay]]&gt;15,"Delayed","On time"))</f>
        <v>On time</v>
      </c>
      <c r="V4617" t="str">
        <f>IF(Flights[[#This Row],[Status]]&lt;&gt;"Delayed","",IF(Flights[[#This Row],[Arrival Delay]]&gt;120,"Severe",IF(Flights[[#This Row],[Arrival Delay]]&gt;60,"Major","Moderate")))</f>
        <v/>
      </c>
      <c r="X4617" t="str">
        <f>IF(OR(AND(Flights[[#This Row],[Status]]="Cancelled",Flights[[#This Row],[Cancellation Reason]]="Airline/Carrier"),Flights[[#This Row],[Delay Type]]="Severe"),"Yes","No")</f>
        <v>No</v>
      </c>
    </row>
    <row r="4618" spans="1:24" x14ac:dyDescent="0.25">
      <c r="A4618" s="3">
        <v>42342</v>
      </c>
      <c r="B4618">
        <f>WEEKNUM(Flights[[#This Row],[Date]],2)</f>
        <v>49</v>
      </c>
      <c r="C4618">
        <f>WEEKDAY(Flights[[#This Row],[Date]],2)</f>
        <v>5</v>
      </c>
      <c r="D4618" t="s">
        <v>583</v>
      </c>
      <c r="E4618" t="s">
        <v>1996</v>
      </c>
      <c r="F4618" t="s">
        <v>0</v>
      </c>
      <c r="G4618" t="s">
        <v>270</v>
      </c>
      <c r="H4618" t="str">
        <f>_xlfn.XLOOKUP(Flights[[#This Row],[Destination]],Airports!$A$1:$A$77,Airports!$D$1:$D$77,"Code not found")</f>
        <v>Dallas</v>
      </c>
      <c r="I4618" t="str" cm="1">
        <f t="array" ref="I4618">_xlfn.XLOOKUP(Flights[[#This Row],[Destination]],_xlfn._TRO_TRAILING(Airports!A:A),_xlfn._TRO_TRAILING(Airports!E:E),"Code not found")</f>
        <v>TX</v>
      </c>
      <c r="J4618" s="1">
        <v>0.72916666666666663</v>
      </c>
      <c r="K4618">
        <f>HOUR(Flights[[#This Row],[Scheduled Departure]])</f>
        <v>17</v>
      </c>
      <c r="L4618" s="1">
        <v>0.72986111111111107</v>
      </c>
      <c r="M4618">
        <v>1</v>
      </c>
      <c r="N4618">
        <v>160</v>
      </c>
      <c r="O4618" s="14">
        <f>Flights[[#This Row],[Length (min)]]/60</f>
        <v>2.6666666666666665</v>
      </c>
      <c r="P4618">
        <v>1246</v>
      </c>
      <c r="Q4618" s="17">
        <f>IFERROR(Flights[[#This Row],[Distance]]/Flights[[#This Row],[Length (hr)]],"")</f>
        <v>467.25</v>
      </c>
      <c r="R4618" s="1">
        <v>0.9375</v>
      </c>
      <c r="S4618" s="1">
        <v>0.9243055555555556</v>
      </c>
      <c r="T4618">
        <v>-19</v>
      </c>
      <c r="U4618" t="str">
        <f>IF(Flights[[#This Row],[Arrival Delay]]="","Cancelled",IF(Flights[[#This Row],[Arrival Delay]]&gt;15,"Delayed","On time"))</f>
        <v>On time</v>
      </c>
      <c r="V4618" t="str">
        <f>IF(Flights[[#This Row],[Status]]&lt;&gt;"Delayed","",IF(Flights[[#This Row],[Arrival Delay]]&gt;120,"Severe",IF(Flights[[#This Row],[Arrival Delay]]&gt;60,"Major","Moderate")))</f>
        <v/>
      </c>
      <c r="X4618" t="str">
        <f>IF(OR(AND(Flights[[#This Row],[Status]]="Cancelled",Flights[[#This Row],[Cancellation Reason]]="Airline/Carrier"),Flights[[#This Row],[Delay Type]]="Severe"),"Yes","No")</f>
        <v>No</v>
      </c>
    </row>
    <row r="4619" spans="1:24" x14ac:dyDescent="0.25">
      <c r="A4619" s="3">
        <v>42342</v>
      </c>
      <c r="B4619">
        <f>WEEKNUM(Flights[[#This Row],[Date]],2)</f>
        <v>49</v>
      </c>
      <c r="C4619">
        <f>WEEKDAY(Flights[[#This Row],[Date]],2)</f>
        <v>5</v>
      </c>
      <c r="D4619" t="s">
        <v>735</v>
      </c>
      <c r="E4619" t="s">
        <v>1989</v>
      </c>
      <c r="F4619" t="s">
        <v>0</v>
      </c>
      <c r="G4619" t="s">
        <v>349</v>
      </c>
      <c r="H4619" t="str">
        <f>_xlfn.XLOOKUP(Flights[[#This Row],[Destination]],Airports!$A$1:$A$77,Airports!$D$1:$D$77,"Code not found")</f>
        <v>Salt Lake City</v>
      </c>
      <c r="I4619" t="str" cm="1">
        <f t="array" ref="I4619">_xlfn.XLOOKUP(Flights[[#This Row],[Destination]],_xlfn._TRO_TRAILING(Airports!A:A),_xlfn._TRO_TRAILING(Airports!E:E),"Code not found")</f>
        <v>UT</v>
      </c>
      <c r="J4619" s="1">
        <v>0.77847222222222223</v>
      </c>
      <c r="K4619">
        <f>HOUR(Flights[[#This Row],[Scheduled Departure]])</f>
        <v>18</v>
      </c>
      <c r="L4619" s="1">
        <v>0.77847222222222223</v>
      </c>
      <c r="M4619">
        <v>0</v>
      </c>
      <c r="N4619">
        <v>100</v>
      </c>
      <c r="O4619" s="14">
        <f>Flights[[#This Row],[Length (min)]]/60</f>
        <v>1.6666666666666667</v>
      </c>
      <c r="P4619">
        <v>590</v>
      </c>
      <c r="Q4619" s="17">
        <f>IFERROR(Flights[[#This Row],[Distance]]/Flights[[#This Row],[Length (hr)]],"")</f>
        <v>354</v>
      </c>
      <c r="R4619" s="1">
        <v>0.89652777777777781</v>
      </c>
      <c r="S4619" s="1">
        <v>0.88958333333333328</v>
      </c>
      <c r="T4619">
        <v>-10</v>
      </c>
      <c r="U4619" t="str">
        <f>IF(Flights[[#This Row],[Arrival Delay]]="","Cancelled",IF(Flights[[#This Row],[Arrival Delay]]&gt;15,"Delayed","On time"))</f>
        <v>On time</v>
      </c>
      <c r="V4619" t="str">
        <f>IF(Flights[[#This Row],[Status]]&lt;&gt;"Delayed","",IF(Flights[[#This Row],[Arrival Delay]]&gt;120,"Severe",IF(Flights[[#This Row],[Arrival Delay]]&gt;60,"Major","Moderate")))</f>
        <v/>
      </c>
      <c r="X4619" t="str">
        <f>IF(OR(AND(Flights[[#This Row],[Status]]="Cancelled",Flights[[#This Row],[Cancellation Reason]]="Airline/Carrier"),Flights[[#This Row],[Delay Type]]="Severe"),"Yes","No")</f>
        <v>No</v>
      </c>
    </row>
    <row r="4620" spans="1:24" x14ac:dyDescent="0.25">
      <c r="A4620" s="3">
        <v>42342</v>
      </c>
      <c r="B4620">
        <f>WEEKNUM(Flights[[#This Row],[Date]],2)</f>
        <v>49</v>
      </c>
      <c r="C4620">
        <f>WEEKDAY(Flights[[#This Row],[Date]],2)</f>
        <v>5</v>
      </c>
      <c r="D4620" t="s">
        <v>528</v>
      </c>
      <c r="E4620" t="s">
        <v>1994</v>
      </c>
      <c r="F4620" t="s">
        <v>0</v>
      </c>
      <c r="G4620" t="s">
        <v>331</v>
      </c>
      <c r="H4620" t="str">
        <f>_xlfn.XLOOKUP(Flights[[#This Row],[Destination]],Airports!$A$1:$A$77,Airports!$D$1:$D$77,"Code not found")</f>
        <v>Palm Springs</v>
      </c>
      <c r="I4620" t="str" cm="1">
        <f t="array" ref="I4620">_xlfn.XLOOKUP(Flights[[#This Row],[Destination]],_xlfn._TRO_TRAILING(Airports!A:A),_xlfn._TRO_TRAILING(Airports!E:E),"Code not found")</f>
        <v>CA</v>
      </c>
      <c r="J4620" s="1">
        <v>0.83680555555555558</v>
      </c>
      <c r="K4620">
        <f>HOUR(Flights[[#This Row],[Scheduled Departure]])</f>
        <v>20</v>
      </c>
      <c r="L4620" s="1">
        <v>0.83263888888888893</v>
      </c>
      <c r="M4620">
        <v>-6</v>
      </c>
      <c r="N4620">
        <v>50</v>
      </c>
      <c r="O4620" s="14">
        <f>Flights[[#This Row],[Length (min)]]/60</f>
        <v>0.83333333333333337</v>
      </c>
      <c r="P4620">
        <v>110</v>
      </c>
      <c r="Q4620" s="17">
        <f>IFERROR(Flights[[#This Row],[Distance]]/Flights[[#This Row],[Length (hr)]],"")</f>
        <v>132</v>
      </c>
      <c r="R4620" s="1">
        <v>0.875</v>
      </c>
      <c r="S4620" s="1">
        <v>0.86736111111111114</v>
      </c>
      <c r="T4620">
        <v>-11</v>
      </c>
      <c r="U4620" t="str">
        <f>IF(Flights[[#This Row],[Arrival Delay]]="","Cancelled",IF(Flights[[#This Row],[Arrival Delay]]&gt;15,"Delayed","On time"))</f>
        <v>On time</v>
      </c>
      <c r="V4620" t="str">
        <f>IF(Flights[[#This Row],[Status]]&lt;&gt;"Delayed","",IF(Flights[[#This Row],[Arrival Delay]]&gt;120,"Severe",IF(Flights[[#This Row],[Arrival Delay]]&gt;60,"Major","Moderate")))</f>
        <v/>
      </c>
      <c r="X4620" t="str">
        <f>IF(OR(AND(Flights[[#This Row],[Status]]="Cancelled",Flights[[#This Row],[Cancellation Reason]]="Airline/Carrier"),Flights[[#This Row],[Delay Type]]="Severe"),"Yes","No")</f>
        <v>No</v>
      </c>
    </row>
    <row r="4621" spans="1:24" x14ac:dyDescent="0.25">
      <c r="A4621" s="3">
        <v>42342</v>
      </c>
      <c r="B4621">
        <f>WEEKNUM(Flights[[#This Row],[Date]],2)</f>
        <v>49</v>
      </c>
      <c r="C4621">
        <f>WEEKDAY(Flights[[#This Row],[Date]],2)</f>
        <v>5</v>
      </c>
      <c r="D4621" t="s">
        <v>669</v>
      </c>
      <c r="E4621" t="s">
        <v>1992</v>
      </c>
      <c r="F4621" t="s">
        <v>0</v>
      </c>
      <c r="G4621" t="s">
        <v>285</v>
      </c>
      <c r="H4621" t="str">
        <f>_xlfn.XLOOKUP(Flights[[#This Row],[Destination]],Airports!$A$1:$A$77,Airports!$D$1:$D$77,"Code not found")</f>
        <v>Fort Lauderdale</v>
      </c>
      <c r="I4621" t="str" cm="1">
        <f t="array" ref="I4621">_xlfn.XLOOKUP(Flights[[#This Row],[Destination]],_xlfn._TRO_TRAILING(Airports!A:A),_xlfn._TRO_TRAILING(Airports!E:E),"Code not found")</f>
        <v>FL</v>
      </c>
      <c r="J4621" s="1">
        <v>0.9506944444444444</v>
      </c>
      <c r="K4621">
        <f>HOUR(Flights[[#This Row],[Scheduled Departure]])</f>
        <v>22</v>
      </c>
      <c r="L4621" s="1">
        <v>0.95347222222222228</v>
      </c>
      <c r="M4621">
        <v>4</v>
      </c>
      <c r="N4621">
        <v>291</v>
      </c>
      <c r="O4621" s="14">
        <f>Flights[[#This Row],[Length (min)]]/60</f>
        <v>4.8499999999999996</v>
      </c>
      <c r="P4621">
        <v>2343</v>
      </c>
      <c r="Q4621" s="17">
        <f>IFERROR(Flights[[#This Row],[Distance]]/Flights[[#This Row],[Length (hr)]],"")</f>
        <v>483.09278350515467</v>
      </c>
      <c r="R4621" s="1">
        <v>0.2722222222222222</v>
      </c>
      <c r="S4621" s="1">
        <v>0.28055555555555556</v>
      </c>
      <c r="T4621">
        <v>12</v>
      </c>
      <c r="U4621" t="str">
        <f>IF(Flights[[#This Row],[Arrival Delay]]="","Cancelled",IF(Flights[[#This Row],[Arrival Delay]]&gt;15,"Delayed","On time"))</f>
        <v>On time</v>
      </c>
      <c r="V4621" t="str">
        <f>IF(Flights[[#This Row],[Status]]&lt;&gt;"Delayed","",IF(Flights[[#This Row],[Arrival Delay]]&gt;120,"Severe",IF(Flights[[#This Row],[Arrival Delay]]&gt;60,"Major","Moderate")))</f>
        <v/>
      </c>
      <c r="X4621" t="str">
        <f>IF(OR(AND(Flights[[#This Row],[Status]]="Cancelled",Flights[[#This Row],[Cancellation Reason]]="Airline/Carrier"),Flights[[#This Row],[Delay Type]]="Severe"),"Yes","No")</f>
        <v>No</v>
      </c>
    </row>
    <row r="4622" spans="1:24" x14ac:dyDescent="0.25">
      <c r="A4622" s="3">
        <v>42343</v>
      </c>
      <c r="B4622">
        <f>WEEKNUM(Flights[[#This Row],[Date]],2)</f>
        <v>49</v>
      </c>
      <c r="C4622">
        <f>WEEKDAY(Flights[[#This Row],[Date]],2)</f>
        <v>6</v>
      </c>
      <c r="D4622" t="s">
        <v>1923</v>
      </c>
      <c r="E4622" t="s">
        <v>1989</v>
      </c>
      <c r="F4622" t="s">
        <v>0</v>
      </c>
      <c r="G4622" t="s">
        <v>314</v>
      </c>
      <c r="H4622" t="str">
        <f>_xlfn.XLOOKUP(Flights[[#This Row],[Destination]],Airports!$A$1:$A$77,Airports!$D$1:$D$77,"Code not found")</f>
        <v>Minneapolis</v>
      </c>
      <c r="I4622" t="str" cm="1">
        <f t="array" ref="I4622">_xlfn.XLOOKUP(Flights[[#This Row],[Destination]],_xlfn._TRO_TRAILING(Airports!A:A),_xlfn._TRO_TRAILING(Airports!E:E),"Code not found")</f>
        <v>MN</v>
      </c>
      <c r="J4622" s="1">
        <v>3.125E-2</v>
      </c>
      <c r="K4622">
        <f>HOUR(Flights[[#This Row],[Scheduled Departure]])</f>
        <v>0</v>
      </c>
      <c r="L4622" s="1">
        <v>2.9166666666666667E-2</v>
      </c>
      <c r="M4622">
        <v>-3</v>
      </c>
      <c r="N4622">
        <v>201</v>
      </c>
      <c r="O4622" s="14">
        <f>Flights[[#This Row],[Length (min)]]/60</f>
        <v>3.35</v>
      </c>
      <c r="P4622">
        <v>1535</v>
      </c>
      <c r="Q4622" s="17">
        <f>IFERROR(Flights[[#This Row],[Distance]]/Flights[[#This Row],[Length (hr)]],"")</f>
        <v>458.20895522388059</v>
      </c>
      <c r="R4622" s="1">
        <v>0.26250000000000001</v>
      </c>
      <c r="S4622" s="1">
        <v>0.25208333333333333</v>
      </c>
      <c r="T4622">
        <v>-15</v>
      </c>
      <c r="U4622" t="str">
        <f>IF(Flights[[#This Row],[Arrival Delay]]="","Cancelled",IF(Flights[[#This Row],[Arrival Delay]]&gt;15,"Delayed","On time"))</f>
        <v>On time</v>
      </c>
      <c r="V4622" t="str">
        <f>IF(Flights[[#This Row],[Status]]&lt;&gt;"Delayed","",IF(Flights[[#This Row],[Arrival Delay]]&gt;120,"Severe",IF(Flights[[#This Row],[Arrival Delay]]&gt;60,"Major","Moderate")))</f>
        <v/>
      </c>
      <c r="X4622" t="str">
        <f>IF(OR(AND(Flights[[#This Row],[Status]]="Cancelled",Flights[[#This Row],[Cancellation Reason]]="Airline/Carrier"),Flights[[#This Row],[Delay Type]]="Severe"),"Yes","No")</f>
        <v>No</v>
      </c>
    </row>
    <row r="4623" spans="1:24" x14ac:dyDescent="0.25">
      <c r="A4623" s="3">
        <v>42343</v>
      </c>
      <c r="B4623">
        <f>WEEKNUM(Flights[[#This Row],[Date]],2)</f>
        <v>49</v>
      </c>
      <c r="C4623">
        <f>WEEKDAY(Flights[[#This Row],[Date]],2)</f>
        <v>6</v>
      </c>
      <c r="D4623" t="s">
        <v>1938</v>
      </c>
      <c r="E4623" t="s">
        <v>1995</v>
      </c>
      <c r="F4623" t="s">
        <v>0</v>
      </c>
      <c r="G4623" t="s">
        <v>9</v>
      </c>
      <c r="H4623" t="str">
        <f>_xlfn.XLOOKUP(Flights[[#This Row],[Destination]],Airports!$A$1:$A$77,Airports!$D$1:$D$77,"Code not found")</f>
        <v>San Francisco</v>
      </c>
      <c r="I4623" t="str" cm="1">
        <f t="array" ref="I4623">_xlfn.XLOOKUP(Flights[[#This Row],[Destination]],_xlfn._TRO_TRAILING(Airports!A:A),_xlfn._TRO_TRAILING(Airports!E:E),"Code not found")</f>
        <v>CA</v>
      </c>
      <c r="J4623" s="1">
        <v>0.27430555555555558</v>
      </c>
      <c r="K4623">
        <f>HOUR(Flights[[#This Row],[Scheduled Departure]])</f>
        <v>6</v>
      </c>
      <c r="L4623" s="1">
        <v>0.27152777777777776</v>
      </c>
      <c r="M4623">
        <v>-4</v>
      </c>
      <c r="N4623">
        <v>69</v>
      </c>
      <c r="O4623" s="14">
        <f>Flights[[#This Row],[Length (min)]]/60</f>
        <v>1.1499999999999999</v>
      </c>
      <c r="P4623">
        <v>337</v>
      </c>
      <c r="Q4623" s="17">
        <f>IFERROR(Flights[[#This Row],[Distance]]/Flights[[#This Row],[Length (hr)]],"")</f>
        <v>293.04347826086956</v>
      </c>
      <c r="R4623" s="1">
        <v>0.3263888888888889</v>
      </c>
      <c r="S4623" s="1">
        <v>0.31944444444444442</v>
      </c>
      <c r="T4623">
        <v>-10</v>
      </c>
      <c r="U4623" t="str">
        <f>IF(Flights[[#This Row],[Arrival Delay]]="","Cancelled",IF(Flights[[#This Row],[Arrival Delay]]&gt;15,"Delayed","On time"))</f>
        <v>On time</v>
      </c>
      <c r="V4623" t="str">
        <f>IF(Flights[[#This Row],[Status]]&lt;&gt;"Delayed","",IF(Flights[[#This Row],[Arrival Delay]]&gt;120,"Severe",IF(Flights[[#This Row],[Arrival Delay]]&gt;60,"Major","Moderate")))</f>
        <v/>
      </c>
      <c r="X4623" t="str">
        <f>IF(OR(AND(Flights[[#This Row],[Status]]="Cancelled",Flights[[#This Row],[Cancellation Reason]]="Airline/Carrier"),Flights[[#This Row],[Delay Type]]="Severe"),"Yes","No")</f>
        <v>No</v>
      </c>
    </row>
    <row r="4624" spans="1:24" x14ac:dyDescent="0.25">
      <c r="A4624" s="3">
        <v>42343</v>
      </c>
      <c r="B4624">
        <f>WEEKNUM(Flights[[#This Row],[Date]],2)</f>
        <v>49</v>
      </c>
      <c r="C4624">
        <f>WEEKDAY(Flights[[#This Row],[Date]],2)</f>
        <v>6</v>
      </c>
      <c r="D4624" t="s">
        <v>422</v>
      </c>
      <c r="E4624" t="s">
        <v>1991</v>
      </c>
      <c r="F4624" t="s">
        <v>0</v>
      </c>
      <c r="G4624" t="s">
        <v>344</v>
      </c>
      <c r="H4624" t="str">
        <f>_xlfn.XLOOKUP(Flights[[#This Row],[Destination]],Airports!$A$1:$A$77,Airports!$D$1:$D$77,"Code not found")</f>
        <v>Seattle</v>
      </c>
      <c r="I4624" t="str" cm="1">
        <f t="array" ref="I4624">_xlfn.XLOOKUP(Flights[[#This Row],[Destination]],_xlfn._TRO_TRAILING(Airports!A:A),_xlfn._TRO_TRAILING(Airports!E:E),"Code not found")</f>
        <v>WA</v>
      </c>
      <c r="J4624" s="1">
        <v>0.3125</v>
      </c>
      <c r="K4624">
        <f>HOUR(Flights[[#This Row],[Scheduled Departure]])</f>
        <v>7</v>
      </c>
      <c r="L4624" s="1">
        <v>0.30625000000000002</v>
      </c>
      <c r="M4624">
        <v>-9</v>
      </c>
      <c r="N4624">
        <v>174</v>
      </c>
      <c r="O4624" s="14">
        <f>Flights[[#This Row],[Length (min)]]/60</f>
        <v>2.9</v>
      </c>
      <c r="P4624">
        <v>954</v>
      </c>
      <c r="Q4624" s="17">
        <f>IFERROR(Flights[[#This Row],[Distance]]/Flights[[#This Row],[Length (hr)]],"")</f>
        <v>328.9655172413793</v>
      </c>
      <c r="R4624" s="1">
        <v>0.43402777777777779</v>
      </c>
      <c r="S4624" s="1">
        <v>0.42708333333333331</v>
      </c>
      <c r="T4624">
        <v>-10</v>
      </c>
      <c r="U4624" t="str">
        <f>IF(Flights[[#This Row],[Arrival Delay]]="","Cancelled",IF(Flights[[#This Row],[Arrival Delay]]&gt;15,"Delayed","On time"))</f>
        <v>On time</v>
      </c>
      <c r="V4624" t="str">
        <f>IF(Flights[[#This Row],[Status]]&lt;&gt;"Delayed","",IF(Flights[[#This Row],[Arrival Delay]]&gt;120,"Severe",IF(Flights[[#This Row],[Arrival Delay]]&gt;60,"Major","Moderate")))</f>
        <v/>
      </c>
      <c r="X4624" t="str">
        <f>IF(OR(AND(Flights[[#This Row],[Status]]="Cancelled",Flights[[#This Row],[Cancellation Reason]]="Airline/Carrier"),Flights[[#This Row],[Delay Type]]="Severe"),"Yes","No")</f>
        <v>No</v>
      </c>
    </row>
    <row r="4625" spans="1:24" x14ac:dyDescent="0.25">
      <c r="A4625" s="3">
        <v>42343</v>
      </c>
      <c r="B4625">
        <f>WEEKNUM(Flights[[#This Row],[Date]],2)</f>
        <v>49</v>
      </c>
      <c r="C4625">
        <f>WEEKDAY(Flights[[#This Row],[Date]],2)</f>
        <v>6</v>
      </c>
      <c r="D4625" t="s">
        <v>47</v>
      </c>
      <c r="E4625" t="s">
        <v>1987</v>
      </c>
      <c r="F4625" t="s">
        <v>0</v>
      </c>
      <c r="G4625" t="s">
        <v>17</v>
      </c>
      <c r="H4625" t="str">
        <f>_xlfn.XLOOKUP(Flights[[#This Row],[Destination]],Airports!$A$1:$A$77,Airports!$D$1:$D$77,"Code not found")</f>
        <v>Honolulu</v>
      </c>
      <c r="I4625" t="str" cm="1">
        <f t="array" ref="I4625">_xlfn.XLOOKUP(Flights[[#This Row],[Destination]],_xlfn._TRO_TRAILING(Airports!A:A),_xlfn._TRO_TRAILING(Airports!E:E),"Code not found")</f>
        <v>HI</v>
      </c>
      <c r="J4625" s="1">
        <v>0.33333333333333331</v>
      </c>
      <c r="K4625">
        <f>HOUR(Flights[[#This Row],[Scheduled Departure]])</f>
        <v>8</v>
      </c>
      <c r="L4625" s="1">
        <v>0.33263888888888887</v>
      </c>
      <c r="M4625">
        <v>-1</v>
      </c>
      <c r="N4625">
        <v>356</v>
      </c>
      <c r="O4625" s="14">
        <f>Flights[[#This Row],[Length (min)]]/60</f>
        <v>5.9333333333333336</v>
      </c>
      <c r="P4625">
        <v>2556</v>
      </c>
      <c r="Q4625" s="17">
        <f>IFERROR(Flights[[#This Row],[Distance]]/Flights[[#This Row],[Length (hr)]],"")</f>
        <v>430.78651685393254</v>
      </c>
      <c r="R4625" s="1">
        <v>0.50277777777777777</v>
      </c>
      <c r="S4625" s="1">
        <v>0.49652777777777779</v>
      </c>
      <c r="T4625">
        <v>-9</v>
      </c>
      <c r="U4625" t="str">
        <f>IF(Flights[[#This Row],[Arrival Delay]]="","Cancelled",IF(Flights[[#This Row],[Arrival Delay]]&gt;15,"Delayed","On time"))</f>
        <v>On time</v>
      </c>
      <c r="V4625" t="str">
        <f>IF(Flights[[#This Row],[Status]]&lt;&gt;"Delayed","",IF(Flights[[#This Row],[Arrival Delay]]&gt;120,"Severe",IF(Flights[[#This Row],[Arrival Delay]]&gt;60,"Major","Moderate")))</f>
        <v/>
      </c>
      <c r="X4625" t="str">
        <f>IF(OR(AND(Flights[[#This Row],[Status]]="Cancelled",Flights[[#This Row],[Cancellation Reason]]="Airline/Carrier"),Flights[[#This Row],[Delay Type]]="Severe"),"Yes","No")</f>
        <v>No</v>
      </c>
    </row>
    <row r="4626" spans="1:24" x14ac:dyDescent="0.25">
      <c r="A4626" s="3">
        <v>42343</v>
      </c>
      <c r="B4626">
        <f>WEEKNUM(Flights[[#This Row],[Date]],2)</f>
        <v>49</v>
      </c>
      <c r="C4626">
        <f>WEEKDAY(Flights[[#This Row],[Date]],2)</f>
        <v>6</v>
      </c>
      <c r="D4626" t="s">
        <v>398</v>
      </c>
      <c r="E4626" t="s">
        <v>1996</v>
      </c>
      <c r="F4626" t="s">
        <v>0</v>
      </c>
      <c r="G4626" t="s">
        <v>15</v>
      </c>
      <c r="H4626" t="str">
        <f>_xlfn.XLOOKUP(Flights[[#This Row],[Destination]],Airports!$A$1:$A$77,Airports!$D$1:$D$77,"Code not found")</f>
        <v>Las Vegas</v>
      </c>
      <c r="I4626" t="str" cm="1">
        <f t="array" ref="I4626">_xlfn.XLOOKUP(Flights[[#This Row],[Destination]],_xlfn._TRO_TRAILING(Airports!A:A),_xlfn._TRO_TRAILING(Airports!E:E),"Code not found")</f>
        <v>NV</v>
      </c>
      <c r="J4626" s="1">
        <v>0.35069444444444442</v>
      </c>
      <c r="K4626">
        <f>HOUR(Flights[[#This Row],[Scheduled Departure]])</f>
        <v>8</v>
      </c>
      <c r="L4626" s="1">
        <v>0.34930555555555554</v>
      </c>
      <c r="M4626">
        <v>-2</v>
      </c>
      <c r="N4626">
        <v>58</v>
      </c>
      <c r="O4626" s="14">
        <f>Flights[[#This Row],[Length (min)]]/60</f>
        <v>0.96666666666666667</v>
      </c>
      <c r="P4626">
        <v>236</v>
      </c>
      <c r="Q4626" s="17">
        <f>IFERROR(Flights[[#This Row],[Distance]]/Flights[[#This Row],[Length (hr)]],"")</f>
        <v>244.13793103448276</v>
      </c>
      <c r="R4626" s="1">
        <v>0.39583333333333331</v>
      </c>
      <c r="S4626" s="1">
        <v>0.38958333333333334</v>
      </c>
      <c r="T4626">
        <v>-9</v>
      </c>
      <c r="U4626" t="str">
        <f>IF(Flights[[#This Row],[Arrival Delay]]="","Cancelled",IF(Flights[[#This Row],[Arrival Delay]]&gt;15,"Delayed","On time"))</f>
        <v>On time</v>
      </c>
      <c r="V4626" t="str">
        <f>IF(Flights[[#This Row],[Status]]&lt;&gt;"Delayed","",IF(Flights[[#This Row],[Arrival Delay]]&gt;120,"Severe",IF(Flights[[#This Row],[Arrival Delay]]&gt;60,"Major","Moderate")))</f>
        <v/>
      </c>
      <c r="X4626" t="str">
        <f>IF(OR(AND(Flights[[#This Row],[Status]]="Cancelled",Flights[[#This Row],[Cancellation Reason]]="Airline/Carrier"),Flights[[#This Row],[Delay Type]]="Severe"),"Yes","No")</f>
        <v>No</v>
      </c>
    </row>
    <row r="4627" spans="1:24" x14ac:dyDescent="0.25">
      <c r="A4627" s="3">
        <v>42343</v>
      </c>
      <c r="B4627">
        <f>WEEKNUM(Flights[[#This Row],[Date]],2)</f>
        <v>49</v>
      </c>
      <c r="C4627">
        <f>WEEKDAY(Flights[[#This Row],[Date]],2)</f>
        <v>6</v>
      </c>
      <c r="D4627" t="s">
        <v>1499</v>
      </c>
      <c r="E4627" t="s">
        <v>1990</v>
      </c>
      <c r="F4627" t="s">
        <v>0</v>
      </c>
      <c r="G4627" t="s">
        <v>17</v>
      </c>
      <c r="H4627" t="str">
        <f>_xlfn.XLOOKUP(Flights[[#This Row],[Destination]],Airports!$A$1:$A$77,Airports!$D$1:$D$77,"Code not found")</f>
        <v>Honolulu</v>
      </c>
      <c r="I4627" t="str" cm="1">
        <f t="array" ref="I4627">_xlfn.XLOOKUP(Flights[[#This Row],[Destination]],_xlfn._TRO_TRAILING(Airports!A:A),_xlfn._TRO_TRAILING(Airports!E:E),"Code not found")</f>
        <v>HI</v>
      </c>
      <c r="J4627" s="1">
        <v>0.36805555555555558</v>
      </c>
      <c r="K4627">
        <f>HOUR(Flights[[#This Row],[Scheduled Departure]])</f>
        <v>8</v>
      </c>
      <c r="L4627" s="1">
        <v>0.36875000000000002</v>
      </c>
      <c r="M4627">
        <v>1</v>
      </c>
      <c r="N4627">
        <v>342</v>
      </c>
      <c r="O4627" s="14">
        <f>Flights[[#This Row],[Length (min)]]/60</f>
        <v>5.7</v>
      </c>
      <c r="P4627">
        <v>2556</v>
      </c>
      <c r="Q4627" s="17">
        <f>IFERROR(Flights[[#This Row],[Distance]]/Flights[[#This Row],[Length (hr)]],"")</f>
        <v>448.42105263157896</v>
      </c>
      <c r="R4627" s="1">
        <v>0.52638888888888891</v>
      </c>
      <c r="S4627" s="1">
        <v>0.5229166666666667</v>
      </c>
      <c r="T4627">
        <v>-5</v>
      </c>
      <c r="U4627" t="str">
        <f>IF(Flights[[#This Row],[Arrival Delay]]="","Cancelled",IF(Flights[[#This Row],[Arrival Delay]]&gt;15,"Delayed","On time"))</f>
        <v>On time</v>
      </c>
      <c r="V4627" t="str">
        <f>IF(Flights[[#This Row],[Status]]&lt;&gt;"Delayed","",IF(Flights[[#This Row],[Arrival Delay]]&gt;120,"Severe",IF(Flights[[#This Row],[Arrival Delay]]&gt;60,"Major","Moderate")))</f>
        <v/>
      </c>
      <c r="X4627" t="str">
        <f>IF(OR(AND(Flights[[#This Row],[Status]]="Cancelled",Flights[[#This Row],[Cancellation Reason]]="Airline/Carrier"),Flights[[#This Row],[Delay Type]]="Severe"),"Yes","No")</f>
        <v>No</v>
      </c>
    </row>
    <row r="4628" spans="1:24" x14ac:dyDescent="0.25">
      <c r="A4628" s="3">
        <v>42343</v>
      </c>
      <c r="B4628">
        <f>WEEKNUM(Flights[[#This Row],[Date]],2)</f>
        <v>49</v>
      </c>
      <c r="C4628">
        <f>WEEKDAY(Flights[[#This Row],[Date]],2)</f>
        <v>6</v>
      </c>
      <c r="D4628" t="s">
        <v>449</v>
      </c>
      <c r="E4628" t="s">
        <v>1994</v>
      </c>
      <c r="F4628" t="s">
        <v>0</v>
      </c>
      <c r="G4628" t="s">
        <v>314</v>
      </c>
      <c r="H4628" t="str">
        <f>_xlfn.XLOOKUP(Flights[[#This Row],[Destination]],Airports!$A$1:$A$77,Airports!$D$1:$D$77,"Code not found")</f>
        <v>Minneapolis</v>
      </c>
      <c r="I4628" t="str" cm="1">
        <f t="array" ref="I4628">_xlfn.XLOOKUP(Flights[[#This Row],[Destination]],_xlfn._TRO_TRAILING(Airports!A:A),_xlfn._TRO_TRAILING(Airports!E:E),"Code not found")</f>
        <v>MN</v>
      </c>
      <c r="J4628" s="1">
        <v>0.3888888888888889</v>
      </c>
      <c r="K4628">
        <f>HOUR(Flights[[#This Row],[Scheduled Departure]])</f>
        <v>9</v>
      </c>
      <c r="L4628" s="1">
        <v>0.38541666666666669</v>
      </c>
      <c r="M4628">
        <v>-5</v>
      </c>
      <c r="N4628">
        <v>213</v>
      </c>
      <c r="O4628" s="14">
        <f>Flights[[#This Row],[Length (min)]]/60</f>
        <v>3.55</v>
      </c>
      <c r="P4628">
        <v>1535</v>
      </c>
      <c r="Q4628" s="17">
        <f>IFERROR(Flights[[#This Row],[Distance]]/Flights[[#This Row],[Length (hr)]],"")</f>
        <v>432.3943661971831</v>
      </c>
      <c r="R4628" s="1">
        <v>0.62986111111111109</v>
      </c>
      <c r="S4628" s="1">
        <v>0.6166666666666667</v>
      </c>
      <c r="T4628">
        <v>-19</v>
      </c>
      <c r="U4628" t="str">
        <f>IF(Flights[[#This Row],[Arrival Delay]]="","Cancelled",IF(Flights[[#This Row],[Arrival Delay]]&gt;15,"Delayed","On time"))</f>
        <v>On time</v>
      </c>
      <c r="V4628" t="str">
        <f>IF(Flights[[#This Row],[Status]]&lt;&gt;"Delayed","",IF(Flights[[#This Row],[Arrival Delay]]&gt;120,"Severe",IF(Flights[[#This Row],[Arrival Delay]]&gt;60,"Major","Moderate")))</f>
        <v/>
      </c>
      <c r="X4628" t="str">
        <f>IF(OR(AND(Flights[[#This Row],[Status]]="Cancelled",Flights[[#This Row],[Cancellation Reason]]="Airline/Carrier"),Flights[[#This Row],[Delay Type]]="Severe"),"Yes","No")</f>
        <v>No</v>
      </c>
    </row>
    <row r="4629" spans="1:24" x14ac:dyDescent="0.25">
      <c r="A4629" s="3">
        <v>42343</v>
      </c>
      <c r="B4629">
        <f>WEEKNUM(Flights[[#This Row],[Date]],2)</f>
        <v>49</v>
      </c>
      <c r="C4629">
        <f>WEEKDAY(Flights[[#This Row],[Date]],2)</f>
        <v>6</v>
      </c>
      <c r="D4629" t="s">
        <v>1044</v>
      </c>
      <c r="E4629" t="s">
        <v>1989</v>
      </c>
      <c r="F4629" t="s">
        <v>0</v>
      </c>
      <c r="G4629" t="s">
        <v>314</v>
      </c>
      <c r="H4629" t="str">
        <f>_xlfn.XLOOKUP(Flights[[#This Row],[Destination]],Airports!$A$1:$A$77,Airports!$D$1:$D$77,"Code not found")</f>
        <v>Minneapolis</v>
      </c>
      <c r="I4629" t="str" cm="1">
        <f t="array" ref="I4629">_xlfn.XLOOKUP(Flights[[#This Row],[Destination]],_xlfn._TRO_TRAILING(Airports!A:A),_xlfn._TRO_TRAILING(Airports!E:E),"Code not found")</f>
        <v>MN</v>
      </c>
      <c r="J4629" s="1">
        <v>0.46527777777777779</v>
      </c>
      <c r="K4629">
        <f>HOUR(Flights[[#This Row],[Scheduled Departure]])</f>
        <v>11</v>
      </c>
      <c r="L4629" s="1">
        <v>0.46111111111111114</v>
      </c>
      <c r="M4629">
        <v>-6</v>
      </c>
      <c r="N4629">
        <v>208</v>
      </c>
      <c r="O4629" s="14">
        <f>Flights[[#This Row],[Length (min)]]/60</f>
        <v>3.4666666666666668</v>
      </c>
      <c r="P4629">
        <v>1535</v>
      </c>
      <c r="Q4629" s="17">
        <f>IFERROR(Flights[[#This Row],[Distance]]/Flights[[#This Row],[Length (hr)]],"")</f>
        <v>442.78846153846155</v>
      </c>
      <c r="R4629" s="1">
        <v>0.7</v>
      </c>
      <c r="S4629" s="1">
        <v>0.68888888888888888</v>
      </c>
      <c r="T4629">
        <v>-16</v>
      </c>
      <c r="U4629" t="str">
        <f>IF(Flights[[#This Row],[Arrival Delay]]="","Cancelled",IF(Flights[[#This Row],[Arrival Delay]]&gt;15,"Delayed","On time"))</f>
        <v>On time</v>
      </c>
      <c r="V4629" t="str">
        <f>IF(Flights[[#This Row],[Status]]&lt;&gt;"Delayed","",IF(Flights[[#This Row],[Arrival Delay]]&gt;120,"Severe",IF(Flights[[#This Row],[Arrival Delay]]&gt;60,"Major","Moderate")))</f>
        <v/>
      </c>
      <c r="X4629" t="str">
        <f>IF(OR(AND(Flights[[#This Row],[Status]]="Cancelled",Flights[[#This Row],[Cancellation Reason]]="Airline/Carrier"),Flights[[#This Row],[Delay Type]]="Severe"),"Yes","No")</f>
        <v>No</v>
      </c>
    </row>
    <row r="4630" spans="1:24" x14ac:dyDescent="0.25">
      <c r="A4630" s="3">
        <v>42343</v>
      </c>
      <c r="B4630">
        <f>WEEKNUM(Flights[[#This Row],[Date]],2)</f>
        <v>49</v>
      </c>
      <c r="C4630">
        <f>WEEKDAY(Flights[[#This Row],[Date]],2)</f>
        <v>6</v>
      </c>
      <c r="D4630" t="s">
        <v>1068</v>
      </c>
      <c r="E4630" t="s">
        <v>1990</v>
      </c>
      <c r="F4630" t="s">
        <v>0</v>
      </c>
      <c r="G4630" t="s">
        <v>293</v>
      </c>
      <c r="H4630" t="str">
        <f>_xlfn.XLOOKUP(Flights[[#This Row],[Destination]],Airports!$A$1:$A$77,Airports!$D$1:$D$77,"Code not found")</f>
        <v>Houston</v>
      </c>
      <c r="I4630" t="str" cm="1">
        <f t="array" ref="I4630">_xlfn.XLOOKUP(Flights[[#This Row],[Destination]],_xlfn._TRO_TRAILING(Airports!A:A),_xlfn._TRO_TRAILING(Airports!E:E),"Code not found")</f>
        <v>TX</v>
      </c>
      <c r="J4630" s="1">
        <v>0.47430555555555554</v>
      </c>
      <c r="K4630">
        <f>HOUR(Flights[[#This Row],[Scheduled Departure]])</f>
        <v>11</v>
      </c>
      <c r="L4630" s="1">
        <v>0.48402777777777778</v>
      </c>
      <c r="M4630">
        <v>14</v>
      </c>
      <c r="N4630">
        <v>185</v>
      </c>
      <c r="O4630" s="14">
        <f>Flights[[#This Row],[Length (min)]]/60</f>
        <v>3.0833333333333335</v>
      </c>
      <c r="P4630">
        <v>1379</v>
      </c>
      <c r="Q4630" s="17">
        <f>IFERROR(Flights[[#This Row],[Distance]]/Flights[[#This Row],[Length (hr)]],"")</f>
        <v>447.24324324324323</v>
      </c>
      <c r="R4630" s="1">
        <v>0.69722222222222219</v>
      </c>
      <c r="S4630" s="1">
        <v>0.6958333333333333</v>
      </c>
      <c r="T4630">
        <v>-2</v>
      </c>
      <c r="U4630" t="str">
        <f>IF(Flights[[#This Row],[Arrival Delay]]="","Cancelled",IF(Flights[[#This Row],[Arrival Delay]]&gt;15,"Delayed","On time"))</f>
        <v>On time</v>
      </c>
      <c r="V4630" t="str">
        <f>IF(Flights[[#This Row],[Status]]&lt;&gt;"Delayed","",IF(Flights[[#This Row],[Arrival Delay]]&gt;120,"Severe",IF(Flights[[#This Row],[Arrival Delay]]&gt;60,"Major","Moderate")))</f>
        <v/>
      </c>
      <c r="X4630" t="str">
        <f>IF(OR(AND(Flights[[#This Row],[Status]]="Cancelled",Flights[[#This Row],[Cancellation Reason]]="Airline/Carrier"),Flights[[#This Row],[Delay Type]]="Severe"),"Yes","No")</f>
        <v>No</v>
      </c>
    </row>
    <row r="4631" spans="1:24" x14ac:dyDescent="0.25">
      <c r="A4631" s="3">
        <v>42343</v>
      </c>
      <c r="B4631">
        <f>WEEKNUM(Flights[[#This Row],[Date]],2)</f>
        <v>49</v>
      </c>
      <c r="C4631">
        <f>WEEKDAY(Flights[[#This Row],[Date]],2)</f>
        <v>6</v>
      </c>
      <c r="D4631" t="s">
        <v>527</v>
      </c>
      <c r="E4631" t="s">
        <v>1989</v>
      </c>
      <c r="F4631" t="s">
        <v>0</v>
      </c>
      <c r="G4631" t="s">
        <v>26</v>
      </c>
      <c r="H4631" t="str">
        <f>_xlfn.XLOOKUP(Flights[[#This Row],[Destination]],Airports!$A$1:$A$77,Airports!$D$1:$D$77,"Code not found")</f>
        <v>Atlanta</v>
      </c>
      <c r="I4631" t="str" cm="1">
        <f t="array" ref="I4631">_xlfn.XLOOKUP(Flights[[#This Row],[Destination]],_xlfn._TRO_TRAILING(Airports!A:A),_xlfn._TRO_TRAILING(Airports!E:E),"Code not found")</f>
        <v>GA</v>
      </c>
      <c r="J4631" s="1">
        <v>0.58333333333333337</v>
      </c>
      <c r="K4631">
        <f>HOUR(Flights[[#This Row],[Scheduled Departure]])</f>
        <v>14</v>
      </c>
      <c r="L4631" s="1">
        <v>0.58333333333333337</v>
      </c>
      <c r="M4631">
        <v>0</v>
      </c>
      <c r="N4631">
        <v>242</v>
      </c>
      <c r="O4631" s="14">
        <f>Flights[[#This Row],[Length (min)]]/60</f>
        <v>4.0333333333333332</v>
      </c>
      <c r="P4631">
        <v>1947</v>
      </c>
      <c r="Q4631" s="17">
        <f>IFERROR(Flights[[#This Row],[Distance]]/Flights[[#This Row],[Length (hr)]],"")</f>
        <v>482.72727272727275</v>
      </c>
      <c r="R4631" s="1">
        <v>0.88263888888888886</v>
      </c>
      <c r="S4631" s="1">
        <v>0.87638888888888888</v>
      </c>
      <c r="T4631">
        <v>-9</v>
      </c>
      <c r="U4631" t="str">
        <f>IF(Flights[[#This Row],[Arrival Delay]]="","Cancelled",IF(Flights[[#This Row],[Arrival Delay]]&gt;15,"Delayed","On time"))</f>
        <v>On time</v>
      </c>
      <c r="V4631" t="str">
        <f>IF(Flights[[#This Row],[Status]]&lt;&gt;"Delayed","",IF(Flights[[#This Row],[Arrival Delay]]&gt;120,"Severe",IF(Flights[[#This Row],[Arrival Delay]]&gt;60,"Major","Moderate")))</f>
        <v/>
      </c>
      <c r="X4631" t="str">
        <f>IF(OR(AND(Flights[[#This Row],[Status]]="Cancelled",Flights[[#This Row],[Cancellation Reason]]="Airline/Carrier"),Flights[[#This Row],[Delay Type]]="Severe"),"Yes","No")</f>
        <v>No</v>
      </c>
    </row>
    <row r="4632" spans="1:24" x14ac:dyDescent="0.25">
      <c r="A4632" s="3">
        <v>42343</v>
      </c>
      <c r="B4632">
        <f>WEEKNUM(Flights[[#This Row],[Date]],2)</f>
        <v>49</v>
      </c>
      <c r="C4632">
        <f>WEEKDAY(Flights[[#This Row],[Date]],2)</f>
        <v>6</v>
      </c>
      <c r="D4632" t="s">
        <v>580</v>
      </c>
      <c r="E4632" t="s">
        <v>1991</v>
      </c>
      <c r="F4632" t="s">
        <v>0</v>
      </c>
      <c r="G4632" t="s">
        <v>344</v>
      </c>
      <c r="H4632" t="str">
        <f>_xlfn.XLOOKUP(Flights[[#This Row],[Destination]],Airports!$A$1:$A$77,Airports!$D$1:$D$77,"Code not found")</f>
        <v>Seattle</v>
      </c>
      <c r="I4632" t="str" cm="1">
        <f t="array" ref="I4632">_xlfn.XLOOKUP(Flights[[#This Row],[Destination]],_xlfn._TRO_TRAILING(Airports!A:A),_xlfn._TRO_TRAILING(Airports!E:E),"Code not found")</f>
        <v>WA</v>
      </c>
      <c r="J4632" s="1">
        <v>0.71527777777777779</v>
      </c>
      <c r="K4632">
        <f>HOUR(Flights[[#This Row],[Scheduled Departure]])</f>
        <v>17</v>
      </c>
      <c r="L4632" s="1">
        <v>0.70486111111111116</v>
      </c>
      <c r="M4632">
        <v>-15</v>
      </c>
      <c r="N4632">
        <v>150</v>
      </c>
      <c r="O4632" s="14">
        <f>Flights[[#This Row],[Length (min)]]/60</f>
        <v>2.5</v>
      </c>
      <c r="P4632">
        <v>954</v>
      </c>
      <c r="Q4632" s="17">
        <f>IFERROR(Flights[[#This Row],[Distance]]/Flights[[#This Row],[Length (hr)]],"")</f>
        <v>381.6</v>
      </c>
      <c r="R4632" s="1">
        <v>0.83333333333333337</v>
      </c>
      <c r="S4632" s="1">
        <v>0.80902777777777779</v>
      </c>
      <c r="T4632">
        <v>-35</v>
      </c>
      <c r="U4632" t="str">
        <f>IF(Flights[[#This Row],[Arrival Delay]]="","Cancelled",IF(Flights[[#This Row],[Arrival Delay]]&gt;15,"Delayed","On time"))</f>
        <v>On time</v>
      </c>
      <c r="V4632" t="str">
        <f>IF(Flights[[#This Row],[Status]]&lt;&gt;"Delayed","",IF(Flights[[#This Row],[Arrival Delay]]&gt;120,"Severe",IF(Flights[[#This Row],[Arrival Delay]]&gt;60,"Major","Moderate")))</f>
        <v/>
      </c>
      <c r="X4632" t="str">
        <f>IF(OR(AND(Flights[[#This Row],[Status]]="Cancelled",Flights[[#This Row],[Cancellation Reason]]="Airline/Carrier"),Flights[[#This Row],[Delay Type]]="Severe"),"Yes","No")</f>
        <v>No</v>
      </c>
    </row>
    <row r="4633" spans="1:24" x14ac:dyDescent="0.25">
      <c r="A4633" s="3">
        <v>42343</v>
      </c>
      <c r="B4633">
        <f>WEEKNUM(Flights[[#This Row],[Date]],2)</f>
        <v>49</v>
      </c>
      <c r="C4633">
        <f>WEEKDAY(Flights[[#This Row],[Date]],2)</f>
        <v>6</v>
      </c>
      <c r="D4633" t="s">
        <v>592</v>
      </c>
      <c r="E4633" t="s">
        <v>1994</v>
      </c>
      <c r="F4633" t="s">
        <v>0</v>
      </c>
      <c r="G4633" t="s">
        <v>318</v>
      </c>
      <c r="H4633" t="str">
        <f>_xlfn.XLOOKUP(Flights[[#This Row],[Destination]],Airports!$A$1:$A$77,Airports!$D$1:$D$77,"Code not found")</f>
        <v>Oakland</v>
      </c>
      <c r="I4633" t="str" cm="1">
        <f t="array" ref="I4633">_xlfn.XLOOKUP(Flights[[#This Row],[Destination]],_xlfn._TRO_TRAILING(Airports!A:A),_xlfn._TRO_TRAILING(Airports!E:E),"Code not found")</f>
        <v>CA</v>
      </c>
      <c r="J4633" s="1">
        <v>0.86111111111111116</v>
      </c>
      <c r="K4633">
        <f>HOUR(Flights[[#This Row],[Scheduled Departure]])</f>
        <v>20</v>
      </c>
      <c r="L4633" s="1">
        <v>0.85763888888888884</v>
      </c>
      <c r="M4633">
        <v>-5</v>
      </c>
      <c r="N4633">
        <v>77</v>
      </c>
      <c r="O4633" s="14">
        <f>Flights[[#This Row],[Length (min)]]/60</f>
        <v>1.2833333333333334</v>
      </c>
      <c r="P4633">
        <v>337</v>
      </c>
      <c r="Q4633" s="17">
        <f>IFERROR(Flights[[#This Row],[Distance]]/Flights[[#This Row],[Length (hr)]],"")</f>
        <v>262.59740259740255</v>
      </c>
      <c r="R4633" s="1">
        <v>0.92083333333333328</v>
      </c>
      <c r="S4633" s="1">
        <v>0.91111111111111109</v>
      </c>
      <c r="T4633">
        <v>-14</v>
      </c>
      <c r="U4633" t="str">
        <f>IF(Flights[[#This Row],[Arrival Delay]]="","Cancelled",IF(Flights[[#This Row],[Arrival Delay]]&gt;15,"Delayed","On time"))</f>
        <v>On time</v>
      </c>
      <c r="V4633" t="str">
        <f>IF(Flights[[#This Row],[Status]]&lt;&gt;"Delayed","",IF(Flights[[#This Row],[Arrival Delay]]&gt;120,"Severe",IF(Flights[[#This Row],[Arrival Delay]]&gt;60,"Major","Moderate")))</f>
        <v/>
      </c>
      <c r="X4633" t="str">
        <f>IF(OR(AND(Flights[[#This Row],[Status]]="Cancelled",Flights[[#This Row],[Cancellation Reason]]="Airline/Carrier"),Flights[[#This Row],[Delay Type]]="Severe"),"Yes","No")</f>
        <v>No</v>
      </c>
    </row>
    <row r="4634" spans="1:24" x14ac:dyDescent="0.25">
      <c r="A4634" s="3">
        <v>42343</v>
      </c>
      <c r="B4634">
        <f>WEEKNUM(Flights[[#This Row],[Date]],2)</f>
        <v>49</v>
      </c>
      <c r="C4634">
        <f>WEEKDAY(Flights[[#This Row],[Date]],2)</f>
        <v>6</v>
      </c>
      <c r="D4634" t="s">
        <v>985</v>
      </c>
      <c r="E4634" t="s">
        <v>1990</v>
      </c>
      <c r="F4634" t="s">
        <v>0</v>
      </c>
      <c r="G4634" t="s">
        <v>4</v>
      </c>
      <c r="H4634" t="str">
        <f>_xlfn.XLOOKUP(Flights[[#This Row],[Destination]],Airports!$A$1:$A$77,Airports!$D$1:$D$77,"Code not found")</f>
        <v>Chicago</v>
      </c>
      <c r="I4634" t="str" cm="1">
        <f t="array" ref="I4634">_xlfn.XLOOKUP(Flights[[#This Row],[Destination]],_xlfn._TRO_TRAILING(Airports!A:A),_xlfn._TRO_TRAILING(Airports!E:E),"Code not found")</f>
        <v>IL</v>
      </c>
      <c r="J4634" s="1">
        <v>0.97361111111111109</v>
      </c>
      <c r="K4634">
        <f>HOUR(Flights[[#This Row],[Scheduled Departure]])</f>
        <v>23</v>
      </c>
      <c r="L4634" s="1">
        <v>0.96736111111111112</v>
      </c>
      <c r="M4634">
        <v>-9</v>
      </c>
      <c r="N4634">
        <v>234</v>
      </c>
      <c r="O4634" s="14">
        <f>Flights[[#This Row],[Length (min)]]/60</f>
        <v>3.9</v>
      </c>
      <c r="P4634">
        <v>1744</v>
      </c>
      <c r="Q4634" s="17">
        <f>IFERROR(Flights[[#This Row],[Distance]]/Flights[[#This Row],[Length (hr)]],"")</f>
        <v>447.17948717948718</v>
      </c>
      <c r="R4634" s="1">
        <v>0.22222222222222221</v>
      </c>
      <c r="S4634" s="1">
        <v>0.21319444444444444</v>
      </c>
      <c r="T4634">
        <v>-13</v>
      </c>
      <c r="U4634" t="str">
        <f>IF(Flights[[#This Row],[Arrival Delay]]="","Cancelled",IF(Flights[[#This Row],[Arrival Delay]]&gt;15,"Delayed","On time"))</f>
        <v>On time</v>
      </c>
      <c r="V4634" t="str">
        <f>IF(Flights[[#This Row],[Status]]&lt;&gt;"Delayed","",IF(Flights[[#This Row],[Arrival Delay]]&gt;120,"Severe",IF(Flights[[#This Row],[Arrival Delay]]&gt;60,"Major","Moderate")))</f>
        <v/>
      </c>
      <c r="X4634" t="str">
        <f>IF(OR(AND(Flights[[#This Row],[Status]]="Cancelled",Flights[[#This Row],[Cancellation Reason]]="Airline/Carrier"),Flights[[#This Row],[Delay Type]]="Severe"),"Yes","No")</f>
        <v>No</v>
      </c>
    </row>
    <row r="4635" spans="1:24" x14ac:dyDescent="0.25">
      <c r="A4635" s="3">
        <v>42344</v>
      </c>
      <c r="B4635">
        <f>WEEKNUM(Flights[[#This Row],[Date]],2)</f>
        <v>49</v>
      </c>
      <c r="C4635">
        <f>WEEKDAY(Flights[[#This Row],[Date]],2)</f>
        <v>7</v>
      </c>
      <c r="D4635" t="s">
        <v>679</v>
      </c>
      <c r="E4635" t="s">
        <v>1990</v>
      </c>
      <c r="F4635" t="s">
        <v>0</v>
      </c>
      <c r="G4635" t="s">
        <v>293</v>
      </c>
      <c r="H4635" t="str">
        <f>_xlfn.XLOOKUP(Flights[[#This Row],[Destination]],Airports!$A$1:$A$77,Airports!$D$1:$D$77,"Code not found")</f>
        <v>Houston</v>
      </c>
      <c r="I4635" t="str" cm="1">
        <f t="array" ref="I4635">_xlfn.XLOOKUP(Flights[[#This Row],[Destination]],_xlfn._TRO_TRAILING(Airports!A:A),_xlfn._TRO_TRAILING(Airports!E:E),"Code not found")</f>
        <v>TX</v>
      </c>
      <c r="J4635" s="1">
        <v>4.027777777777778E-2</v>
      </c>
      <c r="K4635">
        <f>HOUR(Flights[[#This Row],[Scheduled Departure]])</f>
        <v>0</v>
      </c>
      <c r="L4635" s="1">
        <v>3.3333333333333333E-2</v>
      </c>
      <c r="M4635">
        <v>-10</v>
      </c>
      <c r="N4635">
        <v>181</v>
      </c>
      <c r="O4635" s="14">
        <f>Flights[[#This Row],[Length (min)]]/60</f>
        <v>3.0166666666666666</v>
      </c>
      <c r="P4635">
        <v>1379</v>
      </c>
      <c r="Q4635" s="17">
        <f>IFERROR(Flights[[#This Row],[Distance]]/Flights[[#This Row],[Length (hr)]],"")</f>
        <v>457.1270718232044</v>
      </c>
      <c r="R4635" s="1">
        <v>0.25416666666666665</v>
      </c>
      <c r="S4635" s="1">
        <v>0.24236111111111111</v>
      </c>
      <c r="T4635">
        <v>-17</v>
      </c>
      <c r="U4635" t="str">
        <f>IF(Flights[[#This Row],[Arrival Delay]]="","Cancelled",IF(Flights[[#This Row],[Arrival Delay]]&gt;15,"Delayed","On time"))</f>
        <v>On time</v>
      </c>
      <c r="V4635" t="str">
        <f>IF(Flights[[#This Row],[Status]]&lt;&gt;"Delayed","",IF(Flights[[#This Row],[Arrival Delay]]&gt;120,"Severe",IF(Flights[[#This Row],[Arrival Delay]]&gt;60,"Major","Moderate")))</f>
        <v/>
      </c>
      <c r="X4635" t="str">
        <f>IF(OR(AND(Flights[[#This Row],[Status]]="Cancelled",Flights[[#This Row],[Cancellation Reason]]="Airline/Carrier"),Flights[[#This Row],[Delay Type]]="Severe"),"Yes","No")</f>
        <v>No</v>
      </c>
    </row>
    <row r="4636" spans="1:24" x14ac:dyDescent="0.25">
      <c r="A4636" s="3">
        <v>42344</v>
      </c>
      <c r="B4636">
        <f>WEEKNUM(Flights[[#This Row],[Date]],2)</f>
        <v>49</v>
      </c>
      <c r="C4636">
        <f>WEEKDAY(Flights[[#This Row],[Date]],2)</f>
        <v>7</v>
      </c>
      <c r="D4636" t="s">
        <v>1773</v>
      </c>
      <c r="E4636" t="s">
        <v>1989</v>
      </c>
      <c r="F4636" t="s">
        <v>0</v>
      </c>
      <c r="G4636" t="s">
        <v>26</v>
      </c>
      <c r="H4636" t="str">
        <f>_xlfn.XLOOKUP(Flights[[#This Row],[Destination]],Airports!$A$1:$A$77,Airports!$D$1:$D$77,"Code not found")</f>
        <v>Atlanta</v>
      </c>
      <c r="I4636" t="str" cm="1">
        <f t="array" ref="I4636">_xlfn.XLOOKUP(Flights[[#This Row],[Destination]],_xlfn._TRO_TRAILING(Airports!A:A),_xlfn._TRO_TRAILING(Airports!E:E),"Code not found")</f>
        <v>GA</v>
      </c>
      <c r="J4636" s="1">
        <v>0.28125</v>
      </c>
      <c r="K4636">
        <f>HOUR(Flights[[#This Row],[Scheduled Departure]])</f>
        <v>6</v>
      </c>
      <c r="L4636" s="1">
        <v>0.27916666666666667</v>
      </c>
      <c r="M4636">
        <v>-3</v>
      </c>
      <c r="N4636">
        <v>257</v>
      </c>
      <c r="O4636" s="14">
        <f>Flights[[#This Row],[Length (min)]]/60</f>
        <v>4.2833333333333332</v>
      </c>
      <c r="P4636">
        <v>1947</v>
      </c>
      <c r="Q4636" s="17">
        <f>IFERROR(Flights[[#This Row],[Distance]]/Flights[[#This Row],[Length (hr)]],"")</f>
        <v>454.55252918287937</v>
      </c>
      <c r="R4636" s="1">
        <v>0.5805555555555556</v>
      </c>
      <c r="S4636" s="1">
        <v>0.58263888888888893</v>
      </c>
      <c r="T4636">
        <v>3</v>
      </c>
      <c r="U4636" t="str">
        <f>IF(Flights[[#This Row],[Arrival Delay]]="","Cancelled",IF(Flights[[#This Row],[Arrival Delay]]&gt;15,"Delayed","On time"))</f>
        <v>On time</v>
      </c>
      <c r="V4636" t="str">
        <f>IF(Flights[[#This Row],[Status]]&lt;&gt;"Delayed","",IF(Flights[[#This Row],[Arrival Delay]]&gt;120,"Severe",IF(Flights[[#This Row],[Arrival Delay]]&gt;60,"Major","Moderate")))</f>
        <v/>
      </c>
      <c r="X4636" t="str">
        <f>IF(OR(AND(Flights[[#This Row],[Status]]="Cancelled",Flights[[#This Row],[Cancellation Reason]]="Airline/Carrier"),Flights[[#This Row],[Delay Type]]="Severe"),"Yes","No")</f>
        <v>No</v>
      </c>
    </row>
    <row r="4637" spans="1:24" x14ac:dyDescent="0.25">
      <c r="A4637" s="3">
        <v>42344</v>
      </c>
      <c r="B4637">
        <f>WEEKNUM(Flights[[#This Row],[Date]],2)</f>
        <v>49</v>
      </c>
      <c r="C4637">
        <f>WEEKDAY(Flights[[#This Row],[Date]],2)</f>
        <v>7</v>
      </c>
      <c r="D4637" t="s">
        <v>1384</v>
      </c>
      <c r="E4637" t="s">
        <v>1989</v>
      </c>
      <c r="F4637" t="s">
        <v>0</v>
      </c>
      <c r="G4637" t="s">
        <v>349</v>
      </c>
      <c r="H4637" t="str">
        <f>_xlfn.XLOOKUP(Flights[[#This Row],[Destination]],Airports!$A$1:$A$77,Airports!$D$1:$D$77,"Code not found")</f>
        <v>Salt Lake City</v>
      </c>
      <c r="I4637" t="str" cm="1">
        <f t="array" ref="I4637">_xlfn.XLOOKUP(Flights[[#This Row],[Destination]],_xlfn._TRO_TRAILING(Airports!A:A),_xlfn._TRO_TRAILING(Airports!E:E),"Code not found")</f>
        <v>UT</v>
      </c>
      <c r="J4637" s="1">
        <v>0.29166666666666669</v>
      </c>
      <c r="K4637">
        <f>HOUR(Flights[[#This Row],[Scheduled Departure]])</f>
        <v>7</v>
      </c>
      <c r="L4637" s="1">
        <v>0.28888888888888886</v>
      </c>
      <c r="M4637">
        <v>-4</v>
      </c>
      <c r="N4637">
        <v>103</v>
      </c>
      <c r="O4637" s="14">
        <f>Flights[[#This Row],[Length (min)]]/60</f>
        <v>1.7166666666666666</v>
      </c>
      <c r="P4637">
        <v>590</v>
      </c>
      <c r="Q4637" s="17">
        <f>IFERROR(Flights[[#This Row],[Distance]]/Flights[[#This Row],[Length (hr)]],"")</f>
        <v>343.68932038834953</v>
      </c>
      <c r="R4637" s="1">
        <v>0.41249999999999998</v>
      </c>
      <c r="S4637" s="1">
        <v>0.40208333333333335</v>
      </c>
      <c r="T4637">
        <v>-15</v>
      </c>
      <c r="U4637" t="str">
        <f>IF(Flights[[#This Row],[Arrival Delay]]="","Cancelled",IF(Flights[[#This Row],[Arrival Delay]]&gt;15,"Delayed","On time"))</f>
        <v>On time</v>
      </c>
      <c r="V4637" t="str">
        <f>IF(Flights[[#This Row],[Status]]&lt;&gt;"Delayed","",IF(Flights[[#This Row],[Arrival Delay]]&gt;120,"Severe",IF(Flights[[#This Row],[Arrival Delay]]&gt;60,"Major","Moderate")))</f>
        <v/>
      </c>
      <c r="X4637" t="str">
        <f>IF(OR(AND(Flights[[#This Row],[Status]]="Cancelled",Flights[[#This Row],[Cancellation Reason]]="Airline/Carrier"),Flights[[#This Row],[Delay Type]]="Severe"),"Yes","No")</f>
        <v>No</v>
      </c>
    </row>
    <row r="4638" spans="1:24" x14ac:dyDescent="0.25">
      <c r="A4638" s="3">
        <v>42344</v>
      </c>
      <c r="B4638">
        <f>WEEKNUM(Flights[[#This Row],[Date]],2)</f>
        <v>49</v>
      </c>
      <c r="C4638">
        <f>WEEKDAY(Flights[[#This Row],[Date]],2)</f>
        <v>7</v>
      </c>
      <c r="D4638" t="s">
        <v>131</v>
      </c>
      <c r="E4638" t="s">
        <v>1987</v>
      </c>
      <c r="F4638" t="s">
        <v>0</v>
      </c>
      <c r="G4638" t="s">
        <v>3</v>
      </c>
      <c r="H4638" t="str">
        <f>_xlfn.XLOOKUP(Flights[[#This Row],[Destination]],Airports!$A$1:$A$77,Airports!$D$1:$D$77,"Code not found")</f>
        <v>Dallas</v>
      </c>
      <c r="I4638" t="str" cm="1">
        <f t="array" ref="I4638">_xlfn.XLOOKUP(Flights[[#This Row],[Destination]],_xlfn._TRO_TRAILING(Airports!A:A),_xlfn._TRO_TRAILING(Airports!E:E),"Code not found")</f>
        <v>TX</v>
      </c>
      <c r="J4638" s="1">
        <v>0.2951388888888889</v>
      </c>
      <c r="K4638">
        <f>HOUR(Flights[[#This Row],[Scheduled Departure]])</f>
        <v>7</v>
      </c>
      <c r="L4638" s="1">
        <v>0.29166666666666669</v>
      </c>
      <c r="M4638">
        <v>-5</v>
      </c>
      <c r="N4638">
        <v>183</v>
      </c>
      <c r="O4638" s="14">
        <f>Flights[[#This Row],[Length (min)]]/60</f>
        <v>3.05</v>
      </c>
      <c r="P4638">
        <v>1235</v>
      </c>
      <c r="Q4638" s="17">
        <f>IFERROR(Flights[[#This Row],[Distance]]/Flights[[#This Row],[Length (hr)]],"")</f>
        <v>404.91803278688525</v>
      </c>
      <c r="R4638" s="1">
        <v>0.50416666666666665</v>
      </c>
      <c r="S4638" s="1">
        <v>0.50208333333333333</v>
      </c>
      <c r="T4638">
        <v>-3</v>
      </c>
      <c r="U4638" t="str">
        <f>IF(Flights[[#This Row],[Arrival Delay]]="","Cancelled",IF(Flights[[#This Row],[Arrival Delay]]&gt;15,"Delayed","On time"))</f>
        <v>On time</v>
      </c>
      <c r="V4638" t="str">
        <f>IF(Flights[[#This Row],[Status]]&lt;&gt;"Delayed","",IF(Flights[[#This Row],[Arrival Delay]]&gt;120,"Severe",IF(Flights[[#This Row],[Arrival Delay]]&gt;60,"Major","Moderate")))</f>
        <v/>
      </c>
      <c r="X4638" t="str">
        <f>IF(OR(AND(Flights[[#This Row],[Status]]="Cancelled",Flights[[#This Row],[Cancellation Reason]]="Airline/Carrier"),Flights[[#This Row],[Delay Type]]="Severe"),"Yes","No")</f>
        <v>No</v>
      </c>
    </row>
    <row r="4639" spans="1:24" x14ac:dyDescent="0.25">
      <c r="A4639" s="3">
        <v>42344</v>
      </c>
      <c r="B4639">
        <f>WEEKNUM(Flights[[#This Row],[Date]],2)</f>
        <v>49</v>
      </c>
      <c r="C4639">
        <f>WEEKDAY(Flights[[#This Row],[Date]],2)</f>
        <v>7</v>
      </c>
      <c r="D4639" t="s">
        <v>415</v>
      </c>
      <c r="E4639" t="s">
        <v>1996</v>
      </c>
      <c r="F4639" t="s">
        <v>0</v>
      </c>
      <c r="G4639" t="s">
        <v>10</v>
      </c>
      <c r="H4639" t="str">
        <f>_xlfn.XLOOKUP(Flights[[#This Row],[Destination]],Airports!$A$1:$A$77,Airports!$D$1:$D$77,"Code not found")</f>
        <v>Boston</v>
      </c>
      <c r="I4639" t="str" cm="1">
        <f t="array" ref="I4639">_xlfn.XLOOKUP(Flights[[#This Row],[Destination]],_xlfn._TRO_TRAILING(Airports!A:A),_xlfn._TRO_TRAILING(Airports!E:E),"Code not found")</f>
        <v>MA</v>
      </c>
      <c r="J4639" s="1">
        <v>0.35069444444444442</v>
      </c>
      <c r="K4639">
        <f>HOUR(Flights[[#This Row],[Scheduled Departure]])</f>
        <v>8</v>
      </c>
      <c r="L4639" s="1">
        <v>0.35138888888888886</v>
      </c>
      <c r="M4639">
        <v>1</v>
      </c>
      <c r="N4639">
        <v>309</v>
      </c>
      <c r="O4639" s="14">
        <f>Flights[[#This Row],[Length (min)]]/60</f>
        <v>5.15</v>
      </c>
      <c r="P4639">
        <v>2611</v>
      </c>
      <c r="Q4639" s="17">
        <f>IFERROR(Flights[[#This Row],[Distance]]/Flights[[#This Row],[Length (hr)]],"")</f>
        <v>506.99029126213588</v>
      </c>
      <c r="R4639" s="1">
        <v>0.70138888888888884</v>
      </c>
      <c r="S4639" s="1">
        <v>0.69097222222222221</v>
      </c>
      <c r="T4639">
        <v>-15</v>
      </c>
      <c r="U4639" t="str">
        <f>IF(Flights[[#This Row],[Arrival Delay]]="","Cancelled",IF(Flights[[#This Row],[Arrival Delay]]&gt;15,"Delayed","On time"))</f>
        <v>On time</v>
      </c>
      <c r="V4639" t="str">
        <f>IF(Flights[[#This Row],[Status]]&lt;&gt;"Delayed","",IF(Flights[[#This Row],[Arrival Delay]]&gt;120,"Severe",IF(Flights[[#This Row],[Arrival Delay]]&gt;60,"Major","Moderate")))</f>
        <v/>
      </c>
      <c r="X4639" t="str">
        <f>IF(OR(AND(Flights[[#This Row],[Status]]="Cancelled",Flights[[#This Row],[Cancellation Reason]]="Airline/Carrier"),Flights[[#This Row],[Delay Type]]="Severe"),"Yes","No")</f>
        <v>No</v>
      </c>
    </row>
    <row r="4640" spans="1:24" x14ac:dyDescent="0.25">
      <c r="A4640" s="3">
        <v>42344</v>
      </c>
      <c r="B4640">
        <f>WEEKNUM(Flights[[#This Row],[Date]],2)</f>
        <v>49</v>
      </c>
      <c r="C4640">
        <f>WEEKDAY(Flights[[#This Row],[Date]],2)</f>
        <v>7</v>
      </c>
      <c r="D4640" t="s">
        <v>416</v>
      </c>
      <c r="E4640" t="s">
        <v>1989</v>
      </c>
      <c r="F4640" t="s">
        <v>0</v>
      </c>
      <c r="G4640" t="s">
        <v>17</v>
      </c>
      <c r="H4640" t="str">
        <f>_xlfn.XLOOKUP(Flights[[#This Row],[Destination]],Airports!$A$1:$A$77,Airports!$D$1:$D$77,"Code not found")</f>
        <v>Honolulu</v>
      </c>
      <c r="I4640" t="str" cm="1">
        <f t="array" ref="I4640">_xlfn.XLOOKUP(Flights[[#This Row],[Destination]],_xlfn._TRO_TRAILING(Airports!A:A),_xlfn._TRO_TRAILING(Airports!E:E),"Code not found")</f>
        <v>HI</v>
      </c>
      <c r="J4640" s="1">
        <v>0.35416666666666669</v>
      </c>
      <c r="K4640">
        <f>HOUR(Flights[[#This Row],[Scheduled Departure]])</f>
        <v>8</v>
      </c>
      <c r="L4640" s="1">
        <v>0.35208333333333336</v>
      </c>
      <c r="M4640">
        <v>-3</v>
      </c>
      <c r="N4640">
        <v>352</v>
      </c>
      <c r="O4640" s="14">
        <f>Flights[[#This Row],[Length (min)]]/60</f>
        <v>5.8666666666666663</v>
      </c>
      <c r="P4640">
        <v>2556</v>
      </c>
      <c r="Q4640" s="17">
        <f>IFERROR(Flights[[#This Row],[Distance]]/Flights[[#This Row],[Length (hr)]],"")</f>
        <v>435.68181818181819</v>
      </c>
      <c r="R4640" s="1">
        <v>0.52083333333333337</v>
      </c>
      <c r="S4640" s="1">
        <v>0.5131944444444444</v>
      </c>
      <c r="T4640">
        <v>-11</v>
      </c>
      <c r="U4640" t="str">
        <f>IF(Flights[[#This Row],[Arrival Delay]]="","Cancelled",IF(Flights[[#This Row],[Arrival Delay]]&gt;15,"Delayed","On time"))</f>
        <v>On time</v>
      </c>
      <c r="V4640" t="str">
        <f>IF(Flights[[#This Row],[Status]]&lt;&gt;"Delayed","",IF(Flights[[#This Row],[Arrival Delay]]&gt;120,"Severe",IF(Flights[[#This Row],[Arrival Delay]]&gt;60,"Major","Moderate")))</f>
        <v/>
      </c>
      <c r="X4640" t="str">
        <f>IF(OR(AND(Flights[[#This Row],[Status]]="Cancelled",Flights[[#This Row],[Cancellation Reason]]="Airline/Carrier"),Flights[[#This Row],[Delay Type]]="Severe"),"Yes","No")</f>
        <v>No</v>
      </c>
    </row>
    <row r="4641" spans="1:24" x14ac:dyDescent="0.25">
      <c r="A4641" s="3">
        <v>42344</v>
      </c>
      <c r="B4641">
        <f>WEEKNUM(Flights[[#This Row],[Date]],2)</f>
        <v>49</v>
      </c>
      <c r="C4641">
        <f>WEEKDAY(Flights[[#This Row],[Date]],2)</f>
        <v>7</v>
      </c>
      <c r="D4641" t="s">
        <v>1866</v>
      </c>
      <c r="E4641" t="s">
        <v>1995</v>
      </c>
      <c r="F4641" t="s">
        <v>0</v>
      </c>
      <c r="G4641" t="s">
        <v>26</v>
      </c>
      <c r="H4641" t="str">
        <f>_xlfn.XLOOKUP(Flights[[#This Row],[Destination]],Airports!$A$1:$A$77,Airports!$D$1:$D$77,"Code not found")</f>
        <v>Atlanta</v>
      </c>
      <c r="I4641" t="str" cm="1">
        <f t="array" ref="I4641">_xlfn.XLOOKUP(Flights[[#This Row],[Destination]],_xlfn._TRO_TRAILING(Airports!A:A),_xlfn._TRO_TRAILING(Airports!E:E),"Code not found")</f>
        <v>GA</v>
      </c>
      <c r="J4641" s="1">
        <v>0.38194444444444442</v>
      </c>
      <c r="K4641">
        <f>HOUR(Flights[[#This Row],[Scheduled Departure]])</f>
        <v>9</v>
      </c>
      <c r="L4641" s="1">
        <v>0.38124999999999998</v>
      </c>
      <c r="M4641">
        <v>-1</v>
      </c>
      <c r="N4641">
        <v>242</v>
      </c>
      <c r="O4641" s="14">
        <f>Flights[[#This Row],[Length (min)]]/60</f>
        <v>4.0333333333333332</v>
      </c>
      <c r="P4641">
        <v>1947</v>
      </c>
      <c r="Q4641" s="17">
        <f>IFERROR(Flights[[#This Row],[Distance]]/Flights[[#This Row],[Length (hr)]],"")</f>
        <v>482.72727272727275</v>
      </c>
      <c r="R4641" s="1">
        <v>0.68055555555555558</v>
      </c>
      <c r="S4641" s="1">
        <v>0.6743055555555556</v>
      </c>
      <c r="T4641">
        <v>-9</v>
      </c>
      <c r="U4641" t="str">
        <f>IF(Flights[[#This Row],[Arrival Delay]]="","Cancelled",IF(Flights[[#This Row],[Arrival Delay]]&gt;15,"Delayed","On time"))</f>
        <v>On time</v>
      </c>
      <c r="V4641" t="str">
        <f>IF(Flights[[#This Row],[Status]]&lt;&gt;"Delayed","",IF(Flights[[#This Row],[Arrival Delay]]&gt;120,"Severe",IF(Flights[[#This Row],[Arrival Delay]]&gt;60,"Major","Moderate")))</f>
        <v/>
      </c>
      <c r="X4641" t="str">
        <f>IF(OR(AND(Flights[[#This Row],[Status]]="Cancelled",Flights[[#This Row],[Cancellation Reason]]="Airline/Carrier"),Flights[[#This Row],[Delay Type]]="Severe"),"Yes","No")</f>
        <v>No</v>
      </c>
    </row>
    <row r="4642" spans="1:24" x14ac:dyDescent="0.25">
      <c r="A4642" s="3">
        <v>42344</v>
      </c>
      <c r="B4642">
        <f>WEEKNUM(Flights[[#This Row],[Date]],2)</f>
        <v>49</v>
      </c>
      <c r="C4642">
        <f>WEEKDAY(Flights[[#This Row],[Date]],2)</f>
        <v>7</v>
      </c>
      <c r="D4642" t="s">
        <v>1963</v>
      </c>
      <c r="E4642" t="s">
        <v>1989</v>
      </c>
      <c r="F4642" t="s">
        <v>0</v>
      </c>
      <c r="G4642" t="s">
        <v>24</v>
      </c>
      <c r="H4642" t="str">
        <f>_xlfn.XLOOKUP(Flights[[#This Row],[Destination]],Airports!$A$1:$A$77,Airports!$D$1:$D$77,"Code not found")</f>
        <v>Portland</v>
      </c>
      <c r="I4642" t="str" cm="1">
        <f t="array" ref="I4642">_xlfn.XLOOKUP(Flights[[#This Row],[Destination]],_xlfn._TRO_TRAILING(Airports!A:A),_xlfn._TRO_TRAILING(Airports!E:E),"Code not found")</f>
        <v>OR</v>
      </c>
      <c r="J4642" s="1">
        <v>0.40625</v>
      </c>
      <c r="K4642">
        <f>HOUR(Flights[[#This Row],[Scheduled Departure]])</f>
        <v>9</v>
      </c>
      <c r="L4642" s="1">
        <v>0.42083333333333334</v>
      </c>
      <c r="M4642">
        <v>21</v>
      </c>
      <c r="N4642">
        <v>142</v>
      </c>
      <c r="O4642" s="14">
        <f>Flights[[#This Row],[Length (min)]]/60</f>
        <v>2.3666666666666667</v>
      </c>
      <c r="P4642">
        <v>834</v>
      </c>
      <c r="Q4642" s="17">
        <f>IFERROR(Flights[[#This Row],[Distance]]/Flights[[#This Row],[Length (hr)]],"")</f>
        <v>352.3943661971831</v>
      </c>
      <c r="R4642" s="1">
        <v>0.5131944444444444</v>
      </c>
      <c r="S4642" s="1">
        <v>0.51944444444444449</v>
      </c>
      <c r="T4642">
        <v>9</v>
      </c>
      <c r="U4642" t="str">
        <f>IF(Flights[[#This Row],[Arrival Delay]]="","Cancelled",IF(Flights[[#This Row],[Arrival Delay]]&gt;15,"Delayed","On time"))</f>
        <v>On time</v>
      </c>
      <c r="V4642" t="str">
        <f>IF(Flights[[#This Row],[Status]]&lt;&gt;"Delayed","",IF(Flights[[#This Row],[Arrival Delay]]&gt;120,"Severe",IF(Flights[[#This Row],[Arrival Delay]]&gt;60,"Major","Moderate")))</f>
        <v/>
      </c>
      <c r="X4642" t="str">
        <f>IF(OR(AND(Flights[[#This Row],[Status]]="Cancelled",Flights[[#This Row],[Cancellation Reason]]="Airline/Carrier"),Flights[[#This Row],[Delay Type]]="Severe"),"Yes","No")</f>
        <v>No</v>
      </c>
    </row>
    <row r="4643" spans="1:24" x14ac:dyDescent="0.25">
      <c r="A4643" s="3">
        <v>42344</v>
      </c>
      <c r="B4643">
        <f>WEEKNUM(Flights[[#This Row],[Date]],2)</f>
        <v>49</v>
      </c>
      <c r="C4643">
        <f>WEEKDAY(Flights[[#This Row],[Date]],2)</f>
        <v>7</v>
      </c>
      <c r="D4643" t="s">
        <v>1873</v>
      </c>
      <c r="E4643" t="s">
        <v>1995</v>
      </c>
      <c r="F4643" t="s">
        <v>0</v>
      </c>
      <c r="G4643" t="s">
        <v>349</v>
      </c>
      <c r="H4643" t="str">
        <f>_xlfn.XLOOKUP(Flights[[#This Row],[Destination]],Airports!$A$1:$A$77,Airports!$D$1:$D$77,"Code not found")</f>
        <v>Salt Lake City</v>
      </c>
      <c r="I4643" t="str" cm="1">
        <f t="array" ref="I4643">_xlfn.XLOOKUP(Flights[[#This Row],[Destination]],_xlfn._TRO_TRAILING(Airports!A:A),_xlfn._TRO_TRAILING(Airports!E:E),"Code not found")</f>
        <v>UT</v>
      </c>
      <c r="J4643" s="1">
        <v>0.43055555555555558</v>
      </c>
      <c r="K4643">
        <f>HOUR(Flights[[#This Row],[Scheduled Departure]])</f>
        <v>10</v>
      </c>
      <c r="L4643" s="1">
        <v>0.43194444444444446</v>
      </c>
      <c r="M4643">
        <v>2</v>
      </c>
      <c r="N4643">
        <v>96</v>
      </c>
      <c r="O4643" s="14">
        <f>Flights[[#This Row],[Length (min)]]/60</f>
        <v>1.6</v>
      </c>
      <c r="P4643">
        <v>590</v>
      </c>
      <c r="Q4643" s="17">
        <f>IFERROR(Flights[[#This Row],[Distance]]/Flights[[#This Row],[Length (hr)]],"")</f>
        <v>368.75</v>
      </c>
      <c r="R4643" s="1">
        <v>0.54513888888888884</v>
      </c>
      <c r="S4643" s="1">
        <v>0.54027777777777775</v>
      </c>
      <c r="T4643">
        <v>-7</v>
      </c>
      <c r="U4643" t="str">
        <f>IF(Flights[[#This Row],[Arrival Delay]]="","Cancelled",IF(Flights[[#This Row],[Arrival Delay]]&gt;15,"Delayed","On time"))</f>
        <v>On time</v>
      </c>
      <c r="V4643" t="str">
        <f>IF(Flights[[#This Row],[Status]]&lt;&gt;"Delayed","",IF(Flights[[#This Row],[Arrival Delay]]&gt;120,"Severe",IF(Flights[[#This Row],[Arrival Delay]]&gt;60,"Major","Moderate")))</f>
        <v/>
      </c>
      <c r="X4643" t="str">
        <f>IF(OR(AND(Flights[[#This Row],[Status]]="Cancelled",Flights[[#This Row],[Cancellation Reason]]="Airline/Carrier"),Flights[[#This Row],[Delay Type]]="Severe"),"Yes","No")</f>
        <v>No</v>
      </c>
    </row>
    <row r="4644" spans="1:24" x14ac:dyDescent="0.25">
      <c r="A4644" s="3">
        <v>42344</v>
      </c>
      <c r="B4644">
        <f>WEEKNUM(Flights[[#This Row],[Date]],2)</f>
        <v>49</v>
      </c>
      <c r="C4644">
        <f>WEEKDAY(Flights[[#This Row],[Date]],2)</f>
        <v>7</v>
      </c>
      <c r="D4644" t="s">
        <v>1767</v>
      </c>
      <c r="E4644" t="s">
        <v>1993</v>
      </c>
      <c r="F4644" t="s">
        <v>0</v>
      </c>
      <c r="G4644" t="s">
        <v>26</v>
      </c>
      <c r="H4644" t="str">
        <f>_xlfn.XLOOKUP(Flights[[#This Row],[Destination]],Airports!$A$1:$A$77,Airports!$D$1:$D$77,"Code not found")</f>
        <v>Atlanta</v>
      </c>
      <c r="I4644" t="str" cm="1">
        <f t="array" ref="I4644">_xlfn.XLOOKUP(Flights[[#This Row],[Destination]],_xlfn._TRO_TRAILING(Airports!A:A),_xlfn._TRO_TRAILING(Airports!E:E),"Code not found")</f>
        <v>GA</v>
      </c>
      <c r="J4644" s="1">
        <v>0.5</v>
      </c>
      <c r="K4644">
        <f>HOUR(Flights[[#This Row],[Scheduled Departure]])</f>
        <v>12</v>
      </c>
      <c r="L4644" s="1">
        <v>0.49583333333333335</v>
      </c>
      <c r="M4644">
        <v>-6</v>
      </c>
      <c r="N4644">
        <v>299</v>
      </c>
      <c r="O4644" s="14">
        <f>Flights[[#This Row],[Length (min)]]/60</f>
        <v>4.9833333333333334</v>
      </c>
      <c r="P4644">
        <v>1947</v>
      </c>
      <c r="Q4644" s="17">
        <f>IFERROR(Flights[[#This Row],[Distance]]/Flights[[#This Row],[Length (hr)]],"")</f>
        <v>390.70234113712377</v>
      </c>
      <c r="R4644" s="1">
        <v>0.79861111111111116</v>
      </c>
      <c r="S4644" s="1">
        <v>0.82847222222222228</v>
      </c>
      <c r="T4644">
        <v>43</v>
      </c>
      <c r="U4644" t="str">
        <f>IF(Flights[[#This Row],[Arrival Delay]]="","Cancelled",IF(Flights[[#This Row],[Arrival Delay]]&gt;15,"Delayed","On time"))</f>
        <v>Delayed</v>
      </c>
      <c r="V4644" t="str">
        <f>IF(Flights[[#This Row],[Status]]&lt;&gt;"Delayed","",IF(Flights[[#This Row],[Arrival Delay]]&gt;120,"Severe",IF(Flights[[#This Row],[Arrival Delay]]&gt;60,"Major","Moderate")))</f>
        <v>Moderate</v>
      </c>
      <c r="X4644" t="str">
        <f>IF(OR(AND(Flights[[#This Row],[Status]]="Cancelled",Flights[[#This Row],[Cancellation Reason]]="Airline/Carrier"),Flights[[#This Row],[Delay Type]]="Severe"),"Yes","No")</f>
        <v>No</v>
      </c>
    </row>
    <row r="4645" spans="1:24" x14ac:dyDescent="0.25">
      <c r="A4645" s="3">
        <v>42344</v>
      </c>
      <c r="B4645">
        <f>WEEKNUM(Flights[[#This Row],[Date]],2)</f>
        <v>49</v>
      </c>
      <c r="C4645">
        <f>WEEKDAY(Flights[[#This Row],[Date]],2)</f>
        <v>7</v>
      </c>
      <c r="D4645" t="s">
        <v>226</v>
      </c>
      <c r="E4645" t="s">
        <v>1987</v>
      </c>
      <c r="F4645" t="s">
        <v>0</v>
      </c>
      <c r="G4645" t="s">
        <v>3</v>
      </c>
      <c r="H4645" t="str">
        <f>_xlfn.XLOOKUP(Flights[[#This Row],[Destination]],Airports!$A$1:$A$77,Airports!$D$1:$D$77,"Code not found")</f>
        <v>Dallas</v>
      </c>
      <c r="I4645" t="str" cm="1">
        <f t="array" ref="I4645">_xlfn.XLOOKUP(Flights[[#This Row],[Destination]],_xlfn._TRO_TRAILING(Airports!A:A),_xlfn._TRO_TRAILING(Airports!E:E),"Code not found")</f>
        <v>TX</v>
      </c>
      <c r="J4645" s="1">
        <v>0.65972222222222221</v>
      </c>
      <c r="K4645">
        <f>HOUR(Flights[[#This Row],[Scheduled Departure]])</f>
        <v>15</v>
      </c>
      <c r="L4645" s="1">
        <v>0.66666666666666663</v>
      </c>
      <c r="M4645">
        <v>10</v>
      </c>
      <c r="N4645">
        <v>175</v>
      </c>
      <c r="O4645" s="14">
        <f>Flights[[#This Row],[Length (min)]]/60</f>
        <v>2.9166666666666665</v>
      </c>
      <c r="P4645">
        <v>1235</v>
      </c>
      <c r="Q4645" s="17">
        <f>IFERROR(Flights[[#This Row],[Distance]]/Flights[[#This Row],[Length (hr)]],"")</f>
        <v>423.42857142857144</v>
      </c>
      <c r="R4645" s="1">
        <v>0.8666666666666667</v>
      </c>
      <c r="S4645" s="1">
        <v>0.87152777777777779</v>
      </c>
      <c r="T4645">
        <v>7</v>
      </c>
      <c r="U4645" t="str">
        <f>IF(Flights[[#This Row],[Arrival Delay]]="","Cancelled",IF(Flights[[#This Row],[Arrival Delay]]&gt;15,"Delayed","On time"))</f>
        <v>On time</v>
      </c>
      <c r="V4645" t="str">
        <f>IF(Flights[[#This Row],[Status]]&lt;&gt;"Delayed","",IF(Flights[[#This Row],[Arrival Delay]]&gt;120,"Severe",IF(Flights[[#This Row],[Arrival Delay]]&gt;60,"Major","Moderate")))</f>
        <v/>
      </c>
      <c r="X4645" t="str">
        <f>IF(OR(AND(Flights[[#This Row],[Status]]="Cancelled",Flights[[#This Row],[Cancellation Reason]]="Airline/Carrier"),Flights[[#This Row],[Delay Type]]="Severe"),"Yes","No")</f>
        <v>No</v>
      </c>
    </row>
    <row r="4646" spans="1:24" x14ac:dyDescent="0.25">
      <c r="A4646" s="3">
        <v>42344</v>
      </c>
      <c r="B4646">
        <f>WEEKNUM(Flights[[#This Row],[Date]],2)</f>
        <v>49</v>
      </c>
      <c r="C4646">
        <f>WEEKDAY(Flights[[#This Row],[Date]],2)</f>
        <v>7</v>
      </c>
      <c r="D4646" t="s">
        <v>1703</v>
      </c>
      <c r="E4646" t="s">
        <v>1995</v>
      </c>
      <c r="F4646" t="s">
        <v>0</v>
      </c>
      <c r="G4646" t="s">
        <v>7</v>
      </c>
      <c r="H4646" t="str">
        <f>_xlfn.XLOOKUP(Flights[[#This Row],[Destination]],Airports!$A$1:$A$77,Airports!$D$1:$D$77,"Code not found")</f>
        <v>Austin</v>
      </c>
      <c r="I4646" t="str" cm="1">
        <f t="array" ref="I4646">_xlfn.XLOOKUP(Flights[[#This Row],[Destination]],_xlfn._TRO_TRAILING(Airports!A:A),_xlfn._TRO_TRAILING(Airports!E:E),"Code not found")</f>
        <v>TX</v>
      </c>
      <c r="J4646" s="1">
        <v>0.75</v>
      </c>
      <c r="K4646">
        <f>HOUR(Flights[[#This Row],[Scheduled Departure]])</f>
        <v>18</v>
      </c>
      <c r="L4646" s="1">
        <v>0.74930555555555556</v>
      </c>
      <c r="M4646">
        <v>-1</v>
      </c>
      <c r="N4646">
        <v>180</v>
      </c>
      <c r="O4646" s="14">
        <f>Flights[[#This Row],[Length (min)]]/60</f>
        <v>3</v>
      </c>
      <c r="P4646">
        <v>1242</v>
      </c>
      <c r="Q4646" s="17">
        <f>IFERROR(Flights[[#This Row],[Distance]]/Flights[[#This Row],[Length (hr)]],"")</f>
        <v>414</v>
      </c>
      <c r="R4646" s="1">
        <v>0.95138888888888884</v>
      </c>
      <c r="S4646" s="1">
        <v>0.95763888888888893</v>
      </c>
      <c r="T4646">
        <v>9</v>
      </c>
      <c r="U4646" t="str">
        <f>IF(Flights[[#This Row],[Arrival Delay]]="","Cancelled",IF(Flights[[#This Row],[Arrival Delay]]&gt;15,"Delayed","On time"))</f>
        <v>On time</v>
      </c>
      <c r="V4646" t="str">
        <f>IF(Flights[[#This Row],[Status]]&lt;&gt;"Delayed","",IF(Flights[[#This Row],[Arrival Delay]]&gt;120,"Severe",IF(Flights[[#This Row],[Arrival Delay]]&gt;60,"Major","Moderate")))</f>
        <v/>
      </c>
      <c r="X4646" t="str">
        <f>IF(OR(AND(Flights[[#This Row],[Status]]="Cancelled",Flights[[#This Row],[Cancellation Reason]]="Airline/Carrier"),Flights[[#This Row],[Delay Type]]="Severe"),"Yes","No")</f>
        <v>No</v>
      </c>
    </row>
    <row r="4647" spans="1:24" x14ac:dyDescent="0.25">
      <c r="A4647" s="3">
        <v>42344</v>
      </c>
      <c r="B4647">
        <f>WEEKNUM(Flights[[#This Row],[Date]],2)</f>
        <v>49</v>
      </c>
      <c r="C4647">
        <f>WEEKDAY(Flights[[#This Row],[Date]],2)</f>
        <v>7</v>
      </c>
      <c r="D4647" t="s">
        <v>1447</v>
      </c>
      <c r="E4647" t="s">
        <v>1995</v>
      </c>
      <c r="F4647" t="s">
        <v>0</v>
      </c>
      <c r="G4647" t="s">
        <v>23</v>
      </c>
      <c r="H4647" t="str">
        <f>_xlfn.XLOOKUP(Flights[[#This Row],[Destination]],Airports!$A$1:$A$77,Airports!$D$1:$D$77,"Code not found")</f>
        <v>Indianapolis</v>
      </c>
      <c r="I4647" t="str" cm="1">
        <f t="array" ref="I4647">_xlfn.XLOOKUP(Flights[[#This Row],[Destination]],_xlfn._TRO_TRAILING(Airports!A:A),_xlfn._TRO_TRAILING(Airports!E:E),"Code not found")</f>
        <v>IN</v>
      </c>
      <c r="J4647" s="1">
        <v>0.75</v>
      </c>
      <c r="K4647">
        <f>HOUR(Flights[[#This Row],[Scheduled Departure]])</f>
        <v>18</v>
      </c>
      <c r="L4647" s="1">
        <v>0.75208333333333333</v>
      </c>
      <c r="M4647">
        <v>3</v>
      </c>
      <c r="N4647">
        <v>228</v>
      </c>
      <c r="O4647" s="14">
        <f>Flights[[#This Row],[Length (min)]]/60</f>
        <v>3.8</v>
      </c>
      <c r="P4647">
        <v>1814</v>
      </c>
      <c r="Q4647" s="17">
        <f>IFERROR(Flights[[#This Row],[Distance]]/Flights[[#This Row],[Length (hr)]],"")</f>
        <v>477.36842105263162</v>
      </c>
      <c r="R4647" s="1">
        <v>3.4722222222222224E-2</v>
      </c>
      <c r="S4647" s="1">
        <v>3.5416666666666666E-2</v>
      </c>
      <c r="T4647">
        <v>1</v>
      </c>
      <c r="U4647" t="str">
        <f>IF(Flights[[#This Row],[Arrival Delay]]="","Cancelled",IF(Flights[[#This Row],[Arrival Delay]]&gt;15,"Delayed","On time"))</f>
        <v>On time</v>
      </c>
      <c r="V4647" t="str">
        <f>IF(Flights[[#This Row],[Status]]&lt;&gt;"Delayed","",IF(Flights[[#This Row],[Arrival Delay]]&gt;120,"Severe",IF(Flights[[#This Row],[Arrival Delay]]&gt;60,"Major","Moderate")))</f>
        <v/>
      </c>
      <c r="X4647" t="str">
        <f>IF(OR(AND(Flights[[#This Row],[Status]]="Cancelled",Flights[[#This Row],[Cancellation Reason]]="Airline/Carrier"),Flights[[#This Row],[Delay Type]]="Severe"),"Yes","No")</f>
        <v>No</v>
      </c>
    </row>
    <row r="4648" spans="1:24" x14ac:dyDescent="0.25">
      <c r="A4648" s="3">
        <v>42344</v>
      </c>
      <c r="B4648">
        <f>WEEKNUM(Flights[[#This Row],[Date]],2)</f>
        <v>49</v>
      </c>
      <c r="C4648">
        <f>WEEKDAY(Flights[[#This Row],[Date]],2)</f>
        <v>7</v>
      </c>
      <c r="D4648" t="s">
        <v>586</v>
      </c>
      <c r="E4648" t="s">
        <v>1989</v>
      </c>
      <c r="F4648" t="s">
        <v>0</v>
      </c>
      <c r="G4648" t="s">
        <v>17</v>
      </c>
      <c r="H4648" t="str">
        <f>_xlfn.XLOOKUP(Flights[[#This Row],[Destination]],Airports!$A$1:$A$77,Airports!$D$1:$D$77,"Code not found")</f>
        <v>Honolulu</v>
      </c>
      <c r="I4648" t="str" cm="1">
        <f t="array" ref="I4648">_xlfn.XLOOKUP(Flights[[#This Row],[Destination]],_xlfn._TRO_TRAILING(Airports!A:A),_xlfn._TRO_TRAILING(Airports!E:E),"Code not found")</f>
        <v>HI</v>
      </c>
      <c r="J4648" s="1">
        <v>0.78819444444444442</v>
      </c>
      <c r="K4648">
        <f>HOUR(Flights[[#This Row],[Scheduled Departure]])</f>
        <v>18</v>
      </c>
      <c r="L4648" s="1">
        <v>0.78333333333333333</v>
      </c>
      <c r="M4648">
        <v>-7</v>
      </c>
      <c r="N4648">
        <v>330</v>
      </c>
      <c r="O4648" s="14">
        <f>Flights[[#This Row],[Length (min)]]/60</f>
        <v>5.5</v>
      </c>
      <c r="P4648">
        <v>2556</v>
      </c>
      <c r="Q4648" s="17">
        <f>IFERROR(Flights[[#This Row],[Distance]]/Flights[[#This Row],[Length (hr)]],"")</f>
        <v>464.72727272727275</v>
      </c>
      <c r="R4648" s="1">
        <v>0.94930555555555551</v>
      </c>
      <c r="S4648" s="1">
        <v>0.9291666666666667</v>
      </c>
      <c r="T4648">
        <v>-29</v>
      </c>
      <c r="U4648" t="str">
        <f>IF(Flights[[#This Row],[Arrival Delay]]="","Cancelled",IF(Flights[[#This Row],[Arrival Delay]]&gt;15,"Delayed","On time"))</f>
        <v>On time</v>
      </c>
      <c r="V4648" t="str">
        <f>IF(Flights[[#This Row],[Status]]&lt;&gt;"Delayed","",IF(Flights[[#This Row],[Arrival Delay]]&gt;120,"Severe",IF(Flights[[#This Row],[Arrival Delay]]&gt;60,"Major","Moderate")))</f>
        <v/>
      </c>
      <c r="X4648" t="str">
        <f>IF(OR(AND(Flights[[#This Row],[Status]]="Cancelled",Flights[[#This Row],[Cancellation Reason]]="Airline/Carrier"),Flights[[#This Row],[Delay Type]]="Severe"),"Yes","No")</f>
        <v>No</v>
      </c>
    </row>
    <row r="4649" spans="1:24" x14ac:dyDescent="0.25">
      <c r="A4649" s="3">
        <v>42344</v>
      </c>
      <c r="B4649">
        <f>WEEKNUM(Flights[[#This Row],[Date]],2)</f>
        <v>49</v>
      </c>
      <c r="C4649">
        <f>WEEKDAY(Flights[[#This Row],[Date]],2)</f>
        <v>7</v>
      </c>
      <c r="D4649" t="s">
        <v>1961</v>
      </c>
      <c r="E4649" t="s">
        <v>1994</v>
      </c>
      <c r="F4649" t="s">
        <v>0</v>
      </c>
      <c r="G4649" t="s">
        <v>340</v>
      </c>
      <c r="H4649" t="str">
        <f>_xlfn.XLOOKUP(Flights[[#This Row],[Destination]],Airports!$A$1:$A$77,Airports!$D$1:$D$77,"Code not found")</f>
        <v>San Antonio</v>
      </c>
      <c r="I4649" t="str" cm="1">
        <f t="array" ref="I4649">_xlfn.XLOOKUP(Flights[[#This Row],[Destination]],_xlfn._TRO_TRAILING(Airports!A:A),_xlfn._TRO_TRAILING(Airports!E:E),"Code not found")</f>
        <v>TX</v>
      </c>
      <c r="J4649" s="1">
        <v>0.81805555555555554</v>
      </c>
      <c r="K4649">
        <f>HOUR(Flights[[#This Row],[Scheduled Departure]])</f>
        <v>19</v>
      </c>
      <c r="L4649" s="1">
        <v>0.85555555555555551</v>
      </c>
      <c r="M4649">
        <v>54</v>
      </c>
      <c r="N4649">
        <v>169</v>
      </c>
      <c r="O4649" s="14">
        <f>Flights[[#This Row],[Length (min)]]/60</f>
        <v>2.8166666666666669</v>
      </c>
      <c r="P4649">
        <v>1211</v>
      </c>
      <c r="Q4649" s="17">
        <f>IFERROR(Flights[[#This Row],[Distance]]/Flights[[#This Row],[Length (hr)]],"")</f>
        <v>429.94082840236683</v>
      </c>
      <c r="R4649" s="1">
        <v>2.013888888888889E-2</v>
      </c>
      <c r="S4649" s="1">
        <v>5.6250000000000001E-2</v>
      </c>
      <c r="T4649">
        <v>52</v>
      </c>
      <c r="U4649" t="str">
        <f>IF(Flights[[#This Row],[Arrival Delay]]="","Cancelled",IF(Flights[[#This Row],[Arrival Delay]]&gt;15,"Delayed","On time"))</f>
        <v>Delayed</v>
      </c>
      <c r="V4649" t="str">
        <f>IF(Flights[[#This Row],[Status]]&lt;&gt;"Delayed","",IF(Flights[[#This Row],[Arrival Delay]]&gt;120,"Severe",IF(Flights[[#This Row],[Arrival Delay]]&gt;60,"Major","Moderate")))</f>
        <v>Moderate</v>
      </c>
      <c r="X4649" t="str">
        <f>IF(OR(AND(Flights[[#This Row],[Status]]="Cancelled",Flights[[#This Row],[Cancellation Reason]]="Airline/Carrier"),Flights[[#This Row],[Delay Type]]="Severe"),"Yes","No")</f>
        <v>No</v>
      </c>
    </row>
    <row r="4650" spans="1:24" x14ac:dyDescent="0.25">
      <c r="A4650" s="3">
        <v>42344</v>
      </c>
      <c r="B4650">
        <f>WEEKNUM(Flights[[#This Row],[Date]],2)</f>
        <v>49</v>
      </c>
      <c r="C4650">
        <f>WEEKDAY(Flights[[#This Row],[Date]],2)</f>
        <v>7</v>
      </c>
      <c r="D4650" t="s">
        <v>1551</v>
      </c>
      <c r="E4650" t="s">
        <v>1991</v>
      </c>
      <c r="F4650" t="s">
        <v>0</v>
      </c>
      <c r="G4650" t="s">
        <v>24</v>
      </c>
      <c r="H4650" t="str">
        <f>_xlfn.XLOOKUP(Flights[[#This Row],[Destination]],Airports!$A$1:$A$77,Airports!$D$1:$D$77,"Code not found")</f>
        <v>Portland</v>
      </c>
      <c r="I4650" t="str" cm="1">
        <f t="array" ref="I4650">_xlfn.XLOOKUP(Flights[[#This Row],[Destination]],_xlfn._TRO_TRAILING(Airports!A:A),_xlfn._TRO_TRAILING(Airports!E:E),"Code not found")</f>
        <v>OR</v>
      </c>
      <c r="J4650" s="1">
        <v>0.81944444444444442</v>
      </c>
      <c r="K4650">
        <f>HOUR(Flights[[#This Row],[Scheduled Departure]])</f>
        <v>19</v>
      </c>
      <c r="L4650" s="1">
        <v>0.8125</v>
      </c>
      <c r="M4650">
        <v>-10</v>
      </c>
      <c r="N4650">
        <v>144</v>
      </c>
      <c r="O4650" s="14">
        <f>Flights[[#This Row],[Length (min)]]/60</f>
        <v>2.4</v>
      </c>
      <c r="P4650">
        <v>834</v>
      </c>
      <c r="Q4650" s="17">
        <f>IFERROR(Flights[[#This Row],[Distance]]/Flights[[#This Row],[Length (hr)]],"")</f>
        <v>347.5</v>
      </c>
      <c r="R4650" s="1">
        <v>0.92152777777777772</v>
      </c>
      <c r="S4650" s="1">
        <v>0.91249999999999998</v>
      </c>
      <c r="T4650">
        <v>-13</v>
      </c>
      <c r="U4650" t="str">
        <f>IF(Flights[[#This Row],[Arrival Delay]]="","Cancelled",IF(Flights[[#This Row],[Arrival Delay]]&gt;15,"Delayed","On time"))</f>
        <v>On time</v>
      </c>
      <c r="V4650" t="str">
        <f>IF(Flights[[#This Row],[Status]]&lt;&gt;"Delayed","",IF(Flights[[#This Row],[Arrival Delay]]&gt;120,"Severe",IF(Flights[[#This Row],[Arrival Delay]]&gt;60,"Major","Moderate")))</f>
        <v/>
      </c>
      <c r="X4650" t="str">
        <f>IF(OR(AND(Flights[[#This Row],[Status]]="Cancelled",Flights[[#This Row],[Cancellation Reason]]="Airline/Carrier"),Flights[[#This Row],[Delay Type]]="Severe"),"Yes","No")</f>
        <v>No</v>
      </c>
    </row>
    <row r="4651" spans="1:24" x14ac:dyDescent="0.25">
      <c r="A4651" s="3">
        <v>42344</v>
      </c>
      <c r="B4651">
        <f>WEEKNUM(Flights[[#This Row],[Date]],2)</f>
        <v>49</v>
      </c>
      <c r="C4651">
        <f>WEEKDAY(Flights[[#This Row],[Date]],2)</f>
        <v>7</v>
      </c>
      <c r="D4651" t="s">
        <v>1836</v>
      </c>
      <c r="E4651" t="s">
        <v>1989</v>
      </c>
      <c r="F4651" t="s">
        <v>0</v>
      </c>
      <c r="G4651" t="s">
        <v>347</v>
      </c>
      <c r="H4651" t="str">
        <f>_xlfn.XLOOKUP(Flights[[#This Row],[Destination]],Airports!$A$1:$A$77,Airports!$D$1:$D$77,"Code not found")</f>
        <v>San Jose</v>
      </c>
      <c r="I4651" t="str" cm="1">
        <f t="array" ref="I4651">_xlfn.XLOOKUP(Flights[[#This Row],[Destination]],_xlfn._TRO_TRAILING(Airports!A:A),_xlfn._TRO_TRAILING(Airports!E:E),"Code not found")</f>
        <v>CA</v>
      </c>
      <c r="J4651" s="1">
        <v>0.92361111111111116</v>
      </c>
      <c r="K4651">
        <f>HOUR(Flights[[#This Row],[Scheduled Departure]])</f>
        <v>22</v>
      </c>
      <c r="L4651" s="1">
        <v>0.93055555555555558</v>
      </c>
      <c r="M4651">
        <v>10</v>
      </c>
      <c r="N4651">
        <v>60</v>
      </c>
      <c r="O4651" s="14">
        <f>Flights[[#This Row],[Length (min)]]/60</f>
        <v>1</v>
      </c>
      <c r="P4651">
        <v>308</v>
      </c>
      <c r="Q4651" s="17">
        <f>IFERROR(Flights[[#This Row],[Distance]]/Flights[[#This Row],[Length (hr)]],"")</f>
        <v>308</v>
      </c>
      <c r="R4651" s="1">
        <v>0.97777777777777775</v>
      </c>
      <c r="S4651" s="1">
        <v>0.97222222222222221</v>
      </c>
      <c r="T4651">
        <v>-8</v>
      </c>
      <c r="U4651" t="str">
        <f>IF(Flights[[#This Row],[Arrival Delay]]="","Cancelled",IF(Flights[[#This Row],[Arrival Delay]]&gt;15,"Delayed","On time"))</f>
        <v>On time</v>
      </c>
      <c r="V4651" t="str">
        <f>IF(Flights[[#This Row],[Status]]&lt;&gt;"Delayed","",IF(Flights[[#This Row],[Arrival Delay]]&gt;120,"Severe",IF(Flights[[#This Row],[Arrival Delay]]&gt;60,"Major","Moderate")))</f>
        <v/>
      </c>
      <c r="X4651" t="str">
        <f>IF(OR(AND(Flights[[#This Row],[Status]]="Cancelled",Flights[[#This Row],[Cancellation Reason]]="Airline/Carrier"),Flights[[#This Row],[Delay Type]]="Severe"),"Yes","No")</f>
        <v>No</v>
      </c>
    </row>
    <row r="4652" spans="1:24" x14ac:dyDescent="0.25">
      <c r="A4652" s="3">
        <v>42344</v>
      </c>
      <c r="B4652">
        <f>WEEKNUM(Flights[[#This Row],[Date]],2)</f>
        <v>49</v>
      </c>
      <c r="C4652">
        <f>WEEKDAY(Flights[[#This Row],[Date]],2)</f>
        <v>7</v>
      </c>
      <c r="D4652" t="s">
        <v>1809</v>
      </c>
      <c r="E4652" t="s">
        <v>1990</v>
      </c>
      <c r="F4652" t="s">
        <v>0</v>
      </c>
      <c r="G4652" t="s">
        <v>262</v>
      </c>
      <c r="H4652" t="str">
        <f>_xlfn.XLOOKUP(Flights[[#This Row],[Destination]],Airports!$A$1:$A$77,Airports!$D$1:$D$77,"Code not found")</f>
        <v>Cleveland</v>
      </c>
      <c r="I4652" t="str" cm="1">
        <f t="array" ref="I4652">_xlfn.XLOOKUP(Flights[[#This Row],[Destination]],_xlfn._TRO_TRAILING(Airports!A:A),_xlfn._TRO_TRAILING(Airports!E:E),"Code not found")</f>
        <v>OH</v>
      </c>
      <c r="J4652" s="1">
        <v>0.9375</v>
      </c>
      <c r="K4652">
        <f>HOUR(Flights[[#This Row],[Scheduled Departure]])</f>
        <v>22</v>
      </c>
      <c r="L4652" s="1">
        <v>0.93333333333333335</v>
      </c>
      <c r="M4652">
        <v>-6</v>
      </c>
      <c r="N4652">
        <v>252</v>
      </c>
      <c r="O4652" s="14">
        <f>Flights[[#This Row],[Length (min)]]/60</f>
        <v>4.2</v>
      </c>
      <c r="P4652">
        <v>2052</v>
      </c>
      <c r="Q4652" s="17">
        <f>IFERROR(Flights[[#This Row],[Distance]]/Flights[[#This Row],[Length (hr)]],"")</f>
        <v>488.57142857142856</v>
      </c>
      <c r="R4652" s="1">
        <v>0.24930555555555556</v>
      </c>
      <c r="S4652" s="1">
        <v>0.23333333333333334</v>
      </c>
      <c r="T4652">
        <v>-23</v>
      </c>
      <c r="U4652" t="str">
        <f>IF(Flights[[#This Row],[Arrival Delay]]="","Cancelled",IF(Flights[[#This Row],[Arrival Delay]]&gt;15,"Delayed","On time"))</f>
        <v>On time</v>
      </c>
      <c r="V4652" t="str">
        <f>IF(Flights[[#This Row],[Status]]&lt;&gt;"Delayed","",IF(Flights[[#This Row],[Arrival Delay]]&gt;120,"Severe",IF(Flights[[#This Row],[Arrival Delay]]&gt;60,"Major","Moderate")))</f>
        <v/>
      </c>
      <c r="X4652" t="str">
        <f>IF(OR(AND(Flights[[#This Row],[Status]]="Cancelled",Flights[[#This Row],[Cancellation Reason]]="Airline/Carrier"),Flights[[#This Row],[Delay Type]]="Severe"),"Yes","No")</f>
        <v>No</v>
      </c>
    </row>
    <row r="4653" spans="1:24" x14ac:dyDescent="0.25">
      <c r="A4653" s="3">
        <v>42345</v>
      </c>
      <c r="B4653">
        <f>WEEKNUM(Flights[[#This Row],[Date]],2)</f>
        <v>50</v>
      </c>
      <c r="C4653">
        <f>WEEKDAY(Flights[[#This Row],[Date]],2)</f>
        <v>1</v>
      </c>
      <c r="D4653" t="s">
        <v>1944</v>
      </c>
      <c r="E4653" t="s">
        <v>1993</v>
      </c>
      <c r="F4653" t="s">
        <v>0</v>
      </c>
      <c r="G4653" t="s">
        <v>318</v>
      </c>
      <c r="H4653" t="str">
        <f>_xlfn.XLOOKUP(Flights[[#This Row],[Destination]],Airports!$A$1:$A$77,Airports!$D$1:$D$77,"Code not found")</f>
        <v>Oakland</v>
      </c>
      <c r="I4653" t="str" cm="1">
        <f t="array" ref="I4653">_xlfn.XLOOKUP(Flights[[#This Row],[Destination]],_xlfn._TRO_TRAILING(Airports!A:A),_xlfn._TRO_TRAILING(Airports!E:E),"Code not found")</f>
        <v>CA</v>
      </c>
      <c r="J4653" s="1">
        <v>0.25</v>
      </c>
      <c r="K4653">
        <f>HOUR(Flights[[#This Row],[Scheduled Departure]])</f>
        <v>6</v>
      </c>
      <c r="L4653" s="1">
        <v>0.26111111111111113</v>
      </c>
      <c r="M4653">
        <v>16</v>
      </c>
      <c r="N4653">
        <v>86</v>
      </c>
      <c r="O4653" s="14">
        <f>Flights[[#This Row],[Length (min)]]/60</f>
        <v>1.4333333333333333</v>
      </c>
      <c r="P4653">
        <v>337</v>
      </c>
      <c r="Q4653" s="17">
        <f>IFERROR(Flights[[#This Row],[Distance]]/Flights[[#This Row],[Length (hr)]],"")</f>
        <v>235.11627906976744</v>
      </c>
      <c r="R4653" s="1">
        <v>0.30208333333333331</v>
      </c>
      <c r="S4653" s="1">
        <v>0.32083333333333336</v>
      </c>
      <c r="T4653">
        <v>27</v>
      </c>
      <c r="U4653" t="str">
        <f>IF(Flights[[#This Row],[Arrival Delay]]="","Cancelled",IF(Flights[[#This Row],[Arrival Delay]]&gt;15,"Delayed","On time"))</f>
        <v>Delayed</v>
      </c>
      <c r="V4653" t="str">
        <f>IF(Flights[[#This Row],[Status]]&lt;&gt;"Delayed","",IF(Flights[[#This Row],[Arrival Delay]]&gt;120,"Severe",IF(Flights[[#This Row],[Arrival Delay]]&gt;60,"Major","Moderate")))</f>
        <v>Moderate</v>
      </c>
      <c r="X4653" t="str">
        <f>IF(OR(AND(Flights[[#This Row],[Status]]="Cancelled",Flights[[#This Row],[Cancellation Reason]]="Airline/Carrier"),Flights[[#This Row],[Delay Type]]="Severe"),"Yes","No")</f>
        <v>No</v>
      </c>
    </row>
    <row r="4654" spans="1:24" x14ac:dyDescent="0.25">
      <c r="A4654" s="3">
        <v>42345</v>
      </c>
      <c r="B4654">
        <f>WEEKNUM(Flights[[#This Row],[Date]],2)</f>
        <v>50</v>
      </c>
      <c r="C4654">
        <f>WEEKDAY(Flights[[#This Row],[Date]],2)</f>
        <v>1</v>
      </c>
      <c r="D4654" t="s">
        <v>244</v>
      </c>
      <c r="E4654" t="s">
        <v>1987</v>
      </c>
      <c r="F4654" t="s">
        <v>0</v>
      </c>
      <c r="G4654" t="s">
        <v>9</v>
      </c>
      <c r="H4654" t="str">
        <f>_xlfn.XLOOKUP(Flights[[#This Row],[Destination]],Airports!$A$1:$A$77,Airports!$D$1:$D$77,"Code not found")</f>
        <v>San Francisco</v>
      </c>
      <c r="I4654" t="str" cm="1">
        <f t="array" ref="I4654">_xlfn.XLOOKUP(Flights[[#This Row],[Destination]],_xlfn._TRO_TRAILING(Airports!A:A),_xlfn._TRO_TRAILING(Airports!E:E),"Code not found")</f>
        <v>CA</v>
      </c>
      <c r="J4654" s="1">
        <v>0.33333333333333331</v>
      </c>
      <c r="K4654">
        <f>HOUR(Flights[[#This Row],[Scheduled Departure]])</f>
        <v>8</v>
      </c>
      <c r="L4654" s="1">
        <v>0.35625000000000001</v>
      </c>
      <c r="M4654">
        <v>33</v>
      </c>
      <c r="N4654">
        <v>96</v>
      </c>
      <c r="O4654" s="14">
        <f>Flights[[#This Row],[Length (min)]]/60</f>
        <v>1.6</v>
      </c>
      <c r="P4654">
        <v>337</v>
      </c>
      <c r="Q4654" s="17">
        <f>IFERROR(Flights[[#This Row],[Distance]]/Flights[[#This Row],[Length (hr)]],"")</f>
        <v>210.625</v>
      </c>
      <c r="R4654" s="1">
        <v>0.3923611111111111</v>
      </c>
      <c r="S4654" s="1">
        <v>0.42291666666666666</v>
      </c>
      <c r="T4654">
        <v>44</v>
      </c>
      <c r="U4654" t="str">
        <f>IF(Flights[[#This Row],[Arrival Delay]]="","Cancelled",IF(Flights[[#This Row],[Arrival Delay]]&gt;15,"Delayed","On time"))</f>
        <v>Delayed</v>
      </c>
      <c r="V4654" t="str">
        <f>IF(Flights[[#This Row],[Status]]&lt;&gt;"Delayed","",IF(Flights[[#This Row],[Arrival Delay]]&gt;120,"Severe",IF(Flights[[#This Row],[Arrival Delay]]&gt;60,"Major","Moderate")))</f>
        <v>Moderate</v>
      </c>
      <c r="X4654" t="str">
        <f>IF(OR(AND(Flights[[#This Row],[Status]]="Cancelled",Flights[[#This Row],[Cancellation Reason]]="Airline/Carrier"),Flights[[#This Row],[Delay Type]]="Severe"),"Yes","No")</f>
        <v>No</v>
      </c>
    </row>
    <row r="4655" spans="1:24" x14ac:dyDescent="0.25">
      <c r="A4655" s="3">
        <v>42345</v>
      </c>
      <c r="B4655">
        <f>WEEKNUM(Flights[[#This Row],[Date]],2)</f>
        <v>50</v>
      </c>
      <c r="C4655">
        <f>WEEKDAY(Flights[[#This Row],[Date]],2)</f>
        <v>1</v>
      </c>
      <c r="D4655" t="s">
        <v>1829</v>
      </c>
      <c r="E4655" t="s">
        <v>1989</v>
      </c>
      <c r="F4655" t="s">
        <v>0</v>
      </c>
      <c r="G4655" t="s">
        <v>347</v>
      </c>
      <c r="H4655" t="str">
        <f>_xlfn.XLOOKUP(Flights[[#This Row],[Destination]],Airports!$A$1:$A$77,Airports!$D$1:$D$77,"Code not found")</f>
        <v>San Jose</v>
      </c>
      <c r="I4655" t="str" cm="1">
        <f t="array" ref="I4655">_xlfn.XLOOKUP(Flights[[#This Row],[Destination]],_xlfn._TRO_TRAILING(Airports!A:A),_xlfn._TRO_TRAILING(Airports!E:E),"Code not found")</f>
        <v>CA</v>
      </c>
      <c r="J4655" s="1">
        <v>0.35347222222222224</v>
      </c>
      <c r="K4655">
        <f>HOUR(Flights[[#This Row],[Scheduled Departure]])</f>
        <v>8</v>
      </c>
      <c r="L4655" s="1">
        <v>0.35347222222222224</v>
      </c>
      <c r="M4655">
        <v>0</v>
      </c>
      <c r="N4655">
        <v>84</v>
      </c>
      <c r="O4655" s="14">
        <f>Flights[[#This Row],[Length (min)]]/60</f>
        <v>1.4</v>
      </c>
      <c r="P4655">
        <v>308</v>
      </c>
      <c r="Q4655" s="17">
        <f>IFERROR(Flights[[#This Row],[Distance]]/Flights[[#This Row],[Length (hr)]],"")</f>
        <v>220</v>
      </c>
      <c r="R4655" s="1">
        <v>0.40972222222222221</v>
      </c>
      <c r="S4655" s="1">
        <v>0.41180555555555554</v>
      </c>
      <c r="T4655">
        <v>3</v>
      </c>
      <c r="U4655" t="str">
        <f>IF(Flights[[#This Row],[Arrival Delay]]="","Cancelled",IF(Flights[[#This Row],[Arrival Delay]]&gt;15,"Delayed","On time"))</f>
        <v>On time</v>
      </c>
      <c r="V4655" t="str">
        <f>IF(Flights[[#This Row],[Status]]&lt;&gt;"Delayed","",IF(Flights[[#This Row],[Arrival Delay]]&gt;120,"Severe",IF(Flights[[#This Row],[Arrival Delay]]&gt;60,"Major","Moderate")))</f>
        <v/>
      </c>
      <c r="X4655" t="str">
        <f>IF(OR(AND(Flights[[#This Row],[Status]]="Cancelled",Flights[[#This Row],[Cancellation Reason]]="Airline/Carrier"),Flights[[#This Row],[Delay Type]]="Severe"),"Yes","No")</f>
        <v>No</v>
      </c>
    </row>
    <row r="4656" spans="1:24" x14ac:dyDescent="0.25">
      <c r="A4656" s="3">
        <v>42345</v>
      </c>
      <c r="B4656">
        <f>WEEKNUM(Flights[[#This Row],[Date]],2)</f>
        <v>50</v>
      </c>
      <c r="C4656">
        <f>WEEKDAY(Flights[[#This Row],[Date]],2)</f>
        <v>1</v>
      </c>
      <c r="D4656" t="s">
        <v>464</v>
      </c>
      <c r="E4656" t="s">
        <v>1993</v>
      </c>
      <c r="F4656" t="s">
        <v>0</v>
      </c>
      <c r="G4656" t="s">
        <v>4</v>
      </c>
      <c r="H4656" t="str">
        <f>_xlfn.XLOOKUP(Flights[[#This Row],[Destination]],Airports!$A$1:$A$77,Airports!$D$1:$D$77,"Code not found")</f>
        <v>Chicago</v>
      </c>
      <c r="I4656" t="str" cm="1">
        <f t="array" ref="I4656">_xlfn.XLOOKUP(Flights[[#This Row],[Destination]],_xlfn._TRO_TRAILING(Airports!A:A),_xlfn._TRO_TRAILING(Airports!E:E),"Code not found")</f>
        <v>IL</v>
      </c>
      <c r="J4656" s="1">
        <v>0.41458333333333336</v>
      </c>
      <c r="K4656">
        <f>HOUR(Flights[[#This Row],[Scheduled Departure]])</f>
        <v>9</v>
      </c>
      <c r="L4656" s="1">
        <v>0.42708333333333331</v>
      </c>
      <c r="M4656">
        <v>18</v>
      </c>
      <c r="N4656">
        <v>236</v>
      </c>
      <c r="O4656" s="14">
        <f>Flights[[#This Row],[Length (min)]]/60</f>
        <v>3.9333333333333331</v>
      </c>
      <c r="P4656">
        <v>1744</v>
      </c>
      <c r="Q4656" s="17">
        <f>IFERROR(Flights[[#This Row],[Distance]]/Flights[[#This Row],[Length (hr)]],"")</f>
        <v>443.38983050847457</v>
      </c>
      <c r="R4656" s="1">
        <v>0.66666666666666663</v>
      </c>
      <c r="S4656" s="1">
        <v>0.6743055555555556</v>
      </c>
      <c r="T4656">
        <v>11</v>
      </c>
      <c r="U4656" t="str">
        <f>IF(Flights[[#This Row],[Arrival Delay]]="","Cancelled",IF(Flights[[#This Row],[Arrival Delay]]&gt;15,"Delayed","On time"))</f>
        <v>On time</v>
      </c>
      <c r="V4656" t="str">
        <f>IF(Flights[[#This Row],[Status]]&lt;&gt;"Delayed","",IF(Flights[[#This Row],[Arrival Delay]]&gt;120,"Severe",IF(Flights[[#This Row],[Arrival Delay]]&gt;60,"Major","Moderate")))</f>
        <v/>
      </c>
      <c r="X4656" t="str">
        <f>IF(OR(AND(Flights[[#This Row],[Status]]="Cancelled",Flights[[#This Row],[Cancellation Reason]]="Airline/Carrier"),Flights[[#This Row],[Delay Type]]="Severe"),"Yes","No")</f>
        <v>No</v>
      </c>
    </row>
    <row r="4657" spans="1:24" x14ac:dyDescent="0.25">
      <c r="A4657" s="3">
        <v>42345</v>
      </c>
      <c r="B4657">
        <f>WEEKNUM(Flights[[#This Row],[Date]],2)</f>
        <v>50</v>
      </c>
      <c r="C4657">
        <f>WEEKDAY(Flights[[#This Row],[Date]],2)</f>
        <v>1</v>
      </c>
      <c r="D4657" t="s">
        <v>1932</v>
      </c>
      <c r="E4657" t="s">
        <v>1991</v>
      </c>
      <c r="F4657" t="s">
        <v>0</v>
      </c>
      <c r="G4657" t="s">
        <v>24</v>
      </c>
      <c r="H4657" t="str">
        <f>_xlfn.XLOOKUP(Flights[[#This Row],[Destination]],Airports!$A$1:$A$77,Airports!$D$1:$D$77,"Code not found")</f>
        <v>Portland</v>
      </c>
      <c r="I4657" t="str" cm="1">
        <f t="array" ref="I4657">_xlfn.XLOOKUP(Flights[[#This Row],[Destination]],_xlfn._TRO_TRAILING(Airports!A:A),_xlfn._TRO_TRAILING(Airports!E:E),"Code not found")</f>
        <v>OR</v>
      </c>
      <c r="J4657" s="1">
        <v>0.4513888888888889</v>
      </c>
      <c r="K4657">
        <f>HOUR(Flights[[#This Row],[Scheduled Departure]])</f>
        <v>10</v>
      </c>
      <c r="L4657" s="1">
        <v>0.44861111111111113</v>
      </c>
      <c r="M4657">
        <v>-4</v>
      </c>
      <c r="N4657">
        <v>145</v>
      </c>
      <c r="O4657" s="14">
        <f>Flights[[#This Row],[Length (min)]]/60</f>
        <v>2.4166666666666665</v>
      </c>
      <c r="P4657">
        <v>834</v>
      </c>
      <c r="Q4657" s="17">
        <f>IFERROR(Flights[[#This Row],[Distance]]/Flights[[#This Row],[Length (hr)]],"")</f>
        <v>345.10344827586209</v>
      </c>
      <c r="R4657" s="1">
        <v>0.55555555555555558</v>
      </c>
      <c r="S4657" s="1">
        <v>0.5493055555555556</v>
      </c>
      <c r="T4657">
        <v>-9</v>
      </c>
      <c r="U4657" t="str">
        <f>IF(Flights[[#This Row],[Arrival Delay]]="","Cancelled",IF(Flights[[#This Row],[Arrival Delay]]&gt;15,"Delayed","On time"))</f>
        <v>On time</v>
      </c>
      <c r="V4657" t="str">
        <f>IF(Flights[[#This Row],[Status]]&lt;&gt;"Delayed","",IF(Flights[[#This Row],[Arrival Delay]]&gt;120,"Severe",IF(Flights[[#This Row],[Arrival Delay]]&gt;60,"Major","Moderate")))</f>
        <v/>
      </c>
      <c r="X4657" t="str">
        <f>IF(OR(AND(Flights[[#This Row],[Status]]="Cancelled",Flights[[#This Row],[Cancellation Reason]]="Airline/Carrier"),Flights[[#This Row],[Delay Type]]="Severe"),"Yes","No")</f>
        <v>No</v>
      </c>
    </row>
    <row r="4658" spans="1:24" x14ac:dyDescent="0.25">
      <c r="A4658" s="3">
        <v>42345</v>
      </c>
      <c r="B4658">
        <f>WEEKNUM(Flights[[#This Row],[Date]],2)</f>
        <v>50</v>
      </c>
      <c r="C4658">
        <f>WEEKDAY(Flights[[#This Row],[Date]],2)</f>
        <v>1</v>
      </c>
      <c r="D4658" t="s">
        <v>629</v>
      </c>
      <c r="E4658" t="s">
        <v>1994</v>
      </c>
      <c r="F4658" t="s">
        <v>0</v>
      </c>
      <c r="G4658" t="s">
        <v>318</v>
      </c>
      <c r="H4658" t="str">
        <f>_xlfn.XLOOKUP(Flights[[#This Row],[Destination]],Airports!$A$1:$A$77,Airports!$D$1:$D$77,"Code not found")</f>
        <v>Oakland</v>
      </c>
      <c r="I4658" t="str" cm="1">
        <f t="array" ref="I4658">_xlfn.XLOOKUP(Flights[[#This Row],[Destination]],_xlfn._TRO_TRAILING(Airports!A:A),_xlfn._TRO_TRAILING(Airports!E:E),"Code not found")</f>
        <v>CA</v>
      </c>
      <c r="J4658" s="1">
        <v>0.51041666666666663</v>
      </c>
      <c r="K4658">
        <f>HOUR(Flights[[#This Row],[Scheduled Departure]])</f>
        <v>12</v>
      </c>
      <c r="L4658" s="1">
        <v>0.51597222222222228</v>
      </c>
      <c r="M4658">
        <v>8</v>
      </c>
      <c r="N4658">
        <v>75</v>
      </c>
      <c r="O4658" s="14">
        <f>Flights[[#This Row],[Length (min)]]/60</f>
        <v>1.25</v>
      </c>
      <c r="P4658">
        <v>337</v>
      </c>
      <c r="Q4658" s="17">
        <f>IFERROR(Flights[[#This Row],[Distance]]/Flights[[#This Row],[Length (hr)]],"")</f>
        <v>269.60000000000002</v>
      </c>
      <c r="R4658" s="1">
        <v>0.57291666666666663</v>
      </c>
      <c r="S4658" s="1">
        <v>0.56805555555555554</v>
      </c>
      <c r="T4658">
        <v>-7</v>
      </c>
      <c r="U4658" t="str">
        <f>IF(Flights[[#This Row],[Arrival Delay]]="","Cancelled",IF(Flights[[#This Row],[Arrival Delay]]&gt;15,"Delayed","On time"))</f>
        <v>On time</v>
      </c>
      <c r="V4658" t="str">
        <f>IF(Flights[[#This Row],[Status]]&lt;&gt;"Delayed","",IF(Flights[[#This Row],[Arrival Delay]]&gt;120,"Severe",IF(Flights[[#This Row],[Arrival Delay]]&gt;60,"Major","Moderate")))</f>
        <v/>
      </c>
      <c r="X4658" t="str">
        <f>IF(OR(AND(Flights[[#This Row],[Status]]="Cancelled",Flights[[#This Row],[Cancellation Reason]]="Airline/Carrier"),Flights[[#This Row],[Delay Type]]="Severe"),"Yes","No")</f>
        <v>No</v>
      </c>
    </row>
    <row r="4659" spans="1:24" x14ac:dyDescent="0.25">
      <c r="A4659" s="3">
        <v>42345</v>
      </c>
      <c r="B4659">
        <f>WEEKNUM(Flights[[#This Row],[Date]],2)</f>
        <v>50</v>
      </c>
      <c r="C4659">
        <f>WEEKDAY(Flights[[#This Row],[Date]],2)</f>
        <v>1</v>
      </c>
      <c r="D4659" t="s">
        <v>482</v>
      </c>
      <c r="E4659" t="s">
        <v>1989</v>
      </c>
      <c r="F4659" t="s">
        <v>0</v>
      </c>
      <c r="G4659" t="s">
        <v>26</v>
      </c>
      <c r="H4659" t="str">
        <f>_xlfn.XLOOKUP(Flights[[#This Row],[Destination]],Airports!$A$1:$A$77,Airports!$D$1:$D$77,"Code not found")</f>
        <v>Atlanta</v>
      </c>
      <c r="I4659" t="str" cm="1">
        <f t="array" ref="I4659">_xlfn.XLOOKUP(Flights[[#This Row],[Destination]],_xlfn._TRO_TRAILING(Airports!A:A),_xlfn._TRO_TRAILING(Airports!E:E),"Code not found")</f>
        <v>GA</v>
      </c>
      <c r="J4659" s="1">
        <v>0.52083333333333337</v>
      </c>
      <c r="K4659">
        <f>HOUR(Flights[[#This Row],[Scheduled Departure]])</f>
        <v>12</v>
      </c>
      <c r="L4659" s="1">
        <v>0.5229166666666667</v>
      </c>
      <c r="M4659">
        <v>3</v>
      </c>
      <c r="N4659">
        <v>249</v>
      </c>
      <c r="O4659" s="14">
        <f>Flights[[#This Row],[Length (min)]]/60</f>
        <v>4.1500000000000004</v>
      </c>
      <c r="P4659">
        <v>1947</v>
      </c>
      <c r="Q4659" s="17">
        <f>IFERROR(Flights[[#This Row],[Distance]]/Flights[[#This Row],[Length (hr)]],"")</f>
        <v>469.15662650602405</v>
      </c>
      <c r="R4659" s="1">
        <v>0.82291666666666663</v>
      </c>
      <c r="S4659" s="1">
        <v>0.8208333333333333</v>
      </c>
      <c r="T4659">
        <v>-3</v>
      </c>
      <c r="U4659" t="str">
        <f>IF(Flights[[#This Row],[Arrival Delay]]="","Cancelled",IF(Flights[[#This Row],[Arrival Delay]]&gt;15,"Delayed","On time"))</f>
        <v>On time</v>
      </c>
      <c r="V4659" t="str">
        <f>IF(Flights[[#This Row],[Status]]&lt;&gt;"Delayed","",IF(Flights[[#This Row],[Arrival Delay]]&gt;120,"Severe",IF(Flights[[#This Row],[Arrival Delay]]&gt;60,"Major","Moderate")))</f>
        <v/>
      </c>
      <c r="X4659" t="str">
        <f>IF(OR(AND(Flights[[#This Row],[Status]]="Cancelled",Flights[[#This Row],[Cancellation Reason]]="Airline/Carrier"),Flights[[#This Row],[Delay Type]]="Severe"),"Yes","No")</f>
        <v>No</v>
      </c>
    </row>
    <row r="4660" spans="1:24" x14ac:dyDescent="0.25">
      <c r="A4660" s="3">
        <v>42345</v>
      </c>
      <c r="B4660">
        <f>WEEKNUM(Flights[[#This Row],[Date]],2)</f>
        <v>50</v>
      </c>
      <c r="C4660">
        <f>WEEKDAY(Flights[[#This Row],[Date]],2)</f>
        <v>1</v>
      </c>
      <c r="D4660" t="s">
        <v>1848</v>
      </c>
      <c r="E4660" t="s">
        <v>1990</v>
      </c>
      <c r="F4660" t="s">
        <v>0</v>
      </c>
      <c r="G4660" t="s">
        <v>281</v>
      </c>
      <c r="H4660" t="str">
        <f>_xlfn.XLOOKUP(Flights[[#This Row],[Destination]],Airports!$A$1:$A$77,Airports!$D$1:$D$77,"Code not found")</f>
        <v>Newark</v>
      </c>
      <c r="I4660" t="str" cm="1">
        <f t="array" ref="I4660">_xlfn.XLOOKUP(Flights[[#This Row],[Destination]],_xlfn._TRO_TRAILING(Airports!A:A),_xlfn._TRO_TRAILING(Airports!E:E),"Code not found")</f>
        <v>NJ</v>
      </c>
      <c r="J4660" s="1">
        <v>0.58333333333333337</v>
      </c>
      <c r="K4660">
        <f>HOUR(Flights[[#This Row],[Scheduled Departure]])</f>
        <v>14</v>
      </c>
      <c r="L4660" s="1">
        <v>0.57916666666666672</v>
      </c>
      <c r="M4660">
        <v>-6</v>
      </c>
      <c r="N4660">
        <v>330</v>
      </c>
      <c r="O4660" s="14">
        <f>Flights[[#This Row],[Length (min)]]/60</f>
        <v>5.5</v>
      </c>
      <c r="P4660">
        <v>2454</v>
      </c>
      <c r="Q4660" s="17">
        <f>IFERROR(Flights[[#This Row],[Distance]]/Flights[[#This Row],[Length (hr)]],"")</f>
        <v>446.18181818181819</v>
      </c>
      <c r="R4660" s="1">
        <v>0.92638888888888893</v>
      </c>
      <c r="S4660" s="1">
        <v>0.93333333333333335</v>
      </c>
      <c r="T4660">
        <v>10</v>
      </c>
      <c r="U4660" t="str">
        <f>IF(Flights[[#This Row],[Arrival Delay]]="","Cancelled",IF(Flights[[#This Row],[Arrival Delay]]&gt;15,"Delayed","On time"))</f>
        <v>On time</v>
      </c>
      <c r="V4660" t="str">
        <f>IF(Flights[[#This Row],[Status]]&lt;&gt;"Delayed","",IF(Flights[[#This Row],[Arrival Delay]]&gt;120,"Severe",IF(Flights[[#This Row],[Arrival Delay]]&gt;60,"Major","Moderate")))</f>
        <v/>
      </c>
      <c r="X4660" t="str">
        <f>IF(OR(AND(Flights[[#This Row],[Status]]="Cancelled",Flights[[#This Row],[Cancellation Reason]]="Airline/Carrier"),Flights[[#This Row],[Delay Type]]="Severe"),"Yes","No")</f>
        <v>No</v>
      </c>
    </row>
    <row r="4661" spans="1:24" x14ac:dyDescent="0.25">
      <c r="A4661" s="3">
        <v>42346</v>
      </c>
      <c r="B4661">
        <f>WEEKNUM(Flights[[#This Row],[Date]],2)</f>
        <v>50</v>
      </c>
      <c r="C4661">
        <f>WEEKDAY(Flights[[#This Row],[Date]],2)</f>
        <v>2</v>
      </c>
      <c r="D4661" t="s">
        <v>1795</v>
      </c>
      <c r="E4661" t="s">
        <v>1995</v>
      </c>
      <c r="F4661" t="s">
        <v>0</v>
      </c>
      <c r="G4661" t="s">
        <v>29</v>
      </c>
      <c r="H4661" t="str">
        <f>_xlfn.XLOOKUP(Flights[[#This Row],[Destination]],Airports!$A$1:$A$77,Airports!$D$1:$D$77,"Code not found")</f>
        <v>Phoenix</v>
      </c>
      <c r="I4661" t="str" cm="1">
        <f t="array" ref="I4661">_xlfn.XLOOKUP(Flights[[#This Row],[Destination]],_xlfn._TRO_TRAILING(Airports!A:A),_xlfn._TRO_TRAILING(Airports!E:E),"Code not found")</f>
        <v>AZ</v>
      </c>
      <c r="J4661" s="1">
        <v>0.29166666666666669</v>
      </c>
      <c r="K4661">
        <f>HOUR(Flights[[#This Row],[Scheduled Departure]])</f>
        <v>7</v>
      </c>
      <c r="L4661" s="1">
        <v>0.28888888888888886</v>
      </c>
      <c r="M4661">
        <v>-4</v>
      </c>
      <c r="N4661">
        <v>72</v>
      </c>
      <c r="O4661" s="14">
        <f>Flights[[#This Row],[Length (min)]]/60</f>
        <v>1.2</v>
      </c>
      <c r="P4661">
        <v>370</v>
      </c>
      <c r="Q4661" s="17">
        <f>IFERROR(Flights[[#This Row],[Distance]]/Flights[[#This Row],[Length (hr)]],"")</f>
        <v>308.33333333333337</v>
      </c>
      <c r="R4661" s="1">
        <v>0.38541666666666669</v>
      </c>
      <c r="S4661" s="1">
        <v>0.38055555555555554</v>
      </c>
      <c r="T4661">
        <v>-7</v>
      </c>
      <c r="U4661" t="str">
        <f>IF(Flights[[#This Row],[Arrival Delay]]="","Cancelled",IF(Flights[[#This Row],[Arrival Delay]]&gt;15,"Delayed","On time"))</f>
        <v>On time</v>
      </c>
      <c r="V4661" t="str">
        <f>IF(Flights[[#This Row],[Status]]&lt;&gt;"Delayed","",IF(Flights[[#This Row],[Arrival Delay]]&gt;120,"Severe",IF(Flights[[#This Row],[Arrival Delay]]&gt;60,"Major","Moderate")))</f>
        <v/>
      </c>
      <c r="X4661" t="str">
        <f>IF(OR(AND(Flights[[#This Row],[Status]]="Cancelled",Flights[[#This Row],[Cancellation Reason]]="Airline/Carrier"),Flights[[#This Row],[Delay Type]]="Severe"),"Yes","No")</f>
        <v>No</v>
      </c>
    </row>
    <row r="4662" spans="1:24" x14ac:dyDescent="0.25">
      <c r="A4662" s="3">
        <v>42346</v>
      </c>
      <c r="B4662">
        <f>WEEKNUM(Flights[[#This Row],[Date]],2)</f>
        <v>50</v>
      </c>
      <c r="C4662">
        <f>WEEKDAY(Flights[[#This Row],[Date]],2)</f>
        <v>2</v>
      </c>
      <c r="D4662" t="s">
        <v>1439</v>
      </c>
      <c r="E4662" t="s">
        <v>1995</v>
      </c>
      <c r="F4662" t="s">
        <v>0</v>
      </c>
      <c r="G4662" t="s">
        <v>9</v>
      </c>
      <c r="H4662" t="str">
        <f>_xlfn.XLOOKUP(Flights[[#This Row],[Destination]],Airports!$A$1:$A$77,Airports!$D$1:$D$77,"Code not found")</f>
        <v>San Francisco</v>
      </c>
      <c r="I4662" t="str" cm="1">
        <f t="array" ref="I4662">_xlfn.XLOOKUP(Flights[[#This Row],[Destination]],_xlfn._TRO_TRAILING(Airports!A:A),_xlfn._TRO_TRAILING(Airports!E:E),"Code not found")</f>
        <v>CA</v>
      </c>
      <c r="J4662" s="1">
        <v>0.2986111111111111</v>
      </c>
      <c r="K4662">
        <f>HOUR(Flights[[#This Row],[Scheduled Departure]])</f>
        <v>7</v>
      </c>
      <c r="L4662" s="1">
        <v>0.2951388888888889</v>
      </c>
      <c r="M4662">
        <v>-5</v>
      </c>
      <c r="N4662">
        <v>89</v>
      </c>
      <c r="O4662" s="14">
        <f>Flights[[#This Row],[Length (min)]]/60</f>
        <v>1.4833333333333334</v>
      </c>
      <c r="P4662">
        <v>337</v>
      </c>
      <c r="Q4662" s="17">
        <f>IFERROR(Flights[[#This Row],[Distance]]/Flights[[#This Row],[Length (hr)]],"")</f>
        <v>227.19101123595505</v>
      </c>
      <c r="R4662" s="1">
        <v>0.35069444444444442</v>
      </c>
      <c r="S4662" s="1">
        <v>0.35694444444444445</v>
      </c>
      <c r="T4662">
        <v>9</v>
      </c>
      <c r="U4662" t="str">
        <f>IF(Flights[[#This Row],[Arrival Delay]]="","Cancelled",IF(Flights[[#This Row],[Arrival Delay]]&gt;15,"Delayed","On time"))</f>
        <v>On time</v>
      </c>
      <c r="V4662" t="str">
        <f>IF(Flights[[#This Row],[Status]]&lt;&gt;"Delayed","",IF(Flights[[#This Row],[Arrival Delay]]&gt;120,"Severe",IF(Flights[[#This Row],[Arrival Delay]]&gt;60,"Major","Moderate")))</f>
        <v/>
      </c>
      <c r="X4662" t="str">
        <f>IF(OR(AND(Flights[[#This Row],[Status]]="Cancelled",Flights[[#This Row],[Cancellation Reason]]="Airline/Carrier"),Flights[[#This Row],[Delay Type]]="Severe"),"Yes","No")</f>
        <v>No</v>
      </c>
    </row>
    <row r="4663" spans="1:24" x14ac:dyDescent="0.25">
      <c r="A4663" s="3">
        <v>42346</v>
      </c>
      <c r="B4663">
        <f>WEEKNUM(Flights[[#This Row],[Date]],2)</f>
        <v>50</v>
      </c>
      <c r="C4663">
        <f>WEEKDAY(Flights[[#This Row],[Date]],2)</f>
        <v>2</v>
      </c>
      <c r="D4663" t="s">
        <v>396</v>
      </c>
      <c r="E4663" t="s">
        <v>1989</v>
      </c>
      <c r="F4663" t="s">
        <v>0</v>
      </c>
      <c r="G4663" t="s">
        <v>26</v>
      </c>
      <c r="H4663" t="str">
        <f>_xlfn.XLOOKUP(Flights[[#This Row],[Destination]],Airports!$A$1:$A$77,Airports!$D$1:$D$77,"Code not found")</f>
        <v>Atlanta</v>
      </c>
      <c r="I4663" t="str" cm="1">
        <f t="array" ref="I4663">_xlfn.XLOOKUP(Flights[[#This Row],[Destination]],_xlfn._TRO_TRAILING(Airports!A:A),_xlfn._TRO_TRAILING(Airports!E:E),"Code not found")</f>
        <v>GA</v>
      </c>
      <c r="J4663" s="1">
        <v>0.30902777777777779</v>
      </c>
      <c r="K4663">
        <f>HOUR(Flights[[#This Row],[Scheduled Departure]])</f>
        <v>7</v>
      </c>
      <c r="L4663" s="1">
        <v>0.30833333333333335</v>
      </c>
      <c r="M4663">
        <v>-1</v>
      </c>
      <c r="N4663">
        <v>261</v>
      </c>
      <c r="O4663" s="14">
        <f>Flights[[#This Row],[Length (min)]]/60</f>
        <v>4.3499999999999996</v>
      </c>
      <c r="P4663">
        <v>1947</v>
      </c>
      <c r="Q4663" s="17">
        <f>IFERROR(Flights[[#This Row],[Distance]]/Flights[[#This Row],[Length (hr)]],"")</f>
        <v>447.58620689655174</v>
      </c>
      <c r="R4663" s="1">
        <v>0.60972222222222228</v>
      </c>
      <c r="S4663" s="1">
        <v>0.61458333333333337</v>
      </c>
      <c r="T4663">
        <v>7</v>
      </c>
      <c r="U4663" t="str">
        <f>IF(Flights[[#This Row],[Arrival Delay]]="","Cancelled",IF(Flights[[#This Row],[Arrival Delay]]&gt;15,"Delayed","On time"))</f>
        <v>On time</v>
      </c>
      <c r="V4663" t="str">
        <f>IF(Flights[[#This Row],[Status]]&lt;&gt;"Delayed","",IF(Flights[[#This Row],[Arrival Delay]]&gt;120,"Severe",IF(Flights[[#This Row],[Arrival Delay]]&gt;60,"Major","Moderate")))</f>
        <v/>
      </c>
      <c r="X4663" t="str">
        <f>IF(OR(AND(Flights[[#This Row],[Status]]="Cancelled",Flights[[#This Row],[Cancellation Reason]]="Airline/Carrier"),Flights[[#This Row],[Delay Type]]="Severe"),"Yes","No")</f>
        <v>No</v>
      </c>
    </row>
    <row r="4664" spans="1:24" x14ac:dyDescent="0.25">
      <c r="A4664" s="3">
        <v>42346</v>
      </c>
      <c r="B4664">
        <f>WEEKNUM(Flights[[#This Row],[Date]],2)</f>
        <v>50</v>
      </c>
      <c r="C4664">
        <f>WEEKDAY(Flights[[#This Row],[Date]],2)</f>
        <v>2</v>
      </c>
      <c r="D4664" t="s">
        <v>243</v>
      </c>
      <c r="E4664" t="s">
        <v>1987</v>
      </c>
      <c r="F4664" t="s">
        <v>0</v>
      </c>
      <c r="G4664" t="s">
        <v>6</v>
      </c>
      <c r="H4664" t="str">
        <f>_xlfn.XLOOKUP(Flights[[#This Row],[Destination]],Airports!$A$1:$A$77,Airports!$D$1:$D$77,"Code not found")</f>
        <v>Nashville</v>
      </c>
      <c r="I4664" t="str" cm="1">
        <f t="array" ref="I4664">_xlfn.XLOOKUP(Flights[[#This Row],[Destination]],_xlfn._TRO_TRAILING(Airports!A:A),_xlfn._TRO_TRAILING(Airports!E:E),"Code not found")</f>
        <v>TN</v>
      </c>
      <c r="J4664" s="1">
        <v>0.3611111111111111</v>
      </c>
      <c r="K4664">
        <f>HOUR(Flights[[#This Row],[Scheduled Departure]])</f>
        <v>8</v>
      </c>
      <c r="L4664" s="1">
        <v>0.3576388888888889</v>
      </c>
      <c r="M4664">
        <v>-5</v>
      </c>
      <c r="N4664">
        <v>271</v>
      </c>
      <c r="O4664" s="14">
        <f>Flights[[#This Row],[Length (min)]]/60</f>
        <v>4.5166666666666666</v>
      </c>
      <c r="P4664">
        <v>1797</v>
      </c>
      <c r="Q4664" s="17">
        <f>IFERROR(Flights[[#This Row],[Distance]]/Flights[[#This Row],[Length (hr)]],"")</f>
        <v>397.85977859778598</v>
      </c>
      <c r="R4664" s="1">
        <v>0.61111111111111116</v>
      </c>
      <c r="S4664" s="1">
        <v>0.62916666666666665</v>
      </c>
      <c r="T4664">
        <v>26</v>
      </c>
      <c r="U4664" t="str">
        <f>IF(Flights[[#This Row],[Arrival Delay]]="","Cancelled",IF(Flights[[#This Row],[Arrival Delay]]&gt;15,"Delayed","On time"))</f>
        <v>Delayed</v>
      </c>
      <c r="V4664" t="str">
        <f>IF(Flights[[#This Row],[Status]]&lt;&gt;"Delayed","",IF(Flights[[#This Row],[Arrival Delay]]&gt;120,"Severe",IF(Flights[[#This Row],[Arrival Delay]]&gt;60,"Major","Moderate")))</f>
        <v>Moderate</v>
      </c>
      <c r="X4664" t="str">
        <f>IF(OR(AND(Flights[[#This Row],[Status]]="Cancelled",Flights[[#This Row],[Cancellation Reason]]="Airline/Carrier"),Flights[[#This Row],[Delay Type]]="Severe"),"Yes","No")</f>
        <v>No</v>
      </c>
    </row>
    <row r="4665" spans="1:24" x14ac:dyDescent="0.25">
      <c r="A4665" s="3">
        <v>42346</v>
      </c>
      <c r="B4665">
        <f>WEEKNUM(Flights[[#This Row],[Date]],2)</f>
        <v>50</v>
      </c>
      <c r="C4665">
        <f>WEEKDAY(Flights[[#This Row],[Date]],2)</f>
        <v>2</v>
      </c>
      <c r="D4665" t="s">
        <v>1872</v>
      </c>
      <c r="E4665" t="s">
        <v>1995</v>
      </c>
      <c r="F4665" t="s">
        <v>0</v>
      </c>
      <c r="G4665" t="s">
        <v>246</v>
      </c>
      <c r="H4665" t="str">
        <f>_xlfn.XLOOKUP(Flights[[#This Row],[Destination]],Airports!$A$1:$A$77,Airports!$D$1:$D$77,"Code not found")</f>
        <v>Albuquerque</v>
      </c>
      <c r="I4665" t="str" cm="1">
        <f t="array" ref="I4665">_xlfn.XLOOKUP(Flights[[#This Row],[Destination]],_xlfn._TRO_TRAILING(Airports!A:A),_xlfn._TRO_TRAILING(Airports!E:E),"Code not found")</f>
        <v>NM</v>
      </c>
      <c r="J4665" s="1">
        <v>0.41666666666666669</v>
      </c>
      <c r="K4665">
        <f>HOUR(Flights[[#This Row],[Scheduled Departure]])</f>
        <v>10</v>
      </c>
      <c r="L4665" s="1">
        <v>0.41666666666666669</v>
      </c>
      <c r="M4665">
        <v>0</v>
      </c>
      <c r="N4665">
        <v>107</v>
      </c>
      <c r="O4665" s="14">
        <f>Flights[[#This Row],[Length (min)]]/60</f>
        <v>1.7833333333333334</v>
      </c>
      <c r="P4665">
        <v>677</v>
      </c>
      <c r="Q4665" s="17">
        <f>IFERROR(Flights[[#This Row],[Distance]]/Flights[[#This Row],[Length (hr)]],"")</f>
        <v>379.62616822429902</v>
      </c>
      <c r="R4665" s="1">
        <v>0.53125</v>
      </c>
      <c r="S4665" s="1">
        <v>0.53263888888888888</v>
      </c>
      <c r="T4665">
        <v>2</v>
      </c>
      <c r="U4665" t="str">
        <f>IF(Flights[[#This Row],[Arrival Delay]]="","Cancelled",IF(Flights[[#This Row],[Arrival Delay]]&gt;15,"Delayed","On time"))</f>
        <v>On time</v>
      </c>
      <c r="V4665" t="str">
        <f>IF(Flights[[#This Row],[Status]]&lt;&gt;"Delayed","",IF(Flights[[#This Row],[Arrival Delay]]&gt;120,"Severe",IF(Flights[[#This Row],[Arrival Delay]]&gt;60,"Major","Moderate")))</f>
        <v/>
      </c>
      <c r="X4665" t="str">
        <f>IF(OR(AND(Flights[[#This Row],[Status]]="Cancelled",Flights[[#This Row],[Cancellation Reason]]="Airline/Carrier"),Flights[[#This Row],[Delay Type]]="Severe"),"Yes","No")</f>
        <v>No</v>
      </c>
    </row>
    <row r="4666" spans="1:24" x14ac:dyDescent="0.25">
      <c r="A4666" s="3">
        <v>42346</v>
      </c>
      <c r="B4666">
        <f>WEEKNUM(Flights[[#This Row],[Date]],2)</f>
        <v>50</v>
      </c>
      <c r="C4666">
        <f>WEEKDAY(Flights[[#This Row],[Date]],2)</f>
        <v>2</v>
      </c>
      <c r="D4666" t="s">
        <v>425</v>
      </c>
      <c r="E4666" t="s">
        <v>1990</v>
      </c>
      <c r="F4666" t="s">
        <v>0</v>
      </c>
      <c r="G4666" t="s">
        <v>19</v>
      </c>
      <c r="H4666" t="str">
        <f>_xlfn.XLOOKUP(Flights[[#This Row],[Destination]],Airports!$A$1:$A$77,Airports!$D$1:$D$77,"Code not found")</f>
        <v>Kona</v>
      </c>
      <c r="I4666" t="str" cm="1">
        <f t="array" ref="I4666">_xlfn.XLOOKUP(Flights[[#This Row],[Destination]],_xlfn._TRO_TRAILING(Airports!A:A),_xlfn._TRO_TRAILING(Airports!E:E),"Code not found")</f>
        <v>HI</v>
      </c>
      <c r="J4666" s="1">
        <v>0.42083333333333334</v>
      </c>
      <c r="K4666">
        <f>HOUR(Flights[[#This Row],[Scheduled Departure]])</f>
        <v>10</v>
      </c>
      <c r="L4666" s="1">
        <v>0.41458333333333336</v>
      </c>
      <c r="M4666">
        <v>-9</v>
      </c>
      <c r="N4666">
        <v>336</v>
      </c>
      <c r="O4666" s="14">
        <f>Flights[[#This Row],[Length (min)]]/60</f>
        <v>5.6</v>
      </c>
      <c r="P4666">
        <v>2504</v>
      </c>
      <c r="Q4666" s="17">
        <f>IFERROR(Flights[[#This Row],[Distance]]/Flights[[#This Row],[Length (hr)]],"")</f>
        <v>447.14285714285717</v>
      </c>
      <c r="R4666" s="1">
        <v>0.57638888888888884</v>
      </c>
      <c r="S4666" s="1">
        <v>0.56458333333333333</v>
      </c>
      <c r="T4666">
        <v>-17</v>
      </c>
      <c r="U4666" t="str">
        <f>IF(Flights[[#This Row],[Arrival Delay]]="","Cancelled",IF(Flights[[#This Row],[Arrival Delay]]&gt;15,"Delayed","On time"))</f>
        <v>On time</v>
      </c>
      <c r="V4666" t="str">
        <f>IF(Flights[[#This Row],[Status]]&lt;&gt;"Delayed","",IF(Flights[[#This Row],[Arrival Delay]]&gt;120,"Severe",IF(Flights[[#This Row],[Arrival Delay]]&gt;60,"Major","Moderate")))</f>
        <v/>
      </c>
      <c r="X4666" t="str">
        <f>IF(OR(AND(Flights[[#This Row],[Status]]="Cancelled",Flights[[#This Row],[Cancellation Reason]]="Airline/Carrier"),Flights[[#This Row],[Delay Type]]="Severe"),"Yes","No")</f>
        <v>No</v>
      </c>
    </row>
    <row r="4667" spans="1:24" x14ac:dyDescent="0.25">
      <c r="A4667" s="3">
        <v>42346</v>
      </c>
      <c r="B4667">
        <f>WEEKNUM(Flights[[#This Row],[Date]],2)</f>
        <v>50</v>
      </c>
      <c r="C4667">
        <f>WEEKDAY(Flights[[#This Row],[Date]],2)</f>
        <v>2</v>
      </c>
      <c r="D4667" t="s">
        <v>1873</v>
      </c>
      <c r="E4667" t="s">
        <v>1995</v>
      </c>
      <c r="F4667" t="s">
        <v>0</v>
      </c>
      <c r="G4667" t="s">
        <v>349</v>
      </c>
      <c r="H4667" t="str">
        <f>_xlfn.XLOOKUP(Flights[[#This Row],[Destination]],Airports!$A$1:$A$77,Airports!$D$1:$D$77,"Code not found")</f>
        <v>Salt Lake City</v>
      </c>
      <c r="I4667" t="str" cm="1">
        <f t="array" ref="I4667">_xlfn.XLOOKUP(Flights[[#This Row],[Destination]],_xlfn._TRO_TRAILING(Airports!A:A),_xlfn._TRO_TRAILING(Airports!E:E),"Code not found")</f>
        <v>UT</v>
      </c>
      <c r="J4667" s="1">
        <v>0.43055555555555558</v>
      </c>
      <c r="K4667">
        <f>HOUR(Flights[[#This Row],[Scheduled Departure]])</f>
        <v>10</v>
      </c>
      <c r="L4667" s="1">
        <v>0.42708333333333331</v>
      </c>
      <c r="M4667">
        <v>-5</v>
      </c>
      <c r="N4667">
        <v>106</v>
      </c>
      <c r="O4667" s="14">
        <f>Flights[[#This Row],[Length (min)]]/60</f>
        <v>1.7666666666666666</v>
      </c>
      <c r="P4667">
        <v>590</v>
      </c>
      <c r="Q4667" s="17">
        <f>IFERROR(Flights[[#This Row],[Distance]]/Flights[[#This Row],[Length (hr)]],"")</f>
        <v>333.96226415094338</v>
      </c>
      <c r="R4667" s="1">
        <v>0.54513888888888884</v>
      </c>
      <c r="S4667" s="1">
        <v>0.54236111111111107</v>
      </c>
      <c r="T4667">
        <v>-4</v>
      </c>
      <c r="U4667" t="str">
        <f>IF(Flights[[#This Row],[Arrival Delay]]="","Cancelled",IF(Flights[[#This Row],[Arrival Delay]]&gt;15,"Delayed","On time"))</f>
        <v>On time</v>
      </c>
      <c r="V4667" t="str">
        <f>IF(Flights[[#This Row],[Status]]&lt;&gt;"Delayed","",IF(Flights[[#This Row],[Arrival Delay]]&gt;120,"Severe",IF(Flights[[#This Row],[Arrival Delay]]&gt;60,"Major","Moderate")))</f>
        <v/>
      </c>
      <c r="X4667" t="str">
        <f>IF(OR(AND(Flights[[#This Row],[Status]]="Cancelled",Flights[[#This Row],[Cancellation Reason]]="Airline/Carrier"),Flights[[#This Row],[Delay Type]]="Severe"),"Yes","No")</f>
        <v>No</v>
      </c>
    </row>
    <row r="4668" spans="1:24" x14ac:dyDescent="0.25">
      <c r="A4668" s="3">
        <v>42346</v>
      </c>
      <c r="B4668">
        <f>WEEKNUM(Flights[[#This Row],[Date]],2)</f>
        <v>50</v>
      </c>
      <c r="C4668">
        <f>WEEKDAY(Flights[[#This Row],[Date]],2)</f>
        <v>2</v>
      </c>
      <c r="D4668" t="s">
        <v>1830</v>
      </c>
      <c r="E4668" t="s">
        <v>1989</v>
      </c>
      <c r="F4668" t="s">
        <v>0</v>
      </c>
      <c r="G4668" t="s">
        <v>2</v>
      </c>
      <c r="H4668" t="str">
        <f>_xlfn.XLOOKUP(Flights[[#This Row],[Destination]],Airports!$A$1:$A$77,Airports!$D$1:$D$77,"Code not found")</f>
        <v>Miami</v>
      </c>
      <c r="I4668" t="str" cm="1">
        <f t="array" ref="I4668">_xlfn.XLOOKUP(Flights[[#This Row],[Destination]],_xlfn._TRO_TRAILING(Airports!A:A),_xlfn._TRO_TRAILING(Airports!E:E),"Code not found")</f>
        <v>FL</v>
      </c>
      <c r="J4668" s="1">
        <v>0.43819444444444444</v>
      </c>
      <c r="K4668">
        <f>HOUR(Flights[[#This Row],[Scheduled Departure]])</f>
        <v>10</v>
      </c>
      <c r="L4668" s="1">
        <v>0.45069444444444445</v>
      </c>
      <c r="M4668">
        <v>18</v>
      </c>
      <c r="N4668">
        <v>304</v>
      </c>
      <c r="O4668" s="14">
        <f>Flights[[#This Row],[Length (min)]]/60</f>
        <v>5.0666666666666664</v>
      </c>
      <c r="P4668">
        <v>2342</v>
      </c>
      <c r="Q4668" s="17">
        <f>IFERROR(Flights[[#This Row],[Distance]]/Flights[[#This Row],[Length (hr)]],"")</f>
        <v>462.23684210526318</v>
      </c>
      <c r="R4668" s="1">
        <v>0.76666666666666672</v>
      </c>
      <c r="S4668" s="1">
        <v>0.78680555555555554</v>
      </c>
      <c r="T4668">
        <v>29</v>
      </c>
      <c r="U4668" t="str">
        <f>IF(Flights[[#This Row],[Arrival Delay]]="","Cancelled",IF(Flights[[#This Row],[Arrival Delay]]&gt;15,"Delayed","On time"))</f>
        <v>Delayed</v>
      </c>
      <c r="V4668" t="str">
        <f>IF(Flights[[#This Row],[Status]]&lt;&gt;"Delayed","",IF(Flights[[#This Row],[Arrival Delay]]&gt;120,"Severe",IF(Flights[[#This Row],[Arrival Delay]]&gt;60,"Major","Moderate")))</f>
        <v>Moderate</v>
      </c>
      <c r="X4668" t="str">
        <f>IF(OR(AND(Flights[[#This Row],[Status]]="Cancelled",Flights[[#This Row],[Cancellation Reason]]="Airline/Carrier"),Flights[[#This Row],[Delay Type]]="Severe"),"Yes","No")</f>
        <v>No</v>
      </c>
    </row>
    <row r="4669" spans="1:24" x14ac:dyDescent="0.25">
      <c r="A4669" s="3">
        <v>42346</v>
      </c>
      <c r="B4669">
        <f>WEEKNUM(Flights[[#This Row],[Date]],2)</f>
        <v>50</v>
      </c>
      <c r="C4669">
        <f>WEEKDAY(Flights[[#This Row],[Date]],2)</f>
        <v>2</v>
      </c>
      <c r="D4669" t="s">
        <v>1767</v>
      </c>
      <c r="E4669" t="s">
        <v>1993</v>
      </c>
      <c r="F4669" t="s">
        <v>0</v>
      </c>
      <c r="G4669" t="s">
        <v>26</v>
      </c>
      <c r="H4669" t="str">
        <f>_xlfn.XLOOKUP(Flights[[#This Row],[Destination]],Airports!$A$1:$A$77,Airports!$D$1:$D$77,"Code not found")</f>
        <v>Atlanta</v>
      </c>
      <c r="I4669" t="str" cm="1">
        <f t="array" ref="I4669">_xlfn.XLOOKUP(Flights[[#This Row],[Destination]],_xlfn._TRO_TRAILING(Airports!A:A),_xlfn._TRO_TRAILING(Airports!E:E),"Code not found")</f>
        <v>GA</v>
      </c>
      <c r="J4669" s="1">
        <v>0.5</v>
      </c>
      <c r="K4669">
        <f>HOUR(Flights[[#This Row],[Scheduled Departure]])</f>
        <v>12</v>
      </c>
      <c r="L4669" s="1">
        <v>0.49652777777777779</v>
      </c>
      <c r="M4669">
        <v>-5</v>
      </c>
      <c r="N4669">
        <v>261</v>
      </c>
      <c r="O4669" s="14">
        <f>Flights[[#This Row],[Length (min)]]/60</f>
        <v>4.3499999999999996</v>
      </c>
      <c r="P4669">
        <v>1947</v>
      </c>
      <c r="Q4669" s="17">
        <f>IFERROR(Flights[[#This Row],[Distance]]/Flights[[#This Row],[Length (hr)]],"")</f>
        <v>447.58620689655174</v>
      </c>
      <c r="R4669" s="1">
        <v>0.79861111111111116</v>
      </c>
      <c r="S4669" s="1">
        <v>0.80277777777777781</v>
      </c>
      <c r="T4669">
        <v>6</v>
      </c>
      <c r="U4669" t="str">
        <f>IF(Flights[[#This Row],[Arrival Delay]]="","Cancelled",IF(Flights[[#This Row],[Arrival Delay]]&gt;15,"Delayed","On time"))</f>
        <v>On time</v>
      </c>
      <c r="V4669" t="str">
        <f>IF(Flights[[#This Row],[Status]]&lt;&gt;"Delayed","",IF(Flights[[#This Row],[Arrival Delay]]&gt;120,"Severe",IF(Flights[[#This Row],[Arrival Delay]]&gt;60,"Major","Moderate")))</f>
        <v/>
      </c>
      <c r="X4669" t="str">
        <f>IF(OR(AND(Flights[[#This Row],[Status]]="Cancelled",Flights[[#This Row],[Cancellation Reason]]="Airline/Carrier"),Flights[[#This Row],[Delay Type]]="Severe"),"Yes","No")</f>
        <v>No</v>
      </c>
    </row>
    <row r="4670" spans="1:24" x14ac:dyDescent="0.25">
      <c r="A4670" s="3">
        <v>42346</v>
      </c>
      <c r="B4670">
        <f>WEEKNUM(Flights[[#This Row],[Date]],2)</f>
        <v>50</v>
      </c>
      <c r="C4670">
        <f>WEEKDAY(Flights[[#This Row],[Date]],2)</f>
        <v>2</v>
      </c>
      <c r="D4670" t="s">
        <v>225</v>
      </c>
      <c r="E4670" t="s">
        <v>1987</v>
      </c>
      <c r="F4670" t="s">
        <v>0</v>
      </c>
      <c r="G4670" t="s">
        <v>3</v>
      </c>
      <c r="H4670" t="str">
        <f>_xlfn.XLOOKUP(Flights[[#This Row],[Destination]],Airports!$A$1:$A$77,Airports!$D$1:$D$77,"Code not found")</f>
        <v>Dallas</v>
      </c>
      <c r="I4670" t="str" cm="1">
        <f t="array" ref="I4670">_xlfn.XLOOKUP(Flights[[#This Row],[Destination]],_xlfn._TRO_TRAILING(Airports!A:A),_xlfn._TRO_TRAILING(Airports!E:E),"Code not found")</f>
        <v>TX</v>
      </c>
      <c r="J4670" s="1">
        <v>0.5</v>
      </c>
      <c r="K4670">
        <f>HOUR(Flights[[#This Row],[Scheduled Departure]])</f>
        <v>12</v>
      </c>
      <c r="L4670" s="1">
        <v>0.49722222222222223</v>
      </c>
      <c r="M4670">
        <v>-4</v>
      </c>
      <c r="N4670">
        <v>198</v>
      </c>
      <c r="O4670" s="14">
        <f>Flights[[#This Row],[Length (min)]]/60</f>
        <v>3.3</v>
      </c>
      <c r="P4670">
        <v>1235</v>
      </c>
      <c r="Q4670" s="17">
        <f>IFERROR(Flights[[#This Row],[Distance]]/Flights[[#This Row],[Length (hr)]],"")</f>
        <v>374.24242424242425</v>
      </c>
      <c r="R4670" s="1">
        <v>0.71388888888888891</v>
      </c>
      <c r="S4670" s="1">
        <v>0.71805555555555556</v>
      </c>
      <c r="T4670">
        <v>6</v>
      </c>
      <c r="U4670" t="str">
        <f>IF(Flights[[#This Row],[Arrival Delay]]="","Cancelled",IF(Flights[[#This Row],[Arrival Delay]]&gt;15,"Delayed","On time"))</f>
        <v>On time</v>
      </c>
      <c r="V4670" t="str">
        <f>IF(Flights[[#This Row],[Status]]&lt;&gt;"Delayed","",IF(Flights[[#This Row],[Arrival Delay]]&gt;120,"Severe",IF(Flights[[#This Row],[Arrival Delay]]&gt;60,"Major","Moderate")))</f>
        <v/>
      </c>
      <c r="X4670" t="str">
        <f>IF(OR(AND(Flights[[#This Row],[Status]]="Cancelled",Flights[[#This Row],[Cancellation Reason]]="Airline/Carrier"),Flights[[#This Row],[Delay Type]]="Severe"),"Yes","No")</f>
        <v>No</v>
      </c>
    </row>
    <row r="4671" spans="1:24" x14ac:dyDescent="0.25">
      <c r="A4671" s="3">
        <v>42346</v>
      </c>
      <c r="B4671">
        <f>WEEKNUM(Flights[[#This Row],[Date]],2)</f>
        <v>50</v>
      </c>
      <c r="C4671">
        <f>WEEKDAY(Flights[[#This Row],[Date]],2)</f>
        <v>2</v>
      </c>
      <c r="D4671" t="s">
        <v>1848</v>
      </c>
      <c r="E4671" t="s">
        <v>1990</v>
      </c>
      <c r="F4671" t="s">
        <v>0</v>
      </c>
      <c r="G4671" t="s">
        <v>281</v>
      </c>
      <c r="H4671" t="str">
        <f>_xlfn.XLOOKUP(Flights[[#This Row],[Destination]],Airports!$A$1:$A$77,Airports!$D$1:$D$77,"Code not found")</f>
        <v>Newark</v>
      </c>
      <c r="I4671" t="str" cm="1">
        <f t="array" ref="I4671">_xlfn.XLOOKUP(Flights[[#This Row],[Destination]],_xlfn._TRO_TRAILING(Airports!A:A),_xlfn._TRO_TRAILING(Airports!E:E),"Code not found")</f>
        <v>NJ</v>
      </c>
      <c r="J4671" s="1">
        <v>0.58333333333333337</v>
      </c>
      <c r="K4671">
        <f>HOUR(Flights[[#This Row],[Scheduled Departure]])</f>
        <v>14</v>
      </c>
      <c r="L4671" s="1">
        <v>0.62708333333333333</v>
      </c>
      <c r="M4671">
        <v>63</v>
      </c>
      <c r="N4671">
        <v>307</v>
      </c>
      <c r="O4671" s="14">
        <f>Flights[[#This Row],[Length (min)]]/60</f>
        <v>5.1166666666666663</v>
      </c>
      <c r="P4671">
        <v>2454</v>
      </c>
      <c r="Q4671" s="17">
        <f>IFERROR(Flights[[#This Row],[Distance]]/Flights[[#This Row],[Length (hr)]],"")</f>
        <v>479.60912052117266</v>
      </c>
      <c r="R4671" s="1">
        <v>0.92638888888888893</v>
      </c>
      <c r="S4671" s="1">
        <v>0.96527777777777779</v>
      </c>
      <c r="T4671">
        <v>56</v>
      </c>
      <c r="U4671" t="str">
        <f>IF(Flights[[#This Row],[Arrival Delay]]="","Cancelled",IF(Flights[[#This Row],[Arrival Delay]]&gt;15,"Delayed","On time"))</f>
        <v>Delayed</v>
      </c>
      <c r="V4671" t="str">
        <f>IF(Flights[[#This Row],[Status]]&lt;&gt;"Delayed","",IF(Flights[[#This Row],[Arrival Delay]]&gt;120,"Severe",IF(Flights[[#This Row],[Arrival Delay]]&gt;60,"Major","Moderate")))</f>
        <v>Moderate</v>
      </c>
      <c r="X4671" t="str">
        <f>IF(OR(AND(Flights[[#This Row],[Status]]="Cancelled",Flights[[#This Row],[Cancellation Reason]]="Airline/Carrier"),Flights[[#This Row],[Delay Type]]="Severe"),"Yes","No")</f>
        <v>No</v>
      </c>
    </row>
    <row r="4672" spans="1:24" x14ac:dyDescent="0.25">
      <c r="A4672" s="3">
        <v>42346</v>
      </c>
      <c r="B4672">
        <f>WEEKNUM(Flights[[#This Row],[Date]],2)</f>
        <v>50</v>
      </c>
      <c r="C4672">
        <f>WEEKDAY(Flights[[#This Row],[Date]],2)</f>
        <v>2</v>
      </c>
      <c r="D4672" t="s">
        <v>39</v>
      </c>
      <c r="E4672" t="s">
        <v>1987</v>
      </c>
      <c r="F4672" t="s">
        <v>0</v>
      </c>
      <c r="G4672" t="s">
        <v>15</v>
      </c>
      <c r="H4672" t="str">
        <f>_xlfn.XLOOKUP(Flights[[#This Row],[Destination]],Airports!$A$1:$A$77,Airports!$D$1:$D$77,"Code not found")</f>
        <v>Las Vegas</v>
      </c>
      <c r="I4672" t="str" cm="1">
        <f t="array" ref="I4672">_xlfn.XLOOKUP(Flights[[#This Row],[Destination]],_xlfn._TRO_TRAILING(Airports!A:A),_xlfn._TRO_TRAILING(Airports!E:E),"Code not found")</f>
        <v>NV</v>
      </c>
      <c r="J4672" s="1">
        <v>0.59375</v>
      </c>
      <c r="K4672">
        <f>HOUR(Flights[[#This Row],[Scheduled Departure]])</f>
        <v>14</v>
      </c>
      <c r="L4672" s="1">
        <v>0.59305555555555556</v>
      </c>
      <c r="M4672">
        <v>-1</v>
      </c>
      <c r="N4672">
        <v>67</v>
      </c>
      <c r="O4672" s="14">
        <f>Flights[[#This Row],[Length (min)]]/60</f>
        <v>1.1166666666666667</v>
      </c>
      <c r="P4672">
        <v>236</v>
      </c>
      <c r="Q4672" s="17">
        <f>IFERROR(Flights[[#This Row],[Distance]]/Flights[[#This Row],[Length (hr)]],"")</f>
        <v>211.34328358208955</v>
      </c>
      <c r="R4672" s="1">
        <v>0.64444444444444449</v>
      </c>
      <c r="S4672" s="1">
        <v>0.63958333333333328</v>
      </c>
      <c r="T4672">
        <v>-7</v>
      </c>
      <c r="U4672" t="str">
        <f>IF(Flights[[#This Row],[Arrival Delay]]="","Cancelled",IF(Flights[[#This Row],[Arrival Delay]]&gt;15,"Delayed","On time"))</f>
        <v>On time</v>
      </c>
      <c r="V4672" t="str">
        <f>IF(Flights[[#This Row],[Status]]&lt;&gt;"Delayed","",IF(Flights[[#This Row],[Arrival Delay]]&gt;120,"Severe",IF(Flights[[#This Row],[Arrival Delay]]&gt;60,"Major","Moderate")))</f>
        <v/>
      </c>
      <c r="X4672" t="str">
        <f>IF(OR(AND(Flights[[#This Row],[Status]]="Cancelled",Flights[[#This Row],[Cancellation Reason]]="Airline/Carrier"),Flights[[#This Row],[Delay Type]]="Severe"),"Yes","No")</f>
        <v>No</v>
      </c>
    </row>
    <row r="4673" spans="1:24" x14ac:dyDescent="0.25">
      <c r="A4673" s="3">
        <v>42346</v>
      </c>
      <c r="B4673">
        <f>WEEKNUM(Flights[[#This Row],[Date]],2)</f>
        <v>50</v>
      </c>
      <c r="C4673">
        <f>WEEKDAY(Flights[[#This Row],[Date]],2)</f>
        <v>2</v>
      </c>
      <c r="D4673" t="s">
        <v>554</v>
      </c>
      <c r="E4673" t="s">
        <v>1996</v>
      </c>
      <c r="F4673" t="s">
        <v>0</v>
      </c>
      <c r="G4673" t="s">
        <v>9</v>
      </c>
      <c r="H4673" t="str">
        <f>_xlfn.XLOOKUP(Flights[[#This Row],[Destination]],Airports!$A$1:$A$77,Airports!$D$1:$D$77,"Code not found")</f>
        <v>San Francisco</v>
      </c>
      <c r="I4673" t="str" cm="1">
        <f t="array" ref="I4673">_xlfn.XLOOKUP(Flights[[#This Row],[Destination]],_xlfn._TRO_TRAILING(Airports!A:A),_xlfn._TRO_TRAILING(Airports!E:E),"Code not found")</f>
        <v>CA</v>
      </c>
      <c r="J4673" s="1">
        <v>0.65972222222222221</v>
      </c>
      <c r="K4673">
        <f>HOUR(Flights[[#This Row],[Scheduled Departure]])</f>
        <v>15</v>
      </c>
      <c r="L4673" s="1">
        <v>0.66319444444444442</v>
      </c>
      <c r="M4673">
        <v>5</v>
      </c>
      <c r="N4673">
        <v>76</v>
      </c>
      <c r="O4673" s="14">
        <f>Flights[[#This Row],[Length (min)]]/60</f>
        <v>1.2666666666666666</v>
      </c>
      <c r="P4673">
        <v>337</v>
      </c>
      <c r="Q4673" s="17">
        <f>IFERROR(Flights[[#This Row],[Distance]]/Flights[[#This Row],[Length (hr)]],"")</f>
        <v>266.0526315789474</v>
      </c>
      <c r="R4673" s="1">
        <v>0.71180555555555558</v>
      </c>
      <c r="S4673" s="1">
        <v>0.71597222222222223</v>
      </c>
      <c r="T4673">
        <v>6</v>
      </c>
      <c r="U4673" t="str">
        <f>IF(Flights[[#This Row],[Arrival Delay]]="","Cancelled",IF(Flights[[#This Row],[Arrival Delay]]&gt;15,"Delayed","On time"))</f>
        <v>On time</v>
      </c>
      <c r="V4673" t="str">
        <f>IF(Flights[[#This Row],[Status]]&lt;&gt;"Delayed","",IF(Flights[[#This Row],[Arrival Delay]]&gt;120,"Severe",IF(Flights[[#This Row],[Arrival Delay]]&gt;60,"Major","Moderate")))</f>
        <v/>
      </c>
      <c r="X4673" t="str">
        <f>IF(OR(AND(Flights[[#This Row],[Status]]="Cancelled",Flights[[#This Row],[Cancellation Reason]]="Airline/Carrier"),Flights[[#This Row],[Delay Type]]="Severe"),"Yes","No")</f>
        <v>No</v>
      </c>
    </row>
    <row r="4674" spans="1:24" x14ac:dyDescent="0.25">
      <c r="A4674" s="3">
        <v>42346</v>
      </c>
      <c r="B4674">
        <f>WEEKNUM(Flights[[#This Row],[Date]],2)</f>
        <v>50</v>
      </c>
      <c r="C4674">
        <f>WEEKDAY(Flights[[#This Row],[Date]],2)</f>
        <v>2</v>
      </c>
      <c r="D4674" t="s">
        <v>1935</v>
      </c>
      <c r="E4674" t="s">
        <v>1995</v>
      </c>
      <c r="F4674" t="s">
        <v>0</v>
      </c>
      <c r="G4674" t="s">
        <v>351</v>
      </c>
      <c r="H4674" t="str">
        <f>_xlfn.XLOOKUP(Flights[[#This Row],[Destination]],Airports!$A$1:$A$77,Airports!$D$1:$D$77,"Code not found")</f>
        <v>Sacramento</v>
      </c>
      <c r="I4674" t="str" cm="1">
        <f t="array" ref="I4674">_xlfn.XLOOKUP(Flights[[#This Row],[Destination]],_xlfn._TRO_TRAILING(Airports!A:A),_xlfn._TRO_TRAILING(Airports!E:E),"Code not found")</f>
        <v>CA</v>
      </c>
      <c r="J4674" s="1">
        <v>0.68055555555555558</v>
      </c>
      <c r="K4674">
        <f>HOUR(Flights[[#This Row],[Scheduled Departure]])</f>
        <v>16</v>
      </c>
      <c r="L4674" s="1">
        <v>0.68263888888888891</v>
      </c>
      <c r="M4674">
        <v>3</v>
      </c>
      <c r="N4674">
        <v>81</v>
      </c>
      <c r="O4674" s="14">
        <f>Flights[[#This Row],[Length (min)]]/60</f>
        <v>1.35</v>
      </c>
      <c r="P4674">
        <v>373</v>
      </c>
      <c r="Q4674" s="17">
        <f>IFERROR(Flights[[#This Row],[Distance]]/Flights[[#This Row],[Length (hr)]],"")</f>
        <v>276.2962962962963</v>
      </c>
      <c r="R4674" s="1">
        <v>0.73611111111111116</v>
      </c>
      <c r="S4674" s="1">
        <v>0.73888888888888893</v>
      </c>
      <c r="T4674">
        <v>4</v>
      </c>
      <c r="U4674" t="str">
        <f>IF(Flights[[#This Row],[Arrival Delay]]="","Cancelled",IF(Flights[[#This Row],[Arrival Delay]]&gt;15,"Delayed","On time"))</f>
        <v>On time</v>
      </c>
      <c r="V4674" t="str">
        <f>IF(Flights[[#This Row],[Status]]&lt;&gt;"Delayed","",IF(Flights[[#This Row],[Arrival Delay]]&gt;120,"Severe",IF(Flights[[#This Row],[Arrival Delay]]&gt;60,"Major","Moderate")))</f>
        <v/>
      </c>
      <c r="X4674" t="str">
        <f>IF(OR(AND(Flights[[#This Row],[Status]]="Cancelled",Flights[[#This Row],[Cancellation Reason]]="Airline/Carrier"),Flights[[#This Row],[Delay Type]]="Severe"),"Yes","No")</f>
        <v>No</v>
      </c>
    </row>
    <row r="4675" spans="1:24" x14ac:dyDescent="0.25">
      <c r="A4675" s="3">
        <v>42346</v>
      </c>
      <c r="B4675">
        <f>WEEKNUM(Flights[[#This Row],[Date]],2)</f>
        <v>50</v>
      </c>
      <c r="C4675">
        <f>WEEKDAY(Flights[[#This Row],[Date]],2)</f>
        <v>2</v>
      </c>
      <c r="D4675" t="s">
        <v>1915</v>
      </c>
      <c r="E4675" t="s">
        <v>1995</v>
      </c>
      <c r="F4675" t="s">
        <v>0</v>
      </c>
      <c r="G4675" t="s">
        <v>351</v>
      </c>
      <c r="H4675" t="str">
        <f>_xlfn.XLOOKUP(Flights[[#This Row],[Destination]],Airports!$A$1:$A$77,Airports!$D$1:$D$77,"Code not found")</f>
        <v>Sacramento</v>
      </c>
      <c r="I4675" t="str" cm="1">
        <f t="array" ref="I4675">_xlfn.XLOOKUP(Flights[[#This Row],[Destination]],_xlfn._TRO_TRAILING(Airports!A:A),_xlfn._TRO_TRAILING(Airports!E:E),"Code not found")</f>
        <v>CA</v>
      </c>
      <c r="J4675" s="1">
        <v>0.84375</v>
      </c>
      <c r="K4675">
        <f>HOUR(Flights[[#This Row],[Scheduled Departure]])</f>
        <v>20</v>
      </c>
      <c r="L4675" s="1">
        <v>0.84236111111111112</v>
      </c>
      <c r="M4675">
        <v>-2</v>
      </c>
      <c r="N4675">
        <v>74</v>
      </c>
      <c r="O4675" s="14">
        <f>Flights[[#This Row],[Length (min)]]/60</f>
        <v>1.2333333333333334</v>
      </c>
      <c r="P4675">
        <v>373</v>
      </c>
      <c r="Q4675" s="17">
        <f>IFERROR(Flights[[#This Row],[Distance]]/Flights[[#This Row],[Length (hr)]],"")</f>
        <v>302.43243243243239</v>
      </c>
      <c r="R4675" s="1">
        <v>0.89930555555555558</v>
      </c>
      <c r="S4675" s="1">
        <v>0.89375000000000004</v>
      </c>
      <c r="T4675">
        <v>-8</v>
      </c>
      <c r="U4675" t="str">
        <f>IF(Flights[[#This Row],[Arrival Delay]]="","Cancelled",IF(Flights[[#This Row],[Arrival Delay]]&gt;15,"Delayed","On time"))</f>
        <v>On time</v>
      </c>
      <c r="V4675" t="str">
        <f>IF(Flights[[#This Row],[Status]]&lt;&gt;"Delayed","",IF(Flights[[#This Row],[Arrival Delay]]&gt;120,"Severe",IF(Flights[[#This Row],[Arrival Delay]]&gt;60,"Major","Moderate")))</f>
        <v/>
      </c>
      <c r="X4675" t="str">
        <f>IF(OR(AND(Flights[[#This Row],[Status]]="Cancelled",Flights[[#This Row],[Cancellation Reason]]="Airline/Carrier"),Flights[[#This Row],[Delay Type]]="Severe"),"Yes","No")</f>
        <v>No</v>
      </c>
    </row>
    <row r="4676" spans="1:24" x14ac:dyDescent="0.25">
      <c r="A4676" s="3">
        <v>42346</v>
      </c>
      <c r="B4676">
        <f>WEEKNUM(Flights[[#This Row],[Date]],2)</f>
        <v>50</v>
      </c>
      <c r="C4676">
        <f>WEEKDAY(Flights[[#This Row],[Date]],2)</f>
        <v>2</v>
      </c>
      <c r="D4676" t="s">
        <v>1851</v>
      </c>
      <c r="E4676" t="s">
        <v>1998</v>
      </c>
      <c r="F4676" t="s">
        <v>0</v>
      </c>
      <c r="G4676" t="s">
        <v>13</v>
      </c>
      <c r="H4676" t="str">
        <f>_xlfn.XLOOKUP(Flights[[#This Row],[Destination]],Airports!$A$1:$A$77,Airports!$D$1:$D$77,"Code not found")</f>
        <v>Orlando</v>
      </c>
      <c r="I4676" t="str" cm="1">
        <f t="array" ref="I4676">_xlfn.XLOOKUP(Flights[[#This Row],[Destination]],_xlfn._TRO_TRAILING(Airports!A:A),_xlfn._TRO_TRAILING(Airports!E:E),"Code not found")</f>
        <v>FL</v>
      </c>
      <c r="J4676" s="1">
        <v>0.86805555555555558</v>
      </c>
      <c r="K4676">
        <f>HOUR(Flights[[#This Row],[Scheduled Departure]])</f>
        <v>20</v>
      </c>
      <c r="L4676" s="1">
        <v>0.87083333333333335</v>
      </c>
      <c r="M4676">
        <v>4</v>
      </c>
      <c r="N4676">
        <v>285</v>
      </c>
      <c r="O4676" s="14">
        <f>Flights[[#This Row],[Length (min)]]/60</f>
        <v>4.75</v>
      </c>
      <c r="P4676">
        <v>2218</v>
      </c>
      <c r="Q4676" s="17">
        <f>IFERROR(Flights[[#This Row],[Distance]]/Flights[[#This Row],[Length (hr)]],"")</f>
        <v>466.94736842105266</v>
      </c>
      <c r="R4676" s="1">
        <v>0.19097222222222221</v>
      </c>
      <c r="S4676" s="1">
        <v>0.19375000000000001</v>
      </c>
      <c r="T4676">
        <v>4</v>
      </c>
      <c r="U4676" t="str">
        <f>IF(Flights[[#This Row],[Arrival Delay]]="","Cancelled",IF(Flights[[#This Row],[Arrival Delay]]&gt;15,"Delayed","On time"))</f>
        <v>On time</v>
      </c>
      <c r="V4676" t="str">
        <f>IF(Flights[[#This Row],[Status]]&lt;&gt;"Delayed","",IF(Flights[[#This Row],[Arrival Delay]]&gt;120,"Severe",IF(Flights[[#This Row],[Arrival Delay]]&gt;60,"Major","Moderate")))</f>
        <v/>
      </c>
      <c r="X4676" t="str">
        <f>IF(OR(AND(Flights[[#This Row],[Status]]="Cancelled",Flights[[#This Row],[Cancellation Reason]]="Airline/Carrier"),Flights[[#This Row],[Delay Type]]="Severe"),"Yes","No")</f>
        <v>No</v>
      </c>
    </row>
    <row r="4677" spans="1:24" x14ac:dyDescent="0.25">
      <c r="A4677" s="3">
        <v>42346</v>
      </c>
      <c r="B4677">
        <f>WEEKNUM(Flights[[#This Row],[Date]],2)</f>
        <v>50</v>
      </c>
      <c r="C4677">
        <f>WEEKDAY(Flights[[#This Row],[Date]],2)</f>
        <v>2</v>
      </c>
      <c r="D4677" t="s">
        <v>673</v>
      </c>
      <c r="E4677" t="s">
        <v>1994</v>
      </c>
      <c r="F4677" t="s">
        <v>0</v>
      </c>
      <c r="G4677" t="s">
        <v>343</v>
      </c>
      <c r="H4677" t="str">
        <f>_xlfn.XLOOKUP(Flights[[#This Row],[Destination]],Airports!$A$1:$A$77,Airports!$D$1:$D$77,"Code not found")</f>
        <v>San Luis Obispo</v>
      </c>
      <c r="I4677" t="str" cm="1">
        <f t="array" ref="I4677">_xlfn.XLOOKUP(Flights[[#This Row],[Destination]],_xlfn._TRO_TRAILING(Airports!A:A),_xlfn._TRO_TRAILING(Airports!E:E),"Code not found")</f>
        <v>CA</v>
      </c>
      <c r="J4677" s="1">
        <v>0.93472222222222223</v>
      </c>
      <c r="K4677">
        <f>HOUR(Flights[[#This Row],[Scheduled Departure]])</f>
        <v>22</v>
      </c>
      <c r="L4677" s="1">
        <v>0.93263888888888891</v>
      </c>
      <c r="M4677">
        <v>-3</v>
      </c>
      <c r="N4677">
        <v>75</v>
      </c>
      <c r="O4677" s="14">
        <f>Flights[[#This Row],[Length (min)]]/60</f>
        <v>1.25</v>
      </c>
      <c r="P4677">
        <v>156</v>
      </c>
      <c r="Q4677" s="17">
        <f>IFERROR(Flights[[#This Row],[Distance]]/Flights[[#This Row],[Length (hr)]],"")</f>
        <v>124.8</v>
      </c>
      <c r="R4677" s="1">
        <v>0.97638888888888886</v>
      </c>
      <c r="S4677" s="1">
        <v>0.98472222222222228</v>
      </c>
      <c r="T4677">
        <v>12</v>
      </c>
      <c r="U4677" t="str">
        <f>IF(Flights[[#This Row],[Arrival Delay]]="","Cancelled",IF(Flights[[#This Row],[Arrival Delay]]&gt;15,"Delayed","On time"))</f>
        <v>On time</v>
      </c>
      <c r="V4677" t="str">
        <f>IF(Flights[[#This Row],[Status]]&lt;&gt;"Delayed","",IF(Flights[[#This Row],[Arrival Delay]]&gt;120,"Severe",IF(Flights[[#This Row],[Arrival Delay]]&gt;60,"Major","Moderate")))</f>
        <v/>
      </c>
      <c r="X4677" t="str">
        <f>IF(OR(AND(Flights[[#This Row],[Status]]="Cancelled",Flights[[#This Row],[Cancellation Reason]]="Airline/Carrier"),Flights[[#This Row],[Delay Type]]="Severe"),"Yes","No")</f>
        <v>No</v>
      </c>
    </row>
    <row r="4678" spans="1:24" x14ac:dyDescent="0.25">
      <c r="A4678" s="3">
        <v>42346</v>
      </c>
      <c r="B4678">
        <f>WEEKNUM(Flights[[#This Row],[Date]],2)</f>
        <v>50</v>
      </c>
      <c r="C4678">
        <f>WEEKDAY(Flights[[#This Row],[Date]],2)</f>
        <v>2</v>
      </c>
      <c r="D4678" t="s">
        <v>206</v>
      </c>
      <c r="E4678" t="s">
        <v>1987</v>
      </c>
      <c r="F4678" t="s">
        <v>0</v>
      </c>
      <c r="G4678" t="s">
        <v>27</v>
      </c>
      <c r="H4678" t="str">
        <f>_xlfn.XLOOKUP(Flights[[#This Row],[Destination]],Airports!$A$1:$A$77,Airports!$D$1:$D$77,"Code not found")</f>
        <v>Charlotte</v>
      </c>
      <c r="I4678" t="str" cm="1">
        <f t="array" ref="I4678">_xlfn.XLOOKUP(Flights[[#This Row],[Destination]],_xlfn._TRO_TRAILING(Airports!A:A),_xlfn._TRO_TRAILING(Airports!E:E),"Code not found")</f>
        <v>NC</v>
      </c>
      <c r="J4678" s="1">
        <v>0.94444444444444442</v>
      </c>
      <c r="K4678">
        <f>HOUR(Flights[[#This Row],[Scheduled Departure]])</f>
        <v>22</v>
      </c>
      <c r="L4678" s="1">
        <v>0.94097222222222221</v>
      </c>
      <c r="M4678">
        <v>-5</v>
      </c>
      <c r="N4678">
        <v>294</v>
      </c>
      <c r="O4678" s="14">
        <f>Flights[[#This Row],[Length (min)]]/60</f>
        <v>4.9000000000000004</v>
      </c>
      <c r="P4678">
        <v>2125</v>
      </c>
      <c r="Q4678" s="17">
        <f>IFERROR(Flights[[#This Row],[Distance]]/Flights[[#This Row],[Length (hr)]],"")</f>
        <v>433.67346938775506</v>
      </c>
      <c r="R4678" s="1">
        <v>0.26041666666666669</v>
      </c>
      <c r="S4678" s="1">
        <v>0.27013888888888887</v>
      </c>
      <c r="T4678">
        <v>14</v>
      </c>
      <c r="U4678" t="str">
        <f>IF(Flights[[#This Row],[Arrival Delay]]="","Cancelled",IF(Flights[[#This Row],[Arrival Delay]]&gt;15,"Delayed","On time"))</f>
        <v>On time</v>
      </c>
      <c r="V4678" t="str">
        <f>IF(Flights[[#This Row],[Status]]&lt;&gt;"Delayed","",IF(Flights[[#This Row],[Arrival Delay]]&gt;120,"Severe",IF(Flights[[#This Row],[Arrival Delay]]&gt;60,"Major","Moderate")))</f>
        <v/>
      </c>
      <c r="X4678" t="str">
        <f>IF(OR(AND(Flights[[#This Row],[Status]]="Cancelled",Flights[[#This Row],[Cancellation Reason]]="Airline/Carrier"),Flights[[#This Row],[Delay Type]]="Severe"),"Yes","No")</f>
        <v>No</v>
      </c>
    </row>
    <row r="4679" spans="1:24" x14ac:dyDescent="0.25">
      <c r="A4679" s="3">
        <v>42347</v>
      </c>
      <c r="B4679">
        <f>WEEKNUM(Flights[[#This Row],[Date]],2)</f>
        <v>50</v>
      </c>
      <c r="C4679">
        <f>WEEKDAY(Flights[[#This Row],[Date]],2)</f>
        <v>3</v>
      </c>
      <c r="D4679" t="s">
        <v>234</v>
      </c>
      <c r="E4679" t="s">
        <v>1987</v>
      </c>
      <c r="F4679" t="s">
        <v>0</v>
      </c>
      <c r="G4679" t="s">
        <v>28</v>
      </c>
      <c r="H4679" t="str">
        <f>_xlfn.XLOOKUP(Flights[[#This Row],[Destination]],Airports!$A$1:$A$77,Airports!$D$1:$D$77,"Code not found")</f>
        <v>Philadelphia</v>
      </c>
      <c r="I4679" t="str" cm="1">
        <f t="array" ref="I4679">_xlfn.XLOOKUP(Flights[[#This Row],[Destination]],_xlfn._TRO_TRAILING(Airports!A:A),_xlfn._TRO_TRAILING(Airports!E:E),"Code not found")</f>
        <v>PA</v>
      </c>
      <c r="J4679" s="1">
        <v>0.26041666666666669</v>
      </c>
      <c r="K4679">
        <f>HOUR(Flights[[#This Row],[Scheduled Departure]])</f>
        <v>6</v>
      </c>
      <c r="L4679" s="1">
        <v>0.25416666666666665</v>
      </c>
      <c r="M4679">
        <v>-9</v>
      </c>
      <c r="N4679">
        <v>316</v>
      </c>
      <c r="O4679" s="14">
        <f>Flights[[#This Row],[Length (min)]]/60</f>
        <v>5.2666666666666666</v>
      </c>
      <c r="P4679">
        <v>2402</v>
      </c>
      <c r="Q4679" s="17">
        <f>IFERROR(Flights[[#This Row],[Distance]]/Flights[[#This Row],[Length (hr)]],"")</f>
        <v>456.07594936708864</v>
      </c>
      <c r="R4679" s="1">
        <v>0.60138888888888886</v>
      </c>
      <c r="S4679" s="1">
        <v>0.59861111111111109</v>
      </c>
      <c r="T4679">
        <v>-4</v>
      </c>
      <c r="U4679" t="str">
        <f>IF(Flights[[#This Row],[Arrival Delay]]="","Cancelled",IF(Flights[[#This Row],[Arrival Delay]]&gt;15,"Delayed","On time"))</f>
        <v>On time</v>
      </c>
      <c r="V4679" t="str">
        <f>IF(Flights[[#This Row],[Status]]&lt;&gt;"Delayed","",IF(Flights[[#This Row],[Arrival Delay]]&gt;120,"Severe",IF(Flights[[#This Row],[Arrival Delay]]&gt;60,"Major","Moderate")))</f>
        <v/>
      </c>
      <c r="X4679" t="str">
        <f>IF(OR(AND(Flights[[#This Row],[Status]]="Cancelled",Flights[[#This Row],[Cancellation Reason]]="Airline/Carrier"),Flights[[#This Row],[Delay Type]]="Severe"),"Yes","No")</f>
        <v>No</v>
      </c>
    </row>
    <row r="4680" spans="1:24" x14ac:dyDescent="0.25">
      <c r="A4680" s="3">
        <v>42347</v>
      </c>
      <c r="B4680">
        <f>WEEKNUM(Flights[[#This Row],[Date]],2)</f>
        <v>50</v>
      </c>
      <c r="C4680">
        <f>WEEKDAY(Flights[[#This Row],[Date]],2)</f>
        <v>3</v>
      </c>
      <c r="D4680" t="s">
        <v>1795</v>
      </c>
      <c r="E4680" t="s">
        <v>1995</v>
      </c>
      <c r="F4680" t="s">
        <v>0</v>
      </c>
      <c r="G4680" t="s">
        <v>29</v>
      </c>
      <c r="H4680" t="str">
        <f>_xlfn.XLOOKUP(Flights[[#This Row],[Destination]],Airports!$A$1:$A$77,Airports!$D$1:$D$77,"Code not found")</f>
        <v>Phoenix</v>
      </c>
      <c r="I4680" t="str" cm="1">
        <f t="array" ref="I4680">_xlfn.XLOOKUP(Flights[[#This Row],[Destination]],_xlfn._TRO_TRAILING(Airports!A:A),_xlfn._TRO_TRAILING(Airports!E:E),"Code not found")</f>
        <v>AZ</v>
      </c>
      <c r="J4680" s="1">
        <v>0.29166666666666669</v>
      </c>
      <c r="K4680">
        <f>HOUR(Flights[[#This Row],[Scheduled Departure]])</f>
        <v>7</v>
      </c>
      <c r="L4680" s="1">
        <v>0.29097222222222224</v>
      </c>
      <c r="M4680">
        <v>-1</v>
      </c>
      <c r="N4680">
        <v>77</v>
      </c>
      <c r="O4680" s="14">
        <f>Flights[[#This Row],[Length (min)]]/60</f>
        <v>1.2833333333333334</v>
      </c>
      <c r="P4680">
        <v>370</v>
      </c>
      <c r="Q4680" s="17">
        <f>IFERROR(Flights[[#This Row],[Distance]]/Flights[[#This Row],[Length (hr)]],"")</f>
        <v>288.31168831168827</v>
      </c>
      <c r="R4680" s="1">
        <v>0.38541666666666669</v>
      </c>
      <c r="S4680" s="1">
        <v>0.38611111111111113</v>
      </c>
      <c r="T4680">
        <v>1</v>
      </c>
      <c r="U4680" t="str">
        <f>IF(Flights[[#This Row],[Arrival Delay]]="","Cancelled",IF(Flights[[#This Row],[Arrival Delay]]&gt;15,"Delayed","On time"))</f>
        <v>On time</v>
      </c>
      <c r="V4680" t="str">
        <f>IF(Flights[[#This Row],[Status]]&lt;&gt;"Delayed","",IF(Flights[[#This Row],[Arrival Delay]]&gt;120,"Severe",IF(Flights[[#This Row],[Arrival Delay]]&gt;60,"Major","Moderate")))</f>
        <v/>
      </c>
      <c r="X4680" t="str">
        <f>IF(OR(AND(Flights[[#This Row],[Status]]="Cancelled",Flights[[#This Row],[Cancellation Reason]]="Airline/Carrier"),Flights[[#This Row],[Delay Type]]="Severe"),"Yes","No")</f>
        <v>No</v>
      </c>
    </row>
    <row r="4681" spans="1:24" x14ac:dyDescent="0.25">
      <c r="A4681" s="3">
        <v>42347</v>
      </c>
      <c r="B4681">
        <f>WEEKNUM(Flights[[#This Row],[Date]],2)</f>
        <v>50</v>
      </c>
      <c r="C4681">
        <f>WEEKDAY(Flights[[#This Row],[Date]],2)</f>
        <v>3</v>
      </c>
      <c r="D4681" t="s">
        <v>130</v>
      </c>
      <c r="E4681" t="s">
        <v>1987</v>
      </c>
      <c r="F4681" t="s">
        <v>0</v>
      </c>
      <c r="G4681" t="s">
        <v>4</v>
      </c>
      <c r="H4681" t="str">
        <f>_xlfn.XLOOKUP(Flights[[#This Row],[Destination]],Airports!$A$1:$A$77,Airports!$D$1:$D$77,"Code not found")</f>
        <v>Chicago</v>
      </c>
      <c r="I4681" t="str" cm="1">
        <f t="array" ref="I4681">_xlfn.XLOOKUP(Flights[[#This Row],[Destination]],_xlfn._TRO_TRAILING(Airports!A:A),_xlfn._TRO_TRAILING(Airports!E:E),"Code not found")</f>
        <v>IL</v>
      </c>
      <c r="J4681" s="1">
        <v>0.3263888888888889</v>
      </c>
      <c r="K4681">
        <f>HOUR(Flights[[#This Row],[Scheduled Departure]])</f>
        <v>7</v>
      </c>
      <c r="L4681" s="1">
        <v>0.33263888888888887</v>
      </c>
      <c r="M4681">
        <v>9</v>
      </c>
      <c r="N4681">
        <v>240</v>
      </c>
      <c r="O4681" s="14">
        <f>Flights[[#This Row],[Length (min)]]/60</f>
        <v>4</v>
      </c>
      <c r="P4681">
        <v>1744</v>
      </c>
      <c r="Q4681" s="17">
        <f>IFERROR(Flights[[#This Row],[Distance]]/Flights[[#This Row],[Length (hr)]],"")</f>
        <v>436</v>
      </c>
      <c r="R4681" s="1">
        <v>0.58263888888888893</v>
      </c>
      <c r="S4681" s="1">
        <v>0.58263888888888893</v>
      </c>
      <c r="T4681">
        <v>0</v>
      </c>
      <c r="U4681" t="str">
        <f>IF(Flights[[#This Row],[Arrival Delay]]="","Cancelled",IF(Flights[[#This Row],[Arrival Delay]]&gt;15,"Delayed","On time"))</f>
        <v>On time</v>
      </c>
      <c r="V4681" t="str">
        <f>IF(Flights[[#This Row],[Status]]&lt;&gt;"Delayed","",IF(Flights[[#This Row],[Arrival Delay]]&gt;120,"Severe",IF(Flights[[#This Row],[Arrival Delay]]&gt;60,"Major","Moderate")))</f>
        <v/>
      </c>
      <c r="X4681" t="str">
        <f>IF(OR(AND(Flights[[#This Row],[Status]]="Cancelled",Flights[[#This Row],[Cancellation Reason]]="Airline/Carrier"),Flights[[#This Row],[Delay Type]]="Severe"),"Yes","No")</f>
        <v>No</v>
      </c>
    </row>
    <row r="4682" spans="1:24" x14ac:dyDescent="0.25">
      <c r="A4682" s="3">
        <v>42347</v>
      </c>
      <c r="B4682">
        <f>WEEKNUM(Flights[[#This Row],[Date]],2)</f>
        <v>50</v>
      </c>
      <c r="C4682">
        <f>WEEKDAY(Flights[[#This Row],[Date]],2)</f>
        <v>3</v>
      </c>
      <c r="D4682" t="s">
        <v>166</v>
      </c>
      <c r="E4682" t="s">
        <v>1987</v>
      </c>
      <c r="F4682" t="s">
        <v>0</v>
      </c>
      <c r="G4682" t="s">
        <v>15</v>
      </c>
      <c r="H4682" t="str">
        <f>_xlfn.XLOOKUP(Flights[[#This Row],[Destination]],Airports!$A$1:$A$77,Airports!$D$1:$D$77,"Code not found")</f>
        <v>Las Vegas</v>
      </c>
      <c r="I4682" t="str" cm="1">
        <f t="array" ref="I4682">_xlfn.XLOOKUP(Flights[[#This Row],[Destination]],_xlfn._TRO_TRAILING(Airports!A:A),_xlfn._TRO_TRAILING(Airports!E:E),"Code not found")</f>
        <v>NV</v>
      </c>
      <c r="J4682" s="1">
        <v>0.44791666666666669</v>
      </c>
      <c r="K4682">
        <f>HOUR(Flights[[#This Row],[Scheduled Departure]])</f>
        <v>10</v>
      </c>
      <c r="L4682" s="1">
        <v>0.44444444444444442</v>
      </c>
      <c r="M4682">
        <v>-5</v>
      </c>
      <c r="N4682">
        <v>68</v>
      </c>
      <c r="O4682" s="14">
        <f>Flights[[#This Row],[Length (min)]]/60</f>
        <v>1.1333333333333333</v>
      </c>
      <c r="P4682">
        <v>236</v>
      </c>
      <c r="Q4682" s="17">
        <f>IFERROR(Flights[[#This Row],[Distance]]/Flights[[#This Row],[Length (hr)]],"")</f>
        <v>208.23529411764707</v>
      </c>
      <c r="R4682" s="1">
        <v>0.50069444444444444</v>
      </c>
      <c r="S4682" s="1">
        <v>0.49166666666666664</v>
      </c>
      <c r="T4682">
        <v>-13</v>
      </c>
      <c r="U4682" t="str">
        <f>IF(Flights[[#This Row],[Arrival Delay]]="","Cancelled",IF(Flights[[#This Row],[Arrival Delay]]&gt;15,"Delayed","On time"))</f>
        <v>On time</v>
      </c>
      <c r="V4682" t="str">
        <f>IF(Flights[[#This Row],[Status]]&lt;&gt;"Delayed","",IF(Flights[[#This Row],[Arrival Delay]]&gt;120,"Severe",IF(Flights[[#This Row],[Arrival Delay]]&gt;60,"Major","Moderate")))</f>
        <v/>
      </c>
      <c r="X4682" t="str">
        <f>IF(OR(AND(Flights[[#This Row],[Status]]="Cancelled",Flights[[#This Row],[Cancellation Reason]]="Airline/Carrier"),Flights[[#This Row],[Delay Type]]="Severe"),"Yes","No")</f>
        <v>No</v>
      </c>
    </row>
    <row r="4683" spans="1:24" x14ac:dyDescent="0.25">
      <c r="A4683" s="3">
        <v>42347</v>
      </c>
      <c r="B4683">
        <f>WEEKNUM(Flights[[#This Row],[Date]],2)</f>
        <v>50</v>
      </c>
      <c r="C4683">
        <f>WEEKDAY(Flights[[#This Row],[Date]],2)</f>
        <v>3</v>
      </c>
      <c r="D4683" t="s">
        <v>1966</v>
      </c>
      <c r="E4683" t="s">
        <v>1989</v>
      </c>
      <c r="F4683" t="s">
        <v>0</v>
      </c>
      <c r="G4683" t="s">
        <v>276</v>
      </c>
      <c r="H4683" t="str">
        <f>_xlfn.XLOOKUP(Flights[[#This Row],[Destination]],Airports!$A$1:$A$77,Airports!$D$1:$D$77,"Code not found")</f>
        <v>Detroit</v>
      </c>
      <c r="I4683" t="str" cm="1">
        <f t="array" ref="I4683">_xlfn.XLOOKUP(Flights[[#This Row],[Destination]],_xlfn._TRO_TRAILING(Airports!A:A),_xlfn._TRO_TRAILING(Airports!E:E),"Code not found")</f>
        <v>MI</v>
      </c>
      <c r="J4683" s="1">
        <v>0.4861111111111111</v>
      </c>
      <c r="K4683">
        <f>HOUR(Flights[[#This Row],[Scheduled Departure]])</f>
        <v>11</v>
      </c>
      <c r="L4683" s="1">
        <v>0.4861111111111111</v>
      </c>
      <c r="M4683">
        <v>0</v>
      </c>
      <c r="N4683">
        <v>279</v>
      </c>
      <c r="O4683" s="14">
        <f>Flights[[#This Row],[Length (min)]]/60</f>
        <v>4.6500000000000004</v>
      </c>
      <c r="P4683">
        <v>1979</v>
      </c>
      <c r="Q4683" s="17">
        <f>IFERROR(Flights[[#This Row],[Distance]]/Flights[[#This Row],[Length (hr)]],"")</f>
        <v>425.59139784946234</v>
      </c>
      <c r="R4683" s="1">
        <v>0.79861111111111116</v>
      </c>
      <c r="S4683" s="1">
        <v>0.80486111111111114</v>
      </c>
      <c r="T4683">
        <v>9</v>
      </c>
      <c r="U4683" t="str">
        <f>IF(Flights[[#This Row],[Arrival Delay]]="","Cancelled",IF(Flights[[#This Row],[Arrival Delay]]&gt;15,"Delayed","On time"))</f>
        <v>On time</v>
      </c>
      <c r="V4683" t="str">
        <f>IF(Flights[[#This Row],[Status]]&lt;&gt;"Delayed","",IF(Flights[[#This Row],[Arrival Delay]]&gt;120,"Severe",IF(Flights[[#This Row],[Arrival Delay]]&gt;60,"Major","Moderate")))</f>
        <v/>
      </c>
      <c r="X4683" t="str">
        <f>IF(OR(AND(Flights[[#This Row],[Status]]="Cancelled",Flights[[#This Row],[Cancellation Reason]]="Airline/Carrier"),Flights[[#This Row],[Delay Type]]="Severe"),"Yes","No")</f>
        <v>No</v>
      </c>
    </row>
    <row r="4684" spans="1:24" x14ac:dyDescent="0.25">
      <c r="A4684" s="3">
        <v>42347</v>
      </c>
      <c r="B4684">
        <f>WEEKNUM(Flights[[#This Row],[Date]],2)</f>
        <v>50</v>
      </c>
      <c r="C4684">
        <f>WEEKDAY(Flights[[#This Row],[Date]],2)</f>
        <v>3</v>
      </c>
      <c r="D4684" t="s">
        <v>176</v>
      </c>
      <c r="E4684" t="s">
        <v>1987</v>
      </c>
      <c r="F4684" t="s">
        <v>0</v>
      </c>
      <c r="G4684" t="s">
        <v>9</v>
      </c>
      <c r="H4684" t="str">
        <f>_xlfn.XLOOKUP(Flights[[#This Row],[Destination]],Airports!$A$1:$A$77,Airports!$D$1:$D$77,"Code not found")</f>
        <v>San Francisco</v>
      </c>
      <c r="I4684" t="str" cm="1">
        <f t="array" ref="I4684">_xlfn.XLOOKUP(Flights[[#This Row],[Destination]],_xlfn._TRO_TRAILING(Airports!A:A),_xlfn._TRO_TRAILING(Airports!E:E),"Code not found")</f>
        <v>CA</v>
      </c>
      <c r="J4684" s="1">
        <v>0.51041666666666663</v>
      </c>
      <c r="K4684">
        <f>HOUR(Flights[[#This Row],[Scheduled Departure]])</f>
        <v>12</v>
      </c>
      <c r="L4684" s="1">
        <v>0.51041666666666663</v>
      </c>
      <c r="M4684">
        <v>0</v>
      </c>
      <c r="N4684">
        <v>83</v>
      </c>
      <c r="O4684" s="14">
        <f>Flights[[#This Row],[Length (min)]]/60</f>
        <v>1.3833333333333333</v>
      </c>
      <c r="P4684">
        <v>337</v>
      </c>
      <c r="Q4684" s="17">
        <f>IFERROR(Flights[[#This Row],[Distance]]/Flights[[#This Row],[Length (hr)]],"")</f>
        <v>243.6144578313253</v>
      </c>
      <c r="R4684" s="1">
        <v>0.56736111111111109</v>
      </c>
      <c r="S4684" s="1">
        <v>0.56805555555555554</v>
      </c>
      <c r="T4684">
        <v>1</v>
      </c>
      <c r="U4684" t="str">
        <f>IF(Flights[[#This Row],[Arrival Delay]]="","Cancelled",IF(Flights[[#This Row],[Arrival Delay]]&gt;15,"Delayed","On time"))</f>
        <v>On time</v>
      </c>
      <c r="V4684" t="str">
        <f>IF(Flights[[#This Row],[Status]]&lt;&gt;"Delayed","",IF(Flights[[#This Row],[Arrival Delay]]&gt;120,"Severe",IF(Flights[[#This Row],[Arrival Delay]]&gt;60,"Major","Moderate")))</f>
        <v/>
      </c>
      <c r="X4684" t="str">
        <f>IF(OR(AND(Flights[[#This Row],[Status]]="Cancelled",Flights[[#This Row],[Cancellation Reason]]="Airline/Carrier"),Flights[[#This Row],[Delay Type]]="Severe"),"Yes","No")</f>
        <v>No</v>
      </c>
    </row>
    <row r="4685" spans="1:24" x14ac:dyDescent="0.25">
      <c r="A4685" s="3">
        <v>42347</v>
      </c>
      <c r="B4685">
        <f>WEEKNUM(Flights[[#This Row],[Date]],2)</f>
        <v>50</v>
      </c>
      <c r="C4685">
        <f>WEEKDAY(Flights[[#This Row],[Date]],2)</f>
        <v>3</v>
      </c>
      <c r="D4685" t="s">
        <v>1884</v>
      </c>
      <c r="E4685" t="s">
        <v>1995</v>
      </c>
      <c r="F4685" t="s">
        <v>0</v>
      </c>
      <c r="G4685" t="s">
        <v>356</v>
      </c>
      <c r="H4685" t="str">
        <f>_xlfn.XLOOKUP(Flights[[#This Row],[Destination]],Airports!$A$1:$A$77,Airports!$D$1:$D$77,"Code not found")</f>
        <v>Tucson</v>
      </c>
      <c r="I4685" t="str" cm="1">
        <f t="array" ref="I4685">_xlfn.XLOOKUP(Flights[[#This Row],[Destination]],_xlfn._TRO_TRAILING(Airports!A:A),_xlfn._TRO_TRAILING(Airports!E:E),"Code not found")</f>
        <v>AZ</v>
      </c>
      <c r="J4685" s="1">
        <v>0.53819444444444442</v>
      </c>
      <c r="K4685">
        <f>HOUR(Flights[[#This Row],[Scheduled Departure]])</f>
        <v>12</v>
      </c>
      <c r="L4685" s="1">
        <v>0.53680555555555554</v>
      </c>
      <c r="M4685">
        <v>-2</v>
      </c>
      <c r="N4685">
        <v>73</v>
      </c>
      <c r="O4685" s="14">
        <f>Flights[[#This Row],[Length (min)]]/60</f>
        <v>1.2166666666666666</v>
      </c>
      <c r="P4685">
        <v>451</v>
      </c>
      <c r="Q4685" s="17">
        <f>IFERROR(Flights[[#This Row],[Distance]]/Flights[[#This Row],[Length (hr)]],"")</f>
        <v>370.68493150684935</v>
      </c>
      <c r="R4685" s="1">
        <v>0.63541666666666663</v>
      </c>
      <c r="S4685" s="1">
        <v>0.62916666666666665</v>
      </c>
      <c r="T4685">
        <v>-9</v>
      </c>
      <c r="U4685" t="str">
        <f>IF(Flights[[#This Row],[Arrival Delay]]="","Cancelled",IF(Flights[[#This Row],[Arrival Delay]]&gt;15,"Delayed","On time"))</f>
        <v>On time</v>
      </c>
      <c r="V4685" t="str">
        <f>IF(Flights[[#This Row],[Status]]&lt;&gt;"Delayed","",IF(Flights[[#This Row],[Arrival Delay]]&gt;120,"Severe",IF(Flights[[#This Row],[Arrival Delay]]&gt;60,"Major","Moderate")))</f>
        <v/>
      </c>
      <c r="X4685" t="str">
        <f>IF(OR(AND(Flights[[#This Row],[Status]]="Cancelled",Flights[[#This Row],[Cancellation Reason]]="Airline/Carrier"),Flights[[#This Row],[Delay Type]]="Severe"),"Yes","No")</f>
        <v>No</v>
      </c>
    </row>
    <row r="4686" spans="1:24" x14ac:dyDescent="0.25">
      <c r="A4686" s="3">
        <v>42347</v>
      </c>
      <c r="B4686">
        <f>WEEKNUM(Flights[[#This Row],[Date]],2)</f>
        <v>50</v>
      </c>
      <c r="C4686">
        <f>WEEKDAY(Flights[[#This Row],[Date]],2)</f>
        <v>3</v>
      </c>
      <c r="D4686" t="s">
        <v>518</v>
      </c>
      <c r="E4686" t="s">
        <v>1991</v>
      </c>
      <c r="F4686" t="s">
        <v>0</v>
      </c>
      <c r="G4686" t="s">
        <v>18</v>
      </c>
      <c r="H4686" t="str">
        <f>_xlfn.XLOOKUP(Flights[[#This Row],[Destination]],Airports!$A$1:$A$77,Airports!$D$1:$D$77,"Code not found")</f>
        <v>Arlington</v>
      </c>
      <c r="I4686" t="str" cm="1">
        <f t="array" ref="I4686">_xlfn.XLOOKUP(Flights[[#This Row],[Destination]],_xlfn._TRO_TRAILING(Airports!A:A),_xlfn._TRO_TRAILING(Airports!E:E),"Code not found")</f>
        <v>VA</v>
      </c>
      <c r="J4686" s="1">
        <v>0.54861111111111116</v>
      </c>
      <c r="K4686">
        <f>HOUR(Flights[[#This Row],[Scheduled Departure]])</f>
        <v>13</v>
      </c>
      <c r="L4686" s="1">
        <v>0.54097222222222219</v>
      </c>
      <c r="M4686">
        <v>-11</v>
      </c>
      <c r="N4686">
        <v>309</v>
      </c>
      <c r="O4686" s="14">
        <f>Flights[[#This Row],[Length (min)]]/60</f>
        <v>5.15</v>
      </c>
      <c r="P4686">
        <v>2311</v>
      </c>
      <c r="Q4686" s="17">
        <f>IFERROR(Flights[[#This Row],[Distance]]/Flights[[#This Row],[Length (hr)]],"")</f>
        <v>448.73786407766988</v>
      </c>
      <c r="R4686" s="1">
        <v>0.87430555555555556</v>
      </c>
      <c r="S4686" s="1">
        <v>0.88055555555555554</v>
      </c>
      <c r="T4686">
        <v>9</v>
      </c>
      <c r="U4686" t="str">
        <f>IF(Flights[[#This Row],[Arrival Delay]]="","Cancelled",IF(Flights[[#This Row],[Arrival Delay]]&gt;15,"Delayed","On time"))</f>
        <v>On time</v>
      </c>
      <c r="V4686" t="str">
        <f>IF(Flights[[#This Row],[Status]]&lt;&gt;"Delayed","",IF(Flights[[#This Row],[Arrival Delay]]&gt;120,"Severe",IF(Flights[[#This Row],[Arrival Delay]]&gt;60,"Major","Moderate")))</f>
        <v/>
      </c>
      <c r="X4686" t="str">
        <f>IF(OR(AND(Flights[[#This Row],[Status]]="Cancelled",Flights[[#This Row],[Cancellation Reason]]="Airline/Carrier"),Flights[[#This Row],[Delay Type]]="Severe"),"Yes","No")</f>
        <v>No</v>
      </c>
    </row>
    <row r="4687" spans="1:24" x14ac:dyDescent="0.25">
      <c r="A4687" s="3">
        <v>42347</v>
      </c>
      <c r="B4687">
        <f>WEEKNUM(Flights[[#This Row],[Date]],2)</f>
        <v>50</v>
      </c>
      <c r="C4687">
        <f>WEEKDAY(Flights[[#This Row],[Date]],2)</f>
        <v>3</v>
      </c>
      <c r="D4687" t="s">
        <v>1117</v>
      </c>
      <c r="E4687" t="s">
        <v>1995</v>
      </c>
      <c r="F4687" t="s">
        <v>0</v>
      </c>
      <c r="G4687" t="s">
        <v>246</v>
      </c>
      <c r="H4687" t="str">
        <f>_xlfn.XLOOKUP(Flights[[#This Row],[Destination]],Airports!$A$1:$A$77,Airports!$D$1:$D$77,"Code not found")</f>
        <v>Albuquerque</v>
      </c>
      <c r="I4687" t="str" cm="1">
        <f t="array" ref="I4687">_xlfn.XLOOKUP(Flights[[#This Row],[Destination]],_xlfn._TRO_TRAILING(Airports!A:A),_xlfn._TRO_TRAILING(Airports!E:E),"Code not found")</f>
        <v>NM</v>
      </c>
      <c r="J4687" s="1">
        <v>0.64236111111111116</v>
      </c>
      <c r="K4687">
        <f>HOUR(Flights[[#This Row],[Scheduled Departure]])</f>
        <v>15</v>
      </c>
      <c r="L4687" s="1">
        <v>0.63749999999999996</v>
      </c>
      <c r="M4687">
        <v>-7</v>
      </c>
      <c r="N4687">
        <v>100</v>
      </c>
      <c r="O4687" s="14">
        <f>Flights[[#This Row],[Length (min)]]/60</f>
        <v>1.6666666666666667</v>
      </c>
      <c r="P4687">
        <v>677</v>
      </c>
      <c r="Q4687" s="17">
        <f>IFERROR(Flights[[#This Row],[Distance]]/Flights[[#This Row],[Length (hr)]],"")</f>
        <v>406.2</v>
      </c>
      <c r="R4687" s="1">
        <v>0.75694444444444442</v>
      </c>
      <c r="S4687" s="1">
        <v>0.74861111111111112</v>
      </c>
      <c r="T4687">
        <v>-12</v>
      </c>
      <c r="U4687" t="str">
        <f>IF(Flights[[#This Row],[Arrival Delay]]="","Cancelled",IF(Flights[[#This Row],[Arrival Delay]]&gt;15,"Delayed","On time"))</f>
        <v>On time</v>
      </c>
      <c r="V4687" t="str">
        <f>IF(Flights[[#This Row],[Status]]&lt;&gt;"Delayed","",IF(Flights[[#This Row],[Arrival Delay]]&gt;120,"Severe",IF(Flights[[#This Row],[Arrival Delay]]&gt;60,"Major","Moderate")))</f>
        <v/>
      </c>
      <c r="X4687" t="str">
        <f>IF(OR(AND(Flights[[#This Row],[Status]]="Cancelled",Flights[[#This Row],[Cancellation Reason]]="Airline/Carrier"),Flights[[#This Row],[Delay Type]]="Severe"),"Yes","No")</f>
        <v>No</v>
      </c>
    </row>
    <row r="4688" spans="1:24" x14ac:dyDescent="0.25">
      <c r="A4688" s="3">
        <v>42347</v>
      </c>
      <c r="B4688">
        <f>WEEKNUM(Flights[[#This Row],[Date]],2)</f>
        <v>50</v>
      </c>
      <c r="C4688">
        <f>WEEKDAY(Flights[[#This Row],[Date]],2)</f>
        <v>3</v>
      </c>
      <c r="D4688" t="s">
        <v>1896</v>
      </c>
      <c r="E4688" t="s">
        <v>1995</v>
      </c>
      <c r="F4688" t="s">
        <v>0</v>
      </c>
      <c r="G4688" t="s">
        <v>9</v>
      </c>
      <c r="H4688" t="str">
        <f>_xlfn.XLOOKUP(Flights[[#This Row],[Destination]],Airports!$A$1:$A$77,Airports!$D$1:$D$77,"Code not found")</f>
        <v>San Francisco</v>
      </c>
      <c r="I4688" t="str" cm="1">
        <f t="array" ref="I4688">_xlfn.XLOOKUP(Flights[[#This Row],[Destination]],_xlfn._TRO_TRAILING(Airports!A:A),_xlfn._TRO_TRAILING(Airports!E:E),"Code not found")</f>
        <v>CA</v>
      </c>
      <c r="J4688" s="1">
        <v>0.64930555555555558</v>
      </c>
      <c r="K4688">
        <f>HOUR(Flights[[#This Row],[Scheduled Departure]])</f>
        <v>15</v>
      </c>
      <c r="L4688" s="1">
        <v>0.64861111111111114</v>
      </c>
      <c r="M4688">
        <v>-1</v>
      </c>
      <c r="N4688">
        <v>77</v>
      </c>
      <c r="O4688" s="14">
        <f>Flights[[#This Row],[Length (min)]]/60</f>
        <v>1.2833333333333334</v>
      </c>
      <c r="P4688">
        <v>337</v>
      </c>
      <c r="Q4688" s="17">
        <f>IFERROR(Flights[[#This Row],[Distance]]/Flights[[#This Row],[Length (hr)]],"")</f>
        <v>262.59740259740255</v>
      </c>
      <c r="R4688" s="1">
        <v>0.70138888888888884</v>
      </c>
      <c r="S4688" s="1">
        <v>0.70208333333333328</v>
      </c>
      <c r="T4688">
        <v>1</v>
      </c>
      <c r="U4688" t="str">
        <f>IF(Flights[[#This Row],[Arrival Delay]]="","Cancelled",IF(Flights[[#This Row],[Arrival Delay]]&gt;15,"Delayed","On time"))</f>
        <v>On time</v>
      </c>
      <c r="V4688" t="str">
        <f>IF(Flights[[#This Row],[Status]]&lt;&gt;"Delayed","",IF(Flights[[#This Row],[Arrival Delay]]&gt;120,"Severe",IF(Flights[[#This Row],[Arrival Delay]]&gt;60,"Major","Moderate")))</f>
        <v/>
      </c>
      <c r="X4688" t="str">
        <f>IF(OR(AND(Flights[[#This Row],[Status]]="Cancelled",Flights[[#This Row],[Cancellation Reason]]="Airline/Carrier"),Flights[[#This Row],[Delay Type]]="Severe"),"Yes","No")</f>
        <v>No</v>
      </c>
    </row>
    <row r="4689" spans="1:24" x14ac:dyDescent="0.25">
      <c r="A4689" s="3">
        <v>42347</v>
      </c>
      <c r="B4689">
        <f>WEEKNUM(Flights[[#This Row],[Date]],2)</f>
        <v>50</v>
      </c>
      <c r="C4689">
        <f>WEEKDAY(Flights[[#This Row],[Date]],2)</f>
        <v>3</v>
      </c>
      <c r="D4689" t="s">
        <v>558</v>
      </c>
      <c r="E4689" t="s">
        <v>1996</v>
      </c>
      <c r="F4689" t="s">
        <v>0</v>
      </c>
      <c r="G4689" t="s">
        <v>12</v>
      </c>
      <c r="H4689" t="str">
        <f>_xlfn.XLOOKUP(Flights[[#This Row],[Destination]],Airports!$A$1:$A$77,Airports!$D$1:$D$77,"Code not found")</f>
        <v>New York</v>
      </c>
      <c r="I4689" t="str" cm="1">
        <f t="array" ref="I4689">_xlfn.XLOOKUP(Flights[[#This Row],[Destination]],_xlfn._TRO_TRAILING(Airports!A:A),_xlfn._TRO_TRAILING(Airports!E:E),"Code not found")</f>
        <v>NY</v>
      </c>
      <c r="J4689" s="1">
        <v>0.65972222222222221</v>
      </c>
      <c r="K4689">
        <f>HOUR(Flights[[#This Row],[Scheduled Departure]])</f>
        <v>15</v>
      </c>
      <c r="L4689" s="1">
        <v>0.65416666666666667</v>
      </c>
      <c r="M4689">
        <v>-8</v>
      </c>
      <c r="N4689">
        <v>311</v>
      </c>
      <c r="O4689" s="14">
        <f>Flights[[#This Row],[Length (min)]]/60</f>
        <v>5.1833333333333336</v>
      </c>
      <c r="P4689">
        <v>2475</v>
      </c>
      <c r="Q4689" s="17">
        <f>IFERROR(Flights[[#This Row],[Distance]]/Flights[[#This Row],[Length (hr)]],"")</f>
        <v>477.49196141479098</v>
      </c>
      <c r="R4689" s="1">
        <v>0.99930555555555556</v>
      </c>
      <c r="S4689" s="1">
        <v>0.99513888888888891</v>
      </c>
      <c r="T4689">
        <v>-6</v>
      </c>
      <c r="U4689" t="str">
        <f>IF(Flights[[#This Row],[Arrival Delay]]="","Cancelled",IF(Flights[[#This Row],[Arrival Delay]]&gt;15,"Delayed","On time"))</f>
        <v>On time</v>
      </c>
      <c r="V4689" t="str">
        <f>IF(Flights[[#This Row],[Status]]&lt;&gt;"Delayed","",IF(Flights[[#This Row],[Arrival Delay]]&gt;120,"Severe",IF(Flights[[#This Row],[Arrival Delay]]&gt;60,"Major","Moderate")))</f>
        <v/>
      </c>
      <c r="X4689" t="str">
        <f>IF(OR(AND(Flights[[#This Row],[Status]]="Cancelled",Flights[[#This Row],[Cancellation Reason]]="Airline/Carrier"),Flights[[#This Row],[Delay Type]]="Severe"),"Yes","No")</f>
        <v>No</v>
      </c>
    </row>
    <row r="4690" spans="1:24" x14ac:dyDescent="0.25">
      <c r="A4690" s="3">
        <v>42347</v>
      </c>
      <c r="B4690">
        <f>WEEKNUM(Flights[[#This Row],[Date]],2)</f>
        <v>50</v>
      </c>
      <c r="C4690">
        <f>WEEKDAY(Flights[[#This Row],[Date]],2)</f>
        <v>3</v>
      </c>
      <c r="D4690" t="s">
        <v>1835</v>
      </c>
      <c r="E4690" t="s">
        <v>1989</v>
      </c>
      <c r="F4690" t="s">
        <v>0</v>
      </c>
      <c r="G4690" t="s">
        <v>347</v>
      </c>
      <c r="H4690" t="str">
        <f>_xlfn.XLOOKUP(Flights[[#This Row],[Destination]],Airports!$A$1:$A$77,Airports!$D$1:$D$77,"Code not found")</f>
        <v>San Jose</v>
      </c>
      <c r="I4690" t="str" cm="1">
        <f t="array" ref="I4690">_xlfn.XLOOKUP(Flights[[#This Row],[Destination]],_xlfn._TRO_TRAILING(Airports!A:A),_xlfn._TRO_TRAILING(Airports!E:E),"Code not found")</f>
        <v>CA</v>
      </c>
      <c r="J4690" s="1">
        <v>0.6875</v>
      </c>
      <c r="K4690">
        <f>HOUR(Flights[[#This Row],[Scheduled Departure]])</f>
        <v>16</v>
      </c>
      <c r="L4690" s="1">
        <v>0.84583333333333333</v>
      </c>
      <c r="M4690">
        <v>228</v>
      </c>
      <c r="N4690">
        <v>67</v>
      </c>
      <c r="O4690" s="14">
        <f>Flights[[#This Row],[Length (min)]]/60</f>
        <v>1.1166666666666667</v>
      </c>
      <c r="P4690">
        <v>308</v>
      </c>
      <c r="Q4690" s="17">
        <f>IFERROR(Flights[[#This Row],[Distance]]/Flights[[#This Row],[Length (hr)]],"")</f>
        <v>275.82089552238807</v>
      </c>
      <c r="R4690" s="1">
        <v>0.74236111111111114</v>
      </c>
      <c r="S4690" s="1">
        <v>0.89236111111111116</v>
      </c>
      <c r="T4690">
        <v>216</v>
      </c>
      <c r="U4690" t="str">
        <f>IF(Flights[[#This Row],[Arrival Delay]]="","Cancelled",IF(Flights[[#This Row],[Arrival Delay]]&gt;15,"Delayed","On time"))</f>
        <v>Delayed</v>
      </c>
      <c r="V4690" t="str">
        <f>IF(Flights[[#This Row],[Status]]&lt;&gt;"Delayed","",IF(Flights[[#This Row],[Arrival Delay]]&gt;120,"Severe",IF(Flights[[#This Row],[Arrival Delay]]&gt;60,"Major","Moderate")))</f>
        <v>Severe</v>
      </c>
      <c r="X4690" t="str">
        <f>IF(OR(AND(Flights[[#This Row],[Status]]="Cancelled",Flights[[#This Row],[Cancellation Reason]]="Airline/Carrier"),Flights[[#This Row],[Delay Type]]="Severe"),"Yes","No")</f>
        <v>Yes</v>
      </c>
    </row>
    <row r="4691" spans="1:24" x14ac:dyDescent="0.25">
      <c r="A4691" s="3">
        <v>42347</v>
      </c>
      <c r="B4691">
        <f>WEEKNUM(Flights[[#This Row],[Date]],2)</f>
        <v>50</v>
      </c>
      <c r="C4691">
        <f>WEEKDAY(Flights[[#This Row],[Date]],2)</f>
        <v>3</v>
      </c>
      <c r="D4691" t="s">
        <v>1572</v>
      </c>
      <c r="E4691" t="s">
        <v>1995</v>
      </c>
      <c r="F4691" t="s">
        <v>0</v>
      </c>
      <c r="G4691" t="s">
        <v>270</v>
      </c>
      <c r="H4691" t="str">
        <f>_xlfn.XLOOKUP(Flights[[#This Row],[Destination]],Airports!$A$1:$A$77,Airports!$D$1:$D$77,"Code not found")</f>
        <v>Dallas</v>
      </c>
      <c r="I4691" t="str" cm="1">
        <f t="array" ref="I4691">_xlfn.XLOOKUP(Flights[[#This Row],[Destination]],_xlfn._TRO_TRAILING(Airports!A:A),_xlfn._TRO_TRAILING(Airports!E:E),"Code not found")</f>
        <v>TX</v>
      </c>
      <c r="J4691" s="1">
        <v>0.75347222222222221</v>
      </c>
      <c r="K4691">
        <f>HOUR(Flights[[#This Row],[Scheduled Departure]])</f>
        <v>18</v>
      </c>
      <c r="L4691" s="1">
        <v>0.75069444444444444</v>
      </c>
      <c r="M4691">
        <v>-4</v>
      </c>
      <c r="N4691">
        <v>168</v>
      </c>
      <c r="O4691" s="14">
        <f>Flights[[#This Row],[Length (min)]]/60</f>
        <v>2.8</v>
      </c>
      <c r="P4691">
        <v>1246</v>
      </c>
      <c r="Q4691" s="17">
        <f>IFERROR(Flights[[#This Row],[Distance]]/Flights[[#This Row],[Length (hr)]],"")</f>
        <v>445</v>
      </c>
      <c r="R4691" s="1">
        <v>0.95486111111111116</v>
      </c>
      <c r="S4691" s="1">
        <v>0.9506944444444444</v>
      </c>
      <c r="T4691">
        <v>-6</v>
      </c>
      <c r="U4691" t="str">
        <f>IF(Flights[[#This Row],[Arrival Delay]]="","Cancelled",IF(Flights[[#This Row],[Arrival Delay]]&gt;15,"Delayed","On time"))</f>
        <v>On time</v>
      </c>
      <c r="V4691" t="str">
        <f>IF(Flights[[#This Row],[Status]]&lt;&gt;"Delayed","",IF(Flights[[#This Row],[Arrival Delay]]&gt;120,"Severe",IF(Flights[[#This Row],[Arrival Delay]]&gt;60,"Major","Moderate")))</f>
        <v/>
      </c>
      <c r="X4691" t="str">
        <f>IF(OR(AND(Flights[[#This Row],[Status]]="Cancelled",Flights[[#This Row],[Cancellation Reason]]="Airline/Carrier"),Flights[[#This Row],[Delay Type]]="Severe"),"Yes","No")</f>
        <v>No</v>
      </c>
    </row>
    <row r="4692" spans="1:24" x14ac:dyDescent="0.25">
      <c r="A4692" s="3">
        <v>42347</v>
      </c>
      <c r="B4692">
        <f>WEEKNUM(Flights[[#This Row],[Date]],2)</f>
        <v>50</v>
      </c>
      <c r="C4692">
        <f>WEEKDAY(Flights[[#This Row],[Date]],2)</f>
        <v>3</v>
      </c>
      <c r="D4692" t="s">
        <v>1968</v>
      </c>
      <c r="E4692" t="s">
        <v>1995</v>
      </c>
      <c r="F4692" t="s">
        <v>0</v>
      </c>
      <c r="G4692" t="s">
        <v>9</v>
      </c>
      <c r="H4692" t="str">
        <f>_xlfn.XLOOKUP(Flights[[#This Row],[Destination]],Airports!$A$1:$A$77,Airports!$D$1:$D$77,"Code not found")</f>
        <v>San Francisco</v>
      </c>
      <c r="I4692" t="str" cm="1">
        <f t="array" ref="I4692">_xlfn.XLOOKUP(Flights[[#This Row],[Destination]],_xlfn._TRO_TRAILING(Airports!A:A),_xlfn._TRO_TRAILING(Airports!E:E),"Code not found")</f>
        <v>CA</v>
      </c>
      <c r="J4692" s="1">
        <v>0.81944444444444442</v>
      </c>
      <c r="K4692">
        <f>HOUR(Flights[[#This Row],[Scheduled Departure]])</f>
        <v>19</v>
      </c>
      <c r="L4692" s="1">
        <v>0.83125000000000004</v>
      </c>
      <c r="M4692">
        <v>17</v>
      </c>
      <c r="N4692">
        <v>76</v>
      </c>
      <c r="O4692" s="14">
        <f>Flights[[#This Row],[Length (min)]]/60</f>
        <v>1.2666666666666666</v>
      </c>
      <c r="P4692">
        <v>337</v>
      </c>
      <c r="Q4692" s="17">
        <f>IFERROR(Flights[[#This Row],[Distance]]/Flights[[#This Row],[Length (hr)]],"")</f>
        <v>266.0526315789474</v>
      </c>
      <c r="R4692" s="1">
        <v>0.875</v>
      </c>
      <c r="S4692" s="1">
        <v>0.88402777777777775</v>
      </c>
      <c r="T4692">
        <v>13</v>
      </c>
      <c r="U4692" t="str">
        <f>IF(Flights[[#This Row],[Arrival Delay]]="","Cancelled",IF(Flights[[#This Row],[Arrival Delay]]&gt;15,"Delayed","On time"))</f>
        <v>On time</v>
      </c>
      <c r="V4692" t="str">
        <f>IF(Flights[[#This Row],[Status]]&lt;&gt;"Delayed","",IF(Flights[[#This Row],[Arrival Delay]]&gt;120,"Severe",IF(Flights[[#This Row],[Arrival Delay]]&gt;60,"Major","Moderate")))</f>
        <v/>
      </c>
      <c r="X4692" t="str">
        <f>IF(OR(AND(Flights[[#This Row],[Status]]="Cancelled",Flights[[#This Row],[Cancellation Reason]]="Airline/Carrier"),Flights[[#This Row],[Delay Type]]="Severe"),"Yes","No")</f>
        <v>No</v>
      </c>
    </row>
    <row r="4693" spans="1:24" x14ac:dyDescent="0.25">
      <c r="A4693" s="3">
        <v>42348</v>
      </c>
      <c r="B4693">
        <f>WEEKNUM(Flights[[#This Row],[Date]],2)</f>
        <v>50</v>
      </c>
      <c r="C4693">
        <f>WEEKDAY(Flights[[#This Row],[Date]],2)</f>
        <v>4</v>
      </c>
      <c r="D4693" t="s">
        <v>1928</v>
      </c>
      <c r="E4693" t="s">
        <v>1995</v>
      </c>
      <c r="F4693" t="s">
        <v>0</v>
      </c>
      <c r="G4693" t="s">
        <v>5</v>
      </c>
      <c r="H4693" t="str">
        <f>_xlfn.XLOOKUP(Flights[[#This Row],[Destination]],Airports!$A$1:$A$77,Airports!$D$1:$D$77,"Code not found")</f>
        <v>St. Louis</v>
      </c>
      <c r="I4693" t="str" cm="1">
        <f t="array" ref="I4693">_xlfn.XLOOKUP(Flights[[#This Row],[Destination]],_xlfn._TRO_TRAILING(Airports!A:A),_xlfn._TRO_TRAILING(Airports!E:E),"Code not found")</f>
        <v>MO</v>
      </c>
      <c r="J4693" s="1">
        <v>0.30555555555555558</v>
      </c>
      <c r="K4693">
        <f>HOUR(Flights[[#This Row],[Scheduled Departure]])</f>
        <v>7</v>
      </c>
      <c r="L4693" s="1">
        <v>0.30486111111111114</v>
      </c>
      <c r="M4693">
        <v>-1</v>
      </c>
      <c r="N4693">
        <v>202</v>
      </c>
      <c r="O4693" s="14">
        <f>Flights[[#This Row],[Length (min)]]/60</f>
        <v>3.3666666666666667</v>
      </c>
      <c r="P4693">
        <v>1592</v>
      </c>
      <c r="Q4693" s="17">
        <f>IFERROR(Flights[[#This Row],[Distance]]/Flights[[#This Row],[Length (hr)]],"")</f>
        <v>472.87128712871288</v>
      </c>
      <c r="R4693" s="1">
        <v>0.53472222222222221</v>
      </c>
      <c r="S4693" s="1">
        <v>0.52847222222222223</v>
      </c>
      <c r="T4693">
        <v>-9</v>
      </c>
      <c r="U4693" t="str">
        <f>IF(Flights[[#This Row],[Arrival Delay]]="","Cancelled",IF(Flights[[#This Row],[Arrival Delay]]&gt;15,"Delayed","On time"))</f>
        <v>On time</v>
      </c>
      <c r="V4693" t="str">
        <f>IF(Flights[[#This Row],[Status]]&lt;&gt;"Delayed","",IF(Flights[[#This Row],[Arrival Delay]]&gt;120,"Severe",IF(Flights[[#This Row],[Arrival Delay]]&gt;60,"Major","Moderate")))</f>
        <v/>
      </c>
      <c r="X4693" t="str">
        <f>IF(OR(AND(Flights[[#This Row],[Status]]="Cancelled",Flights[[#This Row],[Cancellation Reason]]="Airline/Carrier"),Flights[[#This Row],[Delay Type]]="Severe"),"Yes","No")</f>
        <v>No</v>
      </c>
    </row>
    <row r="4694" spans="1:24" x14ac:dyDescent="0.25">
      <c r="A4694" s="3">
        <v>42348</v>
      </c>
      <c r="B4694">
        <f>WEEKNUM(Flights[[#This Row],[Date]],2)</f>
        <v>50</v>
      </c>
      <c r="C4694">
        <f>WEEKDAY(Flights[[#This Row],[Date]],2)</f>
        <v>4</v>
      </c>
      <c r="D4694" t="s">
        <v>130</v>
      </c>
      <c r="E4694" t="s">
        <v>1987</v>
      </c>
      <c r="F4694" t="s">
        <v>0</v>
      </c>
      <c r="G4694" t="s">
        <v>4</v>
      </c>
      <c r="H4694" t="str">
        <f>_xlfn.XLOOKUP(Flights[[#This Row],[Destination]],Airports!$A$1:$A$77,Airports!$D$1:$D$77,"Code not found")</f>
        <v>Chicago</v>
      </c>
      <c r="I4694" t="str" cm="1">
        <f t="array" ref="I4694">_xlfn.XLOOKUP(Flights[[#This Row],[Destination]],_xlfn._TRO_TRAILING(Airports!A:A),_xlfn._TRO_TRAILING(Airports!E:E),"Code not found")</f>
        <v>IL</v>
      </c>
      <c r="J4694" s="1">
        <v>0.3263888888888889</v>
      </c>
      <c r="K4694">
        <f>HOUR(Flights[[#This Row],[Scheduled Departure]])</f>
        <v>7</v>
      </c>
      <c r="L4694" s="1">
        <v>0.32569444444444445</v>
      </c>
      <c r="M4694">
        <v>-1</v>
      </c>
      <c r="N4694">
        <v>245</v>
      </c>
      <c r="O4694" s="14">
        <f>Flights[[#This Row],[Length (min)]]/60</f>
        <v>4.083333333333333</v>
      </c>
      <c r="P4694">
        <v>1744</v>
      </c>
      <c r="Q4694" s="17">
        <f>IFERROR(Flights[[#This Row],[Distance]]/Flights[[#This Row],[Length (hr)]],"")</f>
        <v>427.10204081632656</v>
      </c>
      <c r="R4694" s="1">
        <v>0.58263888888888893</v>
      </c>
      <c r="S4694" s="1">
        <v>0.57916666666666672</v>
      </c>
      <c r="T4694">
        <v>-5</v>
      </c>
      <c r="U4694" t="str">
        <f>IF(Flights[[#This Row],[Arrival Delay]]="","Cancelled",IF(Flights[[#This Row],[Arrival Delay]]&gt;15,"Delayed","On time"))</f>
        <v>On time</v>
      </c>
      <c r="V4694" t="str">
        <f>IF(Flights[[#This Row],[Status]]&lt;&gt;"Delayed","",IF(Flights[[#This Row],[Arrival Delay]]&gt;120,"Severe",IF(Flights[[#This Row],[Arrival Delay]]&gt;60,"Major","Moderate")))</f>
        <v/>
      </c>
      <c r="X4694" t="str">
        <f>IF(OR(AND(Flights[[#This Row],[Status]]="Cancelled",Flights[[#This Row],[Cancellation Reason]]="Airline/Carrier"),Flights[[#This Row],[Delay Type]]="Severe"),"Yes","No")</f>
        <v>No</v>
      </c>
    </row>
    <row r="4695" spans="1:24" x14ac:dyDescent="0.25">
      <c r="A4695" s="3">
        <v>42348</v>
      </c>
      <c r="B4695">
        <f>WEEKNUM(Flights[[#This Row],[Date]],2)</f>
        <v>50</v>
      </c>
      <c r="C4695">
        <f>WEEKDAY(Flights[[#This Row],[Date]],2)</f>
        <v>4</v>
      </c>
      <c r="D4695" t="s">
        <v>792</v>
      </c>
      <c r="E4695" t="s">
        <v>1990</v>
      </c>
      <c r="F4695" t="s">
        <v>0</v>
      </c>
      <c r="G4695" t="s">
        <v>9</v>
      </c>
      <c r="H4695" t="str">
        <f>_xlfn.XLOOKUP(Flights[[#This Row],[Destination]],Airports!$A$1:$A$77,Airports!$D$1:$D$77,"Code not found")</f>
        <v>San Francisco</v>
      </c>
      <c r="I4695" t="str" cm="1">
        <f t="array" ref="I4695">_xlfn.XLOOKUP(Flights[[#This Row],[Destination]],_xlfn._TRO_TRAILING(Airports!A:A),_xlfn._TRO_TRAILING(Airports!E:E),"Code not found")</f>
        <v>CA</v>
      </c>
      <c r="J4695" s="1">
        <v>0.33680555555555558</v>
      </c>
      <c r="K4695">
        <f>HOUR(Flights[[#This Row],[Scheduled Departure]])</f>
        <v>8</v>
      </c>
      <c r="L4695" s="1">
        <v>0.33611111111111114</v>
      </c>
      <c r="M4695">
        <v>-1</v>
      </c>
      <c r="N4695">
        <v>98</v>
      </c>
      <c r="O4695" s="14">
        <f>Flights[[#This Row],[Length (min)]]/60</f>
        <v>1.6333333333333333</v>
      </c>
      <c r="P4695">
        <v>337</v>
      </c>
      <c r="Q4695" s="17">
        <f>IFERROR(Flights[[#This Row],[Distance]]/Flights[[#This Row],[Length (hr)]],"")</f>
        <v>206.32653061224491</v>
      </c>
      <c r="R4695" s="1">
        <v>0.40069444444444446</v>
      </c>
      <c r="S4695" s="1">
        <v>0.40416666666666667</v>
      </c>
      <c r="T4695">
        <v>5</v>
      </c>
      <c r="U4695" t="str">
        <f>IF(Flights[[#This Row],[Arrival Delay]]="","Cancelled",IF(Flights[[#This Row],[Arrival Delay]]&gt;15,"Delayed","On time"))</f>
        <v>On time</v>
      </c>
      <c r="V4695" t="str">
        <f>IF(Flights[[#This Row],[Status]]&lt;&gt;"Delayed","",IF(Flights[[#This Row],[Arrival Delay]]&gt;120,"Severe",IF(Flights[[#This Row],[Arrival Delay]]&gt;60,"Major","Moderate")))</f>
        <v/>
      </c>
      <c r="X4695" t="str">
        <f>IF(OR(AND(Flights[[#This Row],[Status]]="Cancelled",Flights[[#This Row],[Cancellation Reason]]="Airline/Carrier"),Flights[[#This Row],[Delay Type]]="Severe"),"Yes","No")</f>
        <v>No</v>
      </c>
    </row>
    <row r="4696" spans="1:24" x14ac:dyDescent="0.25">
      <c r="A4696" s="3">
        <v>42348</v>
      </c>
      <c r="B4696">
        <f>WEEKNUM(Flights[[#This Row],[Date]],2)</f>
        <v>50</v>
      </c>
      <c r="C4696">
        <f>WEEKDAY(Flights[[#This Row],[Date]],2)</f>
        <v>4</v>
      </c>
      <c r="D4696" t="s">
        <v>1203</v>
      </c>
      <c r="E4696" t="s">
        <v>1990</v>
      </c>
      <c r="F4696" t="s">
        <v>0</v>
      </c>
      <c r="G4696" t="s">
        <v>273</v>
      </c>
      <c r="H4696" t="str">
        <f>_xlfn.XLOOKUP(Flights[[#This Row],[Destination]],Airports!$A$1:$A$77,Airports!$D$1:$D$77,"Code not found")</f>
        <v>Denver</v>
      </c>
      <c r="I4696" t="str" cm="1">
        <f t="array" ref="I4696">_xlfn.XLOOKUP(Flights[[#This Row],[Destination]],_xlfn._TRO_TRAILING(Airports!A:A),_xlfn._TRO_TRAILING(Airports!E:E),"Code not found")</f>
        <v>CO</v>
      </c>
      <c r="J4696" s="1">
        <v>0.45277777777777778</v>
      </c>
      <c r="K4696">
        <f>HOUR(Flights[[#This Row],[Scheduled Departure]])</f>
        <v>10</v>
      </c>
      <c r="L4696" s="1">
        <v>0.45833333333333331</v>
      </c>
      <c r="M4696">
        <v>8</v>
      </c>
      <c r="N4696">
        <v>135</v>
      </c>
      <c r="O4696" s="14">
        <f>Flights[[#This Row],[Length (min)]]/60</f>
        <v>2.25</v>
      </c>
      <c r="P4696">
        <v>862</v>
      </c>
      <c r="Q4696" s="17">
        <f>IFERROR(Flights[[#This Row],[Distance]]/Flights[[#This Row],[Length (hr)]],"")</f>
        <v>383.11111111111109</v>
      </c>
      <c r="R4696" s="1">
        <v>0.59166666666666667</v>
      </c>
      <c r="S4696" s="1">
        <v>0.59375</v>
      </c>
      <c r="T4696">
        <v>3</v>
      </c>
      <c r="U4696" t="str">
        <f>IF(Flights[[#This Row],[Arrival Delay]]="","Cancelled",IF(Flights[[#This Row],[Arrival Delay]]&gt;15,"Delayed","On time"))</f>
        <v>On time</v>
      </c>
      <c r="V4696" t="str">
        <f>IF(Flights[[#This Row],[Status]]&lt;&gt;"Delayed","",IF(Flights[[#This Row],[Arrival Delay]]&gt;120,"Severe",IF(Flights[[#This Row],[Arrival Delay]]&gt;60,"Major","Moderate")))</f>
        <v/>
      </c>
      <c r="X4696" t="str">
        <f>IF(OR(AND(Flights[[#This Row],[Status]]="Cancelled",Flights[[#This Row],[Cancellation Reason]]="Airline/Carrier"),Flights[[#This Row],[Delay Type]]="Severe"),"Yes","No")</f>
        <v>No</v>
      </c>
    </row>
    <row r="4697" spans="1:24" x14ac:dyDescent="0.25">
      <c r="A4697" s="3">
        <v>42348</v>
      </c>
      <c r="B4697">
        <f>WEEKNUM(Flights[[#This Row],[Date]],2)</f>
        <v>50</v>
      </c>
      <c r="C4697">
        <f>WEEKDAY(Flights[[#This Row],[Date]],2)</f>
        <v>4</v>
      </c>
      <c r="D4697" t="s">
        <v>1875</v>
      </c>
      <c r="E4697" t="s">
        <v>1995</v>
      </c>
      <c r="F4697" t="s">
        <v>0</v>
      </c>
      <c r="G4697" t="s">
        <v>15</v>
      </c>
      <c r="H4697" t="str">
        <f>_xlfn.XLOOKUP(Flights[[#This Row],[Destination]],Airports!$A$1:$A$77,Airports!$D$1:$D$77,"Code not found")</f>
        <v>Las Vegas</v>
      </c>
      <c r="I4697" t="str" cm="1">
        <f t="array" ref="I4697">_xlfn.XLOOKUP(Flights[[#This Row],[Destination]],_xlfn._TRO_TRAILING(Airports!A:A),_xlfn._TRO_TRAILING(Airports!E:E),"Code not found")</f>
        <v>NV</v>
      </c>
      <c r="J4697" s="1">
        <v>0.47222222222222221</v>
      </c>
      <c r="K4697">
        <f>HOUR(Flights[[#This Row],[Scheduled Departure]])</f>
        <v>11</v>
      </c>
      <c r="L4697" s="1">
        <v>0.49722222222222223</v>
      </c>
      <c r="M4697">
        <v>36</v>
      </c>
      <c r="N4697">
        <v>58</v>
      </c>
      <c r="O4697" s="14">
        <f>Flights[[#This Row],[Length (min)]]/60</f>
        <v>0.96666666666666667</v>
      </c>
      <c r="P4697">
        <v>236</v>
      </c>
      <c r="Q4697" s="17">
        <f>IFERROR(Flights[[#This Row],[Distance]]/Flights[[#This Row],[Length (hr)]],"")</f>
        <v>244.13793103448276</v>
      </c>
      <c r="R4697" s="1">
        <v>0.51736111111111116</v>
      </c>
      <c r="S4697" s="1">
        <v>0.53749999999999998</v>
      </c>
      <c r="T4697">
        <v>29</v>
      </c>
      <c r="U4697" t="str">
        <f>IF(Flights[[#This Row],[Arrival Delay]]="","Cancelled",IF(Flights[[#This Row],[Arrival Delay]]&gt;15,"Delayed","On time"))</f>
        <v>Delayed</v>
      </c>
      <c r="V4697" t="str">
        <f>IF(Flights[[#This Row],[Status]]&lt;&gt;"Delayed","",IF(Flights[[#This Row],[Arrival Delay]]&gt;120,"Severe",IF(Flights[[#This Row],[Arrival Delay]]&gt;60,"Major","Moderate")))</f>
        <v>Moderate</v>
      </c>
      <c r="X4697" t="str">
        <f>IF(OR(AND(Flights[[#This Row],[Status]]="Cancelled",Flights[[#This Row],[Cancellation Reason]]="Airline/Carrier"),Flights[[#This Row],[Delay Type]]="Severe"),"Yes","No")</f>
        <v>No</v>
      </c>
    </row>
    <row r="4698" spans="1:24" x14ac:dyDescent="0.25">
      <c r="A4698" s="3">
        <v>42348</v>
      </c>
      <c r="B4698">
        <f>WEEKNUM(Flights[[#This Row],[Date]],2)</f>
        <v>50</v>
      </c>
      <c r="C4698">
        <f>WEEKDAY(Flights[[#This Row],[Date]],2)</f>
        <v>4</v>
      </c>
      <c r="D4698" t="s">
        <v>1780</v>
      </c>
      <c r="E4698" t="s">
        <v>1989</v>
      </c>
      <c r="F4698" t="s">
        <v>0</v>
      </c>
      <c r="G4698" t="s">
        <v>344</v>
      </c>
      <c r="H4698" t="str">
        <f>_xlfn.XLOOKUP(Flights[[#This Row],[Destination]],Airports!$A$1:$A$77,Airports!$D$1:$D$77,"Code not found")</f>
        <v>Seattle</v>
      </c>
      <c r="I4698" t="str" cm="1">
        <f t="array" ref="I4698">_xlfn.XLOOKUP(Flights[[#This Row],[Destination]],_xlfn._TRO_TRAILING(Airports!A:A),_xlfn._TRO_TRAILING(Airports!E:E),"Code not found")</f>
        <v>WA</v>
      </c>
      <c r="J4698" s="1">
        <v>0.60069444444444442</v>
      </c>
      <c r="K4698">
        <f>HOUR(Flights[[#This Row],[Scheduled Departure]])</f>
        <v>14</v>
      </c>
      <c r="L4698" s="1">
        <v>0.60138888888888886</v>
      </c>
      <c r="M4698">
        <v>1</v>
      </c>
      <c r="N4698">
        <v>173</v>
      </c>
      <c r="O4698" s="14">
        <f>Flights[[#This Row],[Length (min)]]/60</f>
        <v>2.8833333333333333</v>
      </c>
      <c r="P4698">
        <v>954</v>
      </c>
      <c r="Q4698" s="17">
        <f>IFERROR(Flights[[#This Row],[Distance]]/Flights[[#This Row],[Length (hr)]],"")</f>
        <v>330.8670520231214</v>
      </c>
      <c r="R4698" s="1">
        <v>0.72152777777777777</v>
      </c>
      <c r="S4698" s="1">
        <v>0.72152777777777777</v>
      </c>
      <c r="T4698">
        <v>0</v>
      </c>
      <c r="U4698" t="str">
        <f>IF(Flights[[#This Row],[Arrival Delay]]="","Cancelled",IF(Flights[[#This Row],[Arrival Delay]]&gt;15,"Delayed","On time"))</f>
        <v>On time</v>
      </c>
      <c r="V4698" t="str">
        <f>IF(Flights[[#This Row],[Status]]&lt;&gt;"Delayed","",IF(Flights[[#This Row],[Arrival Delay]]&gt;120,"Severe",IF(Flights[[#This Row],[Arrival Delay]]&gt;60,"Major","Moderate")))</f>
        <v/>
      </c>
      <c r="X4698" t="str">
        <f>IF(OR(AND(Flights[[#This Row],[Status]]="Cancelled",Flights[[#This Row],[Cancellation Reason]]="Airline/Carrier"),Flights[[#This Row],[Delay Type]]="Severe"),"Yes","No")</f>
        <v>No</v>
      </c>
    </row>
    <row r="4699" spans="1:24" x14ac:dyDescent="0.25">
      <c r="A4699" s="3">
        <v>42348</v>
      </c>
      <c r="B4699">
        <f>WEEKNUM(Flights[[#This Row],[Date]],2)</f>
        <v>50</v>
      </c>
      <c r="C4699">
        <f>WEEKDAY(Flights[[#This Row],[Date]],2)</f>
        <v>4</v>
      </c>
      <c r="D4699" t="s">
        <v>1894</v>
      </c>
      <c r="E4699" t="s">
        <v>1991</v>
      </c>
      <c r="F4699" t="s">
        <v>0</v>
      </c>
      <c r="G4699" t="s">
        <v>344</v>
      </c>
      <c r="H4699" t="str">
        <f>_xlfn.XLOOKUP(Flights[[#This Row],[Destination]],Airports!$A$1:$A$77,Airports!$D$1:$D$77,"Code not found")</f>
        <v>Seattle</v>
      </c>
      <c r="I4699" t="str" cm="1">
        <f t="array" ref="I4699">_xlfn.XLOOKUP(Flights[[#This Row],[Destination]],_xlfn._TRO_TRAILING(Airports!A:A),_xlfn._TRO_TRAILING(Airports!E:E),"Code not found")</f>
        <v>WA</v>
      </c>
      <c r="J4699" s="1">
        <v>0.63541666666666663</v>
      </c>
      <c r="K4699">
        <f>HOUR(Flights[[#This Row],[Scheduled Departure]])</f>
        <v>15</v>
      </c>
      <c r="L4699" s="1">
        <v>0.6381944444444444</v>
      </c>
      <c r="M4699">
        <v>4</v>
      </c>
      <c r="N4699">
        <v>181</v>
      </c>
      <c r="O4699" s="14">
        <f>Flights[[#This Row],[Length (min)]]/60</f>
        <v>3.0166666666666666</v>
      </c>
      <c r="P4699">
        <v>954</v>
      </c>
      <c r="Q4699" s="17">
        <f>IFERROR(Flights[[#This Row],[Distance]]/Flights[[#This Row],[Length (hr)]],"")</f>
        <v>316.24309392265195</v>
      </c>
      <c r="R4699" s="1">
        <v>0.75</v>
      </c>
      <c r="S4699" s="1">
        <v>0.76388888888888884</v>
      </c>
      <c r="T4699">
        <v>20</v>
      </c>
      <c r="U4699" t="str">
        <f>IF(Flights[[#This Row],[Arrival Delay]]="","Cancelled",IF(Flights[[#This Row],[Arrival Delay]]&gt;15,"Delayed","On time"))</f>
        <v>Delayed</v>
      </c>
      <c r="V4699" t="str">
        <f>IF(Flights[[#This Row],[Status]]&lt;&gt;"Delayed","",IF(Flights[[#This Row],[Arrival Delay]]&gt;120,"Severe",IF(Flights[[#This Row],[Arrival Delay]]&gt;60,"Major","Moderate")))</f>
        <v>Moderate</v>
      </c>
      <c r="X4699" t="str">
        <f>IF(OR(AND(Flights[[#This Row],[Status]]="Cancelled",Flights[[#This Row],[Cancellation Reason]]="Airline/Carrier"),Flights[[#This Row],[Delay Type]]="Severe"),"Yes","No")</f>
        <v>No</v>
      </c>
    </row>
    <row r="4700" spans="1:24" x14ac:dyDescent="0.25">
      <c r="A4700" s="3">
        <v>42348</v>
      </c>
      <c r="B4700">
        <f>WEEKNUM(Flights[[#This Row],[Date]],2)</f>
        <v>50</v>
      </c>
      <c r="C4700">
        <f>WEEKDAY(Flights[[#This Row],[Date]],2)</f>
        <v>4</v>
      </c>
      <c r="D4700" t="s">
        <v>201</v>
      </c>
      <c r="E4700" t="s">
        <v>1987</v>
      </c>
      <c r="F4700" t="s">
        <v>0</v>
      </c>
      <c r="G4700" t="s">
        <v>29</v>
      </c>
      <c r="H4700" t="str">
        <f>_xlfn.XLOOKUP(Flights[[#This Row],[Destination]],Airports!$A$1:$A$77,Airports!$D$1:$D$77,"Code not found")</f>
        <v>Phoenix</v>
      </c>
      <c r="I4700" t="str" cm="1">
        <f t="array" ref="I4700">_xlfn.XLOOKUP(Flights[[#This Row],[Destination]],_xlfn._TRO_TRAILING(Airports!A:A),_xlfn._TRO_TRAILING(Airports!E:E),"Code not found")</f>
        <v>AZ</v>
      </c>
      <c r="J4700" s="1">
        <v>0.68055555555555558</v>
      </c>
      <c r="K4700">
        <f>HOUR(Flights[[#This Row],[Scheduled Departure]])</f>
        <v>16</v>
      </c>
      <c r="L4700" s="1">
        <v>0.67777777777777781</v>
      </c>
      <c r="M4700">
        <v>-4</v>
      </c>
      <c r="N4700">
        <v>90</v>
      </c>
      <c r="O4700" s="14">
        <f>Flights[[#This Row],[Length (min)]]/60</f>
        <v>1.5</v>
      </c>
      <c r="P4700">
        <v>370</v>
      </c>
      <c r="Q4700" s="17">
        <f>IFERROR(Flights[[#This Row],[Distance]]/Flights[[#This Row],[Length (hr)]],"")</f>
        <v>246.66666666666666</v>
      </c>
      <c r="R4700" s="1">
        <v>0.78541666666666665</v>
      </c>
      <c r="S4700" s="1">
        <v>0.78194444444444444</v>
      </c>
      <c r="T4700">
        <v>-5</v>
      </c>
      <c r="U4700" t="str">
        <f>IF(Flights[[#This Row],[Arrival Delay]]="","Cancelled",IF(Flights[[#This Row],[Arrival Delay]]&gt;15,"Delayed","On time"))</f>
        <v>On time</v>
      </c>
      <c r="V4700" t="str">
        <f>IF(Flights[[#This Row],[Status]]&lt;&gt;"Delayed","",IF(Flights[[#This Row],[Arrival Delay]]&gt;120,"Severe",IF(Flights[[#This Row],[Arrival Delay]]&gt;60,"Major","Moderate")))</f>
        <v/>
      </c>
      <c r="X4700" t="str">
        <f>IF(OR(AND(Flights[[#This Row],[Status]]="Cancelled",Flights[[#This Row],[Cancellation Reason]]="Airline/Carrier"),Flights[[#This Row],[Delay Type]]="Severe"),"Yes","No")</f>
        <v>No</v>
      </c>
    </row>
    <row r="4701" spans="1:24" x14ac:dyDescent="0.25">
      <c r="A4701" s="3">
        <v>42348</v>
      </c>
      <c r="B4701">
        <f>WEEKNUM(Flights[[#This Row],[Date]],2)</f>
        <v>50</v>
      </c>
      <c r="C4701">
        <f>WEEKDAY(Flights[[#This Row],[Date]],2)</f>
        <v>4</v>
      </c>
      <c r="D4701" t="s">
        <v>1858</v>
      </c>
      <c r="E4701" t="s">
        <v>1989</v>
      </c>
      <c r="F4701" t="s">
        <v>0</v>
      </c>
      <c r="G4701" t="s">
        <v>9</v>
      </c>
      <c r="H4701" t="str">
        <f>_xlfn.XLOOKUP(Flights[[#This Row],[Destination]],Airports!$A$1:$A$77,Airports!$D$1:$D$77,"Code not found")</f>
        <v>San Francisco</v>
      </c>
      <c r="I4701" t="str" cm="1">
        <f t="array" ref="I4701">_xlfn.XLOOKUP(Flights[[#This Row],[Destination]],_xlfn._TRO_TRAILING(Airports!A:A),_xlfn._TRO_TRAILING(Airports!E:E),"Code not found")</f>
        <v>CA</v>
      </c>
      <c r="J4701" s="1">
        <v>0.75</v>
      </c>
      <c r="K4701">
        <f>HOUR(Flights[[#This Row],[Scheduled Departure]])</f>
        <v>18</v>
      </c>
      <c r="L4701" s="1">
        <v>0.75</v>
      </c>
      <c r="M4701">
        <v>0</v>
      </c>
      <c r="N4701">
        <v>82</v>
      </c>
      <c r="O4701" s="14">
        <f>Flights[[#This Row],[Length (min)]]/60</f>
        <v>1.3666666666666667</v>
      </c>
      <c r="P4701">
        <v>337</v>
      </c>
      <c r="Q4701" s="17">
        <f>IFERROR(Flights[[#This Row],[Distance]]/Flights[[#This Row],[Length (hr)]],"")</f>
        <v>246.58536585365854</v>
      </c>
      <c r="R4701" s="1">
        <v>0.80694444444444446</v>
      </c>
      <c r="S4701" s="1">
        <v>0.80694444444444446</v>
      </c>
      <c r="T4701">
        <v>0</v>
      </c>
      <c r="U4701" t="str">
        <f>IF(Flights[[#This Row],[Arrival Delay]]="","Cancelled",IF(Flights[[#This Row],[Arrival Delay]]&gt;15,"Delayed","On time"))</f>
        <v>On time</v>
      </c>
      <c r="V4701" t="str">
        <f>IF(Flights[[#This Row],[Status]]&lt;&gt;"Delayed","",IF(Flights[[#This Row],[Arrival Delay]]&gt;120,"Severe",IF(Flights[[#This Row],[Arrival Delay]]&gt;60,"Major","Moderate")))</f>
        <v/>
      </c>
      <c r="X4701" t="str">
        <f>IF(OR(AND(Flights[[#This Row],[Status]]="Cancelled",Flights[[#This Row],[Cancellation Reason]]="Airline/Carrier"),Flights[[#This Row],[Delay Type]]="Severe"),"Yes","No")</f>
        <v>No</v>
      </c>
    </row>
    <row r="4702" spans="1:24" x14ac:dyDescent="0.25">
      <c r="A4702" s="3">
        <v>42348</v>
      </c>
      <c r="B4702">
        <f>WEEKNUM(Flights[[#This Row],[Date]],2)</f>
        <v>50</v>
      </c>
      <c r="C4702">
        <f>WEEKDAY(Flights[[#This Row],[Date]],2)</f>
        <v>4</v>
      </c>
      <c r="D4702" t="s">
        <v>598</v>
      </c>
      <c r="E4702" t="s">
        <v>1991</v>
      </c>
      <c r="F4702" t="s">
        <v>0</v>
      </c>
      <c r="G4702" t="s">
        <v>349</v>
      </c>
      <c r="H4702" t="str">
        <f>_xlfn.XLOOKUP(Flights[[#This Row],[Destination]],Airports!$A$1:$A$77,Airports!$D$1:$D$77,"Code not found")</f>
        <v>Salt Lake City</v>
      </c>
      <c r="I4702" t="str" cm="1">
        <f t="array" ref="I4702">_xlfn.XLOOKUP(Flights[[#This Row],[Destination]],_xlfn._TRO_TRAILING(Airports!A:A),_xlfn._TRO_TRAILING(Airports!E:E),"Code not found")</f>
        <v>UT</v>
      </c>
      <c r="J4702" s="1">
        <v>0.79166666666666663</v>
      </c>
      <c r="K4702">
        <f>HOUR(Flights[[#This Row],[Scheduled Departure]])</f>
        <v>19</v>
      </c>
      <c r="L4702" s="1">
        <v>0.79791666666666672</v>
      </c>
      <c r="M4702">
        <v>9</v>
      </c>
      <c r="N4702">
        <v>100</v>
      </c>
      <c r="O4702" s="14">
        <f>Flights[[#This Row],[Length (min)]]/60</f>
        <v>1.6666666666666667</v>
      </c>
      <c r="P4702">
        <v>590</v>
      </c>
      <c r="Q4702" s="17">
        <f>IFERROR(Flights[[#This Row],[Distance]]/Flights[[#This Row],[Length (hr)]],"")</f>
        <v>354</v>
      </c>
      <c r="R4702" s="1">
        <v>0.91319444444444442</v>
      </c>
      <c r="S4702" s="1">
        <v>0.90902777777777777</v>
      </c>
      <c r="T4702">
        <v>-6</v>
      </c>
      <c r="U4702" t="str">
        <f>IF(Flights[[#This Row],[Arrival Delay]]="","Cancelled",IF(Flights[[#This Row],[Arrival Delay]]&gt;15,"Delayed","On time"))</f>
        <v>On time</v>
      </c>
      <c r="V4702" t="str">
        <f>IF(Flights[[#This Row],[Status]]&lt;&gt;"Delayed","",IF(Flights[[#This Row],[Arrival Delay]]&gt;120,"Severe",IF(Flights[[#This Row],[Arrival Delay]]&gt;60,"Major","Moderate")))</f>
        <v/>
      </c>
      <c r="X4702" t="str">
        <f>IF(OR(AND(Flights[[#This Row],[Status]]="Cancelled",Flights[[#This Row],[Cancellation Reason]]="Airline/Carrier"),Flights[[#This Row],[Delay Type]]="Severe"),"Yes","No")</f>
        <v>No</v>
      </c>
    </row>
    <row r="4703" spans="1:24" x14ac:dyDescent="0.25">
      <c r="A4703" s="3">
        <v>42348</v>
      </c>
      <c r="B4703">
        <f>WEEKNUM(Flights[[#This Row],[Date]],2)</f>
        <v>50</v>
      </c>
      <c r="C4703">
        <f>WEEKDAY(Flights[[#This Row],[Date]],2)</f>
        <v>4</v>
      </c>
      <c r="D4703" t="s">
        <v>1336</v>
      </c>
      <c r="E4703" t="s">
        <v>1990</v>
      </c>
      <c r="F4703" t="s">
        <v>0</v>
      </c>
      <c r="G4703" t="s">
        <v>9</v>
      </c>
      <c r="H4703" t="str">
        <f>_xlfn.XLOOKUP(Flights[[#This Row],[Destination]],Airports!$A$1:$A$77,Airports!$D$1:$D$77,"Code not found")</f>
        <v>San Francisco</v>
      </c>
      <c r="I4703" t="str" cm="1">
        <f t="array" ref="I4703">_xlfn.XLOOKUP(Flights[[#This Row],[Destination]],_xlfn._TRO_TRAILING(Airports!A:A),_xlfn._TRO_TRAILING(Airports!E:E),"Code not found")</f>
        <v>CA</v>
      </c>
      <c r="J4703" s="1">
        <v>0.79305555555555551</v>
      </c>
      <c r="K4703">
        <f>HOUR(Flights[[#This Row],[Scheduled Departure]])</f>
        <v>19</v>
      </c>
      <c r="L4703" s="1">
        <v>0.8125</v>
      </c>
      <c r="M4703">
        <v>28</v>
      </c>
      <c r="N4703">
        <v>91</v>
      </c>
      <c r="O4703" s="14">
        <f>Flights[[#This Row],[Length (min)]]/60</f>
        <v>1.5166666666666666</v>
      </c>
      <c r="P4703">
        <v>337</v>
      </c>
      <c r="Q4703" s="17">
        <f>IFERROR(Flights[[#This Row],[Distance]]/Flights[[#This Row],[Length (hr)]],"")</f>
        <v>222.19780219780222</v>
      </c>
      <c r="R4703" s="1">
        <v>0.85347222222222219</v>
      </c>
      <c r="S4703" s="1">
        <v>0.87569444444444444</v>
      </c>
      <c r="T4703">
        <v>32</v>
      </c>
      <c r="U4703" t="str">
        <f>IF(Flights[[#This Row],[Arrival Delay]]="","Cancelled",IF(Flights[[#This Row],[Arrival Delay]]&gt;15,"Delayed","On time"))</f>
        <v>Delayed</v>
      </c>
      <c r="V4703" t="str">
        <f>IF(Flights[[#This Row],[Status]]&lt;&gt;"Delayed","",IF(Flights[[#This Row],[Arrival Delay]]&gt;120,"Severe",IF(Flights[[#This Row],[Arrival Delay]]&gt;60,"Major","Moderate")))</f>
        <v>Moderate</v>
      </c>
      <c r="X4703" t="str">
        <f>IF(OR(AND(Flights[[#This Row],[Status]]="Cancelled",Flights[[#This Row],[Cancellation Reason]]="Airline/Carrier"),Flights[[#This Row],[Delay Type]]="Severe"),"Yes","No")</f>
        <v>No</v>
      </c>
    </row>
    <row r="4704" spans="1:24" x14ac:dyDescent="0.25">
      <c r="A4704" s="3">
        <v>42348</v>
      </c>
      <c r="B4704">
        <f>WEEKNUM(Flights[[#This Row],[Date]],2)</f>
        <v>50</v>
      </c>
      <c r="C4704">
        <f>WEEKDAY(Flights[[#This Row],[Date]],2)</f>
        <v>4</v>
      </c>
      <c r="D4704" t="s">
        <v>742</v>
      </c>
      <c r="E4704" t="s">
        <v>1989</v>
      </c>
      <c r="F4704" t="s">
        <v>0</v>
      </c>
      <c r="G4704" t="s">
        <v>12</v>
      </c>
      <c r="H4704" t="str">
        <f>_xlfn.XLOOKUP(Flights[[#This Row],[Destination]],Airports!$A$1:$A$77,Airports!$D$1:$D$77,"Code not found")</f>
        <v>New York</v>
      </c>
      <c r="I4704" t="str" cm="1">
        <f t="array" ref="I4704">_xlfn.XLOOKUP(Flights[[#This Row],[Destination]],_xlfn._TRO_TRAILING(Airports!A:A),_xlfn._TRO_TRAILING(Airports!E:E),"Code not found")</f>
        <v>NY</v>
      </c>
      <c r="J4704" s="1">
        <v>0.89583333333333337</v>
      </c>
      <c r="K4704">
        <f>HOUR(Flights[[#This Row],[Scheduled Departure]])</f>
        <v>21</v>
      </c>
      <c r="L4704" s="1">
        <v>0.90138888888888891</v>
      </c>
      <c r="M4704">
        <v>8</v>
      </c>
      <c r="N4704">
        <v>289</v>
      </c>
      <c r="O4704" s="14">
        <f>Flights[[#This Row],[Length (min)]]/60</f>
        <v>4.8166666666666664</v>
      </c>
      <c r="P4704">
        <v>2475</v>
      </c>
      <c r="Q4704" s="17">
        <f>IFERROR(Flights[[#This Row],[Distance]]/Flights[[#This Row],[Length (hr)]],"")</f>
        <v>513.84083044982697</v>
      </c>
      <c r="R4704" s="1">
        <v>0.23958333333333334</v>
      </c>
      <c r="S4704" s="1">
        <v>0.22708333333333333</v>
      </c>
      <c r="T4704">
        <v>-18</v>
      </c>
      <c r="U4704" t="str">
        <f>IF(Flights[[#This Row],[Arrival Delay]]="","Cancelled",IF(Flights[[#This Row],[Arrival Delay]]&gt;15,"Delayed","On time"))</f>
        <v>On time</v>
      </c>
      <c r="V4704" t="str">
        <f>IF(Flights[[#This Row],[Status]]&lt;&gt;"Delayed","",IF(Flights[[#This Row],[Arrival Delay]]&gt;120,"Severe",IF(Flights[[#This Row],[Arrival Delay]]&gt;60,"Major","Moderate")))</f>
        <v/>
      </c>
      <c r="X4704" t="str">
        <f>IF(OR(AND(Flights[[#This Row],[Status]]="Cancelled",Flights[[#This Row],[Cancellation Reason]]="Airline/Carrier"),Flights[[#This Row],[Delay Type]]="Severe"),"Yes","No")</f>
        <v>No</v>
      </c>
    </row>
    <row r="4705" spans="1:24" x14ac:dyDescent="0.25">
      <c r="A4705" s="3">
        <v>42348</v>
      </c>
      <c r="B4705">
        <f>WEEKNUM(Flights[[#This Row],[Date]],2)</f>
        <v>50</v>
      </c>
      <c r="C4705">
        <f>WEEKDAY(Flights[[#This Row],[Date]],2)</f>
        <v>4</v>
      </c>
      <c r="D4705" t="s">
        <v>1919</v>
      </c>
      <c r="E4705" t="s">
        <v>1995</v>
      </c>
      <c r="F4705" t="s">
        <v>0</v>
      </c>
      <c r="G4705" t="s">
        <v>351</v>
      </c>
      <c r="H4705" t="str">
        <f>_xlfn.XLOOKUP(Flights[[#This Row],[Destination]],Airports!$A$1:$A$77,Airports!$D$1:$D$77,"Code not found")</f>
        <v>Sacramento</v>
      </c>
      <c r="I4705" t="str" cm="1">
        <f t="array" ref="I4705">_xlfn.XLOOKUP(Flights[[#This Row],[Destination]],_xlfn._TRO_TRAILING(Airports!A:A),_xlfn._TRO_TRAILING(Airports!E:E),"Code not found")</f>
        <v>CA</v>
      </c>
      <c r="J4705" s="1">
        <v>0.91666666666666663</v>
      </c>
      <c r="K4705">
        <f>HOUR(Flights[[#This Row],[Scheduled Departure]])</f>
        <v>22</v>
      </c>
      <c r="L4705" s="1">
        <v>0.93194444444444446</v>
      </c>
      <c r="M4705">
        <v>22</v>
      </c>
      <c r="N4705">
        <v>91</v>
      </c>
      <c r="O4705" s="14">
        <f>Flights[[#This Row],[Length (min)]]/60</f>
        <v>1.5166666666666666</v>
      </c>
      <c r="P4705">
        <v>373</v>
      </c>
      <c r="Q4705" s="17">
        <f>IFERROR(Flights[[#This Row],[Distance]]/Flights[[#This Row],[Length (hr)]],"")</f>
        <v>245.93406593406596</v>
      </c>
      <c r="R4705" s="1">
        <v>0.97222222222222221</v>
      </c>
      <c r="S4705" s="1">
        <v>0.99513888888888891</v>
      </c>
      <c r="T4705">
        <v>33</v>
      </c>
      <c r="U4705" t="str">
        <f>IF(Flights[[#This Row],[Arrival Delay]]="","Cancelled",IF(Flights[[#This Row],[Arrival Delay]]&gt;15,"Delayed","On time"))</f>
        <v>Delayed</v>
      </c>
      <c r="V4705" t="str">
        <f>IF(Flights[[#This Row],[Status]]&lt;&gt;"Delayed","",IF(Flights[[#This Row],[Arrival Delay]]&gt;120,"Severe",IF(Flights[[#This Row],[Arrival Delay]]&gt;60,"Major","Moderate")))</f>
        <v>Moderate</v>
      </c>
      <c r="X4705" t="str">
        <f>IF(OR(AND(Flights[[#This Row],[Status]]="Cancelled",Flights[[#This Row],[Cancellation Reason]]="Airline/Carrier"),Flights[[#This Row],[Delay Type]]="Severe"),"Yes","No")</f>
        <v>No</v>
      </c>
    </row>
    <row r="4706" spans="1:24" x14ac:dyDescent="0.25">
      <c r="A4706" s="3">
        <v>42349</v>
      </c>
      <c r="B4706">
        <f>WEEKNUM(Flights[[#This Row],[Date]],2)</f>
        <v>50</v>
      </c>
      <c r="C4706">
        <f>WEEKDAY(Flights[[#This Row],[Date]],2)</f>
        <v>5</v>
      </c>
      <c r="D4706" t="s">
        <v>379</v>
      </c>
      <c r="E4706" t="s">
        <v>1990</v>
      </c>
      <c r="F4706" t="s">
        <v>0</v>
      </c>
      <c r="G4706" t="s">
        <v>273</v>
      </c>
      <c r="H4706" t="str">
        <f>_xlfn.XLOOKUP(Flights[[#This Row],[Destination]],Airports!$A$1:$A$77,Airports!$D$1:$D$77,"Code not found")</f>
        <v>Denver</v>
      </c>
      <c r="I4706" t="str" cm="1">
        <f t="array" ref="I4706">_xlfn.XLOOKUP(Flights[[#This Row],[Destination]],_xlfn._TRO_TRAILING(Airports!A:A),_xlfn._TRO_TRAILING(Airports!E:E),"Code not found")</f>
        <v>CO</v>
      </c>
      <c r="J4706" s="1">
        <v>0.23402777777777778</v>
      </c>
      <c r="K4706">
        <f>HOUR(Flights[[#This Row],[Scheduled Departure]])</f>
        <v>5</v>
      </c>
      <c r="L4706" s="1">
        <v>0.23055555555555557</v>
      </c>
      <c r="M4706">
        <v>-5</v>
      </c>
      <c r="N4706">
        <v>132</v>
      </c>
      <c r="O4706" s="14">
        <f>Flights[[#This Row],[Length (min)]]/60</f>
        <v>2.2000000000000002</v>
      </c>
      <c r="P4706">
        <v>862</v>
      </c>
      <c r="Q4706" s="17">
        <f>IFERROR(Flights[[#This Row],[Distance]]/Flights[[#This Row],[Length (hr)]],"")</f>
        <v>391.81818181818181</v>
      </c>
      <c r="R4706" s="1">
        <v>0.37430555555555556</v>
      </c>
      <c r="S4706" s="1">
        <v>0.36388888888888887</v>
      </c>
      <c r="T4706">
        <v>-15</v>
      </c>
      <c r="U4706" t="str">
        <f>IF(Flights[[#This Row],[Arrival Delay]]="","Cancelled",IF(Flights[[#This Row],[Arrival Delay]]&gt;15,"Delayed","On time"))</f>
        <v>On time</v>
      </c>
      <c r="V4706" t="str">
        <f>IF(Flights[[#This Row],[Status]]&lt;&gt;"Delayed","",IF(Flights[[#This Row],[Arrival Delay]]&gt;120,"Severe",IF(Flights[[#This Row],[Arrival Delay]]&gt;60,"Major","Moderate")))</f>
        <v/>
      </c>
      <c r="X4706" t="str">
        <f>IF(OR(AND(Flights[[#This Row],[Status]]="Cancelled",Flights[[#This Row],[Cancellation Reason]]="Airline/Carrier"),Flights[[#This Row],[Delay Type]]="Severe"),"Yes","No")</f>
        <v>No</v>
      </c>
    </row>
    <row r="4707" spans="1:24" x14ac:dyDescent="0.25">
      <c r="A4707" s="3">
        <v>42349</v>
      </c>
      <c r="B4707">
        <f>WEEKNUM(Flights[[#This Row],[Date]],2)</f>
        <v>50</v>
      </c>
      <c r="C4707">
        <f>WEEKDAY(Flights[[#This Row],[Date]],2)</f>
        <v>5</v>
      </c>
      <c r="D4707" t="s">
        <v>1773</v>
      </c>
      <c r="E4707" t="s">
        <v>1989</v>
      </c>
      <c r="F4707" t="s">
        <v>0</v>
      </c>
      <c r="G4707" t="s">
        <v>26</v>
      </c>
      <c r="H4707" t="str">
        <f>_xlfn.XLOOKUP(Flights[[#This Row],[Destination]],Airports!$A$1:$A$77,Airports!$D$1:$D$77,"Code not found")</f>
        <v>Atlanta</v>
      </c>
      <c r="I4707" t="str" cm="1">
        <f t="array" ref="I4707">_xlfn.XLOOKUP(Flights[[#This Row],[Destination]],_xlfn._TRO_TRAILING(Airports!A:A),_xlfn._TRO_TRAILING(Airports!E:E),"Code not found")</f>
        <v>GA</v>
      </c>
      <c r="J4707" s="1">
        <v>0.28125</v>
      </c>
      <c r="K4707">
        <f>HOUR(Flights[[#This Row],[Scheduled Departure]])</f>
        <v>6</v>
      </c>
      <c r="L4707" s="1">
        <v>0.27986111111111112</v>
      </c>
      <c r="M4707">
        <v>-2</v>
      </c>
      <c r="N4707">
        <v>238</v>
      </c>
      <c r="O4707" s="14">
        <f>Flights[[#This Row],[Length (min)]]/60</f>
        <v>3.9666666666666668</v>
      </c>
      <c r="P4707">
        <v>1947</v>
      </c>
      <c r="Q4707" s="17">
        <f>IFERROR(Flights[[#This Row],[Distance]]/Flights[[#This Row],[Length (hr)]],"")</f>
        <v>490.84033613445376</v>
      </c>
      <c r="R4707" s="1">
        <v>0.5805555555555556</v>
      </c>
      <c r="S4707" s="1">
        <v>0.57013888888888886</v>
      </c>
      <c r="T4707">
        <v>-15</v>
      </c>
      <c r="U4707" t="str">
        <f>IF(Flights[[#This Row],[Arrival Delay]]="","Cancelled",IF(Flights[[#This Row],[Arrival Delay]]&gt;15,"Delayed","On time"))</f>
        <v>On time</v>
      </c>
      <c r="V4707" t="str">
        <f>IF(Flights[[#This Row],[Status]]&lt;&gt;"Delayed","",IF(Flights[[#This Row],[Arrival Delay]]&gt;120,"Severe",IF(Flights[[#This Row],[Arrival Delay]]&gt;60,"Major","Moderate")))</f>
        <v/>
      </c>
      <c r="X4707" t="str">
        <f>IF(OR(AND(Flights[[#This Row],[Status]]="Cancelled",Flights[[#This Row],[Cancellation Reason]]="Airline/Carrier"),Flights[[#This Row],[Delay Type]]="Severe"),"Yes","No")</f>
        <v>No</v>
      </c>
    </row>
    <row r="4708" spans="1:24" x14ac:dyDescent="0.25">
      <c r="A4708" s="3">
        <v>42349</v>
      </c>
      <c r="B4708">
        <f>WEEKNUM(Flights[[#This Row],[Date]],2)</f>
        <v>50</v>
      </c>
      <c r="C4708">
        <f>WEEKDAY(Flights[[#This Row],[Date]],2)</f>
        <v>5</v>
      </c>
      <c r="D4708" t="s">
        <v>790</v>
      </c>
      <c r="E4708" t="s">
        <v>1994</v>
      </c>
      <c r="F4708" t="s">
        <v>0</v>
      </c>
      <c r="G4708" t="s">
        <v>351</v>
      </c>
      <c r="H4708" t="str">
        <f>_xlfn.XLOOKUP(Flights[[#This Row],[Destination]],Airports!$A$1:$A$77,Airports!$D$1:$D$77,"Code not found")</f>
        <v>Sacramento</v>
      </c>
      <c r="I4708" t="str" cm="1">
        <f t="array" ref="I4708">_xlfn.XLOOKUP(Flights[[#This Row],[Destination]],_xlfn._TRO_TRAILING(Airports!A:A),_xlfn._TRO_TRAILING(Airports!E:E),"Code not found")</f>
        <v>CA</v>
      </c>
      <c r="J4708" s="1">
        <v>0.34583333333333333</v>
      </c>
      <c r="K4708">
        <f>HOUR(Flights[[#This Row],[Scheduled Departure]])</f>
        <v>8</v>
      </c>
      <c r="L4708" s="1">
        <v>0.34097222222222223</v>
      </c>
      <c r="M4708">
        <v>-7</v>
      </c>
      <c r="N4708">
        <v>96</v>
      </c>
      <c r="O4708" s="14">
        <f>Flights[[#This Row],[Length (min)]]/60</f>
        <v>1.6</v>
      </c>
      <c r="P4708">
        <v>373</v>
      </c>
      <c r="Q4708" s="17">
        <f>IFERROR(Flights[[#This Row],[Distance]]/Flights[[#This Row],[Length (hr)]],"")</f>
        <v>233.125</v>
      </c>
      <c r="R4708" s="1">
        <v>0.41111111111111109</v>
      </c>
      <c r="S4708" s="1">
        <v>0.40763888888888888</v>
      </c>
      <c r="T4708">
        <v>-5</v>
      </c>
      <c r="U4708" t="str">
        <f>IF(Flights[[#This Row],[Arrival Delay]]="","Cancelled",IF(Flights[[#This Row],[Arrival Delay]]&gt;15,"Delayed","On time"))</f>
        <v>On time</v>
      </c>
      <c r="V4708" t="str">
        <f>IF(Flights[[#This Row],[Status]]&lt;&gt;"Delayed","",IF(Flights[[#This Row],[Arrival Delay]]&gt;120,"Severe",IF(Flights[[#This Row],[Arrival Delay]]&gt;60,"Major","Moderate")))</f>
        <v/>
      </c>
      <c r="X4708" t="str">
        <f>IF(OR(AND(Flights[[#This Row],[Status]]="Cancelled",Flights[[#This Row],[Cancellation Reason]]="Airline/Carrier"),Flights[[#This Row],[Delay Type]]="Severe"),"Yes","No")</f>
        <v>No</v>
      </c>
    </row>
    <row r="4709" spans="1:24" x14ac:dyDescent="0.25">
      <c r="A4709" s="3">
        <v>42349</v>
      </c>
      <c r="B4709">
        <f>WEEKNUM(Flights[[#This Row],[Date]],2)</f>
        <v>50</v>
      </c>
      <c r="C4709">
        <f>WEEKDAY(Flights[[#This Row],[Date]],2)</f>
        <v>5</v>
      </c>
      <c r="D4709" t="s">
        <v>52</v>
      </c>
      <c r="E4709" t="s">
        <v>1987</v>
      </c>
      <c r="F4709" t="s">
        <v>0</v>
      </c>
      <c r="G4709" t="s">
        <v>12</v>
      </c>
      <c r="H4709" t="str">
        <f>_xlfn.XLOOKUP(Flights[[#This Row],[Destination]],Airports!$A$1:$A$77,Airports!$D$1:$D$77,"Code not found")</f>
        <v>New York</v>
      </c>
      <c r="I4709" t="str" cm="1">
        <f t="array" ref="I4709">_xlfn.XLOOKUP(Flights[[#This Row],[Destination]],_xlfn._TRO_TRAILING(Airports!A:A),_xlfn._TRO_TRAILING(Airports!E:E),"Code not found")</f>
        <v>NY</v>
      </c>
      <c r="J4709" s="1">
        <v>0.375</v>
      </c>
      <c r="K4709">
        <f>HOUR(Flights[[#This Row],[Scheduled Departure]])</f>
        <v>9</v>
      </c>
      <c r="L4709" s="1">
        <v>0.37569444444444444</v>
      </c>
      <c r="M4709">
        <v>1</v>
      </c>
      <c r="N4709">
        <v>315</v>
      </c>
      <c r="O4709" s="14">
        <f>Flights[[#This Row],[Length (min)]]/60</f>
        <v>5.25</v>
      </c>
      <c r="P4709">
        <v>2475</v>
      </c>
      <c r="Q4709" s="17">
        <f>IFERROR(Flights[[#This Row],[Distance]]/Flights[[#This Row],[Length (hr)]],"")</f>
        <v>471.42857142857144</v>
      </c>
      <c r="R4709" s="1">
        <v>0.72916666666666663</v>
      </c>
      <c r="S4709" s="1">
        <v>0.71944444444444444</v>
      </c>
      <c r="T4709">
        <v>-14</v>
      </c>
      <c r="U4709" t="str">
        <f>IF(Flights[[#This Row],[Arrival Delay]]="","Cancelled",IF(Flights[[#This Row],[Arrival Delay]]&gt;15,"Delayed","On time"))</f>
        <v>On time</v>
      </c>
      <c r="V4709" t="str">
        <f>IF(Flights[[#This Row],[Status]]&lt;&gt;"Delayed","",IF(Flights[[#This Row],[Arrival Delay]]&gt;120,"Severe",IF(Flights[[#This Row],[Arrival Delay]]&gt;60,"Major","Moderate")))</f>
        <v/>
      </c>
      <c r="X4709" t="str">
        <f>IF(OR(AND(Flights[[#This Row],[Status]]="Cancelled",Flights[[#This Row],[Cancellation Reason]]="Airline/Carrier"),Flights[[#This Row],[Delay Type]]="Severe"),"Yes","No")</f>
        <v>No</v>
      </c>
    </row>
    <row r="4710" spans="1:24" x14ac:dyDescent="0.25">
      <c r="A4710" s="3">
        <v>42349</v>
      </c>
      <c r="B4710">
        <f>WEEKNUM(Flights[[#This Row],[Date]],2)</f>
        <v>50</v>
      </c>
      <c r="C4710">
        <f>WEEKDAY(Flights[[#This Row],[Date]],2)</f>
        <v>5</v>
      </c>
      <c r="D4710" t="s">
        <v>1801</v>
      </c>
      <c r="E4710" t="s">
        <v>1990</v>
      </c>
      <c r="F4710" t="s">
        <v>0</v>
      </c>
      <c r="G4710" t="s">
        <v>281</v>
      </c>
      <c r="H4710" t="str">
        <f>_xlfn.XLOOKUP(Flights[[#This Row],[Destination]],Airports!$A$1:$A$77,Airports!$D$1:$D$77,"Code not found")</f>
        <v>Newark</v>
      </c>
      <c r="I4710" t="str" cm="1">
        <f t="array" ref="I4710">_xlfn.XLOOKUP(Flights[[#This Row],[Destination]],_xlfn._TRO_TRAILING(Airports!A:A),_xlfn._TRO_TRAILING(Airports!E:E),"Code not found")</f>
        <v>NJ</v>
      </c>
      <c r="J4710" s="1">
        <v>0.4375</v>
      </c>
      <c r="K4710">
        <f>HOUR(Flights[[#This Row],[Scheduled Departure]])</f>
        <v>10</v>
      </c>
      <c r="L4710" s="1">
        <v>0.44027777777777777</v>
      </c>
      <c r="M4710">
        <v>4</v>
      </c>
      <c r="N4710">
        <v>305</v>
      </c>
      <c r="O4710" s="14">
        <f>Flights[[#This Row],[Length (min)]]/60</f>
        <v>5.083333333333333</v>
      </c>
      <c r="P4710">
        <v>2454</v>
      </c>
      <c r="Q4710" s="17">
        <f>IFERROR(Flights[[#This Row],[Distance]]/Flights[[#This Row],[Length (hr)]],"")</f>
        <v>482.75409836065575</v>
      </c>
      <c r="R4710" s="1">
        <v>0.78125</v>
      </c>
      <c r="S4710" s="1">
        <v>0.77708333333333335</v>
      </c>
      <c r="T4710">
        <v>-6</v>
      </c>
      <c r="U4710" t="str">
        <f>IF(Flights[[#This Row],[Arrival Delay]]="","Cancelled",IF(Flights[[#This Row],[Arrival Delay]]&gt;15,"Delayed","On time"))</f>
        <v>On time</v>
      </c>
      <c r="V4710" t="str">
        <f>IF(Flights[[#This Row],[Status]]&lt;&gt;"Delayed","",IF(Flights[[#This Row],[Arrival Delay]]&gt;120,"Severe",IF(Flights[[#This Row],[Arrival Delay]]&gt;60,"Major","Moderate")))</f>
        <v/>
      </c>
      <c r="X4710" t="str">
        <f>IF(OR(AND(Flights[[#This Row],[Status]]="Cancelled",Flights[[#This Row],[Cancellation Reason]]="Airline/Carrier"),Flights[[#This Row],[Delay Type]]="Severe"),"Yes","No")</f>
        <v>No</v>
      </c>
    </row>
    <row r="4711" spans="1:24" x14ac:dyDescent="0.25">
      <c r="A4711" s="3">
        <v>42349</v>
      </c>
      <c r="B4711">
        <f>WEEKNUM(Flights[[#This Row],[Date]],2)</f>
        <v>50</v>
      </c>
      <c r="C4711">
        <f>WEEKDAY(Flights[[#This Row],[Date]],2)</f>
        <v>5</v>
      </c>
      <c r="D4711" t="s">
        <v>1044</v>
      </c>
      <c r="E4711" t="s">
        <v>1989</v>
      </c>
      <c r="F4711" t="s">
        <v>0</v>
      </c>
      <c r="G4711" t="s">
        <v>314</v>
      </c>
      <c r="H4711" t="str">
        <f>_xlfn.XLOOKUP(Flights[[#This Row],[Destination]],Airports!$A$1:$A$77,Airports!$D$1:$D$77,"Code not found")</f>
        <v>Minneapolis</v>
      </c>
      <c r="I4711" t="str" cm="1">
        <f t="array" ref="I4711">_xlfn.XLOOKUP(Flights[[#This Row],[Destination]],_xlfn._TRO_TRAILING(Airports!A:A),_xlfn._TRO_TRAILING(Airports!E:E),"Code not found")</f>
        <v>MN</v>
      </c>
      <c r="J4711" s="1">
        <v>0.46527777777777779</v>
      </c>
      <c r="K4711">
        <f>HOUR(Flights[[#This Row],[Scheduled Departure]])</f>
        <v>11</v>
      </c>
      <c r="L4711" s="1">
        <v>0.47291666666666665</v>
      </c>
      <c r="M4711">
        <v>11</v>
      </c>
      <c r="N4711">
        <v>199</v>
      </c>
      <c r="O4711" s="14">
        <f>Flights[[#This Row],[Length (min)]]/60</f>
        <v>3.3166666666666669</v>
      </c>
      <c r="P4711">
        <v>1535</v>
      </c>
      <c r="Q4711" s="17">
        <f>IFERROR(Flights[[#This Row],[Distance]]/Flights[[#This Row],[Length (hr)]],"")</f>
        <v>462.81407035175874</v>
      </c>
      <c r="R4711" s="1">
        <v>0.70138888888888884</v>
      </c>
      <c r="S4711" s="1">
        <v>0.69444444444444442</v>
      </c>
      <c r="T4711">
        <v>-10</v>
      </c>
      <c r="U4711" t="str">
        <f>IF(Flights[[#This Row],[Arrival Delay]]="","Cancelled",IF(Flights[[#This Row],[Arrival Delay]]&gt;15,"Delayed","On time"))</f>
        <v>On time</v>
      </c>
      <c r="V4711" t="str">
        <f>IF(Flights[[#This Row],[Status]]&lt;&gt;"Delayed","",IF(Flights[[#This Row],[Arrival Delay]]&gt;120,"Severe",IF(Flights[[#This Row],[Arrival Delay]]&gt;60,"Major","Moderate")))</f>
        <v/>
      </c>
      <c r="X4711" t="str">
        <f>IF(OR(AND(Flights[[#This Row],[Status]]="Cancelled",Flights[[#This Row],[Cancellation Reason]]="Airline/Carrier"),Flights[[#This Row],[Delay Type]]="Severe"),"Yes","No")</f>
        <v>No</v>
      </c>
    </row>
    <row r="4712" spans="1:24" x14ac:dyDescent="0.25">
      <c r="A4712" s="3">
        <v>42349</v>
      </c>
      <c r="B4712">
        <f>WEEKNUM(Flights[[#This Row],[Date]],2)</f>
        <v>50</v>
      </c>
      <c r="C4712">
        <f>WEEKDAY(Flights[[#This Row],[Date]],2)</f>
        <v>5</v>
      </c>
      <c r="D4712" t="s">
        <v>498</v>
      </c>
      <c r="E4712" t="s">
        <v>1989</v>
      </c>
      <c r="F4712" t="s">
        <v>0</v>
      </c>
      <c r="G4712" t="s">
        <v>268</v>
      </c>
      <c r="H4712" t="str">
        <f>_xlfn.XLOOKUP(Flights[[#This Row],[Destination]],Airports!$A$1:$A$77,Airports!$D$1:$D$77,"Code not found")</f>
        <v>Convington</v>
      </c>
      <c r="I4712" t="str" cm="1">
        <f t="array" ref="I4712">_xlfn.XLOOKUP(Flights[[#This Row],[Destination]],_xlfn._TRO_TRAILING(Airports!A:A),_xlfn._TRO_TRAILING(Airports!E:E),"Code not found")</f>
        <v>KY</v>
      </c>
      <c r="J4712" s="1">
        <v>0.51666666666666672</v>
      </c>
      <c r="K4712">
        <f>HOUR(Flights[[#This Row],[Scheduled Departure]])</f>
        <v>12</v>
      </c>
      <c r="L4712" s="1">
        <v>0.52083333333333337</v>
      </c>
      <c r="M4712">
        <v>6</v>
      </c>
      <c r="N4712">
        <v>215</v>
      </c>
      <c r="O4712" s="14">
        <f>Flights[[#This Row],[Length (min)]]/60</f>
        <v>3.5833333333333335</v>
      </c>
      <c r="P4712">
        <v>1900</v>
      </c>
      <c r="Q4712" s="17">
        <f>IFERROR(Flights[[#This Row],[Distance]]/Flights[[#This Row],[Length (hr)]],"")</f>
        <v>530.23255813953483</v>
      </c>
      <c r="R4712" s="1">
        <v>0.80902777777777779</v>
      </c>
      <c r="S4712" s="1">
        <v>0.79513888888888884</v>
      </c>
      <c r="T4712">
        <v>-20</v>
      </c>
      <c r="U4712" t="str">
        <f>IF(Flights[[#This Row],[Arrival Delay]]="","Cancelled",IF(Flights[[#This Row],[Arrival Delay]]&gt;15,"Delayed","On time"))</f>
        <v>On time</v>
      </c>
      <c r="V4712" t="str">
        <f>IF(Flights[[#This Row],[Status]]&lt;&gt;"Delayed","",IF(Flights[[#This Row],[Arrival Delay]]&gt;120,"Severe",IF(Flights[[#This Row],[Arrival Delay]]&gt;60,"Major","Moderate")))</f>
        <v/>
      </c>
      <c r="X4712" t="str">
        <f>IF(OR(AND(Flights[[#This Row],[Status]]="Cancelled",Flights[[#This Row],[Cancellation Reason]]="Airline/Carrier"),Flights[[#This Row],[Delay Type]]="Severe"),"Yes","No")</f>
        <v>No</v>
      </c>
    </row>
    <row r="4713" spans="1:24" x14ac:dyDescent="0.25">
      <c r="A4713" s="3">
        <v>42349</v>
      </c>
      <c r="B4713">
        <f>WEEKNUM(Flights[[#This Row],[Date]],2)</f>
        <v>50</v>
      </c>
      <c r="C4713">
        <f>WEEKDAY(Flights[[#This Row],[Date]],2)</f>
        <v>5</v>
      </c>
      <c r="D4713" t="s">
        <v>67</v>
      </c>
      <c r="E4713" t="s">
        <v>1987</v>
      </c>
      <c r="F4713" t="s">
        <v>0</v>
      </c>
      <c r="G4713" t="s">
        <v>4</v>
      </c>
      <c r="H4713" t="str">
        <f>_xlfn.XLOOKUP(Flights[[#This Row],[Destination]],Airports!$A$1:$A$77,Airports!$D$1:$D$77,"Code not found")</f>
        <v>Chicago</v>
      </c>
      <c r="I4713" t="str" cm="1">
        <f t="array" ref="I4713">_xlfn.XLOOKUP(Flights[[#This Row],[Destination]],_xlfn._TRO_TRAILING(Airports!A:A),_xlfn._TRO_TRAILING(Airports!E:E),"Code not found")</f>
        <v>IL</v>
      </c>
      <c r="J4713" s="1">
        <v>0.54166666666666663</v>
      </c>
      <c r="K4713">
        <f>HOUR(Flights[[#This Row],[Scheduled Departure]])</f>
        <v>13</v>
      </c>
      <c r="L4713" s="1">
        <v>0.54097222222222219</v>
      </c>
      <c r="M4713">
        <v>-1</v>
      </c>
      <c r="N4713">
        <v>234</v>
      </c>
      <c r="O4713" s="14">
        <f>Flights[[#This Row],[Length (min)]]/60</f>
        <v>3.9</v>
      </c>
      <c r="P4713">
        <v>1744</v>
      </c>
      <c r="Q4713" s="17">
        <f>IFERROR(Flights[[#This Row],[Distance]]/Flights[[#This Row],[Length (hr)]],"")</f>
        <v>447.17948717948718</v>
      </c>
      <c r="R4713" s="1">
        <v>0.80069444444444449</v>
      </c>
      <c r="S4713" s="1">
        <v>0.78680555555555554</v>
      </c>
      <c r="T4713">
        <v>-20</v>
      </c>
      <c r="U4713" t="str">
        <f>IF(Flights[[#This Row],[Arrival Delay]]="","Cancelled",IF(Flights[[#This Row],[Arrival Delay]]&gt;15,"Delayed","On time"))</f>
        <v>On time</v>
      </c>
      <c r="V4713" t="str">
        <f>IF(Flights[[#This Row],[Status]]&lt;&gt;"Delayed","",IF(Flights[[#This Row],[Arrival Delay]]&gt;120,"Severe",IF(Flights[[#This Row],[Arrival Delay]]&gt;60,"Major","Moderate")))</f>
        <v/>
      </c>
      <c r="X4713" t="str">
        <f>IF(OR(AND(Flights[[#This Row],[Status]]="Cancelled",Flights[[#This Row],[Cancellation Reason]]="Airline/Carrier"),Flights[[#This Row],[Delay Type]]="Severe"),"Yes","No")</f>
        <v>No</v>
      </c>
    </row>
    <row r="4714" spans="1:24" x14ac:dyDescent="0.25">
      <c r="A4714" s="3">
        <v>42349</v>
      </c>
      <c r="B4714">
        <f>WEEKNUM(Flights[[#This Row],[Date]],2)</f>
        <v>50</v>
      </c>
      <c r="C4714">
        <f>WEEKDAY(Flights[[#This Row],[Date]],2)</f>
        <v>5</v>
      </c>
      <c r="D4714" t="s">
        <v>522</v>
      </c>
      <c r="E4714" t="s">
        <v>1991</v>
      </c>
      <c r="F4714" t="s">
        <v>0</v>
      </c>
      <c r="G4714" t="s">
        <v>24</v>
      </c>
      <c r="H4714" t="str">
        <f>_xlfn.XLOOKUP(Flights[[#This Row],[Destination]],Airports!$A$1:$A$77,Airports!$D$1:$D$77,"Code not found")</f>
        <v>Portland</v>
      </c>
      <c r="I4714" t="str" cm="1">
        <f t="array" ref="I4714">_xlfn.XLOOKUP(Flights[[#This Row],[Destination]],_xlfn._TRO_TRAILING(Airports!A:A),_xlfn._TRO_TRAILING(Airports!E:E),"Code not found")</f>
        <v>OR</v>
      </c>
      <c r="J4714" s="1">
        <v>0.54166666666666663</v>
      </c>
      <c r="K4714">
        <f>HOUR(Flights[[#This Row],[Scheduled Departure]])</f>
        <v>13</v>
      </c>
      <c r="L4714" s="1">
        <v>0.53749999999999998</v>
      </c>
      <c r="M4714">
        <v>-6</v>
      </c>
      <c r="N4714">
        <v>178</v>
      </c>
      <c r="O4714" s="14">
        <f>Flights[[#This Row],[Length (min)]]/60</f>
        <v>2.9666666666666668</v>
      </c>
      <c r="P4714">
        <v>834</v>
      </c>
      <c r="Q4714" s="17">
        <f>IFERROR(Flights[[#This Row],[Distance]]/Flights[[#This Row],[Length (hr)]],"")</f>
        <v>281.12359550561797</v>
      </c>
      <c r="R4714" s="1">
        <v>0.64513888888888893</v>
      </c>
      <c r="S4714" s="1">
        <v>0.66111111111111109</v>
      </c>
      <c r="T4714">
        <v>23</v>
      </c>
      <c r="U4714" t="str">
        <f>IF(Flights[[#This Row],[Arrival Delay]]="","Cancelled",IF(Flights[[#This Row],[Arrival Delay]]&gt;15,"Delayed","On time"))</f>
        <v>Delayed</v>
      </c>
      <c r="V4714" t="str">
        <f>IF(Flights[[#This Row],[Status]]&lt;&gt;"Delayed","",IF(Flights[[#This Row],[Arrival Delay]]&gt;120,"Severe",IF(Flights[[#This Row],[Arrival Delay]]&gt;60,"Major","Moderate")))</f>
        <v>Moderate</v>
      </c>
      <c r="X4714" t="str">
        <f>IF(OR(AND(Flights[[#This Row],[Status]]="Cancelled",Flights[[#This Row],[Cancellation Reason]]="Airline/Carrier"),Flights[[#This Row],[Delay Type]]="Severe"),"Yes","No")</f>
        <v>No</v>
      </c>
    </row>
    <row r="4715" spans="1:24" x14ac:dyDescent="0.25">
      <c r="A4715" s="3">
        <v>42349</v>
      </c>
      <c r="B4715">
        <f>WEEKNUM(Flights[[#This Row],[Date]],2)</f>
        <v>50</v>
      </c>
      <c r="C4715">
        <f>WEEKDAY(Flights[[#This Row],[Date]],2)</f>
        <v>5</v>
      </c>
      <c r="D4715" t="s">
        <v>1891</v>
      </c>
      <c r="E4715" t="s">
        <v>1991</v>
      </c>
      <c r="F4715" t="s">
        <v>0</v>
      </c>
      <c r="G4715" t="s">
        <v>344</v>
      </c>
      <c r="H4715" t="str">
        <f>_xlfn.XLOOKUP(Flights[[#This Row],[Destination]],Airports!$A$1:$A$77,Airports!$D$1:$D$77,"Code not found")</f>
        <v>Seattle</v>
      </c>
      <c r="I4715" t="str" cm="1">
        <f t="array" ref="I4715">_xlfn.XLOOKUP(Flights[[#This Row],[Destination]],_xlfn._TRO_TRAILING(Airports!A:A),_xlfn._TRO_TRAILING(Airports!E:E),"Code not found")</f>
        <v>WA</v>
      </c>
      <c r="J4715" s="1">
        <v>0.59722222222222221</v>
      </c>
      <c r="K4715">
        <f>HOUR(Flights[[#This Row],[Scheduled Departure]])</f>
        <v>14</v>
      </c>
      <c r="L4715" s="1">
        <v>0.59583333333333333</v>
      </c>
      <c r="M4715">
        <v>-2</v>
      </c>
      <c r="N4715">
        <v>155</v>
      </c>
      <c r="O4715" s="14">
        <f>Flights[[#This Row],[Length (min)]]/60</f>
        <v>2.5833333333333335</v>
      </c>
      <c r="P4715">
        <v>954</v>
      </c>
      <c r="Q4715" s="17">
        <f>IFERROR(Flights[[#This Row],[Distance]]/Flights[[#This Row],[Length (hr)]],"")</f>
        <v>369.29032258064512</v>
      </c>
      <c r="R4715" s="1">
        <v>0.71458333333333335</v>
      </c>
      <c r="S4715" s="1">
        <v>0.70347222222222228</v>
      </c>
      <c r="T4715">
        <v>-16</v>
      </c>
      <c r="U4715" t="str">
        <f>IF(Flights[[#This Row],[Arrival Delay]]="","Cancelled",IF(Flights[[#This Row],[Arrival Delay]]&gt;15,"Delayed","On time"))</f>
        <v>On time</v>
      </c>
      <c r="V4715" t="str">
        <f>IF(Flights[[#This Row],[Status]]&lt;&gt;"Delayed","",IF(Flights[[#This Row],[Arrival Delay]]&gt;120,"Severe",IF(Flights[[#This Row],[Arrival Delay]]&gt;60,"Major","Moderate")))</f>
        <v/>
      </c>
      <c r="X4715" t="str">
        <f>IF(OR(AND(Flights[[#This Row],[Status]]="Cancelled",Flights[[#This Row],[Cancellation Reason]]="Airline/Carrier"),Flights[[#This Row],[Delay Type]]="Severe"),"Yes","No")</f>
        <v>No</v>
      </c>
    </row>
    <row r="4716" spans="1:24" x14ac:dyDescent="0.25">
      <c r="A4716" s="3">
        <v>42349</v>
      </c>
      <c r="B4716">
        <f>WEEKNUM(Flights[[#This Row],[Date]],2)</f>
        <v>50</v>
      </c>
      <c r="C4716">
        <f>WEEKDAY(Flights[[#This Row],[Date]],2)</f>
        <v>5</v>
      </c>
      <c r="D4716" t="s">
        <v>177</v>
      </c>
      <c r="E4716" t="s">
        <v>1987</v>
      </c>
      <c r="F4716" t="s">
        <v>0</v>
      </c>
      <c r="G4716" t="s">
        <v>6</v>
      </c>
      <c r="H4716" t="str">
        <f>_xlfn.XLOOKUP(Flights[[#This Row],[Destination]],Airports!$A$1:$A$77,Airports!$D$1:$D$77,"Code not found")</f>
        <v>Nashville</v>
      </c>
      <c r="I4716" t="str" cm="1">
        <f t="array" ref="I4716">_xlfn.XLOOKUP(Flights[[#This Row],[Destination]],_xlfn._TRO_TRAILING(Airports!A:A),_xlfn._TRO_TRAILING(Airports!E:E),"Code not found")</f>
        <v>TN</v>
      </c>
      <c r="J4716" s="1">
        <v>0.6875</v>
      </c>
      <c r="K4716">
        <f>HOUR(Flights[[#This Row],[Scheduled Departure]])</f>
        <v>16</v>
      </c>
      <c r="L4716" s="1">
        <v>0.67986111111111114</v>
      </c>
      <c r="M4716">
        <v>-11</v>
      </c>
      <c r="N4716">
        <v>235</v>
      </c>
      <c r="O4716" s="14">
        <f>Flights[[#This Row],[Length (min)]]/60</f>
        <v>3.9166666666666665</v>
      </c>
      <c r="P4716">
        <v>1797</v>
      </c>
      <c r="Q4716" s="17">
        <f>IFERROR(Flights[[#This Row],[Distance]]/Flights[[#This Row],[Length (hr)]],"")</f>
        <v>458.80851063829789</v>
      </c>
      <c r="R4716" s="1">
        <v>0.93263888888888891</v>
      </c>
      <c r="S4716" s="1">
        <v>0.92638888888888893</v>
      </c>
      <c r="T4716">
        <v>-9</v>
      </c>
      <c r="U4716" t="str">
        <f>IF(Flights[[#This Row],[Arrival Delay]]="","Cancelled",IF(Flights[[#This Row],[Arrival Delay]]&gt;15,"Delayed","On time"))</f>
        <v>On time</v>
      </c>
      <c r="V4716" t="str">
        <f>IF(Flights[[#This Row],[Status]]&lt;&gt;"Delayed","",IF(Flights[[#This Row],[Arrival Delay]]&gt;120,"Severe",IF(Flights[[#This Row],[Arrival Delay]]&gt;60,"Major","Moderate")))</f>
        <v/>
      </c>
      <c r="X4716" t="str">
        <f>IF(OR(AND(Flights[[#This Row],[Status]]="Cancelled",Flights[[#This Row],[Cancellation Reason]]="Airline/Carrier"),Flights[[#This Row],[Delay Type]]="Severe"),"Yes","No")</f>
        <v>No</v>
      </c>
    </row>
    <row r="4717" spans="1:24" x14ac:dyDescent="0.25">
      <c r="A4717" s="3">
        <v>42349</v>
      </c>
      <c r="B4717">
        <f>WEEKNUM(Flights[[#This Row],[Date]],2)</f>
        <v>50</v>
      </c>
      <c r="C4717">
        <f>WEEKDAY(Flights[[#This Row],[Date]],2)</f>
        <v>5</v>
      </c>
      <c r="D4717" t="s">
        <v>1904</v>
      </c>
      <c r="E4717" t="s">
        <v>1995</v>
      </c>
      <c r="F4717" t="s">
        <v>0</v>
      </c>
      <c r="G4717" t="s">
        <v>15</v>
      </c>
      <c r="H4717" t="str">
        <f>_xlfn.XLOOKUP(Flights[[#This Row],[Destination]],Airports!$A$1:$A$77,Airports!$D$1:$D$77,"Code not found")</f>
        <v>Las Vegas</v>
      </c>
      <c r="I4717" t="str" cm="1">
        <f t="array" ref="I4717">_xlfn.XLOOKUP(Flights[[#This Row],[Destination]],_xlfn._TRO_TRAILING(Airports!A:A),_xlfn._TRO_TRAILING(Airports!E:E),"Code not found")</f>
        <v>NV</v>
      </c>
      <c r="J4717" s="1">
        <v>0.72569444444444442</v>
      </c>
      <c r="K4717">
        <f>HOUR(Flights[[#This Row],[Scheduled Departure]])</f>
        <v>17</v>
      </c>
      <c r="L4717" s="1">
        <v>0.75902777777777775</v>
      </c>
      <c r="M4717">
        <v>48</v>
      </c>
      <c r="N4717">
        <v>71</v>
      </c>
      <c r="O4717" s="14">
        <f>Flights[[#This Row],[Length (min)]]/60</f>
        <v>1.1833333333333333</v>
      </c>
      <c r="P4717">
        <v>236</v>
      </c>
      <c r="Q4717" s="17">
        <f>IFERROR(Flights[[#This Row],[Distance]]/Flights[[#This Row],[Length (hr)]],"")</f>
        <v>199.43661971830986</v>
      </c>
      <c r="R4717" s="1">
        <v>0.76736111111111116</v>
      </c>
      <c r="S4717" s="1">
        <v>0.80833333333333335</v>
      </c>
      <c r="T4717">
        <v>59</v>
      </c>
      <c r="U4717" t="str">
        <f>IF(Flights[[#This Row],[Arrival Delay]]="","Cancelled",IF(Flights[[#This Row],[Arrival Delay]]&gt;15,"Delayed","On time"))</f>
        <v>Delayed</v>
      </c>
      <c r="V4717" t="str">
        <f>IF(Flights[[#This Row],[Status]]&lt;&gt;"Delayed","",IF(Flights[[#This Row],[Arrival Delay]]&gt;120,"Severe",IF(Flights[[#This Row],[Arrival Delay]]&gt;60,"Major","Moderate")))</f>
        <v>Moderate</v>
      </c>
      <c r="X4717" t="str">
        <f>IF(OR(AND(Flights[[#This Row],[Status]]="Cancelled",Flights[[#This Row],[Cancellation Reason]]="Airline/Carrier"),Flights[[#This Row],[Delay Type]]="Severe"),"Yes","No")</f>
        <v>No</v>
      </c>
    </row>
    <row r="4718" spans="1:24" x14ac:dyDescent="0.25">
      <c r="A4718" s="3">
        <v>42349</v>
      </c>
      <c r="B4718">
        <f>WEEKNUM(Flights[[#This Row],[Date]],2)</f>
        <v>50</v>
      </c>
      <c r="C4718">
        <f>WEEKDAY(Flights[[#This Row],[Date]],2)</f>
        <v>5</v>
      </c>
      <c r="D4718" t="s">
        <v>1918</v>
      </c>
      <c r="E4718" t="s">
        <v>1995</v>
      </c>
      <c r="F4718" t="s">
        <v>0</v>
      </c>
      <c r="G4718" t="s">
        <v>335</v>
      </c>
      <c r="H4718" t="str">
        <f>_xlfn.XLOOKUP(Flights[[#This Row],[Destination]],Airports!$A$1:$A$77,Airports!$D$1:$D$77,"Code not found")</f>
        <v>Reno</v>
      </c>
      <c r="I4718" t="str" cm="1">
        <f t="array" ref="I4718">_xlfn.XLOOKUP(Flights[[#This Row],[Destination]],_xlfn._TRO_TRAILING(Airports!A:A),_xlfn._TRO_TRAILING(Airports!E:E),"Code not found")</f>
        <v>NV</v>
      </c>
      <c r="J4718" s="1">
        <v>0.90625</v>
      </c>
      <c r="K4718">
        <f>HOUR(Flights[[#This Row],[Scheduled Departure]])</f>
        <v>21</v>
      </c>
      <c r="L4718" s="1">
        <v>0.90277777777777779</v>
      </c>
      <c r="M4718">
        <v>-5</v>
      </c>
      <c r="N4718">
        <v>78</v>
      </c>
      <c r="O4718" s="14">
        <f>Flights[[#This Row],[Length (min)]]/60</f>
        <v>1.3</v>
      </c>
      <c r="P4718">
        <v>391</v>
      </c>
      <c r="Q4718" s="17">
        <f>IFERROR(Flights[[#This Row],[Distance]]/Flights[[#This Row],[Length (hr)]],"")</f>
        <v>300.76923076923077</v>
      </c>
      <c r="R4718" s="1">
        <v>0.96180555555555558</v>
      </c>
      <c r="S4718" s="1">
        <v>0.95694444444444449</v>
      </c>
      <c r="T4718">
        <v>-7</v>
      </c>
      <c r="U4718" t="str">
        <f>IF(Flights[[#This Row],[Arrival Delay]]="","Cancelled",IF(Flights[[#This Row],[Arrival Delay]]&gt;15,"Delayed","On time"))</f>
        <v>On time</v>
      </c>
      <c r="V4718" t="str">
        <f>IF(Flights[[#This Row],[Status]]&lt;&gt;"Delayed","",IF(Flights[[#This Row],[Arrival Delay]]&gt;120,"Severe",IF(Flights[[#This Row],[Arrival Delay]]&gt;60,"Major","Moderate")))</f>
        <v/>
      </c>
      <c r="X4718" t="str">
        <f>IF(OR(AND(Flights[[#This Row],[Status]]="Cancelled",Flights[[#This Row],[Cancellation Reason]]="Airline/Carrier"),Flights[[#This Row],[Delay Type]]="Severe"),"Yes","No")</f>
        <v>No</v>
      </c>
    </row>
    <row r="4719" spans="1:24" x14ac:dyDescent="0.25">
      <c r="A4719" s="3">
        <v>42349</v>
      </c>
      <c r="B4719">
        <f>WEEKNUM(Flights[[#This Row],[Date]],2)</f>
        <v>50</v>
      </c>
      <c r="C4719">
        <f>WEEKDAY(Flights[[#This Row],[Date]],2)</f>
        <v>5</v>
      </c>
      <c r="D4719" t="s">
        <v>1631</v>
      </c>
      <c r="E4719" t="s">
        <v>1995</v>
      </c>
      <c r="F4719" t="s">
        <v>0</v>
      </c>
      <c r="G4719" t="s">
        <v>318</v>
      </c>
      <c r="H4719" t="str">
        <f>_xlfn.XLOOKUP(Flights[[#This Row],[Destination]],Airports!$A$1:$A$77,Airports!$D$1:$D$77,"Code not found")</f>
        <v>Oakland</v>
      </c>
      <c r="I4719" t="str" cm="1">
        <f t="array" ref="I4719">_xlfn.XLOOKUP(Flights[[#This Row],[Destination]],_xlfn._TRO_TRAILING(Airports!A:A),_xlfn._TRO_TRAILING(Airports!E:E),"Code not found")</f>
        <v>CA</v>
      </c>
      <c r="J4719" s="1">
        <v>0.91319444444444442</v>
      </c>
      <c r="K4719">
        <f>HOUR(Flights[[#This Row],[Scheduled Departure]])</f>
        <v>21</v>
      </c>
      <c r="L4719" s="1">
        <v>0.91041666666666665</v>
      </c>
      <c r="M4719">
        <v>-4</v>
      </c>
      <c r="N4719">
        <v>70</v>
      </c>
      <c r="O4719" s="14">
        <f>Flights[[#This Row],[Length (min)]]/60</f>
        <v>1.1666666666666667</v>
      </c>
      <c r="P4719">
        <v>337</v>
      </c>
      <c r="Q4719" s="17">
        <f>IFERROR(Flights[[#This Row],[Distance]]/Flights[[#This Row],[Length (hr)]],"")</f>
        <v>288.85714285714283</v>
      </c>
      <c r="R4719" s="1">
        <v>0.96527777777777779</v>
      </c>
      <c r="S4719" s="1">
        <v>0.95902777777777781</v>
      </c>
      <c r="T4719">
        <v>-9</v>
      </c>
      <c r="U4719" t="str">
        <f>IF(Flights[[#This Row],[Arrival Delay]]="","Cancelled",IF(Flights[[#This Row],[Arrival Delay]]&gt;15,"Delayed","On time"))</f>
        <v>On time</v>
      </c>
      <c r="V4719" t="str">
        <f>IF(Flights[[#This Row],[Status]]&lt;&gt;"Delayed","",IF(Flights[[#This Row],[Arrival Delay]]&gt;120,"Severe",IF(Flights[[#This Row],[Arrival Delay]]&gt;60,"Major","Moderate")))</f>
        <v/>
      </c>
      <c r="X4719" t="str">
        <f>IF(OR(AND(Flights[[#This Row],[Status]]="Cancelled",Flights[[#This Row],[Cancellation Reason]]="Airline/Carrier"),Flights[[#This Row],[Delay Type]]="Severe"),"Yes","No")</f>
        <v>No</v>
      </c>
    </row>
    <row r="4720" spans="1:24" x14ac:dyDescent="0.25">
      <c r="A4720" s="3">
        <v>42349</v>
      </c>
      <c r="B4720">
        <f>WEEKNUM(Flights[[#This Row],[Date]],2)</f>
        <v>50</v>
      </c>
      <c r="C4720">
        <f>WEEKDAY(Flights[[#This Row],[Date]],2)</f>
        <v>5</v>
      </c>
      <c r="D4720" t="s">
        <v>985</v>
      </c>
      <c r="E4720" t="s">
        <v>1990</v>
      </c>
      <c r="F4720" t="s">
        <v>0</v>
      </c>
      <c r="G4720" t="s">
        <v>4</v>
      </c>
      <c r="H4720" t="str">
        <f>_xlfn.XLOOKUP(Flights[[#This Row],[Destination]],Airports!$A$1:$A$77,Airports!$D$1:$D$77,"Code not found")</f>
        <v>Chicago</v>
      </c>
      <c r="I4720" t="str" cm="1">
        <f t="array" ref="I4720">_xlfn.XLOOKUP(Flights[[#This Row],[Destination]],_xlfn._TRO_TRAILING(Airports!A:A),_xlfn._TRO_TRAILING(Airports!E:E),"Code not found")</f>
        <v>IL</v>
      </c>
      <c r="J4720" s="1">
        <v>0.97361111111111109</v>
      </c>
      <c r="K4720">
        <f>HOUR(Flights[[#This Row],[Scheduled Departure]])</f>
        <v>23</v>
      </c>
      <c r="L4720" s="1">
        <v>0.9819444444444444</v>
      </c>
      <c r="M4720">
        <v>12</v>
      </c>
      <c r="N4720">
        <v>213</v>
      </c>
      <c r="O4720" s="14">
        <f>Flights[[#This Row],[Length (min)]]/60</f>
        <v>3.55</v>
      </c>
      <c r="P4720">
        <v>1744</v>
      </c>
      <c r="Q4720" s="17">
        <f>IFERROR(Flights[[#This Row],[Distance]]/Flights[[#This Row],[Length (hr)]],"")</f>
        <v>491.26760563380282</v>
      </c>
      <c r="R4720" s="1">
        <v>0.22222222222222221</v>
      </c>
      <c r="S4720" s="1">
        <v>0.21319444444444444</v>
      </c>
      <c r="T4720">
        <v>-13</v>
      </c>
      <c r="U4720" t="str">
        <f>IF(Flights[[#This Row],[Arrival Delay]]="","Cancelled",IF(Flights[[#This Row],[Arrival Delay]]&gt;15,"Delayed","On time"))</f>
        <v>On time</v>
      </c>
      <c r="V4720" t="str">
        <f>IF(Flights[[#This Row],[Status]]&lt;&gt;"Delayed","",IF(Flights[[#This Row],[Arrival Delay]]&gt;120,"Severe",IF(Flights[[#This Row],[Arrival Delay]]&gt;60,"Major","Moderate")))</f>
        <v/>
      </c>
      <c r="X4720" t="str">
        <f>IF(OR(AND(Flights[[#This Row],[Status]]="Cancelled",Flights[[#This Row],[Cancellation Reason]]="Airline/Carrier"),Flights[[#This Row],[Delay Type]]="Severe"),"Yes","No")</f>
        <v>No</v>
      </c>
    </row>
    <row r="4721" spans="1:24" x14ac:dyDescent="0.25">
      <c r="A4721" s="3">
        <v>42350</v>
      </c>
      <c r="B4721">
        <f>WEEKNUM(Flights[[#This Row],[Date]],2)</f>
        <v>50</v>
      </c>
      <c r="C4721">
        <f>WEEKDAY(Flights[[#This Row],[Date]],2)</f>
        <v>6</v>
      </c>
      <c r="D4721" t="s">
        <v>1937</v>
      </c>
      <c r="E4721" t="s">
        <v>1995</v>
      </c>
      <c r="F4721" t="s">
        <v>0</v>
      </c>
      <c r="G4721" t="s">
        <v>306</v>
      </c>
      <c r="H4721" t="str">
        <f>_xlfn.XLOOKUP(Flights[[#This Row],[Destination]],Airports!$A$1:$A$77,Airports!$D$1:$D$77,"Code not found")</f>
        <v>Chicago</v>
      </c>
      <c r="I4721" t="str" cm="1">
        <f t="array" ref="I4721">_xlfn.XLOOKUP(Flights[[#This Row],[Destination]],_xlfn._TRO_TRAILING(Airports!A:A),_xlfn._TRO_TRAILING(Airports!E:E),"Code not found")</f>
        <v>IL</v>
      </c>
      <c r="J4721" s="1">
        <v>0.27083333333333331</v>
      </c>
      <c r="K4721">
        <f>HOUR(Flights[[#This Row],[Scheduled Departure]])</f>
        <v>6</v>
      </c>
      <c r="L4721" s="1">
        <v>0.27500000000000002</v>
      </c>
      <c r="M4721">
        <v>6</v>
      </c>
      <c r="N4721">
        <v>235</v>
      </c>
      <c r="O4721" s="14">
        <f>Flights[[#This Row],[Length (min)]]/60</f>
        <v>3.9166666666666665</v>
      </c>
      <c r="P4721">
        <v>1750</v>
      </c>
      <c r="Q4721" s="17">
        <f>IFERROR(Flights[[#This Row],[Distance]]/Flights[[#This Row],[Length (hr)]],"")</f>
        <v>446.80851063829789</v>
      </c>
      <c r="R4721" s="1">
        <v>0.52083333333333337</v>
      </c>
      <c r="S4721" s="1">
        <v>0.52152777777777781</v>
      </c>
      <c r="T4721">
        <v>1</v>
      </c>
      <c r="U4721" t="str">
        <f>IF(Flights[[#This Row],[Arrival Delay]]="","Cancelled",IF(Flights[[#This Row],[Arrival Delay]]&gt;15,"Delayed","On time"))</f>
        <v>On time</v>
      </c>
      <c r="V4721" t="str">
        <f>IF(Flights[[#This Row],[Status]]&lt;&gt;"Delayed","",IF(Flights[[#This Row],[Arrival Delay]]&gt;120,"Severe",IF(Flights[[#This Row],[Arrival Delay]]&gt;60,"Major","Moderate")))</f>
        <v/>
      </c>
      <c r="X4721" t="str">
        <f>IF(OR(AND(Flights[[#This Row],[Status]]="Cancelled",Flights[[#This Row],[Cancellation Reason]]="Airline/Carrier"),Flights[[#This Row],[Delay Type]]="Severe"),"Yes","No")</f>
        <v>No</v>
      </c>
    </row>
    <row r="4722" spans="1:24" x14ac:dyDescent="0.25">
      <c r="A4722" s="3">
        <v>42350</v>
      </c>
      <c r="B4722">
        <f>WEEKNUM(Flights[[#This Row],[Date]],2)</f>
        <v>50</v>
      </c>
      <c r="C4722">
        <f>WEEKDAY(Flights[[#This Row],[Date]],2)</f>
        <v>6</v>
      </c>
      <c r="D4722" t="s">
        <v>130</v>
      </c>
      <c r="E4722" t="s">
        <v>1987</v>
      </c>
      <c r="F4722" t="s">
        <v>0</v>
      </c>
      <c r="G4722" t="s">
        <v>4</v>
      </c>
      <c r="H4722" t="str">
        <f>_xlfn.XLOOKUP(Flights[[#This Row],[Destination]],Airports!$A$1:$A$77,Airports!$D$1:$D$77,"Code not found")</f>
        <v>Chicago</v>
      </c>
      <c r="I4722" t="str" cm="1">
        <f t="array" ref="I4722">_xlfn.XLOOKUP(Flights[[#This Row],[Destination]],_xlfn._TRO_TRAILING(Airports!A:A),_xlfn._TRO_TRAILING(Airports!E:E),"Code not found")</f>
        <v>IL</v>
      </c>
      <c r="J4722" s="1">
        <v>0.3263888888888889</v>
      </c>
      <c r="K4722">
        <f>HOUR(Flights[[#This Row],[Scheduled Departure]])</f>
        <v>7</v>
      </c>
      <c r="L4722" s="1">
        <v>0.32291666666666669</v>
      </c>
      <c r="M4722">
        <v>-5</v>
      </c>
      <c r="N4722">
        <v>239</v>
      </c>
      <c r="O4722" s="14">
        <f>Flights[[#This Row],[Length (min)]]/60</f>
        <v>3.9833333333333334</v>
      </c>
      <c r="P4722">
        <v>1744</v>
      </c>
      <c r="Q4722" s="17">
        <f>IFERROR(Flights[[#This Row],[Distance]]/Flights[[#This Row],[Length (hr)]],"")</f>
        <v>437.82426778242677</v>
      </c>
      <c r="R4722" s="1">
        <v>0.58263888888888893</v>
      </c>
      <c r="S4722" s="1">
        <v>0.57222222222222219</v>
      </c>
      <c r="T4722">
        <v>-15</v>
      </c>
      <c r="U4722" t="str">
        <f>IF(Flights[[#This Row],[Arrival Delay]]="","Cancelled",IF(Flights[[#This Row],[Arrival Delay]]&gt;15,"Delayed","On time"))</f>
        <v>On time</v>
      </c>
      <c r="V4722" t="str">
        <f>IF(Flights[[#This Row],[Status]]&lt;&gt;"Delayed","",IF(Flights[[#This Row],[Arrival Delay]]&gt;120,"Severe",IF(Flights[[#This Row],[Arrival Delay]]&gt;60,"Major","Moderate")))</f>
        <v/>
      </c>
      <c r="X4722" t="str">
        <f>IF(OR(AND(Flights[[#This Row],[Status]]="Cancelled",Flights[[#This Row],[Cancellation Reason]]="Airline/Carrier"),Flights[[#This Row],[Delay Type]]="Severe"),"Yes","No")</f>
        <v>No</v>
      </c>
    </row>
    <row r="4723" spans="1:24" x14ac:dyDescent="0.25">
      <c r="A4723" s="3">
        <v>42350</v>
      </c>
      <c r="B4723">
        <f>WEEKNUM(Flights[[#This Row],[Date]],2)</f>
        <v>50</v>
      </c>
      <c r="C4723">
        <f>WEEKDAY(Flights[[#This Row],[Date]],2)</f>
        <v>6</v>
      </c>
      <c r="D4723" t="s">
        <v>423</v>
      </c>
      <c r="E4723" t="s">
        <v>1997</v>
      </c>
      <c r="F4723" t="s">
        <v>0</v>
      </c>
      <c r="G4723" t="s">
        <v>17</v>
      </c>
      <c r="H4723" t="str">
        <f>_xlfn.XLOOKUP(Flights[[#This Row],[Destination]],Airports!$A$1:$A$77,Airports!$D$1:$D$77,"Code not found")</f>
        <v>Honolulu</v>
      </c>
      <c r="I4723" t="str" cm="1">
        <f t="array" ref="I4723">_xlfn.XLOOKUP(Flights[[#This Row],[Destination]],_xlfn._TRO_TRAILING(Airports!A:A),_xlfn._TRO_TRAILING(Airports!E:E),"Code not found")</f>
        <v>HI</v>
      </c>
      <c r="J4723" s="1">
        <v>0.3576388888888889</v>
      </c>
      <c r="K4723">
        <f>HOUR(Flights[[#This Row],[Scheduled Departure]])</f>
        <v>8</v>
      </c>
      <c r="L4723" s="1">
        <v>0.34930555555555554</v>
      </c>
      <c r="M4723">
        <v>-12</v>
      </c>
      <c r="N4723">
        <v>351</v>
      </c>
      <c r="O4723" s="14">
        <f>Flights[[#This Row],[Length (min)]]/60</f>
        <v>5.85</v>
      </c>
      <c r="P4723">
        <v>2556</v>
      </c>
      <c r="Q4723" s="17">
        <f>IFERROR(Flights[[#This Row],[Distance]]/Flights[[#This Row],[Length (hr)]],"")</f>
        <v>436.92307692307696</v>
      </c>
      <c r="R4723" s="1">
        <v>0.52430555555555558</v>
      </c>
      <c r="S4723" s="1">
        <v>0.50972222222222219</v>
      </c>
      <c r="T4723">
        <v>-21</v>
      </c>
      <c r="U4723" t="str">
        <f>IF(Flights[[#This Row],[Arrival Delay]]="","Cancelled",IF(Flights[[#This Row],[Arrival Delay]]&gt;15,"Delayed","On time"))</f>
        <v>On time</v>
      </c>
      <c r="V4723" t="str">
        <f>IF(Flights[[#This Row],[Status]]&lt;&gt;"Delayed","",IF(Flights[[#This Row],[Arrival Delay]]&gt;120,"Severe",IF(Flights[[#This Row],[Arrival Delay]]&gt;60,"Major","Moderate")))</f>
        <v/>
      </c>
      <c r="X4723" t="str">
        <f>IF(OR(AND(Flights[[#This Row],[Status]]="Cancelled",Flights[[#This Row],[Cancellation Reason]]="Airline/Carrier"),Flights[[#This Row],[Delay Type]]="Severe"),"Yes","No")</f>
        <v>No</v>
      </c>
    </row>
    <row r="4724" spans="1:24" x14ac:dyDescent="0.25">
      <c r="A4724" s="3">
        <v>42350</v>
      </c>
      <c r="B4724">
        <f>WEEKNUM(Flights[[#This Row],[Date]],2)</f>
        <v>50</v>
      </c>
      <c r="C4724">
        <f>WEEKDAY(Flights[[#This Row],[Date]],2)</f>
        <v>6</v>
      </c>
      <c r="D4724" t="s">
        <v>1962</v>
      </c>
      <c r="E4724" t="s">
        <v>1989</v>
      </c>
      <c r="F4724" t="s">
        <v>0</v>
      </c>
      <c r="G4724" t="s">
        <v>12</v>
      </c>
      <c r="H4724" t="str">
        <f>_xlfn.XLOOKUP(Flights[[#This Row],[Destination]],Airports!$A$1:$A$77,Airports!$D$1:$D$77,"Code not found")</f>
        <v>New York</v>
      </c>
      <c r="I4724" t="str" cm="1">
        <f t="array" ref="I4724">_xlfn.XLOOKUP(Flights[[#This Row],[Destination]],_xlfn._TRO_TRAILING(Airports!A:A),_xlfn._TRO_TRAILING(Airports!E:E),"Code not found")</f>
        <v>NY</v>
      </c>
      <c r="J4724" s="1">
        <v>0.3611111111111111</v>
      </c>
      <c r="K4724">
        <f>HOUR(Flights[[#This Row],[Scheduled Departure]])</f>
        <v>8</v>
      </c>
      <c r="L4724" s="1">
        <v>0.35902777777777778</v>
      </c>
      <c r="M4724">
        <v>-3</v>
      </c>
      <c r="N4724">
        <v>307</v>
      </c>
      <c r="O4724" s="14">
        <f>Flights[[#This Row],[Length (min)]]/60</f>
        <v>5.1166666666666663</v>
      </c>
      <c r="P4724">
        <v>2475</v>
      </c>
      <c r="Q4724" s="17">
        <f>IFERROR(Flights[[#This Row],[Distance]]/Flights[[#This Row],[Length (hr)]],"")</f>
        <v>483.71335504885997</v>
      </c>
      <c r="R4724" s="1">
        <v>0.71180555555555558</v>
      </c>
      <c r="S4724" s="1">
        <v>0.69722222222222219</v>
      </c>
      <c r="T4724">
        <v>-21</v>
      </c>
      <c r="U4724" t="str">
        <f>IF(Flights[[#This Row],[Arrival Delay]]="","Cancelled",IF(Flights[[#This Row],[Arrival Delay]]&gt;15,"Delayed","On time"))</f>
        <v>On time</v>
      </c>
      <c r="V4724" t="str">
        <f>IF(Flights[[#This Row],[Status]]&lt;&gt;"Delayed","",IF(Flights[[#This Row],[Arrival Delay]]&gt;120,"Severe",IF(Flights[[#This Row],[Arrival Delay]]&gt;60,"Major","Moderate")))</f>
        <v/>
      </c>
      <c r="X4724" t="str">
        <f>IF(OR(AND(Flights[[#This Row],[Status]]="Cancelled",Flights[[#This Row],[Cancellation Reason]]="Airline/Carrier"),Flights[[#This Row],[Delay Type]]="Severe"),"Yes","No")</f>
        <v>No</v>
      </c>
    </row>
    <row r="4725" spans="1:24" x14ac:dyDescent="0.25">
      <c r="A4725" s="3">
        <v>42350</v>
      </c>
      <c r="B4725">
        <f>WEEKNUM(Flights[[#This Row],[Date]],2)</f>
        <v>50</v>
      </c>
      <c r="C4725">
        <f>WEEKDAY(Flights[[#This Row],[Date]],2)</f>
        <v>6</v>
      </c>
      <c r="D4725" t="s">
        <v>992</v>
      </c>
      <c r="E4725" t="s">
        <v>1990</v>
      </c>
      <c r="F4725" t="s">
        <v>0</v>
      </c>
      <c r="G4725" t="s">
        <v>293</v>
      </c>
      <c r="H4725" t="str">
        <f>_xlfn.XLOOKUP(Flights[[#This Row],[Destination]],Airports!$A$1:$A$77,Airports!$D$1:$D$77,"Code not found")</f>
        <v>Houston</v>
      </c>
      <c r="I4725" t="str" cm="1">
        <f t="array" ref="I4725">_xlfn.XLOOKUP(Flights[[#This Row],[Destination]],_xlfn._TRO_TRAILING(Airports!A:A),_xlfn._TRO_TRAILING(Airports!E:E),"Code not found")</f>
        <v>TX</v>
      </c>
      <c r="J4725" s="1">
        <v>0.38194444444444442</v>
      </c>
      <c r="K4725">
        <f>HOUR(Flights[[#This Row],[Scheduled Departure]])</f>
        <v>9</v>
      </c>
      <c r="L4725" s="1">
        <v>0.37986111111111109</v>
      </c>
      <c r="M4725">
        <v>-3</v>
      </c>
      <c r="N4725">
        <v>189</v>
      </c>
      <c r="O4725" s="14">
        <f>Flights[[#This Row],[Length (min)]]/60</f>
        <v>3.15</v>
      </c>
      <c r="P4725">
        <v>1379</v>
      </c>
      <c r="Q4725" s="17">
        <f>IFERROR(Flights[[#This Row],[Distance]]/Flights[[#This Row],[Length (hr)]],"")</f>
        <v>437.77777777777777</v>
      </c>
      <c r="R4725" s="1">
        <v>0.60347222222222219</v>
      </c>
      <c r="S4725" s="1">
        <v>0.59444444444444444</v>
      </c>
      <c r="T4725">
        <v>-13</v>
      </c>
      <c r="U4725" t="str">
        <f>IF(Flights[[#This Row],[Arrival Delay]]="","Cancelled",IF(Flights[[#This Row],[Arrival Delay]]&gt;15,"Delayed","On time"))</f>
        <v>On time</v>
      </c>
      <c r="V4725" t="str">
        <f>IF(Flights[[#This Row],[Status]]&lt;&gt;"Delayed","",IF(Flights[[#This Row],[Arrival Delay]]&gt;120,"Severe",IF(Flights[[#This Row],[Arrival Delay]]&gt;60,"Major","Moderate")))</f>
        <v/>
      </c>
      <c r="X4725" t="str">
        <f>IF(OR(AND(Flights[[#This Row],[Status]]="Cancelled",Flights[[#This Row],[Cancellation Reason]]="Airline/Carrier"),Flights[[#This Row],[Delay Type]]="Severe"),"Yes","No")</f>
        <v>No</v>
      </c>
    </row>
    <row r="4726" spans="1:24" x14ac:dyDescent="0.25">
      <c r="A4726" s="3">
        <v>42350</v>
      </c>
      <c r="B4726">
        <f>WEEKNUM(Flights[[#This Row],[Date]],2)</f>
        <v>50</v>
      </c>
      <c r="C4726">
        <f>WEEKDAY(Flights[[#This Row],[Date]],2)</f>
        <v>6</v>
      </c>
      <c r="D4726" t="s">
        <v>464</v>
      </c>
      <c r="E4726" t="s">
        <v>1993</v>
      </c>
      <c r="F4726" t="s">
        <v>0</v>
      </c>
      <c r="G4726" t="s">
        <v>4</v>
      </c>
      <c r="H4726" t="str">
        <f>_xlfn.XLOOKUP(Flights[[#This Row],[Destination]],Airports!$A$1:$A$77,Airports!$D$1:$D$77,"Code not found")</f>
        <v>Chicago</v>
      </c>
      <c r="I4726" t="str" cm="1">
        <f t="array" ref="I4726">_xlfn.XLOOKUP(Flights[[#This Row],[Destination]],_xlfn._TRO_TRAILING(Airports!A:A),_xlfn._TRO_TRAILING(Airports!E:E),"Code not found")</f>
        <v>IL</v>
      </c>
      <c r="J4726" s="1">
        <v>0.41458333333333336</v>
      </c>
      <c r="K4726">
        <f>HOUR(Flights[[#This Row],[Scheduled Departure]])</f>
        <v>9</v>
      </c>
      <c r="L4726" s="1">
        <v>0.40972222222222221</v>
      </c>
      <c r="M4726">
        <v>-7</v>
      </c>
      <c r="N4726">
        <v>236</v>
      </c>
      <c r="O4726" s="14">
        <f>Flights[[#This Row],[Length (min)]]/60</f>
        <v>3.9333333333333331</v>
      </c>
      <c r="P4726">
        <v>1744</v>
      </c>
      <c r="Q4726" s="17">
        <f>IFERROR(Flights[[#This Row],[Distance]]/Flights[[#This Row],[Length (hr)]],"")</f>
        <v>443.38983050847457</v>
      </c>
      <c r="R4726" s="1">
        <v>0.66666666666666663</v>
      </c>
      <c r="S4726" s="1">
        <v>0.65694444444444444</v>
      </c>
      <c r="T4726">
        <v>-14</v>
      </c>
      <c r="U4726" t="str">
        <f>IF(Flights[[#This Row],[Arrival Delay]]="","Cancelled",IF(Flights[[#This Row],[Arrival Delay]]&gt;15,"Delayed","On time"))</f>
        <v>On time</v>
      </c>
      <c r="V4726" t="str">
        <f>IF(Flights[[#This Row],[Status]]&lt;&gt;"Delayed","",IF(Flights[[#This Row],[Arrival Delay]]&gt;120,"Severe",IF(Flights[[#This Row],[Arrival Delay]]&gt;60,"Major","Moderate")))</f>
        <v/>
      </c>
      <c r="X4726" t="str">
        <f>IF(OR(AND(Flights[[#This Row],[Status]]="Cancelled",Flights[[#This Row],[Cancellation Reason]]="Airline/Carrier"),Flights[[#This Row],[Delay Type]]="Severe"),"Yes","No")</f>
        <v>No</v>
      </c>
    </row>
    <row r="4727" spans="1:24" x14ac:dyDescent="0.25">
      <c r="A4727" s="3">
        <v>42350</v>
      </c>
      <c r="B4727">
        <f>WEEKNUM(Flights[[#This Row],[Date]],2)</f>
        <v>50</v>
      </c>
      <c r="C4727">
        <f>WEEKDAY(Flights[[#This Row],[Date]],2)</f>
        <v>6</v>
      </c>
      <c r="D4727" t="s">
        <v>1801</v>
      </c>
      <c r="E4727" t="s">
        <v>1990</v>
      </c>
      <c r="F4727" t="s">
        <v>0</v>
      </c>
      <c r="G4727" t="s">
        <v>281</v>
      </c>
      <c r="H4727" t="str">
        <f>_xlfn.XLOOKUP(Flights[[#This Row],[Destination]],Airports!$A$1:$A$77,Airports!$D$1:$D$77,"Code not found")</f>
        <v>Newark</v>
      </c>
      <c r="I4727" t="str" cm="1">
        <f t="array" ref="I4727">_xlfn.XLOOKUP(Flights[[#This Row],[Destination]],_xlfn._TRO_TRAILING(Airports!A:A),_xlfn._TRO_TRAILING(Airports!E:E),"Code not found")</f>
        <v>NJ</v>
      </c>
      <c r="J4727" s="1">
        <v>0.44374999999999998</v>
      </c>
      <c r="K4727">
        <f>HOUR(Flights[[#This Row],[Scheduled Departure]])</f>
        <v>10</v>
      </c>
      <c r="L4727" s="1">
        <v>0.5131944444444444</v>
      </c>
      <c r="M4727">
        <v>100</v>
      </c>
      <c r="N4727">
        <v>291</v>
      </c>
      <c r="O4727" s="14">
        <f>Flights[[#This Row],[Length (min)]]/60</f>
        <v>4.8499999999999996</v>
      </c>
      <c r="P4727">
        <v>2454</v>
      </c>
      <c r="Q4727" s="17">
        <f>IFERROR(Flights[[#This Row],[Distance]]/Flights[[#This Row],[Length (hr)]],"")</f>
        <v>505.97938144329902</v>
      </c>
      <c r="R4727" s="1">
        <v>0.79166666666666663</v>
      </c>
      <c r="S4727" s="1">
        <v>0.84027777777777779</v>
      </c>
      <c r="T4727">
        <v>70</v>
      </c>
      <c r="U4727" t="str">
        <f>IF(Flights[[#This Row],[Arrival Delay]]="","Cancelled",IF(Flights[[#This Row],[Arrival Delay]]&gt;15,"Delayed","On time"))</f>
        <v>Delayed</v>
      </c>
      <c r="V4727" t="str">
        <f>IF(Flights[[#This Row],[Status]]&lt;&gt;"Delayed","",IF(Flights[[#This Row],[Arrival Delay]]&gt;120,"Severe",IF(Flights[[#This Row],[Arrival Delay]]&gt;60,"Major","Moderate")))</f>
        <v>Major</v>
      </c>
      <c r="X4727" t="str">
        <f>IF(OR(AND(Flights[[#This Row],[Status]]="Cancelled",Flights[[#This Row],[Cancellation Reason]]="Airline/Carrier"),Flights[[#This Row],[Delay Type]]="Severe"),"Yes","No")</f>
        <v>No</v>
      </c>
    </row>
    <row r="4728" spans="1:24" x14ac:dyDescent="0.25">
      <c r="A4728" s="3">
        <v>42350</v>
      </c>
      <c r="B4728">
        <f>WEEKNUM(Flights[[#This Row],[Date]],2)</f>
        <v>50</v>
      </c>
      <c r="C4728">
        <f>WEEKDAY(Flights[[#This Row],[Date]],2)</f>
        <v>6</v>
      </c>
      <c r="D4728" t="s">
        <v>61</v>
      </c>
      <c r="E4728" t="s">
        <v>1987</v>
      </c>
      <c r="F4728" t="s">
        <v>0</v>
      </c>
      <c r="G4728" t="s">
        <v>12</v>
      </c>
      <c r="H4728" t="str">
        <f>_xlfn.XLOOKUP(Flights[[#This Row],[Destination]],Airports!$A$1:$A$77,Airports!$D$1:$D$77,"Code not found")</f>
        <v>New York</v>
      </c>
      <c r="I4728" t="str" cm="1">
        <f t="array" ref="I4728">_xlfn.XLOOKUP(Flights[[#This Row],[Destination]],_xlfn._TRO_TRAILING(Airports!A:A),_xlfn._TRO_TRAILING(Airports!E:E),"Code not found")</f>
        <v>NY</v>
      </c>
      <c r="J4728" s="1">
        <v>0.44444444444444442</v>
      </c>
      <c r="K4728">
        <f>HOUR(Flights[[#This Row],[Scheduled Departure]])</f>
        <v>10</v>
      </c>
      <c r="L4728" s="1">
        <v>0.44236111111111109</v>
      </c>
      <c r="M4728">
        <v>-3</v>
      </c>
      <c r="N4728">
        <v>311</v>
      </c>
      <c r="O4728" s="14">
        <f>Flights[[#This Row],[Length (min)]]/60</f>
        <v>5.1833333333333336</v>
      </c>
      <c r="P4728">
        <v>2475</v>
      </c>
      <c r="Q4728" s="17">
        <f>IFERROR(Flights[[#This Row],[Distance]]/Flights[[#This Row],[Length (hr)]],"")</f>
        <v>477.49196141479098</v>
      </c>
      <c r="R4728" s="1">
        <v>0.79722222222222228</v>
      </c>
      <c r="S4728" s="1">
        <v>0.78333333333333333</v>
      </c>
      <c r="T4728">
        <v>-20</v>
      </c>
      <c r="U4728" t="str">
        <f>IF(Flights[[#This Row],[Arrival Delay]]="","Cancelled",IF(Flights[[#This Row],[Arrival Delay]]&gt;15,"Delayed","On time"))</f>
        <v>On time</v>
      </c>
      <c r="V4728" t="str">
        <f>IF(Flights[[#This Row],[Status]]&lt;&gt;"Delayed","",IF(Flights[[#This Row],[Arrival Delay]]&gt;120,"Severe",IF(Flights[[#This Row],[Arrival Delay]]&gt;60,"Major","Moderate")))</f>
        <v/>
      </c>
      <c r="X4728" t="str">
        <f>IF(OR(AND(Flights[[#This Row],[Status]]="Cancelled",Flights[[#This Row],[Cancellation Reason]]="Airline/Carrier"),Flights[[#This Row],[Delay Type]]="Severe"),"Yes","No")</f>
        <v>No</v>
      </c>
    </row>
    <row r="4729" spans="1:24" x14ac:dyDescent="0.25">
      <c r="A4729" s="3">
        <v>42350</v>
      </c>
      <c r="B4729">
        <f>WEEKNUM(Flights[[#This Row],[Date]],2)</f>
        <v>50</v>
      </c>
      <c r="C4729">
        <f>WEEKDAY(Flights[[#This Row],[Date]],2)</f>
        <v>6</v>
      </c>
      <c r="D4729" t="s">
        <v>786</v>
      </c>
      <c r="E4729" t="s">
        <v>1990</v>
      </c>
      <c r="F4729" t="s">
        <v>0</v>
      </c>
      <c r="G4729" t="s">
        <v>4</v>
      </c>
      <c r="H4729" t="str">
        <f>_xlfn.XLOOKUP(Flights[[#This Row],[Destination]],Airports!$A$1:$A$77,Airports!$D$1:$D$77,"Code not found")</f>
        <v>Chicago</v>
      </c>
      <c r="I4729" t="str" cm="1">
        <f t="array" ref="I4729">_xlfn.XLOOKUP(Flights[[#This Row],[Destination]],_xlfn._TRO_TRAILING(Airports!A:A),_xlfn._TRO_TRAILING(Airports!E:E),"Code not found")</f>
        <v>IL</v>
      </c>
      <c r="J4729" s="1">
        <v>0.50624999999999998</v>
      </c>
      <c r="K4729">
        <f>HOUR(Flights[[#This Row],[Scheduled Departure]])</f>
        <v>12</v>
      </c>
      <c r="L4729" s="1">
        <v>0.51111111111111107</v>
      </c>
      <c r="M4729">
        <v>7</v>
      </c>
      <c r="N4729">
        <v>227</v>
      </c>
      <c r="O4729" s="14">
        <f>Flights[[#This Row],[Length (min)]]/60</f>
        <v>3.7833333333333332</v>
      </c>
      <c r="P4729">
        <v>1744</v>
      </c>
      <c r="Q4729" s="17">
        <f>IFERROR(Flights[[#This Row],[Distance]]/Flights[[#This Row],[Length (hr)]],"")</f>
        <v>460.96916299559473</v>
      </c>
      <c r="R4729" s="1">
        <v>0.7631944444444444</v>
      </c>
      <c r="S4729" s="1">
        <v>0.75208333333333333</v>
      </c>
      <c r="T4729">
        <v>-16</v>
      </c>
      <c r="U4729" t="str">
        <f>IF(Flights[[#This Row],[Arrival Delay]]="","Cancelled",IF(Flights[[#This Row],[Arrival Delay]]&gt;15,"Delayed","On time"))</f>
        <v>On time</v>
      </c>
      <c r="V4729" t="str">
        <f>IF(Flights[[#This Row],[Status]]&lt;&gt;"Delayed","",IF(Flights[[#This Row],[Arrival Delay]]&gt;120,"Severe",IF(Flights[[#This Row],[Arrival Delay]]&gt;60,"Major","Moderate")))</f>
        <v/>
      </c>
      <c r="X4729" t="str">
        <f>IF(OR(AND(Flights[[#This Row],[Status]]="Cancelled",Flights[[#This Row],[Cancellation Reason]]="Airline/Carrier"),Flights[[#This Row],[Delay Type]]="Severe"),"Yes","No")</f>
        <v>No</v>
      </c>
    </row>
    <row r="4730" spans="1:24" x14ac:dyDescent="0.25">
      <c r="A4730" s="3">
        <v>42350</v>
      </c>
      <c r="B4730">
        <f>WEEKNUM(Flights[[#This Row],[Date]],2)</f>
        <v>50</v>
      </c>
      <c r="C4730">
        <f>WEEKDAY(Flights[[#This Row],[Date]],2)</f>
        <v>6</v>
      </c>
      <c r="D4730" t="s">
        <v>595</v>
      </c>
      <c r="E4730" t="s">
        <v>1991</v>
      </c>
      <c r="F4730" t="s">
        <v>0</v>
      </c>
      <c r="G4730" t="s">
        <v>344</v>
      </c>
      <c r="H4730" t="str">
        <f>_xlfn.XLOOKUP(Flights[[#This Row],[Destination]],Airports!$A$1:$A$77,Airports!$D$1:$D$77,"Code not found")</f>
        <v>Seattle</v>
      </c>
      <c r="I4730" t="str" cm="1">
        <f t="array" ref="I4730">_xlfn.XLOOKUP(Flights[[#This Row],[Destination]],_xlfn._TRO_TRAILING(Airports!A:A),_xlfn._TRO_TRAILING(Airports!E:E),"Code not found")</f>
        <v>WA</v>
      </c>
      <c r="J4730" s="1">
        <v>0.73611111111111116</v>
      </c>
      <c r="K4730">
        <f>HOUR(Flights[[#This Row],[Scheduled Departure]])</f>
        <v>17</v>
      </c>
      <c r="L4730" s="1">
        <v>0.74722222222222223</v>
      </c>
      <c r="M4730">
        <v>16</v>
      </c>
      <c r="N4730">
        <v>178</v>
      </c>
      <c r="O4730" s="14">
        <f>Flights[[#This Row],[Length (min)]]/60</f>
        <v>2.9666666666666668</v>
      </c>
      <c r="P4730">
        <v>954</v>
      </c>
      <c r="Q4730" s="17">
        <f>IFERROR(Flights[[#This Row],[Distance]]/Flights[[#This Row],[Length (hr)]],"")</f>
        <v>321.57303370786514</v>
      </c>
      <c r="R4730" s="1">
        <v>0.85416666666666663</v>
      </c>
      <c r="S4730" s="1">
        <v>0.87083333333333335</v>
      </c>
      <c r="T4730">
        <v>24</v>
      </c>
      <c r="U4730" t="str">
        <f>IF(Flights[[#This Row],[Arrival Delay]]="","Cancelled",IF(Flights[[#This Row],[Arrival Delay]]&gt;15,"Delayed","On time"))</f>
        <v>Delayed</v>
      </c>
      <c r="V4730" t="str">
        <f>IF(Flights[[#This Row],[Status]]&lt;&gt;"Delayed","",IF(Flights[[#This Row],[Arrival Delay]]&gt;120,"Severe",IF(Flights[[#This Row],[Arrival Delay]]&gt;60,"Major","Moderate")))</f>
        <v>Moderate</v>
      </c>
      <c r="X4730" t="str">
        <f>IF(OR(AND(Flights[[#This Row],[Status]]="Cancelled",Flights[[#This Row],[Cancellation Reason]]="Airline/Carrier"),Flights[[#This Row],[Delay Type]]="Severe"),"Yes","No")</f>
        <v>No</v>
      </c>
    </row>
    <row r="4731" spans="1:24" x14ac:dyDescent="0.25">
      <c r="A4731" s="3">
        <v>42350</v>
      </c>
      <c r="B4731">
        <f>WEEKNUM(Flights[[#This Row],[Date]],2)</f>
        <v>50</v>
      </c>
      <c r="C4731">
        <f>WEEKDAY(Flights[[#This Row],[Date]],2)</f>
        <v>6</v>
      </c>
      <c r="D4731" t="s">
        <v>620</v>
      </c>
      <c r="E4731" t="s">
        <v>1994</v>
      </c>
      <c r="F4731" t="s">
        <v>0</v>
      </c>
      <c r="G4731" t="s">
        <v>343</v>
      </c>
      <c r="H4731" t="str">
        <f>_xlfn.XLOOKUP(Flights[[#This Row],[Destination]],Airports!$A$1:$A$77,Airports!$D$1:$D$77,"Code not found")</f>
        <v>San Luis Obispo</v>
      </c>
      <c r="I4731" t="str" cm="1">
        <f t="array" ref="I4731">_xlfn.XLOOKUP(Flights[[#This Row],[Destination]],_xlfn._TRO_TRAILING(Airports!A:A),_xlfn._TRO_TRAILING(Airports!E:E),"Code not found")</f>
        <v>CA</v>
      </c>
      <c r="J4731" s="1">
        <v>0.79305555555555551</v>
      </c>
      <c r="K4731">
        <f>HOUR(Flights[[#This Row],[Scheduled Departure]])</f>
        <v>19</v>
      </c>
      <c r="L4731" s="1">
        <v>0.78611111111111109</v>
      </c>
      <c r="M4731">
        <v>-10</v>
      </c>
      <c r="N4731">
        <v>61</v>
      </c>
      <c r="O4731" s="14">
        <f>Flights[[#This Row],[Length (min)]]/60</f>
        <v>1.0166666666666666</v>
      </c>
      <c r="P4731">
        <v>156</v>
      </c>
      <c r="Q4731" s="17">
        <f>IFERROR(Flights[[#This Row],[Distance]]/Flights[[#This Row],[Length (hr)]],"")</f>
        <v>153.44262295081967</v>
      </c>
      <c r="R4731" s="1">
        <v>0.83472222222222225</v>
      </c>
      <c r="S4731" s="1">
        <v>0.82847222222222228</v>
      </c>
      <c r="T4731">
        <v>-9</v>
      </c>
      <c r="U4731" t="str">
        <f>IF(Flights[[#This Row],[Arrival Delay]]="","Cancelled",IF(Flights[[#This Row],[Arrival Delay]]&gt;15,"Delayed","On time"))</f>
        <v>On time</v>
      </c>
      <c r="V4731" t="str">
        <f>IF(Flights[[#This Row],[Status]]&lt;&gt;"Delayed","",IF(Flights[[#This Row],[Arrival Delay]]&gt;120,"Severe",IF(Flights[[#This Row],[Arrival Delay]]&gt;60,"Major","Moderate")))</f>
        <v/>
      </c>
      <c r="X4731" t="str">
        <f>IF(OR(AND(Flights[[#This Row],[Status]]="Cancelled",Flights[[#This Row],[Cancellation Reason]]="Airline/Carrier"),Flights[[#This Row],[Delay Type]]="Severe"),"Yes","No")</f>
        <v>No</v>
      </c>
    </row>
    <row r="4732" spans="1:24" x14ac:dyDescent="0.25">
      <c r="A4732" s="3">
        <v>42350</v>
      </c>
      <c r="B4732">
        <f>WEEKNUM(Flights[[#This Row],[Date]],2)</f>
        <v>50</v>
      </c>
      <c r="C4732">
        <f>WEEKDAY(Flights[[#This Row],[Date]],2)</f>
        <v>6</v>
      </c>
      <c r="D4732" t="s">
        <v>631</v>
      </c>
      <c r="E4732" t="s">
        <v>1991</v>
      </c>
      <c r="F4732" t="s">
        <v>0</v>
      </c>
      <c r="G4732" t="s">
        <v>344</v>
      </c>
      <c r="H4732" t="str">
        <f>_xlfn.XLOOKUP(Flights[[#This Row],[Destination]],Airports!$A$1:$A$77,Airports!$D$1:$D$77,"Code not found")</f>
        <v>Seattle</v>
      </c>
      <c r="I4732" t="str" cm="1">
        <f t="array" ref="I4732">_xlfn.XLOOKUP(Flights[[#This Row],[Destination]],_xlfn._TRO_TRAILING(Airports!A:A),_xlfn._TRO_TRAILING(Airports!E:E),"Code not found")</f>
        <v>WA</v>
      </c>
      <c r="J4732" s="1">
        <v>0.8125</v>
      </c>
      <c r="K4732">
        <f>HOUR(Flights[[#This Row],[Scheduled Departure]])</f>
        <v>19</v>
      </c>
      <c r="L4732" s="1">
        <v>0.80694444444444446</v>
      </c>
      <c r="M4732">
        <v>-8</v>
      </c>
      <c r="N4732">
        <v>177</v>
      </c>
      <c r="O4732" s="14">
        <f>Flights[[#This Row],[Length (min)]]/60</f>
        <v>2.95</v>
      </c>
      <c r="P4732">
        <v>954</v>
      </c>
      <c r="Q4732" s="17">
        <f>IFERROR(Flights[[#This Row],[Distance]]/Flights[[#This Row],[Length (hr)]],"")</f>
        <v>323.38983050847457</v>
      </c>
      <c r="R4732" s="1">
        <v>0.92708333333333337</v>
      </c>
      <c r="S4732" s="1">
        <v>0.92986111111111114</v>
      </c>
      <c r="T4732">
        <v>4</v>
      </c>
      <c r="U4732" t="str">
        <f>IF(Flights[[#This Row],[Arrival Delay]]="","Cancelled",IF(Flights[[#This Row],[Arrival Delay]]&gt;15,"Delayed","On time"))</f>
        <v>On time</v>
      </c>
      <c r="V4732" t="str">
        <f>IF(Flights[[#This Row],[Status]]&lt;&gt;"Delayed","",IF(Flights[[#This Row],[Arrival Delay]]&gt;120,"Severe",IF(Flights[[#This Row],[Arrival Delay]]&gt;60,"Major","Moderate")))</f>
        <v/>
      </c>
      <c r="X4732" t="str">
        <f>IF(OR(AND(Flights[[#This Row],[Status]]="Cancelled",Flights[[#This Row],[Cancellation Reason]]="Airline/Carrier"),Flights[[#This Row],[Delay Type]]="Severe"),"Yes","No")</f>
        <v>No</v>
      </c>
    </row>
    <row r="4733" spans="1:24" x14ac:dyDescent="0.25">
      <c r="A4733" s="3">
        <v>42350</v>
      </c>
      <c r="B4733">
        <f>WEEKNUM(Flights[[#This Row],[Date]],2)</f>
        <v>50</v>
      </c>
      <c r="C4733">
        <f>WEEKDAY(Flights[[#This Row],[Date]],2)</f>
        <v>6</v>
      </c>
      <c r="D4733" t="s">
        <v>1783</v>
      </c>
      <c r="E4733" t="s">
        <v>1989</v>
      </c>
      <c r="F4733" t="s">
        <v>0</v>
      </c>
      <c r="G4733" t="s">
        <v>24</v>
      </c>
      <c r="H4733" t="str">
        <f>_xlfn.XLOOKUP(Flights[[#This Row],[Destination]],Airports!$A$1:$A$77,Airports!$D$1:$D$77,"Code not found")</f>
        <v>Portland</v>
      </c>
      <c r="I4733" t="str" cm="1">
        <f t="array" ref="I4733">_xlfn.XLOOKUP(Flights[[#This Row],[Destination]],_xlfn._TRO_TRAILING(Airports!A:A),_xlfn._TRO_TRAILING(Airports!E:E),"Code not found")</f>
        <v>OR</v>
      </c>
      <c r="J4733" s="1">
        <v>0.82986111111111116</v>
      </c>
      <c r="K4733">
        <f>HOUR(Flights[[#This Row],[Scheduled Departure]])</f>
        <v>19</v>
      </c>
      <c r="L4733" s="1">
        <v>0.82638888888888884</v>
      </c>
      <c r="M4733">
        <v>-5</v>
      </c>
      <c r="N4733">
        <v>140</v>
      </c>
      <c r="O4733" s="14">
        <f>Flights[[#This Row],[Length (min)]]/60</f>
        <v>2.3333333333333335</v>
      </c>
      <c r="P4733">
        <v>834</v>
      </c>
      <c r="Q4733" s="17">
        <f>IFERROR(Flights[[#This Row],[Distance]]/Flights[[#This Row],[Length (hr)]],"")</f>
        <v>357.42857142857139</v>
      </c>
      <c r="R4733" s="1">
        <v>0.93541666666666667</v>
      </c>
      <c r="S4733" s="1">
        <v>0.92361111111111116</v>
      </c>
      <c r="T4733">
        <v>-17</v>
      </c>
      <c r="U4733" t="str">
        <f>IF(Flights[[#This Row],[Arrival Delay]]="","Cancelled",IF(Flights[[#This Row],[Arrival Delay]]&gt;15,"Delayed","On time"))</f>
        <v>On time</v>
      </c>
      <c r="V4733" t="str">
        <f>IF(Flights[[#This Row],[Status]]&lt;&gt;"Delayed","",IF(Flights[[#This Row],[Arrival Delay]]&gt;120,"Severe",IF(Flights[[#This Row],[Arrival Delay]]&gt;60,"Major","Moderate")))</f>
        <v/>
      </c>
      <c r="X4733" t="str">
        <f>IF(OR(AND(Flights[[#This Row],[Status]]="Cancelled",Flights[[#This Row],[Cancellation Reason]]="Airline/Carrier"),Flights[[#This Row],[Delay Type]]="Severe"),"Yes","No")</f>
        <v>No</v>
      </c>
    </row>
    <row r="4734" spans="1:24" x14ac:dyDescent="0.25">
      <c r="A4734" s="3">
        <v>42351</v>
      </c>
      <c r="B4734">
        <f>WEEKNUM(Flights[[#This Row],[Date]],2)</f>
        <v>50</v>
      </c>
      <c r="C4734">
        <f>WEEKDAY(Flights[[#This Row],[Date]],2)</f>
        <v>7</v>
      </c>
      <c r="D4734" t="s">
        <v>163</v>
      </c>
      <c r="E4734" t="s">
        <v>1987</v>
      </c>
      <c r="F4734" t="s">
        <v>0</v>
      </c>
      <c r="G4734" t="s">
        <v>10</v>
      </c>
      <c r="H4734" t="str">
        <f>_xlfn.XLOOKUP(Flights[[#This Row],[Destination]],Airports!$A$1:$A$77,Airports!$D$1:$D$77,"Code not found")</f>
        <v>Boston</v>
      </c>
      <c r="I4734" t="str" cm="1">
        <f t="array" ref="I4734">_xlfn.XLOOKUP(Flights[[#This Row],[Destination]],_xlfn._TRO_TRAILING(Airports!A:A),_xlfn._TRO_TRAILING(Airports!E:E),"Code not found")</f>
        <v>MA</v>
      </c>
      <c r="J4734" s="1">
        <v>0.29166666666666669</v>
      </c>
      <c r="K4734">
        <f>HOUR(Flights[[#This Row],[Scheduled Departure]])</f>
        <v>7</v>
      </c>
      <c r="L4734" s="1">
        <v>0.28958333333333336</v>
      </c>
      <c r="M4734">
        <v>-3</v>
      </c>
      <c r="N4734">
        <v>306</v>
      </c>
      <c r="O4734" s="14">
        <f>Flights[[#This Row],[Length (min)]]/60</f>
        <v>5.0999999999999996</v>
      </c>
      <c r="P4734">
        <v>2611</v>
      </c>
      <c r="Q4734" s="17">
        <f>IFERROR(Flights[[#This Row],[Distance]]/Flights[[#This Row],[Length (hr)]],"")</f>
        <v>511.96078431372553</v>
      </c>
      <c r="R4734" s="1">
        <v>0.63680555555555551</v>
      </c>
      <c r="S4734" s="1">
        <v>0.62708333333333333</v>
      </c>
      <c r="T4734">
        <v>-14</v>
      </c>
      <c r="U4734" t="str">
        <f>IF(Flights[[#This Row],[Arrival Delay]]="","Cancelled",IF(Flights[[#This Row],[Arrival Delay]]&gt;15,"Delayed","On time"))</f>
        <v>On time</v>
      </c>
      <c r="V4734" t="str">
        <f>IF(Flights[[#This Row],[Status]]&lt;&gt;"Delayed","",IF(Flights[[#This Row],[Arrival Delay]]&gt;120,"Severe",IF(Flights[[#This Row],[Arrival Delay]]&gt;60,"Major","Moderate")))</f>
        <v/>
      </c>
      <c r="X4734" t="str">
        <f>IF(OR(AND(Flights[[#This Row],[Status]]="Cancelled",Flights[[#This Row],[Cancellation Reason]]="Airline/Carrier"),Flights[[#This Row],[Delay Type]]="Severe"),"Yes","No")</f>
        <v>No</v>
      </c>
    </row>
    <row r="4735" spans="1:24" x14ac:dyDescent="0.25">
      <c r="A4735" s="3">
        <v>42351</v>
      </c>
      <c r="B4735">
        <f>WEEKNUM(Flights[[#This Row],[Date]],2)</f>
        <v>50</v>
      </c>
      <c r="C4735">
        <f>WEEKDAY(Flights[[#This Row],[Date]],2)</f>
        <v>7</v>
      </c>
      <c r="D4735" t="s">
        <v>395</v>
      </c>
      <c r="E4735" t="s">
        <v>1996</v>
      </c>
      <c r="F4735" t="s">
        <v>0</v>
      </c>
      <c r="G4735" t="s">
        <v>12</v>
      </c>
      <c r="H4735" t="str">
        <f>_xlfn.XLOOKUP(Flights[[#This Row],[Destination]],Airports!$A$1:$A$77,Airports!$D$1:$D$77,"Code not found")</f>
        <v>New York</v>
      </c>
      <c r="I4735" t="str" cm="1">
        <f t="array" ref="I4735">_xlfn.XLOOKUP(Flights[[#This Row],[Destination]],_xlfn._TRO_TRAILING(Airports!A:A),_xlfn._TRO_TRAILING(Airports!E:E),"Code not found")</f>
        <v>NY</v>
      </c>
      <c r="J4735" s="1">
        <v>0.31597222222222221</v>
      </c>
      <c r="K4735">
        <f>HOUR(Flights[[#This Row],[Scheduled Departure]])</f>
        <v>7</v>
      </c>
      <c r="L4735" s="1">
        <v>0.31736111111111109</v>
      </c>
      <c r="M4735">
        <v>2</v>
      </c>
      <c r="N4735">
        <v>300</v>
      </c>
      <c r="O4735" s="14">
        <f>Flights[[#This Row],[Length (min)]]/60</f>
        <v>5</v>
      </c>
      <c r="P4735">
        <v>2475</v>
      </c>
      <c r="Q4735" s="17">
        <f>IFERROR(Flights[[#This Row],[Distance]]/Flights[[#This Row],[Length (hr)]],"")</f>
        <v>495</v>
      </c>
      <c r="R4735" s="1">
        <v>0.66319444444444442</v>
      </c>
      <c r="S4735" s="1">
        <v>0.65069444444444446</v>
      </c>
      <c r="T4735">
        <v>-18</v>
      </c>
      <c r="U4735" t="str">
        <f>IF(Flights[[#This Row],[Arrival Delay]]="","Cancelled",IF(Flights[[#This Row],[Arrival Delay]]&gt;15,"Delayed","On time"))</f>
        <v>On time</v>
      </c>
      <c r="V4735" t="str">
        <f>IF(Flights[[#This Row],[Status]]&lt;&gt;"Delayed","",IF(Flights[[#This Row],[Arrival Delay]]&gt;120,"Severe",IF(Flights[[#This Row],[Arrival Delay]]&gt;60,"Major","Moderate")))</f>
        <v/>
      </c>
      <c r="X4735" t="str">
        <f>IF(OR(AND(Flights[[#This Row],[Status]]="Cancelled",Flights[[#This Row],[Cancellation Reason]]="Airline/Carrier"),Flights[[#This Row],[Delay Type]]="Severe"),"Yes","No")</f>
        <v>No</v>
      </c>
    </row>
    <row r="4736" spans="1:24" x14ac:dyDescent="0.25">
      <c r="A4736" s="3">
        <v>42351</v>
      </c>
      <c r="B4736">
        <f>WEEKNUM(Flights[[#This Row],[Date]],2)</f>
        <v>50</v>
      </c>
      <c r="C4736">
        <f>WEEKDAY(Flights[[#This Row],[Date]],2)</f>
        <v>7</v>
      </c>
      <c r="D4736" t="s">
        <v>435</v>
      </c>
      <c r="E4736" t="s">
        <v>1993</v>
      </c>
      <c r="F4736" t="s">
        <v>0</v>
      </c>
      <c r="G4736" t="s">
        <v>314</v>
      </c>
      <c r="H4736" t="str">
        <f>_xlfn.XLOOKUP(Flights[[#This Row],[Destination]],Airports!$A$1:$A$77,Airports!$D$1:$D$77,"Code not found")</f>
        <v>Minneapolis</v>
      </c>
      <c r="I4736" t="str" cm="1">
        <f t="array" ref="I4736">_xlfn.XLOOKUP(Flights[[#This Row],[Destination]],_xlfn._TRO_TRAILING(Airports!A:A),_xlfn._TRO_TRAILING(Airports!E:E),"Code not found")</f>
        <v>MN</v>
      </c>
      <c r="J4736" s="1">
        <v>0.39027777777777778</v>
      </c>
      <c r="K4736">
        <f>HOUR(Flights[[#This Row],[Scheduled Departure]])</f>
        <v>9</v>
      </c>
      <c r="L4736" s="1">
        <v>0.42152777777777778</v>
      </c>
      <c r="M4736">
        <v>45</v>
      </c>
      <c r="N4736">
        <v>203</v>
      </c>
      <c r="O4736" s="14">
        <f>Flights[[#This Row],[Length (min)]]/60</f>
        <v>3.3833333333333333</v>
      </c>
      <c r="P4736">
        <v>1535</v>
      </c>
      <c r="Q4736" s="17">
        <f>IFERROR(Flights[[#This Row],[Distance]]/Flights[[#This Row],[Length (hr)]],"")</f>
        <v>453.69458128078816</v>
      </c>
      <c r="R4736" s="1">
        <v>0.61944444444444446</v>
      </c>
      <c r="S4736" s="1">
        <v>0.64583333333333337</v>
      </c>
      <c r="T4736">
        <v>38</v>
      </c>
      <c r="U4736" t="str">
        <f>IF(Flights[[#This Row],[Arrival Delay]]="","Cancelled",IF(Flights[[#This Row],[Arrival Delay]]&gt;15,"Delayed","On time"))</f>
        <v>Delayed</v>
      </c>
      <c r="V4736" t="str">
        <f>IF(Flights[[#This Row],[Status]]&lt;&gt;"Delayed","",IF(Flights[[#This Row],[Arrival Delay]]&gt;120,"Severe",IF(Flights[[#This Row],[Arrival Delay]]&gt;60,"Major","Moderate")))</f>
        <v>Moderate</v>
      </c>
      <c r="X4736" t="str">
        <f>IF(OR(AND(Flights[[#This Row],[Status]]="Cancelled",Flights[[#This Row],[Cancellation Reason]]="Airline/Carrier"),Flights[[#This Row],[Delay Type]]="Severe"),"Yes","No")</f>
        <v>No</v>
      </c>
    </row>
    <row r="4737" spans="1:24" x14ac:dyDescent="0.25">
      <c r="A4737" s="3">
        <v>42351</v>
      </c>
      <c r="B4737">
        <f>WEEKNUM(Flights[[#This Row],[Date]],2)</f>
        <v>50</v>
      </c>
      <c r="C4737">
        <f>WEEKDAY(Flights[[#This Row],[Date]],2)</f>
        <v>7</v>
      </c>
      <c r="D4737" t="s">
        <v>1964</v>
      </c>
      <c r="E4737" t="s">
        <v>1989</v>
      </c>
      <c r="F4737" t="s">
        <v>0</v>
      </c>
      <c r="G4737" t="s">
        <v>349</v>
      </c>
      <c r="H4737" t="str">
        <f>_xlfn.XLOOKUP(Flights[[#This Row],[Destination]],Airports!$A$1:$A$77,Airports!$D$1:$D$77,"Code not found")</f>
        <v>Salt Lake City</v>
      </c>
      <c r="I4737" t="str" cm="1">
        <f t="array" ref="I4737">_xlfn.XLOOKUP(Flights[[#This Row],[Destination]],_xlfn._TRO_TRAILING(Airports!A:A),_xlfn._TRO_TRAILING(Airports!E:E),"Code not found")</f>
        <v>UT</v>
      </c>
      <c r="J4737" s="1">
        <v>0.42708333333333331</v>
      </c>
      <c r="K4737">
        <f>HOUR(Flights[[#This Row],[Scheduled Departure]])</f>
        <v>10</v>
      </c>
      <c r="L4737" s="1">
        <v>0.42569444444444443</v>
      </c>
      <c r="M4737">
        <v>-2</v>
      </c>
      <c r="N4737">
        <v>107</v>
      </c>
      <c r="O4737" s="14">
        <f>Flights[[#This Row],[Length (min)]]/60</f>
        <v>1.7833333333333334</v>
      </c>
      <c r="P4737">
        <v>590</v>
      </c>
      <c r="Q4737" s="17">
        <f>IFERROR(Flights[[#This Row],[Distance]]/Flights[[#This Row],[Length (hr)]],"")</f>
        <v>330.84112149532706</v>
      </c>
      <c r="R4737" s="1">
        <v>0.54652777777777772</v>
      </c>
      <c r="S4737" s="1">
        <v>0.54166666666666663</v>
      </c>
      <c r="T4737">
        <v>-7</v>
      </c>
      <c r="U4737" t="str">
        <f>IF(Flights[[#This Row],[Arrival Delay]]="","Cancelled",IF(Flights[[#This Row],[Arrival Delay]]&gt;15,"Delayed","On time"))</f>
        <v>On time</v>
      </c>
      <c r="V4737" t="str">
        <f>IF(Flights[[#This Row],[Status]]&lt;&gt;"Delayed","",IF(Flights[[#This Row],[Arrival Delay]]&gt;120,"Severe",IF(Flights[[#This Row],[Arrival Delay]]&gt;60,"Major","Moderate")))</f>
        <v/>
      </c>
      <c r="X4737" t="str">
        <f>IF(OR(AND(Flights[[#This Row],[Status]]="Cancelled",Flights[[#This Row],[Cancellation Reason]]="Airline/Carrier"),Flights[[#This Row],[Delay Type]]="Severe"),"Yes","No")</f>
        <v>No</v>
      </c>
    </row>
    <row r="4738" spans="1:24" x14ac:dyDescent="0.25">
      <c r="A4738" s="3">
        <v>42351</v>
      </c>
      <c r="B4738">
        <f>WEEKNUM(Flights[[#This Row],[Date]],2)</f>
        <v>50</v>
      </c>
      <c r="C4738">
        <f>WEEKDAY(Flights[[#This Row],[Date]],2)</f>
        <v>7</v>
      </c>
      <c r="D4738" t="s">
        <v>413</v>
      </c>
      <c r="E4738" t="s">
        <v>1994</v>
      </c>
      <c r="F4738" t="s">
        <v>0</v>
      </c>
      <c r="G4738" t="s">
        <v>250</v>
      </c>
      <c r="H4738" t="str">
        <f>_xlfn.XLOOKUP(Flights[[#This Row],[Destination]],Airports!$A$1:$A$77,Airports!$D$1:$D$77,"Code not found")</f>
        <v>Aspen</v>
      </c>
      <c r="I4738" t="str" cm="1">
        <f t="array" ref="I4738">_xlfn.XLOOKUP(Flights[[#This Row],[Destination]],_xlfn._TRO_TRAILING(Airports!A:A),_xlfn._TRO_TRAILING(Airports!E:E),"Code not found")</f>
        <v>CO</v>
      </c>
      <c r="J4738" s="1">
        <v>0.47291666666666665</v>
      </c>
      <c r="K4738">
        <f>HOUR(Flights[[#This Row],[Scheduled Departure]])</f>
        <v>11</v>
      </c>
      <c r="L4738" s="1">
        <v>0.47083333333333333</v>
      </c>
      <c r="M4738">
        <v>-3</v>
      </c>
      <c r="N4738">
        <v>112</v>
      </c>
      <c r="O4738" s="14">
        <f>Flights[[#This Row],[Length (min)]]/60</f>
        <v>1.8666666666666667</v>
      </c>
      <c r="P4738">
        <v>737</v>
      </c>
      <c r="Q4738" s="17">
        <f>IFERROR(Flights[[#This Row],[Distance]]/Flights[[#This Row],[Length (hr)]],"")</f>
        <v>394.82142857142856</v>
      </c>
      <c r="R4738" s="1">
        <v>0.60347222222222219</v>
      </c>
      <c r="S4738" s="1">
        <v>0.59027777777777779</v>
      </c>
      <c r="T4738">
        <v>-19</v>
      </c>
      <c r="U4738" t="str">
        <f>IF(Flights[[#This Row],[Arrival Delay]]="","Cancelled",IF(Flights[[#This Row],[Arrival Delay]]&gt;15,"Delayed","On time"))</f>
        <v>On time</v>
      </c>
      <c r="V4738" t="str">
        <f>IF(Flights[[#This Row],[Status]]&lt;&gt;"Delayed","",IF(Flights[[#This Row],[Arrival Delay]]&gt;120,"Severe",IF(Flights[[#This Row],[Arrival Delay]]&gt;60,"Major","Moderate")))</f>
        <v/>
      </c>
      <c r="X4738" t="str">
        <f>IF(OR(AND(Flights[[#This Row],[Status]]="Cancelled",Flights[[#This Row],[Cancellation Reason]]="Airline/Carrier"),Flights[[#This Row],[Delay Type]]="Severe"),"Yes","No")</f>
        <v>No</v>
      </c>
    </row>
    <row r="4739" spans="1:24" x14ac:dyDescent="0.25">
      <c r="A4739" s="3">
        <v>42351</v>
      </c>
      <c r="B4739">
        <f>WEEKNUM(Flights[[#This Row],[Date]],2)</f>
        <v>50</v>
      </c>
      <c r="C4739">
        <f>WEEKDAY(Flights[[#This Row],[Date]],2)</f>
        <v>7</v>
      </c>
      <c r="D4739" t="s">
        <v>141</v>
      </c>
      <c r="E4739" t="s">
        <v>1987</v>
      </c>
      <c r="F4739" t="s">
        <v>0</v>
      </c>
      <c r="G4739" t="s">
        <v>3</v>
      </c>
      <c r="H4739" t="str">
        <f>_xlfn.XLOOKUP(Flights[[#This Row],[Destination]],Airports!$A$1:$A$77,Airports!$D$1:$D$77,"Code not found")</f>
        <v>Dallas</v>
      </c>
      <c r="I4739" t="str" cm="1">
        <f t="array" ref="I4739">_xlfn.XLOOKUP(Flights[[#This Row],[Destination]],_xlfn._TRO_TRAILING(Airports!A:A),_xlfn._TRO_TRAILING(Airports!E:E),"Code not found")</f>
        <v>TX</v>
      </c>
      <c r="J4739" s="1">
        <v>0.53125</v>
      </c>
      <c r="K4739">
        <f>HOUR(Flights[[#This Row],[Scheduled Departure]])</f>
        <v>12</v>
      </c>
      <c r="L4739" s="1">
        <v>0.57222222222222219</v>
      </c>
      <c r="M4739">
        <v>59</v>
      </c>
      <c r="N4739">
        <v>158</v>
      </c>
      <c r="O4739" s="14">
        <f>Flights[[#This Row],[Length (min)]]/60</f>
        <v>2.6333333333333333</v>
      </c>
      <c r="P4739">
        <v>1235</v>
      </c>
      <c r="Q4739" s="17">
        <f>IFERROR(Flights[[#This Row],[Distance]]/Flights[[#This Row],[Length (hr)]],"")</f>
        <v>468.98734177215192</v>
      </c>
      <c r="R4739" s="1">
        <v>0.74375000000000002</v>
      </c>
      <c r="S4739" s="1">
        <v>0.76527777777777772</v>
      </c>
      <c r="T4739">
        <v>31</v>
      </c>
      <c r="U4739" t="str">
        <f>IF(Flights[[#This Row],[Arrival Delay]]="","Cancelled",IF(Flights[[#This Row],[Arrival Delay]]&gt;15,"Delayed","On time"))</f>
        <v>Delayed</v>
      </c>
      <c r="V4739" t="str">
        <f>IF(Flights[[#This Row],[Status]]&lt;&gt;"Delayed","",IF(Flights[[#This Row],[Arrival Delay]]&gt;120,"Severe",IF(Flights[[#This Row],[Arrival Delay]]&gt;60,"Major","Moderate")))</f>
        <v>Moderate</v>
      </c>
      <c r="X4739" t="str">
        <f>IF(OR(AND(Flights[[#This Row],[Status]]="Cancelled",Flights[[#This Row],[Cancellation Reason]]="Airline/Carrier"),Flights[[#This Row],[Delay Type]]="Severe"),"Yes","No")</f>
        <v>No</v>
      </c>
    </row>
    <row r="4740" spans="1:24" x14ac:dyDescent="0.25">
      <c r="A4740" s="3">
        <v>42351</v>
      </c>
      <c r="B4740">
        <f>WEEKNUM(Flights[[#This Row],[Date]],2)</f>
        <v>50</v>
      </c>
      <c r="C4740">
        <f>WEEKDAY(Flights[[#This Row],[Date]],2)</f>
        <v>7</v>
      </c>
      <c r="D4740" t="s">
        <v>809</v>
      </c>
      <c r="E4740" t="s">
        <v>1989</v>
      </c>
      <c r="F4740" t="s">
        <v>0</v>
      </c>
      <c r="G4740" t="s">
        <v>276</v>
      </c>
      <c r="H4740" t="str">
        <f>_xlfn.XLOOKUP(Flights[[#This Row],[Destination]],Airports!$A$1:$A$77,Airports!$D$1:$D$77,"Code not found")</f>
        <v>Detroit</v>
      </c>
      <c r="I4740" t="str" cm="1">
        <f t="array" ref="I4740">_xlfn.XLOOKUP(Flights[[#This Row],[Destination]],_xlfn._TRO_TRAILING(Airports!A:A),_xlfn._TRO_TRAILING(Airports!E:E),"Code not found")</f>
        <v>MI</v>
      </c>
      <c r="J4740" s="1">
        <v>0.57291666666666663</v>
      </c>
      <c r="K4740">
        <f>HOUR(Flights[[#This Row],[Scheduled Departure]])</f>
        <v>13</v>
      </c>
      <c r="L4740" s="1">
        <v>0.57291666666666663</v>
      </c>
      <c r="M4740">
        <v>0</v>
      </c>
      <c r="N4740">
        <v>254</v>
      </c>
      <c r="O4740" s="14">
        <f>Flights[[#This Row],[Length (min)]]/60</f>
        <v>4.2333333333333334</v>
      </c>
      <c r="P4740">
        <v>1979</v>
      </c>
      <c r="Q4740" s="17">
        <f>IFERROR(Flights[[#This Row],[Distance]]/Flights[[#This Row],[Length (hr)]],"")</f>
        <v>467.48031496062993</v>
      </c>
      <c r="R4740" s="1">
        <v>0.88541666666666663</v>
      </c>
      <c r="S4740" s="1">
        <v>0.87430555555555556</v>
      </c>
      <c r="T4740">
        <v>-16</v>
      </c>
      <c r="U4740" t="str">
        <f>IF(Flights[[#This Row],[Arrival Delay]]="","Cancelled",IF(Flights[[#This Row],[Arrival Delay]]&gt;15,"Delayed","On time"))</f>
        <v>On time</v>
      </c>
      <c r="V4740" t="str">
        <f>IF(Flights[[#This Row],[Status]]&lt;&gt;"Delayed","",IF(Flights[[#This Row],[Arrival Delay]]&gt;120,"Severe",IF(Flights[[#This Row],[Arrival Delay]]&gt;60,"Major","Moderate")))</f>
        <v/>
      </c>
      <c r="X4740" t="str">
        <f>IF(OR(AND(Flights[[#This Row],[Status]]="Cancelled",Flights[[#This Row],[Cancellation Reason]]="Airline/Carrier"),Flights[[#This Row],[Delay Type]]="Severe"),"Yes","No")</f>
        <v>No</v>
      </c>
    </row>
    <row r="4741" spans="1:24" x14ac:dyDescent="0.25">
      <c r="A4741" s="3">
        <v>42351</v>
      </c>
      <c r="B4741">
        <f>WEEKNUM(Flights[[#This Row],[Date]],2)</f>
        <v>50</v>
      </c>
      <c r="C4741">
        <f>WEEKDAY(Flights[[#This Row],[Date]],2)</f>
        <v>7</v>
      </c>
      <c r="D4741" t="s">
        <v>1889</v>
      </c>
      <c r="E4741" t="s">
        <v>1995</v>
      </c>
      <c r="F4741" t="s">
        <v>0</v>
      </c>
      <c r="G4741" t="s">
        <v>311</v>
      </c>
      <c r="H4741" t="str">
        <f>_xlfn.XLOOKUP(Flights[[#This Row],[Destination]],Airports!$A$1:$A$77,Airports!$D$1:$D$77,"Code not found")</f>
        <v>Milwaukee</v>
      </c>
      <c r="I4741" t="str" cm="1">
        <f t="array" ref="I4741">_xlfn.XLOOKUP(Flights[[#This Row],[Destination]],_xlfn._TRO_TRAILING(Airports!A:A),_xlfn._TRO_TRAILING(Airports!E:E),"Code not found")</f>
        <v>WI</v>
      </c>
      <c r="J4741" s="1">
        <v>0.59375</v>
      </c>
      <c r="K4741">
        <f>HOUR(Flights[[#This Row],[Scheduled Departure]])</f>
        <v>14</v>
      </c>
      <c r="L4741" s="1">
        <v>0.59791666666666665</v>
      </c>
      <c r="M4741">
        <v>6</v>
      </c>
      <c r="N4741">
        <v>221</v>
      </c>
      <c r="O4741" s="14">
        <f>Flights[[#This Row],[Length (min)]]/60</f>
        <v>3.6833333333333331</v>
      </c>
      <c r="P4741">
        <v>1756</v>
      </c>
      <c r="Q4741" s="17">
        <f>IFERROR(Flights[[#This Row],[Distance]]/Flights[[#This Row],[Length (hr)]],"")</f>
        <v>476.74208144796381</v>
      </c>
      <c r="R4741" s="1">
        <v>0.83680555555555558</v>
      </c>
      <c r="S4741" s="1">
        <v>0.83472222222222225</v>
      </c>
      <c r="T4741">
        <v>-3</v>
      </c>
      <c r="U4741" t="str">
        <f>IF(Flights[[#This Row],[Arrival Delay]]="","Cancelled",IF(Flights[[#This Row],[Arrival Delay]]&gt;15,"Delayed","On time"))</f>
        <v>On time</v>
      </c>
      <c r="V4741" t="str">
        <f>IF(Flights[[#This Row],[Status]]&lt;&gt;"Delayed","",IF(Flights[[#This Row],[Arrival Delay]]&gt;120,"Severe",IF(Flights[[#This Row],[Arrival Delay]]&gt;60,"Major","Moderate")))</f>
        <v/>
      </c>
      <c r="X4741" t="str">
        <f>IF(OR(AND(Flights[[#This Row],[Status]]="Cancelled",Flights[[#This Row],[Cancellation Reason]]="Airline/Carrier"),Flights[[#This Row],[Delay Type]]="Severe"),"Yes","No")</f>
        <v>No</v>
      </c>
    </row>
    <row r="4742" spans="1:24" x14ac:dyDescent="0.25">
      <c r="A4742" s="3">
        <v>42351</v>
      </c>
      <c r="B4742">
        <f>WEEKNUM(Flights[[#This Row],[Date]],2)</f>
        <v>50</v>
      </c>
      <c r="C4742">
        <f>WEEKDAY(Flights[[#This Row],[Date]],2)</f>
        <v>7</v>
      </c>
      <c r="D4742" t="s">
        <v>178</v>
      </c>
      <c r="E4742" t="s">
        <v>1987</v>
      </c>
      <c r="F4742" t="s">
        <v>0</v>
      </c>
      <c r="G4742" t="s">
        <v>4</v>
      </c>
      <c r="H4742" t="str">
        <f>_xlfn.XLOOKUP(Flights[[#This Row],[Destination]],Airports!$A$1:$A$77,Airports!$D$1:$D$77,"Code not found")</f>
        <v>Chicago</v>
      </c>
      <c r="I4742" t="str" cm="1">
        <f t="array" ref="I4742">_xlfn.XLOOKUP(Flights[[#This Row],[Destination]],_xlfn._TRO_TRAILING(Airports!A:A),_xlfn._TRO_TRAILING(Airports!E:E),"Code not found")</f>
        <v>IL</v>
      </c>
      <c r="J4742" s="1">
        <v>0.60763888888888884</v>
      </c>
      <c r="K4742">
        <f>HOUR(Flights[[#This Row],[Scheduled Departure]])</f>
        <v>14</v>
      </c>
      <c r="L4742" s="1">
        <v>0.6069444444444444</v>
      </c>
      <c r="M4742">
        <v>-1</v>
      </c>
      <c r="N4742">
        <v>244</v>
      </c>
      <c r="O4742" s="14">
        <f>Flights[[#This Row],[Length (min)]]/60</f>
        <v>4.0666666666666664</v>
      </c>
      <c r="P4742">
        <v>1744</v>
      </c>
      <c r="Q4742" s="17">
        <f>IFERROR(Flights[[#This Row],[Distance]]/Flights[[#This Row],[Length (hr)]],"")</f>
        <v>428.85245901639348</v>
      </c>
      <c r="R4742" s="1">
        <v>0.86597222222222225</v>
      </c>
      <c r="S4742" s="1">
        <v>0.85972222222222228</v>
      </c>
      <c r="T4742">
        <v>-9</v>
      </c>
      <c r="U4742" t="str">
        <f>IF(Flights[[#This Row],[Arrival Delay]]="","Cancelled",IF(Flights[[#This Row],[Arrival Delay]]&gt;15,"Delayed","On time"))</f>
        <v>On time</v>
      </c>
      <c r="V4742" t="str">
        <f>IF(Flights[[#This Row],[Status]]&lt;&gt;"Delayed","",IF(Flights[[#This Row],[Arrival Delay]]&gt;120,"Severe",IF(Flights[[#This Row],[Arrival Delay]]&gt;60,"Major","Moderate")))</f>
        <v/>
      </c>
      <c r="X4742" t="str">
        <f>IF(OR(AND(Flights[[#This Row],[Status]]="Cancelled",Flights[[#This Row],[Cancellation Reason]]="Airline/Carrier"),Flights[[#This Row],[Delay Type]]="Severe"),"Yes","No")</f>
        <v>No</v>
      </c>
    </row>
    <row r="4743" spans="1:24" x14ac:dyDescent="0.25">
      <c r="A4743" s="3">
        <v>42351</v>
      </c>
      <c r="B4743">
        <f>WEEKNUM(Flights[[#This Row],[Date]],2)</f>
        <v>50</v>
      </c>
      <c r="C4743">
        <f>WEEKDAY(Flights[[#This Row],[Date]],2)</f>
        <v>7</v>
      </c>
      <c r="D4743" t="s">
        <v>1892</v>
      </c>
      <c r="E4743" t="s">
        <v>1995</v>
      </c>
      <c r="F4743" t="s">
        <v>0</v>
      </c>
      <c r="G4743" t="s">
        <v>26</v>
      </c>
      <c r="H4743" t="str">
        <f>_xlfn.XLOOKUP(Flights[[#This Row],[Destination]],Airports!$A$1:$A$77,Airports!$D$1:$D$77,"Code not found")</f>
        <v>Atlanta</v>
      </c>
      <c r="I4743" t="str" cm="1">
        <f t="array" ref="I4743">_xlfn.XLOOKUP(Flights[[#This Row],[Destination]],_xlfn._TRO_TRAILING(Airports!A:A),_xlfn._TRO_TRAILING(Airports!E:E),"Code not found")</f>
        <v>GA</v>
      </c>
      <c r="J4743" s="1">
        <v>0.61111111111111116</v>
      </c>
      <c r="K4743">
        <f>HOUR(Flights[[#This Row],[Scheduled Departure]])</f>
        <v>14</v>
      </c>
      <c r="L4743" s="1">
        <v>0.625</v>
      </c>
      <c r="M4743">
        <v>20</v>
      </c>
      <c r="N4743">
        <v>232</v>
      </c>
      <c r="O4743" s="14">
        <f>Flights[[#This Row],[Length (min)]]/60</f>
        <v>3.8666666666666667</v>
      </c>
      <c r="P4743">
        <v>1947</v>
      </c>
      <c r="Q4743" s="17">
        <f>IFERROR(Flights[[#This Row],[Distance]]/Flights[[#This Row],[Length (hr)]],"")</f>
        <v>503.5344827586207</v>
      </c>
      <c r="R4743" s="1">
        <v>0.90972222222222221</v>
      </c>
      <c r="S4743" s="1">
        <v>0.91111111111111109</v>
      </c>
      <c r="T4743">
        <v>2</v>
      </c>
      <c r="U4743" t="str">
        <f>IF(Flights[[#This Row],[Arrival Delay]]="","Cancelled",IF(Flights[[#This Row],[Arrival Delay]]&gt;15,"Delayed","On time"))</f>
        <v>On time</v>
      </c>
      <c r="V4743" t="str">
        <f>IF(Flights[[#This Row],[Status]]&lt;&gt;"Delayed","",IF(Flights[[#This Row],[Arrival Delay]]&gt;120,"Severe",IF(Flights[[#This Row],[Arrival Delay]]&gt;60,"Major","Moderate")))</f>
        <v/>
      </c>
      <c r="X4743" t="str">
        <f>IF(OR(AND(Flights[[#This Row],[Status]]="Cancelled",Flights[[#This Row],[Cancellation Reason]]="Airline/Carrier"),Flights[[#This Row],[Delay Type]]="Severe"),"Yes","No")</f>
        <v>No</v>
      </c>
    </row>
    <row r="4744" spans="1:24" x14ac:dyDescent="0.25">
      <c r="A4744" s="3">
        <v>42351</v>
      </c>
      <c r="B4744">
        <f>WEEKNUM(Flights[[#This Row],[Date]],2)</f>
        <v>50</v>
      </c>
      <c r="C4744">
        <f>WEEKDAY(Flights[[#This Row],[Date]],2)</f>
        <v>7</v>
      </c>
      <c r="D4744" t="s">
        <v>1305</v>
      </c>
      <c r="E4744" t="s">
        <v>1995</v>
      </c>
      <c r="F4744" t="s">
        <v>0</v>
      </c>
      <c r="G4744" t="s">
        <v>29</v>
      </c>
      <c r="H4744" t="str">
        <f>_xlfn.XLOOKUP(Flights[[#This Row],[Destination]],Airports!$A$1:$A$77,Airports!$D$1:$D$77,"Code not found")</f>
        <v>Phoenix</v>
      </c>
      <c r="I4744" t="str" cm="1">
        <f t="array" ref="I4744">_xlfn.XLOOKUP(Flights[[#This Row],[Destination]],_xlfn._TRO_TRAILING(Airports!A:A),_xlfn._TRO_TRAILING(Airports!E:E),"Code not found")</f>
        <v>AZ</v>
      </c>
      <c r="J4744" s="1">
        <v>0.65972222222222221</v>
      </c>
      <c r="K4744">
        <f>HOUR(Flights[[#This Row],[Scheduled Departure]])</f>
        <v>15</v>
      </c>
      <c r="L4744" s="1">
        <v>0.68888888888888888</v>
      </c>
      <c r="M4744">
        <v>42</v>
      </c>
      <c r="N4744">
        <v>74</v>
      </c>
      <c r="O4744" s="14">
        <f>Flights[[#This Row],[Length (min)]]/60</f>
        <v>1.2333333333333334</v>
      </c>
      <c r="P4744">
        <v>370</v>
      </c>
      <c r="Q4744" s="17">
        <f>IFERROR(Flights[[#This Row],[Distance]]/Flights[[#This Row],[Length (hr)]],"")</f>
        <v>300</v>
      </c>
      <c r="R4744" s="1">
        <v>0.75347222222222221</v>
      </c>
      <c r="S4744" s="1">
        <v>0.78194444444444444</v>
      </c>
      <c r="T4744">
        <v>41</v>
      </c>
      <c r="U4744" t="str">
        <f>IF(Flights[[#This Row],[Arrival Delay]]="","Cancelled",IF(Flights[[#This Row],[Arrival Delay]]&gt;15,"Delayed","On time"))</f>
        <v>Delayed</v>
      </c>
      <c r="V4744" t="str">
        <f>IF(Flights[[#This Row],[Status]]&lt;&gt;"Delayed","",IF(Flights[[#This Row],[Arrival Delay]]&gt;120,"Severe",IF(Flights[[#This Row],[Arrival Delay]]&gt;60,"Major","Moderate")))</f>
        <v>Moderate</v>
      </c>
      <c r="X4744" t="str">
        <f>IF(OR(AND(Flights[[#This Row],[Status]]="Cancelled",Flights[[#This Row],[Cancellation Reason]]="Airline/Carrier"),Flights[[#This Row],[Delay Type]]="Severe"),"Yes","No")</f>
        <v>No</v>
      </c>
    </row>
    <row r="4745" spans="1:24" x14ac:dyDescent="0.25">
      <c r="A4745" s="3">
        <v>42351</v>
      </c>
      <c r="B4745">
        <f>WEEKNUM(Flights[[#This Row],[Date]],2)</f>
        <v>50</v>
      </c>
      <c r="C4745">
        <f>WEEKDAY(Flights[[#This Row],[Date]],2)</f>
        <v>7</v>
      </c>
      <c r="D4745" t="s">
        <v>1898</v>
      </c>
      <c r="E4745" t="s">
        <v>1995</v>
      </c>
      <c r="F4745" t="s">
        <v>0</v>
      </c>
      <c r="G4745" t="s">
        <v>303</v>
      </c>
      <c r="H4745" t="str">
        <f>_xlfn.XLOOKUP(Flights[[#This Row],[Destination]],Airports!$A$1:$A$77,Airports!$D$1:$D$77,"Code not found")</f>
        <v>Kansas City</v>
      </c>
      <c r="I4745" t="str" cm="1">
        <f t="array" ref="I4745">_xlfn.XLOOKUP(Flights[[#This Row],[Destination]],_xlfn._TRO_TRAILING(Airports!A:A),_xlfn._TRO_TRAILING(Airports!E:E),"Code not found")</f>
        <v>MO</v>
      </c>
      <c r="J4745" s="1">
        <v>0.67708333333333337</v>
      </c>
      <c r="K4745">
        <f>HOUR(Flights[[#This Row],[Scheduled Departure]])</f>
        <v>16</v>
      </c>
      <c r="L4745" s="1">
        <v>0.68541666666666667</v>
      </c>
      <c r="M4745">
        <v>12</v>
      </c>
      <c r="N4745">
        <v>175</v>
      </c>
      <c r="O4745" s="14">
        <f>Flights[[#This Row],[Length (min)]]/60</f>
        <v>2.9166666666666665</v>
      </c>
      <c r="P4745">
        <v>1363</v>
      </c>
      <c r="Q4745" s="17">
        <f>IFERROR(Flights[[#This Row],[Distance]]/Flights[[#This Row],[Length (hr)]],"")</f>
        <v>467.31428571428575</v>
      </c>
      <c r="R4745" s="1">
        <v>0.88888888888888884</v>
      </c>
      <c r="S4745" s="1">
        <v>0.89027777777777772</v>
      </c>
      <c r="T4745">
        <v>2</v>
      </c>
      <c r="U4745" t="str">
        <f>IF(Flights[[#This Row],[Arrival Delay]]="","Cancelled",IF(Flights[[#This Row],[Arrival Delay]]&gt;15,"Delayed","On time"))</f>
        <v>On time</v>
      </c>
      <c r="V4745" t="str">
        <f>IF(Flights[[#This Row],[Status]]&lt;&gt;"Delayed","",IF(Flights[[#This Row],[Arrival Delay]]&gt;120,"Severe",IF(Flights[[#This Row],[Arrival Delay]]&gt;60,"Major","Moderate")))</f>
        <v/>
      </c>
      <c r="X4745" t="str">
        <f>IF(OR(AND(Flights[[#This Row],[Status]]="Cancelled",Flights[[#This Row],[Cancellation Reason]]="Airline/Carrier"),Flights[[#This Row],[Delay Type]]="Severe"),"Yes","No")</f>
        <v>No</v>
      </c>
    </row>
    <row r="4746" spans="1:24" x14ac:dyDescent="0.25">
      <c r="A4746" s="3">
        <v>42351</v>
      </c>
      <c r="B4746">
        <f>WEEKNUM(Flights[[#This Row],[Date]],2)</f>
        <v>50</v>
      </c>
      <c r="C4746">
        <f>WEEKDAY(Flights[[#This Row],[Date]],2)</f>
        <v>7</v>
      </c>
      <c r="D4746" t="s">
        <v>97</v>
      </c>
      <c r="E4746" t="s">
        <v>1987</v>
      </c>
      <c r="F4746" t="s">
        <v>0</v>
      </c>
      <c r="G4746" t="s">
        <v>17</v>
      </c>
      <c r="H4746" t="str">
        <f>_xlfn.XLOOKUP(Flights[[#This Row],[Destination]],Airports!$A$1:$A$77,Airports!$D$1:$D$77,"Code not found")</f>
        <v>Honolulu</v>
      </c>
      <c r="I4746" t="str" cm="1">
        <f t="array" ref="I4746">_xlfn.XLOOKUP(Flights[[#This Row],[Destination]],_xlfn._TRO_TRAILING(Airports!A:A),_xlfn._TRO_TRAILING(Airports!E:E),"Code not found")</f>
        <v>HI</v>
      </c>
      <c r="J4746" s="1">
        <v>0.78125</v>
      </c>
      <c r="K4746">
        <f>HOUR(Flights[[#This Row],[Scheduled Departure]])</f>
        <v>18</v>
      </c>
      <c r="L4746" s="1">
        <v>0.79097222222222219</v>
      </c>
      <c r="M4746">
        <v>14</v>
      </c>
      <c r="N4746">
        <v>351</v>
      </c>
      <c r="O4746" s="14">
        <f>Flights[[#This Row],[Length (min)]]/60</f>
        <v>5.85</v>
      </c>
      <c r="P4746">
        <v>2556</v>
      </c>
      <c r="Q4746" s="17">
        <f>IFERROR(Flights[[#This Row],[Distance]]/Flights[[#This Row],[Length (hr)]],"")</f>
        <v>436.92307692307696</v>
      </c>
      <c r="R4746" s="1">
        <v>0.9506944444444444</v>
      </c>
      <c r="S4746" s="1">
        <v>0.95138888888888884</v>
      </c>
      <c r="T4746">
        <v>1</v>
      </c>
      <c r="U4746" t="str">
        <f>IF(Flights[[#This Row],[Arrival Delay]]="","Cancelled",IF(Flights[[#This Row],[Arrival Delay]]&gt;15,"Delayed","On time"))</f>
        <v>On time</v>
      </c>
      <c r="V4746" t="str">
        <f>IF(Flights[[#This Row],[Status]]&lt;&gt;"Delayed","",IF(Flights[[#This Row],[Arrival Delay]]&gt;120,"Severe",IF(Flights[[#This Row],[Arrival Delay]]&gt;60,"Major","Moderate")))</f>
        <v/>
      </c>
      <c r="X4746" t="str">
        <f>IF(OR(AND(Flights[[#This Row],[Status]]="Cancelled",Flights[[#This Row],[Cancellation Reason]]="Airline/Carrier"),Flights[[#This Row],[Delay Type]]="Severe"),"Yes","No")</f>
        <v>No</v>
      </c>
    </row>
    <row r="4747" spans="1:24" x14ac:dyDescent="0.25">
      <c r="A4747" s="3">
        <v>42351</v>
      </c>
      <c r="B4747">
        <f>WEEKNUM(Flights[[#This Row],[Date]],2)</f>
        <v>50</v>
      </c>
      <c r="C4747">
        <f>WEEKDAY(Flights[[#This Row],[Date]],2)</f>
        <v>7</v>
      </c>
      <c r="D4747" t="s">
        <v>1910</v>
      </c>
      <c r="E4747" t="s">
        <v>1995</v>
      </c>
      <c r="F4747" t="s">
        <v>0</v>
      </c>
      <c r="G4747" t="s">
        <v>349</v>
      </c>
      <c r="H4747" t="str">
        <f>_xlfn.XLOOKUP(Flights[[#This Row],[Destination]],Airports!$A$1:$A$77,Airports!$D$1:$D$77,"Code not found")</f>
        <v>Salt Lake City</v>
      </c>
      <c r="I4747" t="str" cm="1">
        <f t="array" ref="I4747">_xlfn.XLOOKUP(Flights[[#This Row],[Destination]],_xlfn._TRO_TRAILING(Airports!A:A),_xlfn._TRO_TRAILING(Airports!E:E),"Code not found")</f>
        <v>UT</v>
      </c>
      <c r="J4747" s="1">
        <v>0.79861111111111116</v>
      </c>
      <c r="K4747">
        <f>HOUR(Flights[[#This Row],[Scheduled Departure]])</f>
        <v>19</v>
      </c>
      <c r="L4747" s="1">
        <v>0.85</v>
      </c>
      <c r="M4747">
        <v>74</v>
      </c>
      <c r="N4747">
        <v>91</v>
      </c>
      <c r="O4747" s="14">
        <f>Flights[[#This Row],[Length (min)]]/60</f>
        <v>1.5166666666666666</v>
      </c>
      <c r="P4747">
        <v>590</v>
      </c>
      <c r="Q4747" s="17">
        <f>IFERROR(Flights[[#This Row],[Distance]]/Flights[[#This Row],[Length (hr)]],"")</f>
        <v>389.01098901098902</v>
      </c>
      <c r="R4747" s="1">
        <v>0.91319444444444442</v>
      </c>
      <c r="S4747" s="1">
        <v>0.95486111111111116</v>
      </c>
      <c r="T4747">
        <v>60</v>
      </c>
      <c r="U4747" t="str">
        <f>IF(Flights[[#This Row],[Arrival Delay]]="","Cancelled",IF(Flights[[#This Row],[Arrival Delay]]&gt;15,"Delayed","On time"))</f>
        <v>Delayed</v>
      </c>
      <c r="V4747" t="str">
        <f>IF(Flights[[#This Row],[Status]]&lt;&gt;"Delayed","",IF(Flights[[#This Row],[Arrival Delay]]&gt;120,"Severe",IF(Flights[[#This Row],[Arrival Delay]]&gt;60,"Major","Moderate")))</f>
        <v>Moderate</v>
      </c>
      <c r="X4747" t="str">
        <f>IF(OR(AND(Flights[[#This Row],[Status]]="Cancelled",Flights[[#This Row],[Cancellation Reason]]="Airline/Carrier"),Flights[[#This Row],[Delay Type]]="Severe"),"Yes","No")</f>
        <v>No</v>
      </c>
    </row>
    <row r="4748" spans="1:24" x14ac:dyDescent="0.25">
      <c r="A4748" s="3">
        <v>42352</v>
      </c>
      <c r="B4748">
        <f>WEEKNUM(Flights[[#This Row],[Date]],2)</f>
        <v>51</v>
      </c>
      <c r="C4748">
        <f>WEEKDAY(Flights[[#This Row],[Date]],2)</f>
        <v>1</v>
      </c>
      <c r="D4748" t="s">
        <v>1642</v>
      </c>
      <c r="E4748" t="s">
        <v>1990</v>
      </c>
      <c r="F4748" t="s">
        <v>0</v>
      </c>
      <c r="G4748" t="s">
        <v>281</v>
      </c>
      <c r="H4748" t="str">
        <f>_xlfn.XLOOKUP(Flights[[#This Row],[Destination]],Airports!$A$1:$A$77,Airports!$D$1:$D$77,"Code not found")</f>
        <v>Newark</v>
      </c>
      <c r="I4748" t="str" cm="1">
        <f t="array" ref="I4748">_xlfn.XLOOKUP(Flights[[#This Row],[Destination]],_xlfn._TRO_TRAILING(Airports!A:A),_xlfn._TRO_TRAILING(Airports!E:E),"Code not found")</f>
        <v>NJ</v>
      </c>
      <c r="J4748" s="1">
        <v>0.29166666666666669</v>
      </c>
      <c r="K4748">
        <f>HOUR(Flights[[#This Row],[Scheduled Departure]])</f>
        <v>7</v>
      </c>
      <c r="L4748" s="1">
        <v>0.2902777777777778</v>
      </c>
      <c r="M4748">
        <v>-2</v>
      </c>
      <c r="N4748">
        <v>289</v>
      </c>
      <c r="O4748" s="14">
        <f>Flights[[#This Row],[Length (min)]]/60</f>
        <v>4.8166666666666664</v>
      </c>
      <c r="P4748">
        <v>2454</v>
      </c>
      <c r="Q4748" s="17">
        <f>IFERROR(Flights[[#This Row],[Distance]]/Flights[[#This Row],[Length (hr)]],"")</f>
        <v>509.48096885813152</v>
      </c>
      <c r="R4748" s="1">
        <v>0.64166666666666672</v>
      </c>
      <c r="S4748" s="1">
        <v>0.61597222222222225</v>
      </c>
      <c r="T4748">
        <v>-37</v>
      </c>
      <c r="U4748" t="str">
        <f>IF(Flights[[#This Row],[Arrival Delay]]="","Cancelled",IF(Flights[[#This Row],[Arrival Delay]]&gt;15,"Delayed","On time"))</f>
        <v>On time</v>
      </c>
      <c r="V4748" t="str">
        <f>IF(Flights[[#This Row],[Status]]&lt;&gt;"Delayed","",IF(Flights[[#This Row],[Arrival Delay]]&gt;120,"Severe",IF(Flights[[#This Row],[Arrival Delay]]&gt;60,"Major","Moderate")))</f>
        <v/>
      </c>
      <c r="X4748" t="str">
        <f>IF(OR(AND(Flights[[#This Row],[Status]]="Cancelled",Flights[[#This Row],[Cancellation Reason]]="Airline/Carrier"),Flights[[#This Row],[Delay Type]]="Severe"),"Yes","No")</f>
        <v>No</v>
      </c>
    </row>
    <row r="4749" spans="1:24" x14ac:dyDescent="0.25">
      <c r="A4749" s="3">
        <v>42352</v>
      </c>
      <c r="B4749">
        <f>WEEKNUM(Flights[[#This Row],[Date]],2)</f>
        <v>51</v>
      </c>
      <c r="C4749">
        <f>WEEKDAY(Flights[[#This Row],[Date]],2)</f>
        <v>1</v>
      </c>
      <c r="D4749" t="s">
        <v>395</v>
      </c>
      <c r="E4749" t="s">
        <v>1996</v>
      </c>
      <c r="F4749" t="s">
        <v>0</v>
      </c>
      <c r="G4749" t="s">
        <v>12</v>
      </c>
      <c r="H4749" t="str">
        <f>_xlfn.XLOOKUP(Flights[[#This Row],[Destination]],Airports!$A$1:$A$77,Airports!$D$1:$D$77,"Code not found")</f>
        <v>New York</v>
      </c>
      <c r="I4749" t="str" cm="1">
        <f t="array" ref="I4749">_xlfn.XLOOKUP(Flights[[#This Row],[Destination]],_xlfn._TRO_TRAILING(Airports!A:A),_xlfn._TRO_TRAILING(Airports!E:E),"Code not found")</f>
        <v>NY</v>
      </c>
      <c r="J4749" s="1">
        <v>0.31597222222222221</v>
      </c>
      <c r="K4749">
        <f>HOUR(Flights[[#This Row],[Scheduled Departure]])</f>
        <v>7</v>
      </c>
      <c r="L4749" s="1">
        <v>0.33055555555555555</v>
      </c>
      <c r="M4749">
        <v>21</v>
      </c>
      <c r="N4749">
        <v>314</v>
      </c>
      <c r="O4749" s="14">
        <f>Flights[[#This Row],[Length (min)]]/60</f>
        <v>5.2333333333333334</v>
      </c>
      <c r="P4749">
        <v>2475</v>
      </c>
      <c r="Q4749" s="17">
        <f>IFERROR(Flights[[#This Row],[Distance]]/Flights[[#This Row],[Length (hr)]],"")</f>
        <v>472.9299363057325</v>
      </c>
      <c r="R4749" s="1">
        <v>0.66319444444444442</v>
      </c>
      <c r="S4749" s="1">
        <v>0.67361111111111116</v>
      </c>
      <c r="T4749">
        <v>15</v>
      </c>
      <c r="U4749" t="str">
        <f>IF(Flights[[#This Row],[Arrival Delay]]="","Cancelled",IF(Flights[[#This Row],[Arrival Delay]]&gt;15,"Delayed","On time"))</f>
        <v>On time</v>
      </c>
      <c r="V4749" t="str">
        <f>IF(Flights[[#This Row],[Status]]&lt;&gt;"Delayed","",IF(Flights[[#This Row],[Arrival Delay]]&gt;120,"Severe",IF(Flights[[#This Row],[Arrival Delay]]&gt;60,"Major","Moderate")))</f>
        <v/>
      </c>
      <c r="X4749" t="str">
        <f>IF(OR(AND(Flights[[#This Row],[Status]]="Cancelled",Flights[[#This Row],[Cancellation Reason]]="Airline/Carrier"),Flights[[#This Row],[Delay Type]]="Severe"),"Yes","No")</f>
        <v>No</v>
      </c>
    </row>
    <row r="4750" spans="1:24" x14ac:dyDescent="0.25">
      <c r="A4750" s="3">
        <v>42352</v>
      </c>
      <c r="B4750">
        <f>WEEKNUM(Flights[[#This Row],[Date]],2)</f>
        <v>51</v>
      </c>
      <c r="C4750">
        <f>WEEKDAY(Flights[[#This Row],[Date]],2)</f>
        <v>1</v>
      </c>
      <c r="D4750" t="s">
        <v>1869</v>
      </c>
      <c r="E4750" t="s">
        <v>1995</v>
      </c>
      <c r="F4750" t="s">
        <v>0</v>
      </c>
      <c r="G4750" t="s">
        <v>24</v>
      </c>
      <c r="H4750" t="str">
        <f>_xlfn.XLOOKUP(Flights[[#This Row],[Destination]],Airports!$A$1:$A$77,Airports!$D$1:$D$77,"Code not found")</f>
        <v>Portland</v>
      </c>
      <c r="I4750" t="str" cm="1">
        <f t="array" ref="I4750">_xlfn.XLOOKUP(Flights[[#This Row],[Destination]],_xlfn._TRO_TRAILING(Airports!A:A),_xlfn._TRO_TRAILING(Airports!E:E),"Code not found")</f>
        <v>OR</v>
      </c>
      <c r="J4750" s="1">
        <v>0.40625</v>
      </c>
      <c r="K4750">
        <f>HOUR(Flights[[#This Row],[Scheduled Departure]])</f>
        <v>9</v>
      </c>
      <c r="L4750" s="1">
        <v>0.41666666666666669</v>
      </c>
      <c r="M4750">
        <v>15</v>
      </c>
      <c r="N4750">
        <v>146</v>
      </c>
      <c r="O4750" s="14">
        <f>Flights[[#This Row],[Length (min)]]/60</f>
        <v>2.4333333333333331</v>
      </c>
      <c r="P4750">
        <v>834</v>
      </c>
      <c r="Q4750" s="17">
        <f>IFERROR(Flights[[#This Row],[Distance]]/Flights[[#This Row],[Length (hr)]],"")</f>
        <v>342.7397260273973</v>
      </c>
      <c r="R4750" s="1">
        <v>0.51041666666666663</v>
      </c>
      <c r="S4750" s="1">
        <v>0.5180555555555556</v>
      </c>
      <c r="T4750">
        <v>11</v>
      </c>
      <c r="U4750" t="str">
        <f>IF(Flights[[#This Row],[Arrival Delay]]="","Cancelled",IF(Flights[[#This Row],[Arrival Delay]]&gt;15,"Delayed","On time"))</f>
        <v>On time</v>
      </c>
      <c r="V4750" t="str">
        <f>IF(Flights[[#This Row],[Status]]&lt;&gt;"Delayed","",IF(Flights[[#This Row],[Arrival Delay]]&gt;120,"Severe",IF(Flights[[#This Row],[Arrival Delay]]&gt;60,"Major","Moderate")))</f>
        <v/>
      </c>
      <c r="X4750" t="str">
        <f>IF(OR(AND(Flights[[#This Row],[Status]]="Cancelled",Flights[[#This Row],[Cancellation Reason]]="Airline/Carrier"),Flights[[#This Row],[Delay Type]]="Severe"),"Yes","No")</f>
        <v>No</v>
      </c>
    </row>
    <row r="4751" spans="1:24" x14ac:dyDescent="0.25">
      <c r="A4751" s="3">
        <v>42352</v>
      </c>
      <c r="B4751">
        <f>WEEKNUM(Flights[[#This Row],[Date]],2)</f>
        <v>51</v>
      </c>
      <c r="C4751">
        <f>WEEKDAY(Flights[[#This Row],[Date]],2)</f>
        <v>1</v>
      </c>
      <c r="D4751" t="s">
        <v>456</v>
      </c>
      <c r="E4751" t="s">
        <v>1990</v>
      </c>
      <c r="F4751" t="s">
        <v>0</v>
      </c>
      <c r="G4751" t="s">
        <v>4</v>
      </c>
      <c r="H4751" t="str">
        <f>_xlfn.XLOOKUP(Flights[[#This Row],[Destination]],Airports!$A$1:$A$77,Airports!$D$1:$D$77,"Code not found")</f>
        <v>Chicago</v>
      </c>
      <c r="I4751" t="str" cm="1">
        <f t="array" ref="I4751">_xlfn.XLOOKUP(Flights[[#This Row],[Destination]],_xlfn._TRO_TRAILING(Airports!A:A),_xlfn._TRO_TRAILING(Airports!E:E),"Code not found")</f>
        <v>IL</v>
      </c>
      <c r="J4751" s="1">
        <v>0.4375</v>
      </c>
      <c r="K4751">
        <f>HOUR(Flights[[#This Row],[Scheduled Departure]])</f>
        <v>10</v>
      </c>
      <c r="L4751" s="1">
        <v>0.43402777777777779</v>
      </c>
      <c r="M4751">
        <v>-5</v>
      </c>
      <c r="N4751">
        <v>234</v>
      </c>
      <c r="O4751" s="14">
        <f>Flights[[#This Row],[Length (min)]]/60</f>
        <v>3.9</v>
      </c>
      <c r="P4751">
        <v>1744</v>
      </c>
      <c r="Q4751" s="17">
        <f>IFERROR(Flights[[#This Row],[Distance]]/Flights[[#This Row],[Length (hr)]],"")</f>
        <v>447.17948717948718</v>
      </c>
      <c r="R4751" s="1">
        <v>0.69305555555555554</v>
      </c>
      <c r="S4751" s="1">
        <v>0.67986111111111114</v>
      </c>
      <c r="T4751">
        <v>-19</v>
      </c>
      <c r="U4751" t="str">
        <f>IF(Flights[[#This Row],[Arrival Delay]]="","Cancelled",IF(Flights[[#This Row],[Arrival Delay]]&gt;15,"Delayed","On time"))</f>
        <v>On time</v>
      </c>
      <c r="V4751" t="str">
        <f>IF(Flights[[#This Row],[Status]]&lt;&gt;"Delayed","",IF(Flights[[#This Row],[Arrival Delay]]&gt;120,"Severe",IF(Flights[[#This Row],[Arrival Delay]]&gt;60,"Major","Moderate")))</f>
        <v/>
      </c>
      <c r="X4751" t="str">
        <f>IF(OR(AND(Flights[[#This Row],[Status]]="Cancelled",Flights[[#This Row],[Cancellation Reason]]="Airline/Carrier"),Flights[[#This Row],[Delay Type]]="Severe"),"Yes","No")</f>
        <v>No</v>
      </c>
    </row>
    <row r="4752" spans="1:24" x14ac:dyDescent="0.25">
      <c r="A4752" s="3">
        <v>42352</v>
      </c>
      <c r="B4752">
        <f>WEEKNUM(Flights[[#This Row],[Date]],2)</f>
        <v>51</v>
      </c>
      <c r="C4752">
        <f>WEEKDAY(Flights[[#This Row],[Date]],2)</f>
        <v>1</v>
      </c>
      <c r="D4752" t="s">
        <v>466</v>
      </c>
      <c r="E4752" t="s">
        <v>1996</v>
      </c>
      <c r="F4752" t="s">
        <v>0</v>
      </c>
      <c r="G4752" t="s">
        <v>16</v>
      </c>
      <c r="H4752" t="str">
        <f>_xlfn.XLOOKUP(Flights[[#This Row],[Destination]],Airports!$A$1:$A$77,Airports!$D$1:$D$77,"Code not found")</f>
        <v>Dulles</v>
      </c>
      <c r="I4752" t="str" cm="1">
        <f t="array" ref="I4752">_xlfn.XLOOKUP(Flights[[#This Row],[Destination]],_xlfn._TRO_TRAILING(Airports!A:A),_xlfn._TRO_TRAILING(Airports!E:E),"Code not found")</f>
        <v>VA</v>
      </c>
      <c r="J4752" s="1">
        <v>0.4548611111111111</v>
      </c>
      <c r="K4752">
        <f>HOUR(Flights[[#This Row],[Scheduled Departure]])</f>
        <v>10</v>
      </c>
      <c r="L4752" s="1">
        <v>0.51527777777777772</v>
      </c>
      <c r="M4752">
        <v>87</v>
      </c>
      <c r="N4752">
        <v>258</v>
      </c>
      <c r="O4752" s="14">
        <f>Flights[[#This Row],[Length (min)]]/60</f>
        <v>4.3</v>
      </c>
      <c r="P4752">
        <v>2288</v>
      </c>
      <c r="Q4752" s="17">
        <f>IFERROR(Flights[[#This Row],[Distance]]/Flights[[#This Row],[Length (hr)]],"")</f>
        <v>532.09302325581393</v>
      </c>
      <c r="R4752" s="1">
        <v>0.77430555555555558</v>
      </c>
      <c r="S4752" s="1">
        <v>0.81944444444444442</v>
      </c>
      <c r="T4752">
        <v>65</v>
      </c>
      <c r="U4752" t="str">
        <f>IF(Flights[[#This Row],[Arrival Delay]]="","Cancelled",IF(Flights[[#This Row],[Arrival Delay]]&gt;15,"Delayed","On time"))</f>
        <v>Delayed</v>
      </c>
      <c r="V4752" t="str">
        <f>IF(Flights[[#This Row],[Status]]&lt;&gt;"Delayed","",IF(Flights[[#This Row],[Arrival Delay]]&gt;120,"Severe",IF(Flights[[#This Row],[Arrival Delay]]&gt;60,"Major","Moderate")))</f>
        <v>Major</v>
      </c>
      <c r="X4752" t="str">
        <f>IF(OR(AND(Flights[[#This Row],[Status]]="Cancelled",Flights[[#This Row],[Cancellation Reason]]="Airline/Carrier"),Flights[[#This Row],[Delay Type]]="Severe"),"Yes","No")</f>
        <v>No</v>
      </c>
    </row>
    <row r="4753" spans="1:24" x14ac:dyDescent="0.25">
      <c r="A4753" s="3">
        <v>42352</v>
      </c>
      <c r="B4753">
        <f>WEEKNUM(Flights[[#This Row],[Date]],2)</f>
        <v>51</v>
      </c>
      <c r="C4753">
        <f>WEEKDAY(Flights[[#This Row],[Date]],2)</f>
        <v>1</v>
      </c>
      <c r="D4753" t="s">
        <v>1498</v>
      </c>
      <c r="E4753" t="s">
        <v>1996</v>
      </c>
      <c r="F4753" t="s">
        <v>0</v>
      </c>
      <c r="G4753" t="s">
        <v>15</v>
      </c>
      <c r="H4753" t="str">
        <f>_xlfn.XLOOKUP(Flights[[#This Row],[Destination]],Airports!$A$1:$A$77,Airports!$D$1:$D$77,"Code not found")</f>
        <v>Las Vegas</v>
      </c>
      <c r="I4753" t="str" cm="1">
        <f t="array" ref="I4753">_xlfn.XLOOKUP(Flights[[#This Row],[Destination]],_xlfn._TRO_TRAILING(Airports!A:A),_xlfn._TRO_TRAILING(Airports!E:E),"Code not found")</f>
        <v>NV</v>
      </c>
      <c r="J4753" s="1">
        <v>0.45833333333333331</v>
      </c>
      <c r="K4753">
        <f>HOUR(Flights[[#This Row],[Scheduled Departure]])</f>
        <v>11</v>
      </c>
      <c r="L4753" s="1">
        <v>0.45555555555555555</v>
      </c>
      <c r="M4753">
        <v>-4</v>
      </c>
      <c r="N4753">
        <v>61</v>
      </c>
      <c r="O4753" s="14">
        <f>Flights[[#This Row],[Length (min)]]/60</f>
        <v>1.0166666666666666</v>
      </c>
      <c r="P4753">
        <v>236</v>
      </c>
      <c r="Q4753" s="17">
        <f>IFERROR(Flights[[#This Row],[Distance]]/Flights[[#This Row],[Length (hr)]],"")</f>
        <v>232.13114754098362</v>
      </c>
      <c r="R4753" s="1">
        <v>0.50347222222222221</v>
      </c>
      <c r="S4753" s="1">
        <v>0.49791666666666667</v>
      </c>
      <c r="T4753">
        <v>-8</v>
      </c>
      <c r="U4753" t="str">
        <f>IF(Flights[[#This Row],[Arrival Delay]]="","Cancelled",IF(Flights[[#This Row],[Arrival Delay]]&gt;15,"Delayed","On time"))</f>
        <v>On time</v>
      </c>
      <c r="V4753" t="str">
        <f>IF(Flights[[#This Row],[Status]]&lt;&gt;"Delayed","",IF(Flights[[#This Row],[Arrival Delay]]&gt;120,"Severe",IF(Flights[[#This Row],[Arrival Delay]]&gt;60,"Major","Moderate")))</f>
        <v/>
      </c>
      <c r="X4753" t="str">
        <f>IF(OR(AND(Flights[[#This Row],[Status]]="Cancelled",Flights[[#This Row],[Cancellation Reason]]="Airline/Carrier"),Flights[[#This Row],[Delay Type]]="Severe"),"Yes","No")</f>
        <v>No</v>
      </c>
    </row>
    <row r="4754" spans="1:24" x14ac:dyDescent="0.25">
      <c r="A4754" s="3">
        <v>42352</v>
      </c>
      <c r="B4754">
        <f>WEEKNUM(Flights[[#This Row],[Date]],2)</f>
        <v>51</v>
      </c>
      <c r="C4754">
        <f>WEEKDAY(Flights[[#This Row],[Date]],2)</f>
        <v>1</v>
      </c>
      <c r="D4754" t="s">
        <v>1965</v>
      </c>
      <c r="E4754" t="s">
        <v>1989</v>
      </c>
      <c r="F4754" t="s">
        <v>0</v>
      </c>
      <c r="G4754" t="s">
        <v>26</v>
      </c>
      <c r="H4754" t="str">
        <f>_xlfn.XLOOKUP(Flights[[#This Row],[Destination]],Airports!$A$1:$A$77,Airports!$D$1:$D$77,"Code not found")</f>
        <v>Atlanta</v>
      </c>
      <c r="I4754" t="str" cm="1">
        <f t="array" ref="I4754">_xlfn.XLOOKUP(Flights[[#This Row],[Destination]],_xlfn._TRO_TRAILING(Airports!A:A),_xlfn._TRO_TRAILING(Airports!E:E),"Code not found")</f>
        <v>GA</v>
      </c>
      <c r="J4754" s="1">
        <v>0.46875</v>
      </c>
      <c r="K4754">
        <f>HOUR(Flights[[#This Row],[Scheduled Departure]])</f>
        <v>11</v>
      </c>
      <c r="L4754" s="1">
        <v>0.47222222222222221</v>
      </c>
      <c r="M4754">
        <v>5</v>
      </c>
      <c r="N4754">
        <v>234</v>
      </c>
      <c r="O4754" s="14">
        <f>Flights[[#This Row],[Length (min)]]/60</f>
        <v>3.9</v>
      </c>
      <c r="P4754">
        <v>1947</v>
      </c>
      <c r="Q4754" s="17">
        <f>IFERROR(Flights[[#This Row],[Distance]]/Flights[[#This Row],[Length (hr)]],"")</f>
        <v>499.23076923076923</v>
      </c>
      <c r="R4754" s="1">
        <v>0.77083333333333337</v>
      </c>
      <c r="S4754" s="1">
        <v>0.75972222222222219</v>
      </c>
      <c r="T4754">
        <v>-16</v>
      </c>
      <c r="U4754" t="str">
        <f>IF(Flights[[#This Row],[Arrival Delay]]="","Cancelled",IF(Flights[[#This Row],[Arrival Delay]]&gt;15,"Delayed","On time"))</f>
        <v>On time</v>
      </c>
      <c r="V4754" t="str">
        <f>IF(Flights[[#This Row],[Status]]&lt;&gt;"Delayed","",IF(Flights[[#This Row],[Arrival Delay]]&gt;120,"Severe",IF(Flights[[#This Row],[Arrival Delay]]&gt;60,"Major","Moderate")))</f>
        <v/>
      </c>
      <c r="X4754" t="str">
        <f>IF(OR(AND(Flights[[#This Row],[Status]]="Cancelled",Flights[[#This Row],[Cancellation Reason]]="Airline/Carrier"),Flights[[#This Row],[Delay Type]]="Severe"),"Yes","No")</f>
        <v>No</v>
      </c>
    </row>
    <row r="4755" spans="1:24" x14ac:dyDescent="0.25">
      <c r="A4755" s="3">
        <v>42352</v>
      </c>
      <c r="B4755">
        <f>WEEKNUM(Flights[[#This Row],[Date]],2)</f>
        <v>51</v>
      </c>
      <c r="C4755">
        <f>WEEKDAY(Flights[[#This Row],[Date]],2)</f>
        <v>1</v>
      </c>
      <c r="D4755" t="s">
        <v>197</v>
      </c>
      <c r="E4755" t="s">
        <v>1987</v>
      </c>
      <c r="F4755" t="s">
        <v>0</v>
      </c>
      <c r="G4755" t="s">
        <v>30</v>
      </c>
      <c r="H4755" t="str">
        <f>_xlfn.XLOOKUP(Flights[[#This Row],[Destination]],Airports!$A$1:$A$77,Airports!$D$1:$D$77,"Code not found")</f>
        <v>Pittsburgh</v>
      </c>
      <c r="I4755" t="str" cm="1">
        <f t="array" ref="I4755">_xlfn.XLOOKUP(Flights[[#This Row],[Destination]],_xlfn._TRO_TRAILING(Airports!A:A),_xlfn._TRO_TRAILING(Airports!E:E),"Code not found")</f>
        <v>PA</v>
      </c>
      <c r="J4755" s="1">
        <v>0.49305555555555558</v>
      </c>
      <c r="K4755">
        <f>HOUR(Flights[[#This Row],[Scheduled Departure]])</f>
        <v>11</v>
      </c>
      <c r="L4755" s="1">
        <v>0.49791666666666667</v>
      </c>
      <c r="M4755">
        <v>7</v>
      </c>
      <c r="N4755">
        <v>258</v>
      </c>
      <c r="O4755" s="14">
        <f>Flights[[#This Row],[Length (min)]]/60</f>
        <v>4.3</v>
      </c>
      <c r="P4755">
        <v>2136</v>
      </c>
      <c r="Q4755" s="17">
        <f>IFERROR(Flights[[#This Row],[Distance]]/Flights[[#This Row],[Length (hr)]],"")</f>
        <v>496.74418604651163</v>
      </c>
      <c r="R4755" s="1">
        <v>0.81458333333333333</v>
      </c>
      <c r="S4755" s="1">
        <v>0.80208333333333337</v>
      </c>
      <c r="T4755">
        <v>-18</v>
      </c>
      <c r="U4755" t="str">
        <f>IF(Flights[[#This Row],[Arrival Delay]]="","Cancelled",IF(Flights[[#This Row],[Arrival Delay]]&gt;15,"Delayed","On time"))</f>
        <v>On time</v>
      </c>
      <c r="V4755" t="str">
        <f>IF(Flights[[#This Row],[Status]]&lt;&gt;"Delayed","",IF(Flights[[#This Row],[Arrival Delay]]&gt;120,"Severe",IF(Flights[[#This Row],[Arrival Delay]]&gt;60,"Major","Moderate")))</f>
        <v/>
      </c>
      <c r="X4755" t="str">
        <f>IF(OR(AND(Flights[[#This Row],[Status]]="Cancelled",Flights[[#This Row],[Cancellation Reason]]="Airline/Carrier"),Flights[[#This Row],[Delay Type]]="Severe"),"Yes","No")</f>
        <v>No</v>
      </c>
    </row>
    <row r="4756" spans="1:24" x14ac:dyDescent="0.25">
      <c r="A4756" s="3">
        <v>42352</v>
      </c>
      <c r="B4756">
        <f>WEEKNUM(Flights[[#This Row],[Date]],2)</f>
        <v>51</v>
      </c>
      <c r="C4756">
        <f>WEEKDAY(Flights[[#This Row],[Date]],2)</f>
        <v>1</v>
      </c>
      <c r="D4756" t="s">
        <v>1379</v>
      </c>
      <c r="E4756" t="s">
        <v>1996</v>
      </c>
      <c r="F4756" t="s">
        <v>0</v>
      </c>
      <c r="G4756" t="s">
        <v>15</v>
      </c>
      <c r="H4756" t="str">
        <f>_xlfn.XLOOKUP(Flights[[#This Row],[Destination]],Airports!$A$1:$A$77,Airports!$D$1:$D$77,"Code not found")</f>
        <v>Las Vegas</v>
      </c>
      <c r="I4756" t="str" cm="1">
        <f t="array" ref="I4756">_xlfn.XLOOKUP(Flights[[#This Row],[Destination]],_xlfn._TRO_TRAILING(Airports!A:A),_xlfn._TRO_TRAILING(Airports!E:E),"Code not found")</f>
        <v>NV</v>
      </c>
      <c r="J4756" s="1">
        <v>0.53819444444444442</v>
      </c>
      <c r="K4756">
        <f>HOUR(Flights[[#This Row],[Scheduled Departure]])</f>
        <v>12</v>
      </c>
      <c r="L4756" s="1">
        <v>0.53680555555555554</v>
      </c>
      <c r="M4756">
        <v>-2</v>
      </c>
      <c r="N4756">
        <v>62</v>
      </c>
      <c r="O4756" s="14">
        <f>Flights[[#This Row],[Length (min)]]/60</f>
        <v>1.0333333333333334</v>
      </c>
      <c r="P4756">
        <v>236</v>
      </c>
      <c r="Q4756" s="17">
        <f>IFERROR(Flights[[#This Row],[Distance]]/Flights[[#This Row],[Length (hr)]],"")</f>
        <v>228.38709677419354</v>
      </c>
      <c r="R4756" s="1">
        <v>0.58333333333333337</v>
      </c>
      <c r="S4756" s="1">
        <v>0.57986111111111116</v>
      </c>
      <c r="T4756">
        <v>-5</v>
      </c>
      <c r="U4756" t="str">
        <f>IF(Flights[[#This Row],[Arrival Delay]]="","Cancelled",IF(Flights[[#This Row],[Arrival Delay]]&gt;15,"Delayed","On time"))</f>
        <v>On time</v>
      </c>
      <c r="V4756" t="str">
        <f>IF(Flights[[#This Row],[Status]]&lt;&gt;"Delayed","",IF(Flights[[#This Row],[Arrival Delay]]&gt;120,"Severe",IF(Flights[[#This Row],[Arrival Delay]]&gt;60,"Major","Moderate")))</f>
        <v/>
      </c>
      <c r="X4756" t="str">
        <f>IF(OR(AND(Flights[[#This Row],[Status]]="Cancelled",Flights[[#This Row],[Cancellation Reason]]="Airline/Carrier"),Flights[[#This Row],[Delay Type]]="Severe"),"Yes","No")</f>
        <v>No</v>
      </c>
    </row>
    <row r="4757" spans="1:24" x14ac:dyDescent="0.25">
      <c r="A4757" s="3">
        <v>42352</v>
      </c>
      <c r="B4757">
        <f>WEEKNUM(Flights[[#This Row],[Date]],2)</f>
        <v>51</v>
      </c>
      <c r="C4757">
        <f>WEEKDAY(Flights[[#This Row],[Date]],2)</f>
        <v>1</v>
      </c>
      <c r="D4757" t="s">
        <v>1646</v>
      </c>
      <c r="E4757" t="s">
        <v>1990</v>
      </c>
      <c r="F4757" t="s">
        <v>0</v>
      </c>
      <c r="G4757" t="s">
        <v>293</v>
      </c>
      <c r="H4757" t="str">
        <f>_xlfn.XLOOKUP(Flights[[#This Row],[Destination]],Airports!$A$1:$A$77,Airports!$D$1:$D$77,"Code not found")</f>
        <v>Houston</v>
      </c>
      <c r="I4757" t="str" cm="1">
        <f t="array" ref="I4757">_xlfn.XLOOKUP(Flights[[#This Row],[Destination]],_xlfn._TRO_TRAILING(Airports!A:A),_xlfn._TRO_TRAILING(Airports!E:E),"Code not found")</f>
        <v>TX</v>
      </c>
      <c r="J4757" s="1">
        <v>0.61388888888888893</v>
      </c>
      <c r="K4757">
        <f>HOUR(Flights[[#This Row],[Scheduled Departure]])</f>
        <v>14</v>
      </c>
      <c r="L4757" s="1">
        <v>0.61111111111111116</v>
      </c>
      <c r="M4757">
        <v>-4</v>
      </c>
      <c r="N4757">
        <v>177</v>
      </c>
      <c r="O4757" s="14">
        <f>Flights[[#This Row],[Length (min)]]/60</f>
        <v>2.95</v>
      </c>
      <c r="P4757">
        <v>1379</v>
      </c>
      <c r="Q4757" s="17">
        <f>IFERROR(Flights[[#This Row],[Distance]]/Flights[[#This Row],[Length (hr)]],"")</f>
        <v>467.45762711864404</v>
      </c>
      <c r="R4757" s="1">
        <v>0.83125000000000004</v>
      </c>
      <c r="S4757" s="1">
        <v>0.81736111111111109</v>
      </c>
      <c r="T4757">
        <v>-20</v>
      </c>
      <c r="U4757" t="str">
        <f>IF(Flights[[#This Row],[Arrival Delay]]="","Cancelled",IF(Flights[[#This Row],[Arrival Delay]]&gt;15,"Delayed","On time"))</f>
        <v>On time</v>
      </c>
      <c r="V4757" t="str">
        <f>IF(Flights[[#This Row],[Status]]&lt;&gt;"Delayed","",IF(Flights[[#This Row],[Arrival Delay]]&gt;120,"Severe",IF(Flights[[#This Row],[Arrival Delay]]&gt;60,"Major","Moderate")))</f>
        <v/>
      </c>
      <c r="X4757" t="str">
        <f>IF(OR(AND(Flights[[#This Row],[Status]]="Cancelled",Flights[[#This Row],[Cancellation Reason]]="Airline/Carrier"),Flights[[#This Row],[Delay Type]]="Severe"),"Yes","No")</f>
        <v>No</v>
      </c>
    </row>
    <row r="4758" spans="1:24" x14ac:dyDescent="0.25">
      <c r="A4758" s="3">
        <v>42352</v>
      </c>
      <c r="B4758">
        <f>WEEKNUM(Flights[[#This Row],[Date]],2)</f>
        <v>51</v>
      </c>
      <c r="C4758">
        <f>WEEKDAY(Flights[[#This Row],[Date]],2)</f>
        <v>1</v>
      </c>
      <c r="D4758" t="s">
        <v>1703</v>
      </c>
      <c r="E4758" t="s">
        <v>1995</v>
      </c>
      <c r="F4758" t="s">
        <v>0</v>
      </c>
      <c r="G4758" t="s">
        <v>7</v>
      </c>
      <c r="H4758" t="str">
        <f>_xlfn.XLOOKUP(Flights[[#This Row],[Destination]],Airports!$A$1:$A$77,Airports!$D$1:$D$77,"Code not found")</f>
        <v>Austin</v>
      </c>
      <c r="I4758" t="str" cm="1">
        <f t="array" ref="I4758">_xlfn.XLOOKUP(Flights[[#This Row],[Destination]],_xlfn._TRO_TRAILING(Airports!A:A),_xlfn._TRO_TRAILING(Airports!E:E),"Code not found")</f>
        <v>TX</v>
      </c>
      <c r="J4758" s="1">
        <v>0.75</v>
      </c>
      <c r="K4758">
        <f>HOUR(Flights[[#This Row],[Scheduled Departure]])</f>
        <v>18</v>
      </c>
      <c r="L4758" s="1">
        <v>0.74930555555555556</v>
      </c>
      <c r="M4758">
        <v>-1</v>
      </c>
      <c r="N4758">
        <v>154</v>
      </c>
      <c r="O4758" s="14">
        <f>Flights[[#This Row],[Length (min)]]/60</f>
        <v>2.5666666666666669</v>
      </c>
      <c r="P4758">
        <v>1242</v>
      </c>
      <c r="Q4758" s="17">
        <f>IFERROR(Flights[[#This Row],[Distance]]/Flights[[#This Row],[Length (hr)]],"")</f>
        <v>483.89610389610385</v>
      </c>
      <c r="R4758" s="1">
        <v>0.95138888888888884</v>
      </c>
      <c r="S4758" s="1">
        <v>0.93958333333333333</v>
      </c>
      <c r="T4758">
        <v>-17</v>
      </c>
      <c r="U4758" t="str">
        <f>IF(Flights[[#This Row],[Arrival Delay]]="","Cancelled",IF(Flights[[#This Row],[Arrival Delay]]&gt;15,"Delayed","On time"))</f>
        <v>On time</v>
      </c>
      <c r="V4758" t="str">
        <f>IF(Flights[[#This Row],[Status]]&lt;&gt;"Delayed","",IF(Flights[[#This Row],[Arrival Delay]]&gt;120,"Severe",IF(Flights[[#This Row],[Arrival Delay]]&gt;60,"Major","Moderate")))</f>
        <v/>
      </c>
      <c r="X4758" t="str">
        <f>IF(OR(AND(Flights[[#This Row],[Status]]="Cancelled",Flights[[#This Row],[Cancellation Reason]]="Airline/Carrier"),Flights[[#This Row],[Delay Type]]="Severe"),"Yes","No")</f>
        <v>No</v>
      </c>
    </row>
    <row r="4759" spans="1:24" x14ac:dyDescent="0.25">
      <c r="A4759" s="3">
        <v>42352</v>
      </c>
      <c r="B4759">
        <f>WEEKNUM(Flights[[#This Row],[Date]],2)</f>
        <v>51</v>
      </c>
      <c r="C4759">
        <f>WEEKDAY(Flights[[#This Row],[Date]],2)</f>
        <v>1</v>
      </c>
      <c r="D4759" t="s">
        <v>1629</v>
      </c>
      <c r="E4759" t="s">
        <v>1995</v>
      </c>
      <c r="F4759" t="s">
        <v>0</v>
      </c>
      <c r="G4759" t="s">
        <v>351</v>
      </c>
      <c r="H4759" t="str">
        <f>_xlfn.XLOOKUP(Flights[[#This Row],[Destination]],Airports!$A$1:$A$77,Airports!$D$1:$D$77,"Code not found")</f>
        <v>Sacramento</v>
      </c>
      <c r="I4759" t="str" cm="1">
        <f t="array" ref="I4759">_xlfn.XLOOKUP(Flights[[#This Row],[Destination]],_xlfn._TRO_TRAILING(Airports!A:A),_xlfn._TRO_TRAILING(Airports!E:E),"Code not found")</f>
        <v>CA</v>
      </c>
      <c r="J4759" s="1">
        <v>0.76736111111111116</v>
      </c>
      <c r="K4759">
        <f>HOUR(Flights[[#This Row],[Scheduled Departure]])</f>
        <v>18</v>
      </c>
      <c r="L4759" s="1">
        <v>0.81041666666666667</v>
      </c>
      <c r="M4759">
        <v>62</v>
      </c>
      <c r="N4759">
        <v>76</v>
      </c>
      <c r="O4759" s="14">
        <f>Flights[[#This Row],[Length (min)]]/60</f>
        <v>1.2666666666666666</v>
      </c>
      <c r="P4759">
        <v>373</v>
      </c>
      <c r="Q4759" s="17">
        <f>IFERROR(Flights[[#This Row],[Distance]]/Flights[[#This Row],[Length (hr)]],"")</f>
        <v>294.47368421052636</v>
      </c>
      <c r="R4759" s="1">
        <v>0.81944444444444442</v>
      </c>
      <c r="S4759" s="1">
        <v>0.86319444444444449</v>
      </c>
      <c r="T4759">
        <v>63</v>
      </c>
      <c r="U4759" t="str">
        <f>IF(Flights[[#This Row],[Arrival Delay]]="","Cancelled",IF(Flights[[#This Row],[Arrival Delay]]&gt;15,"Delayed","On time"))</f>
        <v>Delayed</v>
      </c>
      <c r="V4759" t="str">
        <f>IF(Flights[[#This Row],[Status]]&lt;&gt;"Delayed","",IF(Flights[[#This Row],[Arrival Delay]]&gt;120,"Severe",IF(Flights[[#This Row],[Arrival Delay]]&gt;60,"Major","Moderate")))</f>
        <v>Major</v>
      </c>
      <c r="X4759" t="str">
        <f>IF(OR(AND(Flights[[#This Row],[Status]]="Cancelled",Flights[[#This Row],[Cancellation Reason]]="Airline/Carrier"),Flights[[#This Row],[Delay Type]]="Severe"),"Yes","No")</f>
        <v>No</v>
      </c>
    </row>
    <row r="4760" spans="1:24" x14ac:dyDescent="0.25">
      <c r="A4760" s="3">
        <v>42352</v>
      </c>
      <c r="B4760">
        <f>WEEKNUM(Flights[[#This Row],[Date]],2)</f>
        <v>51</v>
      </c>
      <c r="C4760">
        <f>WEEKDAY(Flights[[#This Row],[Date]],2)</f>
        <v>1</v>
      </c>
      <c r="D4760" t="s">
        <v>1761</v>
      </c>
      <c r="E4760" t="s">
        <v>1989</v>
      </c>
      <c r="F4760" t="s">
        <v>0</v>
      </c>
      <c r="G4760" t="s">
        <v>9</v>
      </c>
      <c r="H4760" t="str">
        <f>_xlfn.XLOOKUP(Flights[[#This Row],[Destination]],Airports!$A$1:$A$77,Airports!$D$1:$D$77,"Code not found")</f>
        <v>San Francisco</v>
      </c>
      <c r="I4760" t="str" cm="1">
        <f t="array" ref="I4760">_xlfn.XLOOKUP(Flights[[#This Row],[Destination]],_xlfn._TRO_TRAILING(Airports!A:A),_xlfn._TRO_TRAILING(Airports!E:E),"Code not found")</f>
        <v>CA</v>
      </c>
      <c r="J4760" s="1">
        <v>0.79166666666666663</v>
      </c>
      <c r="K4760">
        <f>HOUR(Flights[[#This Row],[Scheduled Departure]])</f>
        <v>19</v>
      </c>
      <c r="L4760" s="1">
        <v>0.81944444444444442</v>
      </c>
      <c r="M4760">
        <v>40</v>
      </c>
      <c r="N4760">
        <v>81</v>
      </c>
      <c r="O4760" s="14">
        <f>Flights[[#This Row],[Length (min)]]/60</f>
        <v>1.35</v>
      </c>
      <c r="P4760">
        <v>337</v>
      </c>
      <c r="Q4760" s="17">
        <f>IFERROR(Flights[[#This Row],[Distance]]/Flights[[#This Row],[Length (hr)]],"")</f>
        <v>249.62962962962962</v>
      </c>
      <c r="R4760" s="1">
        <v>0.85069444444444442</v>
      </c>
      <c r="S4760" s="1">
        <v>0.87569444444444444</v>
      </c>
      <c r="T4760">
        <v>36</v>
      </c>
      <c r="U4760" t="str">
        <f>IF(Flights[[#This Row],[Arrival Delay]]="","Cancelled",IF(Flights[[#This Row],[Arrival Delay]]&gt;15,"Delayed","On time"))</f>
        <v>Delayed</v>
      </c>
      <c r="V4760" t="str">
        <f>IF(Flights[[#This Row],[Status]]&lt;&gt;"Delayed","",IF(Flights[[#This Row],[Arrival Delay]]&gt;120,"Severe",IF(Flights[[#This Row],[Arrival Delay]]&gt;60,"Major","Moderate")))</f>
        <v>Moderate</v>
      </c>
      <c r="X4760" t="str">
        <f>IF(OR(AND(Flights[[#This Row],[Status]]="Cancelled",Flights[[#This Row],[Cancellation Reason]]="Airline/Carrier"),Flights[[#This Row],[Delay Type]]="Severe"),"Yes","No")</f>
        <v>No</v>
      </c>
    </row>
    <row r="4761" spans="1:24" x14ac:dyDescent="0.25">
      <c r="A4761" s="3">
        <v>42352</v>
      </c>
      <c r="B4761">
        <f>WEEKNUM(Flights[[#This Row],[Date]],2)</f>
        <v>51</v>
      </c>
      <c r="C4761">
        <f>WEEKDAY(Flights[[#This Row],[Date]],2)</f>
        <v>1</v>
      </c>
      <c r="D4761" t="s">
        <v>619</v>
      </c>
      <c r="E4761" t="s">
        <v>1996</v>
      </c>
      <c r="F4761" t="s">
        <v>0</v>
      </c>
      <c r="G4761" t="s">
        <v>15</v>
      </c>
      <c r="H4761" t="str">
        <f>_xlfn.XLOOKUP(Flights[[#This Row],[Destination]],Airports!$A$1:$A$77,Airports!$D$1:$D$77,"Code not found")</f>
        <v>Las Vegas</v>
      </c>
      <c r="I4761" t="str" cm="1">
        <f t="array" ref="I4761">_xlfn.XLOOKUP(Flights[[#This Row],[Destination]],_xlfn._TRO_TRAILING(Airports!A:A),_xlfn._TRO_TRAILING(Airports!E:E),"Code not found")</f>
        <v>NV</v>
      </c>
      <c r="J4761" s="1">
        <v>0.86805555555555558</v>
      </c>
      <c r="K4761">
        <f>HOUR(Flights[[#This Row],[Scheduled Departure]])</f>
        <v>20</v>
      </c>
      <c r="L4761" s="1">
        <v>0.87013888888888891</v>
      </c>
      <c r="M4761">
        <v>3</v>
      </c>
      <c r="N4761">
        <v>62</v>
      </c>
      <c r="O4761" s="14">
        <f>Flights[[#This Row],[Length (min)]]/60</f>
        <v>1.0333333333333334</v>
      </c>
      <c r="P4761">
        <v>236</v>
      </c>
      <c r="Q4761" s="17">
        <f>IFERROR(Flights[[#This Row],[Distance]]/Flights[[#This Row],[Length (hr)]],"")</f>
        <v>228.38709677419354</v>
      </c>
      <c r="R4761" s="1">
        <v>0.91319444444444442</v>
      </c>
      <c r="S4761" s="1">
        <v>0.91319444444444442</v>
      </c>
      <c r="T4761">
        <v>0</v>
      </c>
      <c r="U4761" t="str">
        <f>IF(Flights[[#This Row],[Arrival Delay]]="","Cancelled",IF(Flights[[#This Row],[Arrival Delay]]&gt;15,"Delayed","On time"))</f>
        <v>On time</v>
      </c>
      <c r="V4761" t="str">
        <f>IF(Flights[[#This Row],[Status]]&lt;&gt;"Delayed","",IF(Flights[[#This Row],[Arrival Delay]]&gt;120,"Severe",IF(Flights[[#This Row],[Arrival Delay]]&gt;60,"Major","Moderate")))</f>
        <v/>
      </c>
      <c r="X4761" t="str">
        <f>IF(OR(AND(Flights[[#This Row],[Status]]="Cancelled",Flights[[#This Row],[Cancellation Reason]]="Airline/Carrier"),Flights[[#This Row],[Delay Type]]="Severe"),"Yes","No")</f>
        <v>No</v>
      </c>
    </row>
    <row r="4762" spans="1:24" x14ac:dyDescent="0.25">
      <c r="A4762" s="3">
        <v>42352</v>
      </c>
      <c r="B4762">
        <f>WEEKNUM(Flights[[#This Row],[Date]],2)</f>
        <v>51</v>
      </c>
      <c r="C4762">
        <f>WEEKDAY(Flights[[#This Row],[Date]],2)</f>
        <v>1</v>
      </c>
      <c r="D4762" t="s">
        <v>1375</v>
      </c>
      <c r="E4762" t="s">
        <v>1993</v>
      </c>
      <c r="F4762" t="s">
        <v>0</v>
      </c>
      <c r="G4762" t="s">
        <v>262</v>
      </c>
      <c r="H4762" t="str">
        <f>_xlfn.XLOOKUP(Flights[[#This Row],[Destination]],Airports!$A$1:$A$77,Airports!$D$1:$D$77,"Code not found")</f>
        <v>Cleveland</v>
      </c>
      <c r="I4762" t="str" cm="1">
        <f t="array" ref="I4762">_xlfn.XLOOKUP(Flights[[#This Row],[Destination]],_xlfn._TRO_TRAILING(Airports!A:A),_xlfn._TRO_TRAILING(Airports!E:E),"Code not found")</f>
        <v>OH</v>
      </c>
      <c r="J4762" s="1">
        <v>0.96875</v>
      </c>
      <c r="K4762">
        <f>HOUR(Flights[[#This Row],[Scheduled Departure]])</f>
        <v>23</v>
      </c>
      <c r="L4762" s="1">
        <v>0.96736111111111112</v>
      </c>
      <c r="M4762">
        <v>-2</v>
      </c>
      <c r="N4762">
        <v>252</v>
      </c>
      <c r="O4762" s="14">
        <f>Flights[[#This Row],[Length (min)]]/60</f>
        <v>4.2</v>
      </c>
      <c r="P4762">
        <v>2052</v>
      </c>
      <c r="Q4762" s="17">
        <f>IFERROR(Flights[[#This Row],[Distance]]/Flights[[#This Row],[Length (hr)]],"")</f>
        <v>488.57142857142856</v>
      </c>
      <c r="R4762" s="1">
        <v>0.27777777777777779</v>
      </c>
      <c r="S4762" s="1">
        <v>0.2673611111111111</v>
      </c>
      <c r="T4762">
        <v>-15</v>
      </c>
      <c r="U4762" t="str">
        <f>IF(Flights[[#This Row],[Arrival Delay]]="","Cancelled",IF(Flights[[#This Row],[Arrival Delay]]&gt;15,"Delayed","On time"))</f>
        <v>On time</v>
      </c>
      <c r="V4762" t="str">
        <f>IF(Flights[[#This Row],[Status]]&lt;&gt;"Delayed","",IF(Flights[[#This Row],[Arrival Delay]]&gt;120,"Severe",IF(Flights[[#This Row],[Arrival Delay]]&gt;60,"Major","Moderate")))</f>
        <v/>
      </c>
      <c r="X4762" t="str">
        <f>IF(OR(AND(Flights[[#This Row],[Status]]="Cancelled",Flights[[#This Row],[Cancellation Reason]]="Airline/Carrier"),Flights[[#This Row],[Delay Type]]="Severe"),"Yes","No")</f>
        <v>No</v>
      </c>
    </row>
    <row r="4763" spans="1:24" x14ac:dyDescent="0.25">
      <c r="A4763" s="3">
        <v>42353</v>
      </c>
      <c r="B4763">
        <f>WEEKNUM(Flights[[#This Row],[Date]],2)</f>
        <v>51</v>
      </c>
      <c r="C4763">
        <f>WEEKDAY(Flights[[#This Row],[Date]],2)</f>
        <v>2</v>
      </c>
      <c r="D4763" t="s">
        <v>782</v>
      </c>
      <c r="E4763" t="s">
        <v>1989</v>
      </c>
      <c r="F4763" t="s">
        <v>0</v>
      </c>
      <c r="G4763" t="s">
        <v>314</v>
      </c>
      <c r="H4763" t="str">
        <f>_xlfn.XLOOKUP(Flights[[#This Row],[Destination]],Airports!$A$1:$A$77,Airports!$D$1:$D$77,"Code not found")</f>
        <v>Minneapolis</v>
      </c>
      <c r="I4763" t="str" cm="1">
        <f t="array" ref="I4763">_xlfn.XLOOKUP(Flights[[#This Row],[Destination]],_xlfn._TRO_TRAILING(Airports!A:A),_xlfn._TRO_TRAILING(Airports!E:E),"Code not found")</f>
        <v>MN</v>
      </c>
      <c r="J4763" s="1">
        <v>0.28819444444444442</v>
      </c>
      <c r="K4763">
        <f>HOUR(Flights[[#This Row],[Scheduled Departure]])</f>
        <v>6</v>
      </c>
      <c r="L4763" s="1">
        <v>0.28749999999999998</v>
      </c>
      <c r="M4763">
        <v>-1</v>
      </c>
      <c r="N4763">
        <v>206</v>
      </c>
      <c r="O4763" s="14">
        <f>Flights[[#This Row],[Length (min)]]/60</f>
        <v>3.4333333333333331</v>
      </c>
      <c r="P4763">
        <v>1535</v>
      </c>
      <c r="Q4763" s="17">
        <f>IFERROR(Flights[[#This Row],[Distance]]/Flights[[#This Row],[Length (hr)]],"")</f>
        <v>447.08737864077671</v>
      </c>
      <c r="R4763" s="1">
        <v>0.52083333333333337</v>
      </c>
      <c r="S4763" s="1">
        <v>0.51388888888888884</v>
      </c>
      <c r="T4763">
        <v>-10</v>
      </c>
      <c r="U4763" t="str">
        <f>IF(Flights[[#This Row],[Arrival Delay]]="","Cancelled",IF(Flights[[#This Row],[Arrival Delay]]&gt;15,"Delayed","On time"))</f>
        <v>On time</v>
      </c>
      <c r="V4763" t="str">
        <f>IF(Flights[[#This Row],[Status]]&lt;&gt;"Delayed","",IF(Flights[[#This Row],[Arrival Delay]]&gt;120,"Severe",IF(Flights[[#This Row],[Arrival Delay]]&gt;60,"Major","Moderate")))</f>
        <v/>
      </c>
      <c r="X4763" t="str">
        <f>IF(OR(AND(Flights[[#This Row],[Status]]="Cancelled",Flights[[#This Row],[Cancellation Reason]]="Airline/Carrier"),Flights[[#This Row],[Delay Type]]="Severe"),"Yes","No")</f>
        <v>No</v>
      </c>
    </row>
    <row r="4764" spans="1:24" x14ac:dyDescent="0.25">
      <c r="A4764" s="3">
        <v>42353</v>
      </c>
      <c r="B4764">
        <f>WEEKNUM(Flights[[#This Row],[Date]],2)</f>
        <v>51</v>
      </c>
      <c r="C4764">
        <f>WEEKDAY(Flights[[#This Row],[Date]],2)</f>
        <v>2</v>
      </c>
      <c r="D4764" t="s">
        <v>696</v>
      </c>
      <c r="E4764" t="s">
        <v>1996</v>
      </c>
      <c r="F4764" t="s">
        <v>0</v>
      </c>
      <c r="G4764" t="s">
        <v>9</v>
      </c>
      <c r="H4764" t="str">
        <f>_xlfn.XLOOKUP(Flights[[#This Row],[Destination]],Airports!$A$1:$A$77,Airports!$D$1:$D$77,"Code not found")</f>
        <v>San Francisco</v>
      </c>
      <c r="I4764" t="str" cm="1">
        <f t="array" ref="I4764">_xlfn.XLOOKUP(Flights[[#This Row],[Destination]],_xlfn._TRO_TRAILING(Airports!A:A),_xlfn._TRO_TRAILING(Airports!E:E),"Code not found")</f>
        <v>CA</v>
      </c>
      <c r="J4764" s="1">
        <v>0.29166666666666669</v>
      </c>
      <c r="K4764">
        <f>HOUR(Flights[[#This Row],[Scheduled Departure]])</f>
        <v>7</v>
      </c>
      <c r="L4764" s="1">
        <v>0.2951388888888889</v>
      </c>
      <c r="M4764">
        <v>5</v>
      </c>
      <c r="N4764">
        <v>84</v>
      </c>
      <c r="O4764" s="14">
        <f>Flights[[#This Row],[Length (min)]]/60</f>
        <v>1.4</v>
      </c>
      <c r="P4764">
        <v>337</v>
      </c>
      <c r="Q4764" s="17">
        <f>IFERROR(Flights[[#This Row],[Distance]]/Flights[[#This Row],[Length (hr)]],"")</f>
        <v>240.71428571428572</v>
      </c>
      <c r="R4764" s="1">
        <v>0.34722222222222221</v>
      </c>
      <c r="S4764" s="1">
        <v>0.35347222222222224</v>
      </c>
      <c r="T4764">
        <v>9</v>
      </c>
      <c r="U4764" t="str">
        <f>IF(Flights[[#This Row],[Arrival Delay]]="","Cancelled",IF(Flights[[#This Row],[Arrival Delay]]&gt;15,"Delayed","On time"))</f>
        <v>On time</v>
      </c>
      <c r="V4764" t="str">
        <f>IF(Flights[[#This Row],[Status]]&lt;&gt;"Delayed","",IF(Flights[[#This Row],[Arrival Delay]]&gt;120,"Severe",IF(Flights[[#This Row],[Arrival Delay]]&gt;60,"Major","Moderate")))</f>
        <v/>
      </c>
      <c r="X4764" t="str">
        <f>IF(OR(AND(Flights[[#This Row],[Status]]="Cancelled",Flights[[#This Row],[Cancellation Reason]]="Airline/Carrier"),Flights[[#This Row],[Delay Type]]="Severe"),"Yes","No")</f>
        <v>No</v>
      </c>
    </row>
    <row r="4765" spans="1:24" x14ac:dyDescent="0.25">
      <c r="A4765" s="3">
        <v>42353</v>
      </c>
      <c r="B4765">
        <f>WEEKNUM(Flights[[#This Row],[Date]],2)</f>
        <v>51</v>
      </c>
      <c r="C4765">
        <f>WEEKDAY(Flights[[#This Row],[Date]],2)</f>
        <v>2</v>
      </c>
      <c r="D4765" t="s">
        <v>172</v>
      </c>
      <c r="E4765" t="s">
        <v>1987</v>
      </c>
      <c r="F4765" t="s">
        <v>0</v>
      </c>
      <c r="G4765" t="s">
        <v>3</v>
      </c>
      <c r="H4765" t="str">
        <f>_xlfn.XLOOKUP(Flights[[#This Row],[Destination]],Airports!$A$1:$A$77,Airports!$D$1:$D$77,"Code not found")</f>
        <v>Dallas</v>
      </c>
      <c r="I4765" t="str" cm="1">
        <f t="array" ref="I4765">_xlfn.XLOOKUP(Flights[[#This Row],[Destination]],_xlfn._TRO_TRAILING(Airports!A:A),_xlfn._TRO_TRAILING(Airports!E:E),"Code not found")</f>
        <v>TX</v>
      </c>
      <c r="J4765" s="1">
        <v>0.3576388888888889</v>
      </c>
      <c r="K4765">
        <f>HOUR(Flights[[#This Row],[Scheduled Departure]])</f>
        <v>8</v>
      </c>
      <c r="L4765" s="1">
        <v>0.35486111111111113</v>
      </c>
      <c r="M4765">
        <v>-4</v>
      </c>
      <c r="N4765">
        <v>174</v>
      </c>
      <c r="O4765" s="14">
        <f>Flights[[#This Row],[Length (min)]]/60</f>
        <v>2.9</v>
      </c>
      <c r="P4765">
        <v>1235</v>
      </c>
      <c r="Q4765" s="17">
        <f>IFERROR(Flights[[#This Row],[Distance]]/Flights[[#This Row],[Length (hr)]],"")</f>
        <v>425.86206896551727</v>
      </c>
      <c r="R4765" s="1">
        <v>0.57152777777777775</v>
      </c>
      <c r="S4765" s="1">
        <v>0.55902777777777779</v>
      </c>
      <c r="T4765">
        <v>-18</v>
      </c>
      <c r="U4765" t="str">
        <f>IF(Flights[[#This Row],[Arrival Delay]]="","Cancelled",IF(Flights[[#This Row],[Arrival Delay]]&gt;15,"Delayed","On time"))</f>
        <v>On time</v>
      </c>
      <c r="V4765" t="str">
        <f>IF(Flights[[#This Row],[Status]]&lt;&gt;"Delayed","",IF(Flights[[#This Row],[Arrival Delay]]&gt;120,"Severe",IF(Flights[[#This Row],[Arrival Delay]]&gt;60,"Major","Moderate")))</f>
        <v/>
      </c>
      <c r="X4765" t="str">
        <f>IF(OR(AND(Flights[[#This Row],[Status]]="Cancelled",Flights[[#This Row],[Cancellation Reason]]="Airline/Carrier"),Flights[[#This Row],[Delay Type]]="Severe"),"Yes","No")</f>
        <v>No</v>
      </c>
    </row>
    <row r="4766" spans="1:24" x14ac:dyDescent="0.25">
      <c r="A4766" s="3">
        <v>42353</v>
      </c>
      <c r="B4766">
        <f>WEEKNUM(Flights[[#This Row],[Date]],2)</f>
        <v>51</v>
      </c>
      <c r="C4766">
        <f>WEEKDAY(Flights[[#This Row],[Date]],2)</f>
        <v>2</v>
      </c>
      <c r="D4766" t="s">
        <v>477</v>
      </c>
      <c r="E4766" t="s">
        <v>1989</v>
      </c>
      <c r="F4766" t="s">
        <v>0</v>
      </c>
      <c r="G4766" t="s">
        <v>276</v>
      </c>
      <c r="H4766" t="str">
        <f>_xlfn.XLOOKUP(Flights[[#This Row],[Destination]],Airports!$A$1:$A$77,Airports!$D$1:$D$77,"Code not found")</f>
        <v>Detroit</v>
      </c>
      <c r="I4766" t="str" cm="1">
        <f t="array" ref="I4766">_xlfn.XLOOKUP(Flights[[#This Row],[Destination]],_xlfn._TRO_TRAILING(Airports!A:A),_xlfn._TRO_TRAILING(Airports!E:E),"Code not found")</f>
        <v>MI</v>
      </c>
      <c r="J4766" s="1">
        <v>0.3923611111111111</v>
      </c>
      <c r="K4766">
        <f>HOUR(Flights[[#This Row],[Scheduled Departure]])</f>
        <v>9</v>
      </c>
      <c r="L4766" s="1">
        <v>0.39097222222222222</v>
      </c>
      <c r="M4766">
        <v>-2</v>
      </c>
      <c r="N4766">
        <v>246</v>
      </c>
      <c r="O4766" s="14">
        <f>Flights[[#This Row],[Length (min)]]/60</f>
        <v>4.0999999999999996</v>
      </c>
      <c r="P4766">
        <v>1979</v>
      </c>
      <c r="Q4766" s="17">
        <f>IFERROR(Flights[[#This Row],[Distance]]/Flights[[#This Row],[Length (hr)]],"")</f>
        <v>482.68292682926835</v>
      </c>
      <c r="R4766" s="1">
        <v>0.70486111111111116</v>
      </c>
      <c r="S4766" s="1">
        <v>0.68680555555555556</v>
      </c>
      <c r="T4766">
        <v>-26</v>
      </c>
      <c r="U4766" t="str">
        <f>IF(Flights[[#This Row],[Arrival Delay]]="","Cancelled",IF(Flights[[#This Row],[Arrival Delay]]&gt;15,"Delayed","On time"))</f>
        <v>On time</v>
      </c>
      <c r="V4766" t="str">
        <f>IF(Flights[[#This Row],[Status]]&lt;&gt;"Delayed","",IF(Flights[[#This Row],[Arrival Delay]]&gt;120,"Severe",IF(Flights[[#This Row],[Arrival Delay]]&gt;60,"Major","Moderate")))</f>
        <v/>
      </c>
      <c r="X4766" t="str">
        <f>IF(OR(AND(Flights[[#This Row],[Status]]="Cancelled",Flights[[#This Row],[Cancellation Reason]]="Airline/Carrier"),Flights[[#This Row],[Delay Type]]="Severe"),"Yes","No")</f>
        <v>No</v>
      </c>
    </row>
    <row r="4767" spans="1:24" x14ac:dyDescent="0.25">
      <c r="A4767" s="3">
        <v>42353</v>
      </c>
      <c r="B4767">
        <f>WEEKNUM(Flights[[#This Row],[Date]],2)</f>
        <v>51</v>
      </c>
      <c r="C4767">
        <f>WEEKDAY(Flights[[#This Row],[Date]],2)</f>
        <v>2</v>
      </c>
      <c r="D4767" t="s">
        <v>1667</v>
      </c>
      <c r="E4767" t="s">
        <v>1995</v>
      </c>
      <c r="F4767" t="s">
        <v>0</v>
      </c>
      <c r="G4767" t="s">
        <v>29</v>
      </c>
      <c r="H4767" t="str">
        <f>_xlfn.XLOOKUP(Flights[[#This Row],[Destination]],Airports!$A$1:$A$77,Airports!$D$1:$D$77,"Code not found")</f>
        <v>Phoenix</v>
      </c>
      <c r="I4767" t="str" cm="1">
        <f t="array" ref="I4767">_xlfn.XLOOKUP(Flights[[#This Row],[Destination]],_xlfn._TRO_TRAILING(Airports!A:A),_xlfn._TRO_TRAILING(Airports!E:E),"Code not found")</f>
        <v>AZ</v>
      </c>
      <c r="J4767" s="1">
        <v>0.4513888888888889</v>
      </c>
      <c r="K4767">
        <f>HOUR(Flights[[#This Row],[Scheduled Departure]])</f>
        <v>10</v>
      </c>
      <c r="L4767" s="1">
        <v>0.46319444444444446</v>
      </c>
      <c r="M4767">
        <v>17</v>
      </c>
      <c r="N4767">
        <v>81</v>
      </c>
      <c r="O4767" s="14">
        <f>Flights[[#This Row],[Length (min)]]/60</f>
        <v>1.35</v>
      </c>
      <c r="P4767">
        <v>370</v>
      </c>
      <c r="Q4767" s="17">
        <f>IFERROR(Flights[[#This Row],[Distance]]/Flights[[#This Row],[Length (hr)]],"")</f>
        <v>274.07407407407408</v>
      </c>
      <c r="R4767" s="1">
        <v>0.54513888888888884</v>
      </c>
      <c r="S4767" s="1">
        <v>0.56111111111111112</v>
      </c>
      <c r="T4767">
        <v>23</v>
      </c>
      <c r="U4767" t="str">
        <f>IF(Flights[[#This Row],[Arrival Delay]]="","Cancelled",IF(Flights[[#This Row],[Arrival Delay]]&gt;15,"Delayed","On time"))</f>
        <v>Delayed</v>
      </c>
      <c r="V4767" t="str">
        <f>IF(Flights[[#This Row],[Status]]&lt;&gt;"Delayed","",IF(Flights[[#This Row],[Arrival Delay]]&gt;120,"Severe",IF(Flights[[#This Row],[Arrival Delay]]&gt;60,"Major","Moderate")))</f>
        <v>Moderate</v>
      </c>
      <c r="X4767" t="str">
        <f>IF(OR(AND(Flights[[#This Row],[Status]]="Cancelled",Flights[[#This Row],[Cancellation Reason]]="Airline/Carrier"),Flights[[#This Row],[Delay Type]]="Severe"),"Yes","No")</f>
        <v>No</v>
      </c>
    </row>
    <row r="4768" spans="1:24" x14ac:dyDescent="0.25">
      <c r="A4768" s="3">
        <v>42353</v>
      </c>
      <c r="B4768">
        <f>WEEKNUM(Flights[[#This Row],[Date]],2)</f>
        <v>51</v>
      </c>
      <c r="C4768">
        <f>WEEKDAY(Flights[[#This Row],[Date]],2)</f>
        <v>2</v>
      </c>
      <c r="D4768" t="s">
        <v>479</v>
      </c>
      <c r="E4768" t="s">
        <v>1996</v>
      </c>
      <c r="F4768" t="s">
        <v>0</v>
      </c>
      <c r="G4768" t="s">
        <v>9</v>
      </c>
      <c r="H4768" t="str">
        <f>_xlfn.XLOOKUP(Flights[[#This Row],[Destination]],Airports!$A$1:$A$77,Airports!$D$1:$D$77,"Code not found")</f>
        <v>San Francisco</v>
      </c>
      <c r="I4768" t="str" cm="1">
        <f t="array" ref="I4768">_xlfn.XLOOKUP(Flights[[#This Row],[Destination]],_xlfn._TRO_TRAILING(Airports!A:A),_xlfn._TRO_TRAILING(Airports!E:E),"Code not found")</f>
        <v>CA</v>
      </c>
      <c r="J4768" s="1">
        <v>0.47569444444444442</v>
      </c>
      <c r="K4768">
        <f>HOUR(Flights[[#This Row],[Scheduled Departure]])</f>
        <v>11</v>
      </c>
      <c r="L4768" s="1">
        <v>0.47291666666666665</v>
      </c>
      <c r="M4768">
        <v>-4</v>
      </c>
      <c r="N4768">
        <v>75</v>
      </c>
      <c r="O4768" s="14">
        <f>Flights[[#This Row],[Length (min)]]/60</f>
        <v>1.25</v>
      </c>
      <c r="P4768">
        <v>337</v>
      </c>
      <c r="Q4768" s="17">
        <f>IFERROR(Flights[[#This Row],[Distance]]/Flights[[#This Row],[Length (hr)]],"")</f>
        <v>269.60000000000002</v>
      </c>
      <c r="R4768" s="1">
        <v>0.53125</v>
      </c>
      <c r="S4768" s="1">
        <v>0.52500000000000002</v>
      </c>
      <c r="T4768">
        <v>-9</v>
      </c>
      <c r="U4768" t="str">
        <f>IF(Flights[[#This Row],[Arrival Delay]]="","Cancelled",IF(Flights[[#This Row],[Arrival Delay]]&gt;15,"Delayed","On time"))</f>
        <v>On time</v>
      </c>
      <c r="V4768" t="str">
        <f>IF(Flights[[#This Row],[Status]]&lt;&gt;"Delayed","",IF(Flights[[#This Row],[Arrival Delay]]&gt;120,"Severe",IF(Flights[[#This Row],[Arrival Delay]]&gt;60,"Major","Moderate")))</f>
        <v/>
      </c>
      <c r="X4768" t="str">
        <f>IF(OR(AND(Flights[[#This Row],[Status]]="Cancelled",Flights[[#This Row],[Cancellation Reason]]="Airline/Carrier"),Flights[[#This Row],[Delay Type]]="Severe"),"Yes","No")</f>
        <v>No</v>
      </c>
    </row>
    <row r="4769" spans="1:24" x14ac:dyDescent="0.25">
      <c r="A4769" s="3">
        <v>42353</v>
      </c>
      <c r="B4769">
        <f>WEEKNUM(Flights[[#This Row],[Date]],2)</f>
        <v>51</v>
      </c>
      <c r="C4769">
        <f>WEEKDAY(Flights[[#This Row],[Date]],2)</f>
        <v>2</v>
      </c>
      <c r="D4769" t="s">
        <v>237</v>
      </c>
      <c r="E4769" t="s">
        <v>1987</v>
      </c>
      <c r="F4769" t="s">
        <v>0</v>
      </c>
      <c r="G4769" t="s">
        <v>2</v>
      </c>
      <c r="H4769" t="str">
        <f>_xlfn.XLOOKUP(Flights[[#This Row],[Destination]],Airports!$A$1:$A$77,Airports!$D$1:$D$77,"Code not found")</f>
        <v>Miami</v>
      </c>
      <c r="I4769" t="str" cm="1">
        <f t="array" ref="I4769">_xlfn.XLOOKUP(Flights[[#This Row],[Destination]],_xlfn._TRO_TRAILING(Airports!A:A),_xlfn._TRO_TRAILING(Airports!E:E),"Code not found")</f>
        <v>FL</v>
      </c>
      <c r="J4769" s="1">
        <v>0.52222222222222225</v>
      </c>
      <c r="K4769">
        <f>HOUR(Flights[[#This Row],[Scheduled Departure]])</f>
        <v>12</v>
      </c>
      <c r="L4769" s="1">
        <v>0.52083333333333337</v>
      </c>
      <c r="M4769">
        <v>-2</v>
      </c>
      <c r="N4769">
        <v>266</v>
      </c>
      <c r="O4769" s="14">
        <f>Flights[[#This Row],[Length (min)]]/60</f>
        <v>4.4333333333333336</v>
      </c>
      <c r="P4769">
        <v>2342</v>
      </c>
      <c r="Q4769" s="17">
        <f>IFERROR(Flights[[#This Row],[Distance]]/Flights[[#This Row],[Length (hr)]],"")</f>
        <v>528.27067669172925</v>
      </c>
      <c r="R4769" s="1">
        <v>0.84722222222222221</v>
      </c>
      <c r="S4769" s="1">
        <v>0.8305555555555556</v>
      </c>
      <c r="T4769">
        <v>-24</v>
      </c>
      <c r="U4769" t="str">
        <f>IF(Flights[[#This Row],[Arrival Delay]]="","Cancelled",IF(Flights[[#This Row],[Arrival Delay]]&gt;15,"Delayed","On time"))</f>
        <v>On time</v>
      </c>
      <c r="V4769" t="str">
        <f>IF(Flights[[#This Row],[Status]]&lt;&gt;"Delayed","",IF(Flights[[#This Row],[Arrival Delay]]&gt;120,"Severe",IF(Flights[[#This Row],[Arrival Delay]]&gt;60,"Major","Moderate")))</f>
        <v/>
      </c>
      <c r="X4769" t="str">
        <f>IF(OR(AND(Flights[[#This Row],[Status]]="Cancelled",Flights[[#This Row],[Cancellation Reason]]="Airline/Carrier"),Flights[[#This Row],[Delay Type]]="Severe"),"Yes","No")</f>
        <v>No</v>
      </c>
    </row>
    <row r="4770" spans="1:24" x14ac:dyDescent="0.25">
      <c r="A4770" s="3">
        <v>42353</v>
      </c>
      <c r="B4770">
        <f>WEEKNUM(Flights[[#This Row],[Date]],2)</f>
        <v>51</v>
      </c>
      <c r="C4770">
        <f>WEEKDAY(Flights[[#This Row],[Date]],2)</f>
        <v>2</v>
      </c>
      <c r="D4770" t="s">
        <v>508</v>
      </c>
      <c r="E4770" t="s">
        <v>1990</v>
      </c>
      <c r="F4770" t="s">
        <v>0</v>
      </c>
      <c r="G4770" t="s">
        <v>17</v>
      </c>
      <c r="H4770" t="str">
        <f>_xlfn.XLOOKUP(Flights[[#This Row],[Destination]],Airports!$A$1:$A$77,Airports!$D$1:$D$77,"Code not found")</f>
        <v>Honolulu</v>
      </c>
      <c r="I4770" t="str" cm="1">
        <f t="array" ref="I4770">_xlfn.XLOOKUP(Flights[[#This Row],[Destination]],_xlfn._TRO_TRAILING(Airports!A:A),_xlfn._TRO_TRAILING(Airports!E:E),"Code not found")</f>
        <v>HI</v>
      </c>
      <c r="J4770" s="1">
        <v>0.54166666666666663</v>
      </c>
      <c r="K4770">
        <f>HOUR(Flights[[#This Row],[Scheduled Departure]])</f>
        <v>13</v>
      </c>
      <c r="L4770" s="1">
        <v>0.54583333333333328</v>
      </c>
      <c r="M4770">
        <v>6</v>
      </c>
      <c r="N4770">
        <v>335</v>
      </c>
      <c r="O4770" s="14">
        <f>Flights[[#This Row],[Length (min)]]/60</f>
        <v>5.583333333333333</v>
      </c>
      <c r="P4770">
        <v>2556</v>
      </c>
      <c r="Q4770" s="17">
        <f>IFERROR(Flights[[#This Row],[Distance]]/Flights[[#This Row],[Length (hr)]],"")</f>
        <v>457.79104477611941</v>
      </c>
      <c r="R4770" s="1">
        <v>0.7104166666666667</v>
      </c>
      <c r="S4770" s="1">
        <v>0.69513888888888886</v>
      </c>
      <c r="T4770">
        <v>-22</v>
      </c>
      <c r="U4770" t="str">
        <f>IF(Flights[[#This Row],[Arrival Delay]]="","Cancelled",IF(Flights[[#This Row],[Arrival Delay]]&gt;15,"Delayed","On time"))</f>
        <v>On time</v>
      </c>
      <c r="V4770" t="str">
        <f>IF(Flights[[#This Row],[Status]]&lt;&gt;"Delayed","",IF(Flights[[#This Row],[Arrival Delay]]&gt;120,"Severe",IF(Flights[[#This Row],[Arrival Delay]]&gt;60,"Major","Moderate")))</f>
        <v/>
      </c>
      <c r="X4770" t="str">
        <f>IF(OR(AND(Flights[[#This Row],[Status]]="Cancelled",Flights[[#This Row],[Cancellation Reason]]="Airline/Carrier"),Flights[[#This Row],[Delay Type]]="Severe"),"Yes","No")</f>
        <v>No</v>
      </c>
    </row>
    <row r="4771" spans="1:24" x14ac:dyDescent="0.25">
      <c r="A4771" s="3">
        <v>42353</v>
      </c>
      <c r="B4771">
        <f>WEEKNUM(Flights[[#This Row],[Date]],2)</f>
        <v>51</v>
      </c>
      <c r="C4771">
        <f>WEEKDAY(Flights[[#This Row],[Date]],2)</f>
        <v>2</v>
      </c>
      <c r="D4771" t="s">
        <v>965</v>
      </c>
      <c r="E4771" t="s">
        <v>1995</v>
      </c>
      <c r="F4771" t="s">
        <v>0</v>
      </c>
      <c r="G4771" t="s">
        <v>9</v>
      </c>
      <c r="H4771" t="str">
        <f>_xlfn.XLOOKUP(Flights[[#This Row],[Destination]],Airports!$A$1:$A$77,Airports!$D$1:$D$77,"Code not found")</f>
        <v>San Francisco</v>
      </c>
      <c r="I4771" t="str" cm="1">
        <f t="array" ref="I4771">_xlfn.XLOOKUP(Flights[[#This Row],[Destination]],_xlfn._TRO_TRAILING(Airports!A:A),_xlfn._TRO_TRAILING(Airports!E:E),"Code not found")</f>
        <v>CA</v>
      </c>
      <c r="J4771" s="1">
        <v>0.85763888888888884</v>
      </c>
      <c r="K4771">
        <f>HOUR(Flights[[#This Row],[Scheduled Departure]])</f>
        <v>20</v>
      </c>
      <c r="L4771" s="1">
        <v>0.85624999999999996</v>
      </c>
      <c r="M4771">
        <v>-2</v>
      </c>
      <c r="N4771">
        <v>68</v>
      </c>
      <c r="O4771" s="14">
        <f>Flights[[#This Row],[Length (min)]]/60</f>
        <v>1.1333333333333333</v>
      </c>
      <c r="P4771">
        <v>337</v>
      </c>
      <c r="Q4771" s="17">
        <f>IFERROR(Flights[[#This Row],[Distance]]/Flights[[#This Row],[Length (hr)]],"")</f>
        <v>297.35294117647061</v>
      </c>
      <c r="R4771" s="1">
        <v>0.90972222222222221</v>
      </c>
      <c r="S4771" s="1">
        <v>0.90347222222222223</v>
      </c>
      <c r="T4771">
        <v>-9</v>
      </c>
      <c r="U4771" t="str">
        <f>IF(Flights[[#This Row],[Arrival Delay]]="","Cancelled",IF(Flights[[#This Row],[Arrival Delay]]&gt;15,"Delayed","On time"))</f>
        <v>On time</v>
      </c>
      <c r="V4771" t="str">
        <f>IF(Flights[[#This Row],[Status]]&lt;&gt;"Delayed","",IF(Flights[[#This Row],[Arrival Delay]]&gt;120,"Severe",IF(Flights[[#This Row],[Arrival Delay]]&gt;60,"Major","Moderate")))</f>
        <v/>
      </c>
      <c r="X4771" t="str">
        <f>IF(OR(AND(Flights[[#This Row],[Status]]="Cancelled",Flights[[#This Row],[Cancellation Reason]]="Airline/Carrier"),Flights[[#This Row],[Delay Type]]="Severe"),"Yes","No")</f>
        <v>No</v>
      </c>
    </row>
    <row r="4772" spans="1:24" x14ac:dyDescent="0.25">
      <c r="A4772" s="3">
        <v>42353</v>
      </c>
      <c r="B4772">
        <f>WEEKNUM(Flights[[#This Row],[Date]],2)</f>
        <v>51</v>
      </c>
      <c r="C4772">
        <f>WEEKDAY(Flights[[#This Row],[Date]],2)</f>
        <v>2</v>
      </c>
      <c r="D4772" t="s">
        <v>1798</v>
      </c>
      <c r="E4772" t="s">
        <v>1991</v>
      </c>
      <c r="F4772" t="s">
        <v>0</v>
      </c>
      <c r="G4772" t="s">
        <v>344</v>
      </c>
      <c r="H4772" t="str">
        <f>_xlfn.XLOOKUP(Flights[[#This Row],[Destination]],Airports!$A$1:$A$77,Airports!$D$1:$D$77,"Code not found")</f>
        <v>Seattle</v>
      </c>
      <c r="I4772" t="str" cm="1">
        <f t="array" ref="I4772">_xlfn.XLOOKUP(Flights[[#This Row],[Destination]],_xlfn._TRO_TRAILING(Airports!A:A),_xlfn._TRO_TRAILING(Airports!E:E),"Code not found")</f>
        <v>WA</v>
      </c>
      <c r="J4772" s="1">
        <v>0.91319444444444442</v>
      </c>
      <c r="K4772">
        <f>HOUR(Flights[[#This Row],[Scheduled Departure]])</f>
        <v>21</v>
      </c>
      <c r="L4772" s="1">
        <v>0.90625</v>
      </c>
      <c r="M4772">
        <v>-10</v>
      </c>
      <c r="N4772">
        <v>173</v>
      </c>
      <c r="O4772" s="14">
        <f>Flights[[#This Row],[Length (min)]]/60</f>
        <v>2.8833333333333333</v>
      </c>
      <c r="P4772">
        <v>954</v>
      </c>
      <c r="Q4772" s="17">
        <f>IFERROR(Flights[[#This Row],[Distance]]/Flights[[#This Row],[Length (hr)]],"")</f>
        <v>330.8670520231214</v>
      </c>
      <c r="R4772" s="1">
        <v>2.8472222222222222E-2</v>
      </c>
      <c r="S4772" s="1">
        <v>2.6388888888888889E-2</v>
      </c>
      <c r="T4772">
        <v>-3</v>
      </c>
      <c r="U4772" t="str">
        <f>IF(Flights[[#This Row],[Arrival Delay]]="","Cancelled",IF(Flights[[#This Row],[Arrival Delay]]&gt;15,"Delayed","On time"))</f>
        <v>On time</v>
      </c>
      <c r="V4772" t="str">
        <f>IF(Flights[[#This Row],[Status]]&lt;&gt;"Delayed","",IF(Flights[[#This Row],[Arrival Delay]]&gt;120,"Severe",IF(Flights[[#This Row],[Arrival Delay]]&gt;60,"Major","Moderate")))</f>
        <v/>
      </c>
      <c r="X4772" t="str">
        <f>IF(OR(AND(Flights[[#This Row],[Status]]="Cancelled",Flights[[#This Row],[Cancellation Reason]]="Airline/Carrier"),Flights[[#This Row],[Delay Type]]="Severe"),"Yes","No")</f>
        <v>No</v>
      </c>
    </row>
    <row r="4773" spans="1:24" x14ac:dyDescent="0.25">
      <c r="A4773" s="3">
        <v>42353</v>
      </c>
      <c r="B4773">
        <f>WEEKNUM(Flights[[#This Row],[Date]],2)</f>
        <v>51</v>
      </c>
      <c r="C4773">
        <f>WEEKDAY(Flights[[#This Row],[Date]],2)</f>
        <v>2</v>
      </c>
      <c r="D4773" t="s">
        <v>1969</v>
      </c>
      <c r="E4773" t="s">
        <v>1989</v>
      </c>
      <c r="F4773" t="s">
        <v>0</v>
      </c>
      <c r="G4773" t="s">
        <v>23</v>
      </c>
      <c r="H4773" t="str">
        <f>_xlfn.XLOOKUP(Flights[[#This Row],[Destination]],Airports!$A$1:$A$77,Airports!$D$1:$D$77,"Code not found")</f>
        <v>Indianapolis</v>
      </c>
      <c r="I4773" t="str" cm="1">
        <f t="array" ref="I4773">_xlfn.XLOOKUP(Flights[[#This Row],[Destination]],_xlfn._TRO_TRAILING(Airports!A:A),_xlfn._TRO_TRAILING(Airports!E:E),"Code not found")</f>
        <v>IN</v>
      </c>
      <c r="J4773" s="1">
        <v>0.93055555555555558</v>
      </c>
      <c r="K4773">
        <f>HOUR(Flights[[#This Row],[Scheduled Departure]])</f>
        <v>22</v>
      </c>
      <c r="L4773" s="1">
        <v>0.92500000000000004</v>
      </c>
      <c r="M4773">
        <v>-8</v>
      </c>
      <c r="N4773">
        <v>227</v>
      </c>
      <c r="O4773" s="14">
        <f>Flights[[#This Row],[Length (min)]]/60</f>
        <v>3.7833333333333332</v>
      </c>
      <c r="P4773">
        <v>1814</v>
      </c>
      <c r="Q4773" s="17">
        <f>IFERROR(Flights[[#This Row],[Distance]]/Flights[[#This Row],[Length (hr)]],"")</f>
        <v>479.47136563876654</v>
      </c>
      <c r="R4773" s="1">
        <v>0.22222222222222221</v>
      </c>
      <c r="S4773" s="1">
        <v>0.2076388888888889</v>
      </c>
      <c r="T4773">
        <v>-21</v>
      </c>
      <c r="U4773" t="str">
        <f>IF(Flights[[#This Row],[Arrival Delay]]="","Cancelled",IF(Flights[[#This Row],[Arrival Delay]]&gt;15,"Delayed","On time"))</f>
        <v>On time</v>
      </c>
      <c r="V4773" t="str">
        <f>IF(Flights[[#This Row],[Status]]&lt;&gt;"Delayed","",IF(Flights[[#This Row],[Arrival Delay]]&gt;120,"Severe",IF(Flights[[#This Row],[Arrival Delay]]&gt;60,"Major","Moderate")))</f>
        <v/>
      </c>
      <c r="X4773" t="str">
        <f>IF(OR(AND(Flights[[#This Row],[Status]]="Cancelled",Flights[[#This Row],[Cancellation Reason]]="Airline/Carrier"),Flights[[#This Row],[Delay Type]]="Severe"),"Yes","No")</f>
        <v>No</v>
      </c>
    </row>
    <row r="4774" spans="1:24" x14ac:dyDescent="0.25">
      <c r="A4774" s="3">
        <v>42354</v>
      </c>
      <c r="B4774">
        <f>WEEKNUM(Flights[[#This Row],[Date]],2)</f>
        <v>51</v>
      </c>
      <c r="C4774">
        <f>WEEKDAY(Flights[[#This Row],[Date]],2)</f>
        <v>3</v>
      </c>
      <c r="D4774" t="s">
        <v>689</v>
      </c>
      <c r="E4774" t="s">
        <v>1990</v>
      </c>
      <c r="F4774" t="s">
        <v>0</v>
      </c>
      <c r="G4774" t="s">
        <v>9</v>
      </c>
      <c r="H4774" t="str">
        <f>_xlfn.XLOOKUP(Flights[[#This Row],[Destination]],Airports!$A$1:$A$77,Airports!$D$1:$D$77,"Code not found")</f>
        <v>San Francisco</v>
      </c>
      <c r="I4774" t="str" cm="1">
        <f t="array" ref="I4774">_xlfn.XLOOKUP(Flights[[#This Row],[Destination]],_xlfn._TRO_TRAILING(Airports!A:A),_xlfn._TRO_TRAILING(Airports!E:E),"Code not found")</f>
        <v>CA</v>
      </c>
      <c r="J4774" s="1">
        <v>0.27083333333333331</v>
      </c>
      <c r="K4774">
        <f>HOUR(Flights[[#This Row],[Scheduled Departure]])</f>
        <v>6</v>
      </c>
      <c r="L4774" s="1">
        <v>0.26666666666666666</v>
      </c>
      <c r="M4774">
        <v>-6</v>
      </c>
      <c r="N4774">
        <v>92</v>
      </c>
      <c r="O4774" s="14">
        <f>Flights[[#This Row],[Length (min)]]/60</f>
        <v>1.5333333333333334</v>
      </c>
      <c r="P4774">
        <v>337</v>
      </c>
      <c r="Q4774" s="17">
        <f>IFERROR(Flights[[#This Row],[Distance]]/Flights[[#This Row],[Length (hr)]],"")</f>
        <v>219.78260869565216</v>
      </c>
      <c r="R4774" s="1">
        <v>0.33333333333333331</v>
      </c>
      <c r="S4774" s="1">
        <v>0.33055555555555555</v>
      </c>
      <c r="T4774">
        <v>-4</v>
      </c>
      <c r="U4774" t="str">
        <f>IF(Flights[[#This Row],[Arrival Delay]]="","Cancelled",IF(Flights[[#This Row],[Arrival Delay]]&gt;15,"Delayed","On time"))</f>
        <v>On time</v>
      </c>
      <c r="V4774" t="str">
        <f>IF(Flights[[#This Row],[Status]]&lt;&gt;"Delayed","",IF(Flights[[#This Row],[Arrival Delay]]&gt;120,"Severe",IF(Flights[[#This Row],[Arrival Delay]]&gt;60,"Major","Moderate")))</f>
        <v/>
      </c>
      <c r="X4774" t="str">
        <f>IF(OR(AND(Flights[[#This Row],[Status]]="Cancelled",Flights[[#This Row],[Cancellation Reason]]="Airline/Carrier"),Flights[[#This Row],[Delay Type]]="Severe"),"Yes","No")</f>
        <v>No</v>
      </c>
    </row>
    <row r="4775" spans="1:24" x14ac:dyDescent="0.25">
      <c r="A4775" s="3">
        <v>42354</v>
      </c>
      <c r="B4775">
        <f>WEEKNUM(Flights[[#This Row],[Date]],2)</f>
        <v>51</v>
      </c>
      <c r="C4775">
        <f>WEEKDAY(Flights[[#This Row],[Date]],2)</f>
        <v>3</v>
      </c>
      <c r="D4775" t="s">
        <v>383</v>
      </c>
      <c r="E4775" t="s">
        <v>1992</v>
      </c>
      <c r="F4775" t="s">
        <v>0</v>
      </c>
      <c r="G4775" t="s">
        <v>12</v>
      </c>
      <c r="H4775" t="str">
        <f>_xlfn.XLOOKUP(Flights[[#This Row],[Destination]],Airports!$A$1:$A$77,Airports!$D$1:$D$77,"Code not found")</f>
        <v>New York</v>
      </c>
      <c r="I4775" t="str" cm="1">
        <f t="array" ref="I4775">_xlfn.XLOOKUP(Flights[[#This Row],[Destination]],_xlfn._TRO_TRAILING(Airports!A:A),_xlfn._TRO_TRAILING(Airports!E:E),"Code not found")</f>
        <v>NY</v>
      </c>
      <c r="J4775" s="1">
        <v>0.27083333333333331</v>
      </c>
      <c r="K4775">
        <f>HOUR(Flights[[#This Row],[Scheduled Departure]])</f>
        <v>6</v>
      </c>
      <c r="L4775" s="1">
        <v>0.26944444444444443</v>
      </c>
      <c r="M4775">
        <v>-2</v>
      </c>
      <c r="N4775">
        <v>307</v>
      </c>
      <c r="O4775" s="14">
        <f>Flights[[#This Row],[Length (min)]]/60</f>
        <v>5.1166666666666663</v>
      </c>
      <c r="P4775">
        <v>2475</v>
      </c>
      <c r="Q4775" s="17">
        <f>IFERROR(Flights[[#This Row],[Distance]]/Flights[[#This Row],[Length (hr)]],"")</f>
        <v>483.71335504885997</v>
      </c>
      <c r="R4775" s="1">
        <v>0.61736111111111114</v>
      </c>
      <c r="S4775" s="1">
        <v>0.60763888888888884</v>
      </c>
      <c r="T4775">
        <v>-14</v>
      </c>
      <c r="U4775" t="str">
        <f>IF(Flights[[#This Row],[Arrival Delay]]="","Cancelled",IF(Flights[[#This Row],[Arrival Delay]]&gt;15,"Delayed","On time"))</f>
        <v>On time</v>
      </c>
      <c r="V4775" t="str">
        <f>IF(Flights[[#This Row],[Status]]&lt;&gt;"Delayed","",IF(Flights[[#This Row],[Arrival Delay]]&gt;120,"Severe",IF(Flights[[#This Row],[Arrival Delay]]&gt;60,"Major","Moderate")))</f>
        <v/>
      </c>
      <c r="X4775" t="str">
        <f>IF(OR(AND(Flights[[#This Row],[Status]]="Cancelled",Flights[[#This Row],[Cancellation Reason]]="Airline/Carrier"),Flights[[#This Row],[Delay Type]]="Severe"),"Yes","No")</f>
        <v>No</v>
      </c>
    </row>
    <row r="4776" spans="1:24" x14ac:dyDescent="0.25">
      <c r="A4776" s="3">
        <v>42354</v>
      </c>
      <c r="B4776">
        <f>WEEKNUM(Flights[[#This Row],[Date]],2)</f>
        <v>51</v>
      </c>
      <c r="C4776">
        <f>WEEKDAY(Flights[[#This Row],[Date]],2)</f>
        <v>3</v>
      </c>
      <c r="D4776" t="s">
        <v>1377</v>
      </c>
      <c r="E4776" t="s">
        <v>1996</v>
      </c>
      <c r="F4776" t="s">
        <v>0</v>
      </c>
      <c r="G4776" t="s">
        <v>270</v>
      </c>
      <c r="H4776" t="str">
        <f>_xlfn.XLOOKUP(Flights[[#This Row],[Destination]],Airports!$A$1:$A$77,Airports!$D$1:$D$77,"Code not found")</f>
        <v>Dallas</v>
      </c>
      <c r="I4776" t="str" cm="1">
        <f t="array" ref="I4776">_xlfn.XLOOKUP(Flights[[#This Row],[Destination]],_xlfn._TRO_TRAILING(Airports!A:A),_xlfn._TRO_TRAILING(Airports!E:E),"Code not found")</f>
        <v>TX</v>
      </c>
      <c r="J4776" s="1">
        <v>0.29166666666666669</v>
      </c>
      <c r="K4776">
        <f>HOUR(Flights[[#This Row],[Scheduled Departure]])</f>
        <v>7</v>
      </c>
      <c r="L4776" s="1">
        <v>0.3034722222222222</v>
      </c>
      <c r="M4776">
        <v>17</v>
      </c>
      <c r="N4776">
        <v>171</v>
      </c>
      <c r="O4776" s="14">
        <f>Flights[[#This Row],[Length (min)]]/60</f>
        <v>2.85</v>
      </c>
      <c r="P4776">
        <v>1246</v>
      </c>
      <c r="Q4776" s="17">
        <f>IFERROR(Flights[[#This Row],[Distance]]/Flights[[#This Row],[Length (hr)]],"")</f>
        <v>437.19298245614033</v>
      </c>
      <c r="R4776" s="1">
        <v>0.5</v>
      </c>
      <c r="S4776" s="1">
        <v>0.50555555555555554</v>
      </c>
      <c r="T4776">
        <v>8</v>
      </c>
      <c r="U4776" t="str">
        <f>IF(Flights[[#This Row],[Arrival Delay]]="","Cancelled",IF(Flights[[#This Row],[Arrival Delay]]&gt;15,"Delayed","On time"))</f>
        <v>On time</v>
      </c>
      <c r="V4776" t="str">
        <f>IF(Flights[[#This Row],[Status]]&lt;&gt;"Delayed","",IF(Flights[[#This Row],[Arrival Delay]]&gt;120,"Severe",IF(Flights[[#This Row],[Arrival Delay]]&gt;60,"Major","Moderate")))</f>
        <v/>
      </c>
      <c r="X4776" t="str">
        <f>IF(OR(AND(Flights[[#This Row],[Status]]="Cancelled",Flights[[#This Row],[Cancellation Reason]]="Airline/Carrier"),Flights[[#This Row],[Delay Type]]="Severe"),"Yes","No")</f>
        <v>No</v>
      </c>
    </row>
    <row r="4777" spans="1:24" x14ac:dyDescent="0.25">
      <c r="A4777" s="3">
        <v>42354</v>
      </c>
      <c r="B4777">
        <f>WEEKNUM(Flights[[#This Row],[Date]],2)</f>
        <v>51</v>
      </c>
      <c r="C4777">
        <f>WEEKDAY(Flights[[#This Row],[Date]],2)</f>
        <v>3</v>
      </c>
      <c r="D4777" t="s">
        <v>1864</v>
      </c>
      <c r="E4777" t="s">
        <v>1989</v>
      </c>
      <c r="F4777" t="s">
        <v>0</v>
      </c>
      <c r="G4777" t="s">
        <v>344</v>
      </c>
      <c r="H4777" t="str">
        <f>_xlfn.XLOOKUP(Flights[[#This Row],[Destination]],Airports!$A$1:$A$77,Airports!$D$1:$D$77,"Code not found")</f>
        <v>Seattle</v>
      </c>
      <c r="I4777" t="str" cm="1">
        <f t="array" ref="I4777">_xlfn.XLOOKUP(Flights[[#This Row],[Destination]],_xlfn._TRO_TRAILING(Airports!A:A),_xlfn._TRO_TRAILING(Airports!E:E),"Code not found")</f>
        <v>WA</v>
      </c>
      <c r="J4777" s="1">
        <v>0.3576388888888889</v>
      </c>
      <c r="K4777">
        <f>HOUR(Flights[[#This Row],[Scheduled Departure]])</f>
        <v>8</v>
      </c>
      <c r="L4777" s="1">
        <v>0.37083333333333335</v>
      </c>
      <c r="M4777">
        <v>19</v>
      </c>
      <c r="N4777">
        <v>193</v>
      </c>
      <c r="O4777" s="14">
        <f>Flights[[#This Row],[Length (min)]]/60</f>
        <v>3.2166666666666668</v>
      </c>
      <c r="P4777">
        <v>954</v>
      </c>
      <c r="Q4777" s="17">
        <f>IFERROR(Flights[[#This Row],[Distance]]/Flights[[#This Row],[Length (hr)]],"")</f>
        <v>296.58031088082902</v>
      </c>
      <c r="R4777" s="1">
        <v>0.47916666666666669</v>
      </c>
      <c r="S4777" s="1">
        <v>0.50486111111111109</v>
      </c>
      <c r="T4777">
        <v>37</v>
      </c>
      <c r="U4777" t="str">
        <f>IF(Flights[[#This Row],[Arrival Delay]]="","Cancelled",IF(Flights[[#This Row],[Arrival Delay]]&gt;15,"Delayed","On time"))</f>
        <v>Delayed</v>
      </c>
      <c r="V4777" t="str">
        <f>IF(Flights[[#This Row],[Status]]&lt;&gt;"Delayed","",IF(Flights[[#This Row],[Arrival Delay]]&gt;120,"Severe",IF(Flights[[#This Row],[Arrival Delay]]&gt;60,"Major","Moderate")))</f>
        <v>Moderate</v>
      </c>
      <c r="X4777" t="str">
        <f>IF(OR(AND(Flights[[#This Row],[Status]]="Cancelled",Flights[[#This Row],[Cancellation Reason]]="Airline/Carrier"),Flights[[#This Row],[Delay Type]]="Severe"),"Yes","No")</f>
        <v>No</v>
      </c>
    </row>
    <row r="4778" spans="1:24" x14ac:dyDescent="0.25">
      <c r="A4778" s="3">
        <v>42354</v>
      </c>
      <c r="B4778">
        <f>WEEKNUM(Flights[[#This Row],[Date]],2)</f>
        <v>51</v>
      </c>
      <c r="C4778">
        <f>WEEKDAY(Flights[[#This Row],[Date]],2)</f>
        <v>3</v>
      </c>
      <c r="D4778" t="s">
        <v>728</v>
      </c>
      <c r="E4778" t="s">
        <v>1995</v>
      </c>
      <c r="F4778" t="s">
        <v>0</v>
      </c>
      <c r="G4778" t="s">
        <v>316</v>
      </c>
      <c r="H4778" t="str">
        <f>_xlfn.XLOOKUP(Flights[[#This Row],[Destination]],Airports!$A$1:$A$77,Airports!$D$1:$D$77,"Code not found")</f>
        <v>New Orleans</v>
      </c>
      <c r="I4778" t="str" cm="1">
        <f t="array" ref="I4778">_xlfn.XLOOKUP(Flights[[#This Row],[Destination]],_xlfn._TRO_TRAILING(Airports!A:A),_xlfn._TRO_TRAILING(Airports!E:E),"Code not found")</f>
        <v>LA</v>
      </c>
      <c r="J4778" s="1">
        <v>0.44444444444444442</v>
      </c>
      <c r="K4778">
        <f>HOUR(Flights[[#This Row],[Scheduled Departure]])</f>
        <v>10</v>
      </c>
      <c r="L4778" s="1">
        <v>0.45069444444444445</v>
      </c>
      <c r="M4778">
        <v>9</v>
      </c>
      <c r="N4778">
        <v>208</v>
      </c>
      <c r="O4778" s="14">
        <f>Flights[[#This Row],[Length (min)]]/60</f>
        <v>3.4666666666666668</v>
      </c>
      <c r="P4778">
        <v>1670</v>
      </c>
      <c r="Q4778" s="17">
        <f>IFERROR(Flights[[#This Row],[Distance]]/Flights[[#This Row],[Length (hr)]],"")</f>
        <v>481.73076923076923</v>
      </c>
      <c r="R4778" s="1">
        <v>0.67361111111111116</v>
      </c>
      <c r="S4778" s="1">
        <v>0.67847222222222225</v>
      </c>
      <c r="T4778">
        <v>7</v>
      </c>
      <c r="U4778" t="str">
        <f>IF(Flights[[#This Row],[Arrival Delay]]="","Cancelled",IF(Flights[[#This Row],[Arrival Delay]]&gt;15,"Delayed","On time"))</f>
        <v>On time</v>
      </c>
      <c r="V4778" t="str">
        <f>IF(Flights[[#This Row],[Status]]&lt;&gt;"Delayed","",IF(Flights[[#This Row],[Arrival Delay]]&gt;120,"Severe",IF(Flights[[#This Row],[Arrival Delay]]&gt;60,"Major","Moderate")))</f>
        <v/>
      </c>
      <c r="X4778" t="str">
        <f>IF(OR(AND(Flights[[#This Row],[Status]]="Cancelled",Flights[[#This Row],[Cancellation Reason]]="Airline/Carrier"),Flights[[#This Row],[Delay Type]]="Severe"),"Yes","No")</f>
        <v>No</v>
      </c>
    </row>
    <row r="4779" spans="1:24" x14ac:dyDescent="0.25">
      <c r="A4779" s="3">
        <v>42354</v>
      </c>
      <c r="B4779">
        <f>WEEKNUM(Flights[[#This Row],[Date]],2)</f>
        <v>51</v>
      </c>
      <c r="C4779">
        <f>WEEKDAY(Flights[[#This Row],[Date]],2)</f>
        <v>3</v>
      </c>
      <c r="D4779" t="s">
        <v>1562</v>
      </c>
      <c r="E4779" t="s">
        <v>1990</v>
      </c>
      <c r="F4779" t="s">
        <v>0</v>
      </c>
      <c r="G4779" t="s">
        <v>281</v>
      </c>
      <c r="H4779" t="str">
        <f>_xlfn.XLOOKUP(Flights[[#This Row],[Destination]],Airports!$A$1:$A$77,Airports!$D$1:$D$77,"Code not found")</f>
        <v>Newark</v>
      </c>
      <c r="I4779" t="str" cm="1">
        <f t="array" ref="I4779">_xlfn.XLOOKUP(Flights[[#This Row],[Destination]],_xlfn._TRO_TRAILING(Airports!A:A),_xlfn._TRO_TRAILING(Airports!E:E),"Code not found")</f>
        <v>NJ</v>
      </c>
      <c r="J4779" s="1">
        <v>0.47916666666666669</v>
      </c>
      <c r="K4779">
        <f>HOUR(Flights[[#This Row],[Scheduled Departure]])</f>
        <v>11</v>
      </c>
      <c r="L4779" s="1">
        <v>0.47986111111111113</v>
      </c>
      <c r="M4779">
        <v>1</v>
      </c>
      <c r="N4779">
        <v>318</v>
      </c>
      <c r="O4779" s="14">
        <f>Flights[[#This Row],[Length (min)]]/60</f>
        <v>5.3</v>
      </c>
      <c r="P4779">
        <v>2454</v>
      </c>
      <c r="Q4779" s="17">
        <f>IFERROR(Flights[[#This Row],[Distance]]/Flights[[#This Row],[Length (hr)]],"")</f>
        <v>463.01886792452831</v>
      </c>
      <c r="R4779" s="1">
        <v>0.83333333333333337</v>
      </c>
      <c r="S4779" s="1">
        <v>0.8256944444444444</v>
      </c>
      <c r="T4779">
        <v>-11</v>
      </c>
      <c r="U4779" t="str">
        <f>IF(Flights[[#This Row],[Arrival Delay]]="","Cancelled",IF(Flights[[#This Row],[Arrival Delay]]&gt;15,"Delayed","On time"))</f>
        <v>On time</v>
      </c>
      <c r="V4779" t="str">
        <f>IF(Flights[[#This Row],[Status]]&lt;&gt;"Delayed","",IF(Flights[[#This Row],[Arrival Delay]]&gt;120,"Severe",IF(Flights[[#This Row],[Arrival Delay]]&gt;60,"Major","Moderate")))</f>
        <v/>
      </c>
      <c r="X4779" t="str">
        <f>IF(OR(AND(Flights[[#This Row],[Status]]="Cancelled",Flights[[#This Row],[Cancellation Reason]]="Airline/Carrier"),Flights[[#This Row],[Delay Type]]="Severe"),"Yes","No")</f>
        <v>No</v>
      </c>
    </row>
    <row r="4780" spans="1:24" x14ac:dyDescent="0.25">
      <c r="A4780" s="3">
        <v>42354</v>
      </c>
      <c r="B4780">
        <f>WEEKNUM(Flights[[#This Row],[Date]],2)</f>
        <v>51</v>
      </c>
      <c r="C4780">
        <f>WEEKDAY(Flights[[#This Row],[Date]],2)</f>
        <v>3</v>
      </c>
      <c r="D4780" t="s">
        <v>1641</v>
      </c>
      <c r="E4780" t="s">
        <v>1989</v>
      </c>
      <c r="F4780" t="s">
        <v>0</v>
      </c>
      <c r="G4780" t="s">
        <v>351</v>
      </c>
      <c r="H4780" t="str">
        <f>_xlfn.XLOOKUP(Flights[[#This Row],[Destination]],Airports!$A$1:$A$77,Airports!$D$1:$D$77,"Code not found")</f>
        <v>Sacramento</v>
      </c>
      <c r="I4780" t="str" cm="1">
        <f t="array" ref="I4780">_xlfn.XLOOKUP(Flights[[#This Row],[Destination]],_xlfn._TRO_TRAILING(Airports!A:A),_xlfn._TRO_TRAILING(Airports!E:E),"Code not found")</f>
        <v>CA</v>
      </c>
      <c r="J4780" s="1">
        <v>0.63194444444444442</v>
      </c>
      <c r="K4780">
        <f>HOUR(Flights[[#This Row],[Scheduled Departure]])</f>
        <v>15</v>
      </c>
      <c r="L4780" s="1">
        <v>0.63124999999999998</v>
      </c>
      <c r="M4780">
        <v>-1</v>
      </c>
      <c r="N4780">
        <v>88</v>
      </c>
      <c r="O4780" s="14">
        <f>Flights[[#This Row],[Length (min)]]/60</f>
        <v>1.4666666666666666</v>
      </c>
      <c r="P4780">
        <v>373</v>
      </c>
      <c r="Q4780" s="17">
        <f>IFERROR(Flights[[#This Row],[Distance]]/Flights[[#This Row],[Length (hr)]],"")</f>
        <v>254.31818181818184</v>
      </c>
      <c r="R4780" s="1">
        <v>0.69236111111111109</v>
      </c>
      <c r="S4780" s="1">
        <v>0.69236111111111109</v>
      </c>
      <c r="T4780">
        <v>0</v>
      </c>
      <c r="U4780" t="str">
        <f>IF(Flights[[#This Row],[Arrival Delay]]="","Cancelled",IF(Flights[[#This Row],[Arrival Delay]]&gt;15,"Delayed","On time"))</f>
        <v>On time</v>
      </c>
      <c r="V4780" t="str">
        <f>IF(Flights[[#This Row],[Status]]&lt;&gt;"Delayed","",IF(Flights[[#This Row],[Arrival Delay]]&gt;120,"Severe",IF(Flights[[#This Row],[Arrival Delay]]&gt;60,"Major","Moderate")))</f>
        <v/>
      </c>
      <c r="X4780" t="str">
        <f>IF(OR(AND(Flights[[#This Row],[Status]]="Cancelled",Flights[[#This Row],[Cancellation Reason]]="Airline/Carrier"),Flights[[#This Row],[Delay Type]]="Severe"),"Yes","No")</f>
        <v>No</v>
      </c>
    </row>
    <row r="4781" spans="1:24" x14ac:dyDescent="0.25">
      <c r="A4781" s="3">
        <v>42354</v>
      </c>
      <c r="B4781">
        <f>WEEKNUM(Flights[[#This Row],[Date]],2)</f>
        <v>51</v>
      </c>
      <c r="C4781">
        <f>WEEKDAY(Flights[[#This Row],[Date]],2)</f>
        <v>3</v>
      </c>
      <c r="D4781" t="s">
        <v>1808</v>
      </c>
      <c r="E4781" t="s">
        <v>1990</v>
      </c>
      <c r="F4781" t="s">
        <v>0</v>
      </c>
      <c r="G4781" t="s">
        <v>293</v>
      </c>
      <c r="H4781" t="str">
        <f>_xlfn.XLOOKUP(Flights[[#This Row],[Destination]],Airports!$A$1:$A$77,Airports!$D$1:$D$77,"Code not found")</f>
        <v>Houston</v>
      </c>
      <c r="I4781" t="str" cm="1">
        <f t="array" ref="I4781">_xlfn.XLOOKUP(Flights[[#This Row],[Destination]],_xlfn._TRO_TRAILING(Airports!A:A),_xlfn._TRO_TRAILING(Airports!E:E),"Code not found")</f>
        <v>TX</v>
      </c>
      <c r="J4781" s="1">
        <v>0.66666666666666663</v>
      </c>
      <c r="K4781">
        <f>HOUR(Flights[[#This Row],[Scheduled Departure]])</f>
        <v>16</v>
      </c>
      <c r="L4781" s="1">
        <v>0.67569444444444449</v>
      </c>
      <c r="M4781">
        <v>13</v>
      </c>
      <c r="N4781">
        <v>172</v>
      </c>
      <c r="O4781" s="14">
        <f>Flights[[#This Row],[Length (min)]]/60</f>
        <v>2.8666666666666667</v>
      </c>
      <c r="P4781">
        <v>1379</v>
      </c>
      <c r="Q4781" s="17">
        <f>IFERROR(Flights[[#This Row],[Distance]]/Flights[[#This Row],[Length (hr)]],"")</f>
        <v>481.04651162790697</v>
      </c>
      <c r="R4781" s="1">
        <v>0.88055555555555554</v>
      </c>
      <c r="S4781" s="1">
        <v>0.87847222222222221</v>
      </c>
      <c r="T4781">
        <v>-3</v>
      </c>
      <c r="U4781" t="str">
        <f>IF(Flights[[#This Row],[Arrival Delay]]="","Cancelled",IF(Flights[[#This Row],[Arrival Delay]]&gt;15,"Delayed","On time"))</f>
        <v>On time</v>
      </c>
      <c r="V4781" t="str">
        <f>IF(Flights[[#This Row],[Status]]&lt;&gt;"Delayed","",IF(Flights[[#This Row],[Arrival Delay]]&gt;120,"Severe",IF(Flights[[#This Row],[Arrival Delay]]&gt;60,"Major","Moderate")))</f>
        <v/>
      </c>
      <c r="X4781" t="str">
        <f>IF(OR(AND(Flights[[#This Row],[Status]]="Cancelled",Flights[[#This Row],[Cancellation Reason]]="Airline/Carrier"),Flights[[#This Row],[Delay Type]]="Severe"),"Yes","No")</f>
        <v>No</v>
      </c>
    </row>
    <row r="4782" spans="1:24" x14ac:dyDescent="0.25">
      <c r="A4782" s="3">
        <v>42354</v>
      </c>
      <c r="B4782">
        <f>WEEKNUM(Flights[[#This Row],[Date]],2)</f>
        <v>51</v>
      </c>
      <c r="C4782">
        <f>WEEKDAY(Flights[[#This Row],[Date]],2)</f>
        <v>3</v>
      </c>
      <c r="D4782" t="s">
        <v>1858</v>
      </c>
      <c r="E4782" t="s">
        <v>1989</v>
      </c>
      <c r="F4782" t="s">
        <v>0</v>
      </c>
      <c r="G4782" t="s">
        <v>9</v>
      </c>
      <c r="H4782" t="str">
        <f>_xlfn.XLOOKUP(Flights[[#This Row],[Destination]],Airports!$A$1:$A$77,Airports!$D$1:$D$77,"Code not found")</f>
        <v>San Francisco</v>
      </c>
      <c r="I4782" t="str" cm="1">
        <f t="array" ref="I4782">_xlfn.XLOOKUP(Flights[[#This Row],[Destination]],_xlfn._TRO_TRAILING(Airports!A:A),_xlfn._TRO_TRAILING(Airports!E:E),"Code not found")</f>
        <v>CA</v>
      </c>
      <c r="J4782" s="1">
        <v>0.75</v>
      </c>
      <c r="K4782">
        <f>HOUR(Flights[[#This Row],[Scheduled Departure]])</f>
        <v>18</v>
      </c>
      <c r="L4782" s="1">
        <v>0.74513888888888891</v>
      </c>
      <c r="M4782">
        <v>-7</v>
      </c>
      <c r="N4782">
        <v>81</v>
      </c>
      <c r="O4782" s="14">
        <f>Flights[[#This Row],[Length (min)]]/60</f>
        <v>1.35</v>
      </c>
      <c r="P4782">
        <v>337</v>
      </c>
      <c r="Q4782" s="17">
        <f>IFERROR(Flights[[#This Row],[Distance]]/Flights[[#This Row],[Length (hr)]],"")</f>
        <v>249.62962962962962</v>
      </c>
      <c r="R4782" s="1">
        <v>0.80694444444444446</v>
      </c>
      <c r="S4782" s="1">
        <v>0.80138888888888893</v>
      </c>
      <c r="T4782">
        <v>-8</v>
      </c>
      <c r="U4782" t="str">
        <f>IF(Flights[[#This Row],[Arrival Delay]]="","Cancelled",IF(Flights[[#This Row],[Arrival Delay]]&gt;15,"Delayed","On time"))</f>
        <v>On time</v>
      </c>
      <c r="V4782" t="str">
        <f>IF(Flights[[#This Row],[Status]]&lt;&gt;"Delayed","",IF(Flights[[#This Row],[Arrival Delay]]&gt;120,"Severe",IF(Flights[[#This Row],[Arrival Delay]]&gt;60,"Major","Moderate")))</f>
        <v/>
      </c>
      <c r="X4782" t="str">
        <f>IF(OR(AND(Flights[[#This Row],[Status]]="Cancelled",Flights[[#This Row],[Cancellation Reason]]="Airline/Carrier"),Flights[[#This Row],[Delay Type]]="Severe"),"Yes","No")</f>
        <v>No</v>
      </c>
    </row>
    <row r="4783" spans="1:24" x14ac:dyDescent="0.25">
      <c r="A4783" s="3">
        <v>42354</v>
      </c>
      <c r="B4783">
        <f>WEEKNUM(Flights[[#This Row],[Date]],2)</f>
        <v>51</v>
      </c>
      <c r="C4783">
        <f>WEEKDAY(Flights[[#This Row],[Date]],2)</f>
        <v>3</v>
      </c>
      <c r="D4783" t="s">
        <v>644</v>
      </c>
      <c r="E4783" t="s">
        <v>1994</v>
      </c>
      <c r="F4783" t="s">
        <v>0</v>
      </c>
      <c r="G4783" t="s">
        <v>283</v>
      </c>
      <c r="H4783" t="str">
        <f>_xlfn.XLOOKUP(Flights[[#This Row],[Destination]],Airports!$A$1:$A$77,Airports!$D$1:$D$77,"Code not found")</f>
        <v>Fresno</v>
      </c>
      <c r="I4783" t="str" cm="1">
        <f t="array" ref="I4783">_xlfn.XLOOKUP(Flights[[#This Row],[Destination]],_xlfn._TRO_TRAILING(Airports!A:A),_xlfn._TRO_TRAILING(Airports!E:E),"Code not found")</f>
        <v>CA</v>
      </c>
      <c r="J4783" s="1">
        <v>0.86388888888888893</v>
      </c>
      <c r="K4783">
        <f>HOUR(Flights[[#This Row],[Scheduled Departure]])</f>
        <v>20</v>
      </c>
      <c r="L4783" s="1">
        <v>0.86388888888888893</v>
      </c>
      <c r="M4783">
        <v>0</v>
      </c>
      <c r="N4783">
        <v>60</v>
      </c>
      <c r="O4783" s="14">
        <f>Flights[[#This Row],[Length (min)]]/60</f>
        <v>1</v>
      </c>
      <c r="P4783">
        <v>209</v>
      </c>
      <c r="Q4783" s="17">
        <f>IFERROR(Flights[[#This Row],[Distance]]/Flights[[#This Row],[Length (hr)]],"")</f>
        <v>209</v>
      </c>
      <c r="R4783" s="1">
        <v>0.91041666666666665</v>
      </c>
      <c r="S4783" s="1">
        <v>0.90555555555555556</v>
      </c>
      <c r="T4783">
        <v>-7</v>
      </c>
      <c r="U4783" t="str">
        <f>IF(Flights[[#This Row],[Arrival Delay]]="","Cancelled",IF(Flights[[#This Row],[Arrival Delay]]&gt;15,"Delayed","On time"))</f>
        <v>On time</v>
      </c>
      <c r="V4783" t="str">
        <f>IF(Flights[[#This Row],[Status]]&lt;&gt;"Delayed","",IF(Flights[[#This Row],[Arrival Delay]]&gt;120,"Severe",IF(Flights[[#This Row],[Arrival Delay]]&gt;60,"Major","Moderate")))</f>
        <v/>
      </c>
      <c r="X4783" t="str">
        <f>IF(OR(AND(Flights[[#This Row],[Status]]="Cancelled",Flights[[#This Row],[Cancellation Reason]]="Airline/Carrier"),Flights[[#This Row],[Delay Type]]="Severe"),"Yes","No")</f>
        <v>No</v>
      </c>
    </row>
    <row r="4784" spans="1:24" x14ac:dyDescent="0.25">
      <c r="A4784" s="3">
        <v>42355</v>
      </c>
      <c r="B4784">
        <f>WEEKNUM(Flights[[#This Row],[Date]],2)</f>
        <v>51</v>
      </c>
      <c r="C4784">
        <f>WEEKDAY(Flights[[#This Row],[Date]],2)</f>
        <v>4</v>
      </c>
      <c r="D4784" t="s">
        <v>679</v>
      </c>
      <c r="E4784" t="s">
        <v>1990</v>
      </c>
      <c r="F4784" t="s">
        <v>0</v>
      </c>
      <c r="G4784" t="s">
        <v>293</v>
      </c>
      <c r="H4784" t="str">
        <f>_xlfn.XLOOKUP(Flights[[#This Row],[Destination]],Airports!$A$1:$A$77,Airports!$D$1:$D$77,"Code not found")</f>
        <v>Houston</v>
      </c>
      <c r="I4784" t="str" cm="1">
        <f t="array" ref="I4784">_xlfn.XLOOKUP(Flights[[#This Row],[Destination]],_xlfn._TRO_TRAILING(Airports!A:A),_xlfn._TRO_TRAILING(Airports!E:E),"Code not found")</f>
        <v>TX</v>
      </c>
      <c r="J4784" s="1">
        <v>4.027777777777778E-2</v>
      </c>
      <c r="K4784">
        <f>HOUR(Flights[[#This Row],[Scheduled Departure]])</f>
        <v>0</v>
      </c>
      <c r="L4784" s="1">
        <v>4.3749999999999997E-2</v>
      </c>
      <c r="M4784">
        <v>5</v>
      </c>
      <c r="N4784">
        <v>180</v>
      </c>
      <c r="O4784" s="14">
        <f>Flights[[#This Row],[Length (min)]]/60</f>
        <v>3</v>
      </c>
      <c r="P4784">
        <v>1379</v>
      </c>
      <c r="Q4784" s="17">
        <f>IFERROR(Flights[[#This Row],[Distance]]/Flights[[#This Row],[Length (hr)]],"")</f>
        <v>459.66666666666669</v>
      </c>
      <c r="R4784" s="1">
        <v>0.25138888888888888</v>
      </c>
      <c r="S4784" s="1">
        <v>0.25208333333333333</v>
      </c>
      <c r="T4784">
        <v>1</v>
      </c>
      <c r="U4784" t="str">
        <f>IF(Flights[[#This Row],[Arrival Delay]]="","Cancelled",IF(Flights[[#This Row],[Arrival Delay]]&gt;15,"Delayed","On time"))</f>
        <v>On time</v>
      </c>
      <c r="V4784" t="str">
        <f>IF(Flights[[#This Row],[Status]]&lt;&gt;"Delayed","",IF(Flights[[#This Row],[Arrival Delay]]&gt;120,"Severe",IF(Flights[[#This Row],[Arrival Delay]]&gt;60,"Major","Moderate")))</f>
        <v/>
      </c>
      <c r="X4784" t="str">
        <f>IF(OR(AND(Flights[[#This Row],[Status]]="Cancelled",Flights[[#This Row],[Cancellation Reason]]="Airline/Carrier"),Flights[[#This Row],[Delay Type]]="Severe"),"Yes","No")</f>
        <v>No</v>
      </c>
    </row>
    <row r="4785" spans="1:24" x14ac:dyDescent="0.25">
      <c r="A4785" s="3">
        <v>42355</v>
      </c>
      <c r="B4785">
        <f>WEEKNUM(Flights[[#This Row],[Date]],2)</f>
        <v>51</v>
      </c>
      <c r="C4785">
        <f>WEEKDAY(Flights[[#This Row],[Date]],2)</f>
        <v>4</v>
      </c>
      <c r="D4785" t="s">
        <v>397</v>
      </c>
      <c r="E4785" t="s">
        <v>1994</v>
      </c>
      <c r="F4785" t="s">
        <v>0</v>
      </c>
      <c r="G4785" t="s">
        <v>339</v>
      </c>
      <c r="H4785" t="str">
        <f>_xlfn.XLOOKUP(Flights[[#This Row],[Destination]],Airports!$A$1:$A$77,Airports!$D$1:$D$77,"Code not found")</f>
        <v>San Diego</v>
      </c>
      <c r="I4785" t="str" cm="1">
        <f t="array" ref="I4785">_xlfn.XLOOKUP(Flights[[#This Row],[Destination]],_xlfn._TRO_TRAILING(Airports!A:A),_xlfn._TRO_TRAILING(Airports!E:E),"Code not found")</f>
        <v>CA</v>
      </c>
      <c r="J4785" s="1">
        <v>0.25694444444444442</v>
      </c>
      <c r="K4785">
        <f>HOUR(Flights[[#This Row],[Scheduled Departure]])</f>
        <v>6</v>
      </c>
      <c r="L4785" s="1">
        <v>0.26041666666666669</v>
      </c>
      <c r="M4785">
        <v>5</v>
      </c>
      <c r="N4785">
        <v>52</v>
      </c>
      <c r="O4785" s="14">
        <f>Flights[[#This Row],[Length (min)]]/60</f>
        <v>0.8666666666666667</v>
      </c>
      <c r="P4785">
        <v>109</v>
      </c>
      <c r="Q4785" s="17">
        <f>IFERROR(Flights[[#This Row],[Distance]]/Flights[[#This Row],[Length (hr)]],"")</f>
        <v>125.76923076923076</v>
      </c>
      <c r="R4785" s="1">
        <v>0.29305555555555557</v>
      </c>
      <c r="S4785" s="1">
        <v>0.29652777777777778</v>
      </c>
      <c r="T4785">
        <v>5</v>
      </c>
      <c r="U4785" t="str">
        <f>IF(Flights[[#This Row],[Arrival Delay]]="","Cancelled",IF(Flights[[#This Row],[Arrival Delay]]&gt;15,"Delayed","On time"))</f>
        <v>On time</v>
      </c>
      <c r="V4785" t="str">
        <f>IF(Flights[[#This Row],[Status]]&lt;&gt;"Delayed","",IF(Flights[[#This Row],[Arrival Delay]]&gt;120,"Severe",IF(Flights[[#This Row],[Arrival Delay]]&gt;60,"Major","Moderate")))</f>
        <v/>
      </c>
      <c r="X4785" t="str">
        <f>IF(OR(AND(Flights[[#This Row],[Status]]="Cancelled",Flights[[#This Row],[Cancellation Reason]]="Airline/Carrier"),Flights[[#This Row],[Delay Type]]="Severe"),"Yes","No")</f>
        <v>No</v>
      </c>
    </row>
    <row r="4786" spans="1:24" x14ac:dyDescent="0.25">
      <c r="A4786" s="3">
        <v>42355</v>
      </c>
      <c r="B4786">
        <f>WEEKNUM(Flights[[#This Row],[Date]],2)</f>
        <v>51</v>
      </c>
      <c r="C4786">
        <f>WEEKDAY(Flights[[#This Row],[Date]],2)</f>
        <v>4</v>
      </c>
      <c r="D4786" t="s">
        <v>799</v>
      </c>
      <c r="E4786" t="s">
        <v>1989</v>
      </c>
      <c r="F4786" t="s">
        <v>0</v>
      </c>
      <c r="G4786" t="s">
        <v>344</v>
      </c>
      <c r="H4786" t="str">
        <f>_xlfn.XLOOKUP(Flights[[#This Row],[Destination]],Airports!$A$1:$A$77,Airports!$D$1:$D$77,"Code not found")</f>
        <v>Seattle</v>
      </c>
      <c r="I4786" t="str" cm="1">
        <f t="array" ref="I4786">_xlfn.XLOOKUP(Flights[[#This Row],[Destination]],_xlfn._TRO_TRAILING(Airports!A:A),_xlfn._TRO_TRAILING(Airports!E:E),"Code not found")</f>
        <v>WA</v>
      </c>
      <c r="J4786" s="1">
        <v>0.28125</v>
      </c>
      <c r="K4786">
        <f>HOUR(Flights[[#This Row],[Scheduled Departure]])</f>
        <v>6</v>
      </c>
      <c r="L4786" s="1">
        <v>0.27986111111111112</v>
      </c>
      <c r="M4786">
        <v>-2</v>
      </c>
      <c r="N4786">
        <v>164</v>
      </c>
      <c r="O4786" s="14">
        <f>Flights[[#This Row],[Length (min)]]/60</f>
        <v>2.7333333333333334</v>
      </c>
      <c r="P4786">
        <v>954</v>
      </c>
      <c r="Q4786" s="17">
        <f>IFERROR(Flights[[#This Row],[Distance]]/Flights[[#This Row],[Length (hr)]],"")</f>
        <v>349.02439024390242</v>
      </c>
      <c r="R4786" s="1">
        <v>0.40138888888888891</v>
      </c>
      <c r="S4786" s="1">
        <v>0.39374999999999999</v>
      </c>
      <c r="T4786">
        <v>-11</v>
      </c>
      <c r="U4786" t="str">
        <f>IF(Flights[[#This Row],[Arrival Delay]]="","Cancelled",IF(Flights[[#This Row],[Arrival Delay]]&gt;15,"Delayed","On time"))</f>
        <v>On time</v>
      </c>
      <c r="V4786" t="str">
        <f>IF(Flights[[#This Row],[Status]]&lt;&gt;"Delayed","",IF(Flights[[#This Row],[Arrival Delay]]&gt;120,"Severe",IF(Flights[[#This Row],[Arrival Delay]]&gt;60,"Major","Moderate")))</f>
        <v/>
      </c>
      <c r="X4786" t="str">
        <f>IF(OR(AND(Flights[[#This Row],[Status]]="Cancelled",Flights[[#This Row],[Cancellation Reason]]="Airline/Carrier"),Flights[[#This Row],[Delay Type]]="Severe"),"Yes","No")</f>
        <v>No</v>
      </c>
    </row>
    <row r="4787" spans="1:24" x14ac:dyDescent="0.25">
      <c r="A4787" s="3">
        <v>42355</v>
      </c>
      <c r="B4787">
        <f>WEEKNUM(Flights[[#This Row],[Date]],2)</f>
        <v>51</v>
      </c>
      <c r="C4787">
        <f>WEEKDAY(Flights[[#This Row],[Date]],2)</f>
        <v>4</v>
      </c>
      <c r="D4787" t="s">
        <v>1439</v>
      </c>
      <c r="E4787" t="s">
        <v>1995</v>
      </c>
      <c r="F4787" t="s">
        <v>0</v>
      </c>
      <c r="G4787" t="s">
        <v>9</v>
      </c>
      <c r="H4787" t="str">
        <f>_xlfn.XLOOKUP(Flights[[#This Row],[Destination]],Airports!$A$1:$A$77,Airports!$D$1:$D$77,"Code not found")</f>
        <v>San Francisco</v>
      </c>
      <c r="I4787" t="str" cm="1">
        <f t="array" ref="I4787">_xlfn.XLOOKUP(Flights[[#This Row],[Destination]],_xlfn._TRO_TRAILING(Airports!A:A),_xlfn._TRO_TRAILING(Airports!E:E),"Code not found")</f>
        <v>CA</v>
      </c>
      <c r="J4787" s="1">
        <v>0.2986111111111111</v>
      </c>
      <c r="K4787">
        <f>HOUR(Flights[[#This Row],[Scheduled Departure]])</f>
        <v>7</v>
      </c>
      <c r="L4787" s="1">
        <v>0.29583333333333334</v>
      </c>
      <c r="M4787">
        <v>-4</v>
      </c>
      <c r="N4787">
        <v>87</v>
      </c>
      <c r="O4787" s="14">
        <f>Flights[[#This Row],[Length (min)]]/60</f>
        <v>1.45</v>
      </c>
      <c r="P4787">
        <v>337</v>
      </c>
      <c r="Q4787" s="17">
        <f>IFERROR(Flights[[#This Row],[Distance]]/Flights[[#This Row],[Length (hr)]],"")</f>
        <v>232.41379310344828</v>
      </c>
      <c r="R4787" s="1">
        <v>0.35069444444444442</v>
      </c>
      <c r="S4787" s="1">
        <v>0.35625000000000001</v>
      </c>
      <c r="T4787">
        <v>8</v>
      </c>
      <c r="U4787" t="str">
        <f>IF(Flights[[#This Row],[Arrival Delay]]="","Cancelled",IF(Flights[[#This Row],[Arrival Delay]]&gt;15,"Delayed","On time"))</f>
        <v>On time</v>
      </c>
      <c r="V4787" t="str">
        <f>IF(Flights[[#This Row],[Status]]&lt;&gt;"Delayed","",IF(Flights[[#This Row],[Arrival Delay]]&gt;120,"Severe",IF(Flights[[#This Row],[Arrival Delay]]&gt;60,"Major","Moderate")))</f>
        <v/>
      </c>
      <c r="X4787" t="str">
        <f>IF(OR(AND(Flights[[#This Row],[Status]]="Cancelled",Flights[[#This Row],[Cancellation Reason]]="Airline/Carrier"),Flights[[#This Row],[Delay Type]]="Severe"),"Yes","No")</f>
        <v>No</v>
      </c>
    </row>
    <row r="4788" spans="1:24" x14ac:dyDescent="0.25">
      <c r="A4788" s="3">
        <v>42355</v>
      </c>
      <c r="B4788">
        <f>WEEKNUM(Flights[[#This Row],[Date]],2)</f>
        <v>51</v>
      </c>
      <c r="C4788">
        <f>WEEKDAY(Flights[[#This Row],[Date]],2)</f>
        <v>4</v>
      </c>
      <c r="D4788" t="s">
        <v>165</v>
      </c>
      <c r="E4788" t="s">
        <v>1987</v>
      </c>
      <c r="F4788" t="s">
        <v>0</v>
      </c>
      <c r="G4788" t="s">
        <v>2</v>
      </c>
      <c r="H4788" t="str">
        <f>_xlfn.XLOOKUP(Flights[[#This Row],[Destination]],Airports!$A$1:$A$77,Airports!$D$1:$D$77,"Code not found")</f>
        <v>Miami</v>
      </c>
      <c r="I4788" t="str" cm="1">
        <f t="array" ref="I4788">_xlfn.XLOOKUP(Flights[[#This Row],[Destination]],_xlfn._TRO_TRAILING(Airports!A:A),_xlfn._TRO_TRAILING(Airports!E:E),"Code not found")</f>
        <v>FL</v>
      </c>
      <c r="J4788" s="1">
        <v>0.31597222222222221</v>
      </c>
      <c r="K4788">
        <f>HOUR(Flights[[#This Row],[Scheduled Departure]])</f>
        <v>7</v>
      </c>
      <c r="L4788" s="1">
        <v>0.34583333333333333</v>
      </c>
      <c r="M4788">
        <v>43</v>
      </c>
      <c r="N4788">
        <v>286</v>
      </c>
      <c r="O4788" s="14">
        <f>Flights[[#This Row],[Length (min)]]/60</f>
        <v>4.7666666666666666</v>
      </c>
      <c r="P4788">
        <v>2342</v>
      </c>
      <c r="Q4788" s="17">
        <f>IFERROR(Flights[[#This Row],[Distance]]/Flights[[#This Row],[Length (hr)]],"")</f>
        <v>491.32867132867136</v>
      </c>
      <c r="R4788" s="1">
        <v>0.64166666666666672</v>
      </c>
      <c r="S4788" s="1">
        <v>0.6694444444444444</v>
      </c>
      <c r="T4788">
        <v>40</v>
      </c>
      <c r="U4788" t="str">
        <f>IF(Flights[[#This Row],[Arrival Delay]]="","Cancelled",IF(Flights[[#This Row],[Arrival Delay]]&gt;15,"Delayed","On time"))</f>
        <v>Delayed</v>
      </c>
      <c r="V4788" t="str">
        <f>IF(Flights[[#This Row],[Status]]&lt;&gt;"Delayed","",IF(Flights[[#This Row],[Arrival Delay]]&gt;120,"Severe",IF(Flights[[#This Row],[Arrival Delay]]&gt;60,"Major","Moderate")))</f>
        <v>Moderate</v>
      </c>
      <c r="X4788" t="str">
        <f>IF(OR(AND(Flights[[#This Row],[Status]]="Cancelled",Flights[[#This Row],[Cancellation Reason]]="Airline/Carrier"),Flights[[#This Row],[Delay Type]]="Severe"),"Yes","No")</f>
        <v>No</v>
      </c>
    </row>
    <row r="4789" spans="1:24" x14ac:dyDescent="0.25">
      <c r="A4789" s="3">
        <v>42355</v>
      </c>
      <c r="B4789">
        <f>WEEKNUM(Flights[[#This Row],[Date]],2)</f>
        <v>51</v>
      </c>
      <c r="C4789">
        <f>WEEKDAY(Flights[[#This Row],[Date]],2)</f>
        <v>4</v>
      </c>
      <c r="D4789" t="s">
        <v>1930</v>
      </c>
      <c r="E4789" t="s">
        <v>1995</v>
      </c>
      <c r="F4789" t="s">
        <v>0</v>
      </c>
      <c r="G4789" t="s">
        <v>318</v>
      </c>
      <c r="H4789" t="str">
        <f>_xlfn.XLOOKUP(Flights[[#This Row],[Destination]],Airports!$A$1:$A$77,Airports!$D$1:$D$77,"Code not found")</f>
        <v>Oakland</v>
      </c>
      <c r="I4789" t="str" cm="1">
        <f t="array" ref="I4789">_xlfn.XLOOKUP(Flights[[#This Row],[Destination]],_xlfn._TRO_TRAILING(Airports!A:A),_xlfn._TRO_TRAILING(Airports!E:E),"Code not found")</f>
        <v>CA</v>
      </c>
      <c r="J4789" s="1">
        <v>0.31944444444444442</v>
      </c>
      <c r="K4789">
        <f>HOUR(Flights[[#This Row],[Scheduled Departure]])</f>
        <v>7</v>
      </c>
      <c r="L4789" s="1">
        <v>0.31805555555555554</v>
      </c>
      <c r="M4789">
        <v>-2</v>
      </c>
      <c r="N4789">
        <v>71</v>
      </c>
      <c r="O4789" s="14">
        <f>Flights[[#This Row],[Length (min)]]/60</f>
        <v>1.1833333333333333</v>
      </c>
      <c r="P4789">
        <v>337</v>
      </c>
      <c r="Q4789" s="17">
        <f>IFERROR(Flights[[#This Row],[Distance]]/Flights[[#This Row],[Length (hr)]],"")</f>
        <v>284.78873239436621</v>
      </c>
      <c r="R4789" s="1">
        <v>0.37152777777777779</v>
      </c>
      <c r="S4789" s="1">
        <v>0.36736111111111114</v>
      </c>
      <c r="T4789">
        <v>-6</v>
      </c>
      <c r="U4789" t="str">
        <f>IF(Flights[[#This Row],[Arrival Delay]]="","Cancelled",IF(Flights[[#This Row],[Arrival Delay]]&gt;15,"Delayed","On time"))</f>
        <v>On time</v>
      </c>
      <c r="V4789" t="str">
        <f>IF(Flights[[#This Row],[Status]]&lt;&gt;"Delayed","",IF(Flights[[#This Row],[Arrival Delay]]&gt;120,"Severe",IF(Flights[[#This Row],[Arrival Delay]]&gt;60,"Major","Moderate")))</f>
        <v/>
      </c>
      <c r="X4789" t="str">
        <f>IF(OR(AND(Flights[[#This Row],[Status]]="Cancelled",Flights[[#This Row],[Cancellation Reason]]="Airline/Carrier"),Flights[[#This Row],[Delay Type]]="Severe"),"Yes","No")</f>
        <v>No</v>
      </c>
    </row>
    <row r="4790" spans="1:24" x14ac:dyDescent="0.25">
      <c r="A4790" s="3">
        <v>42355</v>
      </c>
      <c r="B4790">
        <f>WEEKNUM(Flights[[#This Row],[Date]],2)</f>
        <v>51</v>
      </c>
      <c r="C4790">
        <f>WEEKDAY(Flights[[#This Row],[Date]],2)</f>
        <v>4</v>
      </c>
      <c r="D4790" t="s">
        <v>1354</v>
      </c>
      <c r="E4790" t="s">
        <v>1995</v>
      </c>
      <c r="F4790" t="s">
        <v>0</v>
      </c>
      <c r="G4790" t="s">
        <v>340</v>
      </c>
      <c r="H4790" t="str">
        <f>_xlfn.XLOOKUP(Flights[[#This Row],[Destination]],Airports!$A$1:$A$77,Airports!$D$1:$D$77,"Code not found")</f>
        <v>San Antonio</v>
      </c>
      <c r="I4790" t="str" cm="1">
        <f t="array" ref="I4790">_xlfn.XLOOKUP(Flights[[#This Row],[Destination]],_xlfn._TRO_TRAILING(Airports!A:A),_xlfn._TRO_TRAILING(Airports!E:E),"Code not found")</f>
        <v>TX</v>
      </c>
      <c r="J4790" s="1">
        <v>0.40277777777777779</v>
      </c>
      <c r="K4790">
        <f>HOUR(Flights[[#This Row],[Scheduled Departure]])</f>
        <v>9</v>
      </c>
      <c r="L4790" s="1">
        <v>0.4284722222222222</v>
      </c>
      <c r="M4790">
        <v>37</v>
      </c>
      <c r="N4790">
        <v>163</v>
      </c>
      <c r="O4790" s="14">
        <f>Flights[[#This Row],[Length (min)]]/60</f>
        <v>2.7166666666666668</v>
      </c>
      <c r="P4790">
        <v>1211</v>
      </c>
      <c r="Q4790" s="17">
        <f>IFERROR(Flights[[#This Row],[Distance]]/Flights[[#This Row],[Length (hr)]],"")</f>
        <v>445.76687116564415</v>
      </c>
      <c r="R4790" s="1">
        <v>0.60069444444444442</v>
      </c>
      <c r="S4790" s="1">
        <v>0.625</v>
      </c>
      <c r="T4790">
        <v>35</v>
      </c>
      <c r="U4790" t="str">
        <f>IF(Flights[[#This Row],[Arrival Delay]]="","Cancelled",IF(Flights[[#This Row],[Arrival Delay]]&gt;15,"Delayed","On time"))</f>
        <v>Delayed</v>
      </c>
      <c r="V4790" t="str">
        <f>IF(Flights[[#This Row],[Status]]&lt;&gt;"Delayed","",IF(Flights[[#This Row],[Arrival Delay]]&gt;120,"Severe",IF(Flights[[#This Row],[Arrival Delay]]&gt;60,"Major","Moderate")))</f>
        <v>Moderate</v>
      </c>
      <c r="X4790" t="str">
        <f>IF(OR(AND(Flights[[#This Row],[Status]]="Cancelled",Flights[[#This Row],[Cancellation Reason]]="Airline/Carrier"),Flights[[#This Row],[Delay Type]]="Severe"),"Yes","No")</f>
        <v>No</v>
      </c>
    </row>
    <row r="4791" spans="1:24" x14ac:dyDescent="0.25">
      <c r="A4791" s="3">
        <v>42355</v>
      </c>
      <c r="B4791">
        <f>WEEKNUM(Flights[[#This Row],[Date]],2)</f>
        <v>51</v>
      </c>
      <c r="C4791">
        <f>WEEKDAY(Flights[[#This Row],[Date]],2)</f>
        <v>4</v>
      </c>
      <c r="D4791" t="s">
        <v>62</v>
      </c>
      <c r="E4791" t="s">
        <v>1987</v>
      </c>
      <c r="F4791" t="s">
        <v>0</v>
      </c>
      <c r="G4791" t="s">
        <v>17</v>
      </c>
      <c r="H4791" t="str">
        <f>_xlfn.XLOOKUP(Flights[[#This Row],[Destination]],Airports!$A$1:$A$77,Airports!$D$1:$D$77,"Code not found")</f>
        <v>Honolulu</v>
      </c>
      <c r="I4791" t="str" cm="1">
        <f t="array" ref="I4791">_xlfn.XLOOKUP(Flights[[#This Row],[Destination]],_xlfn._TRO_TRAILING(Airports!A:A),_xlfn._TRO_TRAILING(Airports!E:E),"Code not found")</f>
        <v>HI</v>
      </c>
      <c r="J4791" s="1">
        <v>0.40972222222222221</v>
      </c>
      <c r="K4791">
        <f>HOUR(Flights[[#This Row],[Scheduled Departure]])</f>
        <v>9</v>
      </c>
      <c r="L4791" s="1">
        <v>0.40763888888888888</v>
      </c>
      <c r="M4791">
        <v>-3</v>
      </c>
      <c r="N4791">
        <v>354</v>
      </c>
      <c r="O4791" s="14">
        <f>Flights[[#This Row],[Length (min)]]/60</f>
        <v>5.9</v>
      </c>
      <c r="P4791">
        <v>2556</v>
      </c>
      <c r="Q4791" s="17">
        <f>IFERROR(Flights[[#This Row],[Distance]]/Flights[[#This Row],[Length (hr)]],"")</f>
        <v>433.22033898305079</v>
      </c>
      <c r="R4791" s="1">
        <v>0.5805555555555556</v>
      </c>
      <c r="S4791" s="1">
        <v>0.57013888888888886</v>
      </c>
      <c r="T4791">
        <v>-15</v>
      </c>
      <c r="U4791" t="str">
        <f>IF(Flights[[#This Row],[Arrival Delay]]="","Cancelled",IF(Flights[[#This Row],[Arrival Delay]]&gt;15,"Delayed","On time"))</f>
        <v>On time</v>
      </c>
      <c r="V4791" t="str">
        <f>IF(Flights[[#This Row],[Status]]&lt;&gt;"Delayed","",IF(Flights[[#This Row],[Arrival Delay]]&gt;120,"Severe",IF(Flights[[#This Row],[Arrival Delay]]&gt;60,"Major","Moderate")))</f>
        <v/>
      </c>
      <c r="X4791" t="str">
        <f>IF(OR(AND(Flights[[#This Row],[Status]]="Cancelled",Flights[[#This Row],[Cancellation Reason]]="Airline/Carrier"),Flights[[#This Row],[Delay Type]]="Severe"),"Yes","No")</f>
        <v>No</v>
      </c>
    </row>
    <row r="4792" spans="1:24" x14ac:dyDescent="0.25">
      <c r="A4792" s="3">
        <v>42355</v>
      </c>
      <c r="B4792">
        <f>WEEKNUM(Flights[[#This Row],[Date]],2)</f>
        <v>51</v>
      </c>
      <c r="C4792">
        <f>WEEKDAY(Flights[[#This Row],[Date]],2)</f>
        <v>4</v>
      </c>
      <c r="D4792" t="s">
        <v>1484</v>
      </c>
      <c r="E4792" t="s">
        <v>1989</v>
      </c>
      <c r="F4792" t="s">
        <v>0</v>
      </c>
      <c r="G4792" t="s">
        <v>9</v>
      </c>
      <c r="H4792" t="str">
        <f>_xlfn.XLOOKUP(Flights[[#This Row],[Destination]],Airports!$A$1:$A$77,Airports!$D$1:$D$77,"Code not found")</f>
        <v>San Francisco</v>
      </c>
      <c r="I4792" t="str" cm="1">
        <f t="array" ref="I4792">_xlfn.XLOOKUP(Flights[[#This Row],[Destination]],_xlfn._TRO_TRAILING(Airports!A:A),_xlfn._TRO_TRAILING(Airports!E:E),"Code not found")</f>
        <v>CA</v>
      </c>
      <c r="J4792" s="1">
        <v>0.45833333333333331</v>
      </c>
      <c r="K4792">
        <f>HOUR(Flights[[#This Row],[Scheduled Departure]])</f>
        <v>11</v>
      </c>
      <c r="L4792" s="1">
        <v>0.45624999999999999</v>
      </c>
      <c r="M4792">
        <v>-3</v>
      </c>
      <c r="N4792">
        <v>90</v>
      </c>
      <c r="O4792" s="14">
        <f>Flights[[#This Row],[Length (min)]]/60</f>
        <v>1.5</v>
      </c>
      <c r="P4792">
        <v>337</v>
      </c>
      <c r="Q4792" s="17">
        <f>IFERROR(Flights[[#This Row],[Distance]]/Flights[[#This Row],[Length (hr)]],"")</f>
        <v>224.66666666666666</v>
      </c>
      <c r="R4792" s="1">
        <v>0.51736111111111116</v>
      </c>
      <c r="S4792" s="1">
        <v>0.51875000000000004</v>
      </c>
      <c r="T4792">
        <v>2</v>
      </c>
      <c r="U4792" t="str">
        <f>IF(Flights[[#This Row],[Arrival Delay]]="","Cancelled",IF(Flights[[#This Row],[Arrival Delay]]&gt;15,"Delayed","On time"))</f>
        <v>On time</v>
      </c>
      <c r="V4792" t="str">
        <f>IF(Flights[[#This Row],[Status]]&lt;&gt;"Delayed","",IF(Flights[[#This Row],[Arrival Delay]]&gt;120,"Severe",IF(Flights[[#This Row],[Arrival Delay]]&gt;60,"Major","Moderate")))</f>
        <v/>
      </c>
      <c r="X4792" t="str">
        <f>IF(OR(AND(Flights[[#This Row],[Status]]="Cancelled",Flights[[#This Row],[Cancellation Reason]]="Airline/Carrier"),Flights[[#This Row],[Delay Type]]="Severe"),"Yes","No")</f>
        <v>No</v>
      </c>
    </row>
    <row r="4793" spans="1:24" x14ac:dyDescent="0.25">
      <c r="A4793" s="3">
        <v>42355</v>
      </c>
      <c r="B4793">
        <f>WEEKNUM(Flights[[#This Row],[Date]],2)</f>
        <v>51</v>
      </c>
      <c r="C4793">
        <f>WEEKDAY(Flights[[#This Row],[Date]],2)</f>
        <v>4</v>
      </c>
      <c r="D4793" t="s">
        <v>1841</v>
      </c>
      <c r="E4793" t="s">
        <v>1995</v>
      </c>
      <c r="F4793" t="s">
        <v>0</v>
      </c>
      <c r="G4793" t="s">
        <v>15</v>
      </c>
      <c r="H4793" t="str">
        <f>_xlfn.XLOOKUP(Flights[[#This Row],[Destination]],Airports!$A$1:$A$77,Airports!$D$1:$D$77,"Code not found")</f>
        <v>Las Vegas</v>
      </c>
      <c r="I4793" t="str" cm="1">
        <f t="array" ref="I4793">_xlfn.XLOOKUP(Flights[[#This Row],[Destination]],_xlfn._TRO_TRAILING(Airports!A:A),_xlfn._TRO_TRAILING(Airports!E:E),"Code not found")</f>
        <v>NV</v>
      </c>
      <c r="J4793" s="1">
        <v>0.53472222222222221</v>
      </c>
      <c r="K4793">
        <f>HOUR(Flights[[#This Row],[Scheduled Departure]])</f>
        <v>12</v>
      </c>
      <c r="L4793" s="1">
        <v>0.54652777777777772</v>
      </c>
      <c r="M4793">
        <v>17</v>
      </c>
      <c r="N4793">
        <v>65</v>
      </c>
      <c r="O4793" s="14">
        <f>Flights[[#This Row],[Length (min)]]/60</f>
        <v>1.0833333333333333</v>
      </c>
      <c r="P4793">
        <v>236</v>
      </c>
      <c r="Q4793" s="17">
        <f>IFERROR(Flights[[#This Row],[Distance]]/Flights[[#This Row],[Length (hr)]],"")</f>
        <v>217.84615384615387</v>
      </c>
      <c r="R4793" s="1">
        <v>0.57638888888888884</v>
      </c>
      <c r="S4793" s="1">
        <v>0.59166666666666667</v>
      </c>
      <c r="T4793">
        <v>22</v>
      </c>
      <c r="U4793" t="str">
        <f>IF(Flights[[#This Row],[Arrival Delay]]="","Cancelled",IF(Flights[[#This Row],[Arrival Delay]]&gt;15,"Delayed","On time"))</f>
        <v>Delayed</v>
      </c>
      <c r="V4793" t="str">
        <f>IF(Flights[[#This Row],[Status]]&lt;&gt;"Delayed","",IF(Flights[[#This Row],[Arrival Delay]]&gt;120,"Severe",IF(Flights[[#This Row],[Arrival Delay]]&gt;60,"Major","Moderate")))</f>
        <v>Moderate</v>
      </c>
      <c r="X4793" t="str">
        <f>IF(OR(AND(Flights[[#This Row],[Status]]="Cancelled",Flights[[#This Row],[Cancellation Reason]]="Airline/Carrier"),Flights[[#This Row],[Delay Type]]="Severe"),"Yes","No")</f>
        <v>No</v>
      </c>
    </row>
    <row r="4794" spans="1:24" x14ac:dyDescent="0.25">
      <c r="A4794" s="3">
        <v>42355</v>
      </c>
      <c r="B4794">
        <f>WEEKNUM(Flights[[#This Row],[Date]],2)</f>
        <v>51</v>
      </c>
      <c r="C4794">
        <f>WEEKDAY(Flights[[#This Row],[Date]],2)</f>
        <v>4</v>
      </c>
      <c r="D4794" t="s">
        <v>1412</v>
      </c>
      <c r="E4794" t="s">
        <v>1990</v>
      </c>
      <c r="F4794" t="s">
        <v>0</v>
      </c>
      <c r="G4794" t="s">
        <v>4</v>
      </c>
      <c r="H4794" t="str">
        <f>_xlfn.XLOOKUP(Flights[[#This Row],[Destination]],Airports!$A$1:$A$77,Airports!$D$1:$D$77,"Code not found")</f>
        <v>Chicago</v>
      </c>
      <c r="I4794" t="str" cm="1">
        <f t="array" ref="I4794">_xlfn.XLOOKUP(Flights[[#This Row],[Destination]],_xlfn._TRO_TRAILING(Airports!A:A),_xlfn._TRO_TRAILING(Airports!E:E),"Code not found")</f>
        <v>IL</v>
      </c>
      <c r="J4794" s="1">
        <v>0.58194444444444449</v>
      </c>
      <c r="K4794">
        <f>HOUR(Flights[[#This Row],[Scheduled Departure]])</f>
        <v>13</v>
      </c>
      <c r="L4794" s="1">
        <v>0.5805555555555556</v>
      </c>
      <c r="M4794">
        <v>-2</v>
      </c>
      <c r="N4794">
        <v>236</v>
      </c>
      <c r="O4794" s="14">
        <f>Flights[[#This Row],[Length (min)]]/60</f>
        <v>3.9333333333333331</v>
      </c>
      <c r="P4794">
        <v>1744</v>
      </c>
      <c r="Q4794" s="17">
        <f>IFERROR(Flights[[#This Row],[Distance]]/Flights[[#This Row],[Length (hr)]],"")</f>
        <v>443.38983050847457</v>
      </c>
      <c r="R4794" s="1">
        <v>0.83958333333333335</v>
      </c>
      <c r="S4794" s="1">
        <v>0.82777777777777772</v>
      </c>
      <c r="T4794">
        <v>-17</v>
      </c>
      <c r="U4794" t="str">
        <f>IF(Flights[[#This Row],[Arrival Delay]]="","Cancelled",IF(Flights[[#This Row],[Arrival Delay]]&gt;15,"Delayed","On time"))</f>
        <v>On time</v>
      </c>
      <c r="V4794" t="str">
        <f>IF(Flights[[#This Row],[Status]]&lt;&gt;"Delayed","",IF(Flights[[#This Row],[Arrival Delay]]&gt;120,"Severe",IF(Flights[[#This Row],[Arrival Delay]]&gt;60,"Major","Moderate")))</f>
        <v/>
      </c>
      <c r="X4794" t="str">
        <f>IF(OR(AND(Flights[[#This Row],[Status]]="Cancelled",Flights[[#This Row],[Cancellation Reason]]="Airline/Carrier"),Flights[[#This Row],[Delay Type]]="Severe"),"Yes","No")</f>
        <v>No</v>
      </c>
    </row>
    <row r="4795" spans="1:24" x14ac:dyDescent="0.25">
      <c r="A4795" s="3">
        <v>42355</v>
      </c>
      <c r="B4795">
        <f>WEEKNUM(Flights[[#This Row],[Date]],2)</f>
        <v>51</v>
      </c>
      <c r="C4795">
        <f>WEEKDAY(Flights[[#This Row],[Date]],2)</f>
        <v>4</v>
      </c>
      <c r="D4795" t="s">
        <v>213</v>
      </c>
      <c r="E4795" t="s">
        <v>1987</v>
      </c>
      <c r="F4795" t="s">
        <v>0</v>
      </c>
      <c r="G4795" t="s">
        <v>26</v>
      </c>
      <c r="H4795" t="str">
        <f>_xlfn.XLOOKUP(Flights[[#This Row],[Destination]],Airports!$A$1:$A$77,Airports!$D$1:$D$77,"Code not found")</f>
        <v>Atlanta</v>
      </c>
      <c r="I4795" t="str" cm="1">
        <f t="array" ref="I4795">_xlfn.XLOOKUP(Flights[[#This Row],[Destination]],_xlfn._TRO_TRAILING(Airports!A:A),_xlfn._TRO_TRAILING(Airports!E:E),"Code not found")</f>
        <v>GA</v>
      </c>
      <c r="J4795" s="1">
        <v>0.66666666666666663</v>
      </c>
      <c r="K4795">
        <f>HOUR(Flights[[#This Row],[Scheduled Departure]])</f>
        <v>16</v>
      </c>
      <c r="L4795" s="1">
        <v>0.66597222222222219</v>
      </c>
      <c r="M4795">
        <v>-1</v>
      </c>
      <c r="N4795">
        <v>251</v>
      </c>
      <c r="O4795" s="14">
        <f>Flights[[#This Row],[Length (min)]]/60</f>
        <v>4.1833333333333336</v>
      </c>
      <c r="P4795">
        <v>1947</v>
      </c>
      <c r="Q4795" s="17">
        <f>IFERROR(Flights[[#This Row],[Distance]]/Flights[[#This Row],[Length (hr)]],"")</f>
        <v>465.41832669322707</v>
      </c>
      <c r="R4795" s="1">
        <v>0.96875</v>
      </c>
      <c r="S4795" s="1">
        <v>0.96527777777777779</v>
      </c>
      <c r="T4795">
        <v>-5</v>
      </c>
      <c r="U4795" t="str">
        <f>IF(Flights[[#This Row],[Arrival Delay]]="","Cancelled",IF(Flights[[#This Row],[Arrival Delay]]&gt;15,"Delayed","On time"))</f>
        <v>On time</v>
      </c>
      <c r="V4795" t="str">
        <f>IF(Flights[[#This Row],[Status]]&lt;&gt;"Delayed","",IF(Flights[[#This Row],[Arrival Delay]]&gt;120,"Severe",IF(Flights[[#This Row],[Arrival Delay]]&gt;60,"Major","Moderate")))</f>
        <v/>
      </c>
      <c r="X4795" t="str">
        <f>IF(OR(AND(Flights[[#This Row],[Status]]="Cancelled",Flights[[#This Row],[Cancellation Reason]]="Airline/Carrier"),Flights[[#This Row],[Delay Type]]="Severe"),"Yes","No")</f>
        <v>No</v>
      </c>
    </row>
    <row r="4796" spans="1:24" x14ac:dyDescent="0.25">
      <c r="A4796" s="3">
        <v>42355</v>
      </c>
      <c r="B4796">
        <f>WEEKNUM(Flights[[#This Row],[Date]],2)</f>
        <v>51</v>
      </c>
      <c r="C4796">
        <f>WEEKDAY(Flights[[#This Row],[Date]],2)</f>
        <v>4</v>
      </c>
      <c r="D4796" t="s">
        <v>1975</v>
      </c>
      <c r="E4796" t="s">
        <v>1994</v>
      </c>
      <c r="F4796" t="s">
        <v>0</v>
      </c>
      <c r="G4796" t="s">
        <v>29</v>
      </c>
      <c r="H4796" t="str">
        <f>_xlfn.XLOOKUP(Flights[[#This Row],[Destination]],Airports!$A$1:$A$77,Airports!$D$1:$D$77,"Code not found")</f>
        <v>Phoenix</v>
      </c>
      <c r="I4796" t="str" cm="1">
        <f t="array" ref="I4796">_xlfn.XLOOKUP(Flights[[#This Row],[Destination]],_xlfn._TRO_TRAILING(Airports!A:A),_xlfn._TRO_TRAILING(Airports!E:E),"Code not found")</f>
        <v>AZ</v>
      </c>
      <c r="J4796" s="1">
        <v>0.86805555555555558</v>
      </c>
      <c r="K4796">
        <f>HOUR(Flights[[#This Row],[Scheduled Departure]])</f>
        <v>20</v>
      </c>
      <c r="L4796" s="1">
        <v>0.86527777777777781</v>
      </c>
      <c r="M4796">
        <v>-4</v>
      </c>
      <c r="N4796">
        <v>78</v>
      </c>
      <c r="O4796" s="14">
        <f>Flights[[#This Row],[Length (min)]]/60</f>
        <v>1.3</v>
      </c>
      <c r="P4796">
        <v>370</v>
      </c>
      <c r="Q4796" s="17">
        <f>IFERROR(Flights[[#This Row],[Distance]]/Flights[[#This Row],[Length (hr)]],"")</f>
        <v>284.61538461538458</v>
      </c>
      <c r="R4796" s="1">
        <v>0.96875</v>
      </c>
      <c r="S4796" s="1">
        <v>0.96111111111111114</v>
      </c>
      <c r="T4796">
        <v>-11</v>
      </c>
      <c r="U4796" t="str">
        <f>IF(Flights[[#This Row],[Arrival Delay]]="","Cancelled",IF(Flights[[#This Row],[Arrival Delay]]&gt;15,"Delayed","On time"))</f>
        <v>On time</v>
      </c>
      <c r="V4796" t="str">
        <f>IF(Flights[[#This Row],[Status]]&lt;&gt;"Delayed","",IF(Flights[[#This Row],[Arrival Delay]]&gt;120,"Severe",IF(Flights[[#This Row],[Arrival Delay]]&gt;60,"Major","Moderate")))</f>
        <v/>
      </c>
      <c r="X4796" t="str">
        <f>IF(OR(AND(Flights[[#This Row],[Status]]="Cancelled",Flights[[#This Row],[Cancellation Reason]]="Airline/Carrier"),Flights[[#This Row],[Delay Type]]="Severe"),"Yes","No")</f>
        <v>No</v>
      </c>
    </row>
    <row r="4797" spans="1:24" x14ac:dyDescent="0.25">
      <c r="A4797" s="3">
        <v>42355</v>
      </c>
      <c r="B4797">
        <f>WEEKNUM(Flights[[#This Row],[Date]],2)</f>
        <v>51</v>
      </c>
      <c r="C4797">
        <f>WEEKDAY(Flights[[#This Row],[Date]],2)</f>
        <v>4</v>
      </c>
      <c r="D4797" t="s">
        <v>1918</v>
      </c>
      <c r="E4797" t="s">
        <v>1995</v>
      </c>
      <c r="F4797" t="s">
        <v>0</v>
      </c>
      <c r="G4797" t="s">
        <v>335</v>
      </c>
      <c r="H4797" t="str">
        <f>_xlfn.XLOOKUP(Flights[[#This Row],[Destination]],Airports!$A$1:$A$77,Airports!$D$1:$D$77,"Code not found")</f>
        <v>Reno</v>
      </c>
      <c r="I4797" t="str" cm="1">
        <f t="array" ref="I4797">_xlfn.XLOOKUP(Flights[[#This Row],[Destination]],_xlfn._TRO_TRAILING(Airports!A:A),_xlfn._TRO_TRAILING(Airports!E:E),"Code not found")</f>
        <v>NV</v>
      </c>
      <c r="J4797" s="1">
        <v>0.90625</v>
      </c>
      <c r="K4797">
        <f>HOUR(Flights[[#This Row],[Scheduled Departure]])</f>
        <v>21</v>
      </c>
      <c r="L4797" s="1">
        <v>0.90694444444444444</v>
      </c>
      <c r="M4797">
        <v>1</v>
      </c>
      <c r="N4797">
        <v>76</v>
      </c>
      <c r="O4797" s="14">
        <f>Flights[[#This Row],[Length (min)]]/60</f>
        <v>1.2666666666666666</v>
      </c>
      <c r="P4797">
        <v>391</v>
      </c>
      <c r="Q4797" s="17">
        <f>IFERROR(Flights[[#This Row],[Distance]]/Flights[[#This Row],[Length (hr)]],"")</f>
        <v>308.68421052631578</v>
      </c>
      <c r="R4797" s="1">
        <v>0.96180555555555558</v>
      </c>
      <c r="S4797" s="1">
        <v>0.95972222222222225</v>
      </c>
      <c r="T4797">
        <v>-3</v>
      </c>
      <c r="U4797" t="str">
        <f>IF(Flights[[#This Row],[Arrival Delay]]="","Cancelled",IF(Flights[[#This Row],[Arrival Delay]]&gt;15,"Delayed","On time"))</f>
        <v>On time</v>
      </c>
      <c r="V4797" t="str">
        <f>IF(Flights[[#This Row],[Status]]&lt;&gt;"Delayed","",IF(Flights[[#This Row],[Arrival Delay]]&gt;120,"Severe",IF(Flights[[#This Row],[Arrival Delay]]&gt;60,"Major","Moderate")))</f>
        <v/>
      </c>
      <c r="X4797" t="str">
        <f>IF(OR(AND(Flights[[#This Row],[Status]]="Cancelled",Flights[[#This Row],[Cancellation Reason]]="Airline/Carrier"),Flights[[#This Row],[Delay Type]]="Severe"),"Yes","No")</f>
        <v>No</v>
      </c>
    </row>
    <row r="4798" spans="1:24" x14ac:dyDescent="0.25">
      <c r="A4798" s="3">
        <v>42355</v>
      </c>
      <c r="B4798">
        <f>WEEKNUM(Flights[[#This Row],[Date]],2)</f>
        <v>51</v>
      </c>
      <c r="C4798">
        <f>WEEKDAY(Flights[[#This Row],[Date]],2)</f>
        <v>4</v>
      </c>
      <c r="D4798" t="s">
        <v>677</v>
      </c>
      <c r="E4798" t="s">
        <v>1994</v>
      </c>
      <c r="F4798" t="s">
        <v>0</v>
      </c>
      <c r="G4798" t="s">
        <v>339</v>
      </c>
      <c r="H4798" t="str">
        <f>_xlfn.XLOOKUP(Flights[[#This Row],[Destination]],Airports!$A$1:$A$77,Airports!$D$1:$D$77,"Code not found")</f>
        <v>San Diego</v>
      </c>
      <c r="I4798" t="str" cm="1">
        <f t="array" ref="I4798">_xlfn.XLOOKUP(Flights[[#This Row],[Destination]],_xlfn._TRO_TRAILING(Airports!A:A),_xlfn._TRO_TRAILING(Airports!E:E),"Code not found")</f>
        <v>CA</v>
      </c>
      <c r="J4798" s="1">
        <v>0.95833333333333337</v>
      </c>
      <c r="K4798">
        <f>HOUR(Flights[[#This Row],[Scheduled Departure]])</f>
        <v>23</v>
      </c>
      <c r="L4798" s="1">
        <v>0.95486111111111116</v>
      </c>
      <c r="M4798">
        <v>-5</v>
      </c>
      <c r="N4798">
        <v>45</v>
      </c>
      <c r="O4798" s="14">
        <f>Flights[[#This Row],[Length (min)]]/60</f>
        <v>0.75</v>
      </c>
      <c r="P4798">
        <v>109</v>
      </c>
      <c r="Q4798" s="17">
        <f>IFERROR(Flights[[#This Row],[Distance]]/Flights[[#This Row],[Length (hr)]],"")</f>
        <v>145.33333333333334</v>
      </c>
      <c r="R4798" s="1">
        <v>0.99305555555555558</v>
      </c>
      <c r="S4798" s="1">
        <v>0.98611111111111116</v>
      </c>
      <c r="T4798">
        <v>-10</v>
      </c>
      <c r="U4798" t="str">
        <f>IF(Flights[[#This Row],[Arrival Delay]]="","Cancelled",IF(Flights[[#This Row],[Arrival Delay]]&gt;15,"Delayed","On time"))</f>
        <v>On time</v>
      </c>
      <c r="V4798" t="str">
        <f>IF(Flights[[#This Row],[Status]]&lt;&gt;"Delayed","",IF(Flights[[#This Row],[Arrival Delay]]&gt;120,"Severe",IF(Flights[[#This Row],[Arrival Delay]]&gt;60,"Major","Moderate")))</f>
        <v/>
      </c>
      <c r="X4798" t="str">
        <f>IF(OR(AND(Flights[[#This Row],[Status]]="Cancelled",Flights[[#This Row],[Cancellation Reason]]="Airline/Carrier"),Flights[[#This Row],[Delay Type]]="Severe"),"Yes","No")</f>
        <v>No</v>
      </c>
    </row>
    <row r="4799" spans="1:24" x14ac:dyDescent="0.25">
      <c r="A4799" s="3">
        <v>42355</v>
      </c>
      <c r="B4799">
        <f>WEEKNUM(Flights[[#This Row],[Date]],2)</f>
        <v>51</v>
      </c>
      <c r="C4799">
        <f>WEEKDAY(Flights[[#This Row],[Date]],2)</f>
        <v>4</v>
      </c>
      <c r="D4799" t="s">
        <v>671</v>
      </c>
      <c r="E4799" t="s">
        <v>1989</v>
      </c>
      <c r="F4799" t="s">
        <v>0</v>
      </c>
      <c r="G4799" t="s">
        <v>26</v>
      </c>
      <c r="H4799" t="str">
        <f>_xlfn.XLOOKUP(Flights[[#This Row],[Destination]],Airports!$A$1:$A$77,Airports!$D$1:$D$77,"Code not found")</f>
        <v>Atlanta</v>
      </c>
      <c r="I4799" t="str" cm="1">
        <f t="array" ref="I4799">_xlfn.XLOOKUP(Flights[[#This Row],[Destination]],_xlfn._TRO_TRAILING(Airports!A:A),_xlfn._TRO_TRAILING(Airports!E:E),"Code not found")</f>
        <v>GA</v>
      </c>
      <c r="J4799" s="1">
        <v>0.99305555555555558</v>
      </c>
      <c r="K4799">
        <f>HOUR(Flights[[#This Row],[Scheduled Departure]])</f>
        <v>23</v>
      </c>
      <c r="L4799" s="1">
        <v>0.99375000000000002</v>
      </c>
      <c r="M4799">
        <v>1</v>
      </c>
      <c r="N4799">
        <v>267</v>
      </c>
      <c r="O4799" s="14">
        <f>Flights[[#This Row],[Length (min)]]/60</f>
        <v>4.45</v>
      </c>
      <c r="P4799">
        <v>1947</v>
      </c>
      <c r="Q4799" s="17">
        <f>IFERROR(Flights[[#This Row],[Distance]]/Flights[[#This Row],[Length (hr)]],"")</f>
        <v>437.52808988764042</v>
      </c>
      <c r="R4799" s="1">
        <v>0.28749999999999998</v>
      </c>
      <c r="S4799" s="1">
        <v>0.30416666666666664</v>
      </c>
      <c r="T4799">
        <v>24</v>
      </c>
      <c r="U4799" t="str">
        <f>IF(Flights[[#This Row],[Arrival Delay]]="","Cancelled",IF(Flights[[#This Row],[Arrival Delay]]&gt;15,"Delayed","On time"))</f>
        <v>Delayed</v>
      </c>
      <c r="V4799" t="str">
        <f>IF(Flights[[#This Row],[Status]]&lt;&gt;"Delayed","",IF(Flights[[#This Row],[Arrival Delay]]&gt;120,"Severe",IF(Flights[[#This Row],[Arrival Delay]]&gt;60,"Major","Moderate")))</f>
        <v>Moderate</v>
      </c>
      <c r="X4799" t="str">
        <f>IF(OR(AND(Flights[[#This Row],[Status]]="Cancelled",Flights[[#This Row],[Cancellation Reason]]="Airline/Carrier"),Flights[[#This Row],[Delay Type]]="Severe"),"Yes","No")</f>
        <v>No</v>
      </c>
    </row>
    <row r="4800" spans="1:24" x14ac:dyDescent="0.25">
      <c r="A4800" s="3">
        <v>42355</v>
      </c>
      <c r="B4800">
        <f>WEEKNUM(Flights[[#This Row],[Date]],2)</f>
        <v>51</v>
      </c>
      <c r="C4800">
        <f>WEEKDAY(Flights[[#This Row],[Date]],2)</f>
        <v>4</v>
      </c>
      <c r="D4800" t="s">
        <v>1979</v>
      </c>
      <c r="E4800" t="s">
        <v>1994</v>
      </c>
      <c r="F4800" t="s">
        <v>0</v>
      </c>
      <c r="G4800" t="s">
        <v>7</v>
      </c>
      <c r="H4800" t="str">
        <f>_xlfn.XLOOKUP(Flights[[#This Row],[Destination]],Airports!$A$1:$A$77,Airports!$D$1:$D$77,"Code not found")</f>
        <v>Austin</v>
      </c>
      <c r="I4800" t="str" cm="1">
        <f t="array" ref="I4800">_xlfn.XLOOKUP(Flights[[#This Row],[Destination]],_xlfn._TRO_TRAILING(Airports!A:A),_xlfn._TRO_TRAILING(Airports!E:E),"Code not found")</f>
        <v>TX</v>
      </c>
      <c r="J4800" s="1">
        <v>0.99652777777777779</v>
      </c>
      <c r="K4800">
        <f>HOUR(Flights[[#This Row],[Scheduled Departure]])</f>
        <v>23</v>
      </c>
      <c r="L4800" s="1">
        <v>0.9916666666666667</v>
      </c>
      <c r="M4800">
        <v>-7</v>
      </c>
      <c r="N4800">
        <v>208</v>
      </c>
      <c r="O4800" s="14">
        <f>Flights[[#This Row],[Length (min)]]/60</f>
        <v>3.4666666666666668</v>
      </c>
      <c r="P4800">
        <v>1242</v>
      </c>
      <c r="Q4800" s="17">
        <f>IFERROR(Flights[[#This Row],[Distance]]/Flights[[#This Row],[Length (hr)]],"")</f>
        <v>358.26923076923077</v>
      </c>
      <c r="R4800" s="1">
        <v>0.20694444444444443</v>
      </c>
      <c r="S4800" s="1">
        <v>0.21944444444444444</v>
      </c>
      <c r="T4800">
        <v>18</v>
      </c>
      <c r="U4800" t="str">
        <f>IF(Flights[[#This Row],[Arrival Delay]]="","Cancelled",IF(Flights[[#This Row],[Arrival Delay]]&gt;15,"Delayed","On time"))</f>
        <v>Delayed</v>
      </c>
      <c r="V4800" t="str">
        <f>IF(Flights[[#This Row],[Status]]&lt;&gt;"Delayed","",IF(Flights[[#This Row],[Arrival Delay]]&gt;120,"Severe",IF(Flights[[#This Row],[Arrival Delay]]&gt;60,"Major","Moderate")))</f>
        <v>Moderate</v>
      </c>
      <c r="X4800" t="str">
        <f>IF(OR(AND(Flights[[#This Row],[Status]]="Cancelled",Flights[[#This Row],[Cancellation Reason]]="Airline/Carrier"),Flights[[#This Row],[Delay Type]]="Severe"),"Yes","No")</f>
        <v>No</v>
      </c>
    </row>
    <row r="4801" spans="1:24" x14ac:dyDescent="0.25">
      <c r="A4801" s="3">
        <v>42356</v>
      </c>
      <c r="B4801">
        <f>WEEKNUM(Flights[[#This Row],[Date]],2)</f>
        <v>51</v>
      </c>
      <c r="C4801">
        <f>WEEKDAY(Flights[[#This Row],[Date]],2)</f>
        <v>5</v>
      </c>
      <c r="D4801" t="s">
        <v>163</v>
      </c>
      <c r="E4801" t="s">
        <v>1987</v>
      </c>
      <c r="F4801" t="s">
        <v>0</v>
      </c>
      <c r="G4801" t="s">
        <v>10</v>
      </c>
      <c r="H4801" t="str">
        <f>_xlfn.XLOOKUP(Flights[[#This Row],[Destination]],Airports!$A$1:$A$77,Airports!$D$1:$D$77,"Code not found")</f>
        <v>Boston</v>
      </c>
      <c r="I4801" t="str" cm="1">
        <f t="array" ref="I4801">_xlfn.XLOOKUP(Flights[[#This Row],[Destination]],_xlfn._TRO_TRAILING(Airports!A:A),_xlfn._TRO_TRAILING(Airports!E:E),"Code not found")</f>
        <v>MA</v>
      </c>
      <c r="J4801" s="1">
        <v>0.28819444444444442</v>
      </c>
      <c r="K4801">
        <f>HOUR(Flights[[#This Row],[Scheduled Departure]])</f>
        <v>6</v>
      </c>
      <c r="L4801" s="1">
        <v>0.28333333333333333</v>
      </c>
      <c r="M4801">
        <v>-7</v>
      </c>
      <c r="N4801">
        <v>311</v>
      </c>
      <c r="O4801" s="14">
        <f>Flights[[#This Row],[Length (min)]]/60</f>
        <v>5.1833333333333336</v>
      </c>
      <c r="P4801">
        <v>2611</v>
      </c>
      <c r="Q4801" s="17">
        <f>IFERROR(Flights[[#This Row],[Distance]]/Flights[[#This Row],[Length (hr)]],"")</f>
        <v>503.72990353697747</v>
      </c>
      <c r="R4801" s="1">
        <v>0.63888888888888884</v>
      </c>
      <c r="S4801" s="1">
        <v>0.62430555555555556</v>
      </c>
      <c r="T4801">
        <v>-21</v>
      </c>
      <c r="U4801" t="str">
        <f>IF(Flights[[#This Row],[Arrival Delay]]="","Cancelled",IF(Flights[[#This Row],[Arrival Delay]]&gt;15,"Delayed","On time"))</f>
        <v>On time</v>
      </c>
      <c r="V4801" t="str">
        <f>IF(Flights[[#This Row],[Status]]&lt;&gt;"Delayed","",IF(Flights[[#This Row],[Arrival Delay]]&gt;120,"Severe",IF(Flights[[#This Row],[Arrival Delay]]&gt;60,"Major","Moderate")))</f>
        <v/>
      </c>
      <c r="X4801" t="str">
        <f>IF(OR(AND(Flights[[#This Row],[Status]]="Cancelled",Flights[[#This Row],[Cancellation Reason]]="Airline/Carrier"),Flights[[#This Row],[Delay Type]]="Severe"),"Yes","No")</f>
        <v>No</v>
      </c>
    </row>
    <row r="4802" spans="1:24" x14ac:dyDescent="0.25">
      <c r="A4802" s="3">
        <v>42356</v>
      </c>
      <c r="B4802">
        <f>WEEKNUM(Flights[[#This Row],[Date]],2)</f>
        <v>51</v>
      </c>
      <c r="C4802">
        <f>WEEKDAY(Flights[[#This Row],[Date]],2)</f>
        <v>5</v>
      </c>
      <c r="D4802" t="s">
        <v>396</v>
      </c>
      <c r="E4802" t="s">
        <v>1989</v>
      </c>
      <c r="F4802" t="s">
        <v>0</v>
      </c>
      <c r="G4802" t="s">
        <v>26</v>
      </c>
      <c r="H4802" t="str">
        <f>_xlfn.XLOOKUP(Flights[[#This Row],[Destination]],Airports!$A$1:$A$77,Airports!$D$1:$D$77,"Code not found")</f>
        <v>Atlanta</v>
      </c>
      <c r="I4802" t="str" cm="1">
        <f t="array" ref="I4802">_xlfn.XLOOKUP(Flights[[#This Row],[Destination]],_xlfn._TRO_TRAILING(Airports!A:A),_xlfn._TRO_TRAILING(Airports!E:E),"Code not found")</f>
        <v>GA</v>
      </c>
      <c r="J4802" s="1">
        <v>0.30902777777777779</v>
      </c>
      <c r="K4802">
        <f>HOUR(Flights[[#This Row],[Scheduled Departure]])</f>
        <v>7</v>
      </c>
      <c r="L4802" s="1">
        <v>0.33055555555555555</v>
      </c>
      <c r="M4802">
        <v>31</v>
      </c>
      <c r="N4802">
        <v>242</v>
      </c>
      <c r="O4802" s="14">
        <f>Flights[[#This Row],[Length (min)]]/60</f>
        <v>4.0333333333333332</v>
      </c>
      <c r="P4802">
        <v>1947</v>
      </c>
      <c r="Q4802" s="17">
        <f>IFERROR(Flights[[#This Row],[Distance]]/Flights[[#This Row],[Length (hr)]],"")</f>
        <v>482.72727272727275</v>
      </c>
      <c r="R4802" s="1">
        <v>0.60972222222222228</v>
      </c>
      <c r="S4802" s="1">
        <v>0.62361111111111112</v>
      </c>
      <c r="T4802">
        <v>20</v>
      </c>
      <c r="U4802" t="str">
        <f>IF(Flights[[#This Row],[Arrival Delay]]="","Cancelled",IF(Flights[[#This Row],[Arrival Delay]]&gt;15,"Delayed","On time"))</f>
        <v>Delayed</v>
      </c>
      <c r="V4802" t="str">
        <f>IF(Flights[[#This Row],[Status]]&lt;&gt;"Delayed","",IF(Flights[[#This Row],[Arrival Delay]]&gt;120,"Severe",IF(Flights[[#This Row],[Arrival Delay]]&gt;60,"Major","Moderate")))</f>
        <v>Moderate</v>
      </c>
      <c r="X4802" t="str">
        <f>IF(OR(AND(Flights[[#This Row],[Status]]="Cancelled",Flights[[#This Row],[Cancellation Reason]]="Airline/Carrier"),Flights[[#This Row],[Delay Type]]="Severe"),"Yes","No")</f>
        <v>No</v>
      </c>
    </row>
    <row r="4803" spans="1:24" x14ac:dyDescent="0.25">
      <c r="A4803" s="3">
        <v>42356</v>
      </c>
      <c r="B4803">
        <f>WEEKNUM(Flights[[#This Row],[Date]],2)</f>
        <v>51</v>
      </c>
      <c r="C4803">
        <f>WEEKDAY(Flights[[#This Row],[Date]],2)</f>
        <v>5</v>
      </c>
      <c r="D4803" t="s">
        <v>395</v>
      </c>
      <c r="E4803" t="s">
        <v>1996</v>
      </c>
      <c r="F4803" t="s">
        <v>0</v>
      </c>
      <c r="G4803" t="s">
        <v>12</v>
      </c>
      <c r="H4803" t="str">
        <f>_xlfn.XLOOKUP(Flights[[#This Row],[Destination]],Airports!$A$1:$A$77,Airports!$D$1:$D$77,"Code not found")</f>
        <v>New York</v>
      </c>
      <c r="I4803" t="str" cm="1">
        <f t="array" ref="I4803">_xlfn.XLOOKUP(Flights[[#This Row],[Destination]],_xlfn._TRO_TRAILING(Airports!A:A),_xlfn._TRO_TRAILING(Airports!E:E),"Code not found")</f>
        <v>NY</v>
      </c>
      <c r="J4803" s="1">
        <v>0.31597222222222221</v>
      </c>
      <c r="K4803">
        <f>HOUR(Flights[[#This Row],[Scheduled Departure]])</f>
        <v>7</v>
      </c>
      <c r="L4803" s="1">
        <v>0.31319444444444444</v>
      </c>
      <c r="M4803">
        <v>-4</v>
      </c>
      <c r="N4803">
        <v>303</v>
      </c>
      <c r="O4803" s="14">
        <f>Flights[[#This Row],[Length (min)]]/60</f>
        <v>5.05</v>
      </c>
      <c r="P4803">
        <v>2475</v>
      </c>
      <c r="Q4803" s="17">
        <f>IFERROR(Flights[[#This Row],[Distance]]/Flights[[#This Row],[Length (hr)]],"")</f>
        <v>490.0990099009901</v>
      </c>
      <c r="R4803" s="1">
        <v>0.66319444444444442</v>
      </c>
      <c r="S4803" s="1">
        <v>0.64861111111111114</v>
      </c>
      <c r="T4803">
        <v>-21</v>
      </c>
      <c r="U4803" t="str">
        <f>IF(Flights[[#This Row],[Arrival Delay]]="","Cancelled",IF(Flights[[#This Row],[Arrival Delay]]&gt;15,"Delayed","On time"))</f>
        <v>On time</v>
      </c>
      <c r="V4803" t="str">
        <f>IF(Flights[[#This Row],[Status]]&lt;&gt;"Delayed","",IF(Flights[[#This Row],[Arrival Delay]]&gt;120,"Severe",IF(Flights[[#This Row],[Arrival Delay]]&gt;60,"Major","Moderate")))</f>
        <v/>
      </c>
      <c r="X4803" t="str">
        <f>IF(OR(AND(Flights[[#This Row],[Status]]="Cancelled",Flights[[#This Row],[Cancellation Reason]]="Airline/Carrier"),Flights[[#This Row],[Delay Type]]="Severe"),"Yes","No")</f>
        <v>No</v>
      </c>
    </row>
    <row r="4804" spans="1:24" x14ac:dyDescent="0.25">
      <c r="A4804" s="3">
        <v>42356</v>
      </c>
      <c r="B4804">
        <f>WEEKNUM(Flights[[#This Row],[Date]],2)</f>
        <v>51</v>
      </c>
      <c r="C4804">
        <f>WEEKDAY(Flights[[#This Row],[Date]],2)</f>
        <v>5</v>
      </c>
      <c r="D4804" t="s">
        <v>1111</v>
      </c>
      <c r="E4804" t="s">
        <v>1995</v>
      </c>
      <c r="F4804" t="s">
        <v>0</v>
      </c>
      <c r="G4804" t="s">
        <v>347</v>
      </c>
      <c r="H4804" t="str">
        <f>_xlfn.XLOOKUP(Flights[[#This Row],[Destination]],Airports!$A$1:$A$77,Airports!$D$1:$D$77,"Code not found")</f>
        <v>San Jose</v>
      </c>
      <c r="I4804" t="str" cm="1">
        <f t="array" ref="I4804">_xlfn.XLOOKUP(Flights[[#This Row],[Destination]],_xlfn._TRO_TRAILING(Airports!A:A),_xlfn._TRO_TRAILING(Airports!E:E),"Code not found")</f>
        <v>CA</v>
      </c>
      <c r="J4804" s="1">
        <v>0.36458333333333331</v>
      </c>
      <c r="K4804">
        <f>HOUR(Flights[[#This Row],[Scheduled Departure]])</f>
        <v>8</v>
      </c>
      <c r="L4804" s="1">
        <v>0.36249999999999999</v>
      </c>
      <c r="M4804">
        <v>-3</v>
      </c>
      <c r="N4804">
        <v>60</v>
      </c>
      <c r="O4804" s="14">
        <f>Flights[[#This Row],[Length (min)]]/60</f>
        <v>1</v>
      </c>
      <c r="P4804">
        <v>308</v>
      </c>
      <c r="Q4804" s="17">
        <f>IFERROR(Flights[[#This Row],[Distance]]/Flights[[#This Row],[Length (hr)]],"")</f>
        <v>308</v>
      </c>
      <c r="R4804" s="1">
        <v>0.41319444444444442</v>
      </c>
      <c r="S4804" s="1">
        <v>0.40416666666666667</v>
      </c>
      <c r="T4804">
        <v>-13</v>
      </c>
      <c r="U4804" t="str">
        <f>IF(Flights[[#This Row],[Arrival Delay]]="","Cancelled",IF(Flights[[#This Row],[Arrival Delay]]&gt;15,"Delayed","On time"))</f>
        <v>On time</v>
      </c>
      <c r="V4804" t="str">
        <f>IF(Flights[[#This Row],[Status]]&lt;&gt;"Delayed","",IF(Flights[[#This Row],[Arrival Delay]]&gt;120,"Severe",IF(Flights[[#This Row],[Arrival Delay]]&gt;60,"Major","Moderate")))</f>
        <v/>
      </c>
      <c r="X4804" t="str">
        <f>IF(OR(AND(Flights[[#This Row],[Status]]="Cancelled",Flights[[#This Row],[Cancellation Reason]]="Airline/Carrier"),Flights[[#This Row],[Delay Type]]="Severe"),"Yes","No")</f>
        <v>No</v>
      </c>
    </row>
    <row r="4805" spans="1:24" x14ac:dyDescent="0.25">
      <c r="A4805" s="3">
        <v>42356</v>
      </c>
      <c r="B4805">
        <f>WEEKNUM(Flights[[#This Row],[Date]],2)</f>
        <v>51</v>
      </c>
      <c r="C4805">
        <f>WEEKDAY(Flights[[#This Row],[Date]],2)</f>
        <v>5</v>
      </c>
      <c r="D4805" t="s">
        <v>1371</v>
      </c>
      <c r="E4805" t="s">
        <v>1994</v>
      </c>
      <c r="F4805" t="s">
        <v>0</v>
      </c>
      <c r="G4805" t="s">
        <v>339</v>
      </c>
      <c r="H4805" t="str">
        <f>_xlfn.XLOOKUP(Flights[[#This Row],[Destination]],Airports!$A$1:$A$77,Airports!$D$1:$D$77,"Code not found")</f>
        <v>San Diego</v>
      </c>
      <c r="I4805" t="str" cm="1">
        <f t="array" ref="I4805">_xlfn.XLOOKUP(Flights[[#This Row],[Destination]],_xlfn._TRO_TRAILING(Airports!A:A),_xlfn._TRO_TRAILING(Airports!E:E),"Code not found")</f>
        <v>CA</v>
      </c>
      <c r="J4805" s="1">
        <v>0.37777777777777777</v>
      </c>
      <c r="K4805">
        <f>HOUR(Flights[[#This Row],[Scheduled Departure]])</f>
        <v>9</v>
      </c>
      <c r="L4805" s="1">
        <v>0.37777777777777777</v>
      </c>
      <c r="M4805">
        <v>0</v>
      </c>
      <c r="N4805">
        <v>55</v>
      </c>
      <c r="O4805" s="14">
        <f>Flights[[#This Row],[Length (min)]]/60</f>
        <v>0.91666666666666663</v>
      </c>
      <c r="P4805">
        <v>109</v>
      </c>
      <c r="Q4805" s="17">
        <f>IFERROR(Flights[[#This Row],[Distance]]/Flights[[#This Row],[Length (hr)]],"")</f>
        <v>118.90909090909092</v>
      </c>
      <c r="R4805" s="1">
        <v>0.41944444444444445</v>
      </c>
      <c r="S4805" s="1">
        <v>0.41597222222222224</v>
      </c>
      <c r="T4805">
        <v>-5</v>
      </c>
      <c r="U4805" t="str">
        <f>IF(Flights[[#This Row],[Arrival Delay]]="","Cancelled",IF(Flights[[#This Row],[Arrival Delay]]&gt;15,"Delayed","On time"))</f>
        <v>On time</v>
      </c>
      <c r="V4805" t="str">
        <f>IF(Flights[[#This Row],[Status]]&lt;&gt;"Delayed","",IF(Flights[[#This Row],[Arrival Delay]]&gt;120,"Severe",IF(Flights[[#This Row],[Arrival Delay]]&gt;60,"Major","Moderate")))</f>
        <v/>
      </c>
      <c r="X4805" t="str">
        <f>IF(OR(AND(Flights[[#This Row],[Status]]="Cancelled",Flights[[#This Row],[Cancellation Reason]]="Airline/Carrier"),Flights[[#This Row],[Delay Type]]="Severe"),"Yes","No")</f>
        <v>No</v>
      </c>
    </row>
    <row r="4806" spans="1:24" x14ac:dyDescent="0.25">
      <c r="A4806" s="3">
        <v>42356</v>
      </c>
      <c r="B4806">
        <f>WEEKNUM(Flights[[#This Row],[Date]],2)</f>
        <v>51</v>
      </c>
      <c r="C4806">
        <f>WEEKDAY(Flights[[#This Row],[Date]],2)</f>
        <v>5</v>
      </c>
      <c r="D4806" t="s">
        <v>1701</v>
      </c>
      <c r="E4806" t="s">
        <v>1995</v>
      </c>
      <c r="F4806" t="s">
        <v>0</v>
      </c>
      <c r="G4806" t="s">
        <v>9</v>
      </c>
      <c r="H4806" t="str">
        <f>_xlfn.XLOOKUP(Flights[[#This Row],[Destination]],Airports!$A$1:$A$77,Airports!$D$1:$D$77,"Code not found")</f>
        <v>San Francisco</v>
      </c>
      <c r="I4806" t="str" cm="1">
        <f t="array" ref="I4806">_xlfn.XLOOKUP(Flights[[#This Row],[Destination]],_xlfn._TRO_TRAILING(Airports!A:A),_xlfn._TRO_TRAILING(Airports!E:E),"Code not found")</f>
        <v>CA</v>
      </c>
      <c r="J4806" s="1">
        <v>0.40277777777777779</v>
      </c>
      <c r="K4806">
        <f>HOUR(Flights[[#This Row],[Scheduled Departure]])</f>
        <v>9</v>
      </c>
      <c r="L4806" s="1">
        <v>0</v>
      </c>
      <c r="O4806" s="14">
        <f>Flights[[#This Row],[Length (min)]]/60</f>
        <v>0</v>
      </c>
      <c r="P4806">
        <v>337</v>
      </c>
      <c r="Q4806" s="17" t="str">
        <f>IFERROR(Flights[[#This Row],[Distance]]/Flights[[#This Row],[Length (hr)]],"")</f>
        <v/>
      </c>
      <c r="R4806" s="1">
        <v>0.45833333333333331</v>
      </c>
      <c r="S4806" s="1">
        <v>0</v>
      </c>
      <c r="U4806" t="str">
        <f>IF(Flights[[#This Row],[Arrival Delay]]="","Cancelled",IF(Flights[[#This Row],[Arrival Delay]]&gt;15,"Delayed","On time"))</f>
        <v>Cancelled</v>
      </c>
      <c r="V4806" t="str">
        <f>IF(Flights[[#This Row],[Status]]&lt;&gt;"Delayed","",IF(Flights[[#This Row],[Arrival Delay]]&gt;120,"Severe",IF(Flights[[#This Row],[Arrival Delay]]&gt;60,"Major","Moderate")))</f>
        <v/>
      </c>
      <c r="W4806" t="s">
        <v>25</v>
      </c>
      <c r="X4806" t="str">
        <f>IF(OR(AND(Flights[[#This Row],[Status]]="Cancelled",Flights[[#This Row],[Cancellation Reason]]="Airline/Carrier"),Flights[[#This Row],[Delay Type]]="Severe"),"Yes","No")</f>
        <v>No</v>
      </c>
    </row>
    <row r="4807" spans="1:24" x14ac:dyDescent="0.25">
      <c r="A4807" s="3">
        <v>42356</v>
      </c>
      <c r="B4807">
        <f>WEEKNUM(Flights[[#This Row],[Date]],2)</f>
        <v>51</v>
      </c>
      <c r="C4807">
        <f>WEEKDAY(Flights[[#This Row],[Date]],2)</f>
        <v>5</v>
      </c>
      <c r="D4807" t="s">
        <v>508</v>
      </c>
      <c r="E4807" t="s">
        <v>1990</v>
      </c>
      <c r="F4807" t="s">
        <v>0</v>
      </c>
      <c r="G4807" t="s">
        <v>17</v>
      </c>
      <c r="H4807" t="str">
        <f>_xlfn.XLOOKUP(Flights[[#This Row],[Destination]],Airports!$A$1:$A$77,Airports!$D$1:$D$77,"Code not found")</f>
        <v>Honolulu</v>
      </c>
      <c r="I4807" t="str" cm="1">
        <f t="array" ref="I4807">_xlfn.XLOOKUP(Flights[[#This Row],[Destination]],_xlfn._TRO_TRAILING(Airports!A:A),_xlfn._TRO_TRAILING(Airports!E:E),"Code not found")</f>
        <v>HI</v>
      </c>
      <c r="J4807" s="1">
        <v>0.54166666666666663</v>
      </c>
      <c r="K4807">
        <f>HOUR(Flights[[#This Row],[Scheduled Departure]])</f>
        <v>13</v>
      </c>
      <c r="L4807" s="1">
        <v>0.5541666666666667</v>
      </c>
      <c r="M4807">
        <v>18</v>
      </c>
      <c r="N4807">
        <v>346</v>
      </c>
      <c r="O4807" s="14">
        <f>Flights[[#This Row],[Length (min)]]/60</f>
        <v>5.7666666666666666</v>
      </c>
      <c r="P4807">
        <v>2556</v>
      </c>
      <c r="Q4807" s="17">
        <f>IFERROR(Flights[[#This Row],[Distance]]/Flights[[#This Row],[Length (hr)]],"")</f>
        <v>443.23699421965318</v>
      </c>
      <c r="R4807" s="1">
        <v>0.70833333333333337</v>
      </c>
      <c r="S4807" s="1">
        <v>0.71111111111111114</v>
      </c>
      <c r="T4807">
        <v>4</v>
      </c>
      <c r="U4807" t="str">
        <f>IF(Flights[[#This Row],[Arrival Delay]]="","Cancelled",IF(Flights[[#This Row],[Arrival Delay]]&gt;15,"Delayed","On time"))</f>
        <v>On time</v>
      </c>
      <c r="V4807" t="str">
        <f>IF(Flights[[#This Row],[Status]]&lt;&gt;"Delayed","",IF(Flights[[#This Row],[Arrival Delay]]&gt;120,"Severe",IF(Flights[[#This Row],[Arrival Delay]]&gt;60,"Major","Moderate")))</f>
        <v/>
      </c>
      <c r="X4807" t="str">
        <f>IF(OR(AND(Flights[[#This Row],[Status]]="Cancelled",Flights[[#This Row],[Cancellation Reason]]="Airline/Carrier"),Flights[[#This Row],[Delay Type]]="Severe"),"Yes","No")</f>
        <v>No</v>
      </c>
    </row>
    <row r="4808" spans="1:24" x14ac:dyDescent="0.25">
      <c r="A4808" s="3">
        <v>42356</v>
      </c>
      <c r="B4808">
        <f>WEEKNUM(Flights[[#This Row],[Date]],2)</f>
        <v>51</v>
      </c>
      <c r="C4808">
        <f>WEEKDAY(Flights[[#This Row],[Date]],2)</f>
        <v>5</v>
      </c>
      <c r="D4808" t="s">
        <v>539</v>
      </c>
      <c r="E4808" t="s">
        <v>1994</v>
      </c>
      <c r="F4808" t="s">
        <v>0</v>
      </c>
      <c r="G4808" t="s">
        <v>29</v>
      </c>
      <c r="H4808" t="str">
        <f>_xlfn.XLOOKUP(Flights[[#This Row],[Destination]],Airports!$A$1:$A$77,Airports!$D$1:$D$77,"Code not found")</f>
        <v>Phoenix</v>
      </c>
      <c r="I4808" t="str" cm="1">
        <f t="array" ref="I4808">_xlfn.XLOOKUP(Flights[[#This Row],[Destination]],_xlfn._TRO_TRAILING(Airports!A:A),_xlfn._TRO_TRAILING(Airports!E:E),"Code not found")</f>
        <v>AZ</v>
      </c>
      <c r="J4808" s="1">
        <v>0.60069444444444442</v>
      </c>
      <c r="K4808">
        <f>HOUR(Flights[[#This Row],[Scheduled Departure]])</f>
        <v>14</v>
      </c>
      <c r="L4808" s="1">
        <v>0.6020833333333333</v>
      </c>
      <c r="M4808">
        <v>2</v>
      </c>
      <c r="N4808">
        <v>78</v>
      </c>
      <c r="O4808" s="14">
        <f>Flights[[#This Row],[Length (min)]]/60</f>
        <v>1.3</v>
      </c>
      <c r="P4808">
        <v>370</v>
      </c>
      <c r="Q4808" s="17">
        <f>IFERROR(Flights[[#This Row],[Distance]]/Flights[[#This Row],[Length (hr)]],"")</f>
        <v>284.61538461538458</v>
      </c>
      <c r="R4808" s="1">
        <v>0.70277777777777772</v>
      </c>
      <c r="S4808" s="1">
        <v>0.69791666666666663</v>
      </c>
      <c r="T4808">
        <v>-7</v>
      </c>
      <c r="U4808" t="str">
        <f>IF(Flights[[#This Row],[Arrival Delay]]="","Cancelled",IF(Flights[[#This Row],[Arrival Delay]]&gt;15,"Delayed","On time"))</f>
        <v>On time</v>
      </c>
      <c r="V4808" t="str">
        <f>IF(Flights[[#This Row],[Status]]&lt;&gt;"Delayed","",IF(Flights[[#This Row],[Arrival Delay]]&gt;120,"Severe",IF(Flights[[#This Row],[Arrival Delay]]&gt;60,"Major","Moderate")))</f>
        <v/>
      </c>
      <c r="X4808" t="str">
        <f>IF(OR(AND(Flights[[#This Row],[Status]]="Cancelled",Flights[[#This Row],[Cancellation Reason]]="Airline/Carrier"),Flights[[#This Row],[Delay Type]]="Severe"),"Yes","No")</f>
        <v>No</v>
      </c>
    </row>
    <row r="4809" spans="1:24" x14ac:dyDescent="0.25">
      <c r="A4809" s="3">
        <v>42356</v>
      </c>
      <c r="B4809">
        <f>WEEKNUM(Flights[[#This Row],[Date]],2)</f>
        <v>51</v>
      </c>
      <c r="C4809">
        <f>WEEKDAY(Flights[[#This Row],[Date]],2)</f>
        <v>5</v>
      </c>
      <c r="D4809" t="s">
        <v>554</v>
      </c>
      <c r="E4809" t="s">
        <v>1996</v>
      </c>
      <c r="F4809" t="s">
        <v>0</v>
      </c>
      <c r="G4809" t="s">
        <v>9</v>
      </c>
      <c r="H4809" t="str">
        <f>_xlfn.XLOOKUP(Flights[[#This Row],[Destination]],Airports!$A$1:$A$77,Airports!$D$1:$D$77,"Code not found")</f>
        <v>San Francisco</v>
      </c>
      <c r="I4809" t="str" cm="1">
        <f t="array" ref="I4809">_xlfn.XLOOKUP(Flights[[#This Row],[Destination]],_xlfn._TRO_TRAILING(Airports!A:A),_xlfn._TRO_TRAILING(Airports!E:E),"Code not found")</f>
        <v>CA</v>
      </c>
      <c r="J4809" s="1">
        <v>0.64583333333333337</v>
      </c>
      <c r="K4809">
        <f>HOUR(Flights[[#This Row],[Scheduled Departure]])</f>
        <v>15</v>
      </c>
      <c r="L4809" s="1">
        <v>0.72291666666666665</v>
      </c>
      <c r="M4809">
        <v>111</v>
      </c>
      <c r="N4809">
        <v>77</v>
      </c>
      <c r="O4809" s="14">
        <f>Flights[[#This Row],[Length (min)]]/60</f>
        <v>1.2833333333333334</v>
      </c>
      <c r="P4809">
        <v>337</v>
      </c>
      <c r="Q4809" s="17">
        <f>IFERROR(Flights[[#This Row],[Distance]]/Flights[[#This Row],[Length (hr)]],"")</f>
        <v>262.59740259740255</v>
      </c>
      <c r="R4809" s="1">
        <v>0.69791666666666663</v>
      </c>
      <c r="S4809" s="1">
        <v>0.77638888888888891</v>
      </c>
      <c r="T4809">
        <v>113</v>
      </c>
      <c r="U4809" t="str">
        <f>IF(Flights[[#This Row],[Arrival Delay]]="","Cancelled",IF(Flights[[#This Row],[Arrival Delay]]&gt;15,"Delayed","On time"))</f>
        <v>Delayed</v>
      </c>
      <c r="V4809" t="str">
        <f>IF(Flights[[#This Row],[Status]]&lt;&gt;"Delayed","",IF(Flights[[#This Row],[Arrival Delay]]&gt;120,"Severe",IF(Flights[[#This Row],[Arrival Delay]]&gt;60,"Major","Moderate")))</f>
        <v>Major</v>
      </c>
      <c r="X4809" t="str">
        <f>IF(OR(AND(Flights[[#This Row],[Status]]="Cancelled",Flights[[#This Row],[Cancellation Reason]]="Airline/Carrier"),Flights[[#This Row],[Delay Type]]="Severe"),"Yes","No")</f>
        <v>No</v>
      </c>
    </row>
    <row r="4810" spans="1:24" x14ac:dyDescent="0.25">
      <c r="A4810" s="3">
        <v>42356</v>
      </c>
      <c r="B4810">
        <f>WEEKNUM(Flights[[#This Row],[Date]],2)</f>
        <v>51</v>
      </c>
      <c r="C4810">
        <f>WEEKDAY(Flights[[#This Row],[Date]],2)</f>
        <v>5</v>
      </c>
      <c r="D4810" t="s">
        <v>1183</v>
      </c>
      <c r="E4810" t="s">
        <v>1995</v>
      </c>
      <c r="F4810" t="s">
        <v>0</v>
      </c>
      <c r="G4810" t="s">
        <v>318</v>
      </c>
      <c r="H4810" t="str">
        <f>_xlfn.XLOOKUP(Flights[[#This Row],[Destination]],Airports!$A$1:$A$77,Airports!$D$1:$D$77,"Code not found")</f>
        <v>Oakland</v>
      </c>
      <c r="I4810" t="str" cm="1">
        <f t="array" ref="I4810">_xlfn.XLOOKUP(Flights[[#This Row],[Destination]],_xlfn._TRO_TRAILING(Airports!A:A),_xlfn._TRO_TRAILING(Airports!E:E),"Code not found")</f>
        <v>CA</v>
      </c>
      <c r="J4810" s="1">
        <v>0.65625</v>
      </c>
      <c r="K4810">
        <f>HOUR(Flights[[#This Row],[Scheduled Departure]])</f>
        <v>15</v>
      </c>
      <c r="L4810" s="1">
        <v>0.67638888888888893</v>
      </c>
      <c r="M4810">
        <v>29</v>
      </c>
      <c r="N4810">
        <v>74</v>
      </c>
      <c r="O4810" s="14">
        <f>Flights[[#This Row],[Length (min)]]/60</f>
        <v>1.2333333333333334</v>
      </c>
      <c r="P4810">
        <v>337</v>
      </c>
      <c r="Q4810" s="17">
        <f>IFERROR(Flights[[#This Row],[Distance]]/Flights[[#This Row],[Length (hr)]],"")</f>
        <v>273.24324324324323</v>
      </c>
      <c r="R4810" s="1">
        <v>0.70833333333333337</v>
      </c>
      <c r="S4810" s="1">
        <v>0.72777777777777775</v>
      </c>
      <c r="T4810">
        <v>28</v>
      </c>
      <c r="U4810" t="str">
        <f>IF(Flights[[#This Row],[Arrival Delay]]="","Cancelled",IF(Flights[[#This Row],[Arrival Delay]]&gt;15,"Delayed","On time"))</f>
        <v>Delayed</v>
      </c>
      <c r="V4810" t="str">
        <f>IF(Flights[[#This Row],[Status]]&lt;&gt;"Delayed","",IF(Flights[[#This Row],[Arrival Delay]]&gt;120,"Severe",IF(Flights[[#This Row],[Arrival Delay]]&gt;60,"Major","Moderate")))</f>
        <v>Moderate</v>
      </c>
      <c r="X4810" t="str">
        <f>IF(OR(AND(Flights[[#This Row],[Status]]="Cancelled",Flights[[#This Row],[Cancellation Reason]]="Airline/Carrier"),Flights[[#This Row],[Delay Type]]="Severe"),"Yes","No")</f>
        <v>No</v>
      </c>
    </row>
    <row r="4811" spans="1:24" x14ac:dyDescent="0.25">
      <c r="A4811" s="3">
        <v>42356</v>
      </c>
      <c r="B4811">
        <f>WEEKNUM(Flights[[#This Row],[Date]],2)</f>
        <v>51</v>
      </c>
      <c r="C4811">
        <f>WEEKDAY(Flights[[#This Row],[Date]],2)</f>
        <v>5</v>
      </c>
      <c r="D4811" t="s">
        <v>226</v>
      </c>
      <c r="E4811" t="s">
        <v>1987</v>
      </c>
      <c r="F4811" t="s">
        <v>0</v>
      </c>
      <c r="G4811" t="s">
        <v>3</v>
      </c>
      <c r="H4811" t="str">
        <f>_xlfn.XLOOKUP(Flights[[#This Row],[Destination]],Airports!$A$1:$A$77,Airports!$D$1:$D$77,"Code not found")</f>
        <v>Dallas</v>
      </c>
      <c r="I4811" t="str" cm="1">
        <f t="array" ref="I4811">_xlfn.XLOOKUP(Flights[[#This Row],[Destination]],_xlfn._TRO_TRAILING(Airports!A:A),_xlfn._TRO_TRAILING(Airports!E:E),"Code not found")</f>
        <v>TX</v>
      </c>
      <c r="J4811" s="1">
        <v>0.66319444444444442</v>
      </c>
      <c r="K4811">
        <f>HOUR(Flights[[#This Row],[Scheduled Departure]])</f>
        <v>15</v>
      </c>
      <c r="L4811" s="1">
        <v>0.66597222222222219</v>
      </c>
      <c r="M4811">
        <v>4</v>
      </c>
      <c r="N4811">
        <v>167</v>
      </c>
      <c r="O4811" s="14">
        <f>Flights[[#This Row],[Length (min)]]/60</f>
        <v>2.7833333333333332</v>
      </c>
      <c r="P4811">
        <v>1235</v>
      </c>
      <c r="Q4811" s="17">
        <f>IFERROR(Flights[[#This Row],[Distance]]/Flights[[#This Row],[Length (hr)]],"")</f>
        <v>443.7125748502994</v>
      </c>
      <c r="R4811" s="1">
        <v>0.87013888888888891</v>
      </c>
      <c r="S4811" s="1">
        <v>0.86527777777777781</v>
      </c>
      <c r="T4811">
        <v>-7</v>
      </c>
      <c r="U4811" t="str">
        <f>IF(Flights[[#This Row],[Arrival Delay]]="","Cancelled",IF(Flights[[#This Row],[Arrival Delay]]&gt;15,"Delayed","On time"))</f>
        <v>On time</v>
      </c>
      <c r="V4811" t="str">
        <f>IF(Flights[[#This Row],[Status]]&lt;&gt;"Delayed","",IF(Flights[[#This Row],[Arrival Delay]]&gt;120,"Severe",IF(Flights[[#This Row],[Arrival Delay]]&gt;60,"Major","Moderate")))</f>
        <v/>
      </c>
      <c r="X4811" t="str">
        <f>IF(OR(AND(Flights[[#This Row],[Status]]="Cancelled",Flights[[#This Row],[Cancellation Reason]]="Airline/Carrier"),Flights[[#This Row],[Delay Type]]="Severe"),"Yes","No")</f>
        <v>No</v>
      </c>
    </row>
    <row r="4812" spans="1:24" x14ac:dyDescent="0.25">
      <c r="A4812" s="3">
        <v>42356</v>
      </c>
      <c r="B4812">
        <f>WEEKNUM(Flights[[#This Row],[Date]],2)</f>
        <v>51</v>
      </c>
      <c r="C4812">
        <f>WEEKDAY(Flights[[#This Row],[Date]],2)</f>
        <v>5</v>
      </c>
      <c r="D4812" t="s">
        <v>562</v>
      </c>
      <c r="E4812" t="s">
        <v>1989</v>
      </c>
      <c r="F4812" t="s">
        <v>0</v>
      </c>
      <c r="G4812" t="s">
        <v>12</v>
      </c>
      <c r="H4812" t="str">
        <f>_xlfn.XLOOKUP(Flights[[#This Row],[Destination]],Airports!$A$1:$A$77,Airports!$D$1:$D$77,"Code not found")</f>
        <v>New York</v>
      </c>
      <c r="I4812" t="str" cm="1">
        <f t="array" ref="I4812">_xlfn.XLOOKUP(Flights[[#This Row],[Destination]],_xlfn._TRO_TRAILING(Airports!A:A),_xlfn._TRO_TRAILING(Airports!E:E),"Code not found")</f>
        <v>NY</v>
      </c>
      <c r="J4812" s="1">
        <v>0.66666666666666663</v>
      </c>
      <c r="K4812">
        <f>HOUR(Flights[[#This Row],[Scheduled Departure]])</f>
        <v>16</v>
      </c>
      <c r="L4812" s="1">
        <v>0.69027777777777777</v>
      </c>
      <c r="M4812">
        <v>34</v>
      </c>
      <c r="N4812">
        <v>291</v>
      </c>
      <c r="O4812" s="14">
        <f>Flights[[#This Row],[Length (min)]]/60</f>
        <v>4.8499999999999996</v>
      </c>
      <c r="P4812">
        <v>2475</v>
      </c>
      <c r="Q4812" s="17">
        <f>IFERROR(Flights[[#This Row],[Distance]]/Flights[[#This Row],[Length (hr)]],"")</f>
        <v>510.30927835051551</v>
      </c>
      <c r="R4812" s="1">
        <v>1.1805555555555555E-2</v>
      </c>
      <c r="S4812" s="1">
        <v>1.7361111111111112E-2</v>
      </c>
      <c r="T4812">
        <v>8</v>
      </c>
      <c r="U4812" t="str">
        <f>IF(Flights[[#This Row],[Arrival Delay]]="","Cancelled",IF(Flights[[#This Row],[Arrival Delay]]&gt;15,"Delayed","On time"))</f>
        <v>On time</v>
      </c>
      <c r="V4812" t="str">
        <f>IF(Flights[[#This Row],[Status]]&lt;&gt;"Delayed","",IF(Flights[[#This Row],[Arrival Delay]]&gt;120,"Severe",IF(Flights[[#This Row],[Arrival Delay]]&gt;60,"Major","Moderate")))</f>
        <v/>
      </c>
      <c r="X4812" t="str">
        <f>IF(OR(AND(Flights[[#This Row],[Status]]="Cancelled",Flights[[#This Row],[Cancellation Reason]]="Airline/Carrier"),Flights[[#This Row],[Delay Type]]="Severe"),"Yes","No")</f>
        <v>No</v>
      </c>
    </row>
    <row r="4813" spans="1:24" x14ac:dyDescent="0.25">
      <c r="A4813" s="3">
        <v>42356</v>
      </c>
      <c r="B4813">
        <f>WEEKNUM(Flights[[#This Row],[Date]],2)</f>
        <v>51</v>
      </c>
      <c r="C4813">
        <f>WEEKDAY(Flights[[#This Row],[Date]],2)</f>
        <v>5</v>
      </c>
      <c r="D4813" t="s">
        <v>148</v>
      </c>
      <c r="E4813" t="s">
        <v>1987</v>
      </c>
      <c r="F4813" t="s">
        <v>0</v>
      </c>
      <c r="G4813" t="s">
        <v>5</v>
      </c>
      <c r="H4813" t="str">
        <f>_xlfn.XLOOKUP(Flights[[#This Row],[Destination]],Airports!$A$1:$A$77,Airports!$D$1:$D$77,"Code not found")</f>
        <v>St. Louis</v>
      </c>
      <c r="I4813" t="str" cm="1">
        <f t="array" ref="I4813">_xlfn.XLOOKUP(Flights[[#This Row],[Destination]],_xlfn._TRO_TRAILING(Airports!A:A),_xlfn._TRO_TRAILING(Airports!E:E),"Code not found")</f>
        <v>MO</v>
      </c>
      <c r="J4813" s="1">
        <v>0.69097222222222221</v>
      </c>
      <c r="K4813">
        <f>HOUR(Flights[[#This Row],[Scheduled Departure]])</f>
        <v>16</v>
      </c>
      <c r="L4813" s="1">
        <v>0.74583333333333335</v>
      </c>
      <c r="M4813">
        <v>79</v>
      </c>
      <c r="N4813">
        <v>207</v>
      </c>
      <c r="O4813" s="14">
        <f>Flights[[#This Row],[Length (min)]]/60</f>
        <v>3.45</v>
      </c>
      <c r="P4813">
        <v>1592</v>
      </c>
      <c r="Q4813" s="17">
        <f>IFERROR(Flights[[#This Row],[Distance]]/Flights[[#This Row],[Length (hr)]],"")</f>
        <v>461.44927536231882</v>
      </c>
      <c r="R4813" s="1">
        <v>0.9243055555555556</v>
      </c>
      <c r="S4813" s="1">
        <v>0.97291666666666665</v>
      </c>
      <c r="T4813">
        <v>70</v>
      </c>
      <c r="U4813" t="str">
        <f>IF(Flights[[#This Row],[Arrival Delay]]="","Cancelled",IF(Flights[[#This Row],[Arrival Delay]]&gt;15,"Delayed","On time"))</f>
        <v>Delayed</v>
      </c>
      <c r="V4813" t="str">
        <f>IF(Flights[[#This Row],[Status]]&lt;&gt;"Delayed","",IF(Flights[[#This Row],[Arrival Delay]]&gt;120,"Severe",IF(Flights[[#This Row],[Arrival Delay]]&gt;60,"Major","Moderate")))</f>
        <v>Major</v>
      </c>
      <c r="X4813" t="str">
        <f>IF(OR(AND(Flights[[#This Row],[Status]]="Cancelled",Flights[[#This Row],[Cancellation Reason]]="Airline/Carrier"),Flights[[#This Row],[Delay Type]]="Severe"),"Yes","No")</f>
        <v>No</v>
      </c>
    </row>
    <row r="4814" spans="1:24" x14ac:dyDescent="0.25">
      <c r="A4814" s="3">
        <v>42356</v>
      </c>
      <c r="B4814">
        <f>WEEKNUM(Flights[[#This Row],[Date]],2)</f>
        <v>51</v>
      </c>
      <c r="C4814">
        <f>WEEKDAY(Flights[[#This Row],[Date]],2)</f>
        <v>5</v>
      </c>
      <c r="D4814" t="s">
        <v>1421</v>
      </c>
      <c r="E4814" t="s">
        <v>1993</v>
      </c>
      <c r="F4814" t="s">
        <v>0</v>
      </c>
      <c r="G4814" t="s">
        <v>293</v>
      </c>
      <c r="H4814" t="str">
        <f>_xlfn.XLOOKUP(Flights[[#This Row],[Destination]],Airports!$A$1:$A$77,Airports!$D$1:$D$77,"Code not found")</f>
        <v>Houston</v>
      </c>
      <c r="I4814" t="str" cm="1">
        <f t="array" ref="I4814">_xlfn.XLOOKUP(Flights[[#This Row],[Destination]],_xlfn._TRO_TRAILING(Airports!A:A),_xlfn._TRO_TRAILING(Airports!E:E),"Code not found")</f>
        <v>TX</v>
      </c>
      <c r="J4814" s="1">
        <v>0.70833333333333337</v>
      </c>
      <c r="K4814">
        <f>HOUR(Flights[[#This Row],[Scheduled Departure]])</f>
        <v>17</v>
      </c>
      <c r="L4814" s="1">
        <v>0.70763888888888893</v>
      </c>
      <c r="M4814">
        <v>-1</v>
      </c>
      <c r="N4814">
        <v>194</v>
      </c>
      <c r="O4814" s="14">
        <f>Flights[[#This Row],[Length (min)]]/60</f>
        <v>3.2333333333333334</v>
      </c>
      <c r="P4814">
        <v>1379</v>
      </c>
      <c r="Q4814" s="17">
        <f>IFERROR(Flights[[#This Row],[Distance]]/Flights[[#This Row],[Length (hr)]],"")</f>
        <v>426.49484536082474</v>
      </c>
      <c r="R4814" s="1">
        <v>0.92291666666666672</v>
      </c>
      <c r="S4814" s="1">
        <v>0.92569444444444449</v>
      </c>
      <c r="T4814">
        <v>4</v>
      </c>
      <c r="U4814" t="str">
        <f>IF(Flights[[#This Row],[Arrival Delay]]="","Cancelled",IF(Flights[[#This Row],[Arrival Delay]]&gt;15,"Delayed","On time"))</f>
        <v>On time</v>
      </c>
      <c r="V4814" t="str">
        <f>IF(Flights[[#This Row],[Status]]&lt;&gt;"Delayed","",IF(Flights[[#This Row],[Arrival Delay]]&gt;120,"Severe",IF(Flights[[#This Row],[Arrival Delay]]&gt;60,"Major","Moderate")))</f>
        <v/>
      </c>
      <c r="X4814" t="str">
        <f>IF(OR(AND(Flights[[#This Row],[Status]]="Cancelled",Flights[[#This Row],[Cancellation Reason]]="Airline/Carrier"),Flights[[#This Row],[Delay Type]]="Severe"),"Yes","No")</f>
        <v>No</v>
      </c>
    </row>
    <row r="4815" spans="1:24" x14ac:dyDescent="0.25">
      <c r="A4815" s="3">
        <v>42356</v>
      </c>
      <c r="B4815">
        <f>WEEKNUM(Flights[[#This Row],[Date]],2)</f>
        <v>51</v>
      </c>
      <c r="C4815">
        <f>WEEKDAY(Flights[[#This Row],[Date]],2)</f>
        <v>5</v>
      </c>
      <c r="D4815" t="s">
        <v>91</v>
      </c>
      <c r="E4815" t="s">
        <v>1987</v>
      </c>
      <c r="F4815" t="s">
        <v>0</v>
      </c>
      <c r="G4815" t="s">
        <v>21</v>
      </c>
      <c r="H4815" t="str">
        <f>_xlfn.XLOOKUP(Flights[[#This Row],[Destination]],Airports!$A$1:$A$77,Airports!$D$1:$D$77,"Code not found")</f>
        <v>Lihue</v>
      </c>
      <c r="I4815" t="str" cm="1">
        <f t="array" ref="I4815">_xlfn.XLOOKUP(Flights[[#This Row],[Destination]],_xlfn._TRO_TRAILING(Airports!A:A),_xlfn._TRO_TRAILING(Airports!E:E),"Code not found")</f>
        <v>HI</v>
      </c>
      <c r="J4815" s="1">
        <v>0.72222222222222221</v>
      </c>
      <c r="K4815">
        <f>HOUR(Flights[[#This Row],[Scheduled Departure]])</f>
        <v>17</v>
      </c>
      <c r="L4815" s="1">
        <v>0.7416666666666667</v>
      </c>
      <c r="M4815">
        <v>28</v>
      </c>
      <c r="N4815">
        <v>350</v>
      </c>
      <c r="O4815" s="14">
        <f>Flights[[#This Row],[Length (min)]]/60</f>
        <v>5.833333333333333</v>
      </c>
      <c r="P4815">
        <v>2615</v>
      </c>
      <c r="Q4815" s="17">
        <f>IFERROR(Flights[[#This Row],[Distance]]/Flights[[#This Row],[Length (hr)]],"")</f>
        <v>448.28571428571433</v>
      </c>
      <c r="R4815" s="1">
        <v>0.89583333333333337</v>
      </c>
      <c r="S4815" s="1">
        <v>0.90138888888888891</v>
      </c>
      <c r="T4815">
        <v>8</v>
      </c>
      <c r="U4815" t="str">
        <f>IF(Flights[[#This Row],[Arrival Delay]]="","Cancelled",IF(Flights[[#This Row],[Arrival Delay]]&gt;15,"Delayed","On time"))</f>
        <v>On time</v>
      </c>
      <c r="V4815" t="str">
        <f>IF(Flights[[#This Row],[Status]]&lt;&gt;"Delayed","",IF(Flights[[#This Row],[Arrival Delay]]&gt;120,"Severe",IF(Flights[[#This Row],[Arrival Delay]]&gt;60,"Major","Moderate")))</f>
        <v/>
      </c>
      <c r="X4815" t="str">
        <f>IF(OR(AND(Flights[[#This Row],[Status]]="Cancelled",Flights[[#This Row],[Cancellation Reason]]="Airline/Carrier"),Flights[[#This Row],[Delay Type]]="Severe"),"Yes","No")</f>
        <v>No</v>
      </c>
    </row>
    <row r="4816" spans="1:24" x14ac:dyDescent="0.25">
      <c r="A4816" s="3">
        <v>42356</v>
      </c>
      <c r="B4816">
        <f>WEEKNUM(Flights[[#This Row],[Date]],2)</f>
        <v>51</v>
      </c>
      <c r="C4816">
        <f>WEEKDAY(Flights[[#This Row],[Date]],2)</f>
        <v>5</v>
      </c>
      <c r="D4816" t="s">
        <v>1909</v>
      </c>
      <c r="E4816" t="s">
        <v>1995</v>
      </c>
      <c r="F4816" t="s">
        <v>0</v>
      </c>
      <c r="G4816" t="s">
        <v>303</v>
      </c>
      <c r="H4816" t="str">
        <f>_xlfn.XLOOKUP(Flights[[#This Row],[Destination]],Airports!$A$1:$A$77,Airports!$D$1:$D$77,"Code not found")</f>
        <v>Kansas City</v>
      </c>
      <c r="I4816" t="str" cm="1">
        <f t="array" ref="I4816">_xlfn.XLOOKUP(Flights[[#This Row],[Destination]],_xlfn._TRO_TRAILING(Airports!A:A),_xlfn._TRO_TRAILING(Airports!E:E),"Code not found")</f>
        <v>MO</v>
      </c>
      <c r="J4816" s="1">
        <v>0.79513888888888884</v>
      </c>
      <c r="K4816">
        <f>HOUR(Flights[[#This Row],[Scheduled Departure]])</f>
        <v>19</v>
      </c>
      <c r="L4816" s="1">
        <v>0.80486111111111114</v>
      </c>
      <c r="M4816">
        <v>14</v>
      </c>
      <c r="N4816">
        <v>166</v>
      </c>
      <c r="O4816" s="14">
        <f>Flights[[#This Row],[Length (min)]]/60</f>
        <v>2.7666666666666666</v>
      </c>
      <c r="P4816">
        <v>1363</v>
      </c>
      <c r="Q4816" s="17">
        <f>IFERROR(Flights[[#This Row],[Distance]]/Flights[[#This Row],[Length (hr)]],"")</f>
        <v>492.65060240963857</v>
      </c>
      <c r="R4816" s="1">
        <v>6.9444444444444441E-3</v>
      </c>
      <c r="S4816" s="1">
        <v>3.472222222222222E-3</v>
      </c>
      <c r="T4816">
        <v>-5</v>
      </c>
      <c r="U4816" t="str">
        <f>IF(Flights[[#This Row],[Arrival Delay]]="","Cancelled",IF(Flights[[#This Row],[Arrival Delay]]&gt;15,"Delayed","On time"))</f>
        <v>On time</v>
      </c>
      <c r="V4816" t="str">
        <f>IF(Flights[[#This Row],[Status]]&lt;&gt;"Delayed","",IF(Flights[[#This Row],[Arrival Delay]]&gt;120,"Severe",IF(Flights[[#This Row],[Arrival Delay]]&gt;60,"Major","Moderate")))</f>
        <v/>
      </c>
      <c r="X4816" t="str">
        <f>IF(OR(AND(Flights[[#This Row],[Status]]="Cancelled",Flights[[#This Row],[Cancellation Reason]]="Airline/Carrier"),Flights[[#This Row],[Delay Type]]="Severe"),"Yes","No")</f>
        <v>No</v>
      </c>
    </row>
    <row r="4817" spans="1:24" x14ac:dyDescent="0.25">
      <c r="A4817" s="3">
        <v>42356</v>
      </c>
      <c r="B4817">
        <f>WEEKNUM(Flights[[#This Row],[Date]],2)</f>
        <v>51</v>
      </c>
      <c r="C4817">
        <f>WEEKDAY(Flights[[#This Row],[Date]],2)</f>
        <v>5</v>
      </c>
      <c r="D4817" t="s">
        <v>102</v>
      </c>
      <c r="E4817" t="s">
        <v>1987</v>
      </c>
      <c r="F4817" t="s">
        <v>0</v>
      </c>
      <c r="G4817" t="s">
        <v>10</v>
      </c>
      <c r="H4817" t="str">
        <f>_xlfn.XLOOKUP(Flights[[#This Row],[Destination]],Airports!$A$1:$A$77,Airports!$D$1:$D$77,"Code not found")</f>
        <v>Boston</v>
      </c>
      <c r="I4817" t="str" cm="1">
        <f t="array" ref="I4817">_xlfn.XLOOKUP(Flights[[#This Row],[Destination]],_xlfn._TRO_TRAILING(Airports!A:A),_xlfn._TRO_TRAILING(Airports!E:E),"Code not found")</f>
        <v>MA</v>
      </c>
      <c r="J4817" s="1">
        <v>0.89583333333333337</v>
      </c>
      <c r="K4817">
        <f>HOUR(Flights[[#This Row],[Scheduled Departure]])</f>
        <v>21</v>
      </c>
      <c r="L4817" s="1">
        <v>0.89513888888888893</v>
      </c>
      <c r="M4817">
        <v>-1</v>
      </c>
      <c r="N4817">
        <v>310</v>
      </c>
      <c r="O4817" s="14">
        <f>Flights[[#This Row],[Length (min)]]/60</f>
        <v>5.166666666666667</v>
      </c>
      <c r="P4817">
        <v>2611</v>
      </c>
      <c r="Q4817" s="17">
        <f>IFERROR(Flights[[#This Row],[Distance]]/Flights[[#This Row],[Length (hr)]],"")</f>
        <v>505.35483870967738</v>
      </c>
      <c r="R4817" s="1">
        <v>0.24305555555555555</v>
      </c>
      <c r="S4817" s="1">
        <v>0.23541666666666666</v>
      </c>
      <c r="T4817">
        <v>-11</v>
      </c>
      <c r="U4817" t="str">
        <f>IF(Flights[[#This Row],[Arrival Delay]]="","Cancelled",IF(Flights[[#This Row],[Arrival Delay]]&gt;15,"Delayed","On time"))</f>
        <v>On time</v>
      </c>
      <c r="V4817" t="str">
        <f>IF(Flights[[#This Row],[Status]]&lt;&gt;"Delayed","",IF(Flights[[#This Row],[Arrival Delay]]&gt;120,"Severe",IF(Flights[[#This Row],[Arrival Delay]]&gt;60,"Major","Moderate")))</f>
        <v/>
      </c>
      <c r="X4817" t="str">
        <f>IF(OR(AND(Flights[[#This Row],[Status]]="Cancelled",Flights[[#This Row],[Cancellation Reason]]="Airline/Carrier"),Flights[[#This Row],[Delay Type]]="Severe"),"Yes","No")</f>
        <v>No</v>
      </c>
    </row>
    <row r="4818" spans="1:24" x14ac:dyDescent="0.25">
      <c r="A4818" s="3">
        <v>42356</v>
      </c>
      <c r="B4818">
        <f>WEEKNUM(Flights[[#This Row],[Date]],2)</f>
        <v>51</v>
      </c>
      <c r="C4818">
        <f>WEEKDAY(Flights[[#This Row],[Date]],2)</f>
        <v>5</v>
      </c>
      <c r="D4818" t="s">
        <v>634</v>
      </c>
      <c r="E4818" t="s">
        <v>1991</v>
      </c>
      <c r="F4818" t="s">
        <v>0</v>
      </c>
      <c r="G4818" t="s">
        <v>24</v>
      </c>
      <c r="H4818" t="str">
        <f>_xlfn.XLOOKUP(Flights[[#This Row],[Destination]],Airports!$A$1:$A$77,Airports!$D$1:$D$77,"Code not found")</f>
        <v>Portland</v>
      </c>
      <c r="I4818" t="str" cm="1">
        <f t="array" ref="I4818">_xlfn.XLOOKUP(Flights[[#This Row],[Destination]],_xlfn._TRO_TRAILING(Airports!A:A),_xlfn._TRO_TRAILING(Airports!E:E),"Code not found")</f>
        <v>OR</v>
      </c>
      <c r="J4818" s="1">
        <v>0.89583333333333337</v>
      </c>
      <c r="K4818">
        <f>HOUR(Flights[[#This Row],[Scheduled Departure]])</f>
        <v>21</v>
      </c>
      <c r="L4818" s="1">
        <v>0.89166666666666672</v>
      </c>
      <c r="M4818">
        <v>-6</v>
      </c>
      <c r="N4818">
        <v>146</v>
      </c>
      <c r="O4818" s="14">
        <f>Flights[[#This Row],[Length (min)]]/60</f>
        <v>2.4333333333333331</v>
      </c>
      <c r="P4818">
        <v>834</v>
      </c>
      <c r="Q4818" s="17">
        <f>IFERROR(Flights[[#This Row],[Distance]]/Flights[[#This Row],[Length (hr)]],"")</f>
        <v>342.7397260273973</v>
      </c>
      <c r="R4818" s="1">
        <v>0.99791666666666667</v>
      </c>
      <c r="S4818" s="1">
        <v>0.99305555555555558</v>
      </c>
      <c r="T4818">
        <v>-7</v>
      </c>
      <c r="U4818" t="str">
        <f>IF(Flights[[#This Row],[Arrival Delay]]="","Cancelled",IF(Flights[[#This Row],[Arrival Delay]]&gt;15,"Delayed","On time"))</f>
        <v>On time</v>
      </c>
      <c r="V4818" t="str">
        <f>IF(Flights[[#This Row],[Status]]&lt;&gt;"Delayed","",IF(Flights[[#This Row],[Arrival Delay]]&gt;120,"Severe",IF(Flights[[#This Row],[Arrival Delay]]&gt;60,"Major","Moderate")))</f>
        <v/>
      </c>
      <c r="X4818" t="str">
        <f>IF(OR(AND(Flights[[#This Row],[Status]]="Cancelled",Flights[[#This Row],[Cancellation Reason]]="Airline/Carrier"),Flights[[#This Row],[Delay Type]]="Severe"),"Yes","No")</f>
        <v>No</v>
      </c>
    </row>
    <row r="4819" spans="1:24" x14ac:dyDescent="0.25">
      <c r="A4819" s="3">
        <v>42356</v>
      </c>
      <c r="B4819">
        <f>WEEKNUM(Flights[[#This Row],[Date]],2)</f>
        <v>51</v>
      </c>
      <c r="C4819">
        <f>WEEKDAY(Flights[[#This Row],[Date]],2)</f>
        <v>5</v>
      </c>
      <c r="D4819" t="s">
        <v>183</v>
      </c>
      <c r="E4819" t="s">
        <v>1987</v>
      </c>
      <c r="F4819" t="s">
        <v>0</v>
      </c>
      <c r="G4819" t="s">
        <v>2</v>
      </c>
      <c r="H4819" t="str">
        <f>_xlfn.XLOOKUP(Flights[[#This Row],[Destination]],Airports!$A$1:$A$77,Airports!$D$1:$D$77,"Code not found")</f>
        <v>Miami</v>
      </c>
      <c r="I4819" t="str" cm="1">
        <f t="array" ref="I4819">_xlfn.XLOOKUP(Flights[[#This Row],[Destination]],_xlfn._TRO_TRAILING(Airports!A:A),_xlfn._TRO_TRAILING(Airports!E:E),"Code not found")</f>
        <v>FL</v>
      </c>
      <c r="J4819" s="1">
        <v>0.99652777777777779</v>
      </c>
      <c r="K4819">
        <f>HOUR(Flights[[#This Row],[Scheduled Departure]])</f>
        <v>23</v>
      </c>
      <c r="L4819" s="1">
        <v>1.3194444444444444E-2</v>
      </c>
      <c r="M4819">
        <v>24</v>
      </c>
      <c r="N4819">
        <v>295</v>
      </c>
      <c r="O4819" s="14">
        <f>Flights[[#This Row],[Length (min)]]/60</f>
        <v>4.916666666666667</v>
      </c>
      <c r="P4819">
        <v>2342</v>
      </c>
      <c r="Q4819" s="17">
        <f>IFERROR(Flights[[#This Row],[Distance]]/Flights[[#This Row],[Length (hr)]],"")</f>
        <v>476.33898305084745</v>
      </c>
      <c r="R4819" s="1">
        <v>0.32500000000000001</v>
      </c>
      <c r="S4819" s="1">
        <v>0.34305555555555556</v>
      </c>
      <c r="T4819">
        <v>26</v>
      </c>
      <c r="U4819" t="str">
        <f>IF(Flights[[#This Row],[Arrival Delay]]="","Cancelled",IF(Flights[[#This Row],[Arrival Delay]]&gt;15,"Delayed","On time"))</f>
        <v>Delayed</v>
      </c>
      <c r="V4819" t="str">
        <f>IF(Flights[[#This Row],[Status]]&lt;&gt;"Delayed","",IF(Flights[[#This Row],[Arrival Delay]]&gt;120,"Severe",IF(Flights[[#This Row],[Arrival Delay]]&gt;60,"Major","Moderate")))</f>
        <v>Moderate</v>
      </c>
      <c r="X4819" t="str">
        <f>IF(OR(AND(Flights[[#This Row],[Status]]="Cancelled",Flights[[#This Row],[Cancellation Reason]]="Airline/Carrier"),Flights[[#This Row],[Delay Type]]="Severe"),"Yes","No")</f>
        <v>No</v>
      </c>
    </row>
    <row r="4820" spans="1:24" x14ac:dyDescent="0.25">
      <c r="A4820" s="3">
        <v>42357</v>
      </c>
      <c r="B4820">
        <f>WEEKNUM(Flights[[#This Row],[Date]],2)</f>
        <v>51</v>
      </c>
      <c r="C4820">
        <f>WEEKDAY(Flights[[#This Row],[Date]],2)</f>
        <v>6</v>
      </c>
      <c r="D4820" t="s">
        <v>68</v>
      </c>
      <c r="E4820" t="s">
        <v>1987</v>
      </c>
      <c r="F4820" t="s">
        <v>0</v>
      </c>
      <c r="G4820" t="s">
        <v>3</v>
      </c>
      <c r="H4820" t="str">
        <f>_xlfn.XLOOKUP(Flights[[#This Row],[Destination]],Airports!$A$1:$A$77,Airports!$D$1:$D$77,"Code not found")</f>
        <v>Dallas</v>
      </c>
      <c r="I4820" t="str" cm="1">
        <f t="array" ref="I4820">_xlfn.XLOOKUP(Flights[[#This Row],[Destination]],_xlfn._TRO_TRAILING(Airports!A:A),_xlfn._TRO_TRAILING(Airports!E:E),"Code not found")</f>
        <v>TX</v>
      </c>
      <c r="J4820" s="1">
        <v>0.26041666666666669</v>
      </c>
      <c r="K4820">
        <f>HOUR(Flights[[#This Row],[Scheduled Departure]])</f>
        <v>6</v>
      </c>
      <c r="L4820" s="1">
        <v>0.25972222222222224</v>
      </c>
      <c r="M4820">
        <v>-1</v>
      </c>
      <c r="N4820">
        <v>166</v>
      </c>
      <c r="O4820" s="14">
        <f>Flights[[#This Row],[Length (min)]]/60</f>
        <v>2.7666666666666666</v>
      </c>
      <c r="P4820">
        <v>1235</v>
      </c>
      <c r="Q4820" s="17">
        <f>IFERROR(Flights[[#This Row],[Distance]]/Flights[[#This Row],[Length (hr)]],"")</f>
        <v>446.3855421686747</v>
      </c>
      <c r="R4820" s="1">
        <v>0.47083333333333333</v>
      </c>
      <c r="S4820" s="1">
        <v>0.45833333333333331</v>
      </c>
      <c r="T4820">
        <v>-18</v>
      </c>
      <c r="U4820" t="str">
        <f>IF(Flights[[#This Row],[Arrival Delay]]="","Cancelled",IF(Flights[[#This Row],[Arrival Delay]]&gt;15,"Delayed","On time"))</f>
        <v>On time</v>
      </c>
      <c r="V4820" t="str">
        <f>IF(Flights[[#This Row],[Status]]&lt;&gt;"Delayed","",IF(Flights[[#This Row],[Arrival Delay]]&gt;120,"Severe",IF(Flights[[#This Row],[Arrival Delay]]&gt;60,"Major","Moderate")))</f>
        <v/>
      </c>
      <c r="X4820" t="str">
        <f>IF(OR(AND(Flights[[#This Row],[Status]]="Cancelled",Flights[[#This Row],[Cancellation Reason]]="Airline/Carrier"),Flights[[#This Row],[Delay Type]]="Severe"),"Yes","No")</f>
        <v>No</v>
      </c>
    </row>
    <row r="4821" spans="1:24" x14ac:dyDescent="0.25">
      <c r="A4821" s="3">
        <v>42357</v>
      </c>
      <c r="B4821">
        <f>WEEKNUM(Flights[[#This Row],[Date]],2)</f>
        <v>51</v>
      </c>
      <c r="C4821">
        <f>WEEKDAY(Flights[[#This Row],[Date]],2)</f>
        <v>6</v>
      </c>
      <c r="D4821" t="s">
        <v>841</v>
      </c>
      <c r="E4821" t="s">
        <v>1994</v>
      </c>
      <c r="F4821" t="s">
        <v>0</v>
      </c>
      <c r="G4821" t="s">
        <v>29</v>
      </c>
      <c r="H4821" t="str">
        <f>_xlfn.XLOOKUP(Flights[[#This Row],[Destination]],Airports!$A$1:$A$77,Airports!$D$1:$D$77,"Code not found")</f>
        <v>Phoenix</v>
      </c>
      <c r="I4821" t="str" cm="1">
        <f t="array" ref="I4821">_xlfn.XLOOKUP(Flights[[#This Row],[Destination]],_xlfn._TRO_TRAILING(Airports!A:A),_xlfn._TRO_TRAILING(Airports!E:E),"Code not found")</f>
        <v>AZ</v>
      </c>
      <c r="J4821" s="1">
        <v>0.2673611111111111</v>
      </c>
      <c r="K4821">
        <f>HOUR(Flights[[#This Row],[Scheduled Departure]])</f>
        <v>6</v>
      </c>
      <c r="L4821" s="1">
        <v>0.26458333333333334</v>
      </c>
      <c r="M4821">
        <v>-4</v>
      </c>
      <c r="N4821">
        <v>85</v>
      </c>
      <c r="O4821" s="14">
        <f>Flights[[#This Row],[Length (min)]]/60</f>
        <v>1.4166666666666667</v>
      </c>
      <c r="P4821">
        <v>370</v>
      </c>
      <c r="Q4821" s="17">
        <f>IFERROR(Flights[[#This Row],[Distance]]/Flights[[#This Row],[Length (hr)]],"")</f>
        <v>261.1764705882353</v>
      </c>
      <c r="R4821" s="1">
        <v>0.36944444444444446</v>
      </c>
      <c r="S4821" s="1">
        <v>0.36527777777777776</v>
      </c>
      <c r="T4821">
        <v>-6</v>
      </c>
      <c r="U4821" t="str">
        <f>IF(Flights[[#This Row],[Arrival Delay]]="","Cancelled",IF(Flights[[#This Row],[Arrival Delay]]&gt;15,"Delayed","On time"))</f>
        <v>On time</v>
      </c>
      <c r="V4821" t="str">
        <f>IF(Flights[[#This Row],[Status]]&lt;&gt;"Delayed","",IF(Flights[[#This Row],[Arrival Delay]]&gt;120,"Severe",IF(Flights[[#This Row],[Arrival Delay]]&gt;60,"Major","Moderate")))</f>
        <v/>
      </c>
      <c r="X4821" t="str">
        <f>IF(OR(AND(Flights[[#This Row],[Status]]="Cancelled",Flights[[#This Row],[Cancellation Reason]]="Airline/Carrier"),Flights[[#This Row],[Delay Type]]="Severe"),"Yes","No")</f>
        <v>No</v>
      </c>
    </row>
    <row r="4822" spans="1:24" x14ac:dyDescent="0.25">
      <c r="A4822" s="3">
        <v>42357</v>
      </c>
      <c r="B4822">
        <f>WEEKNUM(Flights[[#This Row],[Date]],2)</f>
        <v>51</v>
      </c>
      <c r="C4822">
        <f>WEEKDAY(Flights[[#This Row],[Date]],2)</f>
        <v>6</v>
      </c>
      <c r="D4822" t="s">
        <v>1361</v>
      </c>
      <c r="E4822" t="s">
        <v>1995</v>
      </c>
      <c r="F4822" t="s">
        <v>0</v>
      </c>
      <c r="G4822" t="s">
        <v>15</v>
      </c>
      <c r="H4822" t="str">
        <f>_xlfn.XLOOKUP(Flights[[#This Row],[Destination]],Airports!$A$1:$A$77,Airports!$D$1:$D$77,"Code not found")</f>
        <v>Las Vegas</v>
      </c>
      <c r="I4822" t="str" cm="1">
        <f t="array" ref="I4822">_xlfn.XLOOKUP(Flights[[#This Row],[Destination]],_xlfn._TRO_TRAILING(Airports!A:A),_xlfn._TRO_TRAILING(Airports!E:E),"Code not found")</f>
        <v>NV</v>
      </c>
      <c r="J4822" s="1">
        <v>0.30555555555555558</v>
      </c>
      <c r="K4822">
        <f>HOUR(Flights[[#This Row],[Scheduled Departure]])</f>
        <v>7</v>
      </c>
      <c r="L4822" s="1">
        <v>0.32847222222222222</v>
      </c>
      <c r="M4822">
        <v>33</v>
      </c>
      <c r="N4822">
        <v>54</v>
      </c>
      <c r="O4822" s="14">
        <f>Flights[[#This Row],[Length (min)]]/60</f>
        <v>0.9</v>
      </c>
      <c r="P4822">
        <v>236</v>
      </c>
      <c r="Q4822" s="17">
        <f>IFERROR(Flights[[#This Row],[Distance]]/Flights[[#This Row],[Length (hr)]],"")</f>
        <v>262.22222222222223</v>
      </c>
      <c r="R4822" s="1">
        <v>0.35069444444444442</v>
      </c>
      <c r="S4822" s="1">
        <v>0.3659722222222222</v>
      </c>
      <c r="T4822">
        <v>22</v>
      </c>
      <c r="U4822" t="str">
        <f>IF(Flights[[#This Row],[Arrival Delay]]="","Cancelled",IF(Flights[[#This Row],[Arrival Delay]]&gt;15,"Delayed","On time"))</f>
        <v>Delayed</v>
      </c>
      <c r="V4822" t="str">
        <f>IF(Flights[[#This Row],[Status]]&lt;&gt;"Delayed","",IF(Flights[[#This Row],[Arrival Delay]]&gt;120,"Severe",IF(Flights[[#This Row],[Arrival Delay]]&gt;60,"Major","Moderate")))</f>
        <v>Moderate</v>
      </c>
      <c r="X4822" t="str">
        <f>IF(OR(AND(Flights[[#This Row],[Status]]="Cancelled",Flights[[#This Row],[Cancellation Reason]]="Airline/Carrier"),Flights[[#This Row],[Delay Type]]="Severe"),"Yes","No")</f>
        <v>No</v>
      </c>
    </row>
    <row r="4823" spans="1:24" x14ac:dyDescent="0.25">
      <c r="A4823" s="3">
        <v>42357</v>
      </c>
      <c r="B4823">
        <f>WEEKNUM(Flights[[#This Row],[Date]],2)</f>
        <v>51</v>
      </c>
      <c r="C4823">
        <f>WEEKDAY(Flights[[#This Row],[Date]],2)</f>
        <v>6</v>
      </c>
      <c r="D4823" t="s">
        <v>1939</v>
      </c>
      <c r="E4823" t="s">
        <v>1995</v>
      </c>
      <c r="F4823" t="s">
        <v>0</v>
      </c>
      <c r="G4823" t="s">
        <v>246</v>
      </c>
      <c r="H4823" t="str">
        <f>_xlfn.XLOOKUP(Flights[[#This Row],[Destination]],Airports!$A$1:$A$77,Airports!$D$1:$D$77,"Code not found")</f>
        <v>Albuquerque</v>
      </c>
      <c r="I4823" t="str" cm="1">
        <f t="array" ref="I4823">_xlfn.XLOOKUP(Flights[[#This Row],[Destination]],_xlfn._TRO_TRAILING(Airports!A:A),_xlfn._TRO_TRAILING(Airports!E:E),"Code not found")</f>
        <v>NM</v>
      </c>
      <c r="J4823" s="1">
        <v>0.4513888888888889</v>
      </c>
      <c r="K4823">
        <f>HOUR(Flights[[#This Row],[Scheduled Departure]])</f>
        <v>10</v>
      </c>
      <c r="L4823" s="1">
        <v>0.45069444444444445</v>
      </c>
      <c r="M4823">
        <v>-1</v>
      </c>
      <c r="N4823">
        <v>95</v>
      </c>
      <c r="O4823" s="14">
        <f>Flights[[#This Row],[Length (min)]]/60</f>
        <v>1.5833333333333333</v>
      </c>
      <c r="P4823">
        <v>677</v>
      </c>
      <c r="Q4823" s="17">
        <f>IFERROR(Flights[[#This Row],[Distance]]/Flights[[#This Row],[Length (hr)]],"")</f>
        <v>427.5789473684211</v>
      </c>
      <c r="R4823" s="1">
        <v>0.56597222222222221</v>
      </c>
      <c r="S4823" s="1">
        <v>0.55833333333333335</v>
      </c>
      <c r="T4823">
        <v>-11</v>
      </c>
      <c r="U4823" t="str">
        <f>IF(Flights[[#This Row],[Arrival Delay]]="","Cancelled",IF(Flights[[#This Row],[Arrival Delay]]&gt;15,"Delayed","On time"))</f>
        <v>On time</v>
      </c>
      <c r="V4823" t="str">
        <f>IF(Flights[[#This Row],[Status]]&lt;&gt;"Delayed","",IF(Flights[[#This Row],[Arrival Delay]]&gt;120,"Severe",IF(Flights[[#This Row],[Arrival Delay]]&gt;60,"Major","Moderate")))</f>
        <v/>
      </c>
      <c r="X4823" t="str">
        <f>IF(OR(AND(Flights[[#This Row],[Status]]="Cancelled",Flights[[#This Row],[Cancellation Reason]]="Airline/Carrier"),Flights[[#This Row],[Delay Type]]="Severe"),"Yes","No")</f>
        <v>No</v>
      </c>
    </row>
    <row r="4824" spans="1:24" x14ac:dyDescent="0.25">
      <c r="A4824" s="3">
        <v>42357</v>
      </c>
      <c r="B4824">
        <f>WEEKNUM(Flights[[#This Row],[Date]],2)</f>
        <v>51</v>
      </c>
      <c r="C4824">
        <f>WEEKDAY(Flights[[#This Row],[Date]],2)</f>
        <v>6</v>
      </c>
      <c r="D4824" t="s">
        <v>494</v>
      </c>
      <c r="E4824" t="s">
        <v>1996</v>
      </c>
      <c r="F4824" t="s">
        <v>0</v>
      </c>
      <c r="G4824" t="s">
        <v>270</v>
      </c>
      <c r="H4824" t="str">
        <f>_xlfn.XLOOKUP(Flights[[#This Row],[Destination]],Airports!$A$1:$A$77,Airports!$D$1:$D$77,"Code not found")</f>
        <v>Dallas</v>
      </c>
      <c r="I4824" t="str" cm="1">
        <f t="array" ref="I4824">_xlfn.XLOOKUP(Flights[[#This Row],[Destination]],_xlfn._TRO_TRAILING(Airports!A:A),_xlfn._TRO_TRAILING(Airports!E:E),"Code not found")</f>
        <v>TX</v>
      </c>
      <c r="J4824" s="1">
        <v>0.50694444444444442</v>
      </c>
      <c r="K4824">
        <f>HOUR(Flights[[#This Row],[Scheduled Departure]])</f>
        <v>12</v>
      </c>
      <c r="L4824" s="1">
        <v>0.51527777777777772</v>
      </c>
      <c r="M4824">
        <v>12</v>
      </c>
      <c r="N4824">
        <v>164</v>
      </c>
      <c r="O4824" s="14">
        <f>Flights[[#This Row],[Length (min)]]/60</f>
        <v>2.7333333333333334</v>
      </c>
      <c r="P4824">
        <v>1246</v>
      </c>
      <c r="Q4824" s="17">
        <f>IFERROR(Flights[[#This Row],[Distance]]/Flights[[#This Row],[Length (hr)]],"")</f>
        <v>455.85365853658533</v>
      </c>
      <c r="R4824" s="1">
        <v>0.71527777777777779</v>
      </c>
      <c r="S4824" s="1">
        <v>0.71250000000000002</v>
      </c>
      <c r="T4824">
        <v>-4</v>
      </c>
      <c r="U4824" t="str">
        <f>IF(Flights[[#This Row],[Arrival Delay]]="","Cancelled",IF(Flights[[#This Row],[Arrival Delay]]&gt;15,"Delayed","On time"))</f>
        <v>On time</v>
      </c>
      <c r="V4824" t="str">
        <f>IF(Flights[[#This Row],[Status]]&lt;&gt;"Delayed","",IF(Flights[[#This Row],[Arrival Delay]]&gt;120,"Severe",IF(Flights[[#This Row],[Arrival Delay]]&gt;60,"Major","Moderate")))</f>
        <v/>
      </c>
      <c r="X4824" t="str">
        <f>IF(OR(AND(Flights[[#This Row],[Status]]="Cancelled",Flights[[#This Row],[Cancellation Reason]]="Airline/Carrier"),Flights[[#This Row],[Delay Type]]="Severe"),"Yes","No")</f>
        <v>No</v>
      </c>
    </row>
    <row r="4825" spans="1:24" x14ac:dyDescent="0.25">
      <c r="A4825" s="3">
        <v>42357</v>
      </c>
      <c r="B4825">
        <f>WEEKNUM(Flights[[#This Row],[Date]],2)</f>
        <v>51</v>
      </c>
      <c r="C4825">
        <f>WEEKDAY(Flights[[#This Row],[Date]],2)</f>
        <v>6</v>
      </c>
      <c r="D4825" t="s">
        <v>1595</v>
      </c>
      <c r="E4825" t="s">
        <v>1989</v>
      </c>
      <c r="F4825" t="s">
        <v>0</v>
      </c>
      <c r="G4825" t="s">
        <v>9</v>
      </c>
      <c r="H4825" t="str">
        <f>_xlfn.XLOOKUP(Flights[[#This Row],[Destination]],Airports!$A$1:$A$77,Airports!$D$1:$D$77,"Code not found")</f>
        <v>San Francisco</v>
      </c>
      <c r="I4825" t="str" cm="1">
        <f t="array" ref="I4825">_xlfn.XLOOKUP(Flights[[#This Row],[Destination]],_xlfn._TRO_TRAILING(Airports!A:A),_xlfn._TRO_TRAILING(Airports!E:E),"Code not found")</f>
        <v>CA</v>
      </c>
      <c r="J4825" s="1">
        <v>0.58333333333333337</v>
      </c>
      <c r="K4825">
        <f>HOUR(Flights[[#This Row],[Scheduled Departure]])</f>
        <v>14</v>
      </c>
      <c r="L4825" s="1">
        <v>0.62291666666666667</v>
      </c>
      <c r="M4825">
        <v>57</v>
      </c>
      <c r="N4825">
        <v>76</v>
      </c>
      <c r="O4825" s="14">
        <f>Flights[[#This Row],[Length (min)]]/60</f>
        <v>1.2666666666666666</v>
      </c>
      <c r="P4825">
        <v>337</v>
      </c>
      <c r="Q4825" s="17">
        <f>IFERROR(Flights[[#This Row],[Distance]]/Flights[[#This Row],[Length (hr)]],"")</f>
        <v>266.0526315789474</v>
      </c>
      <c r="R4825" s="1">
        <v>0.64097222222222228</v>
      </c>
      <c r="S4825" s="1">
        <v>0.67569444444444449</v>
      </c>
      <c r="T4825">
        <v>50</v>
      </c>
      <c r="U4825" t="str">
        <f>IF(Flights[[#This Row],[Arrival Delay]]="","Cancelled",IF(Flights[[#This Row],[Arrival Delay]]&gt;15,"Delayed","On time"))</f>
        <v>Delayed</v>
      </c>
      <c r="V4825" t="str">
        <f>IF(Flights[[#This Row],[Status]]&lt;&gt;"Delayed","",IF(Flights[[#This Row],[Arrival Delay]]&gt;120,"Severe",IF(Flights[[#This Row],[Arrival Delay]]&gt;60,"Major","Moderate")))</f>
        <v>Moderate</v>
      </c>
      <c r="X4825" t="str">
        <f>IF(OR(AND(Flights[[#This Row],[Status]]="Cancelled",Flights[[#This Row],[Cancellation Reason]]="Airline/Carrier"),Flights[[#This Row],[Delay Type]]="Severe"),"Yes","No")</f>
        <v>No</v>
      </c>
    </row>
    <row r="4826" spans="1:24" x14ac:dyDescent="0.25">
      <c r="A4826" s="3">
        <v>42357</v>
      </c>
      <c r="B4826">
        <f>WEEKNUM(Flights[[#This Row],[Date]],2)</f>
        <v>51</v>
      </c>
      <c r="C4826">
        <f>WEEKDAY(Flights[[#This Row],[Date]],2)</f>
        <v>6</v>
      </c>
      <c r="D4826" t="s">
        <v>88</v>
      </c>
      <c r="E4826" t="s">
        <v>1987</v>
      </c>
      <c r="F4826" t="s">
        <v>0</v>
      </c>
      <c r="G4826" t="s">
        <v>15</v>
      </c>
      <c r="H4826" t="str">
        <f>_xlfn.XLOOKUP(Flights[[#This Row],[Destination]],Airports!$A$1:$A$77,Airports!$D$1:$D$77,"Code not found")</f>
        <v>Las Vegas</v>
      </c>
      <c r="I4826" t="str" cm="1">
        <f t="array" ref="I4826">_xlfn.XLOOKUP(Flights[[#This Row],[Destination]],_xlfn._TRO_TRAILING(Airports!A:A),_xlfn._TRO_TRAILING(Airports!E:E),"Code not found")</f>
        <v>NV</v>
      </c>
      <c r="J4826" s="1">
        <v>0.68402777777777779</v>
      </c>
      <c r="K4826">
        <f>HOUR(Flights[[#This Row],[Scheduled Departure]])</f>
        <v>16</v>
      </c>
      <c r="L4826" s="1">
        <v>0.71736111111111112</v>
      </c>
      <c r="M4826">
        <v>48</v>
      </c>
      <c r="N4826">
        <v>83</v>
      </c>
      <c r="O4826" s="14">
        <f>Flights[[#This Row],[Length (min)]]/60</f>
        <v>1.3833333333333333</v>
      </c>
      <c r="P4826">
        <v>236</v>
      </c>
      <c r="Q4826" s="17">
        <f>IFERROR(Flights[[#This Row],[Distance]]/Flights[[#This Row],[Length (hr)]],"")</f>
        <v>170.60240963855421</v>
      </c>
      <c r="R4826" s="1">
        <v>0.73611111111111116</v>
      </c>
      <c r="S4826" s="1">
        <v>0.77500000000000002</v>
      </c>
      <c r="T4826">
        <v>56</v>
      </c>
      <c r="U4826" t="str">
        <f>IF(Flights[[#This Row],[Arrival Delay]]="","Cancelled",IF(Flights[[#This Row],[Arrival Delay]]&gt;15,"Delayed","On time"))</f>
        <v>Delayed</v>
      </c>
      <c r="V4826" t="str">
        <f>IF(Flights[[#This Row],[Status]]&lt;&gt;"Delayed","",IF(Flights[[#This Row],[Arrival Delay]]&gt;120,"Severe",IF(Flights[[#This Row],[Arrival Delay]]&gt;60,"Major","Moderate")))</f>
        <v>Moderate</v>
      </c>
      <c r="X4826" t="str">
        <f>IF(OR(AND(Flights[[#This Row],[Status]]="Cancelled",Flights[[#This Row],[Cancellation Reason]]="Airline/Carrier"),Flights[[#This Row],[Delay Type]]="Severe"),"Yes","No")</f>
        <v>No</v>
      </c>
    </row>
    <row r="4827" spans="1:24" x14ac:dyDescent="0.25">
      <c r="A4827" s="3">
        <v>42357</v>
      </c>
      <c r="B4827">
        <f>WEEKNUM(Flights[[#This Row],[Date]],2)</f>
        <v>51</v>
      </c>
      <c r="C4827">
        <f>WEEKDAY(Flights[[#This Row],[Date]],2)</f>
        <v>6</v>
      </c>
      <c r="D4827" t="s">
        <v>149</v>
      </c>
      <c r="E4827" t="s">
        <v>1987</v>
      </c>
      <c r="F4827" t="s">
        <v>0</v>
      </c>
      <c r="G4827" t="s">
        <v>10</v>
      </c>
      <c r="H4827" t="str">
        <f>_xlfn.XLOOKUP(Flights[[#This Row],[Destination]],Airports!$A$1:$A$77,Airports!$D$1:$D$77,"Code not found")</f>
        <v>Boston</v>
      </c>
      <c r="I4827" t="str" cm="1">
        <f t="array" ref="I4827">_xlfn.XLOOKUP(Flights[[#This Row],[Destination]],_xlfn._TRO_TRAILING(Airports!A:A),_xlfn._TRO_TRAILING(Airports!E:E),"Code not found")</f>
        <v>MA</v>
      </c>
      <c r="J4827" s="1">
        <v>0.69097222222222221</v>
      </c>
      <c r="K4827">
        <f>HOUR(Flights[[#This Row],[Scheduled Departure]])</f>
        <v>16</v>
      </c>
      <c r="L4827" s="1">
        <v>0.70208333333333328</v>
      </c>
      <c r="M4827">
        <v>16</v>
      </c>
      <c r="N4827">
        <v>313</v>
      </c>
      <c r="O4827" s="14">
        <f>Flights[[#This Row],[Length (min)]]/60</f>
        <v>5.2166666666666668</v>
      </c>
      <c r="P4827">
        <v>2611</v>
      </c>
      <c r="Q4827" s="17">
        <f>IFERROR(Flights[[#This Row],[Distance]]/Flights[[#This Row],[Length (hr)]],"")</f>
        <v>500.5111821086262</v>
      </c>
      <c r="R4827" s="1">
        <v>4.027777777777778E-2</v>
      </c>
      <c r="S4827" s="1">
        <v>4.4444444444444446E-2</v>
      </c>
      <c r="T4827">
        <v>6</v>
      </c>
      <c r="U4827" t="str">
        <f>IF(Flights[[#This Row],[Arrival Delay]]="","Cancelled",IF(Flights[[#This Row],[Arrival Delay]]&gt;15,"Delayed","On time"))</f>
        <v>On time</v>
      </c>
      <c r="V4827" t="str">
        <f>IF(Flights[[#This Row],[Status]]&lt;&gt;"Delayed","",IF(Flights[[#This Row],[Arrival Delay]]&gt;120,"Severe",IF(Flights[[#This Row],[Arrival Delay]]&gt;60,"Major","Moderate")))</f>
        <v/>
      </c>
      <c r="X4827" t="str">
        <f>IF(OR(AND(Flights[[#This Row],[Status]]="Cancelled",Flights[[#This Row],[Cancellation Reason]]="Airline/Carrier"),Flights[[#This Row],[Delay Type]]="Severe"),"Yes","No")</f>
        <v>No</v>
      </c>
    </row>
    <row r="4828" spans="1:24" x14ac:dyDescent="0.25">
      <c r="A4828" s="3">
        <v>42357</v>
      </c>
      <c r="B4828">
        <f>WEEKNUM(Flights[[#This Row],[Date]],2)</f>
        <v>51</v>
      </c>
      <c r="C4828">
        <f>WEEKDAY(Flights[[#This Row],[Date]],2)</f>
        <v>6</v>
      </c>
      <c r="D4828" t="s">
        <v>1942</v>
      </c>
      <c r="E4828" t="s">
        <v>1995</v>
      </c>
      <c r="F4828" t="s">
        <v>0</v>
      </c>
      <c r="G4828" t="s">
        <v>351</v>
      </c>
      <c r="H4828" t="str">
        <f>_xlfn.XLOOKUP(Flights[[#This Row],[Destination]],Airports!$A$1:$A$77,Airports!$D$1:$D$77,"Code not found")</f>
        <v>Sacramento</v>
      </c>
      <c r="I4828" t="str" cm="1">
        <f t="array" ref="I4828">_xlfn.XLOOKUP(Flights[[#This Row],[Destination]],_xlfn._TRO_TRAILING(Airports!A:A),_xlfn._TRO_TRAILING(Airports!E:E),"Code not found")</f>
        <v>CA</v>
      </c>
      <c r="J4828" s="1">
        <v>0.69444444444444442</v>
      </c>
      <c r="K4828">
        <f>HOUR(Flights[[#This Row],[Scheduled Departure]])</f>
        <v>16</v>
      </c>
      <c r="L4828" s="1">
        <v>0.71736111111111112</v>
      </c>
      <c r="M4828">
        <v>33</v>
      </c>
      <c r="N4828">
        <v>71</v>
      </c>
      <c r="O4828" s="14">
        <f>Flights[[#This Row],[Length (min)]]/60</f>
        <v>1.1833333333333333</v>
      </c>
      <c r="P4828">
        <v>373</v>
      </c>
      <c r="Q4828" s="17">
        <f>IFERROR(Flights[[#This Row],[Distance]]/Flights[[#This Row],[Length (hr)]],"")</f>
        <v>315.21126760563379</v>
      </c>
      <c r="R4828" s="1">
        <v>0.75</v>
      </c>
      <c r="S4828" s="1">
        <v>0.76666666666666672</v>
      </c>
      <c r="T4828">
        <v>24</v>
      </c>
      <c r="U4828" t="str">
        <f>IF(Flights[[#This Row],[Arrival Delay]]="","Cancelled",IF(Flights[[#This Row],[Arrival Delay]]&gt;15,"Delayed","On time"))</f>
        <v>Delayed</v>
      </c>
      <c r="V4828" t="str">
        <f>IF(Flights[[#This Row],[Status]]&lt;&gt;"Delayed","",IF(Flights[[#This Row],[Arrival Delay]]&gt;120,"Severe",IF(Flights[[#This Row],[Arrival Delay]]&gt;60,"Major","Moderate")))</f>
        <v>Moderate</v>
      </c>
      <c r="X4828" t="str">
        <f>IF(OR(AND(Flights[[#This Row],[Status]]="Cancelled",Flights[[#This Row],[Cancellation Reason]]="Airline/Carrier"),Flights[[#This Row],[Delay Type]]="Severe"),"Yes","No")</f>
        <v>No</v>
      </c>
    </row>
    <row r="4829" spans="1:24" x14ac:dyDescent="0.25">
      <c r="A4829" s="3">
        <v>42357</v>
      </c>
      <c r="B4829">
        <f>WEEKNUM(Flights[[#This Row],[Date]],2)</f>
        <v>51</v>
      </c>
      <c r="C4829">
        <f>WEEKDAY(Flights[[#This Row],[Date]],2)</f>
        <v>6</v>
      </c>
      <c r="D4829" t="s">
        <v>648</v>
      </c>
      <c r="E4829" t="s">
        <v>1992</v>
      </c>
      <c r="F4829" t="s">
        <v>0</v>
      </c>
      <c r="G4829" t="s">
        <v>12</v>
      </c>
      <c r="H4829" t="str">
        <f>_xlfn.XLOOKUP(Flights[[#This Row],[Destination]],Airports!$A$1:$A$77,Airports!$D$1:$D$77,"Code not found")</f>
        <v>New York</v>
      </c>
      <c r="I4829" t="str" cm="1">
        <f t="array" ref="I4829">_xlfn.XLOOKUP(Flights[[#This Row],[Destination]],_xlfn._TRO_TRAILING(Airports!A:A),_xlfn._TRO_TRAILING(Airports!E:E),"Code not found")</f>
        <v>NY</v>
      </c>
      <c r="J4829" s="1">
        <v>0.88541666666666663</v>
      </c>
      <c r="K4829">
        <f>HOUR(Flights[[#This Row],[Scheduled Departure]])</f>
        <v>21</v>
      </c>
      <c r="L4829" s="1">
        <v>0.88749999999999996</v>
      </c>
      <c r="M4829">
        <v>3</v>
      </c>
      <c r="N4829">
        <v>287</v>
      </c>
      <c r="O4829" s="14">
        <f>Flights[[#This Row],[Length (min)]]/60</f>
        <v>4.7833333333333332</v>
      </c>
      <c r="P4829">
        <v>2475</v>
      </c>
      <c r="Q4829" s="17">
        <f>IFERROR(Flights[[#This Row],[Distance]]/Flights[[#This Row],[Length (hr)]],"")</f>
        <v>517.42160278745644</v>
      </c>
      <c r="R4829" s="1">
        <v>0.22361111111111112</v>
      </c>
      <c r="S4829" s="1">
        <v>0.21180555555555555</v>
      </c>
      <c r="T4829">
        <v>-17</v>
      </c>
      <c r="U4829" t="str">
        <f>IF(Flights[[#This Row],[Arrival Delay]]="","Cancelled",IF(Flights[[#This Row],[Arrival Delay]]&gt;15,"Delayed","On time"))</f>
        <v>On time</v>
      </c>
      <c r="V4829" t="str">
        <f>IF(Flights[[#This Row],[Status]]&lt;&gt;"Delayed","",IF(Flights[[#This Row],[Arrival Delay]]&gt;120,"Severe",IF(Flights[[#This Row],[Arrival Delay]]&gt;60,"Major","Moderate")))</f>
        <v/>
      </c>
      <c r="X4829" t="str">
        <f>IF(OR(AND(Flights[[#This Row],[Status]]="Cancelled",Flights[[#This Row],[Cancellation Reason]]="Airline/Carrier"),Flights[[#This Row],[Delay Type]]="Severe"),"Yes","No")</f>
        <v>No</v>
      </c>
    </row>
    <row r="4830" spans="1:24" x14ac:dyDescent="0.25">
      <c r="A4830" s="3">
        <v>42357</v>
      </c>
      <c r="B4830">
        <f>WEEKNUM(Flights[[#This Row],[Date]],2)</f>
        <v>51</v>
      </c>
      <c r="C4830">
        <f>WEEKDAY(Flights[[#This Row],[Date]],2)</f>
        <v>6</v>
      </c>
      <c r="D4830" t="s">
        <v>680</v>
      </c>
      <c r="E4830" t="s">
        <v>1996</v>
      </c>
      <c r="F4830" t="s">
        <v>0</v>
      </c>
      <c r="G4830" t="s">
        <v>281</v>
      </c>
      <c r="H4830" t="str">
        <f>_xlfn.XLOOKUP(Flights[[#This Row],[Destination]],Airports!$A$1:$A$77,Airports!$D$1:$D$77,"Code not found")</f>
        <v>Newark</v>
      </c>
      <c r="I4830" t="str" cm="1">
        <f t="array" ref="I4830">_xlfn.XLOOKUP(Flights[[#This Row],[Destination]],_xlfn._TRO_TRAILING(Airports!A:A),_xlfn._TRO_TRAILING(Airports!E:E),"Code not found")</f>
        <v>NJ</v>
      </c>
      <c r="J4830" s="1">
        <v>0.98611111111111116</v>
      </c>
      <c r="K4830">
        <f>HOUR(Flights[[#This Row],[Scheduled Departure]])</f>
        <v>23</v>
      </c>
      <c r="L4830" s="1">
        <v>0.98402777777777772</v>
      </c>
      <c r="M4830">
        <v>-3</v>
      </c>
      <c r="N4830">
        <v>307</v>
      </c>
      <c r="O4830" s="14">
        <f>Flights[[#This Row],[Length (min)]]/60</f>
        <v>5.1166666666666663</v>
      </c>
      <c r="P4830">
        <v>2454</v>
      </c>
      <c r="Q4830" s="17">
        <f>IFERROR(Flights[[#This Row],[Distance]]/Flights[[#This Row],[Length (hr)]],"")</f>
        <v>479.60912052117266</v>
      </c>
      <c r="R4830" s="1">
        <v>0.3263888888888889</v>
      </c>
      <c r="S4830" s="1">
        <v>0.32222222222222224</v>
      </c>
      <c r="T4830">
        <v>-6</v>
      </c>
      <c r="U4830" t="str">
        <f>IF(Flights[[#This Row],[Arrival Delay]]="","Cancelled",IF(Flights[[#This Row],[Arrival Delay]]&gt;15,"Delayed","On time"))</f>
        <v>On time</v>
      </c>
      <c r="V4830" t="str">
        <f>IF(Flights[[#This Row],[Status]]&lt;&gt;"Delayed","",IF(Flights[[#This Row],[Arrival Delay]]&gt;120,"Severe",IF(Flights[[#This Row],[Arrival Delay]]&gt;60,"Major","Moderate")))</f>
        <v/>
      </c>
      <c r="X4830" t="str">
        <f>IF(OR(AND(Flights[[#This Row],[Status]]="Cancelled",Flights[[#This Row],[Cancellation Reason]]="Airline/Carrier"),Flights[[#This Row],[Delay Type]]="Severe"),"Yes","No")</f>
        <v>No</v>
      </c>
    </row>
    <row r="4831" spans="1:24" x14ac:dyDescent="0.25">
      <c r="A4831" s="3">
        <v>42358</v>
      </c>
      <c r="B4831">
        <f>WEEKNUM(Flights[[#This Row],[Date]],2)</f>
        <v>51</v>
      </c>
      <c r="C4831">
        <f>WEEKDAY(Flights[[#This Row],[Date]],2)</f>
        <v>7</v>
      </c>
      <c r="D4831" t="s">
        <v>127</v>
      </c>
      <c r="E4831" t="s">
        <v>1987</v>
      </c>
      <c r="F4831" t="s">
        <v>0</v>
      </c>
      <c r="G4831" t="s">
        <v>4</v>
      </c>
      <c r="H4831" t="str">
        <f>_xlfn.XLOOKUP(Flights[[#This Row],[Destination]],Airports!$A$1:$A$77,Airports!$D$1:$D$77,"Code not found")</f>
        <v>Chicago</v>
      </c>
      <c r="I4831" t="str" cm="1">
        <f t="array" ref="I4831">_xlfn.XLOOKUP(Flights[[#This Row],[Destination]],_xlfn._TRO_TRAILING(Airports!A:A),_xlfn._TRO_TRAILING(Airports!E:E),"Code not found")</f>
        <v>IL</v>
      </c>
      <c r="J4831" s="1">
        <v>0.20833333333333334</v>
      </c>
      <c r="K4831">
        <f>HOUR(Flights[[#This Row],[Scheduled Departure]])</f>
        <v>5</v>
      </c>
      <c r="L4831" s="1">
        <v>0.20624999999999999</v>
      </c>
      <c r="M4831">
        <v>-3</v>
      </c>
      <c r="N4831">
        <v>222</v>
      </c>
      <c r="O4831" s="14">
        <f>Flights[[#This Row],[Length (min)]]/60</f>
        <v>3.7</v>
      </c>
      <c r="P4831">
        <v>1744</v>
      </c>
      <c r="Q4831" s="17">
        <f>IFERROR(Flights[[#This Row],[Distance]]/Flights[[#This Row],[Length (hr)]],"")</f>
        <v>471.35135135135135</v>
      </c>
      <c r="R4831" s="1">
        <v>0.46180555555555558</v>
      </c>
      <c r="S4831" s="1">
        <v>0.44374999999999998</v>
      </c>
      <c r="T4831">
        <v>-26</v>
      </c>
      <c r="U4831" t="str">
        <f>IF(Flights[[#This Row],[Arrival Delay]]="","Cancelled",IF(Flights[[#This Row],[Arrival Delay]]&gt;15,"Delayed","On time"))</f>
        <v>On time</v>
      </c>
      <c r="V4831" t="str">
        <f>IF(Flights[[#This Row],[Status]]&lt;&gt;"Delayed","",IF(Flights[[#This Row],[Arrival Delay]]&gt;120,"Severe",IF(Flights[[#This Row],[Arrival Delay]]&gt;60,"Major","Moderate")))</f>
        <v/>
      </c>
      <c r="X4831" t="str">
        <f>IF(OR(AND(Flights[[#This Row],[Status]]="Cancelled",Flights[[#This Row],[Cancellation Reason]]="Airline/Carrier"),Flights[[#This Row],[Delay Type]]="Severe"),"Yes","No")</f>
        <v>No</v>
      </c>
    </row>
    <row r="4832" spans="1:24" x14ac:dyDescent="0.25">
      <c r="A4832" s="3">
        <v>42358</v>
      </c>
      <c r="B4832">
        <f>WEEKNUM(Flights[[#This Row],[Date]],2)</f>
        <v>51</v>
      </c>
      <c r="C4832">
        <f>WEEKDAY(Flights[[#This Row],[Date]],2)</f>
        <v>7</v>
      </c>
      <c r="D4832" t="s">
        <v>841</v>
      </c>
      <c r="E4832" t="s">
        <v>1994</v>
      </c>
      <c r="F4832" t="s">
        <v>0</v>
      </c>
      <c r="G4832" t="s">
        <v>29</v>
      </c>
      <c r="H4832" t="str">
        <f>_xlfn.XLOOKUP(Flights[[#This Row],[Destination]],Airports!$A$1:$A$77,Airports!$D$1:$D$77,"Code not found")</f>
        <v>Phoenix</v>
      </c>
      <c r="I4832" t="str" cm="1">
        <f t="array" ref="I4832">_xlfn.XLOOKUP(Flights[[#This Row],[Destination]],_xlfn._TRO_TRAILING(Airports!A:A),_xlfn._TRO_TRAILING(Airports!E:E),"Code not found")</f>
        <v>AZ</v>
      </c>
      <c r="J4832" s="1">
        <v>0.26458333333333334</v>
      </c>
      <c r="K4832">
        <f>HOUR(Flights[[#This Row],[Scheduled Departure]])</f>
        <v>6</v>
      </c>
      <c r="L4832" s="1">
        <v>0.26805555555555555</v>
      </c>
      <c r="M4832">
        <v>5</v>
      </c>
      <c r="N4832">
        <v>87</v>
      </c>
      <c r="O4832" s="14">
        <f>Flights[[#This Row],[Length (min)]]/60</f>
        <v>1.45</v>
      </c>
      <c r="P4832">
        <v>370</v>
      </c>
      <c r="Q4832" s="17">
        <f>IFERROR(Flights[[#This Row],[Distance]]/Flights[[#This Row],[Length (hr)]],"")</f>
        <v>255.17241379310346</v>
      </c>
      <c r="R4832" s="1">
        <v>0.36805555555555558</v>
      </c>
      <c r="S4832" s="1">
        <v>0.37013888888888891</v>
      </c>
      <c r="T4832">
        <v>3</v>
      </c>
      <c r="U4832" t="str">
        <f>IF(Flights[[#This Row],[Arrival Delay]]="","Cancelled",IF(Flights[[#This Row],[Arrival Delay]]&gt;15,"Delayed","On time"))</f>
        <v>On time</v>
      </c>
      <c r="V4832" t="str">
        <f>IF(Flights[[#This Row],[Status]]&lt;&gt;"Delayed","",IF(Flights[[#This Row],[Arrival Delay]]&gt;120,"Severe",IF(Flights[[#This Row],[Arrival Delay]]&gt;60,"Major","Moderate")))</f>
        <v/>
      </c>
      <c r="X4832" t="str">
        <f>IF(OR(AND(Flights[[#This Row],[Status]]="Cancelled",Flights[[#This Row],[Cancellation Reason]]="Airline/Carrier"),Flights[[#This Row],[Delay Type]]="Severe"),"Yes","No")</f>
        <v>No</v>
      </c>
    </row>
    <row r="4833" spans="1:24" x14ac:dyDescent="0.25">
      <c r="A4833" s="3">
        <v>42358</v>
      </c>
      <c r="B4833">
        <f>WEEKNUM(Flights[[#This Row],[Date]],2)</f>
        <v>51</v>
      </c>
      <c r="C4833">
        <f>WEEKDAY(Flights[[#This Row],[Date]],2)</f>
        <v>7</v>
      </c>
      <c r="D4833" t="s">
        <v>1863</v>
      </c>
      <c r="E4833" t="s">
        <v>1995</v>
      </c>
      <c r="F4833" t="s">
        <v>0</v>
      </c>
      <c r="G4833" t="s">
        <v>15</v>
      </c>
      <c r="H4833" t="str">
        <f>_xlfn.XLOOKUP(Flights[[#This Row],[Destination]],Airports!$A$1:$A$77,Airports!$D$1:$D$77,"Code not found")</f>
        <v>Las Vegas</v>
      </c>
      <c r="I4833" t="str" cm="1">
        <f t="array" ref="I4833">_xlfn.XLOOKUP(Flights[[#This Row],[Destination]],_xlfn._TRO_TRAILING(Airports!A:A),_xlfn._TRO_TRAILING(Airports!E:E),"Code not found")</f>
        <v>NV</v>
      </c>
      <c r="J4833" s="1">
        <v>0.32291666666666669</v>
      </c>
      <c r="K4833">
        <f>HOUR(Flights[[#This Row],[Scheduled Departure]])</f>
        <v>7</v>
      </c>
      <c r="L4833" s="1">
        <v>0.31944444444444442</v>
      </c>
      <c r="M4833">
        <v>-5</v>
      </c>
      <c r="N4833">
        <v>54</v>
      </c>
      <c r="O4833" s="14">
        <f>Flights[[#This Row],[Length (min)]]/60</f>
        <v>0.9</v>
      </c>
      <c r="P4833">
        <v>236</v>
      </c>
      <c r="Q4833" s="17">
        <f>IFERROR(Flights[[#This Row],[Distance]]/Flights[[#This Row],[Length (hr)]],"")</f>
        <v>262.22222222222223</v>
      </c>
      <c r="R4833" s="1">
        <v>0.36458333333333331</v>
      </c>
      <c r="S4833" s="1">
        <v>0.35694444444444445</v>
      </c>
      <c r="T4833">
        <v>-11</v>
      </c>
      <c r="U4833" t="str">
        <f>IF(Flights[[#This Row],[Arrival Delay]]="","Cancelled",IF(Flights[[#This Row],[Arrival Delay]]&gt;15,"Delayed","On time"))</f>
        <v>On time</v>
      </c>
      <c r="V4833" t="str">
        <f>IF(Flights[[#This Row],[Status]]&lt;&gt;"Delayed","",IF(Flights[[#This Row],[Arrival Delay]]&gt;120,"Severe",IF(Flights[[#This Row],[Arrival Delay]]&gt;60,"Major","Moderate")))</f>
        <v/>
      </c>
      <c r="X4833" t="str">
        <f>IF(OR(AND(Flights[[#This Row],[Status]]="Cancelled",Flights[[#This Row],[Cancellation Reason]]="Airline/Carrier"),Flights[[#This Row],[Delay Type]]="Severe"),"Yes","No")</f>
        <v>No</v>
      </c>
    </row>
    <row r="4834" spans="1:24" x14ac:dyDescent="0.25">
      <c r="A4834" s="3">
        <v>42358</v>
      </c>
      <c r="B4834">
        <f>WEEKNUM(Flights[[#This Row],[Date]],2)</f>
        <v>51</v>
      </c>
      <c r="C4834">
        <f>WEEKDAY(Flights[[#This Row],[Date]],2)</f>
        <v>7</v>
      </c>
      <c r="D4834" t="s">
        <v>113</v>
      </c>
      <c r="E4834" t="s">
        <v>1987</v>
      </c>
      <c r="F4834" t="s">
        <v>0</v>
      </c>
      <c r="G4834" t="s">
        <v>12</v>
      </c>
      <c r="H4834" t="str">
        <f>_xlfn.XLOOKUP(Flights[[#This Row],[Destination]],Airports!$A$1:$A$77,Airports!$D$1:$D$77,"Code not found")</f>
        <v>New York</v>
      </c>
      <c r="I4834" t="str" cm="1">
        <f t="array" ref="I4834">_xlfn.XLOOKUP(Flights[[#This Row],[Destination]],_xlfn._TRO_TRAILING(Airports!A:A),_xlfn._TRO_TRAILING(Airports!E:E),"Code not found")</f>
        <v>NY</v>
      </c>
      <c r="J4834" s="1">
        <v>0.33333333333333331</v>
      </c>
      <c r="K4834">
        <f>HOUR(Flights[[#This Row],[Scheduled Departure]])</f>
        <v>8</v>
      </c>
      <c r="L4834" s="1">
        <v>0.33194444444444443</v>
      </c>
      <c r="M4834">
        <v>-2</v>
      </c>
      <c r="N4834">
        <v>290</v>
      </c>
      <c r="O4834" s="14">
        <f>Flights[[#This Row],[Length (min)]]/60</f>
        <v>4.833333333333333</v>
      </c>
      <c r="P4834">
        <v>2475</v>
      </c>
      <c r="Q4834" s="17">
        <f>IFERROR(Flights[[#This Row],[Distance]]/Flights[[#This Row],[Length (hr)]],"")</f>
        <v>512.06896551724139</v>
      </c>
      <c r="R4834" s="1">
        <v>0.68333333333333335</v>
      </c>
      <c r="S4834" s="1">
        <v>0.65833333333333333</v>
      </c>
      <c r="T4834">
        <v>-36</v>
      </c>
      <c r="U4834" t="str">
        <f>IF(Flights[[#This Row],[Arrival Delay]]="","Cancelled",IF(Flights[[#This Row],[Arrival Delay]]&gt;15,"Delayed","On time"))</f>
        <v>On time</v>
      </c>
      <c r="V4834" t="str">
        <f>IF(Flights[[#This Row],[Status]]&lt;&gt;"Delayed","",IF(Flights[[#This Row],[Arrival Delay]]&gt;120,"Severe",IF(Flights[[#This Row],[Arrival Delay]]&gt;60,"Major","Moderate")))</f>
        <v/>
      </c>
      <c r="X4834" t="str">
        <f>IF(OR(AND(Flights[[#This Row],[Status]]="Cancelled",Flights[[#This Row],[Cancellation Reason]]="Airline/Carrier"),Flights[[#This Row],[Delay Type]]="Severe"),"Yes","No")</f>
        <v>No</v>
      </c>
    </row>
    <row r="4835" spans="1:24" x14ac:dyDescent="0.25">
      <c r="A4835" s="3">
        <v>42358</v>
      </c>
      <c r="B4835">
        <f>WEEKNUM(Flights[[#This Row],[Date]],2)</f>
        <v>51</v>
      </c>
      <c r="C4835">
        <f>WEEKDAY(Flights[[#This Row],[Date]],2)</f>
        <v>7</v>
      </c>
      <c r="D4835" t="s">
        <v>1044</v>
      </c>
      <c r="E4835" t="s">
        <v>1989</v>
      </c>
      <c r="F4835" t="s">
        <v>0</v>
      </c>
      <c r="G4835" t="s">
        <v>314</v>
      </c>
      <c r="H4835" t="str">
        <f>_xlfn.XLOOKUP(Flights[[#This Row],[Destination]],Airports!$A$1:$A$77,Airports!$D$1:$D$77,"Code not found")</f>
        <v>Minneapolis</v>
      </c>
      <c r="I4835" t="str" cm="1">
        <f t="array" ref="I4835">_xlfn.XLOOKUP(Flights[[#This Row],[Destination]],_xlfn._TRO_TRAILING(Airports!A:A),_xlfn._TRO_TRAILING(Airports!E:E),"Code not found")</f>
        <v>MN</v>
      </c>
      <c r="J4835" s="1">
        <v>0.46180555555555558</v>
      </c>
      <c r="K4835">
        <f>HOUR(Flights[[#This Row],[Scheduled Departure]])</f>
        <v>11</v>
      </c>
      <c r="L4835" s="1">
        <v>0.47361111111111109</v>
      </c>
      <c r="M4835">
        <v>17</v>
      </c>
      <c r="N4835">
        <v>204</v>
      </c>
      <c r="O4835" s="14">
        <f>Flights[[#This Row],[Length (min)]]/60</f>
        <v>3.4</v>
      </c>
      <c r="P4835">
        <v>1535</v>
      </c>
      <c r="Q4835" s="17">
        <f>IFERROR(Flights[[#This Row],[Distance]]/Flights[[#This Row],[Length (hr)]],"")</f>
        <v>451.47058823529414</v>
      </c>
      <c r="R4835" s="1">
        <v>0.69791666666666663</v>
      </c>
      <c r="S4835" s="1">
        <v>0.69861111111111107</v>
      </c>
      <c r="T4835">
        <v>1</v>
      </c>
      <c r="U4835" t="str">
        <f>IF(Flights[[#This Row],[Arrival Delay]]="","Cancelled",IF(Flights[[#This Row],[Arrival Delay]]&gt;15,"Delayed","On time"))</f>
        <v>On time</v>
      </c>
      <c r="V4835" t="str">
        <f>IF(Flights[[#This Row],[Status]]&lt;&gt;"Delayed","",IF(Flights[[#This Row],[Arrival Delay]]&gt;120,"Severe",IF(Flights[[#This Row],[Arrival Delay]]&gt;60,"Major","Moderate")))</f>
        <v/>
      </c>
      <c r="X4835" t="str">
        <f>IF(OR(AND(Flights[[#This Row],[Status]]="Cancelled",Flights[[#This Row],[Cancellation Reason]]="Airline/Carrier"),Flights[[#This Row],[Delay Type]]="Severe"),"Yes","No")</f>
        <v>No</v>
      </c>
    </row>
    <row r="4836" spans="1:24" x14ac:dyDescent="0.25">
      <c r="A4836" s="3">
        <v>42358</v>
      </c>
      <c r="B4836">
        <f>WEEKNUM(Flights[[#This Row],[Date]],2)</f>
        <v>51</v>
      </c>
      <c r="C4836">
        <f>WEEKDAY(Flights[[#This Row],[Date]],2)</f>
        <v>7</v>
      </c>
      <c r="D4836" t="s">
        <v>1965</v>
      </c>
      <c r="E4836" t="s">
        <v>1989</v>
      </c>
      <c r="F4836" t="s">
        <v>0</v>
      </c>
      <c r="G4836" t="s">
        <v>26</v>
      </c>
      <c r="H4836" t="str">
        <f>_xlfn.XLOOKUP(Flights[[#This Row],[Destination]],Airports!$A$1:$A$77,Airports!$D$1:$D$77,"Code not found")</f>
        <v>Atlanta</v>
      </c>
      <c r="I4836" t="str" cm="1">
        <f t="array" ref="I4836">_xlfn.XLOOKUP(Flights[[#This Row],[Destination]],_xlfn._TRO_TRAILING(Airports!A:A),_xlfn._TRO_TRAILING(Airports!E:E),"Code not found")</f>
        <v>GA</v>
      </c>
      <c r="J4836" s="1">
        <v>0.46875</v>
      </c>
      <c r="K4836">
        <f>HOUR(Flights[[#This Row],[Scheduled Departure]])</f>
        <v>11</v>
      </c>
      <c r="L4836" s="1">
        <v>0.50277777777777777</v>
      </c>
      <c r="M4836">
        <v>49</v>
      </c>
      <c r="N4836">
        <v>233</v>
      </c>
      <c r="O4836" s="14">
        <f>Flights[[#This Row],[Length (min)]]/60</f>
        <v>3.8833333333333333</v>
      </c>
      <c r="P4836">
        <v>1947</v>
      </c>
      <c r="Q4836" s="17">
        <f>IFERROR(Flights[[#This Row],[Distance]]/Flights[[#This Row],[Length (hr)]],"")</f>
        <v>501.3733905579399</v>
      </c>
      <c r="R4836" s="1">
        <v>0.77083333333333337</v>
      </c>
      <c r="S4836" s="1">
        <v>0.7895833333333333</v>
      </c>
      <c r="T4836">
        <v>27</v>
      </c>
      <c r="U4836" t="str">
        <f>IF(Flights[[#This Row],[Arrival Delay]]="","Cancelled",IF(Flights[[#This Row],[Arrival Delay]]&gt;15,"Delayed","On time"))</f>
        <v>Delayed</v>
      </c>
      <c r="V4836" t="str">
        <f>IF(Flights[[#This Row],[Status]]&lt;&gt;"Delayed","",IF(Flights[[#This Row],[Arrival Delay]]&gt;120,"Severe",IF(Flights[[#This Row],[Arrival Delay]]&gt;60,"Major","Moderate")))</f>
        <v>Moderate</v>
      </c>
      <c r="X4836" t="str">
        <f>IF(OR(AND(Flights[[#This Row],[Status]]="Cancelled",Flights[[#This Row],[Cancellation Reason]]="Airline/Carrier"),Flights[[#This Row],[Delay Type]]="Severe"),"Yes","No")</f>
        <v>No</v>
      </c>
    </row>
    <row r="4837" spans="1:24" x14ac:dyDescent="0.25">
      <c r="A4837" s="3">
        <v>42358</v>
      </c>
      <c r="B4837">
        <f>WEEKNUM(Flights[[#This Row],[Date]],2)</f>
        <v>51</v>
      </c>
      <c r="C4837">
        <f>WEEKDAY(Flights[[#This Row],[Date]],2)</f>
        <v>7</v>
      </c>
      <c r="D4837" t="s">
        <v>515</v>
      </c>
      <c r="E4837" t="s">
        <v>1991</v>
      </c>
      <c r="F4837" t="s">
        <v>0</v>
      </c>
      <c r="G4837" t="s">
        <v>344</v>
      </c>
      <c r="H4837" t="str">
        <f>_xlfn.XLOOKUP(Flights[[#This Row],[Destination]],Airports!$A$1:$A$77,Airports!$D$1:$D$77,"Code not found")</f>
        <v>Seattle</v>
      </c>
      <c r="I4837" t="str" cm="1">
        <f t="array" ref="I4837">_xlfn.XLOOKUP(Flights[[#This Row],[Destination]],_xlfn._TRO_TRAILING(Airports!A:A),_xlfn._TRO_TRAILING(Airports!E:E),"Code not found")</f>
        <v>WA</v>
      </c>
      <c r="J4837" s="1">
        <v>0.4861111111111111</v>
      </c>
      <c r="K4837">
        <f>HOUR(Flights[[#This Row],[Scheduled Departure]])</f>
        <v>11</v>
      </c>
      <c r="L4837" s="1">
        <v>0.48333333333333334</v>
      </c>
      <c r="M4837">
        <v>-4</v>
      </c>
      <c r="N4837">
        <v>166</v>
      </c>
      <c r="O4837" s="14">
        <f>Flights[[#This Row],[Length (min)]]/60</f>
        <v>2.7666666666666666</v>
      </c>
      <c r="P4837">
        <v>954</v>
      </c>
      <c r="Q4837" s="17">
        <f>IFERROR(Flights[[#This Row],[Distance]]/Flights[[#This Row],[Length (hr)]],"")</f>
        <v>344.81927710843377</v>
      </c>
      <c r="R4837" s="1">
        <v>0.6020833333333333</v>
      </c>
      <c r="S4837" s="1">
        <v>0.59861111111111109</v>
      </c>
      <c r="T4837">
        <v>-5</v>
      </c>
      <c r="U4837" t="str">
        <f>IF(Flights[[#This Row],[Arrival Delay]]="","Cancelled",IF(Flights[[#This Row],[Arrival Delay]]&gt;15,"Delayed","On time"))</f>
        <v>On time</v>
      </c>
      <c r="V4837" t="str">
        <f>IF(Flights[[#This Row],[Status]]&lt;&gt;"Delayed","",IF(Flights[[#This Row],[Arrival Delay]]&gt;120,"Severe",IF(Flights[[#This Row],[Arrival Delay]]&gt;60,"Major","Moderate")))</f>
        <v/>
      </c>
      <c r="X4837" t="str">
        <f>IF(OR(AND(Flights[[#This Row],[Status]]="Cancelled",Flights[[#This Row],[Cancellation Reason]]="Airline/Carrier"),Flights[[#This Row],[Delay Type]]="Severe"),"Yes","No")</f>
        <v>No</v>
      </c>
    </row>
    <row r="4838" spans="1:24" x14ac:dyDescent="0.25">
      <c r="A4838" s="3">
        <v>42358</v>
      </c>
      <c r="B4838">
        <f>WEEKNUM(Flights[[#This Row],[Date]],2)</f>
        <v>51</v>
      </c>
      <c r="C4838">
        <f>WEEKDAY(Flights[[#This Row],[Date]],2)</f>
        <v>7</v>
      </c>
      <c r="D4838" t="s">
        <v>522</v>
      </c>
      <c r="E4838" t="s">
        <v>1991</v>
      </c>
      <c r="F4838" t="s">
        <v>0</v>
      </c>
      <c r="G4838" t="s">
        <v>24</v>
      </c>
      <c r="H4838" t="str">
        <f>_xlfn.XLOOKUP(Flights[[#This Row],[Destination]],Airports!$A$1:$A$77,Airports!$D$1:$D$77,"Code not found")</f>
        <v>Portland</v>
      </c>
      <c r="I4838" t="str" cm="1">
        <f t="array" ref="I4838">_xlfn.XLOOKUP(Flights[[#This Row],[Destination]],_xlfn._TRO_TRAILING(Airports!A:A),_xlfn._TRO_TRAILING(Airports!E:E),"Code not found")</f>
        <v>OR</v>
      </c>
      <c r="J4838" s="1">
        <v>0.54166666666666663</v>
      </c>
      <c r="K4838">
        <f>HOUR(Flights[[#This Row],[Scheduled Departure]])</f>
        <v>13</v>
      </c>
      <c r="L4838" s="1">
        <v>0.5395833333333333</v>
      </c>
      <c r="M4838">
        <v>-3</v>
      </c>
      <c r="N4838">
        <v>154</v>
      </c>
      <c r="O4838" s="14">
        <f>Flights[[#This Row],[Length (min)]]/60</f>
        <v>2.5666666666666669</v>
      </c>
      <c r="P4838">
        <v>834</v>
      </c>
      <c r="Q4838" s="17">
        <f>IFERROR(Flights[[#This Row],[Distance]]/Flights[[#This Row],[Length (hr)]],"")</f>
        <v>324.93506493506493</v>
      </c>
      <c r="R4838" s="1">
        <v>0.64513888888888893</v>
      </c>
      <c r="S4838" s="1">
        <v>0.64652777777777781</v>
      </c>
      <c r="T4838">
        <v>2</v>
      </c>
      <c r="U4838" t="str">
        <f>IF(Flights[[#This Row],[Arrival Delay]]="","Cancelled",IF(Flights[[#This Row],[Arrival Delay]]&gt;15,"Delayed","On time"))</f>
        <v>On time</v>
      </c>
      <c r="V4838" t="str">
        <f>IF(Flights[[#This Row],[Status]]&lt;&gt;"Delayed","",IF(Flights[[#This Row],[Arrival Delay]]&gt;120,"Severe",IF(Flights[[#This Row],[Arrival Delay]]&gt;60,"Major","Moderate")))</f>
        <v/>
      </c>
      <c r="X4838" t="str">
        <f>IF(OR(AND(Flights[[#This Row],[Status]]="Cancelled",Flights[[#This Row],[Cancellation Reason]]="Airline/Carrier"),Flights[[#This Row],[Delay Type]]="Severe"),"Yes","No")</f>
        <v>No</v>
      </c>
    </row>
    <row r="4839" spans="1:24" x14ac:dyDescent="0.25">
      <c r="A4839" s="3">
        <v>42358</v>
      </c>
      <c r="B4839">
        <f>WEEKNUM(Flights[[#This Row],[Date]],2)</f>
        <v>51</v>
      </c>
      <c r="C4839">
        <f>WEEKDAY(Flights[[#This Row],[Date]],2)</f>
        <v>7</v>
      </c>
      <c r="D4839" t="s">
        <v>1888</v>
      </c>
      <c r="E4839" t="s">
        <v>1995</v>
      </c>
      <c r="F4839" t="s">
        <v>0</v>
      </c>
      <c r="G4839" t="s">
        <v>347</v>
      </c>
      <c r="H4839" t="str">
        <f>_xlfn.XLOOKUP(Flights[[#This Row],[Destination]],Airports!$A$1:$A$77,Airports!$D$1:$D$77,"Code not found")</f>
        <v>San Jose</v>
      </c>
      <c r="I4839" t="str" cm="1">
        <f t="array" ref="I4839">_xlfn.XLOOKUP(Flights[[#This Row],[Destination]],_xlfn._TRO_TRAILING(Airports!A:A),_xlfn._TRO_TRAILING(Airports!E:E),"Code not found")</f>
        <v>CA</v>
      </c>
      <c r="J4839" s="1">
        <v>0.57986111111111116</v>
      </c>
      <c r="K4839">
        <f>HOUR(Flights[[#This Row],[Scheduled Departure]])</f>
        <v>13</v>
      </c>
      <c r="L4839" s="1">
        <v>0.57777777777777772</v>
      </c>
      <c r="M4839">
        <v>-3</v>
      </c>
      <c r="N4839">
        <v>77</v>
      </c>
      <c r="O4839" s="14">
        <f>Flights[[#This Row],[Length (min)]]/60</f>
        <v>1.2833333333333334</v>
      </c>
      <c r="P4839">
        <v>308</v>
      </c>
      <c r="Q4839" s="17">
        <f>IFERROR(Flights[[#This Row],[Distance]]/Flights[[#This Row],[Length (hr)]],"")</f>
        <v>239.99999999999997</v>
      </c>
      <c r="R4839" s="1">
        <v>0.62847222222222221</v>
      </c>
      <c r="S4839" s="1">
        <v>0.63124999999999998</v>
      </c>
      <c r="T4839">
        <v>4</v>
      </c>
      <c r="U4839" t="str">
        <f>IF(Flights[[#This Row],[Arrival Delay]]="","Cancelled",IF(Flights[[#This Row],[Arrival Delay]]&gt;15,"Delayed","On time"))</f>
        <v>On time</v>
      </c>
      <c r="V4839" t="str">
        <f>IF(Flights[[#This Row],[Status]]&lt;&gt;"Delayed","",IF(Flights[[#This Row],[Arrival Delay]]&gt;120,"Severe",IF(Flights[[#This Row],[Arrival Delay]]&gt;60,"Major","Moderate")))</f>
        <v/>
      </c>
      <c r="X4839" t="str">
        <f>IF(OR(AND(Flights[[#This Row],[Status]]="Cancelled",Flights[[#This Row],[Cancellation Reason]]="Airline/Carrier"),Flights[[#This Row],[Delay Type]]="Severe"),"Yes","No")</f>
        <v>No</v>
      </c>
    </row>
    <row r="4840" spans="1:24" x14ac:dyDescent="0.25">
      <c r="A4840" s="3">
        <v>42358</v>
      </c>
      <c r="B4840">
        <f>WEEKNUM(Flights[[#This Row],[Date]],2)</f>
        <v>51</v>
      </c>
      <c r="C4840">
        <f>WEEKDAY(Flights[[#This Row],[Date]],2)</f>
        <v>7</v>
      </c>
      <c r="D4840" t="s">
        <v>547</v>
      </c>
      <c r="E4840" t="s">
        <v>1991</v>
      </c>
      <c r="F4840" t="s">
        <v>0</v>
      </c>
      <c r="G4840" t="s">
        <v>344</v>
      </c>
      <c r="H4840" t="str">
        <f>_xlfn.XLOOKUP(Flights[[#This Row],[Destination]],Airports!$A$1:$A$77,Airports!$D$1:$D$77,"Code not found")</f>
        <v>Seattle</v>
      </c>
      <c r="I4840" t="str" cm="1">
        <f t="array" ref="I4840">_xlfn.XLOOKUP(Flights[[#This Row],[Destination]],_xlfn._TRO_TRAILING(Airports!A:A),_xlfn._TRO_TRAILING(Airports!E:E),"Code not found")</f>
        <v>WA</v>
      </c>
      <c r="J4840" s="1">
        <v>0.66666666666666663</v>
      </c>
      <c r="K4840">
        <f>HOUR(Flights[[#This Row],[Scheduled Departure]])</f>
        <v>16</v>
      </c>
      <c r="L4840" s="1">
        <v>0.66319444444444442</v>
      </c>
      <c r="M4840">
        <v>-5</v>
      </c>
      <c r="N4840">
        <v>167</v>
      </c>
      <c r="O4840" s="14">
        <f>Flights[[#This Row],[Length (min)]]/60</f>
        <v>2.7833333333333332</v>
      </c>
      <c r="P4840">
        <v>954</v>
      </c>
      <c r="Q4840" s="17">
        <f>IFERROR(Flights[[#This Row],[Distance]]/Flights[[#This Row],[Length (hr)]],"")</f>
        <v>342.75449101796409</v>
      </c>
      <c r="R4840" s="1">
        <v>0.78125</v>
      </c>
      <c r="S4840" s="1">
        <v>0.77916666666666667</v>
      </c>
      <c r="T4840">
        <v>-3</v>
      </c>
      <c r="U4840" t="str">
        <f>IF(Flights[[#This Row],[Arrival Delay]]="","Cancelled",IF(Flights[[#This Row],[Arrival Delay]]&gt;15,"Delayed","On time"))</f>
        <v>On time</v>
      </c>
      <c r="V4840" t="str">
        <f>IF(Flights[[#This Row],[Status]]&lt;&gt;"Delayed","",IF(Flights[[#This Row],[Arrival Delay]]&gt;120,"Severe",IF(Flights[[#This Row],[Arrival Delay]]&gt;60,"Major","Moderate")))</f>
        <v/>
      </c>
      <c r="X4840" t="str">
        <f>IF(OR(AND(Flights[[#This Row],[Status]]="Cancelled",Flights[[#This Row],[Cancellation Reason]]="Airline/Carrier"),Flights[[#This Row],[Delay Type]]="Severe"),"Yes","No")</f>
        <v>No</v>
      </c>
    </row>
    <row r="4841" spans="1:24" x14ac:dyDescent="0.25">
      <c r="A4841" s="3">
        <v>42358</v>
      </c>
      <c r="B4841">
        <f>WEEKNUM(Flights[[#This Row],[Date]],2)</f>
        <v>51</v>
      </c>
      <c r="C4841">
        <f>WEEKDAY(Flights[[#This Row],[Date]],2)</f>
        <v>7</v>
      </c>
      <c r="D4841" t="s">
        <v>1395</v>
      </c>
      <c r="E4841" t="s">
        <v>1989</v>
      </c>
      <c r="F4841" t="s">
        <v>0</v>
      </c>
      <c r="G4841" t="s">
        <v>24</v>
      </c>
      <c r="H4841" t="str">
        <f>_xlfn.XLOOKUP(Flights[[#This Row],[Destination]],Airports!$A$1:$A$77,Airports!$D$1:$D$77,"Code not found")</f>
        <v>Portland</v>
      </c>
      <c r="I4841" t="str" cm="1">
        <f t="array" ref="I4841">_xlfn.XLOOKUP(Flights[[#This Row],[Destination]],_xlfn._TRO_TRAILING(Airports!A:A),_xlfn._TRO_TRAILING(Airports!E:E),"Code not found")</f>
        <v>OR</v>
      </c>
      <c r="J4841" s="1">
        <v>0.67013888888888884</v>
      </c>
      <c r="K4841">
        <f>HOUR(Flights[[#This Row],[Scheduled Departure]])</f>
        <v>16</v>
      </c>
      <c r="L4841" s="1">
        <v>0.6743055555555556</v>
      </c>
      <c r="M4841">
        <v>6</v>
      </c>
      <c r="N4841">
        <v>152</v>
      </c>
      <c r="O4841" s="14">
        <f>Flights[[#This Row],[Length (min)]]/60</f>
        <v>2.5333333333333332</v>
      </c>
      <c r="P4841">
        <v>834</v>
      </c>
      <c r="Q4841" s="17">
        <f>IFERROR(Flights[[#This Row],[Distance]]/Flights[[#This Row],[Length (hr)]],"")</f>
        <v>329.21052631578948</v>
      </c>
      <c r="R4841" s="1">
        <v>0.77638888888888891</v>
      </c>
      <c r="S4841" s="1">
        <v>0.77986111111111112</v>
      </c>
      <c r="T4841">
        <v>5</v>
      </c>
      <c r="U4841" t="str">
        <f>IF(Flights[[#This Row],[Arrival Delay]]="","Cancelled",IF(Flights[[#This Row],[Arrival Delay]]&gt;15,"Delayed","On time"))</f>
        <v>On time</v>
      </c>
      <c r="V4841" t="str">
        <f>IF(Flights[[#This Row],[Status]]&lt;&gt;"Delayed","",IF(Flights[[#This Row],[Arrival Delay]]&gt;120,"Severe",IF(Flights[[#This Row],[Arrival Delay]]&gt;60,"Major","Moderate")))</f>
        <v/>
      </c>
      <c r="X4841" t="str">
        <f>IF(OR(AND(Flights[[#This Row],[Status]]="Cancelled",Flights[[#This Row],[Cancellation Reason]]="Airline/Carrier"),Flights[[#This Row],[Delay Type]]="Severe"),"Yes","No")</f>
        <v>No</v>
      </c>
    </row>
    <row r="4842" spans="1:24" x14ac:dyDescent="0.25">
      <c r="A4842" s="3">
        <v>42358</v>
      </c>
      <c r="B4842">
        <f>WEEKNUM(Flights[[#This Row],[Date]],2)</f>
        <v>51</v>
      </c>
      <c r="C4842">
        <f>WEEKDAY(Flights[[#This Row],[Date]],2)</f>
        <v>7</v>
      </c>
      <c r="D4842" t="s">
        <v>1900</v>
      </c>
      <c r="E4842" t="s">
        <v>1995</v>
      </c>
      <c r="F4842" t="s">
        <v>0</v>
      </c>
      <c r="G4842" t="s">
        <v>351</v>
      </c>
      <c r="H4842" t="str">
        <f>_xlfn.XLOOKUP(Flights[[#This Row],[Destination]],Airports!$A$1:$A$77,Airports!$D$1:$D$77,"Code not found")</f>
        <v>Sacramento</v>
      </c>
      <c r="I4842" t="str" cm="1">
        <f t="array" ref="I4842">_xlfn.XLOOKUP(Flights[[#This Row],[Destination]],_xlfn._TRO_TRAILING(Airports!A:A),_xlfn._TRO_TRAILING(Airports!E:E),"Code not found")</f>
        <v>CA</v>
      </c>
      <c r="J4842" s="1">
        <v>0.68055555555555558</v>
      </c>
      <c r="K4842">
        <f>HOUR(Flights[[#This Row],[Scheduled Departure]])</f>
        <v>16</v>
      </c>
      <c r="L4842" s="1">
        <v>0.69097222222222221</v>
      </c>
      <c r="M4842">
        <v>15</v>
      </c>
      <c r="N4842">
        <v>79</v>
      </c>
      <c r="O4842" s="14">
        <f>Flights[[#This Row],[Length (min)]]/60</f>
        <v>1.3166666666666667</v>
      </c>
      <c r="P4842">
        <v>373</v>
      </c>
      <c r="Q4842" s="17">
        <f>IFERROR(Flights[[#This Row],[Distance]]/Flights[[#This Row],[Length (hr)]],"")</f>
        <v>283.29113924050631</v>
      </c>
      <c r="R4842" s="1">
        <v>0.73611111111111116</v>
      </c>
      <c r="S4842" s="1">
        <v>0.74583333333333335</v>
      </c>
      <c r="T4842">
        <v>14</v>
      </c>
      <c r="U4842" t="str">
        <f>IF(Flights[[#This Row],[Arrival Delay]]="","Cancelled",IF(Flights[[#This Row],[Arrival Delay]]&gt;15,"Delayed","On time"))</f>
        <v>On time</v>
      </c>
      <c r="V4842" t="str">
        <f>IF(Flights[[#This Row],[Status]]&lt;&gt;"Delayed","",IF(Flights[[#This Row],[Arrival Delay]]&gt;120,"Severe",IF(Flights[[#This Row],[Arrival Delay]]&gt;60,"Major","Moderate")))</f>
        <v/>
      </c>
      <c r="X4842" t="str">
        <f>IF(OR(AND(Flights[[#This Row],[Status]]="Cancelled",Flights[[#This Row],[Cancellation Reason]]="Airline/Carrier"),Flights[[#This Row],[Delay Type]]="Severe"),"Yes","No")</f>
        <v>No</v>
      </c>
    </row>
    <row r="4843" spans="1:24" x14ac:dyDescent="0.25">
      <c r="A4843" s="3">
        <v>42358</v>
      </c>
      <c r="B4843">
        <f>WEEKNUM(Flights[[#This Row],[Date]],2)</f>
        <v>51</v>
      </c>
      <c r="C4843">
        <f>WEEKDAY(Flights[[#This Row],[Date]],2)</f>
        <v>7</v>
      </c>
      <c r="D4843" t="s">
        <v>88</v>
      </c>
      <c r="E4843" t="s">
        <v>1987</v>
      </c>
      <c r="F4843" t="s">
        <v>0</v>
      </c>
      <c r="G4843" t="s">
        <v>15</v>
      </c>
      <c r="H4843" t="str">
        <f>_xlfn.XLOOKUP(Flights[[#This Row],[Destination]],Airports!$A$1:$A$77,Airports!$D$1:$D$77,"Code not found")</f>
        <v>Las Vegas</v>
      </c>
      <c r="I4843" t="str" cm="1">
        <f t="array" ref="I4843">_xlfn.XLOOKUP(Flights[[#This Row],[Destination]],_xlfn._TRO_TRAILING(Airports!A:A),_xlfn._TRO_TRAILING(Airports!E:E),"Code not found")</f>
        <v>NV</v>
      </c>
      <c r="J4843" s="1">
        <v>0.68402777777777779</v>
      </c>
      <c r="K4843">
        <f>HOUR(Flights[[#This Row],[Scheduled Departure]])</f>
        <v>16</v>
      </c>
      <c r="L4843" s="1">
        <v>0.69513888888888886</v>
      </c>
      <c r="M4843">
        <v>16</v>
      </c>
      <c r="N4843">
        <v>74</v>
      </c>
      <c r="O4843" s="14">
        <f>Flights[[#This Row],[Length (min)]]/60</f>
        <v>1.2333333333333334</v>
      </c>
      <c r="P4843">
        <v>236</v>
      </c>
      <c r="Q4843" s="17">
        <f>IFERROR(Flights[[#This Row],[Distance]]/Flights[[#This Row],[Length (hr)]],"")</f>
        <v>191.35135135135135</v>
      </c>
      <c r="R4843" s="1">
        <v>0.73611111111111116</v>
      </c>
      <c r="S4843" s="1">
        <v>0.74652777777777779</v>
      </c>
      <c r="T4843">
        <v>15</v>
      </c>
      <c r="U4843" t="str">
        <f>IF(Flights[[#This Row],[Arrival Delay]]="","Cancelled",IF(Flights[[#This Row],[Arrival Delay]]&gt;15,"Delayed","On time"))</f>
        <v>On time</v>
      </c>
      <c r="V4843" t="str">
        <f>IF(Flights[[#This Row],[Status]]&lt;&gt;"Delayed","",IF(Flights[[#This Row],[Arrival Delay]]&gt;120,"Severe",IF(Flights[[#This Row],[Arrival Delay]]&gt;60,"Major","Moderate")))</f>
        <v/>
      </c>
      <c r="X4843" t="str">
        <f>IF(OR(AND(Flights[[#This Row],[Status]]="Cancelled",Flights[[#This Row],[Cancellation Reason]]="Airline/Carrier"),Flights[[#This Row],[Delay Type]]="Severe"),"Yes","No")</f>
        <v>No</v>
      </c>
    </row>
    <row r="4844" spans="1:24" x14ac:dyDescent="0.25">
      <c r="A4844" s="3">
        <v>42358</v>
      </c>
      <c r="B4844">
        <f>WEEKNUM(Flights[[#This Row],[Date]],2)</f>
        <v>51</v>
      </c>
      <c r="C4844">
        <f>WEEKDAY(Flights[[#This Row],[Date]],2)</f>
        <v>7</v>
      </c>
      <c r="D4844" t="s">
        <v>116</v>
      </c>
      <c r="E4844" t="s">
        <v>1987</v>
      </c>
      <c r="F4844" t="s">
        <v>0</v>
      </c>
      <c r="G4844" t="s">
        <v>3</v>
      </c>
      <c r="H4844" t="str">
        <f>_xlfn.XLOOKUP(Flights[[#This Row],[Destination]],Airports!$A$1:$A$77,Airports!$D$1:$D$77,"Code not found")</f>
        <v>Dallas</v>
      </c>
      <c r="I4844" t="str" cm="1">
        <f t="array" ref="I4844">_xlfn.XLOOKUP(Flights[[#This Row],[Destination]],_xlfn._TRO_TRAILING(Airports!A:A),_xlfn._TRO_TRAILING(Airports!E:E),"Code not found")</f>
        <v>TX</v>
      </c>
      <c r="J4844" s="1">
        <v>0.80902777777777779</v>
      </c>
      <c r="K4844">
        <f>HOUR(Flights[[#This Row],[Scheduled Departure]])</f>
        <v>19</v>
      </c>
      <c r="L4844" s="1">
        <v>0.80902777777777779</v>
      </c>
      <c r="M4844">
        <v>0</v>
      </c>
      <c r="N4844">
        <v>155</v>
      </c>
      <c r="O4844" s="14">
        <f>Flights[[#This Row],[Length (min)]]/60</f>
        <v>2.5833333333333335</v>
      </c>
      <c r="P4844">
        <v>1235</v>
      </c>
      <c r="Q4844" s="17">
        <f>IFERROR(Flights[[#This Row],[Distance]]/Flights[[#This Row],[Length (hr)]],"")</f>
        <v>478.06451612903226</v>
      </c>
      <c r="R4844" s="1">
        <v>1.3888888888888888E-2</v>
      </c>
      <c r="S4844" s="1">
        <v>0</v>
      </c>
      <c r="T4844">
        <v>-20</v>
      </c>
      <c r="U4844" t="str">
        <f>IF(Flights[[#This Row],[Arrival Delay]]="","Cancelled",IF(Flights[[#This Row],[Arrival Delay]]&gt;15,"Delayed","On time"))</f>
        <v>On time</v>
      </c>
      <c r="V4844" t="str">
        <f>IF(Flights[[#This Row],[Status]]&lt;&gt;"Delayed","",IF(Flights[[#This Row],[Arrival Delay]]&gt;120,"Severe",IF(Flights[[#This Row],[Arrival Delay]]&gt;60,"Major","Moderate")))</f>
        <v/>
      </c>
      <c r="X4844" t="str">
        <f>IF(OR(AND(Flights[[#This Row],[Status]]="Cancelled",Flights[[#This Row],[Cancellation Reason]]="Airline/Carrier"),Flights[[#This Row],[Delay Type]]="Severe"),"Yes","No")</f>
        <v>No</v>
      </c>
    </row>
    <row r="4845" spans="1:24" x14ac:dyDescent="0.25">
      <c r="A4845" s="3">
        <v>42358</v>
      </c>
      <c r="B4845">
        <f>WEEKNUM(Flights[[#This Row],[Date]],2)</f>
        <v>51</v>
      </c>
      <c r="C4845">
        <f>WEEKDAY(Flights[[#This Row],[Date]],2)</f>
        <v>7</v>
      </c>
      <c r="D4845" t="s">
        <v>242</v>
      </c>
      <c r="E4845" t="s">
        <v>1987</v>
      </c>
      <c r="F4845" t="s">
        <v>0</v>
      </c>
      <c r="G4845" t="s">
        <v>31</v>
      </c>
      <c r="H4845" t="str">
        <f>_xlfn.XLOOKUP(Flights[[#This Row],[Destination]],Airports!$A$1:$A$77,Airports!$D$1:$D$77,"Code not found")</f>
        <v>Raleigh</v>
      </c>
      <c r="I4845" t="str" cm="1">
        <f t="array" ref="I4845">_xlfn.XLOOKUP(Flights[[#This Row],[Destination]],_xlfn._TRO_TRAILING(Airports!A:A),_xlfn._TRO_TRAILING(Airports!E:E),"Code not found")</f>
        <v>NC</v>
      </c>
      <c r="J4845" s="1">
        <v>0.88888888888888884</v>
      </c>
      <c r="K4845">
        <f>HOUR(Flights[[#This Row],[Scheduled Departure]])</f>
        <v>21</v>
      </c>
      <c r="L4845" s="1">
        <v>0.90138888888888891</v>
      </c>
      <c r="M4845">
        <v>18</v>
      </c>
      <c r="N4845">
        <v>268</v>
      </c>
      <c r="O4845" s="14">
        <f>Flights[[#This Row],[Length (min)]]/60</f>
        <v>4.4666666666666668</v>
      </c>
      <c r="P4845">
        <v>2239</v>
      </c>
      <c r="Q4845" s="17">
        <f>IFERROR(Flights[[#This Row],[Distance]]/Flights[[#This Row],[Length (hr)]],"")</f>
        <v>501.26865671641792</v>
      </c>
      <c r="R4845" s="1">
        <v>0.21319444444444444</v>
      </c>
      <c r="S4845" s="1">
        <v>0.21249999999999999</v>
      </c>
      <c r="T4845">
        <v>-1</v>
      </c>
      <c r="U4845" t="str">
        <f>IF(Flights[[#This Row],[Arrival Delay]]="","Cancelled",IF(Flights[[#This Row],[Arrival Delay]]&gt;15,"Delayed","On time"))</f>
        <v>On time</v>
      </c>
      <c r="V4845" t="str">
        <f>IF(Flights[[#This Row],[Status]]&lt;&gt;"Delayed","",IF(Flights[[#This Row],[Arrival Delay]]&gt;120,"Severe",IF(Flights[[#This Row],[Arrival Delay]]&gt;60,"Major","Moderate")))</f>
        <v/>
      </c>
      <c r="X4845" t="str">
        <f>IF(OR(AND(Flights[[#This Row],[Status]]="Cancelled",Flights[[#This Row],[Cancellation Reason]]="Airline/Carrier"),Flights[[#This Row],[Delay Type]]="Severe"),"Yes","No")</f>
        <v>No</v>
      </c>
    </row>
    <row r="4846" spans="1:24" x14ac:dyDescent="0.25">
      <c r="A4846" s="3">
        <v>42358</v>
      </c>
      <c r="B4846">
        <f>WEEKNUM(Flights[[#This Row],[Date]],2)</f>
        <v>51</v>
      </c>
      <c r="C4846">
        <f>WEEKDAY(Flights[[#This Row],[Date]],2)</f>
        <v>7</v>
      </c>
      <c r="D4846" t="s">
        <v>1958</v>
      </c>
      <c r="E4846" t="s">
        <v>1994</v>
      </c>
      <c r="F4846" t="s">
        <v>0</v>
      </c>
      <c r="G4846" t="s">
        <v>15</v>
      </c>
      <c r="H4846" t="str">
        <f>_xlfn.XLOOKUP(Flights[[#This Row],[Destination]],Airports!$A$1:$A$77,Airports!$D$1:$D$77,"Code not found")</f>
        <v>Las Vegas</v>
      </c>
      <c r="I4846" t="str" cm="1">
        <f t="array" ref="I4846">_xlfn.XLOOKUP(Flights[[#This Row],[Destination]],_xlfn._TRO_TRAILING(Airports!A:A),_xlfn._TRO_TRAILING(Airports!E:E),"Code not found")</f>
        <v>NV</v>
      </c>
      <c r="J4846" s="1">
        <v>0.94791666666666663</v>
      </c>
      <c r="K4846">
        <f>HOUR(Flights[[#This Row],[Scheduled Departure]])</f>
        <v>22</v>
      </c>
      <c r="L4846" s="1">
        <v>0.94652777777777775</v>
      </c>
      <c r="M4846">
        <v>-2</v>
      </c>
      <c r="N4846">
        <v>73</v>
      </c>
      <c r="O4846" s="14">
        <f>Flights[[#This Row],[Length (min)]]/60</f>
        <v>1.2166666666666666</v>
      </c>
      <c r="P4846">
        <v>236</v>
      </c>
      <c r="Q4846" s="17">
        <f>IFERROR(Flights[[#This Row],[Distance]]/Flights[[#This Row],[Length (hr)]],"")</f>
        <v>193.97260273972606</v>
      </c>
      <c r="R4846" s="1">
        <v>0.99930555555555556</v>
      </c>
      <c r="S4846" s="1">
        <v>0.99722222222222223</v>
      </c>
      <c r="T4846">
        <v>-3</v>
      </c>
      <c r="U4846" t="str">
        <f>IF(Flights[[#This Row],[Arrival Delay]]="","Cancelled",IF(Flights[[#This Row],[Arrival Delay]]&gt;15,"Delayed","On time"))</f>
        <v>On time</v>
      </c>
      <c r="V4846" t="str">
        <f>IF(Flights[[#This Row],[Status]]&lt;&gt;"Delayed","",IF(Flights[[#This Row],[Arrival Delay]]&gt;120,"Severe",IF(Flights[[#This Row],[Arrival Delay]]&gt;60,"Major","Moderate")))</f>
        <v/>
      </c>
      <c r="X4846" t="str">
        <f>IF(OR(AND(Flights[[#This Row],[Status]]="Cancelled",Flights[[#This Row],[Cancellation Reason]]="Airline/Carrier"),Flights[[#This Row],[Delay Type]]="Severe"),"Yes","No")</f>
        <v>No</v>
      </c>
    </row>
    <row r="4847" spans="1:24" x14ac:dyDescent="0.25">
      <c r="A4847" s="3">
        <v>42358</v>
      </c>
      <c r="B4847">
        <f>WEEKNUM(Flights[[#This Row],[Date]],2)</f>
        <v>51</v>
      </c>
      <c r="C4847">
        <f>WEEKDAY(Flights[[#This Row],[Date]],2)</f>
        <v>7</v>
      </c>
      <c r="D4847" t="s">
        <v>676</v>
      </c>
      <c r="E4847" t="s">
        <v>1996</v>
      </c>
      <c r="F4847" t="s">
        <v>0</v>
      </c>
      <c r="G4847" t="s">
        <v>12</v>
      </c>
      <c r="H4847" t="str">
        <f>_xlfn.XLOOKUP(Flights[[#This Row],[Destination]],Airports!$A$1:$A$77,Airports!$D$1:$D$77,"Code not found")</f>
        <v>New York</v>
      </c>
      <c r="I4847" t="str" cm="1">
        <f t="array" ref="I4847">_xlfn.XLOOKUP(Flights[[#This Row],[Destination]],_xlfn._TRO_TRAILING(Airports!A:A),_xlfn._TRO_TRAILING(Airports!E:E),"Code not found")</f>
        <v>NY</v>
      </c>
      <c r="J4847" s="1">
        <v>0.96527777777777779</v>
      </c>
      <c r="K4847">
        <f>HOUR(Flights[[#This Row],[Scheduled Departure]])</f>
        <v>23</v>
      </c>
      <c r="L4847" s="1">
        <v>0.98472222222222228</v>
      </c>
      <c r="M4847">
        <v>28</v>
      </c>
      <c r="N4847">
        <v>306</v>
      </c>
      <c r="O4847" s="14">
        <f>Flights[[#This Row],[Length (min)]]/60</f>
        <v>5.0999999999999996</v>
      </c>
      <c r="P4847">
        <v>2475</v>
      </c>
      <c r="Q4847" s="17">
        <f>IFERROR(Flights[[#This Row],[Distance]]/Flights[[#This Row],[Length (hr)]],"")</f>
        <v>485.29411764705884</v>
      </c>
      <c r="R4847" s="1">
        <v>0.3125</v>
      </c>
      <c r="S4847" s="1">
        <v>0.32222222222222224</v>
      </c>
      <c r="T4847">
        <v>14</v>
      </c>
      <c r="U4847" t="str">
        <f>IF(Flights[[#This Row],[Arrival Delay]]="","Cancelled",IF(Flights[[#This Row],[Arrival Delay]]&gt;15,"Delayed","On time"))</f>
        <v>On time</v>
      </c>
      <c r="V4847" t="str">
        <f>IF(Flights[[#This Row],[Status]]&lt;&gt;"Delayed","",IF(Flights[[#This Row],[Arrival Delay]]&gt;120,"Severe",IF(Flights[[#This Row],[Arrival Delay]]&gt;60,"Major","Moderate")))</f>
        <v/>
      </c>
      <c r="X4847" t="str">
        <f>IF(OR(AND(Flights[[#This Row],[Status]]="Cancelled",Flights[[#This Row],[Cancellation Reason]]="Airline/Carrier"),Flights[[#This Row],[Delay Type]]="Severe"),"Yes","No")</f>
        <v>No</v>
      </c>
    </row>
    <row r="4848" spans="1:24" x14ac:dyDescent="0.25">
      <c r="A4848" s="3">
        <v>42358</v>
      </c>
      <c r="B4848">
        <f>WEEKNUM(Flights[[#This Row],[Date]],2)</f>
        <v>51</v>
      </c>
      <c r="C4848">
        <f>WEEKDAY(Flights[[#This Row],[Date]],2)</f>
        <v>7</v>
      </c>
      <c r="D4848" t="s">
        <v>781</v>
      </c>
      <c r="E4848" t="s">
        <v>1990</v>
      </c>
      <c r="F4848" t="s">
        <v>0</v>
      </c>
      <c r="G4848" t="s">
        <v>16</v>
      </c>
      <c r="H4848" t="str">
        <f>_xlfn.XLOOKUP(Flights[[#This Row],[Destination]],Airports!$A$1:$A$77,Airports!$D$1:$D$77,"Code not found")</f>
        <v>Dulles</v>
      </c>
      <c r="I4848" t="str" cm="1">
        <f t="array" ref="I4848">_xlfn.XLOOKUP(Flights[[#This Row],[Destination]],_xlfn._TRO_TRAILING(Airports!A:A),_xlfn._TRO_TRAILING(Airports!E:E),"Code not found")</f>
        <v>VA</v>
      </c>
      <c r="J4848" s="1">
        <v>0.97013888888888888</v>
      </c>
      <c r="K4848">
        <f>HOUR(Flights[[#This Row],[Scheduled Departure]])</f>
        <v>23</v>
      </c>
      <c r="L4848" s="1">
        <v>0.97013888888888888</v>
      </c>
      <c r="M4848">
        <v>0</v>
      </c>
      <c r="N4848">
        <v>273</v>
      </c>
      <c r="O4848" s="14">
        <f>Flights[[#This Row],[Length (min)]]/60</f>
        <v>4.55</v>
      </c>
      <c r="P4848">
        <v>2288</v>
      </c>
      <c r="Q4848" s="17">
        <f>IFERROR(Flights[[#This Row],[Distance]]/Flights[[#This Row],[Length (hr)]],"")</f>
        <v>502.85714285714289</v>
      </c>
      <c r="R4848" s="1">
        <v>0.2951388888888889</v>
      </c>
      <c r="S4848" s="1">
        <v>0.28472222222222221</v>
      </c>
      <c r="T4848">
        <v>-15</v>
      </c>
      <c r="U4848" t="str">
        <f>IF(Flights[[#This Row],[Arrival Delay]]="","Cancelled",IF(Flights[[#This Row],[Arrival Delay]]&gt;15,"Delayed","On time"))</f>
        <v>On time</v>
      </c>
      <c r="V4848" t="str">
        <f>IF(Flights[[#This Row],[Status]]&lt;&gt;"Delayed","",IF(Flights[[#This Row],[Arrival Delay]]&gt;120,"Severe",IF(Flights[[#This Row],[Arrival Delay]]&gt;60,"Major","Moderate")))</f>
        <v/>
      </c>
      <c r="X4848" t="str">
        <f>IF(OR(AND(Flights[[#This Row],[Status]]="Cancelled",Flights[[#This Row],[Cancellation Reason]]="Airline/Carrier"),Flights[[#This Row],[Delay Type]]="Severe"),"Yes","No")</f>
        <v>No</v>
      </c>
    </row>
    <row r="4849" spans="1:24" x14ac:dyDescent="0.25">
      <c r="A4849" s="3">
        <v>42358</v>
      </c>
      <c r="B4849">
        <f>WEEKNUM(Flights[[#This Row],[Date]],2)</f>
        <v>51</v>
      </c>
      <c r="C4849">
        <f>WEEKDAY(Flights[[#This Row],[Date]],2)</f>
        <v>7</v>
      </c>
      <c r="D4849" t="s">
        <v>1922</v>
      </c>
      <c r="E4849" t="s">
        <v>1991</v>
      </c>
      <c r="F4849" t="s">
        <v>0</v>
      </c>
      <c r="G4849" t="s">
        <v>248</v>
      </c>
      <c r="H4849" t="str">
        <f>_xlfn.XLOOKUP(Flights[[#This Row],[Destination]],Airports!$A$1:$A$77,Airports!$D$1:$D$77,"Code not found")</f>
        <v>Anchorage</v>
      </c>
      <c r="I4849" t="str" cm="1">
        <f t="array" ref="I4849">_xlfn.XLOOKUP(Flights[[#This Row],[Destination]],_xlfn._TRO_TRAILING(Airports!A:A),_xlfn._TRO_TRAILING(Airports!E:E),"Code not found")</f>
        <v>AK</v>
      </c>
      <c r="J4849" s="1">
        <v>0.99652777777777779</v>
      </c>
      <c r="K4849">
        <f>HOUR(Flights[[#This Row],[Scheduled Departure]])</f>
        <v>23</v>
      </c>
      <c r="L4849" s="1">
        <v>0.99583333333333335</v>
      </c>
      <c r="M4849">
        <v>-1</v>
      </c>
      <c r="N4849">
        <v>336</v>
      </c>
      <c r="O4849" s="14">
        <f>Flights[[#This Row],[Length (min)]]/60</f>
        <v>5.6</v>
      </c>
      <c r="P4849">
        <v>2345</v>
      </c>
      <c r="Q4849" s="17">
        <f>IFERROR(Flights[[#This Row],[Distance]]/Flights[[#This Row],[Length (hr)]],"")</f>
        <v>418.75</v>
      </c>
      <c r="R4849" s="1">
        <v>0.19791666666666666</v>
      </c>
      <c r="S4849" s="1">
        <v>0.1875</v>
      </c>
      <c r="T4849">
        <v>-15</v>
      </c>
      <c r="U4849" t="str">
        <f>IF(Flights[[#This Row],[Arrival Delay]]="","Cancelled",IF(Flights[[#This Row],[Arrival Delay]]&gt;15,"Delayed","On time"))</f>
        <v>On time</v>
      </c>
      <c r="V4849" t="str">
        <f>IF(Flights[[#This Row],[Status]]&lt;&gt;"Delayed","",IF(Flights[[#This Row],[Arrival Delay]]&gt;120,"Severe",IF(Flights[[#This Row],[Arrival Delay]]&gt;60,"Major","Moderate")))</f>
        <v/>
      </c>
      <c r="X4849" t="str">
        <f>IF(OR(AND(Flights[[#This Row],[Status]]="Cancelled",Flights[[#This Row],[Cancellation Reason]]="Airline/Carrier"),Flights[[#This Row],[Delay Type]]="Severe"),"Yes","No")</f>
        <v>No</v>
      </c>
    </row>
    <row r="4850" spans="1:24" x14ac:dyDescent="0.25">
      <c r="A4850" s="3">
        <v>42358</v>
      </c>
      <c r="B4850">
        <f>WEEKNUM(Flights[[#This Row],[Date]],2)</f>
        <v>51</v>
      </c>
      <c r="C4850">
        <f>WEEKDAY(Flights[[#This Row],[Date]],2)</f>
        <v>7</v>
      </c>
      <c r="D4850" t="s">
        <v>1979</v>
      </c>
      <c r="E4850" t="s">
        <v>1994</v>
      </c>
      <c r="F4850" t="s">
        <v>0</v>
      </c>
      <c r="G4850" t="s">
        <v>7</v>
      </c>
      <c r="H4850" t="str">
        <f>_xlfn.XLOOKUP(Flights[[#This Row],[Destination]],Airports!$A$1:$A$77,Airports!$D$1:$D$77,"Code not found")</f>
        <v>Austin</v>
      </c>
      <c r="I4850" t="str" cm="1">
        <f t="array" ref="I4850">_xlfn.XLOOKUP(Flights[[#This Row],[Destination]],_xlfn._TRO_TRAILING(Airports!A:A),_xlfn._TRO_TRAILING(Airports!E:E),"Code not found")</f>
        <v>TX</v>
      </c>
      <c r="J4850" s="1">
        <v>0.99930555555555556</v>
      </c>
      <c r="K4850">
        <f>HOUR(Flights[[#This Row],[Scheduled Departure]])</f>
        <v>23</v>
      </c>
      <c r="L4850" s="1">
        <v>0.99722222222222223</v>
      </c>
      <c r="M4850">
        <v>-3</v>
      </c>
      <c r="N4850">
        <v>177</v>
      </c>
      <c r="O4850" s="14">
        <f>Flights[[#This Row],[Length (min)]]/60</f>
        <v>2.95</v>
      </c>
      <c r="P4850">
        <v>1242</v>
      </c>
      <c r="Q4850" s="17">
        <f>IFERROR(Flights[[#This Row],[Distance]]/Flights[[#This Row],[Length (hr)]],"")</f>
        <v>421.01694915254234</v>
      </c>
      <c r="R4850" s="1">
        <v>0.20555555555555555</v>
      </c>
      <c r="S4850" s="1">
        <v>0.20347222222222222</v>
      </c>
      <c r="T4850">
        <v>-3</v>
      </c>
      <c r="U4850" t="str">
        <f>IF(Flights[[#This Row],[Arrival Delay]]="","Cancelled",IF(Flights[[#This Row],[Arrival Delay]]&gt;15,"Delayed","On time"))</f>
        <v>On time</v>
      </c>
      <c r="V4850" t="str">
        <f>IF(Flights[[#This Row],[Status]]&lt;&gt;"Delayed","",IF(Flights[[#This Row],[Arrival Delay]]&gt;120,"Severe",IF(Flights[[#This Row],[Arrival Delay]]&gt;60,"Major","Moderate")))</f>
        <v/>
      </c>
      <c r="X4850" t="str">
        <f>IF(OR(AND(Flights[[#This Row],[Status]]="Cancelled",Flights[[#This Row],[Cancellation Reason]]="Airline/Carrier"),Flights[[#This Row],[Delay Type]]="Severe"),"Yes","No")</f>
        <v>No</v>
      </c>
    </row>
    <row r="4851" spans="1:24" x14ac:dyDescent="0.25">
      <c r="A4851" s="3">
        <v>42359</v>
      </c>
      <c r="B4851">
        <f>WEEKNUM(Flights[[#This Row],[Date]],2)</f>
        <v>52</v>
      </c>
      <c r="C4851">
        <f>WEEKDAY(Flights[[#This Row],[Date]],2)</f>
        <v>1</v>
      </c>
      <c r="D4851" t="s">
        <v>1862</v>
      </c>
      <c r="E4851" t="s">
        <v>1989</v>
      </c>
      <c r="F4851" t="s">
        <v>0</v>
      </c>
      <c r="G4851" t="s">
        <v>12</v>
      </c>
      <c r="H4851" t="str">
        <f>_xlfn.XLOOKUP(Flights[[#This Row],[Destination]],Airports!$A$1:$A$77,Airports!$D$1:$D$77,"Code not found")</f>
        <v>New York</v>
      </c>
      <c r="I4851" t="str" cm="1">
        <f t="array" ref="I4851">_xlfn.XLOOKUP(Flights[[#This Row],[Destination]],_xlfn._TRO_TRAILING(Airports!A:A),_xlfn._TRO_TRAILING(Airports!E:E),"Code not found")</f>
        <v>NY</v>
      </c>
      <c r="J4851" s="1">
        <v>0.3125</v>
      </c>
      <c r="K4851">
        <f>HOUR(Flights[[#This Row],[Scheduled Departure]])</f>
        <v>7</v>
      </c>
      <c r="L4851" s="1">
        <v>0.3125</v>
      </c>
      <c r="M4851">
        <v>0</v>
      </c>
      <c r="N4851">
        <v>313</v>
      </c>
      <c r="O4851" s="14">
        <f>Flights[[#This Row],[Length (min)]]/60</f>
        <v>5.2166666666666668</v>
      </c>
      <c r="P4851">
        <v>2475</v>
      </c>
      <c r="Q4851" s="17">
        <f>IFERROR(Flights[[#This Row],[Distance]]/Flights[[#This Row],[Length (hr)]],"")</f>
        <v>474.44089456869011</v>
      </c>
      <c r="R4851" s="1">
        <v>0.66249999999999998</v>
      </c>
      <c r="S4851" s="1">
        <v>0.65486111111111112</v>
      </c>
      <c r="T4851">
        <v>-11</v>
      </c>
      <c r="U4851" t="str">
        <f>IF(Flights[[#This Row],[Arrival Delay]]="","Cancelled",IF(Flights[[#This Row],[Arrival Delay]]&gt;15,"Delayed","On time"))</f>
        <v>On time</v>
      </c>
      <c r="V4851" t="str">
        <f>IF(Flights[[#This Row],[Status]]&lt;&gt;"Delayed","",IF(Flights[[#This Row],[Arrival Delay]]&gt;120,"Severe",IF(Flights[[#This Row],[Arrival Delay]]&gt;60,"Major","Moderate")))</f>
        <v/>
      </c>
      <c r="X4851" t="str">
        <f>IF(OR(AND(Flights[[#This Row],[Status]]="Cancelled",Flights[[#This Row],[Cancellation Reason]]="Airline/Carrier"),Flights[[#This Row],[Delay Type]]="Severe"),"Yes","No")</f>
        <v>No</v>
      </c>
    </row>
    <row r="4852" spans="1:24" x14ac:dyDescent="0.25">
      <c r="A4852" s="3">
        <v>42359</v>
      </c>
      <c r="B4852">
        <f>WEEKNUM(Flights[[#This Row],[Date]],2)</f>
        <v>52</v>
      </c>
      <c r="C4852">
        <f>WEEKDAY(Flights[[#This Row],[Date]],2)</f>
        <v>1</v>
      </c>
      <c r="D4852" t="s">
        <v>579</v>
      </c>
      <c r="E4852" t="s">
        <v>1993</v>
      </c>
      <c r="F4852" t="s">
        <v>0</v>
      </c>
      <c r="G4852" t="s">
        <v>293</v>
      </c>
      <c r="H4852" t="str">
        <f>_xlfn.XLOOKUP(Flights[[#This Row],[Destination]],Airports!$A$1:$A$77,Airports!$D$1:$D$77,"Code not found")</f>
        <v>Houston</v>
      </c>
      <c r="I4852" t="str" cm="1">
        <f t="array" ref="I4852">_xlfn.XLOOKUP(Flights[[#This Row],[Destination]],_xlfn._TRO_TRAILING(Airports!A:A),_xlfn._TRO_TRAILING(Airports!E:E),"Code not found")</f>
        <v>TX</v>
      </c>
      <c r="J4852" s="1">
        <v>0.35138888888888886</v>
      </c>
      <c r="K4852">
        <f>HOUR(Flights[[#This Row],[Scheduled Departure]])</f>
        <v>8</v>
      </c>
      <c r="L4852" s="1">
        <v>0.36527777777777776</v>
      </c>
      <c r="M4852">
        <v>20</v>
      </c>
      <c r="N4852">
        <v>180</v>
      </c>
      <c r="O4852" s="14">
        <f>Flights[[#This Row],[Length (min)]]/60</f>
        <v>3</v>
      </c>
      <c r="P4852">
        <v>1379</v>
      </c>
      <c r="Q4852" s="17">
        <f>IFERROR(Flights[[#This Row],[Distance]]/Flights[[#This Row],[Length (hr)]],"")</f>
        <v>459.66666666666669</v>
      </c>
      <c r="R4852" s="1">
        <v>0.57013888888888886</v>
      </c>
      <c r="S4852" s="1">
        <v>0.57361111111111107</v>
      </c>
      <c r="T4852">
        <v>5</v>
      </c>
      <c r="U4852" t="str">
        <f>IF(Flights[[#This Row],[Arrival Delay]]="","Cancelled",IF(Flights[[#This Row],[Arrival Delay]]&gt;15,"Delayed","On time"))</f>
        <v>On time</v>
      </c>
      <c r="V4852" t="str">
        <f>IF(Flights[[#This Row],[Status]]&lt;&gt;"Delayed","",IF(Flights[[#This Row],[Arrival Delay]]&gt;120,"Severe",IF(Flights[[#This Row],[Arrival Delay]]&gt;60,"Major","Moderate")))</f>
        <v/>
      </c>
      <c r="X4852" t="str">
        <f>IF(OR(AND(Flights[[#This Row],[Status]]="Cancelled",Flights[[#This Row],[Cancellation Reason]]="Airline/Carrier"),Flights[[#This Row],[Delay Type]]="Severe"),"Yes","No")</f>
        <v>No</v>
      </c>
    </row>
    <row r="4853" spans="1:24" x14ac:dyDescent="0.25">
      <c r="A4853" s="3">
        <v>42359</v>
      </c>
      <c r="B4853">
        <f>WEEKNUM(Flights[[#This Row],[Date]],2)</f>
        <v>52</v>
      </c>
      <c r="C4853">
        <f>WEEKDAY(Flights[[#This Row],[Date]],2)</f>
        <v>1</v>
      </c>
      <c r="D4853" t="s">
        <v>1866</v>
      </c>
      <c r="E4853" t="s">
        <v>1995</v>
      </c>
      <c r="F4853" t="s">
        <v>0</v>
      </c>
      <c r="G4853" t="s">
        <v>26</v>
      </c>
      <c r="H4853" t="str">
        <f>_xlfn.XLOOKUP(Flights[[#This Row],[Destination]],Airports!$A$1:$A$77,Airports!$D$1:$D$77,"Code not found")</f>
        <v>Atlanta</v>
      </c>
      <c r="I4853" t="str" cm="1">
        <f t="array" ref="I4853">_xlfn.XLOOKUP(Flights[[#This Row],[Destination]],_xlfn._TRO_TRAILING(Airports!A:A),_xlfn._TRO_TRAILING(Airports!E:E),"Code not found")</f>
        <v>GA</v>
      </c>
      <c r="J4853" s="1">
        <v>0.38194444444444442</v>
      </c>
      <c r="K4853">
        <f>HOUR(Flights[[#This Row],[Scheduled Departure]])</f>
        <v>9</v>
      </c>
      <c r="L4853" s="1">
        <v>0.38819444444444445</v>
      </c>
      <c r="M4853">
        <v>9</v>
      </c>
      <c r="N4853">
        <v>232</v>
      </c>
      <c r="O4853" s="14">
        <f>Flights[[#This Row],[Length (min)]]/60</f>
        <v>3.8666666666666667</v>
      </c>
      <c r="P4853">
        <v>1947</v>
      </c>
      <c r="Q4853" s="17">
        <f>IFERROR(Flights[[#This Row],[Distance]]/Flights[[#This Row],[Length (hr)]],"")</f>
        <v>503.5344827586207</v>
      </c>
      <c r="R4853" s="1">
        <v>0.68055555555555558</v>
      </c>
      <c r="S4853" s="1">
        <v>0.6743055555555556</v>
      </c>
      <c r="T4853">
        <v>-9</v>
      </c>
      <c r="U4853" t="str">
        <f>IF(Flights[[#This Row],[Arrival Delay]]="","Cancelled",IF(Flights[[#This Row],[Arrival Delay]]&gt;15,"Delayed","On time"))</f>
        <v>On time</v>
      </c>
      <c r="V4853" t="str">
        <f>IF(Flights[[#This Row],[Status]]&lt;&gt;"Delayed","",IF(Flights[[#This Row],[Arrival Delay]]&gt;120,"Severe",IF(Flights[[#This Row],[Arrival Delay]]&gt;60,"Major","Moderate")))</f>
        <v/>
      </c>
      <c r="X4853" t="str">
        <f>IF(OR(AND(Flights[[#This Row],[Status]]="Cancelled",Flights[[#This Row],[Cancellation Reason]]="Airline/Carrier"),Flights[[#This Row],[Delay Type]]="Severe"),"Yes","No")</f>
        <v>No</v>
      </c>
    </row>
    <row r="4854" spans="1:24" x14ac:dyDescent="0.25">
      <c r="A4854" s="3">
        <v>42359</v>
      </c>
      <c r="B4854">
        <f>WEEKNUM(Flights[[#This Row],[Date]],2)</f>
        <v>52</v>
      </c>
      <c r="C4854">
        <f>WEEKDAY(Flights[[#This Row],[Date]],2)</f>
        <v>1</v>
      </c>
      <c r="D4854" t="s">
        <v>1933</v>
      </c>
      <c r="E4854" t="s">
        <v>1994</v>
      </c>
      <c r="F4854" t="s">
        <v>0</v>
      </c>
      <c r="G4854" t="s">
        <v>9</v>
      </c>
      <c r="H4854" t="str">
        <f>_xlfn.XLOOKUP(Flights[[#This Row],[Destination]],Airports!$A$1:$A$77,Airports!$D$1:$D$77,"Code not found")</f>
        <v>San Francisco</v>
      </c>
      <c r="I4854" t="str" cm="1">
        <f t="array" ref="I4854">_xlfn.XLOOKUP(Flights[[#This Row],[Destination]],_xlfn._TRO_TRAILING(Airports!A:A),_xlfn._TRO_TRAILING(Airports!E:E),"Code not found")</f>
        <v>CA</v>
      </c>
      <c r="J4854" s="1">
        <v>0.48541666666666666</v>
      </c>
      <c r="K4854">
        <f>HOUR(Flights[[#This Row],[Scheduled Departure]])</f>
        <v>11</v>
      </c>
      <c r="L4854" s="1">
        <v>0.55000000000000004</v>
      </c>
      <c r="M4854">
        <v>93</v>
      </c>
      <c r="N4854">
        <v>155</v>
      </c>
      <c r="O4854" s="14">
        <f>Flights[[#This Row],[Length (min)]]/60</f>
        <v>2.5833333333333335</v>
      </c>
      <c r="P4854">
        <v>337</v>
      </c>
      <c r="Q4854" s="17">
        <f>IFERROR(Flights[[#This Row],[Distance]]/Flights[[#This Row],[Length (hr)]],"")</f>
        <v>130.45161290322579</v>
      </c>
      <c r="R4854" s="1">
        <v>0.54861111111111116</v>
      </c>
      <c r="S4854" s="1">
        <v>0.65763888888888888</v>
      </c>
      <c r="T4854">
        <v>157</v>
      </c>
      <c r="U4854" t="str">
        <f>IF(Flights[[#This Row],[Arrival Delay]]="","Cancelled",IF(Flights[[#This Row],[Arrival Delay]]&gt;15,"Delayed","On time"))</f>
        <v>Delayed</v>
      </c>
      <c r="V4854" t="str">
        <f>IF(Flights[[#This Row],[Status]]&lt;&gt;"Delayed","",IF(Flights[[#This Row],[Arrival Delay]]&gt;120,"Severe",IF(Flights[[#This Row],[Arrival Delay]]&gt;60,"Major","Moderate")))</f>
        <v>Severe</v>
      </c>
      <c r="X4854" t="str">
        <f>IF(OR(AND(Flights[[#This Row],[Status]]="Cancelled",Flights[[#This Row],[Cancellation Reason]]="Airline/Carrier"),Flights[[#This Row],[Delay Type]]="Severe"),"Yes","No")</f>
        <v>Yes</v>
      </c>
    </row>
    <row r="4855" spans="1:24" x14ac:dyDescent="0.25">
      <c r="A4855" s="3">
        <v>42359</v>
      </c>
      <c r="B4855">
        <f>WEEKNUM(Flights[[#This Row],[Date]],2)</f>
        <v>52</v>
      </c>
      <c r="C4855">
        <f>WEEKDAY(Flights[[#This Row],[Date]],2)</f>
        <v>1</v>
      </c>
      <c r="D4855" t="s">
        <v>494</v>
      </c>
      <c r="E4855" t="s">
        <v>1996</v>
      </c>
      <c r="F4855" t="s">
        <v>0</v>
      </c>
      <c r="G4855" t="s">
        <v>270</v>
      </c>
      <c r="H4855" t="str">
        <f>_xlfn.XLOOKUP(Flights[[#This Row],[Destination]],Airports!$A$1:$A$77,Airports!$D$1:$D$77,"Code not found")</f>
        <v>Dallas</v>
      </c>
      <c r="I4855" t="str" cm="1">
        <f t="array" ref="I4855">_xlfn.XLOOKUP(Flights[[#This Row],[Destination]],_xlfn._TRO_TRAILING(Airports!A:A),_xlfn._TRO_TRAILING(Airports!E:E),"Code not found")</f>
        <v>TX</v>
      </c>
      <c r="J4855" s="1">
        <v>0.50694444444444442</v>
      </c>
      <c r="K4855">
        <f>HOUR(Flights[[#This Row],[Scheduled Departure]])</f>
        <v>12</v>
      </c>
      <c r="L4855" s="1">
        <v>0.51875000000000004</v>
      </c>
      <c r="M4855">
        <v>17</v>
      </c>
      <c r="N4855">
        <v>210</v>
      </c>
      <c r="O4855" s="14">
        <f>Flights[[#This Row],[Length (min)]]/60</f>
        <v>3.5</v>
      </c>
      <c r="P4855">
        <v>1246</v>
      </c>
      <c r="Q4855" s="17">
        <f>IFERROR(Flights[[#This Row],[Distance]]/Flights[[#This Row],[Length (hr)]],"")</f>
        <v>356</v>
      </c>
      <c r="R4855" s="1">
        <v>0.71527777777777779</v>
      </c>
      <c r="S4855" s="1">
        <v>0.74791666666666667</v>
      </c>
      <c r="T4855">
        <v>47</v>
      </c>
      <c r="U4855" t="str">
        <f>IF(Flights[[#This Row],[Arrival Delay]]="","Cancelled",IF(Flights[[#This Row],[Arrival Delay]]&gt;15,"Delayed","On time"))</f>
        <v>Delayed</v>
      </c>
      <c r="V4855" t="str">
        <f>IF(Flights[[#This Row],[Status]]&lt;&gt;"Delayed","",IF(Flights[[#This Row],[Arrival Delay]]&gt;120,"Severe",IF(Flights[[#This Row],[Arrival Delay]]&gt;60,"Major","Moderate")))</f>
        <v>Moderate</v>
      </c>
      <c r="X4855" t="str">
        <f>IF(OR(AND(Flights[[#This Row],[Status]]="Cancelled",Flights[[#This Row],[Cancellation Reason]]="Airline/Carrier"),Flights[[#This Row],[Delay Type]]="Severe"),"Yes","No")</f>
        <v>No</v>
      </c>
    </row>
    <row r="4856" spans="1:24" x14ac:dyDescent="0.25">
      <c r="A4856" s="3">
        <v>42359</v>
      </c>
      <c r="B4856">
        <f>WEEKNUM(Flights[[#This Row],[Date]],2)</f>
        <v>52</v>
      </c>
      <c r="C4856">
        <f>WEEKDAY(Flights[[#This Row],[Date]],2)</f>
        <v>1</v>
      </c>
      <c r="D4856" t="s">
        <v>498</v>
      </c>
      <c r="E4856" t="s">
        <v>1989</v>
      </c>
      <c r="F4856" t="s">
        <v>0</v>
      </c>
      <c r="G4856" t="s">
        <v>268</v>
      </c>
      <c r="H4856" t="str">
        <f>_xlfn.XLOOKUP(Flights[[#This Row],[Destination]],Airports!$A$1:$A$77,Airports!$D$1:$D$77,"Code not found")</f>
        <v>Convington</v>
      </c>
      <c r="I4856" t="str" cm="1">
        <f t="array" ref="I4856">_xlfn.XLOOKUP(Flights[[#This Row],[Destination]],_xlfn._TRO_TRAILING(Airports!A:A),_xlfn._TRO_TRAILING(Airports!E:E),"Code not found")</f>
        <v>KY</v>
      </c>
      <c r="J4856" s="1">
        <v>0.51736111111111116</v>
      </c>
      <c r="K4856">
        <f>HOUR(Flights[[#This Row],[Scheduled Departure]])</f>
        <v>12</v>
      </c>
      <c r="L4856" s="1">
        <v>0.51736111111111116</v>
      </c>
      <c r="M4856">
        <v>0</v>
      </c>
      <c r="N4856">
        <v>237</v>
      </c>
      <c r="O4856" s="14">
        <f>Flights[[#This Row],[Length (min)]]/60</f>
        <v>3.95</v>
      </c>
      <c r="P4856">
        <v>1900</v>
      </c>
      <c r="Q4856" s="17">
        <f>IFERROR(Flights[[#This Row],[Distance]]/Flights[[#This Row],[Length (hr)]],"")</f>
        <v>481.01265822784808</v>
      </c>
      <c r="R4856" s="1">
        <v>0.80902777777777779</v>
      </c>
      <c r="S4856" s="1">
        <v>0.80694444444444446</v>
      </c>
      <c r="T4856">
        <v>-3</v>
      </c>
      <c r="U4856" t="str">
        <f>IF(Flights[[#This Row],[Arrival Delay]]="","Cancelled",IF(Flights[[#This Row],[Arrival Delay]]&gt;15,"Delayed","On time"))</f>
        <v>On time</v>
      </c>
      <c r="V4856" t="str">
        <f>IF(Flights[[#This Row],[Status]]&lt;&gt;"Delayed","",IF(Flights[[#This Row],[Arrival Delay]]&gt;120,"Severe",IF(Flights[[#This Row],[Arrival Delay]]&gt;60,"Major","Moderate")))</f>
        <v/>
      </c>
      <c r="X4856" t="str">
        <f>IF(OR(AND(Flights[[#This Row],[Status]]="Cancelled",Flights[[#This Row],[Cancellation Reason]]="Airline/Carrier"),Flights[[#This Row],[Delay Type]]="Severe"),"Yes","No")</f>
        <v>No</v>
      </c>
    </row>
    <row r="4857" spans="1:24" x14ac:dyDescent="0.25">
      <c r="A4857" s="3">
        <v>42359</v>
      </c>
      <c r="B4857">
        <f>WEEKNUM(Flights[[#This Row],[Date]],2)</f>
        <v>52</v>
      </c>
      <c r="C4857">
        <f>WEEKDAY(Flights[[#This Row],[Date]],2)</f>
        <v>1</v>
      </c>
      <c r="D4857" t="s">
        <v>72</v>
      </c>
      <c r="E4857" t="s">
        <v>1987</v>
      </c>
      <c r="F4857" t="s">
        <v>0</v>
      </c>
      <c r="G4857" t="s">
        <v>10</v>
      </c>
      <c r="H4857" t="str">
        <f>_xlfn.XLOOKUP(Flights[[#This Row],[Destination]],Airports!$A$1:$A$77,Airports!$D$1:$D$77,"Code not found")</f>
        <v>Boston</v>
      </c>
      <c r="I4857" t="str" cm="1">
        <f t="array" ref="I4857">_xlfn.XLOOKUP(Flights[[#This Row],[Destination]],_xlfn._TRO_TRAILING(Airports!A:A),_xlfn._TRO_TRAILING(Airports!E:E),"Code not found")</f>
        <v>MA</v>
      </c>
      <c r="J4857" s="1">
        <v>0.53819444444444442</v>
      </c>
      <c r="K4857">
        <f>HOUR(Flights[[#This Row],[Scheduled Departure]])</f>
        <v>12</v>
      </c>
      <c r="L4857" s="1">
        <v>0.54166666666666663</v>
      </c>
      <c r="M4857">
        <v>5</v>
      </c>
      <c r="N4857">
        <v>310</v>
      </c>
      <c r="O4857" s="14">
        <f>Flights[[#This Row],[Length (min)]]/60</f>
        <v>5.166666666666667</v>
      </c>
      <c r="P4857">
        <v>2611</v>
      </c>
      <c r="Q4857" s="17">
        <f>IFERROR(Flights[[#This Row],[Distance]]/Flights[[#This Row],[Length (hr)]],"")</f>
        <v>505.35483870967738</v>
      </c>
      <c r="R4857" s="1">
        <v>0.88749999999999996</v>
      </c>
      <c r="S4857" s="1">
        <v>0.88194444444444442</v>
      </c>
      <c r="T4857">
        <v>-8</v>
      </c>
      <c r="U4857" t="str">
        <f>IF(Flights[[#This Row],[Arrival Delay]]="","Cancelled",IF(Flights[[#This Row],[Arrival Delay]]&gt;15,"Delayed","On time"))</f>
        <v>On time</v>
      </c>
      <c r="V4857" t="str">
        <f>IF(Flights[[#This Row],[Status]]&lt;&gt;"Delayed","",IF(Flights[[#This Row],[Arrival Delay]]&gt;120,"Severe",IF(Flights[[#This Row],[Arrival Delay]]&gt;60,"Major","Moderate")))</f>
        <v/>
      </c>
      <c r="X4857" t="str">
        <f>IF(OR(AND(Flights[[#This Row],[Status]]="Cancelled",Flights[[#This Row],[Cancellation Reason]]="Airline/Carrier"),Flights[[#This Row],[Delay Type]]="Severe"),"Yes","No")</f>
        <v>No</v>
      </c>
    </row>
    <row r="4858" spans="1:24" x14ac:dyDescent="0.25">
      <c r="A4858" s="3">
        <v>42359</v>
      </c>
      <c r="B4858">
        <f>WEEKNUM(Flights[[#This Row],[Date]],2)</f>
        <v>52</v>
      </c>
      <c r="C4858">
        <f>WEEKDAY(Flights[[#This Row],[Date]],2)</f>
        <v>1</v>
      </c>
      <c r="D4858" t="s">
        <v>1672</v>
      </c>
      <c r="E4858" t="s">
        <v>1995</v>
      </c>
      <c r="F4858" t="s">
        <v>0</v>
      </c>
      <c r="G4858" t="s">
        <v>29</v>
      </c>
      <c r="H4858" t="str">
        <f>_xlfn.XLOOKUP(Flights[[#This Row],[Destination]],Airports!$A$1:$A$77,Airports!$D$1:$D$77,"Code not found")</f>
        <v>Phoenix</v>
      </c>
      <c r="I4858" t="str" cm="1">
        <f t="array" ref="I4858">_xlfn.XLOOKUP(Flights[[#This Row],[Destination]],_xlfn._TRO_TRAILING(Airports!A:A),_xlfn._TRO_TRAILING(Airports!E:E),"Code not found")</f>
        <v>AZ</v>
      </c>
      <c r="J4858" s="1">
        <v>0.74305555555555558</v>
      </c>
      <c r="K4858">
        <f>HOUR(Flights[[#This Row],[Scheduled Departure]])</f>
        <v>17</v>
      </c>
      <c r="L4858" s="1">
        <v>0.74791666666666667</v>
      </c>
      <c r="M4858">
        <v>7</v>
      </c>
      <c r="N4858">
        <v>187</v>
      </c>
      <c r="O4858" s="14">
        <f>Flights[[#This Row],[Length (min)]]/60</f>
        <v>3.1166666666666667</v>
      </c>
      <c r="P4858">
        <v>370</v>
      </c>
      <c r="Q4858" s="17">
        <f>IFERROR(Flights[[#This Row],[Distance]]/Flights[[#This Row],[Length (hr)]],"")</f>
        <v>118.71657754010695</v>
      </c>
      <c r="R4858" s="1">
        <v>0.84027777777777779</v>
      </c>
      <c r="S4858" s="1">
        <v>0.9194444444444444</v>
      </c>
      <c r="T4858">
        <v>114</v>
      </c>
      <c r="U4858" t="str">
        <f>IF(Flights[[#This Row],[Arrival Delay]]="","Cancelled",IF(Flights[[#This Row],[Arrival Delay]]&gt;15,"Delayed","On time"))</f>
        <v>Delayed</v>
      </c>
      <c r="V4858" t="str">
        <f>IF(Flights[[#This Row],[Status]]&lt;&gt;"Delayed","",IF(Flights[[#This Row],[Arrival Delay]]&gt;120,"Severe",IF(Flights[[#This Row],[Arrival Delay]]&gt;60,"Major","Moderate")))</f>
        <v>Major</v>
      </c>
      <c r="X4858" t="str">
        <f>IF(OR(AND(Flights[[#This Row],[Status]]="Cancelled",Flights[[#This Row],[Cancellation Reason]]="Airline/Carrier"),Flights[[#This Row],[Delay Type]]="Severe"),"Yes","No")</f>
        <v>No</v>
      </c>
    </row>
    <row r="4859" spans="1:24" x14ac:dyDescent="0.25">
      <c r="A4859" s="3">
        <v>42359</v>
      </c>
      <c r="B4859">
        <f>WEEKNUM(Flights[[#This Row],[Date]],2)</f>
        <v>52</v>
      </c>
      <c r="C4859">
        <f>WEEKDAY(Flights[[#This Row],[Date]],2)</f>
        <v>1</v>
      </c>
      <c r="D4859" t="s">
        <v>1709</v>
      </c>
      <c r="E4859" t="s">
        <v>1995</v>
      </c>
      <c r="F4859" t="s">
        <v>0</v>
      </c>
      <c r="G4859" t="s">
        <v>290</v>
      </c>
      <c r="H4859" t="str">
        <f>_xlfn.XLOOKUP(Flights[[#This Row],[Destination]],Airports!$A$1:$A$77,Airports!$D$1:$D$77,"Code not found")</f>
        <v>Houston</v>
      </c>
      <c r="I4859" t="str" cm="1">
        <f t="array" ref="I4859">_xlfn.XLOOKUP(Flights[[#This Row],[Destination]],_xlfn._TRO_TRAILING(Airports!A:A),_xlfn._TRO_TRAILING(Airports!E:E),"Code not found")</f>
        <v>TX</v>
      </c>
      <c r="J4859" s="1">
        <v>0.74652777777777779</v>
      </c>
      <c r="K4859">
        <f>HOUR(Flights[[#This Row],[Scheduled Departure]])</f>
        <v>17</v>
      </c>
      <c r="L4859" s="1">
        <v>0.75</v>
      </c>
      <c r="M4859">
        <v>5</v>
      </c>
      <c r="N4859">
        <v>182</v>
      </c>
      <c r="O4859" s="14">
        <f>Flights[[#This Row],[Length (min)]]/60</f>
        <v>3.0333333333333332</v>
      </c>
      <c r="P4859">
        <v>1390</v>
      </c>
      <c r="Q4859" s="17">
        <f>IFERROR(Flights[[#This Row],[Distance]]/Flights[[#This Row],[Length (hr)]],"")</f>
        <v>458.24175824175825</v>
      </c>
      <c r="R4859" s="1">
        <v>0.95486111111111116</v>
      </c>
      <c r="S4859" s="1">
        <v>0.95972222222222225</v>
      </c>
      <c r="T4859">
        <v>7</v>
      </c>
      <c r="U4859" t="str">
        <f>IF(Flights[[#This Row],[Arrival Delay]]="","Cancelled",IF(Flights[[#This Row],[Arrival Delay]]&gt;15,"Delayed","On time"))</f>
        <v>On time</v>
      </c>
      <c r="V4859" t="str">
        <f>IF(Flights[[#This Row],[Status]]&lt;&gt;"Delayed","",IF(Flights[[#This Row],[Arrival Delay]]&gt;120,"Severe",IF(Flights[[#This Row],[Arrival Delay]]&gt;60,"Major","Moderate")))</f>
        <v/>
      </c>
      <c r="X4859" t="str">
        <f>IF(OR(AND(Flights[[#This Row],[Status]]="Cancelled",Flights[[#This Row],[Cancellation Reason]]="Airline/Carrier"),Flights[[#This Row],[Delay Type]]="Severe"),"Yes","No")</f>
        <v>No</v>
      </c>
    </row>
    <row r="4860" spans="1:24" x14ac:dyDescent="0.25">
      <c r="A4860" s="3">
        <v>42359</v>
      </c>
      <c r="B4860">
        <f>WEEKNUM(Flights[[#This Row],[Date]],2)</f>
        <v>52</v>
      </c>
      <c r="C4860">
        <f>WEEKDAY(Flights[[#This Row],[Date]],2)</f>
        <v>1</v>
      </c>
      <c r="D4860" t="s">
        <v>1849</v>
      </c>
      <c r="E4860" t="s">
        <v>1990</v>
      </c>
      <c r="F4860" t="s">
        <v>0</v>
      </c>
      <c r="G4860" t="s">
        <v>293</v>
      </c>
      <c r="H4860" t="str">
        <f>_xlfn.XLOOKUP(Flights[[#This Row],[Destination]],Airports!$A$1:$A$77,Airports!$D$1:$D$77,"Code not found")</f>
        <v>Houston</v>
      </c>
      <c r="I4860" t="str" cm="1">
        <f t="array" ref="I4860">_xlfn.XLOOKUP(Flights[[#This Row],[Destination]],_xlfn._TRO_TRAILING(Airports!A:A),_xlfn._TRO_TRAILING(Airports!E:E),"Code not found")</f>
        <v>TX</v>
      </c>
      <c r="J4860" s="1">
        <v>0.79374999999999996</v>
      </c>
      <c r="K4860">
        <f>HOUR(Flights[[#This Row],[Scheduled Departure]])</f>
        <v>19</v>
      </c>
      <c r="L4860" s="1">
        <v>0.79097222222222219</v>
      </c>
      <c r="M4860">
        <v>-4</v>
      </c>
      <c r="N4860">
        <v>180</v>
      </c>
      <c r="O4860" s="14">
        <f>Flights[[#This Row],[Length (min)]]/60</f>
        <v>3</v>
      </c>
      <c r="P4860">
        <v>1379</v>
      </c>
      <c r="Q4860" s="17">
        <f>IFERROR(Flights[[#This Row],[Distance]]/Flights[[#This Row],[Length (hr)]],"")</f>
        <v>459.66666666666669</v>
      </c>
      <c r="R4860" s="1">
        <v>1.1111111111111112E-2</v>
      </c>
      <c r="S4860" s="1">
        <v>0.99930555555555556</v>
      </c>
      <c r="T4860">
        <v>-17</v>
      </c>
      <c r="U4860" t="str">
        <f>IF(Flights[[#This Row],[Arrival Delay]]="","Cancelled",IF(Flights[[#This Row],[Arrival Delay]]&gt;15,"Delayed","On time"))</f>
        <v>On time</v>
      </c>
      <c r="V4860" t="str">
        <f>IF(Flights[[#This Row],[Status]]&lt;&gt;"Delayed","",IF(Flights[[#This Row],[Arrival Delay]]&gt;120,"Severe",IF(Flights[[#This Row],[Arrival Delay]]&gt;60,"Major","Moderate")))</f>
        <v/>
      </c>
      <c r="X4860" t="str">
        <f>IF(OR(AND(Flights[[#This Row],[Status]]="Cancelled",Flights[[#This Row],[Cancellation Reason]]="Airline/Carrier"),Flights[[#This Row],[Delay Type]]="Severe"),"Yes","No")</f>
        <v>No</v>
      </c>
    </row>
    <row r="4861" spans="1:24" x14ac:dyDescent="0.25">
      <c r="A4861" s="3">
        <v>42359</v>
      </c>
      <c r="B4861">
        <f>WEEKNUM(Flights[[#This Row],[Date]],2)</f>
        <v>52</v>
      </c>
      <c r="C4861">
        <f>WEEKDAY(Flights[[#This Row],[Date]],2)</f>
        <v>1</v>
      </c>
      <c r="D4861" t="s">
        <v>1917</v>
      </c>
      <c r="E4861" t="s">
        <v>1995</v>
      </c>
      <c r="F4861" t="s">
        <v>0</v>
      </c>
      <c r="G4861" t="s">
        <v>273</v>
      </c>
      <c r="H4861" t="str">
        <f>_xlfn.XLOOKUP(Flights[[#This Row],[Destination]],Airports!$A$1:$A$77,Airports!$D$1:$D$77,"Code not found")</f>
        <v>Denver</v>
      </c>
      <c r="I4861" t="str" cm="1">
        <f t="array" ref="I4861">_xlfn.XLOOKUP(Flights[[#This Row],[Destination]],_xlfn._TRO_TRAILING(Airports!A:A),_xlfn._TRO_TRAILING(Airports!E:E),"Code not found")</f>
        <v>CO</v>
      </c>
      <c r="J4861" s="1">
        <v>0.90625</v>
      </c>
      <c r="K4861">
        <f>HOUR(Flights[[#This Row],[Scheduled Departure]])</f>
        <v>21</v>
      </c>
      <c r="L4861" s="1">
        <v>0.95694444444444449</v>
      </c>
      <c r="M4861">
        <v>73</v>
      </c>
      <c r="N4861">
        <v>133</v>
      </c>
      <c r="O4861" s="14">
        <f>Flights[[#This Row],[Length (min)]]/60</f>
        <v>2.2166666666666668</v>
      </c>
      <c r="P4861">
        <v>862</v>
      </c>
      <c r="Q4861" s="17">
        <f>IFERROR(Flights[[#This Row],[Distance]]/Flights[[#This Row],[Length (hr)]],"")</f>
        <v>388.8721804511278</v>
      </c>
      <c r="R4861" s="1">
        <v>4.1666666666666664E-2</v>
      </c>
      <c r="S4861" s="1">
        <v>9.0972222222222218E-2</v>
      </c>
      <c r="T4861">
        <v>71</v>
      </c>
      <c r="U4861" t="str">
        <f>IF(Flights[[#This Row],[Arrival Delay]]="","Cancelled",IF(Flights[[#This Row],[Arrival Delay]]&gt;15,"Delayed","On time"))</f>
        <v>Delayed</v>
      </c>
      <c r="V4861" t="str">
        <f>IF(Flights[[#This Row],[Status]]&lt;&gt;"Delayed","",IF(Flights[[#This Row],[Arrival Delay]]&gt;120,"Severe",IF(Flights[[#This Row],[Arrival Delay]]&gt;60,"Major","Moderate")))</f>
        <v>Major</v>
      </c>
      <c r="X4861" t="str">
        <f>IF(OR(AND(Flights[[#This Row],[Status]]="Cancelled",Flights[[#This Row],[Cancellation Reason]]="Airline/Carrier"),Flights[[#This Row],[Delay Type]]="Severe"),"Yes","No")</f>
        <v>No</v>
      </c>
    </row>
    <row r="4862" spans="1:24" x14ac:dyDescent="0.25">
      <c r="A4862" s="3">
        <v>42359</v>
      </c>
      <c r="B4862">
        <f>WEEKNUM(Flights[[#This Row],[Date]],2)</f>
        <v>52</v>
      </c>
      <c r="C4862">
        <f>WEEKDAY(Flights[[#This Row],[Date]],2)</f>
        <v>1</v>
      </c>
      <c r="D4862" t="s">
        <v>676</v>
      </c>
      <c r="E4862" t="s">
        <v>1996</v>
      </c>
      <c r="F4862" t="s">
        <v>0</v>
      </c>
      <c r="G4862" t="s">
        <v>12</v>
      </c>
      <c r="H4862" t="str">
        <f>_xlfn.XLOOKUP(Flights[[#This Row],[Destination]],Airports!$A$1:$A$77,Airports!$D$1:$D$77,"Code not found")</f>
        <v>New York</v>
      </c>
      <c r="I4862" t="str" cm="1">
        <f t="array" ref="I4862">_xlfn.XLOOKUP(Flights[[#This Row],[Destination]],_xlfn._TRO_TRAILING(Airports!A:A),_xlfn._TRO_TRAILING(Airports!E:E),"Code not found")</f>
        <v>NY</v>
      </c>
      <c r="J4862" s="1">
        <v>0.96527777777777779</v>
      </c>
      <c r="K4862">
        <f>HOUR(Flights[[#This Row],[Scheduled Departure]])</f>
        <v>23</v>
      </c>
      <c r="L4862" s="1">
        <v>2.7777777777777779E-3</v>
      </c>
      <c r="M4862">
        <v>54</v>
      </c>
      <c r="N4862">
        <v>332</v>
      </c>
      <c r="O4862" s="14">
        <f>Flights[[#This Row],[Length (min)]]/60</f>
        <v>5.5333333333333332</v>
      </c>
      <c r="P4862">
        <v>2475</v>
      </c>
      <c r="Q4862" s="17">
        <f>IFERROR(Flights[[#This Row],[Distance]]/Flights[[#This Row],[Length (hr)]],"")</f>
        <v>447.28915662650604</v>
      </c>
      <c r="R4862" s="1">
        <v>0.3125</v>
      </c>
      <c r="S4862" s="1">
        <v>0.35833333333333334</v>
      </c>
      <c r="T4862">
        <v>66</v>
      </c>
      <c r="U4862" t="str">
        <f>IF(Flights[[#This Row],[Arrival Delay]]="","Cancelled",IF(Flights[[#This Row],[Arrival Delay]]&gt;15,"Delayed","On time"))</f>
        <v>Delayed</v>
      </c>
      <c r="V4862" t="str">
        <f>IF(Flights[[#This Row],[Status]]&lt;&gt;"Delayed","",IF(Flights[[#This Row],[Arrival Delay]]&gt;120,"Severe",IF(Flights[[#This Row],[Arrival Delay]]&gt;60,"Major","Moderate")))</f>
        <v>Major</v>
      </c>
      <c r="X4862" t="str">
        <f>IF(OR(AND(Flights[[#This Row],[Status]]="Cancelled",Flights[[#This Row],[Cancellation Reason]]="Airline/Carrier"),Flights[[#This Row],[Delay Type]]="Severe"),"Yes","No")</f>
        <v>No</v>
      </c>
    </row>
    <row r="4863" spans="1:24" x14ac:dyDescent="0.25">
      <c r="A4863" s="3">
        <v>42360</v>
      </c>
      <c r="B4863">
        <f>WEEKNUM(Flights[[#This Row],[Date]],2)</f>
        <v>52</v>
      </c>
      <c r="C4863">
        <f>WEEKDAY(Flights[[#This Row],[Date]],2)</f>
        <v>2</v>
      </c>
      <c r="D4863" t="s">
        <v>240</v>
      </c>
      <c r="E4863" t="s">
        <v>1987</v>
      </c>
      <c r="F4863" t="s">
        <v>0</v>
      </c>
      <c r="G4863" t="s">
        <v>29</v>
      </c>
      <c r="H4863" t="str">
        <f>_xlfn.XLOOKUP(Flights[[#This Row],[Destination]],Airports!$A$1:$A$77,Airports!$D$1:$D$77,"Code not found")</f>
        <v>Phoenix</v>
      </c>
      <c r="I4863" t="str" cm="1">
        <f t="array" ref="I4863">_xlfn.XLOOKUP(Flights[[#This Row],[Destination]],_xlfn._TRO_TRAILING(Airports!A:A),_xlfn._TRO_TRAILING(Airports!E:E),"Code not found")</f>
        <v>AZ</v>
      </c>
      <c r="J4863" s="1">
        <v>0.30902777777777779</v>
      </c>
      <c r="K4863">
        <f>HOUR(Flights[[#This Row],[Scheduled Departure]])</f>
        <v>7</v>
      </c>
      <c r="L4863" s="1">
        <v>0.35486111111111113</v>
      </c>
      <c r="M4863">
        <v>66</v>
      </c>
      <c r="N4863">
        <v>77</v>
      </c>
      <c r="O4863" s="14">
        <f>Flights[[#This Row],[Length (min)]]/60</f>
        <v>1.2833333333333334</v>
      </c>
      <c r="P4863">
        <v>370</v>
      </c>
      <c r="Q4863" s="17">
        <f>IFERROR(Flights[[#This Row],[Distance]]/Flights[[#This Row],[Length (hr)]],"")</f>
        <v>288.31168831168827</v>
      </c>
      <c r="R4863" s="1">
        <v>0.4201388888888889</v>
      </c>
      <c r="S4863" s="1">
        <v>0.45</v>
      </c>
      <c r="T4863">
        <v>43</v>
      </c>
      <c r="U4863" t="str">
        <f>IF(Flights[[#This Row],[Arrival Delay]]="","Cancelled",IF(Flights[[#This Row],[Arrival Delay]]&gt;15,"Delayed","On time"))</f>
        <v>Delayed</v>
      </c>
      <c r="V4863" t="str">
        <f>IF(Flights[[#This Row],[Status]]&lt;&gt;"Delayed","",IF(Flights[[#This Row],[Arrival Delay]]&gt;120,"Severe",IF(Flights[[#This Row],[Arrival Delay]]&gt;60,"Major","Moderate")))</f>
        <v>Moderate</v>
      </c>
      <c r="X4863" t="str">
        <f>IF(OR(AND(Flights[[#This Row],[Status]]="Cancelled",Flights[[#This Row],[Cancellation Reason]]="Airline/Carrier"),Flights[[#This Row],[Delay Type]]="Severe"),"Yes","No")</f>
        <v>No</v>
      </c>
    </row>
    <row r="4864" spans="1:24" x14ac:dyDescent="0.25">
      <c r="A4864" s="3">
        <v>42360</v>
      </c>
      <c r="B4864">
        <f>WEEKNUM(Flights[[#This Row],[Date]],2)</f>
        <v>52</v>
      </c>
      <c r="C4864">
        <f>WEEKDAY(Flights[[#This Row],[Date]],2)</f>
        <v>2</v>
      </c>
      <c r="D4864" t="s">
        <v>431</v>
      </c>
      <c r="E4864" t="s">
        <v>1994</v>
      </c>
      <c r="F4864" t="s">
        <v>0</v>
      </c>
      <c r="G4864" t="s">
        <v>266</v>
      </c>
      <c r="H4864" t="str">
        <f>_xlfn.XLOOKUP(Flights[[#This Row],[Destination]],Airports!$A$1:$A$77,Airports!$D$1:$D$77,"Code not found")</f>
        <v>Colorado Springs</v>
      </c>
      <c r="I4864" t="str" cm="1">
        <f t="array" ref="I4864">_xlfn.XLOOKUP(Flights[[#This Row],[Destination]],_xlfn._TRO_TRAILING(Airports!A:A),_xlfn._TRO_TRAILING(Airports!E:E),"Code not found")</f>
        <v>CO</v>
      </c>
      <c r="J4864" s="1">
        <v>0.35069444444444442</v>
      </c>
      <c r="K4864">
        <f>HOUR(Flights[[#This Row],[Scheduled Departure]])</f>
        <v>8</v>
      </c>
      <c r="L4864" s="1">
        <v>0.34722222222222221</v>
      </c>
      <c r="M4864">
        <v>-5</v>
      </c>
      <c r="N4864">
        <v>130</v>
      </c>
      <c r="O4864" s="14">
        <f>Flights[[#This Row],[Length (min)]]/60</f>
        <v>2.1666666666666665</v>
      </c>
      <c r="P4864">
        <v>833</v>
      </c>
      <c r="Q4864" s="17">
        <f>IFERROR(Flights[[#This Row],[Distance]]/Flights[[#This Row],[Length (hr)]],"")</f>
        <v>384.46153846153851</v>
      </c>
      <c r="R4864" s="1">
        <v>0.49444444444444446</v>
      </c>
      <c r="S4864" s="1">
        <v>0.47916666666666669</v>
      </c>
      <c r="T4864">
        <v>-22</v>
      </c>
      <c r="U4864" t="str">
        <f>IF(Flights[[#This Row],[Arrival Delay]]="","Cancelled",IF(Flights[[#This Row],[Arrival Delay]]&gt;15,"Delayed","On time"))</f>
        <v>On time</v>
      </c>
      <c r="V4864" t="str">
        <f>IF(Flights[[#This Row],[Status]]&lt;&gt;"Delayed","",IF(Flights[[#This Row],[Arrival Delay]]&gt;120,"Severe",IF(Flights[[#This Row],[Arrival Delay]]&gt;60,"Major","Moderate")))</f>
        <v/>
      </c>
      <c r="X4864" t="str">
        <f>IF(OR(AND(Flights[[#This Row],[Status]]="Cancelled",Flights[[#This Row],[Cancellation Reason]]="Airline/Carrier"),Flights[[#This Row],[Delay Type]]="Severe"),"Yes","No")</f>
        <v>No</v>
      </c>
    </row>
    <row r="4865" spans="1:24" x14ac:dyDescent="0.25">
      <c r="A4865" s="3">
        <v>42360</v>
      </c>
      <c r="B4865">
        <f>WEEKNUM(Flights[[#This Row],[Date]],2)</f>
        <v>52</v>
      </c>
      <c r="C4865">
        <f>WEEKDAY(Flights[[#This Row],[Date]],2)</f>
        <v>2</v>
      </c>
      <c r="D4865" t="s">
        <v>1936</v>
      </c>
      <c r="E4865" t="s">
        <v>1994</v>
      </c>
      <c r="F4865" t="s">
        <v>0</v>
      </c>
      <c r="G4865" t="s">
        <v>339</v>
      </c>
      <c r="H4865" t="str">
        <f>_xlfn.XLOOKUP(Flights[[#This Row],[Destination]],Airports!$A$1:$A$77,Airports!$D$1:$D$77,"Code not found")</f>
        <v>San Diego</v>
      </c>
      <c r="I4865" t="str" cm="1">
        <f t="array" ref="I4865">_xlfn.XLOOKUP(Flights[[#This Row],[Destination]],_xlfn._TRO_TRAILING(Airports!A:A),_xlfn._TRO_TRAILING(Airports!E:E),"Code not found")</f>
        <v>CA</v>
      </c>
      <c r="J4865" s="1">
        <v>0.43402777777777779</v>
      </c>
      <c r="K4865">
        <f>HOUR(Flights[[#This Row],[Scheduled Departure]])</f>
        <v>10</v>
      </c>
      <c r="L4865" s="1">
        <v>0</v>
      </c>
      <c r="O4865" s="14">
        <f>Flights[[#This Row],[Length (min)]]/60</f>
        <v>0</v>
      </c>
      <c r="P4865">
        <v>109</v>
      </c>
      <c r="Q4865" s="17" t="str">
        <f>IFERROR(Flights[[#This Row],[Distance]]/Flights[[#This Row],[Length (hr)]],"")</f>
        <v/>
      </c>
      <c r="R4865" s="1">
        <v>0.47083333333333333</v>
      </c>
      <c r="S4865" s="1">
        <v>0</v>
      </c>
      <c r="U4865" t="str">
        <f>IF(Flights[[#This Row],[Arrival Delay]]="","Cancelled",IF(Flights[[#This Row],[Arrival Delay]]&gt;15,"Delayed","On time"))</f>
        <v>Cancelled</v>
      </c>
      <c r="V4865" t="str">
        <f>IF(Flights[[#This Row],[Status]]&lt;&gt;"Delayed","",IF(Flights[[#This Row],[Arrival Delay]]&gt;120,"Severe",IF(Flights[[#This Row],[Arrival Delay]]&gt;60,"Major","Moderate")))</f>
        <v/>
      </c>
      <c r="W4865" t="s">
        <v>8</v>
      </c>
      <c r="X4865" t="str">
        <f>IF(OR(AND(Flights[[#This Row],[Status]]="Cancelled",Flights[[#This Row],[Cancellation Reason]]="Airline/Carrier"),Flights[[#This Row],[Delay Type]]="Severe"),"Yes","No")</f>
        <v>Yes</v>
      </c>
    </row>
    <row r="4866" spans="1:24" x14ac:dyDescent="0.25">
      <c r="A4866" s="3">
        <v>42360</v>
      </c>
      <c r="B4866">
        <f>WEEKNUM(Flights[[#This Row],[Date]],2)</f>
        <v>52</v>
      </c>
      <c r="C4866">
        <f>WEEKDAY(Flights[[#This Row],[Date]],2)</f>
        <v>2</v>
      </c>
      <c r="D4866" t="s">
        <v>175</v>
      </c>
      <c r="E4866" t="s">
        <v>1987</v>
      </c>
      <c r="F4866" t="s">
        <v>0</v>
      </c>
      <c r="G4866" t="s">
        <v>4</v>
      </c>
      <c r="H4866" t="str">
        <f>_xlfn.XLOOKUP(Flights[[#This Row],[Destination]],Airports!$A$1:$A$77,Airports!$D$1:$D$77,"Code not found")</f>
        <v>Chicago</v>
      </c>
      <c r="I4866" t="str" cm="1">
        <f t="array" ref="I4866">_xlfn.XLOOKUP(Flights[[#This Row],[Destination]],_xlfn._TRO_TRAILING(Airports!A:A),_xlfn._TRO_TRAILING(Airports!E:E),"Code not found")</f>
        <v>IL</v>
      </c>
      <c r="J4866" s="1">
        <v>0.45833333333333331</v>
      </c>
      <c r="K4866">
        <f>HOUR(Flights[[#This Row],[Scheduled Departure]])</f>
        <v>11</v>
      </c>
      <c r="L4866" s="1">
        <v>0.50486111111111109</v>
      </c>
      <c r="M4866">
        <v>67</v>
      </c>
      <c r="N4866">
        <v>237</v>
      </c>
      <c r="O4866" s="14">
        <f>Flights[[#This Row],[Length (min)]]/60</f>
        <v>3.95</v>
      </c>
      <c r="P4866">
        <v>1744</v>
      </c>
      <c r="Q4866" s="17">
        <f>IFERROR(Flights[[#This Row],[Distance]]/Flights[[#This Row],[Length (hr)]],"")</f>
        <v>441.51898734177212</v>
      </c>
      <c r="R4866" s="1">
        <v>0.71805555555555556</v>
      </c>
      <c r="S4866" s="1">
        <v>0.75277777777777777</v>
      </c>
      <c r="T4866">
        <v>50</v>
      </c>
      <c r="U4866" t="str">
        <f>IF(Flights[[#This Row],[Arrival Delay]]="","Cancelled",IF(Flights[[#This Row],[Arrival Delay]]&gt;15,"Delayed","On time"))</f>
        <v>Delayed</v>
      </c>
      <c r="V4866" t="str">
        <f>IF(Flights[[#This Row],[Status]]&lt;&gt;"Delayed","",IF(Flights[[#This Row],[Arrival Delay]]&gt;120,"Severe",IF(Flights[[#This Row],[Arrival Delay]]&gt;60,"Major","Moderate")))</f>
        <v>Moderate</v>
      </c>
      <c r="X4866" t="str">
        <f>IF(OR(AND(Flights[[#This Row],[Status]]="Cancelled",Flights[[#This Row],[Cancellation Reason]]="Airline/Carrier"),Flights[[#This Row],[Delay Type]]="Severe"),"Yes","No")</f>
        <v>No</v>
      </c>
    </row>
    <row r="4867" spans="1:24" x14ac:dyDescent="0.25">
      <c r="A4867" s="3">
        <v>42360</v>
      </c>
      <c r="B4867">
        <f>WEEKNUM(Flights[[#This Row],[Date]],2)</f>
        <v>52</v>
      </c>
      <c r="C4867">
        <f>WEEKDAY(Flights[[#This Row],[Date]],2)</f>
        <v>2</v>
      </c>
      <c r="D4867" t="s">
        <v>85</v>
      </c>
      <c r="E4867" t="s">
        <v>1987</v>
      </c>
      <c r="F4867" t="s">
        <v>0</v>
      </c>
      <c r="G4867" t="s">
        <v>9</v>
      </c>
      <c r="H4867" t="str">
        <f>_xlfn.XLOOKUP(Flights[[#This Row],[Destination]],Airports!$A$1:$A$77,Airports!$D$1:$D$77,"Code not found")</f>
        <v>San Francisco</v>
      </c>
      <c r="I4867" t="str" cm="1">
        <f t="array" ref="I4867">_xlfn.XLOOKUP(Flights[[#This Row],[Destination]],_xlfn._TRO_TRAILING(Airports!A:A),_xlfn._TRO_TRAILING(Airports!E:E),"Code not found")</f>
        <v>CA</v>
      </c>
      <c r="J4867" s="1">
        <v>0.58333333333333337</v>
      </c>
      <c r="K4867">
        <f>HOUR(Flights[[#This Row],[Scheduled Departure]])</f>
        <v>14</v>
      </c>
      <c r="L4867" s="1">
        <v>0.59305555555555556</v>
      </c>
      <c r="M4867">
        <v>14</v>
      </c>
      <c r="N4867">
        <v>88</v>
      </c>
      <c r="O4867" s="14">
        <f>Flights[[#This Row],[Length (min)]]/60</f>
        <v>1.4666666666666666</v>
      </c>
      <c r="P4867">
        <v>337</v>
      </c>
      <c r="Q4867" s="17">
        <f>IFERROR(Flights[[#This Row],[Distance]]/Flights[[#This Row],[Length (hr)]],"")</f>
        <v>229.77272727272728</v>
      </c>
      <c r="R4867" s="1">
        <v>0.64166666666666672</v>
      </c>
      <c r="S4867" s="1">
        <v>0.65416666666666667</v>
      </c>
      <c r="T4867">
        <v>18</v>
      </c>
      <c r="U4867" t="str">
        <f>IF(Flights[[#This Row],[Arrival Delay]]="","Cancelled",IF(Flights[[#This Row],[Arrival Delay]]&gt;15,"Delayed","On time"))</f>
        <v>Delayed</v>
      </c>
      <c r="V4867" t="str">
        <f>IF(Flights[[#This Row],[Status]]&lt;&gt;"Delayed","",IF(Flights[[#This Row],[Arrival Delay]]&gt;120,"Severe",IF(Flights[[#This Row],[Arrival Delay]]&gt;60,"Major","Moderate")))</f>
        <v>Moderate</v>
      </c>
      <c r="X4867" t="str">
        <f>IF(OR(AND(Flights[[#This Row],[Status]]="Cancelled",Flights[[#This Row],[Cancellation Reason]]="Airline/Carrier"),Flights[[#This Row],[Delay Type]]="Severe"),"Yes","No")</f>
        <v>No</v>
      </c>
    </row>
    <row r="4868" spans="1:24" x14ac:dyDescent="0.25">
      <c r="A4868" s="3">
        <v>42360</v>
      </c>
      <c r="B4868">
        <f>WEEKNUM(Flights[[#This Row],[Date]],2)</f>
        <v>52</v>
      </c>
      <c r="C4868">
        <f>WEEKDAY(Flights[[#This Row],[Date]],2)</f>
        <v>2</v>
      </c>
      <c r="D4868" t="s">
        <v>1548</v>
      </c>
      <c r="E4868" t="s">
        <v>1995</v>
      </c>
      <c r="F4868" t="s">
        <v>0</v>
      </c>
      <c r="G4868" t="s">
        <v>318</v>
      </c>
      <c r="H4868" t="str">
        <f>_xlfn.XLOOKUP(Flights[[#This Row],[Destination]],Airports!$A$1:$A$77,Airports!$D$1:$D$77,"Code not found")</f>
        <v>Oakland</v>
      </c>
      <c r="I4868" t="str" cm="1">
        <f t="array" ref="I4868">_xlfn.XLOOKUP(Flights[[#This Row],[Destination]],_xlfn._TRO_TRAILING(Airports!A:A),_xlfn._TRO_TRAILING(Airports!E:E),"Code not found")</f>
        <v>CA</v>
      </c>
      <c r="J4868" s="1">
        <v>0.70833333333333337</v>
      </c>
      <c r="K4868">
        <f>HOUR(Flights[[#This Row],[Scheduled Departure]])</f>
        <v>17</v>
      </c>
      <c r="L4868" s="1">
        <v>0.70833333333333337</v>
      </c>
      <c r="M4868">
        <v>0</v>
      </c>
      <c r="N4868">
        <v>70</v>
      </c>
      <c r="O4868" s="14">
        <f>Flights[[#This Row],[Length (min)]]/60</f>
        <v>1.1666666666666667</v>
      </c>
      <c r="P4868">
        <v>337</v>
      </c>
      <c r="Q4868" s="17">
        <f>IFERROR(Flights[[#This Row],[Distance]]/Flights[[#This Row],[Length (hr)]],"")</f>
        <v>288.85714285714283</v>
      </c>
      <c r="R4868" s="1">
        <v>0.76041666666666663</v>
      </c>
      <c r="S4868" s="1">
        <v>0.75694444444444442</v>
      </c>
      <c r="T4868">
        <v>-5</v>
      </c>
      <c r="U4868" t="str">
        <f>IF(Flights[[#This Row],[Arrival Delay]]="","Cancelled",IF(Flights[[#This Row],[Arrival Delay]]&gt;15,"Delayed","On time"))</f>
        <v>On time</v>
      </c>
      <c r="V4868" t="str">
        <f>IF(Flights[[#This Row],[Status]]&lt;&gt;"Delayed","",IF(Flights[[#This Row],[Arrival Delay]]&gt;120,"Severe",IF(Flights[[#This Row],[Arrival Delay]]&gt;60,"Major","Moderate")))</f>
        <v/>
      </c>
      <c r="X4868" t="str">
        <f>IF(OR(AND(Flights[[#This Row],[Status]]="Cancelled",Flights[[#This Row],[Cancellation Reason]]="Airline/Carrier"),Flights[[#This Row],[Delay Type]]="Severe"),"Yes","No")</f>
        <v>No</v>
      </c>
    </row>
    <row r="4869" spans="1:24" x14ac:dyDescent="0.25">
      <c r="A4869" s="3">
        <v>42360</v>
      </c>
      <c r="B4869">
        <f>WEEKNUM(Flights[[#This Row],[Date]],2)</f>
        <v>52</v>
      </c>
      <c r="C4869">
        <f>WEEKDAY(Flights[[#This Row],[Date]],2)</f>
        <v>2</v>
      </c>
      <c r="D4869" t="s">
        <v>1858</v>
      </c>
      <c r="E4869" t="s">
        <v>1989</v>
      </c>
      <c r="F4869" t="s">
        <v>0</v>
      </c>
      <c r="G4869" t="s">
        <v>9</v>
      </c>
      <c r="H4869" t="str">
        <f>_xlfn.XLOOKUP(Flights[[#This Row],[Destination]],Airports!$A$1:$A$77,Airports!$D$1:$D$77,"Code not found")</f>
        <v>San Francisco</v>
      </c>
      <c r="I4869" t="str" cm="1">
        <f t="array" ref="I4869">_xlfn.XLOOKUP(Flights[[#This Row],[Destination]],_xlfn._TRO_TRAILING(Airports!A:A),_xlfn._TRO_TRAILING(Airports!E:E),"Code not found")</f>
        <v>CA</v>
      </c>
      <c r="J4869" s="1">
        <v>0.75</v>
      </c>
      <c r="K4869">
        <f>HOUR(Flights[[#This Row],[Scheduled Departure]])</f>
        <v>18</v>
      </c>
      <c r="L4869" s="1">
        <v>0.75902777777777775</v>
      </c>
      <c r="M4869">
        <v>13</v>
      </c>
      <c r="N4869">
        <v>82</v>
      </c>
      <c r="O4869" s="14">
        <f>Flights[[#This Row],[Length (min)]]/60</f>
        <v>1.3666666666666667</v>
      </c>
      <c r="P4869">
        <v>337</v>
      </c>
      <c r="Q4869" s="17">
        <f>IFERROR(Flights[[#This Row],[Distance]]/Flights[[#This Row],[Length (hr)]],"")</f>
        <v>246.58536585365854</v>
      </c>
      <c r="R4869" s="1">
        <v>0.80694444444444446</v>
      </c>
      <c r="S4869" s="1">
        <v>0.81597222222222221</v>
      </c>
      <c r="T4869">
        <v>13</v>
      </c>
      <c r="U4869" t="str">
        <f>IF(Flights[[#This Row],[Arrival Delay]]="","Cancelled",IF(Flights[[#This Row],[Arrival Delay]]&gt;15,"Delayed","On time"))</f>
        <v>On time</v>
      </c>
      <c r="V4869" t="str">
        <f>IF(Flights[[#This Row],[Status]]&lt;&gt;"Delayed","",IF(Flights[[#This Row],[Arrival Delay]]&gt;120,"Severe",IF(Flights[[#This Row],[Arrival Delay]]&gt;60,"Major","Moderate")))</f>
        <v/>
      </c>
      <c r="X4869" t="str">
        <f>IF(OR(AND(Flights[[#This Row],[Status]]="Cancelled",Flights[[#This Row],[Cancellation Reason]]="Airline/Carrier"),Flights[[#This Row],[Delay Type]]="Severe"),"Yes","No")</f>
        <v>No</v>
      </c>
    </row>
    <row r="4870" spans="1:24" x14ac:dyDescent="0.25">
      <c r="A4870" s="3">
        <v>42360</v>
      </c>
      <c r="B4870">
        <f>WEEKNUM(Flights[[#This Row],[Date]],2)</f>
        <v>52</v>
      </c>
      <c r="C4870">
        <f>WEEKDAY(Flights[[#This Row],[Date]],2)</f>
        <v>2</v>
      </c>
      <c r="D4870" t="s">
        <v>628</v>
      </c>
      <c r="E4870" t="s">
        <v>1993</v>
      </c>
      <c r="F4870" t="s">
        <v>0</v>
      </c>
      <c r="G4870" t="s">
        <v>3</v>
      </c>
      <c r="H4870" t="str">
        <f>_xlfn.XLOOKUP(Flights[[#This Row],[Destination]],Airports!$A$1:$A$77,Airports!$D$1:$D$77,"Code not found")</f>
        <v>Dallas</v>
      </c>
      <c r="I4870" t="str" cm="1">
        <f t="array" ref="I4870">_xlfn.XLOOKUP(Flights[[#This Row],[Destination]],_xlfn._TRO_TRAILING(Airports!A:A),_xlfn._TRO_TRAILING(Airports!E:E),"Code not found")</f>
        <v>TX</v>
      </c>
      <c r="J4870" s="1">
        <v>0.79513888888888884</v>
      </c>
      <c r="K4870">
        <f>HOUR(Flights[[#This Row],[Scheduled Departure]])</f>
        <v>19</v>
      </c>
      <c r="L4870" s="1">
        <v>0.79027777777777775</v>
      </c>
      <c r="M4870">
        <v>-7</v>
      </c>
      <c r="N4870">
        <v>167</v>
      </c>
      <c r="O4870" s="14">
        <f>Flights[[#This Row],[Length (min)]]/60</f>
        <v>2.7833333333333332</v>
      </c>
      <c r="P4870">
        <v>1235</v>
      </c>
      <c r="Q4870" s="17">
        <f>IFERROR(Flights[[#This Row],[Distance]]/Flights[[#This Row],[Length (hr)]],"")</f>
        <v>443.7125748502994</v>
      </c>
      <c r="R4870" s="1">
        <v>0.99583333333333335</v>
      </c>
      <c r="S4870" s="1">
        <v>0.98958333333333337</v>
      </c>
      <c r="T4870">
        <v>-9</v>
      </c>
      <c r="U4870" t="str">
        <f>IF(Flights[[#This Row],[Arrival Delay]]="","Cancelled",IF(Flights[[#This Row],[Arrival Delay]]&gt;15,"Delayed","On time"))</f>
        <v>On time</v>
      </c>
      <c r="V4870" t="str">
        <f>IF(Flights[[#This Row],[Status]]&lt;&gt;"Delayed","",IF(Flights[[#This Row],[Arrival Delay]]&gt;120,"Severe",IF(Flights[[#This Row],[Arrival Delay]]&gt;60,"Major","Moderate")))</f>
        <v/>
      </c>
      <c r="X4870" t="str">
        <f>IF(OR(AND(Flights[[#This Row],[Status]]="Cancelled",Flights[[#This Row],[Cancellation Reason]]="Airline/Carrier"),Flights[[#This Row],[Delay Type]]="Severe"),"Yes","No")</f>
        <v>No</v>
      </c>
    </row>
    <row r="4871" spans="1:24" x14ac:dyDescent="0.25">
      <c r="A4871" s="3">
        <v>42360</v>
      </c>
      <c r="B4871">
        <f>WEEKNUM(Flights[[#This Row],[Date]],2)</f>
        <v>52</v>
      </c>
      <c r="C4871">
        <f>WEEKDAY(Flights[[#This Row],[Date]],2)</f>
        <v>2</v>
      </c>
      <c r="D4871" t="s">
        <v>97</v>
      </c>
      <c r="E4871" t="s">
        <v>1987</v>
      </c>
      <c r="F4871" t="s">
        <v>0</v>
      </c>
      <c r="G4871" t="s">
        <v>17</v>
      </c>
      <c r="H4871" t="str">
        <f>_xlfn.XLOOKUP(Flights[[#This Row],[Destination]],Airports!$A$1:$A$77,Airports!$D$1:$D$77,"Code not found")</f>
        <v>Honolulu</v>
      </c>
      <c r="I4871" t="str" cm="1">
        <f t="array" ref="I4871">_xlfn.XLOOKUP(Flights[[#This Row],[Destination]],_xlfn._TRO_TRAILING(Airports!A:A),_xlfn._TRO_TRAILING(Airports!E:E),"Code not found")</f>
        <v>HI</v>
      </c>
      <c r="J4871" s="1">
        <v>0.80208333333333337</v>
      </c>
      <c r="K4871">
        <f>HOUR(Flights[[#This Row],[Scheduled Departure]])</f>
        <v>19</v>
      </c>
      <c r="L4871" s="1">
        <v>0.80347222222222225</v>
      </c>
      <c r="M4871">
        <v>2</v>
      </c>
      <c r="N4871">
        <v>331</v>
      </c>
      <c r="O4871" s="14">
        <f>Flights[[#This Row],[Length (min)]]/60</f>
        <v>5.5166666666666666</v>
      </c>
      <c r="P4871">
        <v>2556</v>
      </c>
      <c r="Q4871" s="17">
        <f>IFERROR(Flights[[#This Row],[Distance]]/Flights[[#This Row],[Length (hr)]],"")</f>
        <v>463.32326283987913</v>
      </c>
      <c r="R4871" s="1">
        <v>0.97291666666666665</v>
      </c>
      <c r="S4871" s="1">
        <v>0.95</v>
      </c>
      <c r="T4871">
        <v>-33</v>
      </c>
      <c r="U4871" t="str">
        <f>IF(Flights[[#This Row],[Arrival Delay]]="","Cancelled",IF(Flights[[#This Row],[Arrival Delay]]&gt;15,"Delayed","On time"))</f>
        <v>On time</v>
      </c>
      <c r="V4871" t="str">
        <f>IF(Flights[[#This Row],[Status]]&lt;&gt;"Delayed","",IF(Flights[[#This Row],[Arrival Delay]]&gt;120,"Severe",IF(Flights[[#This Row],[Arrival Delay]]&gt;60,"Major","Moderate")))</f>
        <v/>
      </c>
      <c r="X4871" t="str">
        <f>IF(OR(AND(Flights[[#This Row],[Status]]="Cancelled",Flights[[#This Row],[Cancellation Reason]]="Airline/Carrier"),Flights[[#This Row],[Delay Type]]="Severe"),"Yes","No")</f>
        <v>No</v>
      </c>
    </row>
    <row r="4872" spans="1:24" x14ac:dyDescent="0.25">
      <c r="A4872" s="3">
        <v>42360</v>
      </c>
      <c r="B4872">
        <f>WEEKNUM(Flights[[#This Row],[Date]],2)</f>
        <v>52</v>
      </c>
      <c r="C4872">
        <f>WEEKDAY(Flights[[#This Row],[Date]],2)</f>
        <v>2</v>
      </c>
      <c r="D4872" t="s">
        <v>1809</v>
      </c>
      <c r="E4872" t="s">
        <v>1990</v>
      </c>
      <c r="F4872" t="s">
        <v>0</v>
      </c>
      <c r="G4872" t="s">
        <v>262</v>
      </c>
      <c r="H4872" t="str">
        <f>_xlfn.XLOOKUP(Flights[[#This Row],[Destination]],Airports!$A$1:$A$77,Airports!$D$1:$D$77,"Code not found")</f>
        <v>Cleveland</v>
      </c>
      <c r="I4872" t="str" cm="1">
        <f t="array" ref="I4872">_xlfn.XLOOKUP(Flights[[#This Row],[Destination]],_xlfn._TRO_TRAILING(Airports!A:A),_xlfn._TRO_TRAILING(Airports!E:E),"Code not found")</f>
        <v>OH</v>
      </c>
      <c r="J4872" s="1">
        <v>0.89513888888888893</v>
      </c>
      <c r="K4872">
        <f>HOUR(Flights[[#This Row],[Scheduled Departure]])</f>
        <v>21</v>
      </c>
      <c r="L4872" s="1">
        <v>0.89513888888888893</v>
      </c>
      <c r="M4872">
        <v>0</v>
      </c>
      <c r="N4872">
        <v>255</v>
      </c>
      <c r="O4872" s="14">
        <f>Flights[[#This Row],[Length (min)]]/60</f>
        <v>4.25</v>
      </c>
      <c r="P4872">
        <v>2052</v>
      </c>
      <c r="Q4872" s="17">
        <f>IFERROR(Flights[[#This Row],[Distance]]/Flights[[#This Row],[Length (hr)]],"")</f>
        <v>482.8235294117647</v>
      </c>
      <c r="R4872" s="1">
        <v>0.20902777777777778</v>
      </c>
      <c r="S4872" s="1">
        <v>0.19722222222222222</v>
      </c>
      <c r="T4872">
        <v>-17</v>
      </c>
      <c r="U4872" t="str">
        <f>IF(Flights[[#This Row],[Arrival Delay]]="","Cancelled",IF(Flights[[#This Row],[Arrival Delay]]&gt;15,"Delayed","On time"))</f>
        <v>On time</v>
      </c>
      <c r="V4872" t="str">
        <f>IF(Flights[[#This Row],[Status]]&lt;&gt;"Delayed","",IF(Flights[[#This Row],[Arrival Delay]]&gt;120,"Severe",IF(Flights[[#This Row],[Arrival Delay]]&gt;60,"Major","Moderate")))</f>
        <v/>
      </c>
      <c r="X4872" t="str">
        <f>IF(OR(AND(Flights[[#This Row],[Status]]="Cancelled",Flights[[#This Row],[Cancellation Reason]]="Airline/Carrier"),Flights[[#This Row],[Delay Type]]="Severe"),"Yes","No")</f>
        <v>No</v>
      </c>
    </row>
    <row r="4873" spans="1:24" x14ac:dyDescent="0.25">
      <c r="A4873" s="3">
        <v>42360</v>
      </c>
      <c r="B4873">
        <f>WEEKNUM(Flights[[#This Row],[Date]],2)</f>
        <v>52</v>
      </c>
      <c r="C4873">
        <f>WEEKDAY(Flights[[#This Row],[Date]],2)</f>
        <v>2</v>
      </c>
      <c r="D4873" t="s">
        <v>656</v>
      </c>
      <c r="E4873" t="s">
        <v>1994</v>
      </c>
      <c r="F4873" t="s">
        <v>0</v>
      </c>
      <c r="G4873" t="s">
        <v>283</v>
      </c>
      <c r="H4873" t="str">
        <f>_xlfn.XLOOKUP(Flights[[#This Row],[Destination]],Airports!$A$1:$A$77,Airports!$D$1:$D$77,"Code not found")</f>
        <v>Fresno</v>
      </c>
      <c r="I4873" t="str" cm="1">
        <f t="array" ref="I4873">_xlfn.XLOOKUP(Flights[[#This Row],[Destination]],_xlfn._TRO_TRAILING(Airports!A:A),_xlfn._TRO_TRAILING(Airports!E:E),"Code not found")</f>
        <v>CA</v>
      </c>
      <c r="J4873" s="1">
        <v>0.92708333333333337</v>
      </c>
      <c r="K4873">
        <f>HOUR(Flights[[#This Row],[Scheduled Departure]])</f>
        <v>22</v>
      </c>
      <c r="L4873" s="1">
        <v>0.9243055555555556</v>
      </c>
      <c r="M4873">
        <v>-4</v>
      </c>
      <c r="N4873">
        <v>67</v>
      </c>
      <c r="O4873" s="14">
        <f>Flights[[#This Row],[Length (min)]]/60</f>
        <v>1.1166666666666667</v>
      </c>
      <c r="P4873">
        <v>209</v>
      </c>
      <c r="Q4873" s="17">
        <f>IFERROR(Flights[[#This Row],[Distance]]/Flights[[#This Row],[Length (hr)]],"")</f>
        <v>187.1641791044776</v>
      </c>
      <c r="R4873" s="1">
        <v>0.97361111111111109</v>
      </c>
      <c r="S4873" s="1">
        <v>0.97083333333333333</v>
      </c>
      <c r="T4873">
        <v>-4</v>
      </c>
      <c r="U4873" t="str">
        <f>IF(Flights[[#This Row],[Arrival Delay]]="","Cancelled",IF(Flights[[#This Row],[Arrival Delay]]&gt;15,"Delayed","On time"))</f>
        <v>On time</v>
      </c>
      <c r="V4873" t="str">
        <f>IF(Flights[[#This Row],[Status]]&lt;&gt;"Delayed","",IF(Flights[[#This Row],[Arrival Delay]]&gt;120,"Severe",IF(Flights[[#This Row],[Arrival Delay]]&gt;60,"Major","Moderate")))</f>
        <v/>
      </c>
      <c r="X4873" t="str">
        <f>IF(OR(AND(Flights[[#This Row],[Status]]="Cancelled",Flights[[#This Row],[Cancellation Reason]]="Airline/Carrier"),Flights[[#This Row],[Delay Type]]="Severe"),"Yes","No")</f>
        <v>No</v>
      </c>
    </row>
    <row r="4874" spans="1:24" x14ac:dyDescent="0.25">
      <c r="A4874" s="3">
        <v>42360</v>
      </c>
      <c r="B4874">
        <f>WEEKNUM(Flights[[#This Row],[Date]],2)</f>
        <v>52</v>
      </c>
      <c r="C4874">
        <f>WEEKDAY(Flights[[#This Row],[Date]],2)</f>
        <v>2</v>
      </c>
      <c r="D4874" t="s">
        <v>183</v>
      </c>
      <c r="E4874" t="s">
        <v>1987</v>
      </c>
      <c r="F4874" t="s">
        <v>0</v>
      </c>
      <c r="G4874" t="s">
        <v>2</v>
      </c>
      <c r="H4874" t="str">
        <f>_xlfn.XLOOKUP(Flights[[#This Row],[Destination]],Airports!$A$1:$A$77,Airports!$D$1:$D$77,"Code not found")</f>
        <v>Miami</v>
      </c>
      <c r="I4874" t="str" cm="1">
        <f t="array" ref="I4874">_xlfn.XLOOKUP(Flights[[#This Row],[Destination]],_xlfn._TRO_TRAILING(Airports!A:A),_xlfn._TRO_TRAILING(Airports!E:E),"Code not found")</f>
        <v>FL</v>
      </c>
      <c r="J4874" s="1">
        <v>0.99652777777777779</v>
      </c>
      <c r="K4874">
        <f>HOUR(Flights[[#This Row],[Scheduled Departure]])</f>
        <v>23</v>
      </c>
      <c r="L4874" s="1">
        <v>5.5555555555555558E-3</v>
      </c>
      <c r="M4874">
        <v>13</v>
      </c>
      <c r="N4874">
        <v>303</v>
      </c>
      <c r="O4874" s="14">
        <f>Flights[[#This Row],[Length (min)]]/60</f>
        <v>5.05</v>
      </c>
      <c r="P4874">
        <v>2342</v>
      </c>
      <c r="Q4874" s="17">
        <f>IFERROR(Flights[[#This Row],[Distance]]/Flights[[#This Row],[Length (hr)]],"")</f>
        <v>463.76237623762376</v>
      </c>
      <c r="R4874" s="1">
        <v>0.32500000000000001</v>
      </c>
      <c r="S4874" s="1">
        <v>0.34097222222222223</v>
      </c>
      <c r="T4874">
        <v>23</v>
      </c>
      <c r="U4874" t="str">
        <f>IF(Flights[[#This Row],[Arrival Delay]]="","Cancelled",IF(Flights[[#This Row],[Arrival Delay]]&gt;15,"Delayed","On time"))</f>
        <v>Delayed</v>
      </c>
      <c r="V4874" t="str">
        <f>IF(Flights[[#This Row],[Status]]&lt;&gt;"Delayed","",IF(Flights[[#This Row],[Arrival Delay]]&gt;120,"Severe",IF(Flights[[#This Row],[Arrival Delay]]&gt;60,"Major","Moderate")))</f>
        <v>Moderate</v>
      </c>
      <c r="X4874" t="str">
        <f>IF(OR(AND(Flights[[#This Row],[Status]]="Cancelled",Flights[[#This Row],[Cancellation Reason]]="Airline/Carrier"),Flights[[#This Row],[Delay Type]]="Severe"),"Yes","No")</f>
        <v>No</v>
      </c>
    </row>
    <row r="4875" spans="1:24" x14ac:dyDescent="0.25">
      <c r="A4875" s="3">
        <v>42361</v>
      </c>
      <c r="B4875">
        <f>WEEKNUM(Flights[[#This Row],[Date]],2)</f>
        <v>52</v>
      </c>
      <c r="C4875">
        <f>WEEKDAY(Flights[[#This Row],[Date]],2)</f>
        <v>3</v>
      </c>
      <c r="D4875" t="s">
        <v>68</v>
      </c>
      <c r="E4875" t="s">
        <v>1987</v>
      </c>
      <c r="F4875" t="s">
        <v>0</v>
      </c>
      <c r="G4875" t="s">
        <v>3</v>
      </c>
      <c r="H4875" t="str">
        <f>_xlfn.XLOOKUP(Flights[[#This Row],[Destination]],Airports!$A$1:$A$77,Airports!$D$1:$D$77,"Code not found")</f>
        <v>Dallas</v>
      </c>
      <c r="I4875" t="str" cm="1">
        <f t="array" ref="I4875">_xlfn.XLOOKUP(Flights[[#This Row],[Destination]],_xlfn._TRO_TRAILING(Airports!A:A),_xlfn._TRO_TRAILING(Airports!E:E),"Code not found")</f>
        <v>TX</v>
      </c>
      <c r="J4875" s="1">
        <v>0.26041666666666669</v>
      </c>
      <c r="K4875">
        <f>HOUR(Flights[[#This Row],[Scheduled Departure]])</f>
        <v>6</v>
      </c>
      <c r="L4875" s="1">
        <v>0.26041666666666669</v>
      </c>
      <c r="M4875">
        <v>0</v>
      </c>
      <c r="N4875">
        <v>164</v>
      </c>
      <c r="O4875" s="14">
        <f>Flights[[#This Row],[Length (min)]]/60</f>
        <v>2.7333333333333334</v>
      </c>
      <c r="P4875">
        <v>1235</v>
      </c>
      <c r="Q4875" s="17">
        <f>IFERROR(Flights[[#This Row],[Distance]]/Flights[[#This Row],[Length (hr)]],"")</f>
        <v>451.82926829268291</v>
      </c>
      <c r="R4875" s="1">
        <v>0.47083333333333333</v>
      </c>
      <c r="S4875" s="1">
        <v>0.45763888888888887</v>
      </c>
      <c r="T4875">
        <v>-19</v>
      </c>
      <c r="U4875" t="str">
        <f>IF(Flights[[#This Row],[Arrival Delay]]="","Cancelled",IF(Flights[[#This Row],[Arrival Delay]]&gt;15,"Delayed","On time"))</f>
        <v>On time</v>
      </c>
      <c r="V4875" t="str">
        <f>IF(Flights[[#This Row],[Status]]&lt;&gt;"Delayed","",IF(Flights[[#This Row],[Arrival Delay]]&gt;120,"Severe",IF(Flights[[#This Row],[Arrival Delay]]&gt;60,"Major","Moderate")))</f>
        <v/>
      </c>
      <c r="X4875" t="str">
        <f>IF(OR(AND(Flights[[#This Row],[Status]]="Cancelled",Flights[[#This Row],[Cancellation Reason]]="Airline/Carrier"),Flights[[#This Row],[Delay Type]]="Severe"),"Yes","No")</f>
        <v>No</v>
      </c>
    </row>
    <row r="4876" spans="1:24" x14ac:dyDescent="0.25">
      <c r="A4876" s="3">
        <v>42361</v>
      </c>
      <c r="B4876">
        <f>WEEKNUM(Flights[[#This Row],[Date]],2)</f>
        <v>52</v>
      </c>
      <c r="C4876">
        <f>WEEKDAY(Flights[[#This Row],[Date]],2)</f>
        <v>3</v>
      </c>
      <c r="D4876" t="s">
        <v>1844</v>
      </c>
      <c r="E4876" t="s">
        <v>1990</v>
      </c>
      <c r="F4876" t="s">
        <v>0</v>
      </c>
      <c r="G4876" t="s">
        <v>293</v>
      </c>
      <c r="H4876" t="str">
        <f>_xlfn.XLOOKUP(Flights[[#This Row],[Destination]],Airports!$A$1:$A$77,Airports!$D$1:$D$77,"Code not found")</f>
        <v>Houston</v>
      </c>
      <c r="I4876" t="str" cm="1">
        <f t="array" ref="I4876">_xlfn.XLOOKUP(Flights[[#This Row],[Destination]],_xlfn._TRO_TRAILING(Airports!A:A),_xlfn._TRO_TRAILING(Airports!E:E),"Code not found")</f>
        <v>TX</v>
      </c>
      <c r="J4876" s="1">
        <v>0.30208333333333331</v>
      </c>
      <c r="K4876">
        <f>HOUR(Flights[[#This Row],[Scheduled Departure]])</f>
        <v>7</v>
      </c>
      <c r="L4876" s="1">
        <v>0.30277777777777776</v>
      </c>
      <c r="M4876">
        <v>1</v>
      </c>
      <c r="N4876">
        <v>183</v>
      </c>
      <c r="O4876" s="14">
        <f>Flights[[#This Row],[Length (min)]]/60</f>
        <v>3.05</v>
      </c>
      <c r="P4876">
        <v>1379</v>
      </c>
      <c r="Q4876" s="17">
        <f>IFERROR(Flights[[#This Row],[Distance]]/Flights[[#This Row],[Length (hr)]],"")</f>
        <v>452.13114754098365</v>
      </c>
      <c r="R4876" s="1">
        <v>0.52500000000000002</v>
      </c>
      <c r="S4876" s="1">
        <v>0.5131944444444444</v>
      </c>
      <c r="T4876">
        <v>-17</v>
      </c>
      <c r="U4876" t="str">
        <f>IF(Flights[[#This Row],[Arrival Delay]]="","Cancelled",IF(Flights[[#This Row],[Arrival Delay]]&gt;15,"Delayed","On time"))</f>
        <v>On time</v>
      </c>
      <c r="V4876" t="str">
        <f>IF(Flights[[#This Row],[Status]]&lt;&gt;"Delayed","",IF(Flights[[#This Row],[Arrival Delay]]&gt;120,"Severe",IF(Flights[[#This Row],[Arrival Delay]]&gt;60,"Major","Moderate")))</f>
        <v/>
      </c>
      <c r="X4876" t="str">
        <f>IF(OR(AND(Flights[[#This Row],[Status]]="Cancelled",Flights[[#This Row],[Cancellation Reason]]="Airline/Carrier"),Flights[[#This Row],[Delay Type]]="Severe"),"Yes","No")</f>
        <v>No</v>
      </c>
    </row>
    <row r="4877" spans="1:24" x14ac:dyDescent="0.25">
      <c r="A4877" s="3">
        <v>42361</v>
      </c>
      <c r="B4877">
        <f>WEEKNUM(Flights[[#This Row],[Date]],2)</f>
        <v>52</v>
      </c>
      <c r="C4877">
        <f>WEEKDAY(Flights[[#This Row],[Date]],2)</f>
        <v>3</v>
      </c>
      <c r="D4877" t="s">
        <v>240</v>
      </c>
      <c r="E4877" t="s">
        <v>1987</v>
      </c>
      <c r="F4877" t="s">
        <v>0</v>
      </c>
      <c r="G4877" t="s">
        <v>29</v>
      </c>
      <c r="H4877" t="str">
        <f>_xlfn.XLOOKUP(Flights[[#This Row],[Destination]],Airports!$A$1:$A$77,Airports!$D$1:$D$77,"Code not found")</f>
        <v>Phoenix</v>
      </c>
      <c r="I4877" t="str" cm="1">
        <f t="array" ref="I4877">_xlfn.XLOOKUP(Flights[[#This Row],[Destination]],_xlfn._TRO_TRAILING(Airports!A:A),_xlfn._TRO_TRAILING(Airports!E:E),"Code not found")</f>
        <v>AZ</v>
      </c>
      <c r="J4877" s="1">
        <v>0.30902777777777779</v>
      </c>
      <c r="K4877">
        <f>HOUR(Flights[[#This Row],[Scheduled Departure]])</f>
        <v>7</v>
      </c>
      <c r="L4877" s="1">
        <v>0.30694444444444446</v>
      </c>
      <c r="M4877">
        <v>-3</v>
      </c>
      <c r="N4877">
        <v>129</v>
      </c>
      <c r="O4877" s="14">
        <f>Flights[[#This Row],[Length (min)]]/60</f>
        <v>2.15</v>
      </c>
      <c r="P4877">
        <v>370</v>
      </c>
      <c r="Q4877" s="17">
        <f>IFERROR(Flights[[#This Row],[Distance]]/Flights[[#This Row],[Length (hr)]],"")</f>
        <v>172.09302325581396</v>
      </c>
      <c r="R4877" s="1">
        <v>0.4201388888888889</v>
      </c>
      <c r="S4877" s="1">
        <v>0.43819444444444444</v>
      </c>
      <c r="T4877">
        <v>26</v>
      </c>
      <c r="U4877" t="str">
        <f>IF(Flights[[#This Row],[Arrival Delay]]="","Cancelled",IF(Flights[[#This Row],[Arrival Delay]]&gt;15,"Delayed","On time"))</f>
        <v>Delayed</v>
      </c>
      <c r="V4877" t="str">
        <f>IF(Flights[[#This Row],[Status]]&lt;&gt;"Delayed","",IF(Flights[[#This Row],[Arrival Delay]]&gt;120,"Severe",IF(Flights[[#This Row],[Arrival Delay]]&gt;60,"Major","Moderate")))</f>
        <v>Moderate</v>
      </c>
      <c r="X4877" t="str">
        <f>IF(OR(AND(Flights[[#This Row],[Status]]="Cancelled",Flights[[#This Row],[Cancellation Reason]]="Airline/Carrier"),Flights[[#This Row],[Delay Type]]="Severe"),"Yes","No")</f>
        <v>No</v>
      </c>
    </row>
    <row r="4878" spans="1:24" x14ac:dyDescent="0.25">
      <c r="A4878" s="3">
        <v>42361</v>
      </c>
      <c r="B4878">
        <f>WEEKNUM(Flights[[#This Row],[Date]],2)</f>
        <v>52</v>
      </c>
      <c r="C4878">
        <f>WEEKDAY(Flights[[#This Row],[Date]],2)</f>
        <v>3</v>
      </c>
      <c r="D4878" t="s">
        <v>1948</v>
      </c>
      <c r="E4878" t="s">
        <v>1995</v>
      </c>
      <c r="F4878" t="s">
        <v>0</v>
      </c>
      <c r="G4878" t="s">
        <v>29</v>
      </c>
      <c r="H4878" t="str">
        <f>_xlfn.XLOOKUP(Flights[[#This Row],[Destination]],Airports!$A$1:$A$77,Airports!$D$1:$D$77,"Code not found")</f>
        <v>Phoenix</v>
      </c>
      <c r="I4878" t="str" cm="1">
        <f t="array" ref="I4878">_xlfn.XLOOKUP(Flights[[#This Row],[Destination]],_xlfn._TRO_TRAILING(Airports!A:A),_xlfn._TRO_TRAILING(Airports!E:E),"Code not found")</f>
        <v>AZ</v>
      </c>
      <c r="J4878" s="1">
        <v>0.3923611111111111</v>
      </c>
      <c r="K4878">
        <f>HOUR(Flights[[#This Row],[Scheduled Departure]])</f>
        <v>9</v>
      </c>
      <c r="L4878" s="1">
        <v>0.4152777777777778</v>
      </c>
      <c r="M4878">
        <v>33</v>
      </c>
      <c r="N4878">
        <v>85</v>
      </c>
      <c r="O4878" s="14">
        <f>Flights[[#This Row],[Length (min)]]/60</f>
        <v>1.4166666666666667</v>
      </c>
      <c r="P4878">
        <v>370</v>
      </c>
      <c r="Q4878" s="17">
        <f>IFERROR(Flights[[#This Row],[Distance]]/Flights[[#This Row],[Length (hr)]],"")</f>
        <v>261.1764705882353</v>
      </c>
      <c r="R4878" s="1">
        <v>0.4861111111111111</v>
      </c>
      <c r="S4878" s="1">
        <v>0.51597222222222228</v>
      </c>
      <c r="T4878">
        <v>43</v>
      </c>
      <c r="U4878" t="str">
        <f>IF(Flights[[#This Row],[Arrival Delay]]="","Cancelled",IF(Flights[[#This Row],[Arrival Delay]]&gt;15,"Delayed","On time"))</f>
        <v>Delayed</v>
      </c>
      <c r="V4878" t="str">
        <f>IF(Flights[[#This Row],[Status]]&lt;&gt;"Delayed","",IF(Flights[[#This Row],[Arrival Delay]]&gt;120,"Severe",IF(Flights[[#This Row],[Arrival Delay]]&gt;60,"Major","Moderate")))</f>
        <v>Moderate</v>
      </c>
      <c r="X4878" t="str">
        <f>IF(OR(AND(Flights[[#This Row],[Status]]="Cancelled",Flights[[#This Row],[Cancellation Reason]]="Airline/Carrier"),Flights[[#This Row],[Delay Type]]="Severe"),"Yes","No")</f>
        <v>No</v>
      </c>
    </row>
    <row r="4879" spans="1:24" x14ac:dyDescent="0.25">
      <c r="A4879" s="3">
        <v>42361</v>
      </c>
      <c r="B4879">
        <f>WEEKNUM(Flights[[#This Row],[Date]],2)</f>
        <v>52</v>
      </c>
      <c r="C4879">
        <f>WEEKDAY(Flights[[#This Row],[Date]],2)</f>
        <v>3</v>
      </c>
      <c r="D4879" t="s">
        <v>718</v>
      </c>
      <c r="E4879" t="s">
        <v>1994</v>
      </c>
      <c r="F4879" t="s">
        <v>0</v>
      </c>
      <c r="G4879" t="s">
        <v>313</v>
      </c>
      <c r="H4879" t="str">
        <f>_xlfn.XLOOKUP(Flights[[#This Row],[Destination]],Airports!$A$1:$A$77,Airports!$D$1:$D$77,"Code not found")</f>
        <v>Monterey</v>
      </c>
      <c r="I4879" t="str" cm="1">
        <f t="array" ref="I4879">_xlfn.XLOOKUP(Flights[[#This Row],[Destination]],_xlfn._TRO_TRAILING(Airports!A:A),_xlfn._TRO_TRAILING(Airports!E:E),"Code not found")</f>
        <v>CA</v>
      </c>
      <c r="J4879" s="1">
        <v>0.40972222222222221</v>
      </c>
      <c r="K4879">
        <f>HOUR(Flights[[#This Row],[Scheduled Departure]])</f>
        <v>9</v>
      </c>
      <c r="L4879" s="1">
        <v>0.40833333333333333</v>
      </c>
      <c r="M4879">
        <v>-2</v>
      </c>
      <c r="N4879">
        <v>88</v>
      </c>
      <c r="O4879" s="14">
        <f>Flights[[#This Row],[Length (min)]]/60</f>
        <v>1.4666666666666666</v>
      </c>
      <c r="P4879">
        <v>266</v>
      </c>
      <c r="Q4879" s="17">
        <f>IFERROR(Flights[[#This Row],[Distance]]/Flights[[#This Row],[Length (hr)]],"")</f>
        <v>181.36363636363637</v>
      </c>
      <c r="R4879" s="1">
        <v>0.46388888888888891</v>
      </c>
      <c r="S4879" s="1">
        <v>0.46944444444444444</v>
      </c>
      <c r="T4879">
        <v>8</v>
      </c>
      <c r="U4879" t="str">
        <f>IF(Flights[[#This Row],[Arrival Delay]]="","Cancelled",IF(Flights[[#This Row],[Arrival Delay]]&gt;15,"Delayed","On time"))</f>
        <v>On time</v>
      </c>
      <c r="V4879" t="str">
        <f>IF(Flights[[#This Row],[Status]]&lt;&gt;"Delayed","",IF(Flights[[#This Row],[Arrival Delay]]&gt;120,"Severe",IF(Flights[[#This Row],[Arrival Delay]]&gt;60,"Major","Moderate")))</f>
        <v/>
      </c>
      <c r="X4879" t="str">
        <f>IF(OR(AND(Flights[[#This Row],[Status]]="Cancelled",Flights[[#This Row],[Cancellation Reason]]="Airline/Carrier"),Flights[[#This Row],[Delay Type]]="Severe"),"Yes","No")</f>
        <v>No</v>
      </c>
    </row>
    <row r="4880" spans="1:24" x14ac:dyDescent="0.25">
      <c r="A4880" s="3">
        <v>42361</v>
      </c>
      <c r="B4880">
        <f>WEEKNUM(Flights[[#This Row],[Date]],2)</f>
        <v>52</v>
      </c>
      <c r="C4880">
        <f>WEEKDAY(Flights[[#This Row],[Date]],2)</f>
        <v>3</v>
      </c>
      <c r="D4880" t="s">
        <v>445</v>
      </c>
      <c r="E4880" t="s">
        <v>1997</v>
      </c>
      <c r="F4880" t="s">
        <v>0</v>
      </c>
      <c r="G4880" t="s">
        <v>17</v>
      </c>
      <c r="H4880" t="str">
        <f>_xlfn.XLOOKUP(Flights[[#This Row],[Destination]],Airports!$A$1:$A$77,Airports!$D$1:$D$77,"Code not found")</f>
        <v>Honolulu</v>
      </c>
      <c r="I4880" t="str" cm="1">
        <f t="array" ref="I4880">_xlfn.XLOOKUP(Flights[[#This Row],[Destination]],_xlfn._TRO_TRAILING(Airports!A:A),_xlfn._TRO_TRAILING(Airports!E:E),"Code not found")</f>
        <v>HI</v>
      </c>
      <c r="J4880" s="1">
        <v>0.41666666666666669</v>
      </c>
      <c r="K4880">
        <f>HOUR(Flights[[#This Row],[Scheduled Departure]])</f>
        <v>10</v>
      </c>
      <c r="L4880" s="1">
        <v>0.41249999999999998</v>
      </c>
      <c r="M4880">
        <v>-6</v>
      </c>
      <c r="N4880">
        <v>347</v>
      </c>
      <c r="O4880" s="14">
        <f>Flights[[#This Row],[Length (min)]]/60</f>
        <v>5.7833333333333332</v>
      </c>
      <c r="P4880">
        <v>2556</v>
      </c>
      <c r="Q4880" s="17">
        <f>IFERROR(Flights[[#This Row],[Distance]]/Flights[[#This Row],[Length (hr)]],"")</f>
        <v>441.95965417867438</v>
      </c>
      <c r="R4880" s="1">
        <v>0.57638888888888884</v>
      </c>
      <c r="S4880" s="1">
        <v>0.57013888888888886</v>
      </c>
      <c r="T4880">
        <v>-9</v>
      </c>
      <c r="U4880" t="str">
        <f>IF(Flights[[#This Row],[Arrival Delay]]="","Cancelled",IF(Flights[[#This Row],[Arrival Delay]]&gt;15,"Delayed","On time"))</f>
        <v>On time</v>
      </c>
      <c r="V4880" t="str">
        <f>IF(Flights[[#This Row],[Status]]&lt;&gt;"Delayed","",IF(Flights[[#This Row],[Arrival Delay]]&gt;120,"Severe",IF(Flights[[#This Row],[Arrival Delay]]&gt;60,"Major","Moderate")))</f>
        <v/>
      </c>
      <c r="X4880" t="str">
        <f>IF(OR(AND(Flights[[#This Row],[Status]]="Cancelled",Flights[[#This Row],[Cancellation Reason]]="Airline/Carrier"),Flights[[#This Row],[Delay Type]]="Severe"),"Yes","No")</f>
        <v>No</v>
      </c>
    </row>
    <row r="4881" spans="1:24" x14ac:dyDescent="0.25">
      <c r="A4881" s="3">
        <v>42361</v>
      </c>
      <c r="B4881">
        <f>WEEKNUM(Flights[[#This Row],[Date]],2)</f>
        <v>52</v>
      </c>
      <c r="C4881">
        <f>WEEKDAY(Flights[[#This Row],[Date]],2)</f>
        <v>3</v>
      </c>
      <c r="D4881" t="s">
        <v>453</v>
      </c>
      <c r="E4881" t="s">
        <v>1996</v>
      </c>
      <c r="F4881" t="s">
        <v>0</v>
      </c>
      <c r="G4881" t="s">
        <v>285</v>
      </c>
      <c r="H4881" t="str">
        <f>_xlfn.XLOOKUP(Flights[[#This Row],[Destination]],Airports!$A$1:$A$77,Airports!$D$1:$D$77,"Code not found")</f>
        <v>Fort Lauderdale</v>
      </c>
      <c r="I4881" t="str" cm="1">
        <f t="array" ref="I4881">_xlfn.XLOOKUP(Flights[[#This Row],[Destination]],_xlfn._TRO_TRAILING(Airports!A:A),_xlfn._TRO_TRAILING(Airports!E:E),"Code not found")</f>
        <v>FL</v>
      </c>
      <c r="J4881" s="1">
        <v>0.43055555555555558</v>
      </c>
      <c r="K4881">
        <f>HOUR(Flights[[#This Row],[Scheduled Departure]])</f>
        <v>10</v>
      </c>
      <c r="L4881" s="1">
        <v>0.44722222222222224</v>
      </c>
      <c r="M4881">
        <v>24</v>
      </c>
      <c r="N4881">
        <v>285</v>
      </c>
      <c r="O4881" s="14">
        <f>Flights[[#This Row],[Length (min)]]/60</f>
        <v>4.75</v>
      </c>
      <c r="P4881">
        <v>2343</v>
      </c>
      <c r="Q4881" s="17">
        <f>IFERROR(Flights[[#This Row],[Distance]]/Flights[[#This Row],[Length (hr)]],"")</f>
        <v>493.26315789473682</v>
      </c>
      <c r="R4881" s="1">
        <v>0.75</v>
      </c>
      <c r="S4881" s="1">
        <v>0.77013888888888893</v>
      </c>
      <c r="T4881">
        <v>29</v>
      </c>
      <c r="U4881" t="str">
        <f>IF(Flights[[#This Row],[Arrival Delay]]="","Cancelled",IF(Flights[[#This Row],[Arrival Delay]]&gt;15,"Delayed","On time"))</f>
        <v>Delayed</v>
      </c>
      <c r="V4881" t="str">
        <f>IF(Flights[[#This Row],[Status]]&lt;&gt;"Delayed","",IF(Flights[[#This Row],[Arrival Delay]]&gt;120,"Severe",IF(Flights[[#This Row],[Arrival Delay]]&gt;60,"Major","Moderate")))</f>
        <v>Moderate</v>
      </c>
      <c r="X4881" t="str">
        <f>IF(OR(AND(Flights[[#This Row],[Status]]="Cancelled",Flights[[#This Row],[Cancellation Reason]]="Airline/Carrier"),Flights[[#This Row],[Delay Type]]="Severe"),"Yes","No")</f>
        <v>No</v>
      </c>
    </row>
    <row r="4882" spans="1:24" x14ac:dyDescent="0.25">
      <c r="A4882" s="3">
        <v>42361</v>
      </c>
      <c r="B4882">
        <f>WEEKNUM(Flights[[#This Row],[Date]],2)</f>
        <v>52</v>
      </c>
      <c r="C4882">
        <f>WEEKDAY(Flights[[#This Row],[Date]],2)</f>
        <v>3</v>
      </c>
      <c r="D4882" t="s">
        <v>1562</v>
      </c>
      <c r="E4882" t="s">
        <v>1990</v>
      </c>
      <c r="F4882" t="s">
        <v>0</v>
      </c>
      <c r="G4882" t="s">
        <v>281</v>
      </c>
      <c r="H4882" t="str">
        <f>_xlfn.XLOOKUP(Flights[[#This Row],[Destination]],Airports!$A$1:$A$77,Airports!$D$1:$D$77,"Code not found")</f>
        <v>Newark</v>
      </c>
      <c r="I4882" t="str" cm="1">
        <f t="array" ref="I4882">_xlfn.XLOOKUP(Flights[[#This Row],[Destination]],_xlfn._TRO_TRAILING(Airports!A:A),_xlfn._TRO_TRAILING(Airports!E:E),"Code not found")</f>
        <v>NJ</v>
      </c>
      <c r="J4882" s="1">
        <v>0.48125000000000001</v>
      </c>
      <c r="K4882">
        <f>HOUR(Flights[[#This Row],[Scheduled Departure]])</f>
        <v>11</v>
      </c>
      <c r="L4882" s="1">
        <v>0.5131944444444444</v>
      </c>
      <c r="M4882">
        <v>46</v>
      </c>
      <c r="N4882">
        <v>314</v>
      </c>
      <c r="O4882" s="14">
        <f>Flights[[#This Row],[Length (min)]]/60</f>
        <v>5.2333333333333334</v>
      </c>
      <c r="P4882">
        <v>2454</v>
      </c>
      <c r="Q4882" s="17">
        <f>IFERROR(Flights[[#This Row],[Distance]]/Flights[[#This Row],[Length (hr)]],"")</f>
        <v>468.91719745222929</v>
      </c>
      <c r="R4882" s="1">
        <v>0.83333333333333337</v>
      </c>
      <c r="S4882" s="1">
        <v>0.85624999999999996</v>
      </c>
      <c r="T4882">
        <v>33</v>
      </c>
      <c r="U4882" t="str">
        <f>IF(Flights[[#This Row],[Arrival Delay]]="","Cancelled",IF(Flights[[#This Row],[Arrival Delay]]&gt;15,"Delayed","On time"))</f>
        <v>Delayed</v>
      </c>
      <c r="V4882" t="str">
        <f>IF(Flights[[#This Row],[Status]]&lt;&gt;"Delayed","",IF(Flights[[#This Row],[Arrival Delay]]&gt;120,"Severe",IF(Flights[[#This Row],[Arrival Delay]]&gt;60,"Major","Moderate")))</f>
        <v>Moderate</v>
      </c>
      <c r="X4882" t="str">
        <f>IF(OR(AND(Flights[[#This Row],[Status]]="Cancelled",Flights[[#This Row],[Cancellation Reason]]="Airline/Carrier"),Flights[[#This Row],[Delay Type]]="Severe"),"Yes","No")</f>
        <v>No</v>
      </c>
    </row>
    <row r="4883" spans="1:24" x14ac:dyDescent="0.25">
      <c r="A4883" s="3">
        <v>42361</v>
      </c>
      <c r="B4883">
        <f>WEEKNUM(Flights[[#This Row],[Date]],2)</f>
        <v>52</v>
      </c>
      <c r="C4883">
        <f>WEEKDAY(Flights[[#This Row],[Date]],2)</f>
        <v>3</v>
      </c>
      <c r="D4883" t="s">
        <v>67</v>
      </c>
      <c r="E4883" t="s">
        <v>1987</v>
      </c>
      <c r="F4883" t="s">
        <v>0</v>
      </c>
      <c r="G4883" t="s">
        <v>4</v>
      </c>
      <c r="H4883" t="str">
        <f>_xlfn.XLOOKUP(Flights[[#This Row],[Destination]],Airports!$A$1:$A$77,Airports!$D$1:$D$77,"Code not found")</f>
        <v>Chicago</v>
      </c>
      <c r="I4883" t="str" cm="1">
        <f t="array" ref="I4883">_xlfn.XLOOKUP(Flights[[#This Row],[Destination]],_xlfn._TRO_TRAILING(Airports!A:A),_xlfn._TRO_TRAILING(Airports!E:E),"Code not found")</f>
        <v>IL</v>
      </c>
      <c r="J4883" s="1">
        <v>0.54166666666666663</v>
      </c>
      <c r="K4883">
        <f>HOUR(Flights[[#This Row],[Scheduled Departure]])</f>
        <v>13</v>
      </c>
      <c r="L4883" s="1">
        <v>0.53680555555555554</v>
      </c>
      <c r="M4883">
        <v>-7</v>
      </c>
      <c r="N4883">
        <v>257</v>
      </c>
      <c r="O4883" s="14">
        <f>Flights[[#This Row],[Length (min)]]/60</f>
        <v>4.2833333333333332</v>
      </c>
      <c r="P4883">
        <v>1744</v>
      </c>
      <c r="Q4883" s="17">
        <f>IFERROR(Flights[[#This Row],[Distance]]/Flights[[#This Row],[Length (hr)]],"")</f>
        <v>407.15953307392999</v>
      </c>
      <c r="R4883" s="1">
        <v>0.80069444444444449</v>
      </c>
      <c r="S4883" s="1">
        <v>0.79861111111111116</v>
      </c>
      <c r="T4883">
        <v>-3</v>
      </c>
      <c r="U4883" t="str">
        <f>IF(Flights[[#This Row],[Arrival Delay]]="","Cancelled",IF(Flights[[#This Row],[Arrival Delay]]&gt;15,"Delayed","On time"))</f>
        <v>On time</v>
      </c>
      <c r="V4883" t="str">
        <f>IF(Flights[[#This Row],[Status]]&lt;&gt;"Delayed","",IF(Flights[[#This Row],[Arrival Delay]]&gt;120,"Severe",IF(Flights[[#This Row],[Arrival Delay]]&gt;60,"Major","Moderate")))</f>
        <v/>
      </c>
      <c r="X4883" t="str">
        <f>IF(OR(AND(Flights[[#This Row],[Status]]="Cancelled",Flights[[#This Row],[Cancellation Reason]]="Airline/Carrier"),Flights[[#This Row],[Delay Type]]="Severe"),"Yes","No")</f>
        <v>No</v>
      </c>
    </row>
    <row r="4884" spans="1:24" x14ac:dyDescent="0.25">
      <c r="A4884" s="3">
        <v>42361</v>
      </c>
      <c r="B4884">
        <f>WEEKNUM(Flights[[#This Row],[Date]],2)</f>
        <v>52</v>
      </c>
      <c r="C4884">
        <f>WEEKDAY(Flights[[#This Row],[Date]],2)</f>
        <v>3</v>
      </c>
      <c r="D4884" t="s">
        <v>978</v>
      </c>
      <c r="E4884" t="s">
        <v>1990</v>
      </c>
      <c r="F4884" t="s">
        <v>0</v>
      </c>
      <c r="G4884" t="s">
        <v>293</v>
      </c>
      <c r="H4884" t="str">
        <f>_xlfn.XLOOKUP(Flights[[#This Row],[Destination]],Airports!$A$1:$A$77,Airports!$D$1:$D$77,"Code not found")</f>
        <v>Houston</v>
      </c>
      <c r="I4884" t="str" cm="1">
        <f t="array" ref="I4884">_xlfn.XLOOKUP(Flights[[#This Row],[Destination]],_xlfn._TRO_TRAILING(Airports!A:A),_xlfn._TRO_TRAILING(Airports!E:E),"Code not found")</f>
        <v>TX</v>
      </c>
      <c r="J4884" s="1">
        <v>0.58125000000000004</v>
      </c>
      <c r="K4884">
        <f>HOUR(Flights[[#This Row],[Scheduled Departure]])</f>
        <v>13</v>
      </c>
      <c r="L4884" s="1">
        <v>0.58125000000000004</v>
      </c>
      <c r="M4884">
        <v>0</v>
      </c>
      <c r="N4884">
        <v>188</v>
      </c>
      <c r="O4884" s="14">
        <f>Flights[[#This Row],[Length (min)]]/60</f>
        <v>3.1333333333333333</v>
      </c>
      <c r="P4884">
        <v>1379</v>
      </c>
      <c r="Q4884" s="17">
        <f>IFERROR(Flights[[#This Row],[Distance]]/Flights[[#This Row],[Length (hr)]],"")</f>
        <v>440.10638297872339</v>
      </c>
      <c r="R4884" s="1">
        <v>0.7895833333333333</v>
      </c>
      <c r="S4884" s="1">
        <v>0.79513888888888884</v>
      </c>
      <c r="T4884">
        <v>8</v>
      </c>
      <c r="U4884" t="str">
        <f>IF(Flights[[#This Row],[Arrival Delay]]="","Cancelled",IF(Flights[[#This Row],[Arrival Delay]]&gt;15,"Delayed","On time"))</f>
        <v>On time</v>
      </c>
      <c r="V4884" t="str">
        <f>IF(Flights[[#This Row],[Status]]&lt;&gt;"Delayed","",IF(Flights[[#This Row],[Arrival Delay]]&gt;120,"Severe",IF(Flights[[#This Row],[Arrival Delay]]&gt;60,"Major","Moderate")))</f>
        <v/>
      </c>
      <c r="X4884" t="str">
        <f>IF(OR(AND(Flights[[#This Row],[Status]]="Cancelled",Flights[[#This Row],[Cancellation Reason]]="Airline/Carrier"),Flights[[#This Row],[Delay Type]]="Severe"),"Yes","No")</f>
        <v>No</v>
      </c>
    </row>
    <row r="4885" spans="1:24" x14ac:dyDescent="0.25">
      <c r="A4885" s="3">
        <v>42361</v>
      </c>
      <c r="B4885">
        <f>WEEKNUM(Flights[[#This Row],[Date]],2)</f>
        <v>52</v>
      </c>
      <c r="C4885">
        <f>WEEKDAY(Flights[[#This Row],[Date]],2)</f>
        <v>3</v>
      </c>
      <c r="D4885" t="s">
        <v>39</v>
      </c>
      <c r="E4885" t="s">
        <v>1987</v>
      </c>
      <c r="F4885" t="s">
        <v>0</v>
      </c>
      <c r="G4885" t="s">
        <v>15</v>
      </c>
      <c r="H4885" t="str">
        <f>_xlfn.XLOOKUP(Flights[[#This Row],[Destination]],Airports!$A$1:$A$77,Airports!$D$1:$D$77,"Code not found")</f>
        <v>Las Vegas</v>
      </c>
      <c r="I4885" t="str" cm="1">
        <f t="array" ref="I4885">_xlfn.XLOOKUP(Flights[[#This Row],[Destination]],_xlfn._TRO_TRAILING(Airports!A:A),_xlfn._TRO_TRAILING(Airports!E:E),"Code not found")</f>
        <v>NV</v>
      </c>
      <c r="J4885" s="1">
        <v>0.59375</v>
      </c>
      <c r="K4885">
        <f>HOUR(Flights[[#This Row],[Scheduled Departure]])</f>
        <v>14</v>
      </c>
      <c r="L4885" s="1">
        <v>0.59166666666666667</v>
      </c>
      <c r="M4885">
        <v>-3</v>
      </c>
      <c r="N4885">
        <v>64</v>
      </c>
      <c r="O4885" s="14">
        <f>Flights[[#This Row],[Length (min)]]/60</f>
        <v>1.0666666666666667</v>
      </c>
      <c r="P4885">
        <v>236</v>
      </c>
      <c r="Q4885" s="17">
        <f>IFERROR(Flights[[#This Row],[Distance]]/Flights[[#This Row],[Length (hr)]],"")</f>
        <v>221.25</v>
      </c>
      <c r="R4885" s="1">
        <v>0.64444444444444449</v>
      </c>
      <c r="S4885" s="1">
        <v>0.63611111111111107</v>
      </c>
      <c r="T4885">
        <v>-12</v>
      </c>
      <c r="U4885" t="str">
        <f>IF(Flights[[#This Row],[Arrival Delay]]="","Cancelled",IF(Flights[[#This Row],[Arrival Delay]]&gt;15,"Delayed","On time"))</f>
        <v>On time</v>
      </c>
      <c r="V4885" t="str">
        <f>IF(Flights[[#This Row],[Status]]&lt;&gt;"Delayed","",IF(Flights[[#This Row],[Arrival Delay]]&gt;120,"Severe",IF(Flights[[#This Row],[Arrival Delay]]&gt;60,"Major","Moderate")))</f>
        <v/>
      </c>
      <c r="X4885" t="str">
        <f>IF(OR(AND(Flights[[#This Row],[Status]]="Cancelled",Flights[[#This Row],[Cancellation Reason]]="Airline/Carrier"),Flights[[#This Row],[Delay Type]]="Severe"),"Yes","No")</f>
        <v>No</v>
      </c>
    </row>
    <row r="4886" spans="1:24" x14ac:dyDescent="0.25">
      <c r="A4886" s="3">
        <v>42361</v>
      </c>
      <c r="B4886">
        <f>WEEKNUM(Flights[[#This Row],[Date]],2)</f>
        <v>52</v>
      </c>
      <c r="C4886">
        <f>WEEKDAY(Flights[[#This Row],[Date]],2)</f>
        <v>3</v>
      </c>
      <c r="D4886" t="s">
        <v>768</v>
      </c>
      <c r="E4886" t="s">
        <v>1990</v>
      </c>
      <c r="F4886" t="s">
        <v>0</v>
      </c>
      <c r="G4886" t="s">
        <v>273</v>
      </c>
      <c r="H4886" t="str">
        <f>_xlfn.XLOOKUP(Flights[[#This Row],[Destination]],Airports!$A$1:$A$77,Airports!$D$1:$D$77,"Code not found")</f>
        <v>Denver</v>
      </c>
      <c r="I4886" t="str" cm="1">
        <f t="array" ref="I4886">_xlfn.XLOOKUP(Flights[[#This Row],[Destination]],_xlfn._TRO_TRAILING(Airports!A:A),_xlfn._TRO_TRAILING(Airports!E:E),"Code not found")</f>
        <v>CO</v>
      </c>
      <c r="J4886" s="1">
        <v>0.74930555555555556</v>
      </c>
      <c r="K4886">
        <f>HOUR(Flights[[#This Row],[Scheduled Departure]])</f>
        <v>17</v>
      </c>
      <c r="L4886" s="1">
        <v>0.75347222222222221</v>
      </c>
      <c r="M4886">
        <v>6</v>
      </c>
      <c r="N4886">
        <v>126</v>
      </c>
      <c r="O4886" s="14">
        <f>Flights[[#This Row],[Length (min)]]/60</f>
        <v>2.1</v>
      </c>
      <c r="P4886">
        <v>862</v>
      </c>
      <c r="Q4886" s="17">
        <f>IFERROR(Flights[[#This Row],[Distance]]/Flights[[#This Row],[Length (hr)]],"")</f>
        <v>410.47619047619048</v>
      </c>
      <c r="R4886" s="1">
        <v>0.89027777777777772</v>
      </c>
      <c r="S4886" s="1">
        <v>0.88263888888888886</v>
      </c>
      <c r="T4886">
        <v>-11</v>
      </c>
      <c r="U4886" t="str">
        <f>IF(Flights[[#This Row],[Arrival Delay]]="","Cancelled",IF(Flights[[#This Row],[Arrival Delay]]&gt;15,"Delayed","On time"))</f>
        <v>On time</v>
      </c>
      <c r="V4886" t="str">
        <f>IF(Flights[[#This Row],[Status]]&lt;&gt;"Delayed","",IF(Flights[[#This Row],[Arrival Delay]]&gt;120,"Severe",IF(Flights[[#This Row],[Arrival Delay]]&gt;60,"Major","Moderate")))</f>
        <v/>
      </c>
      <c r="X4886" t="str">
        <f>IF(OR(AND(Flights[[#This Row],[Status]]="Cancelled",Flights[[#This Row],[Cancellation Reason]]="Airline/Carrier"),Flights[[#This Row],[Delay Type]]="Severe"),"Yes","No")</f>
        <v>No</v>
      </c>
    </row>
    <row r="4887" spans="1:24" x14ac:dyDescent="0.25">
      <c r="A4887" s="3">
        <v>42361</v>
      </c>
      <c r="B4887">
        <f>WEEKNUM(Flights[[#This Row],[Date]],2)</f>
        <v>52</v>
      </c>
      <c r="C4887">
        <f>WEEKDAY(Flights[[#This Row],[Date]],2)</f>
        <v>3</v>
      </c>
      <c r="D4887" t="s">
        <v>1984</v>
      </c>
      <c r="E4887" t="s">
        <v>1995</v>
      </c>
      <c r="F4887" t="s">
        <v>0</v>
      </c>
      <c r="G4887" t="s">
        <v>15</v>
      </c>
      <c r="H4887" t="str">
        <f>_xlfn.XLOOKUP(Flights[[#This Row],[Destination]],Airports!$A$1:$A$77,Airports!$D$1:$D$77,"Code not found")</f>
        <v>Las Vegas</v>
      </c>
      <c r="I4887" t="str" cm="1">
        <f t="array" ref="I4887">_xlfn.XLOOKUP(Flights[[#This Row],[Destination]],_xlfn._TRO_TRAILING(Airports!A:A),_xlfn._TRO_TRAILING(Airports!E:E),"Code not found")</f>
        <v>NV</v>
      </c>
      <c r="J4887" s="1">
        <v>0.875</v>
      </c>
      <c r="K4887">
        <f>HOUR(Flights[[#This Row],[Scheduled Departure]])</f>
        <v>21</v>
      </c>
      <c r="L4887" s="1">
        <v>0.94930555555555551</v>
      </c>
      <c r="M4887">
        <v>107</v>
      </c>
      <c r="N4887">
        <v>59</v>
      </c>
      <c r="O4887" s="14">
        <f>Flights[[#This Row],[Length (min)]]/60</f>
        <v>0.98333333333333328</v>
      </c>
      <c r="P4887">
        <v>236</v>
      </c>
      <c r="Q4887" s="17">
        <f>IFERROR(Flights[[#This Row],[Distance]]/Flights[[#This Row],[Length (hr)]],"")</f>
        <v>240</v>
      </c>
      <c r="R4887" s="1">
        <v>0.91666666666666663</v>
      </c>
      <c r="S4887" s="1">
        <v>0.99027777777777781</v>
      </c>
      <c r="T4887">
        <v>106</v>
      </c>
      <c r="U4887" t="str">
        <f>IF(Flights[[#This Row],[Arrival Delay]]="","Cancelled",IF(Flights[[#This Row],[Arrival Delay]]&gt;15,"Delayed","On time"))</f>
        <v>Delayed</v>
      </c>
      <c r="V4887" t="str">
        <f>IF(Flights[[#This Row],[Status]]&lt;&gt;"Delayed","",IF(Flights[[#This Row],[Arrival Delay]]&gt;120,"Severe",IF(Flights[[#This Row],[Arrival Delay]]&gt;60,"Major","Moderate")))</f>
        <v>Major</v>
      </c>
      <c r="X4887" t="str">
        <f>IF(OR(AND(Flights[[#This Row],[Status]]="Cancelled",Flights[[#This Row],[Cancellation Reason]]="Airline/Carrier"),Flights[[#This Row],[Delay Type]]="Severe"),"Yes","No")</f>
        <v>No</v>
      </c>
    </row>
    <row r="4888" spans="1:24" x14ac:dyDescent="0.25">
      <c r="A4888" s="3">
        <v>42361</v>
      </c>
      <c r="B4888">
        <f>WEEKNUM(Flights[[#This Row],[Date]],2)</f>
        <v>52</v>
      </c>
      <c r="C4888">
        <f>WEEKDAY(Flights[[#This Row],[Date]],2)</f>
        <v>3</v>
      </c>
      <c r="D4888" t="s">
        <v>1612</v>
      </c>
      <c r="E4888" t="s">
        <v>1989</v>
      </c>
      <c r="F4888" t="s">
        <v>0</v>
      </c>
      <c r="G4888" t="s">
        <v>13</v>
      </c>
      <c r="H4888" t="str">
        <f>_xlfn.XLOOKUP(Flights[[#This Row],[Destination]],Airports!$A$1:$A$77,Airports!$D$1:$D$77,"Code not found")</f>
        <v>Orlando</v>
      </c>
      <c r="I4888" t="str" cm="1">
        <f t="array" ref="I4888">_xlfn.XLOOKUP(Flights[[#This Row],[Destination]],_xlfn._TRO_TRAILING(Airports!A:A),_xlfn._TRO_TRAILING(Airports!E:E),"Code not found")</f>
        <v>FL</v>
      </c>
      <c r="J4888" s="1">
        <v>0.93402777777777779</v>
      </c>
      <c r="K4888">
        <f>HOUR(Flights[[#This Row],[Scheduled Departure]])</f>
        <v>22</v>
      </c>
      <c r="L4888" s="1">
        <v>0.93402777777777779</v>
      </c>
      <c r="M4888">
        <v>0</v>
      </c>
      <c r="N4888">
        <v>265</v>
      </c>
      <c r="O4888" s="14">
        <f>Flights[[#This Row],[Length (min)]]/60</f>
        <v>4.416666666666667</v>
      </c>
      <c r="P4888">
        <v>2218</v>
      </c>
      <c r="Q4888" s="17">
        <f>IFERROR(Flights[[#This Row],[Distance]]/Flights[[#This Row],[Length (hr)]],"")</f>
        <v>502.18867924528297</v>
      </c>
      <c r="R4888" s="1">
        <v>0.24652777777777779</v>
      </c>
      <c r="S4888" s="1">
        <v>0.24305555555555555</v>
      </c>
      <c r="T4888">
        <v>-5</v>
      </c>
      <c r="U4888" t="str">
        <f>IF(Flights[[#This Row],[Arrival Delay]]="","Cancelled",IF(Flights[[#This Row],[Arrival Delay]]&gt;15,"Delayed","On time"))</f>
        <v>On time</v>
      </c>
      <c r="V4888" t="str">
        <f>IF(Flights[[#This Row],[Status]]&lt;&gt;"Delayed","",IF(Flights[[#This Row],[Arrival Delay]]&gt;120,"Severe",IF(Flights[[#This Row],[Arrival Delay]]&gt;60,"Major","Moderate")))</f>
        <v/>
      </c>
      <c r="X4888" t="str">
        <f>IF(OR(AND(Flights[[#This Row],[Status]]="Cancelled",Flights[[#This Row],[Cancellation Reason]]="Airline/Carrier"),Flights[[#This Row],[Delay Type]]="Severe"),"Yes","No")</f>
        <v>No</v>
      </c>
    </row>
    <row r="4889" spans="1:24" x14ac:dyDescent="0.25">
      <c r="A4889" s="3">
        <v>42361</v>
      </c>
      <c r="B4889">
        <f>WEEKNUM(Flights[[#This Row],[Date]],2)</f>
        <v>52</v>
      </c>
      <c r="C4889">
        <f>WEEKDAY(Flights[[#This Row],[Date]],2)</f>
        <v>3</v>
      </c>
      <c r="D4889" t="s">
        <v>183</v>
      </c>
      <c r="E4889" t="s">
        <v>1987</v>
      </c>
      <c r="F4889" t="s">
        <v>0</v>
      </c>
      <c r="G4889" t="s">
        <v>2</v>
      </c>
      <c r="H4889" t="str">
        <f>_xlfn.XLOOKUP(Flights[[#This Row],[Destination]],Airports!$A$1:$A$77,Airports!$D$1:$D$77,"Code not found")</f>
        <v>Miami</v>
      </c>
      <c r="I4889" t="str" cm="1">
        <f t="array" ref="I4889">_xlfn.XLOOKUP(Flights[[#This Row],[Destination]],_xlfn._TRO_TRAILING(Airports!A:A),_xlfn._TRO_TRAILING(Airports!E:E),"Code not found")</f>
        <v>FL</v>
      </c>
      <c r="J4889" s="1">
        <v>0.99652777777777779</v>
      </c>
      <c r="K4889">
        <f>HOUR(Flights[[#This Row],[Scheduled Departure]])</f>
        <v>23</v>
      </c>
      <c r="L4889" s="1">
        <v>0.99305555555555558</v>
      </c>
      <c r="M4889">
        <v>-5</v>
      </c>
      <c r="N4889">
        <v>293</v>
      </c>
      <c r="O4889" s="14">
        <f>Flights[[#This Row],[Length (min)]]/60</f>
        <v>4.8833333333333337</v>
      </c>
      <c r="P4889">
        <v>2342</v>
      </c>
      <c r="Q4889" s="17">
        <f>IFERROR(Flights[[#This Row],[Distance]]/Flights[[#This Row],[Length (hr)]],"")</f>
        <v>479.59044368600678</v>
      </c>
      <c r="R4889" s="1">
        <v>0.32500000000000001</v>
      </c>
      <c r="S4889" s="1">
        <v>0.3215277777777778</v>
      </c>
      <c r="T4889">
        <v>-5</v>
      </c>
      <c r="U4889" t="str">
        <f>IF(Flights[[#This Row],[Arrival Delay]]="","Cancelled",IF(Flights[[#This Row],[Arrival Delay]]&gt;15,"Delayed","On time"))</f>
        <v>On time</v>
      </c>
      <c r="V4889" t="str">
        <f>IF(Flights[[#This Row],[Status]]&lt;&gt;"Delayed","",IF(Flights[[#This Row],[Arrival Delay]]&gt;120,"Severe",IF(Flights[[#This Row],[Arrival Delay]]&gt;60,"Major","Moderate")))</f>
        <v/>
      </c>
      <c r="X4889" t="str">
        <f>IF(OR(AND(Flights[[#This Row],[Status]]="Cancelled",Flights[[#This Row],[Cancellation Reason]]="Airline/Carrier"),Flights[[#This Row],[Delay Type]]="Severe"),"Yes","No")</f>
        <v>No</v>
      </c>
    </row>
    <row r="4890" spans="1:24" x14ac:dyDescent="0.25">
      <c r="A4890" s="3">
        <v>42362</v>
      </c>
      <c r="B4890">
        <f>WEEKNUM(Flights[[#This Row],[Date]],2)</f>
        <v>52</v>
      </c>
      <c r="C4890">
        <f>WEEKDAY(Flights[[#This Row],[Date]],2)</f>
        <v>4</v>
      </c>
      <c r="D4890" t="s">
        <v>1971</v>
      </c>
      <c r="E4890" t="s">
        <v>1990</v>
      </c>
      <c r="F4890" t="s">
        <v>0</v>
      </c>
      <c r="G4890" t="s">
        <v>4</v>
      </c>
      <c r="H4890" t="str">
        <f>_xlfn.XLOOKUP(Flights[[#This Row],[Destination]],Airports!$A$1:$A$77,Airports!$D$1:$D$77,"Code not found")</f>
        <v>Chicago</v>
      </c>
      <c r="I4890" t="str" cm="1">
        <f t="array" ref="I4890">_xlfn.XLOOKUP(Flights[[#This Row],[Destination]],_xlfn._TRO_TRAILING(Airports!A:A),_xlfn._TRO_TRAILING(Airports!E:E),"Code not found")</f>
        <v>IL</v>
      </c>
      <c r="J4890" s="1">
        <v>0.27638888888888891</v>
      </c>
      <c r="K4890">
        <f>HOUR(Flights[[#This Row],[Scheduled Departure]])</f>
        <v>6</v>
      </c>
      <c r="L4890" s="1">
        <v>0.26805555555555555</v>
      </c>
      <c r="M4890">
        <v>-12</v>
      </c>
      <c r="N4890">
        <v>198</v>
      </c>
      <c r="O4890" s="14">
        <f>Flights[[#This Row],[Length (min)]]/60</f>
        <v>3.3</v>
      </c>
      <c r="P4890">
        <v>1744</v>
      </c>
      <c r="Q4890" s="17">
        <f>IFERROR(Flights[[#This Row],[Distance]]/Flights[[#This Row],[Length (hr)]],"")</f>
        <v>528.4848484848485</v>
      </c>
      <c r="R4890" s="1">
        <v>0.53541666666666665</v>
      </c>
      <c r="S4890" s="1">
        <v>0.48888888888888887</v>
      </c>
      <c r="T4890">
        <v>-67</v>
      </c>
      <c r="U4890" t="str">
        <f>IF(Flights[[#This Row],[Arrival Delay]]="","Cancelled",IF(Flights[[#This Row],[Arrival Delay]]&gt;15,"Delayed","On time"))</f>
        <v>On time</v>
      </c>
      <c r="V4890" t="str">
        <f>IF(Flights[[#This Row],[Status]]&lt;&gt;"Delayed","",IF(Flights[[#This Row],[Arrival Delay]]&gt;120,"Severe",IF(Flights[[#This Row],[Arrival Delay]]&gt;60,"Major","Moderate")))</f>
        <v/>
      </c>
      <c r="X4890" t="str">
        <f>IF(OR(AND(Flights[[#This Row],[Status]]="Cancelled",Flights[[#This Row],[Cancellation Reason]]="Airline/Carrier"),Flights[[#This Row],[Delay Type]]="Severe"),"Yes","No")</f>
        <v>No</v>
      </c>
    </row>
    <row r="4891" spans="1:24" x14ac:dyDescent="0.25">
      <c r="A4891" s="3">
        <v>42362</v>
      </c>
      <c r="B4891">
        <f>WEEKNUM(Flights[[#This Row],[Date]],2)</f>
        <v>52</v>
      </c>
      <c r="C4891">
        <f>WEEKDAY(Flights[[#This Row],[Date]],2)</f>
        <v>4</v>
      </c>
      <c r="D4891" t="s">
        <v>1425</v>
      </c>
      <c r="E4891" t="s">
        <v>1990</v>
      </c>
      <c r="F4891" t="s">
        <v>0</v>
      </c>
      <c r="G4891" t="s">
        <v>281</v>
      </c>
      <c r="H4891" t="str">
        <f>_xlfn.XLOOKUP(Flights[[#This Row],[Destination]],Airports!$A$1:$A$77,Airports!$D$1:$D$77,"Code not found")</f>
        <v>Newark</v>
      </c>
      <c r="I4891" t="str" cm="1">
        <f t="array" ref="I4891">_xlfn.XLOOKUP(Flights[[#This Row],[Destination]],_xlfn._TRO_TRAILING(Airports!A:A),_xlfn._TRO_TRAILING(Airports!E:E),"Code not found")</f>
        <v>NJ</v>
      </c>
      <c r="J4891" s="1">
        <v>0.32916666666666666</v>
      </c>
      <c r="K4891">
        <f>HOUR(Flights[[#This Row],[Scheduled Departure]])</f>
        <v>7</v>
      </c>
      <c r="L4891" s="1">
        <v>0.32569444444444445</v>
      </c>
      <c r="M4891">
        <v>-5</v>
      </c>
      <c r="N4891">
        <v>270</v>
      </c>
      <c r="O4891" s="14">
        <f>Flights[[#This Row],[Length (min)]]/60</f>
        <v>4.5</v>
      </c>
      <c r="P4891">
        <v>2454</v>
      </c>
      <c r="Q4891" s="17">
        <f>IFERROR(Flights[[#This Row],[Distance]]/Flights[[#This Row],[Length (hr)]],"")</f>
        <v>545.33333333333337</v>
      </c>
      <c r="R4891" s="1">
        <v>0.67569444444444449</v>
      </c>
      <c r="S4891" s="1">
        <v>0.6381944444444444</v>
      </c>
      <c r="T4891">
        <v>-54</v>
      </c>
      <c r="U4891" t="str">
        <f>IF(Flights[[#This Row],[Arrival Delay]]="","Cancelled",IF(Flights[[#This Row],[Arrival Delay]]&gt;15,"Delayed","On time"))</f>
        <v>On time</v>
      </c>
      <c r="V4891" t="str">
        <f>IF(Flights[[#This Row],[Status]]&lt;&gt;"Delayed","",IF(Flights[[#This Row],[Arrival Delay]]&gt;120,"Severe",IF(Flights[[#This Row],[Arrival Delay]]&gt;60,"Major","Moderate")))</f>
        <v/>
      </c>
      <c r="X4891" t="str">
        <f>IF(OR(AND(Flights[[#This Row],[Status]]="Cancelled",Flights[[#This Row],[Cancellation Reason]]="Airline/Carrier"),Flights[[#This Row],[Delay Type]]="Severe"),"Yes","No")</f>
        <v>No</v>
      </c>
    </row>
    <row r="4892" spans="1:24" x14ac:dyDescent="0.25">
      <c r="A4892" s="3">
        <v>42362</v>
      </c>
      <c r="B4892">
        <f>WEEKNUM(Flights[[#This Row],[Date]],2)</f>
        <v>52</v>
      </c>
      <c r="C4892">
        <f>WEEKDAY(Flights[[#This Row],[Date]],2)</f>
        <v>4</v>
      </c>
      <c r="D4892" t="s">
        <v>235</v>
      </c>
      <c r="E4892" t="s">
        <v>1987</v>
      </c>
      <c r="F4892" t="s">
        <v>0</v>
      </c>
      <c r="G4892" t="s">
        <v>28</v>
      </c>
      <c r="H4892" t="str">
        <f>_xlfn.XLOOKUP(Flights[[#This Row],[Destination]],Airports!$A$1:$A$77,Airports!$D$1:$D$77,"Code not found")</f>
        <v>Philadelphia</v>
      </c>
      <c r="I4892" t="str" cm="1">
        <f t="array" ref="I4892">_xlfn.XLOOKUP(Flights[[#This Row],[Destination]],_xlfn._TRO_TRAILING(Airports!A:A),_xlfn._TRO_TRAILING(Airports!E:E),"Code not found")</f>
        <v>PA</v>
      </c>
      <c r="J4892" s="1">
        <v>0.36458333333333331</v>
      </c>
      <c r="K4892">
        <f>HOUR(Flights[[#This Row],[Scheduled Departure]])</f>
        <v>8</v>
      </c>
      <c r="L4892" s="1">
        <v>0.36875000000000002</v>
      </c>
      <c r="M4892">
        <v>6</v>
      </c>
      <c r="N4892">
        <v>284</v>
      </c>
      <c r="O4892" s="14">
        <f>Flights[[#This Row],[Length (min)]]/60</f>
        <v>4.7333333333333334</v>
      </c>
      <c r="P4892">
        <v>2402</v>
      </c>
      <c r="Q4892" s="17">
        <f>IFERROR(Flights[[#This Row],[Distance]]/Flights[[#This Row],[Length (hr)]],"")</f>
        <v>507.46478873239437</v>
      </c>
      <c r="R4892" s="1">
        <v>0.70972222222222225</v>
      </c>
      <c r="S4892" s="1">
        <v>0.69097222222222221</v>
      </c>
      <c r="T4892">
        <v>-27</v>
      </c>
      <c r="U4892" t="str">
        <f>IF(Flights[[#This Row],[Arrival Delay]]="","Cancelled",IF(Flights[[#This Row],[Arrival Delay]]&gt;15,"Delayed","On time"))</f>
        <v>On time</v>
      </c>
      <c r="V4892" t="str">
        <f>IF(Flights[[#This Row],[Status]]&lt;&gt;"Delayed","",IF(Flights[[#This Row],[Arrival Delay]]&gt;120,"Severe",IF(Flights[[#This Row],[Arrival Delay]]&gt;60,"Major","Moderate")))</f>
        <v/>
      </c>
      <c r="X4892" t="str">
        <f>IF(OR(AND(Flights[[#This Row],[Status]]="Cancelled",Flights[[#This Row],[Cancellation Reason]]="Airline/Carrier"),Flights[[#This Row],[Delay Type]]="Severe"),"Yes","No")</f>
        <v>No</v>
      </c>
    </row>
    <row r="4893" spans="1:24" x14ac:dyDescent="0.25">
      <c r="A4893" s="3">
        <v>42362</v>
      </c>
      <c r="B4893">
        <f>WEEKNUM(Flights[[#This Row],[Date]],2)</f>
        <v>52</v>
      </c>
      <c r="C4893">
        <f>WEEKDAY(Flights[[#This Row],[Date]],2)</f>
        <v>4</v>
      </c>
      <c r="D4893" t="s">
        <v>55</v>
      </c>
      <c r="E4893" t="s">
        <v>1987</v>
      </c>
      <c r="F4893" t="s">
        <v>0</v>
      </c>
      <c r="G4893" t="s">
        <v>21</v>
      </c>
      <c r="H4893" t="str">
        <f>_xlfn.XLOOKUP(Flights[[#This Row],[Destination]],Airports!$A$1:$A$77,Airports!$D$1:$D$77,"Code not found")</f>
        <v>Lihue</v>
      </c>
      <c r="I4893" t="str" cm="1">
        <f t="array" ref="I4893">_xlfn.XLOOKUP(Flights[[#This Row],[Destination]],_xlfn._TRO_TRAILING(Airports!A:A),_xlfn._TRO_TRAILING(Airports!E:E),"Code not found")</f>
        <v>HI</v>
      </c>
      <c r="J4893" s="1">
        <v>0.38541666666666669</v>
      </c>
      <c r="K4893">
        <f>HOUR(Flights[[#This Row],[Scheduled Departure]])</f>
        <v>9</v>
      </c>
      <c r="L4893" s="1">
        <v>0.38194444444444442</v>
      </c>
      <c r="M4893">
        <v>-5</v>
      </c>
      <c r="N4893">
        <v>363</v>
      </c>
      <c r="O4893" s="14">
        <f>Flights[[#This Row],[Length (min)]]/60</f>
        <v>6.05</v>
      </c>
      <c r="P4893">
        <v>2615</v>
      </c>
      <c r="Q4893" s="17">
        <f>IFERROR(Flights[[#This Row],[Distance]]/Flights[[#This Row],[Length (hr)]],"")</f>
        <v>432.23140495867767</v>
      </c>
      <c r="R4893" s="1">
        <v>0.56041666666666667</v>
      </c>
      <c r="S4893" s="1">
        <v>0.55069444444444449</v>
      </c>
      <c r="T4893">
        <v>-14</v>
      </c>
      <c r="U4893" t="str">
        <f>IF(Flights[[#This Row],[Arrival Delay]]="","Cancelled",IF(Flights[[#This Row],[Arrival Delay]]&gt;15,"Delayed","On time"))</f>
        <v>On time</v>
      </c>
      <c r="V4893" t="str">
        <f>IF(Flights[[#This Row],[Status]]&lt;&gt;"Delayed","",IF(Flights[[#This Row],[Arrival Delay]]&gt;120,"Severe",IF(Flights[[#This Row],[Arrival Delay]]&gt;60,"Major","Moderate")))</f>
        <v/>
      </c>
      <c r="X4893" t="str">
        <f>IF(OR(AND(Flights[[#This Row],[Status]]="Cancelled",Flights[[#This Row],[Cancellation Reason]]="Airline/Carrier"),Flights[[#This Row],[Delay Type]]="Severe"),"Yes","No")</f>
        <v>No</v>
      </c>
    </row>
    <row r="4894" spans="1:24" x14ac:dyDescent="0.25">
      <c r="A4894" s="3">
        <v>42362</v>
      </c>
      <c r="B4894">
        <f>WEEKNUM(Flights[[#This Row],[Date]],2)</f>
        <v>52</v>
      </c>
      <c r="C4894">
        <f>WEEKDAY(Flights[[#This Row],[Date]],2)</f>
        <v>4</v>
      </c>
      <c r="D4894" t="s">
        <v>1973</v>
      </c>
      <c r="E4894" t="s">
        <v>1989</v>
      </c>
      <c r="F4894" t="s">
        <v>0</v>
      </c>
      <c r="G4894" t="s">
        <v>17</v>
      </c>
      <c r="H4894" t="str">
        <f>_xlfn.XLOOKUP(Flights[[#This Row],[Destination]],Airports!$A$1:$A$77,Airports!$D$1:$D$77,"Code not found")</f>
        <v>Honolulu</v>
      </c>
      <c r="I4894" t="str" cm="1">
        <f t="array" ref="I4894">_xlfn.XLOOKUP(Flights[[#This Row],[Destination]],_xlfn._TRO_TRAILING(Airports!A:A),_xlfn._TRO_TRAILING(Airports!E:E),"Code not found")</f>
        <v>HI</v>
      </c>
      <c r="J4894" s="1">
        <v>0.42708333333333331</v>
      </c>
      <c r="K4894">
        <f>HOUR(Flights[[#This Row],[Scheduled Departure]])</f>
        <v>10</v>
      </c>
      <c r="L4894" s="1">
        <v>0.42916666666666664</v>
      </c>
      <c r="M4894">
        <v>3</v>
      </c>
      <c r="N4894">
        <v>335</v>
      </c>
      <c r="O4894" s="14">
        <f>Flights[[#This Row],[Length (min)]]/60</f>
        <v>5.583333333333333</v>
      </c>
      <c r="P4894">
        <v>2556</v>
      </c>
      <c r="Q4894" s="17">
        <f>IFERROR(Flights[[#This Row],[Distance]]/Flights[[#This Row],[Length (hr)]],"")</f>
        <v>457.79104477611941</v>
      </c>
      <c r="R4894" s="1">
        <v>0.59027777777777779</v>
      </c>
      <c r="S4894" s="1">
        <v>0.57847222222222228</v>
      </c>
      <c r="T4894">
        <v>-17</v>
      </c>
      <c r="U4894" t="str">
        <f>IF(Flights[[#This Row],[Arrival Delay]]="","Cancelled",IF(Flights[[#This Row],[Arrival Delay]]&gt;15,"Delayed","On time"))</f>
        <v>On time</v>
      </c>
      <c r="V4894" t="str">
        <f>IF(Flights[[#This Row],[Status]]&lt;&gt;"Delayed","",IF(Flights[[#This Row],[Arrival Delay]]&gt;120,"Severe",IF(Flights[[#This Row],[Arrival Delay]]&gt;60,"Major","Moderate")))</f>
        <v/>
      </c>
      <c r="X4894" t="str">
        <f>IF(OR(AND(Flights[[#This Row],[Status]]="Cancelled",Flights[[#This Row],[Cancellation Reason]]="Airline/Carrier"),Flights[[#This Row],[Delay Type]]="Severe"),"Yes","No")</f>
        <v>No</v>
      </c>
    </row>
    <row r="4895" spans="1:24" x14ac:dyDescent="0.25">
      <c r="A4895" s="3">
        <v>42362</v>
      </c>
      <c r="B4895">
        <f>WEEKNUM(Flights[[#This Row],[Date]],2)</f>
        <v>52</v>
      </c>
      <c r="C4895">
        <f>WEEKDAY(Flights[[#This Row],[Date]],2)</f>
        <v>4</v>
      </c>
      <c r="D4895" t="s">
        <v>1985</v>
      </c>
      <c r="E4895" t="s">
        <v>1995</v>
      </c>
      <c r="F4895" t="s">
        <v>0</v>
      </c>
      <c r="G4895" t="s">
        <v>290</v>
      </c>
      <c r="H4895" t="str">
        <f>_xlfn.XLOOKUP(Flights[[#This Row],[Destination]],Airports!$A$1:$A$77,Airports!$D$1:$D$77,"Code not found")</f>
        <v>Houston</v>
      </c>
      <c r="I4895" t="str" cm="1">
        <f t="array" ref="I4895">_xlfn.XLOOKUP(Flights[[#This Row],[Destination]],_xlfn._TRO_TRAILING(Airports!A:A),_xlfn._TRO_TRAILING(Airports!E:E),"Code not found")</f>
        <v>TX</v>
      </c>
      <c r="J4895" s="1">
        <v>0.43055555555555558</v>
      </c>
      <c r="K4895">
        <f>HOUR(Flights[[#This Row],[Scheduled Departure]])</f>
        <v>10</v>
      </c>
      <c r="L4895" s="1">
        <v>0.46180555555555558</v>
      </c>
      <c r="M4895">
        <v>45</v>
      </c>
      <c r="N4895">
        <v>166</v>
      </c>
      <c r="O4895" s="14">
        <f>Flights[[#This Row],[Length (min)]]/60</f>
        <v>2.7666666666666666</v>
      </c>
      <c r="P4895">
        <v>1390</v>
      </c>
      <c r="Q4895" s="17">
        <f>IFERROR(Flights[[#This Row],[Distance]]/Flights[[#This Row],[Length (hr)]],"")</f>
        <v>502.40963855421688</v>
      </c>
      <c r="R4895" s="1">
        <v>0.64236111111111116</v>
      </c>
      <c r="S4895" s="1">
        <v>0.66041666666666665</v>
      </c>
      <c r="T4895">
        <v>26</v>
      </c>
      <c r="U4895" t="str">
        <f>IF(Flights[[#This Row],[Arrival Delay]]="","Cancelled",IF(Flights[[#This Row],[Arrival Delay]]&gt;15,"Delayed","On time"))</f>
        <v>Delayed</v>
      </c>
      <c r="V4895" t="str">
        <f>IF(Flights[[#This Row],[Status]]&lt;&gt;"Delayed","",IF(Flights[[#This Row],[Arrival Delay]]&gt;120,"Severe",IF(Flights[[#This Row],[Arrival Delay]]&gt;60,"Major","Moderate")))</f>
        <v>Moderate</v>
      </c>
      <c r="X4895" t="str">
        <f>IF(OR(AND(Flights[[#This Row],[Status]]="Cancelled",Flights[[#This Row],[Cancellation Reason]]="Airline/Carrier"),Flights[[#This Row],[Delay Type]]="Severe"),"Yes","No")</f>
        <v>No</v>
      </c>
    </row>
    <row r="4896" spans="1:24" x14ac:dyDescent="0.25">
      <c r="A4896" s="3">
        <v>42362</v>
      </c>
      <c r="B4896">
        <f>WEEKNUM(Flights[[#This Row],[Date]],2)</f>
        <v>52</v>
      </c>
      <c r="C4896">
        <f>WEEKDAY(Flights[[#This Row],[Date]],2)</f>
        <v>4</v>
      </c>
      <c r="D4896" t="s">
        <v>1138</v>
      </c>
      <c r="E4896" t="s">
        <v>1990</v>
      </c>
      <c r="F4896" t="s">
        <v>0</v>
      </c>
      <c r="G4896" t="s">
        <v>17</v>
      </c>
      <c r="H4896" t="str">
        <f>_xlfn.XLOOKUP(Flights[[#This Row],[Destination]],Airports!$A$1:$A$77,Airports!$D$1:$D$77,"Code not found")</f>
        <v>Honolulu</v>
      </c>
      <c r="I4896" t="str" cm="1">
        <f t="array" ref="I4896">_xlfn.XLOOKUP(Flights[[#This Row],[Destination]],_xlfn._TRO_TRAILING(Airports!A:A),_xlfn._TRO_TRAILING(Airports!E:E),"Code not found")</f>
        <v>HI</v>
      </c>
      <c r="J4896" s="1">
        <v>0.46319444444444446</v>
      </c>
      <c r="K4896">
        <f>HOUR(Flights[[#This Row],[Scheduled Departure]])</f>
        <v>11</v>
      </c>
      <c r="L4896" s="1">
        <v>0.51666666666666672</v>
      </c>
      <c r="M4896">
        <v>77</v>
      </c>
      <c r="N4896">
        <v>347</v>
      </c>
      <c r="O4896" s="14">
        <f>Flights[[#This Row],[Length (min)]]/60</f>
        <v>5.7833333333333332</v>
      </c>
      <c r="P4896">
        <v>2556</v>
      </c>
      <c r="Q4896" s="17">
        <f>IFERROR(Flights[[#This Row],[Distance]]/Flights[[#This Row],[Length (hr)]],"")</f>
        <v>441.95965417867438</v>
      </c>
      <c r="R4896" s="1">
        <v>0.63541666666666663</v>
      </c>
      <c r="S4896" s="1">
        <v>0.6743055555555556</v>
      </c>
      <c r="T4896">
        <v>56</v>
      </c>
      <c r="U4896" t="str">
        <f>IF(Flights[[#This Row],[Arrival Delay]]="","Cancelled",IF(Flights[[#This Row],[Arrival Delay]]&gt;15,"Delayed","On time"))</f>
        <v>Delayed</v>
      </c>
      <c r="V4896" t="str">
        <f>IF(Flights[[#This Row],[Status]]&lt;&gt;"Delayed","",IF(Flights[[#This Row],[Arrival Delay]]&gt;120,"Severe",IF(Flights[[#This Row],[Arrival Delay]]&gt;60,"Major","Moderate")))</f>
        <v>Moderate</v>
      </c>
      <c r="X4896" t="str">
        <f>IF(OR(AND(Flights[[#This Row],[Status]]="Cancelled",Flights[[#This Row],[Cancellation Reason]]="Airline/Carrier"),Flights[[#This Row],[Delay Type]]="Severe"),"Yes","No")</f>
        <v>No</v>
      </c>
    </row>
    <row r="4897" spans="1:24" x14ac:dyDescent="0.25">
      <c r="A4897" s="3">
        <v>42362</v>
      </c>
      <c r="B4897">
        <f>WEEKNUM(Flights[[#This Row],[Date]],2)</f>
        <v>52</v>
      </c>
      <c r="C4897">
        <f>WEEKDAY(Flights[[#This Row],[Date]],2)</f>
        <v>4</v>
      </c>
      <c r="D4897" t="s">
        <v>554</v>
      </c>
      <c r="E4897" t="s">
        <v>1996</v>
      </c>
      <c r="F4897" t="s">
        <v>0</v>
      </c>
      <c r="G4897" t="s">
        <v>9</v>
      </c>
      <c r="H4897" t="str">
        <f>_xlfn.XLOOKUP(Flights[[#This Row],[Destination]],Airports!$A$1:$A$77,Airports!$D$1:$D$77,"Code not found")</f>
        <v>San Francisco</v>
      </c>
      <c r="I4897" t="str" cm="1">
        <f t="array" ref="I4897">_xlfn.XLOOKUP(Flights[[#This Row],[Destination]],_xlfn._TRO_TRAILING(Airports!A:A),_xlfn._TRO_TRAILING(Airports!E:E),"Code not found")</f>
        <v>CA</v>
      </c>
      <c r="J4897" s="1">
        <v>0.65972222222222221</v>
      </c>
      <c r="K4897">
        <f>HOUR(Flights[[#This Row],[Scheduled Departure]])</f>
        <v>15</v>
      </c>
      <c r="L4897" s="1">
        <v>0.6875</v>
      </c>
      <c r="M4897">
        <v>40</v>
      </c>
      <c r="N4897">
        <v>88</v>
      </c>
      <c r="O4897" s="14">
        <f>Flights[[#This Row],[Length (min)]]/60</f>
        <v>1.4666666666666666</v>
      </c>
      <c r="P4897">
        <v>337</v>
      </c>
      <c r="Q4897" s="17">
        <f>IFERROR(Flights[[#This Row],[Distance]]/Flights[[#This Row],[Length (hr)]],"")</f>
        <v>229.77272727272728</v>
      </c>
      <c r="R4897" s="1">
        <v>0.71180555555555558</v>
      </c>
      <c r="S4897" s="1">
        <v>0.74861111111111112</v>
      </c>
      <c r="T4897">
        <v>53</v>
      </c>
      <c r="U4897" t="str">
        <f>IF(Flights[[#This Row],[Arrival Delay]]="","Cancelled",IF(Flights[[#This Row],[Arrival Delay]]&gt;15,"Delayed","On time"))</f>
        <v>Delayed</v>
      </c>
      <c r="V4897" t="str">
        <f>IF(Flights[[#This Row],[Status]]&lt;&gt;"Delayed","",IF(Flights[[#This Row],[Arrival Delay]]&gt;120,"Severe",IF(Flights[[#This Row],[Arrival Delay]]&gt;60,"Major","Moderate")))</f>
        <v>Moderate</v>
      </c>
      <c r="X4897" t="str">
        <f>IF(OR(AND(Flights[[#This Row],[Status]]="Cancelled",Flights[[#This Row],[Cancellation Reason]]="Airline/Carrier"),Flights[[#This Row],[Delay Type]]="Severe"),"Yes","No")</f>
        <v>No</v>
      </c>
    </row>
    <row r="4898" spans="1:24" x14ac:dyDescent="0.25">
      <c r="A4898" s="3">
        <v>42362</v>
      </c>
      <c r="B4898">
        <f>WEEKNUM(Flights[[#This Row],[Date]],2)</f>
        <v>52</v>
      </c>
      <c r="C4898">
        <f>WEEKDAY(Flights[[#This Row],[Date]],2)</f>
        <v>4</v>
      </c>
      <c r="D4898" t="s">
        <v>1986</v>
      </c>
      <c r="E4898" t="s">
        <v>1995</v>
      </c>
      <c r="F4898" t="s">
        <v>0</v>
      </c>
      <c r="G4898" t="s">
        <v>347</v>
      </c>
      <c r="H4898" t="str">
        <f>_xlfn.XLOOKUP(Flights[[#This Row],[Destination]],Airports!$A$1:$A$77,Airports!$D$1:$D$77,"Code not found")</f>
        <v>San Jose</v>
      </c>
      <c r="I4898" t="str" cm="1">
        <f t="array" ref="I4898">_xlfn.XLOOKUP(Flights[[#This Row],[Destination]],_xlfn._TRO_TRAILING(Airports!A:A),_xlfn._TRO_TRAILING(Airports!E:E),"Code not found")</f>
        <v>CA</v>
      </c>
      <c r="J4898" s="1">
        <v>0.74652777777777779</v>
      </c>
      <c r="K4898">
        <f>HOUR(Flights[[#This Row],[Scheduled Departure]])</f>
        <v>17</v>
      </c>
      <c r="L4898" s="1">
        <v>0.7583333333333333</v>
      </c>
      <c r="M4898">
        <v>17</v>
      </c>
      <c r="N4898">
        <v>77</v>
      </c>
      <c r="O4898" s="14">
        <f>Flights[[#This Row],[Length (min)]]/60</f>
        <v>1.2833333333333334</v>
      </c>
      <c r="P4898">
        <v>308</v>
      </c>
      <c r="Q4898" s="17">
        <f>IFERROR(Flights[[#This Row],[Distance]]/Flights[[#This Row],[Length (hr)]],"")</f>
        <v>239.99999999999997</v>
      </c>
      <c r="R4898" s="1">
        <v>0.79166666666666663</v>
      </c>
      <c r="S4898" s="1">
        <v>0.81180555555555556</v>
      </c>
      <c r="T4898">
        <v>29</v>
      </c>
      <c r="U4898" t="str">
        <f>IF(Flights[[#This Row],[Arrival Delay]]="","Cancelled",IF(Flights[[#This Row],[Arrival Delay]]&gt;15,"Delayed","On time"))</f>
        <v>Delayed</v>
      </c>
      <c r="V4898" t="str">
        <f>IF(Flights[[#This Row],[Status]]&lt;&gt;"Delayed","",IF(Flights[[#This Row],[Arrival Delay]]&gt;120,"Severe",IF(Flights[[#This Row],[Arrival Delay]]&gt;60,"Major","Moderate")))</f>
        <v>Moderate</v>
      </c>
      <c r="X4898" t="str">
        <f>IF(OR(AND(Flights[[#This Row],[Status]]="Cancelled",Flights[[#This Row],[Cancellation Reason]]="Airline/Carrier"),Flights[[#This Row],[Delay Type]]="Severe"),"Yes","No")</f>
        <v>No</v>
      </c>
    </row>
    <row r="4899" spans="1:24" x14ac:dyDescent="0.25">
      <c r="A4899" s="3">
        <v>42362</v>
      </c>
      <c r="B4899">
        <f>WEEKNUM(Flights[[#This Row],[Date]],2)</f>
        <v>52</v>
      </c>
      <c r="C4899">
        <f>WEEKDAY(Flights[[#This Row],[Date]],2)</f>
        <v>4</v>
      </c>
      <c r="D4899" t="s">
        <v>617</v>
      </c>
      <c r="E4899" t="s">
        <v>1990</v>
      </c>
      <c r="F4899" t="s">
        <v>0</v>
      </c>
      <c r="G4899" t="s">
        <v>20</v>
      </c>
      <c r="H4899" t="str">
        <f>_xlfn.XLOOKUP(Flights[[#This Row],[Destination]],Airports!$A$1:$A$77,Airports!$D$1:$D$77,"Code not found")</f>
        <v>Kahului</v>
      </c>
      <c r="I4899" t="str" cm="1">
        <f t="array" ref="I4899">_xlfn.XLOOKUP(Flights[[#This Row],[Destination]],_xlfn._TRO_TRAILING(Airports!A:A),_xlfn._TRO_TRAILING(Airports!E:E),"Code not found")</f>
        <v>HI</v>
      </c>
      <c r="J4899" s="1">
        <v>0.75</v>
      </c>
      <c r="K4899">
        <f>HOUR(Flights[[#This Row],[Scheduled Departure]])</f>
        <v>18</v>
      </c>
      <c r="L4899" s="1">
        <v>0.76111111111111107</v>
      </c>
      <c r="M4899">
        <v>16</v>
      </c>
      <c r="N4899">
        <v>340</v>
      </c>
      <c r="O4899" s="14">
        <f>Flights[[#This Row],[Length (min)]]/60</f>
        <v>5.666666666666667</v>
      </c>
      <c r="P4899">
        <v>2486</v>
      </c>
      <c r="Q4899" s="17">
        <f>IFERROR(Flights[[#This Row],[Distance]]/Flights[[#This Row],[Length (hr)]],"")</f>
        <v>438.70588235294116</v>
      </c>
      <c r="R4899" s="1">
        <v>0.91319444444444442</v>
      </c>
      <c r="S4899" s="1">
        <v>0.91388888888888886</v>
      </c>
      <c r="T4899">
        <v>1</v>
      </c>
      <c r="U4899" t="str">
        <f>IF(Flights[[#This Row],[Arrival Delay]]="","Cancelled",IF(Flights[[#This Row],[Arrival Delay]]&gt;15,"Delayed","On time"))</f>
        <v>On time</v>
      </c>
      <c r="V4899" t="str">
        <f>IF(Flights[[#This Row],[Status]]&lt;&gt;"Delayed","",IF(Flights[[#This Row],[Arrival Delay]]&gt;120,"Severe",IF(Flights[[#This Row],[Arrival Delay]]&gt;60,"Major","Moderate")))</f>
        <v/>
      </c>
      <c r="X4899" t="str">
        <f>IF(OR(AND(Flights[[#This Row],[Status]]="Cancelled",Flights[[#This Row],[Cancellation Reason]]="Airline/Carrier"),Flights[[#This Row],[Delay Type]]="Severe"),"Yes","No")</f>
        <v>No</v>
      </c>
    </row>
    <row r="4900" spans="1:24" x14ac:dyDescent="0.25">
      <c r="A4900" s="3">
        <v>42362</v>
      </c>
      <c r="B4900">
        <f>WEEKNUM(Flights[[#This Row],[Date]],2)</f>
        <v>52</v>
      </c>
      <c r="C4900">
        <f>WEEKDAY(Flights[[#This Row],[Date]],2)</f>
        <v>4</v>
      </c>
      <c r="D4900" t="s">
        <v>1854</v>
      </c>
      <c r="E4900" t="s">
        <v>1992</v>
      </c>
      <c r="F4900" t="s">
        <v>0</v>
      </c>
      <c r="G4900" t="s">
        <v>12</v>
      </c>
      <c r="H4900" t="str">
        <f>_xlfn.XLOOKUP(Flights[[#This Row],[Destination]],Airports!$A$1:$A$77,Airports!$D$1:$D$77,"Code not found")</f>
        <v>New York</v>
      </c>
      <c r="I4900" t="str" cm="1">
        <f t="array" ref="I4900">_xlfn.XLOOKUP(Flights[[#This Row],[Destination]],_xlfn._TRO_TRAILING(Airports!A:A),_xlfn._TRO_TRAILING(Airports!E:E),"Code not found")</f>
        <v>NY</v>
      </c>
      <c r="J4900" s="1">
        <v>0.99305555555555558</v>
      </c>
      <c r="K4900">
        <f>HOUR(Flights[[#This Row],[Scheduled Departure]])</f>
        <v>23</v>
      </c>
      <c r="L4900" s="1">
        <v>1.9444444444444445E-2</v>
      </c>
      <c r="M4900">
        <v>38</v>
      </c>
      <c r="N4900">
        <v>274</v>
      </c>
      <c r="O4900" s="14">
        <f>Flights[[#This Row],[Length (min)]]/60</f>
        <v>4.5666666666666664</v>
      </c>
      <c r="P4900">
        <v>2475</v>
      </c>
      <c r="Q4900" s="17">
        <f>IFERROR(Flights[[#This Row],[Distance]]/Flights[[#This Row],[Length (hr)]],"")</f>
        <v>541.97080291970804</v>
      </c>
      <c r="R4900" s="1">
        <v>0.33333333333333331</v>
      </c>
      <c r="S4900" s="1">
        <v>0.3347222222222222</v>
      </c>
      <c r="T4900">
        <v>2</v>
      </c>
      <c r="U4900" t="str">
        <f>IF(Flights[[#This Row],[Arrival Delay]]="","Cancelled",IF(Flights[[#This Row],[Arrival Delay]]&gt;15,"Delayed","On time"))</f>
        <v>On time</v>
      </c>
      <c r="V4900" t="str">
        <f>IF(Flights[[#This Row],[Status]]&lt;&gt;"Delayed","",IF(Flights[[#This Row],[Arrival Delay]]&gt;120,"Severe",IF(Flights[[#This Row],[Arrival Delay]]&gt;60,"Major","Moderate")))</f>
        <v/>
      </c>
      <c r="X4900" t="str">
        <f>IF(OR(AND(Flights[[#This Row],[Status]]="Cancelled",Flights[[#This Row],[Cancellation Reason]]="Airline/Carrier"),Flights[[#This Row],[Delay Type]]="Severe"),"Yes","No")</f>
        <v>No</v>
      </c>
    </row>
    <row r="4901" spans="1:24" x14ac:dyDescent="0.25">
      <c r="A4901" s="3">
        <v>42362</v>
      </c>
      <c r="B4901">
        <f>WEEKNUM(Flights[[#This Row],[Date]],2)</f>
        <v>52</v>
      </c>
      <c r="C4901">
        <f>WEEKDAY(Flights[[#This Row],[Date]],2)</f>
        <v>4</v>
      </c>
      <c r="D4901" t="s">
        <v>1922</v>
      </c>
      <c r="E4901" t="s">
        <v>1991</v>
      </c>
      <c r="F4901" t="s">
        <v>0</v>
      </c>
      <c r="G4901" t="s">
        <v>248</v>
      </c>
      <c r="H4901" t="str">
        <f>_xlfn.XLOOKUP(Flights[[#This Row],[Destination]],Airports!$A$1:$A$77,Airports!$D$1:$D$77,"Code not found")</f>
        <v>Anchorage</v>
      </c>
      <c r="I4901" t="str" cm="1">
        <f t="array" ref="I4901">_xlfn.XLOOKUP(Flights[[#This Row],[Destination]],_xlfn._TRO_TRAILING(Airports!A:A),_xlfn._TRO_TRAILING(Airports!E:E),"Code not found")</f>
        <v>AK</v>
      </c>
      <c r="J4901" s="1">
        <v>0.99652777777777779</v>
      </c>
      <c r="K4901">
        <f>HOUR(Flights[[#This Row],[Scheduled Departure]])</f>
        <v>23</v>
      </c>
      <c r="L4901" s="1">
        <v>0.98750000000000004</v>
      </c>
      <c r="M4901">
        <v>-13</v>
      </c>
      <c r="N4901">
        <v>371</v>
      </c>
      <c r="O4901" s="14">
        <f>Flights[[#This Row],[Length (min)]]/60</f>
        <v>6.1833333333333336</v>
      </c>
      <c r="P4901">
        <v>2345</v>
      </c>
      <c r="Q4901" s="17">
        <f>IFERROR(Flights[[#This Row],[Distance]]/Flights[[#This Row],[Length (hr)]],"")</f>
        <v>379.24528301886789</v>
      </c>
      <c r="R4901" s="1">
        <v>0.19791666666666666</v>
      </c>
      <c r="S4901" s="1">
        <v>0.20347222222222222</v>
      </c>
      <c r="T4901">
        <v>8</v>
      </c>
      <c r="U4901" t="str">
        <f>IF(Flights[[#This Row],[Arrival Delay]]="","Cancelled",IF(Flights[[#This Row],[Arrival Delay]]&gt;15,"Delayed","On time"))</f>
        <v>On time</v>
      </c>
      <c r="V4901" t="str">
        <f>IF(Flights[[#This Row],[Status]]&lt;&gt;"Delayed","",IF(Flights[[#This Row],[Arrival Delay]]&gt;120,"Severe",IF(Flights[[#This Row],[Arrival Delay]]&gt;60,"Major","Moderate")))</f>
        <v/>
      </c>
      <c r="X4901" t="str">
        <f>IF(OR(AND(Flights[[#This Row],[Status]]="Cancelled",Flights[[#This Row],[Cancellation Reason]]="Airline/Carrier"),Flights[[#This Row],[Delay Type]]="Severe"),"Yes","No")</f>
        <v>No</v>
      </c>
    </row>
    <row r="4902" spans="1:24" x14ac:dyDescent="0.25">
      <c r="A4902" s="3">
        <v>42363</v>
      </c>
      <c r="B4902">
        <f>WEEKNUM(Flights[[#This Row],[Date]],2)</f>
        <v>52</v>
      </c>
      <c r="C4902">
        <f>WEEKDAY(Flights[[#This Row],[Date]],2)</f>
        <v>5</v>
      </c>
      <c r="D4902" t="s">
        <v>37</v>
      </c>
      <c r="E4902" t="s">
        <v>1987</v>
      </c>
      <c r="F4902" t="s">
        <v>0</v>
      </c>
      <c r="G4902" t="s">
        <v>3</v>
      </c>
      <c r="H4902" t="str">
        <f>_xlfn.XLOOKUP(Flights[[#This Row],[Destination]],Airports!$A$1:$A$77,Airports!$D$1:$D$77,"Code not found")</f>
        <v>Dallas</v>
      </c>
      <c r="I4902" t="str" cm="1">
        <f t="array" ref="I4902">_xlfn.XLOOKUP(Flights[[#This Row],[Destination]],_xlfn._TRO_TRAILING(Airports!A:A),_xlfn._TRO_TRAILING(Airports!E:E),"Code not found")</f>
        <v>TX</v>
      </c>
      <c r="J4902" s="1">
        <v>0.25</v>
      </c>
      <c r="K4902">
        <f>HOUR(Flights[[#This Row],[Scheduled Departure]])</f>
        <v>6</v>
      </c>
      <c r="L4902" s="1">
        <v>0.2673611111111111</v>
      </c>
      <c r="M4902">
        <v>25</v>
      </c>
      <c r="N4902">
        <v>165</v>
      </c>
      <c r="O4902" s="14">
        <f>Flights[[#This Row],[Length (min)]]/60</f>
        <v>2.75</v>
      </c>
      <c r="P4902">
        <v>1235</v>
      </c>
      <c r="Q4902" s="17">
        <f>IFERROR(Flights[[#This Row],[Distance]]/Flights[[#This Row],[Length (hr)]],"")</f>
        <v>449.09090909090907</v>
      </c>
      <c r="R4902" s="1">
        <v>0.46041666666666664</v>
      </c>
      <c r="S4902" s="1">
        <v>0.46527777777777779</v>
      </c>
      <c r="T4902">
        <v>7</v>
      </c>
      <c r="U4902" t="str">
        <f>IF(Flights[[#This Row],[Arrival Delay]]="","Cancelled",IF(Flights[[#This Row],[Arrival Delay]]&gt;15,"Delayed","On time"))</f>
        <v>On time</v>
      </c>
      <c r="V4902" t="str">
        <f>IF(Flights[[#This Row],[Status]]&lt;&gt;"Delayed","",IF(Flights[[#This Row],[Arrival Delay]]&gt;120,"Severe",IF(Flights[[#This Row],[Arrival Delay]]&gt;60,"Major","Moderate")))</f>
        <v/>
      </c>
      <c r="X4902" t="str">
        <f>IF(OR(AND(Flights[[#This Row],[Status]]="Cancelled",Flights[[#This Row],[Cancellation Reason]]="Airline/Carrier"),Flights[[#This Row],[Delay Type]]="Severe"),"Yes","No")</f>
        <v>No</v>
      </c>
    </row>
    <row r="4903" spans="1:24" x14ac:dyDescent="0.25">
      <c r="A4903" s="3">
        <v>42363</v>
      </c>
      <c r="B4903">
        <f>WEEKNUM(Flights[[#This Row],[Date]],2)</f>
        <v>52</v>
      </c>
      <c r="C4903">
        <f>WEEKDAY(Flights[[#This Row],[Date]],2)</f>
        <v>5</v>
      </c>
      <c r="D4903" t="s">
        <v>1136</v>
      </c>
      <c r="E4903" t="s">
        <v>1991</v>
      </c>
      <c r="F4903" t="s">
        <v>0</v>
      </c>
      <c r="G4903" t="s">
        <v>24</v>
      </c>
      <c r="H4903" t="str">
        <f>_xlfn.XLOOKUP(Flights[[#This Row],[Destination]],Airports!$A$1:$A$77,Airports!$D$1:$D$77,"Code not found")</f>
        <v>Portland</v>
      </c>
      <c r="I4903" t="str" cm="1">
        <f t="array" ref="I4903">_xlfn.XLOOKUP(Flights[[#This Row],[Destination]],_xlfn._TRO_TRAILING(Airports!A:A),_xlfn._TRO_TRAILING(Airports!E:E),"Code not found")</f>
        <v>OR</v>
      </c>
      <c r="J4903" s="1">
        <v>0.25</v>
      </c>
      <c r="K4903">
        <f>HOUR(Flights[[#This Row],[Scheduled Departure]])</f>
        <v>6</v>
      </c>
      <c r="L4903" s="1">
        <v>0.24374999999999999</v>
      </c>
      <c r="M4903">
        <v>-9</v>
      </c>
      <c r="N4903">
        <v>160</v>
      </c>
      <c r="O4903" s="14">
        <f>Flights[[#This Row],[Length (min)]]/60</f>
        <v>2.6666666666666665</v>
      </c>
      <c r="P4903">
        <v>834</v>
      </c>
      <c r="Q4903" s="17">
        <f>IFERROR(Flights[[#This Row],[Distance]]/Flights[[#This Row],[Length (hr)]],"")</f>
        <v>312.75</v>
      </c>
      <c r="R4903" s="1">
        <v>0.3576388888888889</v>
      </c>
      <c r="S4903" s="1">
        <v>0.35486111111111113</v>
      </c>
      <c r="T4903">
        <v>-4</v>
      </c>
      <c r="U4903" t="str">
        <f>IF(Flights[[#This Row],[Arrival Delay]]="","Cancelled",IF(Flights[[#This Row],[Arrival Delay]]&gt;15,"Delayed","On time"))</f>
        <v>On time</v>
      </c>
      <c r="V4903" t="str">
        <f>IF(Flights[[#This Row],[Status]]&lt;&gt;"Delayed","",IF(Flights[[#This Row],[Arrival Delay]]&gt;120,"Severe",IF(Flights[[#This Row],[Arrival Delay]]&gt;60,"Major","Moderate")))</f>
        <v/>
      </c>
      <c r="X4903" t="str">
        <f>IF(OR(AND(Flights[[#This Row],[Status]]="Cancelled",Flights[[#This Row],[Cancellation Reason]]="Airline/Carrier"),Flights[[#This Row],[Delay Type]]="Severe"),"Yes","No")</f>
        <v>No</v>
      </c>
    </row>
    <row r="4904" spans="1:24" x14ac:dyDescent="0.25">
      <c r="A4904" s="3">
        <v>42363</v>
      </c>
      <c r="B4904">
        <f>WEEKNUM(Flights[[#This Row],[Date]],2)</f>
        <v>52</v>
      </c>
      <c r="C4904">
        <f>WEEKDAY(Flights[[#This Row],[Date]],2)</f>
        <v>5</v>
      </c>
      <c r="D4904" t="s">
        <v>172</v>
      </c>
      <c r="E4904" t="s">
        <v>1987</v>
      </c>
      <c r="F4904" t="s">
        <v>0</v>
      </c>
      <c r="G4904" t="s">
        <v>3</v>
      </c>
      <c r="H4904" t="str">
        <f>_xlfn.XLOOKUP(Flights[[#This Row],[Destination]],Airports!$A$1:$A$77,Airports!$D$1:$D$77,"Code not found")</f>
        <v>Dallas</v>
      </c>
      <c r="I4904" t="str" cm="1">
        <f t="array" ref="I4904">_xlfn.XLOOKUP(Flights[[#This Row],[Destination]],_xlfn._TRO_TRAILING(Airports!A:A),_xlfn._TRO_TRAILING(Airports!E:E),"Code not found")</f>
        <v>TX</v>
      </c>
      <c r="J4904" s="1">
        <v>0.3576388888888889</v>
      </c>
      <c r="K4904">
        <f>HOUR(Flights[[#This Row],[Scheduled Departure]])</f>
        <v>8</v>
      </c>
      <c r="L4904" s="1">
        <v>0.35416666666666669</v>
      </c>
      <c r="M4904">
        <v>-5</v>
      </c>
      <c r="N4904">
        <v>181</v>
      </c>
      <c r="O4904" s="14">
        <f>Flights[[#This Row],[Length (min)]]/60</f>
        <v>3.0166666666666666</v>
      </c>
      <c r="P4904">
        <v>1235</v>
      </c>
      <c r="Q4904" s="17">
        <f>IFERROR(Flights[[#This Row],[Distance]]/Flights[[#This Row],[Length (hr)]],"")</f>
        <v>409.39226519337018</v>
      </c>
      <c r="R4904" s="1">
        <v>0.57152777777777775</v>
      </c>
      <c r="S4904" s="1">
        <v>0.56319444444444444</v>
      </c>
      <c r="T4904">
        <v>-12</v>
      </c>
      <c r="U4904" t="str">
        <f>IF(Flights[[#This Row],[Arrival Delay]]="","Cancelled",IF(Flights[[#This Row],[Arrival Delay]]&gt;15,"Delayed","On time"))</f>
        <v>On time</v>
      </c>
      <c r="V4904" t="str">
        <f>IF(Flights[[#This Row],[Status]]&lt;&gt;"Delayed","",IF(Flights[[#This Row],[Arrival Delay]]&gt;120,"Severe",IF(Flights[[#This Row],[Arrival Delay]]&gt;60,"Major","Moderate")))</f>
        <v/>
      </c>
      <c r="X4904" t="str">
        <f>IF(OR(AND(Flights[[#This Row],[Status]]="Cancelled",Flights[[#This Row],[Cancellation Reason]]="Airline/Carrier"),Flights[[#This Row],[Delay Type]]="Severe"),"Yes","No")</f>
        <v>No</v>
      </c>
    </row>
    <row r="4905" spans="1:24" x14ac:dyDescent="0.25">
      <c r="A4905" s="3">
        <v>42363</v>
      </c>
      <c r="B4905">
        <f>WEEKNUM(Flights[[#This Row],[Date]],2)</f>
        <v>52</v>
      </c>
      <c r="C4905">
        <f>WEEKDAY(Flights[[#This Row],[Date]],2)</f>
        <v>5</v>
      </c>
      <c r="D4905" t="s">
        <v>518</v>
      </c>
      <c r="E4905" t="s">
        <v>1991</v>
      </c>
      <c r="F4905" t="s">
        <v>0</v>
      </c>
      <c r="G4905" t="s">
        <v>18</v>
      </c>
      <c r="H4905" t="str">
        <f>_xlfn.XLOOKUP(Flights[[#This Row],[Destination]],Airports!$A$1:$A$77,Airports!$D$1:$D$77,"Code not found")</f>
        <v>Arlington</v>
      </c>
      <c r="I4905" t="str" cm="1">
        <f t="array" ref="I4905">_xlfn.XLOOKUP(Flights[[#This Row],[Destination]],_xlfn._TRO_TRAILING(Airports!A:A),_xlfn._TRO_TRAILING(Airports!E:E),"Code not found")</f>
        <v>VA</v>
      </c>
      <c r="J4905" s="1">
        <v>0.54861111111111116</v>
      </c>
      <c r="K4905">
        <f>HOUR(Flights[[#This Row],[Scheduled Departure]])</f>
        <v>13</v>
      </c>
      <c r="L4905" s="1">
        <v>0.5444444444444444</v>
      </c>
      <c r="M4905">
        <v>-6</v>
      </c>
      <c r="N4905">
        <v>277</v>
      </c>
      <c r="O4905" s="14">
        <f>Flights[[#This Row],[Length (min)]]/60</f>
        <v>4.6166666666666663</v>
      </c>
      <c r="P4905">
        <v>2311</v>
      </c>
      <c r="Q4905" s="17">
        <f>IFERROR(Flights[[#This Row],[Distance]]/Flights[[#This Row],[Length (hr)]],"")</f>
        <v>500.57761732851992</v>
      </c>
      <c r="R4905" s="1">
        <v>0.87430555555555556</v>
      </c>
      <c r="S4905" s="1">
        <v>0.8618055555555556</v>
      </c>
      <c r="T4905">
        <v>-18</v>
      </c>
      <c r="U4905" t="str">
        <f>IF(Flights[[#This Row],[Arrival Delay]]="","Cancelled",IF(Flights[[#This Row],[Arrival Delay]]&gt;15,"Delayed","On time"))</f>
        <v>On time</v>
      </c>
      <c r="V4905" t="str">
        <f>IF(Flights[[#This Row],[Status]]&lt;&gt;"Delayed","",IF(Flights[[#This Row],[Arrival Delay]]&gt;120,"Severe",IF(Flights[[#This Row],[Arrival Delay]]&gt;60,"Major","Moderate")))</f>
        <v/>
      </c>
      <c r="X4905" t="str">
        <f>IF(OR(AND(Flights[[#This Row],[Status]]="Cancelled",Flights[[#This Row],[Cancellation Reason]]="Airline/Carrier"),Flights[[#This Row],[Delay Type]]="Severe"),"Yes","No")</f>
        <v>No</v>
      </c>
    </row>
    <row r="4906" spans="1:24" x14ac:dyDescent="0.25">
      <c r="A4906" s="3">
        <v>42363</v>
      </c>
      <c r="B4906">
        <f>WEEKNUM(Flights[[#This Row],[Date]],2)</f>
        <v>52</v>
      </c>
      <c r="C4906">
        <f>WEEKDAY(Flights[[#This Row],[Date]],2)</f>
        <v>5</v>
      </c>
      <c r="D4906" t="s">
        <v>1788</v>
      </c>
      <c r="E4906" t="s">
        <v>1995</v>
      </c>
      <c r="F4906" t="s">
        <v>0</v>
      </c>
      <c r="G4906" t="s">
        <v>351</v>
      </c>
      <c r="H4906" t="str">
        <f>_xlfn.XLOOKUP(Flights[[#This Row],[Destination]],Airports!$A$1:$A$77,Airports!$D$1:$D$77,"Code not found")</f>
        <v>Sacramento</v>
      </c>
      <c r="I4906" t="str" cm="1">
        <f t="array" ref="I4906">_xlfn.XLOOKUP(Flights[[#This Row],[Destination]],_xlfn._TRO_TRAILING(Airports!A:A),_xlfn._TRO_TRAILING(Airports!E:E),"Code not found")</f>
        <v>CA</v>
      </c>
      <c r="J4906" s="1">
        <v>0.59722222222222221</v>
      </c>
      <c r="K4906">
        <f>HOUR(Flights[[#This Row],[Scheduled Departure]])</f>
        <v>14</v>
      </c>
      <c r="L4906" s="1">
        <v>0.625</v>
      </c>
      <c r="M4906">
        <v>40</v>
      </c>
      <c r="N4906">
        <v>76</v>
      </c>
      <c r="O4906" s="14">
        <f>Flights[[#This Row],[Length (min)]]/60</f>
        <v>1.2666666666666666</v>
      </c>
      <c r="P4906">
        <v>373</v>
      </c>
      <c r="Q4906" s="17">
        <f>IFERROR(Flights[[#This Row],[Distance]]/Flights[[#This Row],[Length (hr)]],"")</f>
        <v>294.47368421052636</v>
      </c>
      <c r="R4906" s="1">
        <v>0.65277777777777779</v>
      </c>
      <c r="S4906" s="1">
        <v>0.67777777777777781</v>
      </c>
      <c r="T4906">
        <v>36</v>
      </c>
      <c r="U4906" t="str">
        <f>IF(Flights[[#This Row],[Arrival Delay]]="","Cancelled",IF(Flights[[#This Row],[Arrival Delay]]&gt;15,"Delayed","On time"))</f>
        <v>Delayed</v>
      </c>
      <c r="V4906" t="str">
        <f>IF(Flights[[#This Row],[Status]]&lt;&gt;"Delayed","",IF(Flights[[#This Row],[Arrival Delay]]&gt;120,"Severe",IF(Flights[[#This Row],[Arrival Delay]]&gt;60,"Major","Moderate")))</f>
        <v>Moderate</v>
      </c>
      <c r="X4906" t="str">
        <f>IF(OR(AND(Flights[[#This Row],[Status]]="Cancelled",Flights[[#This Row],[Cancellation Reason]]="Airline/Carrier"),Flights[[#This Row],[Delay Type]]="Severe"),"Yes","No")</f>
        <v>No</v>
      </c>
    </row>
    <row r="4907" spans="1:24" x14ac:dyDescent="0.25">
      <c r="A4907" s="3">
        <v>42363</v>
      </c>
      <c r="B4907">
        <f>WEEKNUM(Flights[[#This Row],[Date]],2)</f>
        <v>52</v>
      </c>
      <c r="C4907">
        <f>WEEKDAY(Flights[[#This Row],[Date]],2)</f>
        <v>5</v>
      </c>
      <c r="D4907" t="s">
        <v>1584</v>
      </c>
      <c r="E4907" t="s">
        <v>1995</v>
      </c>
      <c r="F4907" t="s">
        <v>0</v>
      </c>
      <c r="G4907" t="s">
        <v>318</v>
      </c>
      <c r="H4907" t="str">
        <f>_xlfn.XLOOKUP(Flights[[#This Row],[Destination]],Airports!$A$1:$A$77,Airports!$D$1:$D$77,"Code not found")</f>
        <v>Oakland</v>
      </c>
      <c r="I4907" t="str" cm="1">
        <f t="array" ref="I4907">_xlfn.XLOOKUP(Flights[[#This Row],[Destination]],_xlfn._TRO_TRAILING(Airports!A:A),_xlfn._TRO_TRAILING(Airports!E:E),"Code not found")</f>
        <v>CA</v>
      </c>
      <c r="J4907" s="1">
        <v>0.70833333333333337</v>
      </c>
      <c r="K4907">
        <f>HOUR(Flights[[#This Row],[Scheduled Departure]])</f>
        <v>17</v>
      </c>
      <c r="L4907" s="1">
        <v>0.70486111111111116</v>
      </c>
      <c r="M4907">
        <v>-5</v>
      </c>
      <c r="N4907">
        <v>73</v>
      </c>
      <c r="O4907" s="14">
        <f>Flights[[#This Row],[Length (min)]]/60</f>
        <v>1.2166666666666666</v>
      </c>
      <c r="P4907">
        <v>337</v>
      </c>
      <c r="Q4907" s="17">
        <f>IFERROR(Flights[[#This Row],[Distance]]/Flights[[#This Row],[Length (hr)]],"")</f>
        <v>276.98630136986304</v>
      </c>
      <c r="R4907" s="1">
        <v>0.76041666666666663</v>
      </c>
      <c r="S4907" s="1">
        <v>0.75555555555555554</v>
      </c>
      <c r="T4907">
        <v>-7</v>
      </c>
      <c r="U4907" t="str">
        <f>IF(Flights[[#This Row],[Arrival Delay]]="","Cancelled",IF(Flights[[#This Row],[Arrival Delay]]&gt;15,"Delayed","On time"))</f>
        <v>On time</v>
      </c>
      <c r="V4907" t="str">
        <f>IF(Flights[[#This Row],[Status]]&lt;&gt;"Delayed","",IF(Flights[[#This Row],[Arrival Delay]]&gt;120,"Severe",IF(Flights[[#This Row],[Arrival Delay]]&gt;60,"Major","Moderate")))</f>
        <v/>
      </c>
      <c r="X4907" t="str">
        <f>IF(OR(AND(Flights[[#This Row],[Status]]="Cancelled",Flights[[#This Row],[Cancellation Reason]]="Airline/Carrier"),Flights[[#This Row],[Delay Type]]="Severe"),"Yes","No")</f>
        <v>No</v>
      </c>
    </row>
    <row r="4908" spans="1:24" x14ac:dyDescent="0.25">
      <c r="A4908" s="3">
        <v>42363</v>
      </c>
      <c r="B4908">
        <f>WEEKNUM(Flights[[#This Row],[Date]],2)</f>
        <v>52</v>
      </c>
      <c r="C4908">
        <f>WEEKDAY(Flights[[#This Row],[Date]],2)</f>
        <v>5</v>
      </c>
      <c r="D4908" t="s">
        <v>1974</v>
      </c>
      <c r="E4908" t="s">
        <v>1994</v>
      </c>
      <c r="F4908" t="s">
        <v>0</v>
      </c>
      <c r="G4908" t="s">
        <v>7</v>
      </c>
      <c r="H4908" t="str">
        <f>_xlfn.XLOOKUP(Flights[[#This Row],[Destination]],Airports!$A$1:$A$77,Airports!$D$1:$D$77,"Code not found")</f>
        <v>Austin</v>
      </c>
      <c r="I4908" t="str" cm="1">
        <f t="array" ref="I4908">_xlfn.XLOOKUP(Flights[[#This Row],[Destination]],_xlfn._TRO_TRAILING(Airports!A:A),_xlfn._TRO_TRAILING(Airports!E:E),"Code not found")</f>
        <v>TX</v>
      </c>
      <c r="J4908" s="1">
        <v>0.78611111111111109</v>
      </c>
      <c r="K4908">
        <f>HOUR(Flights[[#This Row],[Scheduled Departure]])</f>
        <v>18</v>
      </c>
      <c r="L4908" s="1">
        <v>0.87013888888888891</v>
      </c>
      <c r="M4908">
        <v>121</v>
      </c>
      <c r="N4908">
        <v>165</v>
      </c>
      <c r="O4908" s="14">
        <f>Flights[[#This Row],[Length (min)]]/60</f>
        <v>2.75</v>
      </c>
      <c r="P4908">
        <v>1242</v>
      </c>
      <c r="Q4908" s="17">
        <f>IFERROR(Flights[[#This Row],[Distance]]/Flights[[#This Row],[Length (hr)]],"")</f>
        <v>451.63636363636363</v>
      </c>
      <c r="R4908" s="1">
        <v>0.9916666666666667</v>
      </c>
      <c r="S4908" s="1">
        <v>6.805555555555555E-2</v>
      </c>
      <c r="T4908">
        <v>110</v>
      </c>
      <c r="U4908" t="str">
        <f>IF(Flights[[#This Row],[Arrival Delay]]="","Cancelled",IF(Flights[[#This Row],[Arrival Delay]]&gt;15,"Delayed","On time"))</f>
        <v>Delayed</v>
      </c>
      <c r="V4908" t="str">
        <f>IF(Flights[[#This Row],[Status]]&lt;&gt;"Delayed","",IF(Flights[[#This Row],[Arrival Delay]]&gt;120,"Severe",IF(Flights[[#This Row],[Arrival Delay]]&gt;60,"Major","Moderate")))</f>
        <v>Major</v>
      </c>
      <c r="X4908" t="str">
        <f>IF(OR(AND(Flights[[#This Row],[Status]]="Cancelled",Flights[[#This Row],[Cancellation Reason]]="Airline/Carrier"),Flights[[#This Row],[Delay Type]]="Severe"),"Yes","No")</f>
        <v>No</v>
      </c>
    </row>
    <row r="4909" spans="1:24" x14ac:dyDescent="0.25">
      <c r="A4909" s="3">
        <v>42363</v>
      </c>
      <c r="B4909">
        <f>WEEKNUM(Flights[[#This Row],[Date]],2)</f>
        <v>52</v>
      </c>
      <c r="C4909">
        <f>WEEKDAY(Flights[[#This Row],[Date]],2)</f>
        <v>5</v>
      </c>
      <c r="D4909" t="s">
        <v>666</v>
      </c>
      <c r="E4909" t="s">
        <v>1993</v>
      </c>
      <c r="F4909" t="s">
        <v>0</v>
      </c>
      <c r="G4909" t="s">
        <v>276</v>
      </c>
      <c r="H4909" t="str">
        <f>_xlfn.XLOOKUP(Flights[[#This Row],[Destination]],Airports!$A$1:$A$77,Airports!$D$1:$D$77,"Code not found")</f>
        <v>Detroit</v>
      </c>
      <c r="I4909" t="str" cm="1">
        <f t="array" ref="I4909">_xlfn.XLOOKUP(Flights[[#This Row],[Destination]],_xlfn._TRO_TRAILING(Airports!A:A),_xlfn._TRO_TRAILING(Airports!E:E),"Code not found")</f>
        <v>MI</v>
      </c>
      <c r="J4909" s="1">
        <v>0.92708333333333337</v>
      </c>
      <c r="K4909">
        <f>HOUR(Flights[[#This Row],[Scheduled Departure]])</f>
        <v>22</v>
      </c>
      <c r="L4909" s="1">
        <v>0</v>
      </c>
      <c r="M4909">
        <v>105</v>
      </c>
      <c r="N4909">
        <v>240</v>
      </c>
      <c r="O4909" s="14">
        <f>Flights[[#This Row],[Length (min)]]/60</f>
        <v>4</v>
      </c>
      <c r="P4909">
        <v>1979</v>
      </c>
      <c r="Q4909" s="17">
        <f>IFERROR(Flights[[#This Row],[Distance]]/Flights[[#This Row],[Length (hr)]],"")</f>
        <v>494.75</v>
      </c>
      <c r="R4909" s="1">
        <v>0.22152777777777777</v>
      </c>
      <c r="S4909" s="1">
        <v>0.29166666666666669</v>
      </c>
      <c r="T4909">
        <v>101</v>
      </c>
      <c r="U4909" t="str">
        <f>IF(Flights[[#This Row],[Arrival Delay]]="","Cancelled",IF(Flights[[#This Row],[Arrival Delay]]&gt;15,"Delayed","On time"))</f>
        <v>Delayed</v>
      </c>
      <c r="V4909" t="str">
        <f>IF(Flights[[#This Row],[Status]]&lt;&gt;"Delayed","",IF(Flights[[#This Row],[Arrival Delay]]&gt;120,"Severe",IF(Flights[[#This Row],[Arrival Delay]]&gt;60,"Major","Moderate")))</f>
        <v>Major</v>
      </c>
      <c r="X4909" t="str">
        <f>IF(OR(AND(Flights[[#This Row],[Status]]="Cancelled",Flights[[#This Row],[Cancellation Reason]]="Airline/Carrier"),Flights[[#This Row],[Delay Type]]="Severe"),"Yes","No")</f>
        <v>No</v>
      </c>
    </row>
    <row r="4910" spans="1:24" x14ac:dyDescent="0.25">
      <c r="A4910" s="3">
        <v>42363</v>
      </c>
      <c r="B4910">
        <f>WEEKNUM(Flights[[#This Row],[Date]],2)</f>
        <v>52</v>
      </c>
      <c r="C4910">
        <f>WEEKDAY(Flights[[#This Row],[Date]],2)</f>
        <v>5</v>
      </c>
      <c r="D4910" t="s">
        <v>669</v>
      </c>
      <c r="E4910" t="s">
        <v>1992</v>
      </c>
      <c r="F4910" t="s">
        <v>0</v>
      </c>
      <c r="G4910" t="s">
        <v>285</v>
      </c>
      <c r="H4910" t="str">
        <f>_xlfn.XLOOKUP(Flights[[#This Row],[Destination]],Airports!$A$1:$A$77,Airports!$D$1:$D$77,"Code not found")</f>
        <v>Fort Lauderdale</v>
      </c>
      <c r="I4910" t="str" cm="1">
        <f t="array" ref="I4910">_xlfn.XLOOKUP(Flights[[#This Row],[Destination]],_xlfn._TRO_TRAILING(Airports!A:A),_xlfn._TRO_TRAILING(Airports!E:E),"Code not found")</f>
        <v>FL</v>
      </c>
      <c r="J4910" s="1">
        <v>0.94444444444444442</v>
      </c>
      <c r="K4910">
        <f>HOUR(Flights[[#This Row],[Scheduled Departure]])</f>
        <v>22</v>
      </c>
      <c r="L4910" s="1">
        <v>0.94861111111111107</v>
      </c>
      <c r="M4910">
        <v>6</v>
      </c>
      <c r="N4910">
        <v>293</v>
      </c>
      <c r="O4910" s="14">
        <f>Flights[[#This Row],[Length (min)]]/60</f>
        <v>4.8833333333333337</v>
      </c>
      <c r="P4910">
        <v>2343</v>
      </c>
      <c r="Q4910" s="17">
        <f>IFERROR(Flights[[#This Row],[Distance]]/Flights[[#This Row],[Length (hr)]],"")</f>
        <v>479.79522184300339</v>
      </c>
      <c r="R4910" s="1">
        <v>0.26527777777777778</v>
      </c>
      <c r="S4910" s="1">
        <v>0.27708333333333335</v>
      </c>
      <c r="T4910">
        <v>17</v>
      </c>
      <c r="U4910" t="str">
        <f>IF(Flights[[#This Row],[Arrival Delay]]="","Cancelled",IF(Flights[[#This Row],[Arrival Delay]]&gt;15,"Delayed","On time"))</f>
        <v>Delayed</v>
      </c>
      <c r="V4910" t="str">
        <f>IF(Flights[[#This Row],[Status]]&lt;&gt;"Delayed","",IF(Flights[[#This Row],[Arrival Delay]]&gt;120,"Severe",IF(Flights[[#This Row],[Arrival Delay]]&gt;60,"Major","Moderate")))</f>
        <v>Moderate</v>
      </c>
      <c r="X4910" t="str">
        <f>IF(OR(AND(Flights[[#This Row],[Status]]="Cancelled",Flights[[#This Row],[Cancellation Reason]]="Airline/Carrier"),Flights[[#This Row],[Delay Type]]="Severe"),"Yes","No")</f>
        <v>No</v>
      </c>
    </row>
    <row r="4911" spans="1:24" x14ac:dyDescent="0.25">
      <c r="A4911" s="3">
        <v>42364</v>
      </c>
      <c r="B4911">
        <f>WEEKNUM(Flights[[#This Row],[Date]],2)</f>
        <v>52</v>
      </c>
      <c r="C4911">
        <f>WEEKDAY(Flights[[#This Row],[Date]],2)</f>
        <v>6</v>
      </c>
      <c r="D4911" t="s">
        <v>239</v>
      </c>
      <c r="E4911" t="s">
        <v>1987</v>
      </c>
      <c r="F4911" t="s">
        <v>0</v>
      </c>
      <c r="G4911" t="s">
        <v>27</v>
      </c>
      <c r="H4911" t="str">
        <f>_xlfn.XLOOKUP(Flights[[#This Row],[Destination]],Airports!$A$1:$A$77,Airports!$D$1:$D$77,"Code not found")</f>
        <v>Charlotte</v>
      </c>
      <c r="I4911" t="str" cm="1">
        <f t="array" ref="I4911">_xlfn.XLOOKUP(Flights[[#This Row],[Destination]],_xlfn._TRO_TRAILING(Airports!A:A),_xlfn._TRO_TRAILING(Airports!E:E),"Code not found")</f>
        <v>NC</v>
      </c>
      <c r="J4911" s="1">
        <v>0.30555555555555558</v>
      </c>
      <c r="K4911">
        <f>HOUR(Flights[[#This Row],[Scheduled Departure]])</f>
        <v>7</v>
      </c>
      <c r="L4911" s="1">
        <v>0.30277777777777776</v>
      </c>
      <c r="M4911">
        <v>-4</v>
      </c>
      <c r="N4911">
        <v>285</v>
      </c>
      <c r="O4911" s="14">
        <f>Flights[[#This Row],[Length (min)]]/60</f>
        <v>4.75</v>
      </c>
      <c r="P4911">
        <v>2125</v>
      </c>
      <c r="Q4911" s="17">
        <f>IFERROR(Flights[[#This Row],[Distance]]/Flights[[#This Row],[Length (hr)]],"")</f>
        <v>447.36842105263156</v>
      </c>
      <c r="R4911" s="1">
        <v>0.62361111111111112</v>
      </c>
      <c r="S4911" s="1">
        <v>0.62569444444444444</v>
      </c>
      <c r="T4911">
        <v>3</v>
      </c>
      <c r="U4911" t="str">
        <f>IF(Flights[[#This Row],[Arrival Delay]]="","Cancelled",IF(Flights[[#This Row],[Arrival Delay]]&gt;15,"Delayed","On time"))</f>
        <v>On time</v>
      </c>
      <c r="V4911" t="str">
        <f>IF(Flights[[#This Row],[Status]]&lt;&gt;"Delayed","",IF(Flights[[#This Row],[Arrival Delay]]&gt;120,"Severe",IF(Flights[[#This Row],[Arrival Delay]]&gt;60,"Major","Moderate")))</f>
        <v/>
      </c>
      <c r="X4911" t="str">
        <f>IF(OR(AND(Flights[[#This Row],[Status]]="Cancelled",Flights[[#This Row],[Cancellation Reason]]="Airline/Carrier"),Flights[[#This Row],[Delay Type]]="Severe"),"Yes","No")</f>
        <v>No</v>
      </c>
    </row>
    <row r="4912" spans="1:24" x14ac:dyDescent="0.25">
      <c r="A4912" s="3">
        <v>42364</v>
      </c>
      <c r="B4912">
        <f>WEEKNUM(Flights[[#This Row],[Date]],2)</f>
        <v>52</v>
      </c>
      <c r="C4912">
        <f>WEEKDAY(Flights[[#This Row],[Date]],2)</f>
        <v>6</v>
      </c>
      <c r="D4912" t="s">
        <v>412</v>
      </c>
      <c r="E4912" t="s">
        <v>1996</v>
      </c>
      <c r="F4912" t="s">
        <v>0</v>
      </c>
      <c r="G4912" t="s">
        <v>16</v>
      </c>
      <c r="H4912" t="str">
        <f>_xlfn.XLOOKUP(Flights[[#This Row],[Destination]],Airports!$A$1:$A$77,Airports!$D$1:$D$77,"Code not found")</f>
        <v>Dulles</v>
      </c>
      <c r="I4912" t="str" cm="1">
        <f t="array" ref="I4912">_xlfn.XLOOKUP(Flights[[#This Row],[Destination]],_xlfn._TRO_TRAILING(Airports!A:A),_xlfn._TRO_TRAILING(Airports!E:E),"Code not found")</f>
        <v>VA</v>
      </c>
      <c r="J4912" s="1">
        <v>0.33680555555555558</v>
      </c>
      <c r="K4912">
        <f>HOUR(Flights[[#This Row],[Scheduled Departure]])</f>
        <v>8</v>
      </c>
      <c r="L4912" s="1">
        <v>0.34513888888888888</v>
      </c>
      <c r="M4912">
        <v>12</v>
      </c>
      <c r="N4912">
        <v>297</v>
      </c>
      <c r="O4912" s="14">
        <f>Flights[[#This Row],[Length (min)]]/60</f>
        <v>4.95</v>
      </c>
      <c r="P4912">
        <v>2288</v>
      </c>
      <c r="Q4912" s="17">
        <f>IFERROR(Flights[[#This Row],[Distance]]/Flights[[#This Row],[Length (hr)]],"")</f>
        <v>462.22222222222223</v>
      </c>
      <c r="R4912" s="1">
        <v>0.66319444444444442</v>
      </c>
      <c r="S4912" s="1">
        <v>0.67638888888888893</v>
      </c>
      <c r="T4912">
        <v>19</v>
      </c>
      <c r="U4912" t="str">
        <f>IF(Flights[[#This Row],[Arrival Delay]]="","Cancelled",IF(Flights[[#This Row],[Arrival Delay]]&gt;15,"Delayed","On time"))</f>
        <v>Delayed</v>
      </c>
      <c r="V4912" t="str">
        <f>IF(Flights[[#This Row],[Status]]&lt;&gt;"Delayed","",IF(Flights[[#This Row],[Arrival Delay]]&gt;120,"Severe",IF(Flights[[#This Row],[Arrival Delay]]&gt;60,"Major","Moderate")))</f>
        <v>Moderate</v>
      </c>
      <c r="X4912" t="str">
        <f>IF(OR(AND(Flights[[#This Row],[Status]]="Cancelled",Flights[[#This Row],[Cancellation Reason]]="Airline/Carrier"),Flights[[#This Row],[Delay Type]]="Severe"),"Yes","No")</f>
        <v>No</v>
      </c>
    </row>
    <row r="4913" spans="1:24" x14ac:dyDescent="0.25">
      <c r="A4913" s="3">
        <v>42364</v>
      </c>
      <c r="B4913">
        <f>WEEKNUM(Flights[[#This Row],[Date]],2)</f>
        <v>52</v>
      </c>
      <c r="C4913">
        <f>WEEKDAY(Flights[[#This Row],[Date]],2)</f>
        <v>6</v>
      </c>
      <c r="D4913" t="s">
        <v>464</v>
      </c>
      <c r="E4913" t="s">
        <v>1993</v>
      </c>
      <c r="F4913" t="s">
        <v>0</v>
      </c>
      <c r="G4913" t="s">
        <v>4</v>
      </c>
      <c r="H4913" t="str">
        <f>_xlfn.XLOOKUP(Flights[[#This Row],[Destination]],Airports!$A$1:$A$77,Airports!$D$1:$D$77,"Code not found")</f>
        <v>Chicago</v>
      </c>
      <c r="I4913" t="str" cm="1">
        <f t="array" ref="I4913">_xlfn.XLOOKUP(Flights[[#This Row],[Destination]],_xlfn._TRO_TRAILING(Airports!A:A),_xlfn._TRO_TRAILING(Airports!E:E),"Code not found")</f>
        <v>IL</v>
      </c>
      <c r="J4913" s="1">
        <v>0.40763888888888888</v>
      </c>
      <c r="K4913">
        <f>HOUR(Flights[[#This Row],[Scheduled Departure]])</f>
        <v>9</v>
      </c>
      <c r="L4913" s="1">
        <v>0.41180555555555554</v>
      </c>
      <c r="M4913">
        <v>6</v>
      </c>
      <c r="N4913">
        <v>248</v>
      </c>
      <c r="O4913" s="14">
        <f>Flights[[#This Row],[Length (min)]]/60</f>
        <v>4.1333333333333337</v>
      </c>
      <c r="P4913">
        <v>1744</v>
      </c>
      <c r="Q4913" s="17">
        <f>IFERROR(Flights[[#This Row],[Distance]]/Flights[[#This Row],[Length (hr)]],"")</f>
        <v>421.93548387096769</v>
      </c>
      <c r="R4913" s="1">
        <v>0.66666666666666663</v>
      </c>
      <c r="S4913" s="1">
        <v>0.66736111111111107</v>
      </c>
      <c r="T4913">
        <v>1</v>
      </c>
      <c r="U4913" t="str">
        <f>IF(Flights[[#This Row],[Arrival Delay]]="","Cancelled",IF(Flights[[#This Row],[Arrival Delay]]&gt;15,"Delayed","On time"))</f>
        <v>On time</v>
      </c>
      <c r="V4913" t="str">
        <f>IF(Flights[[#This Row],[Status]]&lt;&gt;"Delayed","",IF(Flights[[#This Row],[Arrival Delay]]&gt;120,"Severe",IF(Flights[[#This Row],[Arrival Delay]]&gt;60,"Major","Moderate")))</f>
        <v/>
      </c>
      <c r="X4913" t="str">
        <f>IF(OR(AND(Flights[[#This Row],[Status]]="Cancelled",Flights[[#This Row],[Cancellation Reason]]="Airline/Carrier"),Flights[[#This Row],[Delay Type]]="Severe"),"Yes","No")</f>
        <v>No</v>
      </c>
    </row>
    <row r="4914" spans="1:24" x14ac:dyDescent="0.25">
      <c r="A4914" s="3">
        <v>42364</v>
      </c>
      <c r="B4914">
        <f>WEEKNUM(Flights[[#This Row],[Date]],2)</f>
        <v>52</v>
      </c>
      <c r="C4914">
        <f>WEEKDAY(Flights[[#This Row],[Date]],2)</f>
        <v>6</v>
      </c>
      <c r="D4914" t="s">
        <v>1956</v>
      </c>
      <c r="E4914" t="s">
        <v>1995</v>
      </c>
      <c r="F4914" t="s">
        <v>0</v>
      </c>
      <c r="G4914" t="s">
        <v>278</v>
      </c>
      <c r="H4914" t="str">
        <f>_xlfn.XLOOKUP(Flights[[#This Row],[Destination]],Airports!$A$1:$A$77,Airports!$D$1:$D$77,"Code not found")</f>
        <v>El Paso</v>
      </c>
      <c r="I4914" t="str" cm="1">
        <f t="array" ref="I4914">_xlfn.XLOOKUP(Flights[[#This Row],[Destination]],_xlfn._TRO_TRAILING(Airports!A:A),_xlfn._TRO_TRAILING(Airports!E:E),"Code not found")</f>
        <v>TX</v>
      </c>
      <c r="J4914" s="1">
        <v>0.4375</v>
      </c>
      <c r="K4914">
        <f>HOUR(Flights[[#This Row],[Scheduled Departure]])</f>
        <v>10</v>
      </c>
      <c r="L4914" s="1">
        <v>0.47499999999999998</v>
      </c>
      <c r="M4914">
        <v>54</v>
      </c>
      <c r="N4914">
        <v>112</v>
      </c>
      <c r="O4914" s="14">
        <f>Flights[[#This Row],[Length (min)]]/60</f>
        <v>1.8666666666666667</v>
      </c>
      <c r="P4914">
        <v>715</v>
      </c>
      <c r="Q4914" s="17">
        <f>IFERROR(Flights[[#This Row],[Distance]]/Flights[[#This Row],[Length (hr)]],"")</f>
        <v>383.03571428571428</v>
      </c>
      <c r="R4914" s="1">
        <v>0.55555555555555558</v>
      </c>
      <c r="S4914" s="1">
        <v>0.59444444444444444</v>
      </c>
      <c r="T4914">
        <v>56</v>
      </c>
      <c r="U4914" t="str">
        <f>IF(Flights[[#This Row],[Arrival Delay]]="","Cancelled",IF(Flights[[#This Row],[Arrival Delay]]&gt;15,"Delayed","On time"))</f>
        <v>Delayed</v>
      </c>
      <c r="V4914" t="str">
        <f>IF(Flights[[#This Row],[Status]]&lt;&gt;"Delayed","",IF(Flights[[#This Row],[Arrival Delay]]&gt;120,"Severe",IF(Flights[[#This Row],[Arrival Delay]]&gt;60,"Major","Moderate")))</f>
        <v>Moderate</v>
      </c>
      <c r="X4914" t="str">
        <f>IF(OR(AND(Flights[[#This Row],[Status]]="Cancelled",Flights[[#This Row],[Cancellation Reason]]="Airline/Carrier"),Flights[[#This Row],[Delay Type]]="Severe"),"Yes","No")</f>
        <v>No</v>
      </c>
    </row>
    <row r="4915" spans="1:24" x14ac:dyDescent="0.25">
      <c r="A4915" s="3">
        <v>42364</v>
      </c>
      <c r="B4915">
        <f>WEEKNUM(Flights[[#This Row],[Date]],2)</f>
        <v>52</v>
      </c>
      <c r="C4915">
        <f>WEEKDAY(Flights[[#This Row],[Date]],2)</f>
        <v>6</v>
      </c>
      <c r="D4915" t="s">
        <v>1980</v>
      </c>
      <c r="E4915" t="s">
        <v>1990</v>
      </c>
      <c r="F4915" t="s">
        <v>0</v>
      </c>
      <c r="G4915" t="s">
        <v>262</v>
      </c>
      <c r="H4915" t="str">
        <f>_xlfn.XLOOKUP(Flights[[#This Row],[Destination]],Airports!$A$1:$A$77,Airports!$D$1:$D$77,"Code not found")</f>
        <v>Cleveland</v>
      </c>
      <c r="I4915" t="str" cm="1">
        <f t="array" ref="I4915">_xlfn.XLOOKUP(Flights[[#This Row],[Destination]],_xlfn._TRO_TRAILING(Airports!A:A),_xlfn._TRO_TRAILING(Airports!E:E),"Code not found")</f>
        <v>OH</v>
      </c>
      <c r="J4915" s="1">
        <v>0.46944444444444444</v>
      </c>
      <c r="K4915">
        <f>HOUR(Flights[[#This Row],[Scheduled Departure]])</f>
        <v>11</v>
      </c>
      <c r="L4915" s="1">
        <v>0.46805555555555556</v>
      </c>
      <c r="M4915">
        <v>-2</v>
      </c>
      <c r="N4915">
        <v>271</v>
      </c>
      <c r="O4915" s="14">
        <f>Flights[[#This Row],[Length (min)]]/60</f>
        <v>4.5166666666666666</v>
      </c>
      <c r="P4915">
        <v>2052</v>
      </c>
      <c r="Q4915" s="17">
        <f>IFERROR(Flights[[#This Row],[Distance]]/Flights[[#This Row],[Length (hr)]],"")</f>
        <v>454.31734317343177</v>
      </c>
      <c r="R4915" s="1">
        <v>0.78333333333333333</v>
      </c>
      <c r="S4915" s="1">
        <v>0.78125</v>
      </c>
      <c r="T4915">
        <v>-3</v>
      </c>
      <c r="U4915" t="str">
        <f>IF(Flights[[#This Row],[Arrival Delay]]="","Cancelled",IF(Flights[[#This Row],[Arrival Delay]]&gt;15,"Delayed","On time"))</f>
        <v>On time</v>
      </c>
      <c r="V4915" t="str">
        <f>IF(Flights[[#This Row],[Status]]&lt;&gt;"Delayed","",IF(Flights[[#This Row],[Arrival Delay]]&gt;120,"Severe",IF(Flights[[#This Row],[Arrival Delay]]&gt;60,"Major","Moderate")))</f>
        <v/>
      </c>
      <c r="X4915" t="str">
        <f>IF(OR(AND(Flights[[#This Row],[Status]]="Cancelled",Flights[[#This Row],[Cancellation Reason]]="Airline/Carrier"),Flights[[#This Row],[Delay Type]]="Severe"),"Yes","No")</f>
        <v>No</v>
      </c>
    </row>
    <row r="4916" spans="1:24" x14ac:dyDescent="0.25">
      <c r="A4916" s="3">
        <v>42364</v>
      </c>
      <c r="B4916">
        <f>WEEKNUM(Flights[[#This Row],[Date]],2)</f>
        <v>52</v>
      </c>
      <c r="C4916">
        <f>WEEKDAY(Flights[[#This Row],[Date]],2)</f>
        <v>6</v>
      </c>
      <c r="D4916" t="s">
        <v>554</v>
      </c>
      <c r="E4916" t="s">
        <v>1996</v>
      </c>
      <c r="F4916" t="s">
        <v>0</v>
      </c>
      <c r="G4916" t="s">
        <v>9</v>
      </c>
      <c r="H4916" t="str">
        <f>_xlfn.XLOOKUP(Flights[[#This Row],[Destination]],Airports!$A$1:$A$77,Airports!$D$1:$D$77,"Code not found")</f>
        <v>San Francisco</v>
      </c>
      <c r="I4916" t="str" cm="1">
        <f t="array" ref="I4916">_xlfn.XLOOKUP(Flights[[#This Row],[Destination]],_xlfn._TRO_TRAILING(Airports!A:A),_xlfn._TRO_TRAILING(Airports!E:E),"Code not found")</f>
        <v>CA</v>
      </c>
      <c r="J4916" s="1">
        <v>0.64583333333333337</v>
      </c>
      <c r="K4916">
        <f>HOUR(Flights[[#This Row],[Scheduled Departure]])</f>
        <v>15</v>
      </c>
      <c r="L4916" s="1">
        <v>0.6430555555555556</v>
      </c>
      <c r="M4916">
        <v>-4</v>
      </c>
      <c r="N4916">
        <v>71</v>
      </c>
      <c r="O4916" s="14">
        <f>Flights[[#This Row],[Length (min)]]/60</f>
        <v>1.1833333333333333</v>
      </c>
      <c r="P4916">
        <v>337</v>
      </c>
      <c r="Q4916" s="17">
        <f>IFERROR(Flights[[#This Row],[Distance]]/Flights[[#This Row],[Length (hr)]],"")</f>
        <v>284.78873239436621</v>
      </c>
      <c r="R4916" s="1">
        <v>0.69791666666666663</v>
      </c>
      <c r="S4916" s="1">
        <v>0.69236111111111109</v>
      </c>
      <c r="T4916">
        <v>-8</v>
      </c>
      <c r="U4916" t="str">
        <f>IF(Flights[[#This Row],[Arrival Delay]]="","Cancelled",IF(Flights[[#This Row],[Arrival Delay]]&gt;15,"Delayed","On time"))</f>
        <v>On time</v>
      </c>
      <c r="V4916" t="str">
        <f>IF(Flights[[#This Row],[Status]]&lt;&gt;"Delayed","",IF(Flights[[#This Row],[Arrival Delay]]&gt;120,"Severe",IF(Flights[[#This Row],[Arrival Delay]]&gt;60,"Major","Moderate")))</f>
        <v/>
      </c>
      <c r="X4916" t="str">
        <f>IF(OR(AND(Flights[[#This Row],[Status]]="Cancelled",Flights[[#This Row],[Cancellation Reason]]="Airline/Carrier"),Flights[[#This Row],[Delay Type]]="Severe"),"Yes","No")</f>
        <v>No</v>
      </c>
    </row>
    <row r="4917" spans="1:24" x14ac:dyDescent="0.25">
      <c r="A4917" s="3">
        <v>42364</v>
      </c>
      <c r="B4917">
        <f>WEEKNUM(Flights[[#This Row],[Date]],2)</f>
        <v>52</v>
      </c>
      <c r="C4917">
        <f>WEEKDAY(Flights[[#This Row],[Date]],2)</f>
        <v>6</v>
      </c>
      <c r="D4917" t="s">
        <v>1272</v>
      </c>
      <c r="E4917" t="s">
        <v>1994</v>
      </c>
      <c r="F4917" t="s">
        <v>0</v>
      </c>
      <c r="G4917" t="s">
        <v>313</v>
      </c>
      <c r="H4917" t="str">
        <f>_xlfn.XLOOKUP(Flights[[#This Row],[Destination]],Airports!$A$1:$A$77,Airports!$D$1:$D$77,"Code not found")</f>
        <v>Monterey</v>
      </c>
      <c r="I4917" t="str" cm="1">
        <f t="array" ref="I4917">_xlfn.XLOOKUP(Flights[[#This Row],[Destination]],_xlfn._TRO_TRAILING(Airports!A:A),_xlfn._TRO_TRAILING(Airports!E:E),"Code not found")</f>
        <v>CA</v>
      </c>
      <c r="J4917" s="1">
        <v>0.92013888888888884</v>
      </c>
      <c r="K4917">
        <f>HOUR(Flights[[#This Row],[Scheduled Departure]])</f>
        <v>22</v>
      </c>
      <c r="L4917" s="1">
        <v>0.91874999999999996</v>
      </c>
      <c r="M4917">
        <v>-2</v>
      </c>
      <c r="N4917">
        <v>78</v>
      </c>
      <c r="O4917" s="14">
        <f>Flights[[#This Row],[Length (min)]]/60</f>
        <v>1.3</v>
      </c>
      <c r="P4917">
        <v>266</v>
      </c>
      <c r="Q4917" s="17">
        <f>IFERROR(Flights[[#This Row],[Distance]]/Flights[[#This Row],[Length (hr)]],"")</f>
        <v>204.61538461538461</v>
      </c>
      <c r="R4917" s="1">
        <v>0.96944444444444444</v>
      </c>
      <c r="S4917" s="1">
        <v>0.97291666666666665</v>
      </c>
      <c r="T4917">
        <v>5</v>
      </c>
      <c r="U4917" t="str">
        <f>IF(Flights[[#This Row],[Arrival Delay]]="","Cancelled",IF(Flights[[#This Row],[Arrival Delay]]&gt;15,"Delayed","On time"))</f>
        <v>On time</v>
      </c>
      <c r="V4917" t="str">
        <f>IF(Flights[[#This Row],[Status]]&lt;&gt;"Delayed","",IF(Flights[[#This Row],[Arrival Delay]]&gt;120,"Severe",IF(Flights[[#This Row],[Arrival Delay]]&gt;60,"Major","Moderate")))</f>
        <v/>
      </c>
      <c r="X4917" t="str">
        <f>IF(OR(AND(Flights[[#This Row],[Status]]="Cancelled",Flights[[#This Row],[Cancellation Reason]]="Airline/Carrier"),Flights[[#This Row],[Delay Type]]="Severe"),"Yes","No")</f>
        <v>No</v>
      </c>
    </row>
    <row r="4918" spans="1:24" x14ac:dyDescent="0.25">
      <c r="A4918" s="3">
        <v>42364</v>
      </c>
      <c r="B4918">
        <f>WEEKNUM(Flights[[#This Row],[Date]],2)</f>
        <v>52</v>
      </c>
      <c r="C4918">
        <f>WEEKDAY(Flights[[#This Row],[Date]],2)</f>
        <v>6</v>
      </c>
      <c r="D4918" t="s">
        <v>1381</v>
      </c>
      <c r="E4918" t="s">
        <v>1998</v>
      </c>
      <c r="F4918" t="s">
        <v>0</v>
      </c>
      <c r="G4918" t="s">
        <v>26</v>
      </c>
      <c r="H4918" t="str">
        <f>_xlfn.XLOOKUP(Flights[[#This Row],[Destination]],Airports!$A$1:$A$77,Airports!$D$1:$D$77,"Code not found")</f>
        <v>Atlanta</v>
      </c>
      <c r="I4918" t="str" cm="1">
        <f t="array" ref="I4918">_xlfn.XLOOKUP(Flights[[#This Row],[Destination]],_xlfn._TRO_TRAILING(Airports!A:A),_xlfn._TRO_TRAILING(Airports!E:E),"Code not found")</f>
        <v>GA</v>
      </c>
      <c r="J4918" s="1">
        <v>0.97222222222222221</v>
      </c>
      <c r="K4918">
        <f>HOUR(Flights[[#This Row],[Scheduled Departure]])</f>
        <v>23</v>
      </c>
      <c r="L4918" s="1">
        <v>1.1805555555555555E-2</v>
      </c>
      <c r="M4918">
        <v>57</v>
      </c>
      <c r="N4918">
        <v>274</v>
      </c>
      <c r="O4918" s="14">
        <f>Flights[[#This Row],[Length (min)]]/60</f>
        <v>4.5666666666666664</v>
      </c>
      <c r="P4918">
        <v>1947</v>
      </c>
      <c r="Q4918" s="17">
        <f>IFERROR(Flights[[#This Row],[Distance]]/Flights[[#This Row],[Length (hr)]],"")</f>
        <v>426.35036496350369</v>
      </c>
      <c r="R4918" s="1">
        <v>0.2722222222222222</v>
      </c>
      <c r="S4918" s="1">
        <v>0.32708333333333334</v>
      </c>
      <c r="T4918">
        <v>79</v>
      </c>
      <c r="U4918" t="str">
        <f>IF(Flights[[#This Row],[Arrival Delay]]="","Cancelled",IF(Flights[[#This Row],[Arrival Delay]]&gt;15,"Delayed","On time"))</f>
        <v>Delayed</v>
      </c>
      <c r="V4918" t="str">
        <f>IF(Flights[[#This Row],[Status]]&lt;&gt;"Delayed","",IF(Flights[[#This Row],[Arrival Delay]]&gt;120,"Severe",IF(Flights[[#This Row],[Arrival Delay]]&gt;60,"Major","Moderate")))</f>
        <v>Major</v>
      </c>
      <c r="X4918" t="str">
        <f>IF(OR(AND(Flights[[#This Row],[Status]]="Cancelled",Flights[[#This Row],[Cancellation Reason]]="Airline/Carrier"),Flights[[#This Row],[Delay Type]]="Severe"),"Yes","No")</f>
        <v>No</v>
      </c>
    </row>
    <row r="4919" spans="1:24" x14ac:dyDescent="0.25">
      <c r="A4919" s="3">
        <v>42365</v>
      </c>
      <c r="B4919">
        <f>WEEKNUM(Flights[[#This Row],[Date]],2)</f>
        <v>52</v>
      </c>
      <c r="C4919">
        <f>WEEKDAY(Flights[[#This Row],[Date]],2)</f>
        <v>7</v>
      </c>
      <c r="D4919" t="s">
        <v>379</v>
      </c>
      <c r="E4919" t="s">
        <v>1990</v>
      </c>
      <c r="F4919" t="s">
        <v>0</v>
      </c>
      <c r="G4919" t="s">
        <v>273</v>
      </c>
      <c r="H4919" t="str">
        <f>_xlfn.XLOOKUP(Flights[[#This Row],[Destination]],Airports!$A$1:$A$77,Airports!$D$1:$D$77,"Code not found")</f>
        <v>Denver</v>
      </c>
      <c r="I4919" t="str" cm="1">
        <f t="array" ref="I4919">_xlfn.XLOOKUP(Flights[[#This Row],[Destination]],_xlfn._TRO_TRAILING(Airports!A:A),_xlfn._TRO_TRAILING(Airports!E:E),"Code not found")</f>
        <v>CO</v>
      </c>
      <c r="J4919" s="1">
        <v>0.22847222222222222</v>
      </c>
      <c r="K4919">
        <f>HOUR(Flights[[#This Row],[Scheduled Departure]])</f>
        <v>5</v>
      </c>
      <c r="L4919" s="1">
        <v>0.23194444444444445</v>
      </c>
      <c r="M4919">
        <v>5</v>
      </c>
      <c r="N4919">
        <v>139</v>
      </c>
      <c r="O4919" s="14">
        <f>Flights[[#This Row],[Length (min)]]/60</f>
        <v>2.3166666666666669</v>
      </c>
      <c r="P4919">
        <v>862</v>
      </c>
      <c r="Q4919" s="17">
        <f>IFERROR(Flights[[#This Row],[Distance]]/Flights[[#This Row],[Length (hr)]],"")</f>
        <v>372.08633093525174</v>
      </c>
      <c r="R4919" s="1">
        <v>0.37430555555555556</v>
      </c>
      <c r="S4919" s="1">
        <v>0.37013888888888891</v>
      </c>
      <c r="T4919">
        <v>-6</v>
      </c>
      <c r="U4919" t="str">
        <f>IF(Flights[[#This Row],[Arrival Delay]]="","Cancelled",IF(Flights[[#This Row],[Arrival Delay]]&gt;15,"Delayed","On time"))</f>
        <v>On time</v>
      </c>
      <c r="V4919" t="str">
        <f>IF(Flights[[#This Row],[Status]]&lt;&gt;"Delayed","",IF(Flights[[#This Row],[Arrival Delay]]&gt;120,"Severe",IF(Flights[[#This Row],[Arrival Delay]]&gt;60,"Major","Moderate")))</f>
        <v/>
      </c>
      <c r="X4919" t="str">
        <f>IF(OR(AND(Flights[[#This Row],[Status]]="Cancelled",Flights[[#This Row],[Cancellation Reason]]="Airline/Carrier"),Flights[[#This Row],[Delay Type]]="Severe"),"Yes","No")</f>
        <v>No</v>
      </c>
    </row>
    <row r="4920" spans="1:24" x14ac:dyDescent="0.25">
      <c r="A4920" s="3">
        <v>42365</v>
      </c>
      <c r="B4920">
        <f>WEEKNUM(Flights[[#This Row],[Date]],2)</f>
        <v>52</v>
      </c>
      <c r="C4920">
        <f>WEEKDAY(Flights[[#This Row],[Date]],2)</f>
        <v>7</v>
      </c>
      <c r="D4920" t="s">
        <v>1947</v>
      </c>
      <c r="E4920" t="s">
        <v>1995</v>
      </c>
      <c r="F4920" t="s">
        <v>0</v>
      </c>
      <c r="G4920" t="s">
        <v>347</v>
      </c>
      <c r="H4920" t="str">
        <f>_xlfn.XLOOKUP(Flights[[#This Row],[Destination]],Airports!$A$1:$A$77,Airports!$D$1:$D$77,"Code not found")</f>
        <v>San Jose</v>
      </c>
      <c r="I4920" t="str" cm="1">
        <f t="array" ref="I4920">_xlfn.XLOOKUP(Flights[[#This Row],[Destination]],_xlfn._TRO_TRAILING(Airports!A:A),_xlfn._TRO_TRAILING(Airports!E:E),"Code not found")</f>
        <v>CA</v>
      </c>
      <c r="J4920" s="1">
        <v>0.37847222222222221</v>
      </c>
      <c r="K4920">
        <f>HOUR(Flights[[#This Row],[Scheduled Departure]])</f>
        <v>9</v>
      </c>
      <c r="L4920" s="1">
        <v>0.37569444444444444</v>
      </c>
      <c r="M4920">
        <v>-4</v>
      </c>
      <c r="N4920">
        <v>59</v>
      </c>
      <c r="O4920" s="14">
        <f>Flights[[#This Row],[Length (min)]]/60</f>
        <v>0.98333333333333328</v>
      </c>
      <c r="P4920">
        <v>308</v>
      </c>
      <c r="Q4920" s="17">
        <f>IFERROR(Flights[[#This Row],[Distance]]/Flights[[#This Row],[Length (hr)]],"")</f>
        <v>313.22033898305085</v>
      </c>
      <c r="R4920" s="1">
        <v>0.42708333333333331</v>
      </c>
      <c r="S4920" s="1">
        <v>0.41666666666666669</v>
      </c>
      <c r="T4920">
        <v>-15</v>
      </c>
      <c r="U4920" t="str">
        <f>IF(Flights[[#This Row],[Arrival Delay]]="","Cancelled",IF(Flights[[#This Row],[Arrival Delay]]&gt;15,"Delayed","On time"))</f>
        <v>On time</v>
      </c>
      <c r="V4920" t="str">
        <f>IF(Flights[[#This Row],[Status]]&lt;&gt;"Delayed","",IF(Flights[[#This Row],[Arrival Delay]]&gt;120,"Severe",IF(Flights[[#This Row],[Arrival Delay]]&gt;60,"Major","Moderate")))</f>
        <v/>
      </c>
      <c r="X4920" t="str">
        <f>IF(OR(AND(Flights[[#This Row],[Status]]="Cancelled",Flights[[#This Row],[Cancellation Reason]]="Airline/Carrier"),Flights[[#This Row],[Delay Type]]="Severe"),"Yes","No")</f>
        <v>No</v>
      </c>
    </row>
    <row r="4921" spans="1:24" x14ac:dyDescent="0.25">
      <c r="A4921" s="3">
        <v>42365</v>
      </c>
      <c r="B4921">
        <f>WEEKNUM(Flights[[#This Row],[Date]],2)</f>
        <v>52</v>
      </c>
      <c r="C4921">
        <f>WEEKDAY(Flights[[#This Row],[Date]],2)</f>
        <v>7</v>
      </c>
      <c r="D4921" t="s">
        <v>451</v>
      </c>
      <c r="E4921" t="s">
        <v>1996</v>
      </c>
      <c r="F4921" t="s">
        <v>0</v>
      </c>
      <c r="G4921" t="s">
        <v>4</v>
      </c>
      <c r="H4921" t="str">
        <f>_xlfn.XLOOKUP(Flights[[#This Row],[Destination]],Airports!$A$1:$A$77,Airports!$D$1:$D$77,"Code not found")</f>
        <v>Chicago</v>
      </c>
      <c r="I4921" t="str" cm="1">
        <f t="array" ref="I4921">_xlfn.XLOOKUP(Flights[[#This Row],[Destination]],_xlfn._TRO_TRAILING(Airports!A:A),_xlfn._TRO_TRAILING(Airports!E:E),"Code not found")</f>
        <v>IL</v>
      </c>
      <c r="J4921" s="1">
        <v>0.42708333333333331</v>
      </c>
      <c r="K4921">
        <f>HOUR(Flights[[#This Row],[Scheduled Departure]])</f>
        <v>10</v>
      </c>
      <c r="L4921" s="1">
        <v>0.46875</v>
      </c>
      <c r="M4921">
        <v>60</v>
      </c>
      <c r="N4921">
        <v>230</v>
      </c>
      <c r="O4921" s="14">
        <f>Flights[[#This Row],[Length (min)]]/60</f>
        <v>3.8333333333333335</v>
      </c>
      <c r="P4921">
        <v>1744</v>
      </c>
      <c r="Q4921" s="17">
        <f>IFERROR(Flights[[#This Row],[Distance]]/Flights[[#This Row],[Length (hr)]],"")</f>
        <v>454.95652173913044</v>
      </c>
      <c r="R4921" s="1">
        <v>0.67708333333333337</v>
      </c>
      <c r="S4921" s="1">
        <v>0.71180555555555558</v>
      </c>
      <c r="T4921">
        <v>50</v>
      </c>
      <c r="U4921" t="str">
        <f>IF(Flights[[#This Row],[Arrival Delay]]="","Cancelled",IF(Flights[[#This Row],[Arrival Delay]]&gt;15,"Delayed","On time"))</f>
        <v>Delayed</v>
      </c>
      <c r="V4921" t="str">
        <f>IF(Flights[[#This Row],[Status]]&lt;&gt;"Delayed","",IF(Flights[[#This Row],[Arrival Delay]]&gt;120,"Severe",IF(Flights[[#This Row],[Arrival Delay]]&gt;60,"Major","Moderate")))</f>
        <v>Moderate</v>
      </c>
      <c r="X4921" t="str">
        <f>IF(OR(AND(Flights[[#This Row],[Status]]="Cancelled",Flights[[#This Row],[Cancellation Reason]]="Airline/Carrier"),Flights[[#This Row],[Delay Type]]="Severe"),"Yes","No")</f>
        <v>No</v>
      </c>
    </row>
    <row r="4922" spans="1:24" x14ac:dyDescent="0.25">
      <c r="A4922" s="3">
        <v>42365</v>
      </c>
      <c r="B4922">
        <f>WEEKNUM(Flights[[#This Row],[Date]],2)</f>
        <v>52</v>
      </c>
      <c r="C4922">
        <f>WEEKDAY(Flights[[#This Row],[Date]],2)</f>
        <v>7</v>
      </c>
      <c r="D4922" t="s">
        <v>1037</v>
      </c>
      <c r="E4922" t="s">
        <v>1990</v>
      </c>
      <c r="F4922" t="s">
        <v>0</v>
      </c>
      <c r="G4922" t="s">
        <v>273</v>
      </c>
      <c r="H4922" t="str">
        <f>_xlfn.XLOOKUP(Flights[[#This Row],[Destination]],Airports!$A$1:$A$77,Airports!$D$1:$D$77,"Code not found")</f>
        <v>Denver</v>
      </c>
      <c r="I4922" t="str" cm="1">
        <f t="array" ref="I4922">_xlfn.XLOOKUP(Flights[[#This Row],[Destination]],_xlfn._TRO_TRAILING(Airports!A:A),_xlfn._TRO_TRAILING(Airports!E:E),"Code not found")</f>
        <v>CO</v>
      </c>
      <c r="J4922" s="1">
        <v>0.54374999999999996</v>
      </c>
      <c r="K4922">
        <f>HOUR(Flights[[#This Row],[Scheduled Departure]])</f>
        <v>13</v>
      </c>
      <c r="L4922" s="1">
        <v>0.60069444444444442</v>
      </c>
      <c r="M4922">
        <v>82</v>
      </c>
      <c r="N4922">
        <v>133</v>
      </c>
      <c r="O4922" s="14">
        <f>Flights[[#This Row],[Length (min)]]/60</f>
        <v>2.2166666666666668</v>
      </c>
      <c r="P4922">
        <v>862</v>
      </c>
      <c r="Q4922" s="17">
        <f>IFERROR(Flights[[#This Row],[Distance]]/Flights[[#This Row],[Length (hr)]],"")</f>
        <v>388.8721804511278</v>
      </c>
      <c r="R4922" s="1">
        <v>0.6875</v>
      </c>
      <c r="S4922" s="1">
        <v>0.73472222222222228</v>
      </c>
      <c r="T4922">
        <v>68</v>
      </c>
      <c r="U4922" t="str">
        <f>IF(Flights[[#This Row],[Arrival Delay]]="","Cancelled",IF(Flights[[#This Row],[Arrival Delay]]&gt;15,"Delayed","On time"))</f>
        <v>Delayed</v>
      </c>
      <c r="V4922" t="str">
        <f>IF(Flights[[#This Row],[Status]]&lt;&gt;"Delayed","",IF(Flights[[#This Row],[Arrival Delay]]&gt;120,"Severe",IF(Flights[[#This Row],[Arrival Delay]]&gt;60,"Major","Moderate")))</f>
        <v>Major</v>
      </c>
      <c r="X4922" t="str">
        <f>IF(OR(AND(Flights[[#This Row],[Status]]="Cancelled",Flights[[#This Row],[Cancellation Reason]]="Airline/Carrier"),Flights[[#This Row],[Delay Type]]="Severe"),"Yes","No")</f>
        <v>No</v>
      </c>
    </row>
    <row r="4923" spans="1:24" x14ac:dyDescent="0.25">
      <c r="A4923" s="3">
        <v>42365</v>
      </c>
      <c r="B4923">
        <f>WEEKNUM(Flights[[#This Row],[Date]],2)</f>
        <v>52</v>
      </c>
      <c r="C4923">
        <f>WEEKDAY(Flights[[#This Row],[Date]],2)</f>
        <v>7</v>
      </c>
      <c r="D4923" t="s">
        <v>1983</v>
      </c>
      <c r="E4923" t="s">
        <v>1993</v>
      </c>
      <c r="F4923" t="s">
        <v>0</v>
      </c>
      <c r="G4923" t="s">
        <v>15</v>
      </c>
      <c r="H4923" t="str">
        <f>_xlfn.XLOOKUP(Flights[[#This Row],[Destination]],Airports!$A$1:$A$77,Airports!$D$1:$D$77,"Code not found")</f>
        <v>Las Vegas</v>
      </c>
      <c r="I4923" t="str" cm="1">
        <f t="array" ref="I4923">_xlfn.XLOOKUP(Flights[[#This Row],[Destination]],_xlfn._TRO_TRAILING(Airports!A:A),_xlfn._TRO_TRAILING(Airports!E:E),"Code not found")</f>
        <v>NV</v>
      </c>
      <c r="J4923" s="1">
        <v>0.75347222222222221</v>
      </c>
      <c r="K4923">
        <f>HOUR(Flights[[#This Row],[Scheduled Departure]])</f>
        <v>18</v>
      </c>
      <c r="L4923" s="1">
        <v>0.77569444444444446</v>
      </c>
      <c r="M4923">
        <v>32</v>
      </c>
      <c r="N4923">
        <v>55</v>
      </c>
      <c r="O4923" s="14">
        <f>Flights[[#This Row],[Length (min)]]/60</f>
        <v>0.91666666666666663</v>
      </c>
      <c r="P4923">
        <v>236</v>
      </c>
      <c r="Q4923" s="17">
        <f>IFERROR(Flights[[#This Row],[Distance]]/Flights[[#This Row],[Length (hr)]],"")</f>
        <v>257.45454545454544</v>
      </c>
      <c r="R4923" s="1">
        <v>0.79652777777777772</v>
      </c>
      <c r="S4923" s="1">
        <v>0.81388888888888888</v>
      </c>
      <c r="T4923">
        <v>25</v>
      </c>
      <c r="U4923" t="str">
        <f>IF(Flights[[#This Row],[Arrival Delay]]="","Cancelled",IF(Flights[[#This Row],[Arrival Delay]]&gt;15,"Delayed","On time"))</f>
        <v>Delayed</v>
      </c>
      <c r="V4923" t="str">
        <f>IF(Flights[[#This Row],[Status]]&lt;&gt;"Delayed","",IF(Flights[[#This Row],[Arrival Delay]]&gt;120,"Severe",IF(Flights[[#This Row],[Arrival Delay]]&gt;60,"Major","Moderate")))</f>
        <v>Moderate</v>
      </c>
      <c r="X4923" t="str">
        <f>IF(OR(AND(Flights[[#This Row],[Status]]="Cancelled",Flights[[#This Row],[Cancellation Reason]]="Airline/Carrier"),Flights[[#This Row],[Delay Type]]="Severe"),"Yes","No")</f>
        <v>No</v>
      </c>
    </row>
    <row r="4924" spans="1:24" x14ac:dyDescent="0.25">
      <c r="A4924" s="3">
        <v>42365</v>
      </c>
      <c r="B4924">
        <f>WEEKNUM(Flights[[#This Row],[Date]],2)</f>
        <v>52</v>
      </c>
      <c r="C4924">
        <f>WEEKDAY(Flights[[#This Row],[Date]],2)</f>
        <v>7</v>
      </c>
      <c r="D4924" t="s">
        <v>1978</v>
      </c>
      <c r="E4924" t="s">
        <v>1991</v>
      </c>
      <c r="F4924" t="s">
        <v>0</v>
      </c>
      <c r="G4924" t="s">
        <v>344</v>
      </c>
      <c r="H4924" t="str">
        <f>_xlfn.XLOOKUP(Flights[[#This Row],[Destination]],Airports!$A$1:$A$77,Airports!$D$1:$D$77,"Code not found")</f>
        <v>Seattle</v>
      </c>
      <c r="I4924" t="str" cm="1">
        <f t="array" ref="I4924">_xlfn.XLOOKUP(Flights[[#This Row],[Destination]],_xlfn._TRO_TRAILING(Airports!A:A),_xlfn._TRO_TRAILING(Airports!E:E),"Code not found")</f>
        <v>WA</v>
      </c>
      <c r="J4924" s="1">
        <v>0.75347222222222221</v>
      </c>
      <c r="K4924">
        <f>HOUR(Flights[[#This Row],[Scheduled Departure]])</f>
        <v>18</v>
      </c>
      <c r="L4924" s="1">
        <v>0.77777777777777779</v>
      </c>
      <c r="M4924">
        <v>35</v>
      </c>
      <c r="N4924">
        <v>173</v>
      </c>
      <c r="O4924" s="14">
        <f>Flights[[#This Row],[Length (min)]]/60</f>
        <v>2.8833333333333333</v>
      </c>
      <c r="P4924">
        <v>954</v>
      </c>
      <c r="Q4924" s="17">
        <f>IFERROR(Flights[[#This Row],[Distance]]/Flights[[#This Row],[Length (hr)]],"")</f>
        <v>330.8670520231214</v>
      </c>
      <c r="R4924" s="1">
        <v>0.87361111111111112</v>
      </c>
      <c r="S4924" s="1">
        <v>0.8979166666666667</v>
      </c>
      <c r="T4924">
        <v>35</v>
      </c>
      <c r="U4924" t="str">
        <f>IF(Flights[[#This Row],[Arrival Delay]]="","Cancelled",IF(Flights[[#This Row],[Arrival Delay]]&gt;15,"Delayed","On time"))</f>
        <v>Delayed</v>
      </c>
      <c r="V4924" t="str">
        <f>IF(Flights[[#This Row],[Status]]&lt;&gt;"Delayed","",IF(Flights[[#This Row],[Arrival Delay]]&gt;120,"Severe",IF(Flights[[#This Row],[Arrival Delay]]&gt;60,"Major","Moderate")))</f>
        <v>Moderate</v>
      </c>
      <c r="X4924" t="str">
        <f>IF(OR(AND(Flights[[#This Row],[Status]]="Cancelled",Flights[[#This Row],[Cancellation Reason]]="Airline/Carrier"),Flights[[#This Row],[Delay Type]]="Severe"),"Yes","No")</f>
        <v>No</v>
      </c>
    </row>
    <row r="4925" spans="1:24" x14ac:dyDescent="0.25">
      <c r="A4925" s="3">
        <v>42365</v>
      </c>
      <c r="B4925">
        <f>WEEKNUM(Flights[[#This Row],[Date]],2)</f>
        <v>52</v>
      </c>
      <c r="C4925">
        <f>WEEKDAY(Flights[[#This Row],[Date]],2)</f>
        <v>7</v>
      </c>
      <c r="D4925" t="s">
        <v>625</v>
      </c>
      <c r="E4925" t="s">
        <v>1990</v>
      </c>
      <c r="F4925" t="s">
        <v>0</v>
      </c>
      <c r="G4925" t="s">
        <v>17</v>
      </c>
      <c r="H4925" t="str">
        <f>_xlfn.XLOOKUP(Flights[[#This Row],[Destination]],Airports!$A$1:$A$77,Airports!$D$1:$D$77,"Code not found")</f>
        <v>Honolulu</v>
      </c>
      <c r="I4925" t="str" cm="1">
        <f t="array" ref="I4925">_xlfn.XLOOKUP(Flights[[#This Row],[Destination]],_xlfn._TRO_TRAILING(Airports!A:A),_xlfn._TRO_TRAILING(Airports!E:E),"Code not found")</f>
        <v>HI</v>
      </c>
      <c r="J4925" s="1">
        <v>0.77083333333333337</v>
      </c>
      <c r="K4925">
        <f>HOUR(Flights[[#This Row],[Scheduled Departure]])</f>
        <v>18</v>
      </c>
      <c r="L4925" s="1">
        <v>0.7729166666666667</v>
      </c>
      <c r="M4925">
        <v>3</v>
      </c>
      <c r="N4925">
        <v>348</v>
      </c>
      <c r="O4925" s="14">
        <f>Flights[[#This Row],[Length (min)]]/60</f>
        <v>5.8</v>
      </c>
      <c r="P4925">
        <v>2556</v>
      </c>
      <c r="Q4925" s="17">
        <f>IFERROR(Flights[[#This Row],[Distance]]/Flights[[#This Row],[Length (hr)]],"")</f>
        <v>440.68965517241378</v>
      </c>
      <c r="R4925" s="1">
        <v>0.9375</v>
      </c>
      <c r="S4925" s="1">
        <v>0.93125000000000002</v>
      </c>
      <c r="T4925">
        <v>-9</v>
      </c>
      <c r="U4925" t="str">
        <f>IF(Flights[[#This Row],[Arrival Delay]]="","Cancelled",IF(Flights[[#This Row],[Arrival Delay]]&gt;15,"Delayed","On time"))</f>
        <v>On time</v>
      </c>
      <c r="V4925" t="str">
        <f>IF(Flights[[#This Row],[Status]]&lt;&gt;"Delayed","",IF(Flights[[#This Row],[Arrival Delay]]&gt;120,"Severe",IF(Flights[[#This Row],[Arrival Delay]]&gt;60,"Major","Moderate")))</f>
        <v/>
      </c>
      <c r="X4925" t="str">
        <f>IF(OR(AND(Flights[[#This Row],[Status]]="Cancelled",Flights[[#This Row],[Cancellation Reason]]="Airline/Carrier"),Flights[[#This Row],[Delay Type]]="Severe"),"Yes","No")</f>
        <v>No</v>
      </c>
    </row>
    <row r="4926" spans="1:24" x14ac:dyDescent="0.25">
      <c r="A4926" s="3">
        <v>42365</v>
      </c>
      <c r="B4926">
        <f>WEEKNUM(Flights[[#This Row],[Date]],2)</f>
        <v>52</v>
      </c>
      <c r="C4926">
        <f>WEEKDAY(Flights[[#This Row],[Date]],2)</f>
        <v>7</v>
      </c>
      <c r="D4926" t="s">
        <v>645</v>
      </c>
      <c r="E4926" t="s">
        <v>1996</v>
      </c>
      <c r="F4926" t="s">
        <v>0</v>
      </c>
      <c r="G4926" t="s">
        <v>9</v>
      </c>
      <c r="H4926" t="str">
        <f>_xlfn.XLOOKUP(Flights[[#This Row],[Destination]],Airports!$A$1:$A$77,Airports!$D$1:$D$77,"Code not found")</f>
        <v>San Francisco</v>
      </c>
      <c r="I4926" t="str" cm="1">
        <f t="array" ref="I4926">_xlfn.XLOOKUP(Flights[[#This Row],[Destination]],_xlfn._TRO_TRAILING(Airports!A:A),_xlfn._TRO_TRAILING(Airports!E:E),"Code not found")</f>
        <v>CA</v>
      </c>
      <c r="J4926" s="1">
        <v>0.86805555555555558</v>
      </c>
      <c r="K4926">
        <f>HOUR(Flights[[#This Row],[Scheduled Departure]])</f>
        <v>20</v>
      </c>
      <c r="L4926" s="1">
        <v>0.93263888888888891</v>
      </c>
      <c r="M4926">
        <v>93</v>
      </c>
      <c r="N4926">
        <v>66</v>
      </c>
      <c r="O4926" s="14">
        <f>Flights[[#This Row],[Length (min)]]/60</f>
        <v>1.1000000000000001</v>
      </c>
      <c r="P4926">
        <v>337</v>
      </c>
      <c r="Q4926" s="17">
        <f>IFERROR(Flights[[#This Row],[Distance]]/Flights[[#This Row],[Length (hr)]],"")</f>
        <v>306.36363636363632</v>
      </c>
      <c r="R4926" s="1">
        <v>0.92013888888888884</v>
      </c>
      <c r="S4926" s="1">
        <v>0.97847222222222219</v>
      </c>
      <c r="T4926">
        <v>84</v>
      </c>
      <c r="U4926" t="str">
        <f>IF(Flights[[#This Row],[Arrival Delay]]="","Cancelled",IF(Flights[[#This Row],[Arrival Delay]]&gt;15,"Delayed","On time"))</f>
        <v>Delayed</v>
      </c>
      <c r="V4926" t="str">
        <f>IF(Flights[[#This Row],[Status]]&lt;&gt;"Delayed","",IF(Flights[[#This Row],[Arrival Delay]]&gt;120,"Severe",IF(Flights[[#This Row],[Arrival Delay]]&gt;60,"Major","Moderate")))</f>
        <v>Major</v>
      </c>
      <c r="X4926" t="str">
        <f>IF(OR(AND(Flights[[#This Row],[Status]]="Cancelled",Flights[[#This Row],[Cancellation Reason]]="Airline/Carrier"),Flights[[#This Row],[Delay Type]]="Severe"),"Yes","No")</f>
        <v>No</v>
      </c>
    </row>
    <row r="4927" spans="1:24" x14ac:dyDescent="0.25">
      <c r="A4927" s="3">
        <v>42365</v>
      </c>
      <c r="B4927">
        <f>WEEKNUM(Flights[[#This Row],[Date]],2)</f>
        <v>52</v>
      </c>
      <c r="C4927">
        <f>WEEKDAY(Flights[[#This Row],[Date]],2)</f>
        <v>7</v>
      </c>
      <c r="D4927" t="s">
        <v>1814</v>
      </c>
      <c r="E4927" t="s">
        <v>1995</v>
      </c>
      <c r="F4927" t="s">
        <v>0</v>
      </c>
      <c r="G4927" t="s">
        <v>347</v>
      </c>
      <c r="H4927" t="str">
        <f>_xlfn.XLOOKUP(Flights[[#This Row],[Destination]],Airports!$A$1:$A$77,Airports!$D$1:$D$77,"Code not found")</f>
        <v>San Jose</v>
      </c>
      <c r="I4927" t="str" cm="1">
        <f t="array" ref="I4927">_xlfn.XLOOKUP(Flights[[#This Row],[Destination]],_xlfn._TRO_TRAILING(Airports!A:A),_xlfn._TRO_TRAILING(Airports!E:E),"Code not found")</f>
        <v>CA</v>
      </c>
      <c r="J4927" s="1">
        <v>0.86805555555555558</v>
      </c>
      <c r="K4927">
        <f>HOUR(Flights[[#This Row],[Scheduled Departure]])</f>
        <v>20</v>
      </c>
      <c r="L4927" s="1">
        <v>0.89444444444444449</v>
      </c>
      <c r="M4927">
        <v>38</v>
      </c>
      <c r="N4927">
        <v>67</v>
      </c>
      <c r="O4927" s="14">
        <f>Flights[[#This Row],[Length (min)]]/60</f>
        <v>1.1166666666666667</v>
      </c>
      <c r="P4927">
        <v>308</v>
      </c>
      <c r="Q4927" s="17">
        <f>IFERROR(Flights[[#This Row],[Distance]]/Flights[[#This Row],[Length (hr)]],"")</f>
        <v>275.82089552238807</v>
      </c>
      <c r="R4927" s="1">
        <v>0.91319444444444442</v>
      </c>
      <c r="S4927" s="1">
        <v>0.94097222222222221</v>
      </c>
      <c r="T4927">
        <v>40</v>
      </c>
      <c r="U4927" t="str">
        <f>IF(Flights[[#This Row],[Arrival Delay]]="","Cancelled",IF(Flights[[#This Row],[Arrival Delay]]&gt;15,"Delayed","On time"))</f>
        <v>Delayed</v>
      </c>
      <c r="V4927" t="str">
        <f>IF(Flights[[#This Row],[Status]]&lt;&gt;"Delayed","",IF(Flights[[#This Row],[Arrival Delay]]&gt;120,"Severe",IF(Flights[[#This Row],[Arrival Delay]]&gt;60,"Major","Moderate")))</f>
        <v>Moderate</v>
      </c>
      <c r="X4927" t="str">
        <f>IF(OR(AND(Flights[[#This Row],[Status]]="Cancelled",Flights[[#This Row],[Cancellation Reason]]="Airline/Carrier"),Flights[[#This Row],[Delay Type]]="Severe"),"Yes","No")</f>
        <v>No</v>
      </c>
    </row>
    <row r="4928" spans="1:24" x14ac:dyDescent="0.25">
      <c r="A4928" s="3">
        <v>42365</v>
      </c>
      <c r="B4928">
        <f>WEEKNUM(Flights[[#This Row],[Date]],2)</f>
        <v>52</v>
      </c>
      <c r="C4928">
        <f>WEEKDAY(Flights[[#This Row],[Date]],2)</f>
        <v>7</v>
      </c>
      <c r="D4928" t="s">
        <v>1809</v>
      </c>
      <c r="E4928" t="s">
        <v>1990</v>
      </c>
      <c r="F4928" t="s">
        <v>0</v>
      </c>
      <c r="G4928" t="s">
        <v>262</v>
      </c>
      <c r="H4928" t="str">
        <f>_xlfn.XLOOKUP(Flights[[#This Row],[Destination]],Airports!$A$1:$A$77,Airports!$D$1:$D$77,"Code not found")</f>
        <v>Cleveland</v>
      </c>
      <c r="I4928" t="str" cm="1">
        <f t="array" ref="I4928">_xlfn.XLOOKUP(Flights[[#This Row],[Destination]],_xlfn._TRO_TRAILING(Airports!A:A),_xlfn._TRO_TRAILING(Airports!E:E),"Code not found")</f>
        <v>OH</v>
      </c>
      <c r="J4928" s="1">
        <v>0.93472222222222223</v>
      </c>
      <c r="K4928">
        <f>HOUR(Flights[[#This Row],[Scheduled Departure]])</f>
        <v>22</v>
      </c>
      <c r="L4928" s="1">
        <v>0.95486111111111116</v>
      </c>
      <c r="M4928">
        <v>29</v>
      </c>
      <c r="N4928">
        <v>263</v>
      </c>
      <c r="O4928" s="14">
        <f>Flights[[#This Row],[Length (min)]]/60</f>
        <v>4.3833333333333337</v>
      </c>
      <c r="P4928">
        <v>2052</v>
      </c>
      <c r="Q4928" s="17">
        <f>IFERROR(Flights[[#This Row],[Distance]]/Flights[[#This Row],[Length (hr)]],"")</f>
        <v>468.13688212927752</v>
      </c>
      <c r="R4928" s="1">
        <v>0.24861111111111112</v>
      </c>
      <c r="S4928" s="1">
        <v>0.26250000000000001</v>
      </c>
      <c r="T4928">
        <v>20</v>
      </c>
      <c r="U4928" t="str">
        <f>IF(Flights[[#This Row],[Arrival Delay]]="","Cancelled",IF(Flights[[#This Row],[Arrival Delay]]&gt;15,"Delayed","On time"))</f>
        <v>Delayed</v>
      </c>
      <c r="V4928" t="str">
        <f>IF(Flights[[#This Row],[Status]]&lt;&gt;"Delayed","",IF(Flights[[#This Row],[Arrival Delay]]&gt;120,"Severe",IF(Flights[[#This Row],[Arrival Delay]]&gt;60,"Major","Moderate")))</f>
        <v>Moderate</v>
      </c>
      <c r="X4928" t="str">
        <f>IF(OR(AND(Flights[[#This Row],[Status]]="Cancelled",Flights[[#This Row],[Cancellation Reason]]="Airline/Carrier"),Flights[[#This Row],[Delay Type]]="Severe"),"Yes","No")</f>
        <v>No</v>
      </c>
    </row>
    <row r="4929" spans="1:24" x14ac:dyDescent="0.25">
      <c r="A4929" s="3">
        <v>42365</v>
      </c>
      <c r="B4929">
        <f>WEEKNUM(Flights[[#This Row],[Date]],2)</f>
        <v>52</v>
      </c>
      <c r="C4929">
        <f>WEEKDAY(Flights[[#This Row],[Date]],2)</f>
        <v>7</v>
      </c>
      <c r="D4929" t="s">
        <v>206</v>
      </c>
      <c r="E4929" t="s">
        <v>1987</v>
      </c>
      <c r="F4929" t="s">
        <v>0</v>
      </c>
      <c r="G4929" t="s">
        <v>27</v>
      </c>
      <c r="H4929" t="str">
        <f>_xlfn.XLOOKUP(Flights[[#This Row],[Destination]],Airports!$A$1:$A$77,Airports!$D$1:$D$77,"Code not found")</f>
        <v>Charlotte</v>
      </c>
      <c r="I4929" t="str" cm="1">
        <f t="array" ref="I4929">_xlfn.XLOOKUP(Flights[[#This Row],[Destination]],_xlfn._TRO_TRAILING(Airports!A:A),_xlfn._TRO_TRAILING(Airports!E:E),"Code not found")</f>
        <v>NC</v>
      </c>
      <c r="J4929" s="1">
        <v>0.94444444444444442</v>
      </c>
      <c r="K4929">
        <f>HOUR(Flights[[#This Row],[Scheduled Departure]])</f>
        <v>22</v>
      </c>
      <c r="L4929" s="1">
        <v>0.9506944444444444</v>
      </c>
      <c r="M4929">
        <v>9</v>
      </c>
      <c r="N4929">
        <v>331</v>
      </c>
      <c r="O4929" s="14">
        <f>Flights[[#This Row],[Length (min)]]/60</f>
        <v>5.5166666666666666</v>
      </c>
      <c r="P4929">
        <v>2125</v>
      </c>
      <c r="Q4929" s="17">
        <f>IFERROR(Flights[[#This Row],[Distance]]/Flights[[#This Row],[Length (hr)]],"")</f>
        <v>385.19637462235647</v>
      </c>
      <c r="R4929" s="1">
        <v>0.26041666666666669</v>
      </c>
      <c r="S4929" s="1">
        <v>0.30555555555555558</v>
      </c>
      <c r="T4929">
        <v>65</v>
      </c>
      <c r="U4929" t="str">
        <f>IF(Flights[[#This Row],[Arrival Delay]]="","Cancelled",IF(Flights[[#This Row],[Arrival Delay]]&gt;15,"Delayed","On time"))</f>
        <v>Delayed</v>
      </c>
      <c r="V4929" t="str">
        <f>IF(Flights[[#This Row],[Status]]&lt;&gt;"Delayed","",IF(Flights[[#This Row],[Arrival Delay]]&gt;120,"Severe",IF(Flights[[#This Row],[Arrival Delay]]&gt;60,"Major","Moderate")))</f>
        <v>Major</v>
      </c>
      <c r="X4929" t="str">
        <f>IF(OR(AND(Flights[[#This Row],[Status]]="Cancelled",Flights[[#This Row],[Cancellation Reason]]="Airline/Carrier"),Flights[[#This Row],[Delay Type]]="Severe"),"Yes","No")</f>
        <v>No</v>
      </c>
    </row>
    <row r="4930" spans="1:24" x14ac:dyDescent="0.25">
      <c r="A4930" s="3">
        <v>42366</v>
      </c>
      <c r="B4930">
        <f>WEEKNUM(Flights[[#This Row],[Date]],2)</f>
        <v>53</v>
      </c>
      <c r="C4930">
        <f>WEEKDAY(Flights[[#This Row],[Date]],2)</f>
        <v>1</v>
      </c>
      <c r="D4930" t="s">
        <v>131</v>
      </c>
      <c r="E4930" t="s">
        <v>1987</v>
      </c>
      <c r="F4930" t="s">
        <v>0</v>
      </c>
      <c r="G4930" t="s">
        <v>3</v>
      </c>
      <c r="H4930" t="str">
        <f>_xlfn.XLOOKUP(Flights[[#This Row],[Destination]],Airports!$A$1:$A$77,Airports!$D$1:$D$77,"Code not found")</f>
        <v>Dallas</v>
      </c>
      <c r="I4930" t="str" cm="1">
        <f t="array" ref="I4930">_xlfn.XLOOKUP(Flights[[#This Row],[Destination]],_xlfn._TRO_TRAILING(Airports!A:A),_xlfn._TRO_TRAILING(Airports!E:E),"Code not found")</f>
        <v>TX</v>
      </c>
      <c r="J4930" s="1">
        <v>0.28819444444444442</v>
      </c>
      <c r="K4930">
        <f>HOUR(Flights[[#This Row],[Scheduled Departure]])</f>
        <v>6</v>
      </c>
      <c r="L4930" s="1">
        <v>0.28541666666666665</v>
      </c>
      <c r="M4930">
        <v>-4</v>
      </c>
      <c r="N4930">
        <v>179</v>
      </c>
      <c r="O4930" s="14">
        <f>Flights[[#This Row],[Length (min)]]/60</f>
        <v>2.9833333333333334</v>
      </c>
      <c r="P4930">
        <v>1235</v>
      </c>
      <c r="Q4930" s="17">
        <f>IFERROR(Flights[[#This Row],[Distance]]/Flights[[#This Row],[Length (hr)]],"")</f>
        <v>413.96648044692739</v>
      </c>
      <c r="R4930" s="1">
        <v>0.49861111111111112</v>
      </c>
      <c r="S4930" s="1">
        <v>0.49305555555555558</v>
      </c>
      <c r="T4930">
        <v>-8</v>
      </c>
      <c r="U4930" t="str">
        <f>IF(Flights[[#This Row],[Arrival Delay]]="","Cancelled",IF(Flights[[#This Row],[Arrival Delay]]&gt;15,"Delayed","On time"))</f>
        <v>On time</v>
      </c>
      <c r="V4930" t="str">
        <f>IF(Flights[[#This Row],[Status]]&lt;&gt;"Delayed","",IF(Flights[[#This Row],[Arrival Delay]]&gt;120,"Severe",IF(Flights[[#This Row],[Arrival Delay]]&gt;60,"Major","Moderate")))</f>
        <v/>
      </c>
      <c r="X4930" t="str">
        <f>IF(OR(AND(Flights[[#This Row],[Status]]="Cancelled",Flights[[#This Row],[Cancellation Reason]]="Airline/Carrier"),Flights[[#This Row],[Delay Type]]="Severe"),"Yes","No")</f>
        <v>No</v>
      </c>
    </row>
    <row r="4931" spans="1:24" x14ac:dyDescent="0.25">
      <c r="A4931" s="3">
        <v>42366</v>
      </c>
      <c r="B4931">
        <f>WEEKNUM(Flights[[#This Row],[Date]],2)</f>
        <v>53</v>
      </c>
      <c r="C4931">
        <f>WEEKDAY(Flights[[#This Row],[Date]],2)</f>
        <v>1</v>
      </c>
      <c r="D4931" t="s">
        <v>236</v>
      </c>
      <c r="E4931" t="s">
        <v>1987</v>
      </c>
      <c r="F4931" t="s">
        <v>0</v>
      </c>
      <c r="G4931" t="s">
        <v>23</v>
      </c>
      <c r="H4931" t="str">
        <f>_xlfn.XLOOKUP(Flights[[#This Row],[Destination]],Airports!$A$1:$A$77,Airports!$D$1:$D$77,"Code not found")</f>
        <v>Indianapolis</v>
      </c>
      <c r="I4931" t="str" cm="1">
        <f t="array" ref="I4931">_xlfn.XLOOKUP(Flights[[#This Row],[Destination]],_xlfn._TRO_TRAILING(Airports!A:A),_xlfn._TRO_TRAILING(Airports!E:E),"Code not found")</f>
        <v>IN</v>
      </c>
      <c r="J4931" s="1">
        <v>0.40972222222222221</v>
      </c>
      <c r="K4931">
        <f>HOUR(Flights[[#This Row],[Scheduled Departure]])</f>
        <v>9</v>
      </c>
      <c r="L4931" s="1">
        <v>0.47291666666666665</v>
      </c>
      <c r="M4931">
        <v>91</v>
      </c>
      <c r="N4931">
        <v>238</v>
      </c>
      <c r="O4931" s="14">
        <f>Flights[[#This Row],[Length (min)]]/60</f>
        <v>3.9666666666666668</v>
      </c>
      <c r="P4931">
        <v>1814</v>
      </c>
      <c r="Q4931" s="17">
        <f>IFERROR(Flights[[#This Row],[Distance]]/Flights[[#This Row],[Length (hr)]],"")</f>
        <v>457.31092436974791</v>
      </c>
      <c r="R4931" s="1">
        <v>0.70694444444444449</v>
      </c>
      <c r="S4931" s="1">
        <v>0.7631944444444444</v>
      </c>
      <c r="T4931">
        <v>81</v>
      </c>
      <c r="U4931" t="str">
        <f>IF(Flights[[#This Row],[Arrival Delay]]="","Cancelled",IF(Flights[[#This Row],[Arrival Delay]]&gt;15,"Delayed","On time"))</f>
        <v>Delayed</v>
      </c>
      <c r="V4931" t="str">
        <f>IF(Flights[[#This Row],[Status]]&lt;&gt;"Delayed","",IF(Flights[[#This Row],[Arrival Delay]]&gt;120,"Severe",IF(Flights[[#This Row],[Arrival Delay]]&gt;60,"Major","Moderate")))</f>
        <v>Major</v>
      </c>
      <c r="X4931" t="str">
        <f>IF(OR(AND(Flights[[#This Row],[Status]]="Cancelled",Flights[[#This Row],[Cancellation Reason]]="Airline/Carrier"),Flights[[#This Row],[Delay Type]]="Severe"),"Yes","No")</f>
        <v>No</v>
      </c>
    </row>
    <row r="4932" spans="1:24" x14ac:dyDescent="0.25">
      <c r="A4932" s="3">
        <v>42366</v>
      </c>
      <c r="B4932">
        <f>WEEKNUM(Flights[[#This Row],[Date]],2)</f>
        <v>53</v>
      </c>
      <c r="C4932">
        <f>WEEKDAY(Flights[[#This Row],[Date]],2)</f>
        <v>1</v>
      </c>
      <c r="D4932" t="s">
        <v>1373</v>
      </c>
      <c r="E4932" t="s">
        <v>1993</v>
      </c>
      <c r="F4932" t="s">
        <v>0</v>
      </c>
      <c r="G4932" t="s">
        <v>3</v>
      </c>
      <c r="H4932" t="str">
        <f>_xlfn.XLOOKUP(Flights[[#This Row],[Destination]],Airports!$A$1:$A$77,Airports!$D$1:$D$77,"Code not found")</f>
        <v>Dallas</v>
      </c>
      <c r="I4932" t="str" cm="1">
        <f t="array" ref="I4932">_xlfn.XLOOKUP(Flights[[#This Row],[Destination]],_xlfn._TRO_TRAILING(Airports!A:A),_xlfn._TRO_TRAILING(Airports!E:E),"Code not found")</f>
        <v>TX</v>
      </c>
      <c r="J4932" s="1">
        <v>0.4375</v>
      </c>
      <c r="K4932">
        <f>HOUR(Flights[[#This Row],[Scheduled Departure]])</f>
        <v>10</v>
      </c>
      <c r="L4932" s="1">
        <v>0.43263888888888891</v>
      </c>
      <c r="M4932">
        <v>-7</v>
      </c>
      <c r="N4932">
        <v>160</v>
      </c>
      <c r="O4932" s="14">
        <f>Flights[[#This Row],[Length (min)]]/60</f>
        <v>2.6666666666666665</v>
      </c>
      <c r="P4932">
        <v>1235</v>
      </c>
      <c r="Q4932" s="17">
        <f>IFERROR(Flights[[#This Row],[Distance]]/Flights[[#This Row],[Length (hr)]],"")</f>
        <v>463.125</v>
      </c>
      <c r="R4932" s="1">
        <v>0.64097222222222228</v>
      </c>
      <c r="S4932" s="1">
        <v>0.62708333333333333</v>
      </c>
      <c r="T4932">
        <v>-20</v>
      </c>
      <c r="U4932" t="str">
        <f>IF(Flights[[#This Row],[Arrival Delay]]="","Cancelled",IF(Flights[[#This Row],[Arrival Delay]]&gt;15,"Delayed","On time"))</f>
        <v>On time</v>
      </c>
      <c r="V4932" t="str">
        <f>IF(Flights[[#This Row],[Status]]&lt;&gt;"Delayed","",IF(Flights[[#This Row],[Arrival Delay]]&gt;120,"Severe",IF(Flights[[#This Row],[Arrival Delay]]&gt;60,"Major","Moderate")))</f>
        <v/>
      </c>
      <c r="X4932" t="str">
        <f>IF(OR(AND(Flights[[#This Row],[Status]]="Cancelled",Flights[[#This Row],[Cancellation Reason]]="Airline/Carrier"),Flights[[#This Row],[Delay Type]]="Severe"),"Yes","No")</f>
        <v>No</v>
      </c>
    </row>
    <row r="4933" spans="1:24" x14ac:dyDescent="0.25">
      <c r="A4933" s="3">
        <v>42366</v>
      </c>
      <c r="B4933">
        <f>WEEKNUM(Flights[[#This Row],[Date]],2)</f>
        <v>53</v>
      </c>
      <c r="C4933">
        <f>WEEKDAY(Flights[[#This Row],[Date]],2)</f>
        <v>1</v>
      </c>
      <c r="D4933" t="s">
        <v>1972</v>
      </c>
      <c r="E4933" t="s">
        <v>1994</v>
      </c>
      <c r="F4933" t="s">
        <v>0</v>
      </c>
      <c r="G4933" t="s">
        <v>15</v>
      </c>
      <c r="H4933" t="str">
        <f>_xlfn.XLOOKUP(Flights[[#This Row],[Destination]],Airports!$A$1:$A$77,Airports!$D$1:$D$77,"Code not found")</f>
        <v>Las Vegas</v>
      </c>
      <c r="I4933" t="str" cm="1">
        <f t="array" ref="I4933">_xlfn.XLOOKUP(Flights[[#This Row],[Destination]],_xlfn._TRO_TRAILING(Airports!A:A),_xlfn._TRO_TRAILING(Airports!E:E),"Code not found")</f>
        <v>NV</v>
      </c>
      <c r="J4933" s="1">
        <v>0.50347222222222221</v>
      </c>
      <c r="K4933">
        <f>HOUR(Flights[[#This Row],[Scheduled Departure]])</f>
        <v>12</v>
      </c>
      <c r="L4933" s="1">
        <v>0.50138888888888888</v>
      </c>
      <c r="M4933">
        <v>-3</v>
      </c>
      <c r="N4933">
        <v>66</v>
      </c>
      <c r="O4933" s="14">
        <f>Flights[[#This Row],[Length (min)]]/60</f>
        <v>1.1000000000000001</v>
      </c>
      <c r="P4933">
        <v>236</v>
      </c>
      <c r="Q4933" s="17">
        <f>IFERROR(Flights[[#This Row],[Distance]]/Flights[[#This Row],[Length (hr)]],"")</f>
        <v>214.54545454545453</v>
      </c>
      <c r="R4933" s="1">
        <v>0.55694444444444446</v>
      </c>
      <c r="S4933" s="1">
        <v>0.54722222222222228</v>
      </c>
      <c r="T4933">
        <v>-14</v>
      </c>
      <c r="U4933" t="str">
        <f>IF(Flights[[#This Row],[Arrival Delay]]="","Cancelled",IF(Flights[[#This Row],[Arrival Delay]]&gt;15,"Delayed","On time"))</f>
        <v>On time</v>
      </c>
      <c r="V4933" t="str">
        <f>IF(Flights[[#This Row],[Status]]&lt;&gt;"Delayed","",IF(Flights[[#This Row],[Arrival Delay]]&gt;120,"Severe",IF(Flights[[#This Row],[Arrival Delay]]&gt;60,"Major","Moderate")))</f>
        <v/>
      </c>
      <c r="X4933" t="str">
        <f>IF(OR(AND(Flights[[#This Row],[Status]]="Cancelled",Flights[[#This Row],[Cancellation Reason]]="Airline/Carrier"),Flights[[#This Row],[Delay Type]]="Severe"),"Yes","No")</f>
        <v>No</v>
      </c>
    </row>
    <row r="4934" spans="1:24" x14ac:dyDescent="0.25">
      <c r="A4934" s="3">
        <v>42366</v>
      </c>
      <c r="B4934">
        <f>WEEKNUM(Flights[[#This Row],[Date]],2)</f>
        <v>53</v>
      </c>
      <c r="C4934">
        <f>WEEKDAY(Flights[[#This Row],[Date]],2)</f>
        <v>1</v>
      </c>
      <c r="D4934" t="s">
        <v>766</v>
      </c>
      <c r="E4934" t="s">
        <v>1994</v>
      </c>
      <c r="F4934" t="s">
        <v>0</v>
      </c>
      <c r="G4934" t="s">
        <v>343</v>
      </c>
      <c r="H4934" t="str">
        <f>_xlfn.XLOOKUP(Flights[[#This Row],[Destination]],Airports!$A$1:$A$77,Airports!$D$1:$D$77,"Code not found")</f>
        <v>San Luis Obispo</v>
      </c>
      <c r="I4934" t="str" cm="1">
        <f t="array" ref="I4934">_xlfn.XLOOKUP(Flights[[#This Row],[Destination]],_xlfn._TRO_TRAILING(Airports!A:A),_xlfn._TRO_TRAILING(Airports!E:E),"Code not found")</f>
        <v>CA</v>
      </c>
      <c r="J4934" s="1">
        <v>0.52152777777777781</v>
      </c>
      <c r="K4934">
        <f>HOUR(Flights[[#This Row],[Scheduled Departure]])</f>
        <v>12</v>
      </c>
      <c r="L4934" s="1">
        <v>0.53888888888888886</v>
      </c>
      <c r="M4934">
        <v>25</v>
      </c>
      <c r="N4934">
        <v>54</v>
      </c>
      <c r="O4934" s="14">
        <f>Flights[[#This Row],[Length (min)]]/60</f>
        <v>0.9</v>
      </c>
      <c r="P4934">
        <v>156</v>
      </c>
      <c r="Q4934" s="17">
        <f>IFERROR(Flights[[#This Row],[Distance]]/Flights[[#This Row],[Length (hr)]],"")</f>
        <v>173.33333333333334</v>
      </c>
      <c r="R4934" s="1">
        <v>0.5625</v>
      </c>
      <c r="S4934" s="1">
        <v>0.57638888888888884</v>
      </c>
      <c r="T4934">
        <v>20</v>
      </c>
      <c r="U4934" t="str">
        <f>IF(Flights[[#This Row],[Arrival Delay]]="","Cancelled",IF(Flights[[#This Row],[Arrival Delay]]&gt;15,"Delayed","On time"))</f>
        <v>Delayed</v>
      </c>
      <c r="V4934" t="str">
        <f>IF(Flights[[#This Row],[Status]]&lt;&gt;"Delayed","",IF(Flights[[#This Row],[Arrival Delay]]&gt;120,"Severe",IF(Flights[[#This Row],[Arrival Delay]]&gt;60,"Major","Moderate")))</f>
        <v>Moderate</v>
      </c>
      <c r="X4934" t="str">
        <f>IF(OR(AND(Flights[[#This Row],[Status]]="Cancelled",Flights[[#This Row],[Cancellation Reason]]="Airline/Carrier"),Flights[[#This Row],[Delay Type]]="Severe"),"Yes","No")</f>
        <v>No</v>
      </c>
    </row>
    <row r="4935" spans="1:24" x14ac:dyDescent="0.25">
      <c r="A4935" s="3">
        <v>42366</v>
      </c>
      <c r="B4935">
        <f>WEEKNUM(Flights[[#This Row],[Date]],2)</f>
        <v>53</v>
      </c>
      <c r="C4935">
        <f>WEEKDAY(Flights[[#This Row],[Date]],2)</f>
        <v>1</v>
      </c>
      <c r="D4935" t="s">
        <v>511</v>
      </c>
      <c r="E4935" t="s">
        <v>1989</v>
      </c>
      <c r="F4935" t="s">
        <v>0</v>
      </c>
      <c r="G4935" t="s">
        <v>12</v>
      </c>
      <c r="H4935" t="str">
        <f>_xlfn.XLOOKUP(Flights[[#This Row],[Destination]],Airports!$A$1:$A$77,Airports!$D$1:$D$77,"Code not found")</f>
        <v>New York</v>
      </c>
      <c r="I4935" t="str" cm="1">
        <f t="array" ref="I4935">_xlfn.XLOOKUP(Flights[[#This Row],[Destination]],_xlfn._TRO_TRAILING(Airports!A:A),_xlfn._TRO_TRAILING(Airports!E:E),"Code not found")</f>
        <v>NY</v>
      </c>
      <c r="J4935" s="1">
        <v>0.54166666666666663</v>
      </c>
      <c r="K4935">
        <f>HOUR(Flights[[#This Row],[Scheduled Departure]])</f>
        <v>13</v>
      </c>
      <c r="L4935" s="1">
        <v>0.54097222222222219</v>
      </c>
      <c r="M4935">
        <v>-1</v>
      </c>
      <c r="N4935">
        <v>294</v>
      </c>
      <c r="O4935" s="14">
        <f>Flights[[#This Row],[Length (min)]]/60</f>
        <v>4.9000000000000004</v>
      </c>
      <c r="P4935">
        <v>2475</v>
      </c>
      <c r="Q4935" s="17">
        <f>IFERROR(Flights[[#This Row],[Distance]]/Flights[[#This Row],[Length (hr)]],"")</f>
        <v>505.10204081632651</v>
      </c>
      <c r="R4935" s="1">
        <v>0.8930555555555556</v>
      </c>
      <c r="S4935" s="1">
        <v>0.87013888888888891</v>
      </c>
      <c r="T4935">
        <v>-33</v>
      </c>
      <c r="U4935" t="str">
        <f>IF(Flights[[#This Row],[Arrival Delay]]="","Cancelled",IF(Flights[[#This Row],[Arrival Delay]]&gt;15,"Delayed","On time"))</f>
        <v>On time</v>
      </c>
      <c r="V4935" t="str">
        <f>IF(Flights[[#This Row],[Status]]&lt;&gt;"Delayed","",IF(Flights[[#This Row],[Arrival Delay]]&gt;120,"Severe",IF(Flights[[#This Row],[Arrival Delay]]&gt;60,"Major","Moderate")))</f>
        <v/>
      </c>
      <c r="X4935" t="str">
        <f>IF(OR(AND(Flights[[#This Row],[Status]]="Cancelled",Flights[[#This Row],[Cancellation Reason]]="Airline/Carrier"),Flights[[#This Row],[Delay Type]]="Severe"),"Yes","No")</f>
        <v>No</v>
      </c>
    </row>
    <row r="4936" spans="1:24" x14ac:dyDescent="0.25">
      <c r="A4936" s="3">
        <v>42366</v>
      </c>
      <c r="B4936">
        <f>WEEKNUM(Flights[[#This Row],[Date]],2)</f>
        <v>53</v>
      </c>
      <c r="C4936">
        <f>WEEKDAY(Flights[[#This Row],[Date]],2)</f>
        <v>1</v>
      </c>
      <c r="D4936" t="s">
        <v>548</v>
      </c>
      <c r="E4936" t="s">
        <v>1992</v>
      </c>
      <c r="F4936" t="s">
        <v>0</v>
      </c>
      <c r="G4936" t="s">
        <v>285</v>
      </c>
      <c r="H4936" t="str">
        <f>_xlfn.XLOOKUP(Flights[[#This Row],[Destination]],Airports!$A$1:$A$77,Airports!$D$1:$D$77,"Code not found")</f>
        <v>Fort Lauderdale</v>
      </c>
      <c r="I4936" t="str" cm="1">
        <f t="array" ref="I4936">_xlfn.XLOOKUP(Flights[[#This Row],[Destination]],_xlfn._TRO_TRAILING(Airports!A:A),_xlfn._TRO_TRAILING(Airports!E:E),"Code not found")</f>
        <v>FL</v>
      </c>
      <c r="J4936" s="1">
        <v>0.54861111111111116</v>
      </c>
      <c r="K4936">
        <f>HOUR(Flights[[#This Row],[Scheduled Departure]])</f>
        <v>13</v>
      </c>
      <c r="L4936" s="1">
        <v>0.5493055555555556</v>
      </c>
      <c r="M4936">
        <v>1</v>
      </c>
      <c r="N4936">
        <v>283</v>
      </c>
      <c r="O4936" s="14">
        <f>Flights[[#This Row],[Length (min)]]/60</f>
        <v>4.7166666666666668</v>
      </c>
      <c r="P4936">
        <v>2343</v>
      </c>
      <c r="Q4936" s="17">
        <f>IFERROR(Flights[[#This Row],[Distance]]/Flights[[#This Row],[Length (hr)]],"")</f>
        <v>496.74911660777383</v>
      </c>
      <c r="R4936" s="1">
        <v>0.87152777777777779</v>
      </c>
      <c r="S4936" s="1">
        <v>0.87083333333333335</v>
      </c>
      <c r="T4936">
        <v>-1</v>
      </c>
      <c r="U4936" t="str">
        <f>IF(Flights[[#This Row],[Arrival Delay]]="","Cancelled",IF(Flights[[#This Row],[Arrival Delay]]&gt;15,"Delayed","On time"))</f>
        <v>On time</v>
      </c>
      <c r="V4936" t="str">
        <f>IF(Flights[[#This Row],[Status]]&lt;&gt;"Delayed","",IF(Flights[[#This Row],[Arrival Delay]]&gt;120,"Severe",IF(Flights[[#This Row],[Arrival Delay]]&gt;60,"Major","Moderate")))</f>
        <v/>
      </c>
      <c r="X4936" t="str">
        <f>IF(OR(AND(Flights[[#This Row],[Status]]="Cancelled",Flights[[#This Row],[Cancellation Reason]]="Airline/Carrier"),Flights[[#This Row],[Delay Type]]="Severe"),"Yes","No")</f>
        <v>No</v>
      </c>
    </row>
    <row r="4937" spans="1:24" x14ac:dyDescent="0.25">
      <c r="A4937" s="3">
        <v>42366</v>
      </c>
      <c r="B4937">
        <f>WEEKNUM(Flights[[#This Row],[Date]],2)</f>
        <v>53</v>
      </c>
      <c r="C4937">
        <f>WEEKDAY(Flights[[#This Row],[Date]],2)</f>
        <v>1</v>
      </c>
      <c r="D4937" t="s">
        <v>1981</v>
      </c>
      <c r="E4937" t="s">
        <v>1989</v>
      </c>
      <c r="F4937" t="s">
        <v>0</v>
      </c>
      <c r="G4937" t="s">
        <v>344</v>
      </c>
      <c r="H4937" t="str">
        <f>_xlfn.XLOOKUP(Flights[[#This Row],[Destination]],Airports!$A$1:$A$77,Airports!$D$1:$D$77,"Code not found")</f>
        <v>Seattle</v>
      </c>
      <c r="I4937" t="str" cm="1">
        <f t="array" ref="I4937">_xlfn.XLOOKUP(Flights[[#This Row],[Destination]],_xlfn._TRO_TRAILING(Airports!A:A),_xlfn._TRO_TRAILING(Airports!E:E),"Code not found")</f>
        <v>WA</v>
      </c>
      <c r="J4937" s="1">
        <v>0.59027777777777779</v>
      </c>
      <c r="K4937">
        <f>HOUR(Flights[[#This Row],[Scheduled Departure]])</f>
        <v>14</v>
      </c>
      <c r="L4937" s="1">
        <v>0.64652777777777781</v>
      </c>
      <c r="M4937">
        <v>81</v>
      </c>
      <c r="N4937">
        <v>171</v>
      </c>
      <c r="O4937" s="14">
        <f>Flights[[#This Row],[Length (min)]]/60</f>
        <v>2.85</v>
      </c>
      <c r="P4937">
        <v>954</v>
      </c>
      <c r="Q4937" s="17">
        <f>IFERROR(Flights[[#This Row],[Distance]]/Flights[[#This Row],[Length (hr)]],"")</f>
        <v>334.73684210526312</v>
      </c>
      <c r="R4937" s="1">
        <v>0.71527777777777779</v>
      </c>
      <c r="S4937" s="1">
        <v>0.76527777777777772</v>
      </c>
      <c r="T4937">
        <v>72</v>
      </c>
      <c r="U4937" t="str">
        <f>IF(Flights[[#This Row],[Arrival Delay]]="","Cancelled",IF(Flights[[#This Row],[Arrival Delay]]&gt;15,"Delayed","On time"))</f>
        <v>Delayed</v>
      </c>
      <c r="V4937" t="str">
        <f>IF(Flights[[#This Row],[Status]]&lt;&gt;"Delayed","",IF(Flights[[#This Row],[Arrival Delay]]&gt;120,"Severe",IF(Flights[[#This Row],[Arrival Delay]]&gt;60,"Major","Moderate")))</f>
        <v>Major</v>
      </c>
      <c r="X4937" t="str">
        <f>IF(OR(AND(Flights[[#This Row],[Status]]="Cancelled",Flights[[#This Row],[Cancellation Reason]]="Airline/Carrier"),Flights[[#This Row],[Delay Type]]="Severe"),"Yes","No")</f>
        <v>No</v>
      </c>
    </row>
    <row r="4938" spans="1:24" x14ac:dyDescent="0.25">
      <c r="A4938" s="3">
        <v>42366</v>
      </c>
      <c r="B4938">
        <f>WEEKNUM(Flights[[#This Row],[Date]],2)</f>
        <v>53</v>
      </c>
      <c r="C4938">
        <f>WEEKDAY(Flights[[#This Row],[Date]],2)</f>
        <v>1</v>
      </c>
      <c r="D4938" t="s">
        <v>1977</v>
      </c>
      <c r="E4938" t="s">
        <v>1994</v>
      </c>
      <c r="F4938" t="s">
        <v>0</v>
      </c>
      <c r="G4938" t="s">
        <v>9</v>
      </c>
      <c r="H4938" t="str">
        <f>_xlfn.XLOOKUP(Flights[[#This Row],[Destination]],Airports!$A$1:$A$77,Airports!$D$1:$D$77,"Code not found")</f>
        <v>San Francisco</v>
      </c>
      <c r="I4938" t="str" cm="1">
        <f t="array" ref="I4938">_xlfn.XLOOKUP(Flights[[#This Row],[Destination]],_xlfn._TRO_TRAILING(Airports!A:A),_xlfn._TRO_TRAILING(Airports!E:E),"Code not found")</f>
        <v>CA</v>
      </c>
      <c r="J4938" s="1">
        <v>0.68125000000000002</v>
      </c>
      <c r="K4938">
        <f>HOUR(Flights[[#This Row],[Scheduled Departure]])</f>
        <v>16</v>
      </c>
      <c r="L4938" s="1">
        <v>0.6791666666666667</v>
      </c>
      <c r="M4938">
        <v>-3</v>
      </c>
      <c r="N4938">
        <v>97</v>
      </c>
      <c r="O4938" s="14">
        <f>Flights[[#This Row],[Length (min)]]/60</f>
        <v>1.6166666666666667</v>
      </c>
      <c r="P4938">
        <v>337</v>
      </c>
      <c r="Q4938" s="17">
        <f>IFERROR(Flights[[#This Row],[Distance]]/Flights[[#This Row],[Length (hr)]],"")</f>
        <v>208.45360824742266</v>
      </c>
      <c r="R4938" s="1">
        <v>0.74375000000000002</v>
      </c>
      <c r="S4938" s="1">
        <v>0.74652777777777779</v>
      </c>
      <c r="T4938">
        <v>4</v>
      </c>
      <c r="U4938" t="str">
        <f>IF(Flights[[#This Row],[Arrival Delay]]="","Cancelled",IF(Flights[[#This Row],[Arrival Delay]]&gt;15,"Delayed","On time"))</f>
        <v>On time</v>
      </c>
      <c r="V4938" t="str">
        <f>IF(Flights[[#This Row],[Status]]&lt;&gt;"Delayed","",IF(Flights[[#This Row],[Arrival Delay]]&gt;120,"Severe",IF(Flights[[#This Row],[Arrival Delay]]&gt;60,"Major","Moderate")))</f>
        <v/>
      </c>
      <c r="X4938" t="str">
        <f>IF(OR(AND(Flights[[#This Row],[Status]]="Cancelled",Flights[[#This Row],[Cancellation Reason]]="Airline/Carrier"),Flights[[#This Row],[Delay Type]]="Severe"),"Yes","No")</f>
        <v>No</v>
      </c>
    </row>
    <row r="4939" spans="1:24" x14ac:dyDescent="0.25">
      <c r="A4939" s="3">
        <v>42366</v>
      </c>
      <c r="B4939">
        <f>WEEKNUM(Flights[[#This Row],[Date]],2)</f>
        <v>53</v>
      </c>
      <c r="C4939">
        <f>WEEKDAY(Flights[[#This Row],[Date]],2)</f>
        <v>1</v>
      </c>
      <c r="D4939" t="s">
        <v>587</v>
      </c>
      <c r="E4939" t="s">
        <v>1997</v>
      </c>
      <c r="F4939" t="s">
        <v>0</v>
      </c>
      <c r="G4939" t="s">
        <v>17</v>
      </c>
      <c r="H4939" t="str">
        <f>_xlfn.XLOOKUP(Flights[[#This Row],[Destination]],Airports!$A$1:$A$77,Airports!$D$1:$D$77,"Code not found")</f>
        <v>Honolulu</v>
      </c>
      <c r="I4939" t="str" cm="1">
        <f t="array" ref="I4939">_xlfn.XLOOKUP(Flights[[#This Row],[Destination]],_xlfn._TRO_TRAILING(Airports!A:A),_xlfn._TRO_TRAILING(Airports!E:E),"Code not found")</f>
        <v>HI</v>
      </c>
      <c r="J4939" s="1">
        <v>0.71180555555555558</v>
      </c>
      <c r="K4939">
        <f>HOUR(Flights[[#This Row],[Scheduled Departure]])</f>
        <v>17</v>
      </c>
      <c r="L4939" s="1">
        <v>0.83958333333333335</v>
      </c>
      <c r="M4939">
        <v>184</v>
      </c>
      <c r="N4939">
        <v>356</v>
      </c>
      <c r="O4939" s="14">
        <f>Flights[[#This Row],[Length (min)]]/60</f>
        <v>5.9333333333333336</v>
      </c>
      <c r="P4939">
        <v>2556</v>
      </c>
      <c r="Q4939" s="17">
        <f>IFERROR(Flights[[#This Row],[Distance]]/Flights[[#This Row],[Length (hr)]],"")</f>
        <v>430.78651685393254</v>
      </c>
      <c r="R4939" s="1">
        <v>0.87847222222222221</v>
      </c>
      <c r="S4939" s="1">
        <v>3.472222222222222E-3</v>
      </c>
      <c r="T4939">
        <v>180</v>
      </c>
      <c r="U4939" t="str">
        <f>IF(Flights[[#This Row],[Arrival Delay]]="","Cancelled",IF(Flights[[#This Row],[Arrival Delay]]&gt;15,"Delayed","On time"))</f>
        <v>Delayed</v>
      </c>
      <c r="V4939" t="str">
        <f>IF(Flights[[#This Row],[Status]]&lt;&gt;"Delayed","",IF(Flights[[#This Row],[Arrival Delay]]&gt;120,"Severe",IF(Flights[[#This Row],[Arrival Delay]]&gt;60,"Major","Moderate")))</f>
        <v>Severe</v>
      </c>
      <c r="X4939" t="str">
        <f>IF(OR(AND(Flights[[#This Row],[Status]]="Cancelled",Flights[[#This Row],[Cancellation Reason]]="Airline/Carrier"),Flights[[#This Row],[Delay Type]]="Severe"),"Yes","No")</f>
        <v>Yes</v>
      </c>
    </row>
    <row r="4940" spans="1:24" x14ac:dyDescent="0.25">
      <c r="A4940" s="3">
        <v>42366</v>
      </c>
      <c r="B4940">
        <f>WEEKNUM(Flights[[#This Row],[Date]],2)</f>
        <v>53</v>
      </c>
      <c r="C4940">
        <f>WEEKDAY(Flights[[#This Row],[Date]],2)</f>
        <v>1</v>
      </c>
      <c r="D4940" t="s">
        <v>598</v>
      </c>
      <c r="E4940" t="s">
        <v>1991</v>
      </c>
      <c r="F4940" t="s">
        <v>0</v>
      </c>
      <c r="G4940" t="s">
        <v>349</v>
      </c>
      <c r="H4940" t="str">
        <f>_xlfn.XLOOKUP(Flights[[#This Row],[Destination]],Airports!$A$1:$A$77,Airports!$D$1:$D$77,"Code not found")</f>
        <v>Salt Lake City</v>
      </c>
      <c r="I4940" t="str" cm="1">
        <f t="array" ref="I4940">_xlfn.XLOOKUP(Flights[[#This Row],[Destination]],_xlfn._TRO_TRAILING(Airports!A:A),_xlfn._TRO_TRAILING(Airports!E:E),"Code not found")</f>
        <v>UT</v>
      </c>
      <c r="J4940" s="1">
        <v>0.79166666666666663</v>
      </c>
      <c r="K4940">
        <f>HOUR(Flights[[#This Row],[Scheduled Departure]])</f>
        <v>19</v>
      </c>
      <c r="L4940" s="1">
        <v>0.78680555555555554</v>
      </c>
      <c r="M4940">
        <v>-7</v>
      </c>
      <c r="N4940">
        <v>116</v>
      </c>
      <c r="O4940" s="14">
        <f>Flights[[#This Row],[Length (min)]]/60</f>
        <v>1.9333333333333333</v>
      </c>
      <c r="P4940">
        <v>590</v>
      </c>
      <c r="Q4940" s="17">
        <f>IFERROR(Flights[[#This Row],[Distance]]/Flights[[#This Row],[Length (hr)]],"")</f>
        <v>305.17241379310343</v>
      </c>
      <c r="R4940" s="1">
        <v>0.91319444444444442</v>
      </c>
      <c r="S4940" s="1">
        <v>0.90902777777777777</v>
      </c>
      <c r="T4940">
        <v>-6</v>
      </c>
      <c r="U4940" t="str">
        <f>IF(Flights[[#This Row],[Arrival Delay]]="","Cancelled",IF(Flights[[#This Row],[Arrival Delay]]&gt;15,"Delayed","On time"))</f>
        <v>On time</v>
      </c>
      <c r="V4940" t="str">
        <f>IF(Flights[[#This Row],[Status]]&lt;&gt;"Delayed","",IF(Flights[[#This Row],[Arrival Delay]]&gt;120,"Severe",IF(Flights[[#This Row],[Arrival Delay]]&gt;60,"Major","Moderate")))</f>
        <v/>
      </c>
      <c r="X4940" t="str">
        <f>IF(OR(AND(Flights[[#This Row],[Status]]="Cancelled",Flights[[#This Row],[Cancellation Reason]]="Airline/Carrier"),Flights[[#This Row],[Delay Type]]="Severe"),"Yes","No")</f>
        <v>No</v>
      </c>
    </row>
    <row r="4941" spans="1:24" x14ac:dyDescent="0.25">
      <c r="A4941" s="3">
        <v>42366</v>
      </c>
      <c r="B4941">
        <f>WEEKNUM(Flights[[#This Row],[Date]],2)</f>
        <v>53</v>
      </c>
      <c r="C4941">
        <f>WEEKDAY(Flights[[#This Row],[Date]],2)</f>
        <v>1</v>
      </c>
      <c r="D4941" t="s">
        <v>628</v>
      </c>
      <c r="E4941" t="s">
        <v>1993</v>
      </c>
      <c r="F4941" t="s">
        <v>0</v>
      </c>
      <c r="G4941" t="s">
        <v>3</v>
      </c>
      <c r="H4941" t="str">
        <f>_xlfn.XLOOKUP(Flights[[#This Row],[Destination]],Airports!$A$1:$A$77,Airports!$D$1:$D$77,"Code not found")</f>
        <v>Dallas</v>
      </c>
      <c r="I4941" t="str" cm="1">
        <f t="array" ref="I4941">_xlfn.XLOOKUP(Flights[[#This Row],[Destination]],_xlfn._TRO_TRAILING(Airports!A:A),_xlfn._TRO_TRAILING(Airports!E:E),"Code not found")</f>
        <v>TX</v>
      </c>
      <c r="J4941" s="1">
        <v>0.79513888888888884</v>
      </c>
      <c r="K4941">
        <f>HOUR(Flights[[#This Row],[Scheduled Departure]])</f>
        <v>19</v>
      </c>
      <c r="L4941" s="1">
        <v>0.79236111111111107</v>
      </c>
      <c r="M4941">
        <v>-4</v>
      </c>
      <c r="N4941">
        <v>160</v>
      </c>
      <c r="O4941" s="14">
        <f>Flights[[#This Row],[Length (min)]]/60</f>
        <v>2.6666666666666665</v>
      </c>
      <c r="P4941">
        <v>1235</v>
      </c>
      <c r="Q4941" s="17">
        <f>IFERROR(Flights[[#This Row],[Distance]]/Flights[[#This Row],[Length (hr)]],"")</f>
        <v>463.125</v>
      </c>
      <c r="R4941" s="1">
        <v>0.99583333333333335</v>
      </c>
      <c r="S4941" s="1">
        <v>0.9868055555555556</v>
      </c>
      <c r="T4941">
        <v>-13</v>
      </c>
      <c r="U4941" t="str">
        <f>IF(Flights[[#This Row],[Arrival Delay]]="","Cancelled",IF(Flights[[#This Row],[Arrival Delay]]&gt;15,"Delayed","On time"))</f>
        <v>On time</v>
      </c>
      <c r="V4941" t="str">
        <f>IF(Flights[[#This Row],[Status]]&lt;&gt;"Delayed","",IF(Flights[[#This Row],[Arrival Delay]]&gt;120,"Severe",IF(Flights[[#This Row],[Arrival Delay]]&gt;60,"Major","Moderate")))</f>
        <v/>
      </c>
      <c r="X4941" t="str">
        <f>IF(OR(AND(Flights[[#This Row],[Status]]="Cancelled",Flights[[#This Row],[Cancellation Reason]]="Airline/Carrier"),Flights[[#This Row],[Delay Type]]="Severe"),"Yes","No")</f>
        <v>No</v>
      </c>
    </row>
    <row r="4942" spans="1:24" x14ac:dyDescent="0.25">
      <c r="A4942" s="3">
        <v>42366</v>
      </c>
      <c r="B4942">
        <f>WEEKNUM(Flights[[#This Row],[Date]],2)</f>
        <v>53</v>
      </c>
      <c r="C4942">
        <f>WEEKDAY(Flights[[#This Row],[Date]],2)</f>
        <v>1</v>
      </c>
      <c r="D4942" t="s">
        <v>528</v>
      </c>
      <c r="E4942" t="s">
        <v>1994</v>
      </c>
      <c r="F4942" t="s">
        <v>0</v>
      </c>
      <c r="G4942" t="s">
        <v>331</v>
      </c>
      <c r="H4942" t="str">
        <f>_xlfn.XLOOKUP(Flights[[#This Row],[Destination]],Airports!$A$1:$A$77,Airports!$D$1:$D$77,"Code not found")</f>
        <v>Palm Springs</v>
      </c>
      <c r="I4942" t="str" cm="1">
        <f t="array" ref="I4942">_xlfn.XLOOKUP(Flights[[#This Row],[Destination]],_xlfn._TRO_TRAILING(Airports!A:A),_xlfn._TRO_TRAILING(Airports!E:E),"Code not found")</f>
        <v>CA</v>
      </c>
      <c r="J4942" s="1">
        <v>0.81180555555555556</v>
      </c>
      <c r="K4942">
        <f>HOUR(Flights[[#This Row],[Scheduled Departure]])</f>
        <v>19</v>
      </c>
      <c r="L4942" s="1">
        <v>0.80902777777777779</v>
      </c>
      <c r="M4942">
        <v>-4</v>
      </c>
      <c r="N4942">
        <v>49</v>
      </c>
      <c r="O4942" s="14">
        <f>Flights[[#This Row],[Length (min)]]/60</f>
        <v>0.81666666666666665</v>
      </c>
      <c r="P4942">
        <v>110</v>
      </c>
      <c r="Q4942" s="17">
        <f>IFERROR(Flights[[#This Row],[Distance]]/Flights[[#This Row],[Length (hr)]],"")</f>
        <v>134.69387755102042</v>
      </c>
      <c r="R4942" s="1">
        <v>0.84930555555555554</v>
      </c>
      <c r="S4942" s="1">
        <v>0.84305555555555556</v>
      </c>
      <c r="T4942">
        <v>-9</v>
      </c>
      <c r="U4942" t="str">
        <f>IF(Flights[[#This Row],[Arrival Delay]]="","Cancelled",IF(Flights[[#This Row],[Arrival Delay]]&gt;15,"Delayed","On time"))</f>
        <v>On time</v>
      </c>
      <c r="V4942" t="str">
        <f>IF(Flights[[#This Row],[Status]]&lt;&gt;"Delayed","",IF(Flights[[#This Row],[Arrival Delay]]&gt;120,"Severe",IF(Flights[[#This Row],[Arrival Delay]]&gt;60,"Major","Moderate")))</f>
        <v/>
      </c>
      <c r="X4942" t="str">
        <f>IF(OR(AND(Flights[[#This Row],[Status]]="Cancelled",Flights[[#This Row],[Cancellation Reason]]="Airline/Carrier"),Flights[[#This Row],[Delay Type]]="Severe"),"Yes","No")</f>
        <v>No</v>
      </c>
    </row>
    <row r="4943" spans="1:24" x14ac:dyDescent="0.25">
      <c r="A4943" s="3">
        <v>42366</v>
      </c>
      <c r="B4943">
        <f>WEEKNUM(Flights[[#This Row],[Date]],2)</f>
        <v>53</v>
      </c>
      <c r="C4943">
        <f>WEEKDAY(Flights[[#This Row],[Date]],2)</f>
        <v>1</v>
      </c>
      <c r="D4943" t="s">
        <v>781</v>
      </c>
      <c r="E4943" t="s">
        <v>1990</v>
      </c>
      <c r="F4943" t="s">
        <v>0</v>
      </c>
      <c r="G4943" t="s">
        <v>16</v>
      </c>
      <c r="H4943" t="str">
        <f>_xlfn.XLOOKUP(Flights[[#This Row],[Destination]],Airports!$A$1:$A$77,Airports!$D$1:$D$77,"Code not found")</f>
        <v>Dulles</v>
      </c>
      <c r="I4943" t="str" cm="1">
        <f t="array" ref="I4943">_xlfn.XLOOKUP(Flights[[#This Row],[Destination]],_xlfn._TRO_TRAILING(Airports!A:A),_xlfn._TRO_TRAILING(Airports!E:E),"Code not found")</f>
        <v>VA</v>
      </c>
      <c r="J4943" s="1">
        <v>0.97013888888888888</v>
      </c>
      <c r="K4943">
        <f>HOUR(Flights[[#This Row],[Scheduled Departure]])</f>
        <v>23</v>
      </c>
      <c r="L4943" s="1">
        <v>0.10416666666666667</v>
      </c>
      <c r="M4943">
        <v>193</v>
      </c>
      <c r="N4943">
        <v>260</v>
      </c>
      <c r="O4943" s="14">
        <f>Flights[[#This Row],[Length (min)]]/60</f>
        <v>4.333333333333333</v>
      </c>
      <c r="P4943">
        <v>2288</v>
      </c>
      <c r="Q4943" s="17">
        <f>IFERROR(Flights[[#This Row],[Distance]]/Flights[[#This Row],[Length (hr)]],"")</f>
        <v>528</v>
      </c>
      <c r="R4943" s="1">
        <v>0.2951388888888889</v>
      </c>
      <c r="S4943" s="1">
        <v>0.40972222222222221</v>
      </c>
      <c r="T4943">
        <v>165</v>
      </c>
      <c r="U4943" t="str">
        <f>IF(Flights[[#This Row],[Arrival Delay]]="","Cancelled",IF(Flights[[#This Row],[Arrival Delay]]&gt;15,"Delayed","On time"))</f>
        <v>Delayed</v>
      </c>
      <c r="V4943" t="str">
        <f>IF(Flights[[#This Row],[Status]]&lt;&gt;"Delayed","",IF(Flights[[#This Row],[Arrival Delay]]&gt;120,"Severe",IF(Flights[[#This Row],[Arrival Delay]]&gt;60,"Major","Moderate")))</f>
        <v>Severe</v>
      </c>
      <c r="X4943" t="str">
        <f>IF(OR(AND(Flights[[#This Row],[Status]]="Cancelled",Flights[[#This Row],[Cancellation Reason]]="Airline/Carrier"),Flights[[#This Row],[Delay Type]]="Severe"),"Yes","No")</f>
        <v>Yes</v>
      </c>
    </row>
    <row r="4944" spans="1:24" x14ac:dyDescent="0.25">
      <c r="A4944" s="3">
        <v>42366</v>
      </c>
      <c r="B4944">
        <f>WEEKNUM(Flights[[#This Row],[Date]],2)</f>
        <v>53</v>
      </c>
      <c r="C4944">
        <f>WEEKDAY(Flights[[#This Row],[Date]],2)</f>
        <v>1</v>
      </c>
      <c r="D4944" t="s">
        <v>683</v>
      </c>
      <c r="E4944" t="s">
        <v>1990</v>
      </c>
      <c r="F4944" t="s">
        <v>0</v>
      </c>
      <c r="G4944" t="s">
        <v>4</v>
      </c>
      <c r="H4944" t="str">
        <f>_xlfn.XLOOKUP(Flights[[#This Row],[Destination]],Airports!$A$1:$A$77,Airports!$D$1:$D$77,"Code not found")</f>
        <v>Chicago</v>
      </c>
      <c r="I4944" t="str" cm="1">
        <f t="array" ref="I4944">_xlfn.XLOOKUP(Flights[[#This Row],[Destination]],_xlfn._TRO_TRAILING(Airports!A:A),_xlfn._TRO_TRAILING(Airports!E:E),"Code not found")</f>
        <v>IL</v>
      </c>
      <c r="J4944" s="1">
        <v>0.99652777777777779</v>
      </c>
      <c r="K4944">
        <f>HOUR(Flights[[#This Row],[Scheduled Departure]])</f>
        <v>23</v>
      </c>
      <c r="L4944" s="1">
        <v>0.99930555555555556</v>
      </c>
      <c r="M4944">
        <v>4</v>
      </c>
      <c r="N4944">
        <v>217</v>
      </c>
      <c r="O4944" s="14">
        <f>Flights[[#This Row],[Length (min)]]/60</f>
        <v>3.6166666666666667</v>
      </c>
      <c r="P4944">
        <v>1744</v>
      </c>
      <c r="Q4944" s="17">
        <f>IFERROR(Flights[[#This Row],[Distance]]/Flights[[#This Row],[Length (hr)]],"")</f>
        <v>482.21198156682027</v>
      </c>
      <c r="R4944" s="1">
        <v>0.24652777777777779</v>
      </c>
      <c r="S4944" s="1">
        <v>0.23333333333333334</v>
      </c>
      <c r="T4944">
        <v>-19</v>
      </c>
      <c r="U4944" t="str">
        <f>IF(Flights[[#This Row],[Arrival Delay]]="","Cancelled",IF(Flights[[#This Row],[Arrival Delay]]&gt;15,"Delayed","On time"))</f>
        <v>On time</v>
      </c>
      <c r="V4944" t="str">
        <f>IF(Flights[[#This Row],[Status]]&lt;&gt;"Delayed","",IF(Flights[[#This Row],[Arrival Delay]]&gt;120,"Severe",IF(Flights[[#This Row],[Arrival Delay]]&gt;60,"Major","Moderate")))</f>
        <v/>
      </c>
      <c r="X4944" t="str">
        <f>IF(OR(AND(Flights[[#This Row],[Status]]="Cancelled",Flights[[#This Row],[Cancellation Reason]]="Airline/Carrier"),Flights[[#This Row],[Delay Type]]="Severe"),"Yes","No")</f>
        <v>No</v>
      </c>
    </row>
    <row r="4945" spans="1:24" x14ac:dyDescent="0.25">
      <c r="A4945" s="3">
        <v>42366</v>
      </c>
      <c r="B4945">
        <f>WEEKNUM(Flights[[#This Row],[Date]],2)</f>
        <v>53</v>
      </c>
      <c r="C4945">
        <f>WEEKDAY(Flights[[#This Row],[Date]],2)</f>
        <v>1</v>
      </c>
      <c r="D4945" t="s">
        <v>759</v>
      </c>
      <c r="E4945" t="s">
        <v>1990</v>
      </c>
      <c r="F4945" t="s">
        <v>0</v>
      </c>
      <c r="G4945" t="s">
        <v>293</v>
      </c>
      <c r="H4945" t="str">
        <f>_xlfn.XLOOKUP(Flights[[#This Row],[Destination]],Airports!$A$1:$A$77,Airports!$D$1:$D$77,"Code not found")</f>
        <v>Houston</v>
      </c>
      <c r="I4945" t="str" cm="1">
        <f t="array" ref="I4945">_xlfn.XLOOKUP(Flights[[#This Row],[Destination]],_xlfn._TRO_TRAILING(Airports!A:A),_xlfn._TRO_TRAILING(Airports!E:E),"Code not found")</f>
        <v>TX</v>
      </c>
      <c r="J4945" s="1">
        <v>0.99652777777777779</v>
      </c>
      <c r="K4945">
        <f>HOUR(Flights[[#This Row],[Scheduled Departure]])</f>
        <v>23</v>
      </c>
      <c r="L4945" s="1">
        <v>0.99861111111111112</v>
      </c>
      <c r="M4945">
        <v>3</v>
      </c>
      <c r="N4945">
        <v>180</v>
      </c>
      <c r="O4945" s="14">
        <f>Flights[[#This Row],[Length (min)]]/60</f>
        <v>3</v>
      </c>
      <c r="P4945">
        <v>1379</v>
      </c>
      <c r="Q4945" s="17">
        <f>IFERROR(Flights[[#This Row],[Distance]]/Flights[[#This Row],[Length (hr)]],"")</f>
        <v>459.66666666666669</v>
      </c>
      <c r="R4945" s="1">
        <v>0.21388888888888888</v>
      </c>
      <c r="S4945" s="1">
        <v>0.20694444444444443</v>
      </c>
      <c r="T4945">
        <v>-10</v>
      </c>
      <c r="U4945" t="str">
        <f>IF(Flights[[#This Row],[Arrival Delay]]="","Cancelled",IF(Flights[[#This Row],[Arrival Delay]]&gt;15,"Delayed","On time"))</f>
        <v>On time</v>
      </c>
      <c r="V4945" t="str">
        <f>IF(Flights[[#This Row],[Status]]&lt;&gt;"Delayed","",IF(Flights[[#This Row],[Arrival Delay]]&gt;120,"Severe",IF(Flights[[#This Row],[Arrival Delay]]&gt;60,"Major","Moderate")))</f>
        <v/>
      </c>
      <c r="X4945" t="str">
        <f>IF(OR(AND(Flights[[#This Row],[Status]]="Cancelled",Flights[[#This Row],[Cancellation Reason]]="Airline/Carrier"),Flights[[#This Row],[Delay Type]]="Severe"),"Yes","No")</f>
        <v>No</v>
      </c>
    </row>
    <row r="4946" spans="1:24" x14ac:dyDescent="0.25">
      <c r="A4946" s="3">
        <v>42367</v>
      </c>
      <c r="B4946">
        <f>WEEKNUM(Flights[[#This Row],[Date]],2)</f>
        <v>53</v>
      </c>
      <c r="C4946">
        <f>WEEKDAY(Flights[[#This Row],[Date]],2)</f>
        <v>2</v>
      </c>
      <c r="D4946" t="s">
        <v>162</v>
      </c>
      <c r="E4946" t="s">
        <v>1987</v>
      </c>
      <c r="F4946" t="s">
        <v>0</v>
      </c>
      <c r="G4946" t="s">
        <v>2</v>
      </c>
      <c r="H4946" t="str">
        <f>_xlfn.XLOOKUP(Flights[[#This Row],[Destination]],Airports!$A$1:$A$77,Airports!$D$1:$D$77,"Code not found")</f>
        <v>Miami</v>
      </c>
      <c r="I4946" t="str" cm="1">
        <f t="array" ref="I4946">_xlfn.XLOOKUP(Flights[[#This Row],[Destination]],_xlfn._TRO_TRAILING(Airports!A:A),_xlfn._TRO_TRAILING(Airports!E:E),"Code not found")</f>
        <v>FL</v>
      </c>
      <c r="J4946" s="1">
        <v>2.0833333333333332E-2</v>
      </c>
      <c r="K4946">
        <f>HOUR(Flights[[#This Row],[Scheduled Departure]])</f>
        <v>0</v>
      </c>
      <c r="L4946" s="1">
        <v>1.8749999999999999E-2</v>
      </c>
      <c r="M4946">
        <v>-3</v>
      </c>
      <c r="N4946">
        <v>284</v>
      </c>
      <c r="O4946" s="14">
        <f>Flights[[#This Row],[Length (min)]]/60</f>
        <v>4.7333333333333334</v>
      </c>
      <c r="P4946">
        <v>2342</v>
      </c>
      <c r="Q4946" s="17">
        <f>IFERROR(Flights[[#This Row],[Distance]]/Flights[[#This Row],[Length (hr)]],"")</f>
        <v>494.78873239436621</v>
      </c>
      <c r="R4946" s="1">
        <v>0.34930555555555554</v>
      </c>
      <c r="S4946" s="1">
        <v>0.34097222222222223</v>
      </c>
      <c r="T4946">
        <v>-12</v>
      </c>
      <c r="U4946" t="str">
        <f>IF(Flights[[#This Row],[Arrival Delay]]="","Cancelled",IF(Flights[[#This Row],[Arrival Delay]]&gt;15,"Delayed","On time"))</f>
        <v>On time</v>
      </c>
      <c r="V4946" t="str">
        <f>IF(Flights[[#This Row],[Status]]&lt;&gt;"Delayed","",IF(Flights[[#This Row],[Arrival Delay]]&gt;120,"Severe",IF(Flights[[#This Row],[Arrival Delay]]&gt;60,"Major","Moderate")))</f>
        <v/>
      </c>
      <c r="X4946" t="str">
        <f>IF(OR(AND(Flights[[#This Row],[Status]]="Cancelled",Flights[[#This Row],[Cancellation Reason]]="Airline/Carrier"),Flights[[#This Row],[Delay Type]]="Severe"),"Yes","No")</f>
        <v>No</v>
      </c>
    </row>
    <row r="4947" spans="1:24" x14ac:dyDescent="0.25">
      <c r="A4947" s="3">
        <v>42367</v>
      </c>
      <c r="B4947">
        <f>WEEKNUM(Flights[[#This Row],[Date]],2)</f>
        <v>53</v>
      </c>
      <c r="C4947">
        <f>WEEKDAY(Flights[[#This Row],[Date]],2)</f>
        <v>2</v>
      </c>
      <c r="D4947" t="s">
        <v>219</v>
      </c>
      <c r="E4947" t="s">
        <v>1987</v>
      </c>
      <c r="F4947" t="s">
        <v>0</v>
      </c>
      <c r="G4947" t="s">
        <v>3</v>
      </c>
      <c r="H4947" t="str">
        <f>_xlfn.XLOOKUP(Flights[[#This Row],[Destination]],Airports!$A$1:$A$77,Airports!$D$1:$D$77,"Code not found")</f>
        <v>Dallas</v>
      </c>
      <c r="I4947" t="str" cm="1">
        <f t="array" ref="I4947">_xlfn.XLOOKUP(Flights[[#This Row],[Destination]],_xlfn._TRO_TRAILING(Airports!A:A),_xlfn._TRO_TRAILING(Airports!E:E),"Code not found")</f>
        <v>TX</v>
      </c>
      <c r="J4947" s="1">
        <v>3.8194444444444448E-2</v>
      </c>
      <c r="K4947">
        <f>HOUR(Flights[[#This Row],[Scheduled Departure]])</f>
        <v>0</v>
      </c>
      <c r="L4947" s="1">
        <v>3.3333333333333333E-2</v>
      </c>
      <c r="M4947">
        <v>-7</v>
      </c>
      <c r="N4947">
        <v>159</v>
      </c>
      <c r="O4947" s="14">
        <f>Flights[[#This Row],[Length (min)]]/60</f>
        <v>2.65</v>
      </c>
      <c r="P4947">
        <v>1235</v>
      </c>
      <c r="Q4947" s="17">
        <f>IFERROR(Flights[[#This Row],[Distance]]/Flights[[#This Row],[Length (hr)]],"")</f>
        <v>466.03773584905662</v>
      </c>
      <c r="R4947" s="1">
        <v>0.24027777777777778</v>
      </c>
      <c r="S4947" s="1">
        <v>0.22708333333333333</v>
      </c>
      <c r="T4947">
        <v>-19</v>
      </c>
      <c r="U4947" t="str">
        <f>IF(Flights[[#This Row],[Arrival Delay]]="","Cancelled",IF(Flights[[#This Row],[Arrival Delay]]&gt;15,"Delayed","On time"))</f>
        <v>On time</v>
      </c>
      <c r="V4947" t="str">
        <f>IF(Flights[[#This Row],[Status]]&lt;&gt;"Delayed","",IF(Flights[[#This Row],[Arrival Delay]]&gt;120,"Severe",IF(Flights[[#This Row],[Arrival Delay]]&gt;60,"Major","Moderate")))</f>
        <v/>
      </c>
      <c r="X4947" t="str">
        <f>IF(OR(AND(Flights[[#This Row],[Status]]="Cancelled",Flights[[#This Row],[Cancellation Reason]]="Airline/Carrier"),Flights[[#This Row],[Delay Type]]="Severe"),"Yes","No")</f>
        <v>No</v>
      </c>
    </row>
    <row r="4948" spans="1:24" x14ac:dyDescent="0.25">
      <c r="A4948" s="3">
        <v>42367</v>
      </c>
      <c r="B4948">
        <f>WEEKNUM(Flights[[#This Row],[Date]],2)</f>
        <v>53</v>
      </c>
      <c r="C4948">
        <f>WEEKDAY(Flights[[#This Row],[Date]],2)</f>
        <v>2</v>
      </c>
      <c r="D4948" t="s">
        <v>174</v>
      </c>
      <c r="E4948" t="s">
        <v>1987</v>
      </c>
      <c r="F4948" t="s">
        <v>0</v>
      </c>
      <c r="G4948" t="s">
        <v>2</v>
      </c>
      <c r="H4948" t="str">
        <f>_xlfn.XLOOKUP(Flights[[#This Row],[Destination]],Airports!$A$1:$A$77,Airports!$D$1:$D$77,"Code not found")</f>
        <v>Miami</v>
      </c>
      <c r="I4948" t="str" cm="1">
        <f t="array" ref="I4948">_xlfn.XLOOKUP(Flights[[#This Row],[Destination]],_xlfn._TRO_TRAILING(Airports!A:A),_xlfn._TRO_TRAILING(Airports!E:E),"Code not found")</f>
        <v>FL</v>
      </c>
      <c r="J4948" s="1">
        <v>0.26041666666666669</v>
      </c>
      <c r="K4948">
        <f>HOUR(Flights[[#This Row],[Scheduled Departure]])</f>
        <v>6</v>
      </c>
      <c r="L4948" s="1">
        <v>0.25833333333333336</v>
      </c>
      <c r="M4948">
        <v>-3</v>
      </c>
      <c r="N4948">
        <v>276</v>
      </c>
      <c r="O4948" s="14">
        <f>Flights[[#This Row],[Length (min)]]/60</f>
        <v>4.5999999999999996</v>
      </c>
      <c r="P4948">
        <v>2342</v>
      </c>
      <c r="Q4948" s="17">
        <f>IFERROR(Flights[[#This Row],[Distance]]/Flights[[#This Row],[Length (hr)]],"")</f>
        <v>509.13043478260875</v>
      </c>
      <c r="R4948" s="1">
        <v>0.58611111111111114</v>
      </c>
      <c r="S4948" s="1">
        <v>0.57499999999999996</v>
      </c>
      <c r="T4948">
        <v>-16</v>
      </c>
      <c r="U4948" t="str">
        <f>IF(Flights[[#This Row],[Arrival Delay]]="","Cancelled",IF(Flights[[#This Row],[Arrival Delay]]&gt;15,"Delayed","On time"))</f>
        <v>On time</v>
      </c>
      <c r="V4948" t="str">
        <f>IF(Flights[[#This Row],[Status]]&lt;&gt;"Delayed","",IF(Flights[[#This Row],[Arrival Delay]]&gt;120,"Severe",IF(Flights[[#This Row],[Arrival Delay]]&gt;60,"Major","Moderate")))</f>
        <v/>
      </c>
      <c r="X4948" t="str">
        <f>IF(OR(AND(Flights[[#This Row],[Status]]="Cancelled",Flights[[#This Row],[Cancellation Reason]]="Airline/Carrier"),Flights[[#This Row],[Delay Type]]="Severe"),"Yes","No")</f>
        <v>No</v>
      </c>
    </row>
    <row r="4949" spans="1:24" x14ac:dyDescent="0.25">
      <c r="A4949" s="3">
        <v>42367</v>
      </c>
      <c r="B4949">
        <f>WEEKNUM(Flights[[#This Row],[Date]],2)</f>
        <v>53</v>
      </c>
      <c r="C4949">
        <f>WEEKDAY(Flights[[#This Row],[Date]],2)</f>
        <v>2</v>
      </c>
      <c r="D4949" t="s">
        <v>392</v>
      </c>
      <c r="E4949" t="s">
        <v>1989</v>
      </c>
      <c r="F4949" t="s">
        <v>0</v>
      </c>
      <c r="G4949" t="s">
        <v>276</v>
      </c>
      <c r="H4949" t="str">
        <f>_xlfn.XLOOKUP(Flights[[#This Row],[Destination]],Airports!$A$1:$A$77,Airports!$D$1:$D$77,"Code not found")</f>
        <v>Detroit</v>
      </c>
      <c r="I4949" t="str" cm="1">
        <f t="array" ref="I4949">_xlfn.XLOOKUP(Flights[[#This Row],[Destination]],_xlfn._TRO_TRAILING(Airports!A:A),_xlfn._TRO_TRAILING(Airports!E:E),"Code not found")</f>
        <v>MI</v>
      </c>
      <c r="J4949" s="1">
        <v>0.29166666666666669</v>
      </c>
      <c r="K4949">
        <f>HOUR(Flights[[#This Row],[Scheduled Departure]])</f>
        <v>7</v>
      </c>
      <c r="L4949" s="1">
        <v>0.28611111111111109</v>
      </c>
      <c r="M4949">
        <v>-8</v>
      </c>
      <c r="N4949">
        <v>252</v>
      </c>
      <c r="O4949" s="14">
        <f>Flights[[#This Row],[Length (min)]]/60</f>
        <v>4.2</v>
      </c>
      <c r="P4949">
        <v>1979</v>
      </c>
      <c r="Q4949" s="17">
        <f>IFERROR(Flights[[#This Row],[Distance]]/Flights[[#This Row],[Length (hr)]],"")</f>
        <v>471.19047619047615</v>
      </c>
      <c r="R4949" s="1">
        <v>0.60277777777777775</v>
      </c>
      <c r="S4949" s="1">
        <v>0.58611111111111114</v>
      </c>
      <c r="T4949">
        <v>-24</v>
      </c>
      <c r="U4949" t="str">
        <f>IF(Flights[[#This Row],[Arrival Delay]]="","Cancelled",IF(Flights[[#This Row],[Arrival Delay]]&gt;15,"Delayed","On time"))</f>
        <v>On time</v>
      </c>
      <c r="V4949" t="str">
        <f>IF(Flights[[#This Row],[Status]]&lt;&gt;"Delayed","",IF(Flights[[#This Row],[Arrival Delay]]&gt;120,"Severe",IF(Flights[[#This Row],[Arrival Delay]]&gt;60,"Major","Moderate")))</f>
        <v/>
      </c>
      <c r="X4949" t="str">
        <f>IF(OR(AND(Flights[[#This Row],[Status]]="Cancelled",Flights[[#This Row],[Cancellation Reason]]="Airline/Carrier"),Flights[[#This Row],[Delay Type]]="Severe"),"Yes","No")</f>
        <v>No</v>
      </c>
    </row>
    <row r="4950" spans="1:24" x14ac:dyDescent="0.25">
      <c r="A4950" s="3">
        <v>42367</v>
      </c>
      <c r="B4950">
        <f>WEEKNUM(Flights[[#This Row],[Date]],2)</f>
        <v>53</v>
      </c>
      <c r="C4950">
        <f>WEEKDAY(Flights[[#This Row],[Date]],2)</f>
        <v>2</v>
      </c>
      <c r="D4950" t="s">
        <v>387</v>
      </c>
      <c r="E4950" t="s">
        <v>1991</v>
      </c>
      <c r="F4950" t="s">
        <v>0</v>
      </c>
      <c r="G4950" t="s">
        <v>24</v>
      </c>
      <c r="H4950" t="str">
        <f>_xlfn.XLOOKUP(Flights[[#This Row],[Destination]],Airports!$A$1:$A$77,Airports!$D$1:$D$77,"Code not found")</f>
        <v>Portland</v>
      </c>
      <c r="I4950" t="str" cm="1">
        <f t="array" ref="I4950">_xlfn.XLOOKUP(Flights[[#This Row],[Destination]],_xlfn._TRO_TRAILING(Airports!A:A),_xlfn._TRO_TRAILING(Airports!E:E),"Code not found")</f>
        <v>OR</v>
      </c>
      <c r="J4950" s="1">
        <v>0.29166666666666669</v>
      </c>
      <c r="K4950">
        <f>HOUR(Flights[[#This Row],[Scheduled Departure]])</f>
        <v>7</v>
      </c>
      <c r="L4950" s="1">
        <v>0.28749999999999998</v>
      </c>
      <c r="M4950">
        <v>-6</v>
      </c>
      <c r="N4950">
        <v>155</v>
      </c>
      <c r="O4950" s="14">
        <f>Flights[[#This Row],[Length (min)]]/60</f>
        <v>2.5833333333333335</v>
      </c>
      <c r="P4950">
        <v>834</v>
      </c>
      <c r="Q4950" s="17">
        <f>IFERROR(Flights[[#This Row],[Distance]]/Flights[[#This Row],[Length (hr)]],"")</f>
        <v>322.83870967741933</v>
      </c>
      <c r="R4950" s="1">
        <v>0.39930555555555558</v>
      </c>
      <c r="S4950" s="1">
        <v>0.39513888888888887</v>
      </c>
      <c r="T4950">
        <v>-6</v>
      </c>
      <c r="U4950" t="str">
        <f>IF(Flights[[#This Row],[Arrival Delay]]="","Cancelled",IF(Flights[[#This Row],[Arrival Delay]]&gt;15,"Delayed","On time"))</f>
        <v>On time</v>
      </c>
      <c r="V4950" t="str">
        <f>IF(Flights[[#This Row],[Status]]&lt;&gt;"Delayed","",IF(Flights[[#This Row],[Arrival Delay]]&gt;120,"Severe",IF(Flights[[#This Row],[Arrival Delay]]&gt;60,"Major","Moderate")))</f>
        <v/>
      </c>
      <c r="X4950" t="str">
        <f>IF(OR(AND(Flights[[#This Row],[Status]]="Cancelled",Flights[[#This Row],[Cancellation Reason]]="Airline/Carrier"),Flights[[#This Row],[Delay Type]]="Severe"),"Yes","No")</f>
        <v>No</v>
      </c>
    </row>
    <row r="4951" spans="1:24" x14ac:dyDescent="0.25">
      <c r="A4951" s="3">
        <v>42367</v>
      </c>
      <c r="B4951">
        <f>WEEKNUM(Flights[[#This Row],[Date]],2)</f>
        <v>53</v>
      </c>
      <c r="C4951">
        <f>WEEKDAY(Flights[[#This Row],[Date]],2)</f>
        <v>2</v>
      </c>
      <c r="D4951" t="s">
        <v>1982</v>
      </c>
      <c r="E4951" t="s">
        <v>1994</v>
      </c>
      <c r="F4951" t="s">
        <v>0</v>
      </c>
      <c r="G4951" t="s">
        <v>318</v>
      </c>
      <c r="H4951" t="str">
        <f>_xlfn.XLOOKUP(Flights[[#This Row],[Destination]],Airports!$A$1:$A$77,Airports!$D$1:$D$77,"Code not found")</f>
        <v>Oakland</v>
      </c>
      <c r="I4951" t="str" cm="1">
        <f t="array" ref="I4951">_xlfn.XLOOKUP(Flights[[#This Row],[Destination]],_xlfn._TRO_TRAILING(Airports!A:A),_xlfn._TRO_TRAILING(Airports!E:E),"Code not found")</f>
        <v>CA</v>
      </c>
      <c r="J4951" s="1">
        <v>0.30902777777777779</v>
      </c>
      <c r="K4951">
        <f>HOUR(Flights[[#This Row],[Scheduled Departure]])</f>
        <v>7</v>
      </c>
      <c r="L4951" s="1">
        <v>0.30694444444444446</v>
      </c>
      <c r="M4951">
        <v>-3</v>
      </c>
      <c r="N4951">
        <v>88</v>
      </c>
      <c r="O4951" s="14">
        <f>Flights[[#This Row],[Length (min)]]/60</f>
        <v>1.4666666666666666</v>
      </c>
      <c r="P4951">
        <v>337</v>
      </c>
      <c r="Q4951" s="17">
        <f>IFERROR(Flights[[#This Row],[Distance]]/Flights[[#This Row],[Length (hr)]],"")</f>
        <v>229.77272727272728</v>
      </c>
      <c r="R4951" s="1">
        <v>0.36944444444444446</v>
      </c>
      <c r="S4951" s="1">
        <v>0.36805555555555558</v>
      </c>
      <c r="T4951">
        <v>-2</v>
      </c>
      <c r="U4951" t="str">
        <f>IF(Flights[[#This Row],[Arrival Delay]]="","Cancelled",IF(Flights[[#This Row],[Arrival Delay]]&gt;15,"Delayed","On time"))</f>
        <v>On time</v>
      </c>
      <c r="V4951" t="str">
        <f>IF(Flights[[#This Row],[Status]]&lt;&gt;"Delayed","",IF(Flights[[#This Row],[Arrival Delay]]&gt;120,"Severe",IF(Flights[[#This Row],[Arrival Delay]]&gt;60,"Major","Moderate")))</f>
        <v/>
      </c>
      <c r="X4951" t="str">
        <f>IF(OR(AND(Flights[[#This Row],[Status]]="Cancelled",Flights[[#This Row],[Cancellation Reason]]="Airline/Carrier"),Flights[[#This Row],[Delay Type]]="Severe"),"Yes","No")</f>
        <v>No</v>
      </c>
    </row>
    <row r="4952" spans="1:24" x14ac:dyDescent="0.25">
      <c r="A4952" s="3">
        <v>42367</v>
      </c>
      <c r="B4952">
        <f>WEEKNUM(Flights[[#This Row],[Date]],2)</f>
        <v>53</v>
      </c>
      <c r="C4952">
        <f>WEEKDAY(Flights[[#This Row],[Date]],2)</f>
        <v>2</v>
      </c>
      <c r="D4952" t="s">
        <v>802</v>
      </c>
      <c r="E4952" t="s">
        <v>1989</v>
      </c>
      <c r="F4952" t="s">
        <v>0</v>
      </c>
      <c r="G4952" t="s">
        <v>10</v>
      </c>
      <c r="H4952" t="str">
        <f>_xlfn.XLOOKUP(Flights[[#This Row],[Destination]],Airports!$A$1:$A$77,Airports!$D$1:$D$77,"Code not found")</f>
        <v>Boston</v>
      </c>
      <c r="I4952" t="str" cm="1">
        <f t="array" ref="I4952">_xlfn.XLOOKUP(Flights[[#This Row],[Destination]],_xlfn._TRO_TRAILING(Airports!A:A),_xlfn._TRO_TRAILING(Airports!E:E),"Code not found")</f>
        <v>MA</v>
      </c>
      <c r="J4952" s="1">
        <v>0.38541666666666669</v>
      </c>
      <c r="K4952">
        <f>HOUR(Flights[[#This Row],[Scheduled Departure]])</f>
        <v>9</v>
      </c>
      <c r="L4952" s="1">
        <v>0.38333333333333336</v>
      </c>
      <c r="M4952">
        <v>-3</v>
      </c>
      <c r="N4952">
        <v>387</v>
      </c>
      <c r="O4952" s="14">
        <f>Flights[[#This Row],[Length (min)]]/60</f>
        <v>6.45</v>
      </c>
      <c r="P4952">
        <v>2611</v>
      </c>
      <c r="Q4952" s="17">
        <f>IFERROR(Flights[[#This Row],[Distance]]/Flights[[#This Row],[Length (hr)]],"")</f>
        <v>404.80620155038758</v>
      </c>
      <c r="R4952" s="1">
        <v>0.74305555555555558</v>
      </c>
      <c r="S4952" s="1">
        <v>0.77708333333333335</v>
      </c>
      <c r="T4952">
        <v>49</v>
      </c>
      <c r="U4952" t="str">
        <f>IF(Flights[[#This Row],[Arrival Delay]]="","Cancelled",IF(Flights[[#This Row],[Arrival Delay]]&gt;15,"Delayed","On time"))</f>
        <v>Delayed</v>
      </c>
      <c r="V4952" t="str">
        <f>IF(Flights[[#This Row],[Status]]&lt;&gt;"Delayed","",IF(Flights[[#This Row],[Arrival Delay]]&gt;120,"Severe",IF(Flights[[#This Row],[Arrival Delay]]&gt;60,"Major","Moderate")))</f>
        <v>Moderate</v>
      </c>
      <c r="X4952" t="str">
        <f>IF(OR(AND(Flights[[#This Row],[Status]]="Cancelled",Flights[[#This Row],[Cancellation Reason]]="Airline/Carrier"),Flights[[#This Row],[Delay Type]]="Severe"),"Yes","No")</f>
        <v>No</v>
      </c>
    </row>
    <row r="4953" spans="1:24" x14ac:dyDescent="0.25">
      <c r="A4953" s="3">
        <v>42367</v>
      </c>
      <c r="B4953">
        <f>WEEKNUM(Flights[[#This Row],[Date]],2)</f>
        <v>53</v>
      </c>
      <c r="C4953">
        <f>WEEKDAY(Flights[[#This Row],[Date]],2)</f>
        <v>2</v>
      </c>
      <c r="D4953" t="s">
        <v>1884</v>
      </c>
      <c r="E4953" t="s">
        <v>1995</v>
      </c>
      <c r="F4953" t="s">
        <v>0</v>
      </c>
      <c r="G4953" t="s">
        <v>356</v>
      </c>
      <c r="H4953" t="str">
        <f>_xlfn.XLOOKUP(Flights[[#This Row],[Destination]],Airports!$A$1:$A$77,Airports!$D$1:$D$77,"Code not found")</f>
        <v>Tucson</v>
      </c>
      <c r="I4953" t="str" cm="1">
        <f t="array" ref="I4953">_xlfn.XLOOKUP(Flights[[#This Row],[Destination]],_xlfn._TRO_TRAILING(Airports!A:A),_xlfn._TRO_TRAILING(Airports!E:E),"Code not found")</f>
        <v>AZ</v>
      </c>
      <c r="J4953" s="1">
        <v>0.53819444444444442</v>
      </c>
      <c r="K4953">
        <f>HOUR(Flights[[#This Row],[Scheduled Departure]])</f>
        <v>12</v>
      </c>
      <c r="L4953" s="1">
        <v>0.5395833333333333</v>
      </c>
      <c r="M4953">
        <v>2</v>
      </c>
      <c r="N4953">
        <v>75</v>
      </c>
      <c r="O4953" s="14">
        <f>Flights[[#This Row],[Length (min)]]/60</f>
        <v>1.25</v>
      </c>
      <c r="P4953">
        <v>451</v>
      </c>
      <c r="Q4953" s="17">
        <f>IFERROR(Flights[[#This Row],[Distance]]/Flights[[#This Row],[Length (hr)]],"")</f>
        <v>360.8</v>
      </c>
      <c r="R4953" s="1">
        <v>0.63541666666666663</v>
      </c>
      <c r="S4953" s="1">
        <v>0.6333333333333333</v>
      </c>
      <c r="T4953">
        <v>-3</v>
      </c>
      <c r="U4953" t="str">
        <f>IF(Flights[[#This Row],[Arrival Delay]]="","Cancelled",IF(Flights[[#This Row],[Arrival Delay]]&gt;15,"Delayed","On time"))</f>
        <v>On time</v>
      </c>
      <c r="V4953" t="str">
        <f>IF(Flights[[#This Row],[Status]]&lt;&gt;"Delayed","",IF(Flights[[#This Row],[Arrival Delay]]&gt;120,"Severe",IF(Flights[[#This Row],[Arrival Delay]]&gt;60,"Major","Moderate")))</f>
        <v/>
      </c>
      <c r="X4953" t="str">
        <f>IF(OR(AND(Flights[[#This Row],[Status]]="Cancelled",Flights[[#This Row],[Cancellation Reason]]="Airline/Carrier"),Flights[[#This Row],[Delay Type]]="Severe"),"Yes","No")</f>
        <v>No</v>
      </c>
    </row>
    <row r="4954" spans="1:24" x14ac:dyDescent="0.25">
      <c r="A4954" s="3">
        <v>42367</v>
      </c>
      <c r="B4954">
        <f>WEEKNUM(Flights[[#This Row],[Date]],2)</f>
        <v>53</v>
      </c>
      <c r="C4954">
        <f>WEEKDAY(Flights[[#This Row],[Date]],2)</f>
        <v>2</v>
      </c>
      <c r="D4954" t="s">
        <v>1618</v>
      </c>
      <c r="E4954" t="s">
        <v>1990</v>
      </c>
      <c r="F4954" t="s">
        <v>0</v>
      </c>
      <c r="G4954" t="s">
        <v>293</v>
      </c>
      <c r="H4954" t="str">
        <f>_xlfn.XLOOKUP(Flights[[#This Row],[Destination]],Airports!$A$1:$A$77,Airports!$D$1:$D$77,"Code not found")</f>
        <v>Houston</v>
      </c>
      <c r="I4954" t="str" cm="1">
        <f t="array" ref="I4954">_xlfn.XLOOKUP(Flights[[#This Row],[Destination]],_xlfn._TRO_TRAILING(Airports!A:A),_xlfn._TRO_TRAILING(Airports!E:E),"Code not found")</f>
        <v>TX</v>
      </c>
      <c r="J4954" s="1">
        <v>0.54166666666666663</v>
      </c>
      <c r="K4954">
        <f>HOUR(Flights[[#This Row],[Scheduled Departure]])</f>
        <v>13</v>
      </c>
      <c r="L4954" s="1">
        <v>0.54722222222222228</v>
      </c>
      <c r="M4954">
        <v>8</v>
      </c>
      <c r="N4954">
        <v>180</v>
      </c>
      <c r="O4954" s="14">
        <f>Flights[[#This Row],[Length (min)]]/60</f>
        <v>3</v>
      </c>
      <c r="P4954">
        <v>1379</v>
      </c>
      <c r="Q4954" s="17">
        <f>IFERROR(Flights[[#This Row],[Distance]]/Flights[[#This Row],[Length (hr)]],"")</f>
        <v>459.66666666666669</v>
      </c>
      <c r="R4954" s="1">
        <v>0.75763888888888886</v>
      </c>
      <c r="S4954" s="1">
        <v>0.75555555555555554</v>
      </c>
      <c r="T4954">
        <v>-3</v>
      </c>
      <c r="U4954" t="str">
        <f>IF(Flights[[#This Row],[Arrival Delay]]="","Cancelled",IF(Flights[[#This Row],[Arrival Delay]]&gt;15,"Delayed","On time"))</f>
        <v>On time</v>
      </c>
      <c r="V4954" t="str">
        <f>IF(Flights[[#This Row],[Status]]&lt;&gt;"Delayed","",IF(Flights[[#This Row],[Arrival Delay]]&gt;120,"Severe",IF(Flights[[#This Row],[Arrival Delay]]&gt;60,"Major","Moderate")))</f>
        <v/>
      </c>
      <c r="X4954" t="str">
        <f>IF(OR(AND(Flights[[#This Row],[Status]]="Cancelled",Flights[[#This Row],[Cancellation Reason]]="Airline/Carrier"),Flights[[#This Row],[Delay Type]]="Severe"),"Yes","No")</f>
        <v>No</v>
      </c>
    </row>
    <row r="4955" spans="1:24" x14ac:dyDescent="0.25">
      <c r="A4955" s="3">
        <v>42367</v>
      </c>
      <c r="B4955">
        <f>WEEKNUM(Flights[[#This Row],[Date]],2)</f>
        <v>53</v>
      </c>
      <c r="C4955">
        <f>WEEKDAY(Flights[[#This Row],[Date]],2)</f>
        <v>2</v>
      </c>
      <c r="D4955" t="s">
        <v>1443</v>
      </c>
      <c r="E4955" t="s">
        <v>1995</v>
      </c>
      <c r="F4955" t="s">
        <v>0</v>
      </c>
      <c r="G4955" t="s">
        <v>306</v>
      </c>
      <c r="H4955" t="str">
        <f>_xlfn.XLOOKUP(Flights[[#This Row],[Destination]],Airports!$A$1:$A$77,Airports!$D$1:$D$77,"Code not found")</f>
        <v>Chicago</v>
      </c>
      <c r="I4955" t="str" cm="1">
        <f t="array" ref="I4955">_xlfn.XLOOKUP(Flights[[#This Row],[Destination]],_xlfn._TRO_TRAILING(Airports!A:A),_xlfn._TRO_TRAILING(Airports!E:E),"Code not found")</f>
        <v>IL</v>
      </c>
      <c r="J4955" s="1">
        <v>0.55555555555555558</v>
      </c>
      <c r="K4955">
        <f>HOUR(Flights[[#This Row],[Scheduled Departure]])</f>
        <v>13</v>
      </c>
      <c r="L4955" s="1">
        <v>0.58402777777777781</v>
      </c>
      <c r="M4955">
        <v>41</v>
      </c>
      <c r="N4955">
        <v>215</v>
      </c>
      <c r="O4955" s="14">
        <f>Flights[[#This Row],[Length (min)]]/60</f>
        <v>3.5833333333333335</v>
      </c>
      <c r="P4955">
        <v>1750</v>
      </c>
      <c r="Q4955" s="17">
        <f>IFERROR(Flights[[#This Row],[Distance]]/Flights[[#This Row],[Length (hr)]],"")</f>
        <v>488.37209302325579</v>
      </c>
      <c r="R4955" s="1">
        <v>0.80208333333333337</v>
      </c>
      <c r="S4955" s="1">
        <v>0.81666666666666665</v>
      </c>
      <c r="T4955">
        <v>21</v>
      </c>
      <c r="U4955" t="str">
        <f>IF(Flights[[#This Row],[Arrival Delay]]="","Cancelled",IF(Flights[[#This Row],[Arrival Delay]]&gt;15,"Delayed","On time"))</f>
        <v>Delayed</v>
      </c>
      <c r="V4955" t="str">
        <f>IF(Flights[[#This Row],[Status]]&lt;&gt;"Delayed","",IF(Flights[[#This Row],[Arrival Delay]]&gt;120,"Severe",IF(Flights[[#This Row],[Arrival Delay]]&gt;60,"Major","Moderate")))</f>
        <v>Moderate</v>
      </c>
      <c r="X4955" t="str">
        <f>IF(OR(AND(Flights[[#This Row],[Status]]="Cancelled",Flights[[#This Row],[Cancellation Reason]]="Airline/Carrier"),Flights[[#This Row],[Delay Type]]="Severe"),"Yes","No")</f>
        <v>No</v>
      </c>
    </row>
    <row r="4956" spans="1:24" x14ac:dyDescent="0.25">
      <c r="A4956" s="3">
        <v>42367</v>
      </c>
      <c r="B4956">
        <f>WEEKNUM(Flights[[#This Row],[Date]],2)</f>
        <v>53</v>
      </c>
      <c r="C4956">
        <f>WEEKDAY(Flights[[#This Row],[Date]],2)</f>
        <v>2</v>
      </c>
      <c r="D4956" t="s">
        <v>1850</v>
      </c>
      <c r="E4956" t="s">
        <v>1994</v>
      </c>
      <c r="F4956" t="s">
        <v>0</v>
      </c>
      <c r="G4956" t="s">
        <v>339</v>
      </c>
      <c r="H4956" t="str">
        <f>_xlfn.XLOOKUP(Flights[[#This Row],[Destination]],Airports!$A$1:$A$77,Airports!$D$1:$D$77,"Code not found")</f>
        <v>San Diego</v>
      </c>
      <c r="I4956" t="str" cm="1">
        <f t="array" ref="I4956">_xlfn.XLOOKUP(Flights[[#This Row],[Destination]],_xlfn._TRO_TRAILING(Airports!A:A),_xlfn._TRO_TRAILING(Airports!E:E),"Code not found")</f>
        <v>CA</v>
      </c>
      <c r="J4956" s="1">
        <v>0.62222222222222223</v>
      </c>
      <c r="K4956">
        <f>HOUR(Flights[[#This Row],[Scheduled Departure]])</f>
        <v>14</v>
      </c>
      <c r="L4956" s="1">
        <v>0.67708333333333337</v>
      </c>
      <c r="M4956">
        <v>79</v>
      </c>
      <c r="N4956">
        <v>46</v>
      </c>
      <c r="O4956" s="14">
        <f>Flights[[#This Row],[Length (min)]]/60</f>
        <v>0.76666666666666672</v>
      </c>
      <c r="P4956">
        <v>109</v>
      </c>
      <c r="Q4956" s="17">
        <f>IFERROR(Flights[[#This Row],[Distance]]/Flights[[#This Row],[Length (hr)]],"")</f>
        <v>142.17391304347825</v>
      </c>
      <c r="R4956" s="1">
        <v>0.65972222222222221</v>
      </c>
      <c r="S4956" s="1">
        <v>0.70902777777777781</v>
      </c>
      <c r="T4956">
        <v>71</v>
      </c>
      <c r="U4956" t="str">
        <f>IF(Flights[[#This Row],[Arrival Delay]]="","Cancelled",IF(Flights[[#This Row],[Arrival Delay]]&gt;15,"Delayed","On time"))</f>
        <v>Delayed</v>
      </c>
      <c r="V4956" t="str">
        <f>IF(Flights[[#This Row],[Status]]&lt;&gt;"Delayed","",IF(Flights[[#This Row],[Arrival Delay]]&gt;120,"Severe",IF(Flights[[#This Row],[Arrival Delay]]&gt;60,"Major","Moderate")))</f>
        <v>Major</v>
      </c>
      <c r="X4956" t="str">
        <f>IF(OR(AND(Flights[[#This Row],[Status]]="Cancelled",Flights[[#This Row],[Cancellation Reason]]="Airline/Carrier"),Flights[[#This Row],[Delay Type]]="Severe"),"Yes","No")</f>
        <v>No</v>
      </c>
    </row>
    <row r="4957" spans="1:24" x14ac:dyDescent="0.25">
      <c r="A4957" s="3">
        <v>42367</v>
      </c>
      <c r="B4957">
        <f>WEEKNUM(Flights[[#This Row],[Date]],2)</f>
        <v>53</v>
      </c>
      <c r="C4957">
        <f>WEEKDAY(Flights[[#This Row],[Date]],2)</f>
        <v>2</v>
      </c>
      <c r="D4957" t="s">
        <v>86</v>
      </c>
      <c r="E4957" t="s">
        <v>1987</v>
      </c>
      <c r="F4957" t="s">
        <v>0</v>
      </c>
      <c r="G4957" t="s">
        <v>17</v>
      </c>
      <c r="H4957" t="str">
        <f>_xlfn.XLOOKUP(Flights[[#This Row],[Destination]],Airports!$A$1:$A$77,Airports!$D$1:$D$77,"Code not found")</f>
        <v>Honolulu</v>
      </c>
      <c r="I4957" t="str" cm="1">
        <f t="array" ref="I4957">_xlfn.XLOOKUP(Flights[[#This Row],[Destination]],_xlfn._TRO_TRAILING(Airports!A:A),_xlfn._TRO_TRAILING(Airports!E:E),"Code not found")</f>
        <v>HI</v>
      </c>
      <c r="J4957" s="1">
        <v>0.70208333333333328</v>
      </c>
      <c r="K4957">
        <f>HOUR(Flights[[#This Row],[Scheduled Departure]])</f>
        <v>16</v>
      </c>
      <c r="L4957" s="1">
        <v>0.7006944444444444</v>
      </c>
      <c r="M4957">
        <v>-2</v>
      </c>
      <c r="N4957">
        <v>349</v>
      </c>
      <c r="O4957" s="14">
        <f>Flights[[#This Row],[Length (min)]]/60</f>
        <v>5.8166666666666664</v>
      </c>
      <c r="P4957">
        <v>2556</v>
      </c>
      <c r="Q4957" s="17">
        <f>IFERROR(Flights[[#This Row],[Distance]]/Flights[[#This Row],[Length (hr)]],"")</f>
        <v>439.42693409742122</v>
      </c>
      <c r="R4957" s="1">
        <v>0.87152777777777779</v>
      </c>
      <c r="S4957" s="1">
        <v>0.85972222222222228</v>
      </c>
      <c r="T4957">
        <v>-17</v>
      </c>
      <c r="U4957" t="str">
        <f>IF(Flights[[#This Row],[Arrival Delay]]="","Cancelled",IF(Flights[[#This Row],[Arrival Delay]]&gt;15,"Delayed","On time"))</f>
        <v>On time</v>
      </c>
      <c r="V4957" t="str">
        <f>IF(Flights[[#This Row],[Status]]&lt;&gt;"Delayed","",IF(Flights[[#This Row],[Arrival Delay]]&gt;120,"Severe",IF(Flights[[#This Row],[Arrival Delay]]&gt;60,"Major","Moderate")))</f>
        <v/>
      </c>
      <c r="X4957" t="str">
        <f>IF(OR(AND(Flights[[#This Row],[Status]]="Cancelled",Flights[[#This Row],[Cancellation Reason]]="Airline/Carrier"),Flights[[#This Row],[Delay Type]]="Severe"),"Yes","No")</f>
        <v>No</v>
      </c>
    </row>
    <row r="4958" spans="1:24" x14ac:dyDescent="0.25">
      <c r="A4958" s="3">
        <v>42367</v>
      </c>
      <c r="B4958">
        <f>WEEKNUM(Flights[[#This Row],[Date]],2)</f>
        <v>53</v>
      </c>
      <c r="C4958">
        <f>WEEKDAY(Flights[[#This Row],[Date]],2)</f>
        <v>2</v>
      </c>
      <c r="D4958" t="s">
        <v>651</v>
      </c>
      <c r="E4958" t="s">
        <v>1994</v>
      </c>
      <c r="F4958" t="s">
        <v>0</v>
      </c>
      <c r="G4958" t="s">
        <v>342</v>
      </c>
      <c r="H4958" t="str">
        <f>_xlfn.XLOOKUP(Flights[[#This Row],[Destination]],Airports!$A$1:$A$77,Airports!$D$1:$D$77,"Code not found")</f>
        <v>Santa Barbara</v>
      </c>
      <c r="I4958" t="str" cm="1">
        <f t="array" ref="I4958">_xlfn.XLOOKUP(Flights[[#This Row],[Destination]],_xlfn._TRO_TRAILING(Airports!A:A),_xlfn._TRO_TRAILING(Airports!E:E),"Code not found")</f>
        <v>CA</v>
      </c>
      <c r="J4958" s="1">
        <v>0.84791666666666665</v>
      </c>
      <c r="K4958">
        <f>HOUR(Flights[[#This Row],[Scheduled Departure]])</f>
        <v>20</v>
      </c>
      <c r="L4958" s="1">
        <v>0.86875000000000002</v>
      </c>
      <c r="M4958">
        <v>30</v>
      </c>
      <c r="N4958">
        <v>42</v>
      </c>
      <c r="O4958" s="14">
        <f>Flights[[#This Row],[Length (min)]]/60</f>
        <v>0.7</v>
      </c>
      <c r="P4958">
        <v>89</v>
      </c>
      <c r="Q4958" s="17">
        <f>IFERROR(Flights[[#This Row],[Distance]]/Flights[[#This Row],[Length (hr)]],"")</f>
        <v>127.14285714285715</v>
      </c>
      <c r="R4958" s="1">
        <v>0.87986111111111109</v>
      </c>
      <c r="S4958" s="1">
        <v>0.8979166666666667</v>
      </c>
      <c r="T4958">
        <v>26</v>
      </c>
      <c r="U4958" t="str">
        <f>IF(Flights[[#This Row],[Arrival Delay]]="","Cancelled",IF(Flights[[#This Row],[Arrival Delay]]&gt;15,"Delayed","On time"))</f>
        <v>Delayed</v>
      </c>
      <c r="V4958" t="str">
        <f>IF(Flights[[#This Row],[Status]]&lt;&gt;"Delayed","",IF(Flights[[#This Row],[Arrival Delay]]&gt;120,"Severe",IF(Flights[[#This Row],[Arrival Delay]]&gt;60,"Major","Moderate")))</f>
        <v>Moderate</v>
      </c>
      <c r="X4958" t="str">
        <f>IF(OR(AND(Flights[[#This Row],[Status]]="Cancelled",Flights[[#This Row],[Cancellation Reason]]="Airline/Carrier"),Flights[[#This Row],[Delay Type]]="Severe"),"Yes","No")</f>
        <v>No</v>
      </c>
    </row>
    <row r="4959" spans="1:24" x14ac:dyDescent="0.25">
      <c r="A4959" s="3">
        <v>42367</v>
      </c>
      <c r="B4959">
        <f>WEEKNUM(Flights[[#This Row],[Date]],2)</f>
        <v>53</v>
      </c>
      <c r="C4959">
        <f>WEEKDAY(Flights[[#This Row],[Date]],2)</f>
        <v>2</v>
      </c>
      <c r="D4959" t="s">
        <v>649</v>
      </c>
      <c r="E4959" t="s">
        <v>1993</v>
      </c>
      <c r="F4959" t="s">
        <v>0</v>
      </c>
      <c r="G4959" t="s">
        <v>285</v>
      </c>
      <c r="H4959" t="str">
        <f>_xlfn.XLOOKUP(Flights[[#This Row],[Destination]],Airports!$A$1:$A$77,Airports!$D$1:$D$77,"Code not found")</f>
        <v>Fort Lauderdale</v>
      </c>
      <c r="I4959" t="str" cm="1">
        <f t="array" ref="I4959">_xlfn.XLOOKUP(Flights[[#This Row],[Destination]],_xlfn._TRO_TRAILING(Airports!A:A),_xlfn._TRO_TRAILING(Airports!E:E),"Code not found")</f>
        <v>FL</v>
      </c>
      <c r="J4959" s="1">
        <v>0.89930555555555558</v>
      </c>
      <c r="K4959">
        <f>HOUR(Flights[[#This Row],[Scheduled Departure]])</f>
        <v>21</v>
      </c>
      <c r="L4959" s="1">
        <v>0.98472222222222228</v>
      </c>
      <c r="M4959">
        <v>123</v>
      </c>
      <c r="N4959">
        <v>273</v>
      </c>
      <c r="O4959" s="14">
        <f>Flights[[#This Row],[Length (min)]]/60</f>
        <v>4.55</v>
      </c>
      <c r="P4959">
        <v>2343</v>
      </c>
      <c r="Q4959" s="17">
        <f>IFERROR(Flights[[#This Row],[Distance]]/Flights[[#This Row],[Length (hr)]],"")</f>
        <v>514.94505494505495</v>
      </c>
      <c r="R4959" s="1">
        <v>0.22013888888888888</v>
      </c>
      <c r="S4959" s="1">
        <v>0.29930555555555555</v>
      </c>
      <c r="T4959">
        <v>114</v>
      </c>
      <c r="U4959" t="str">
        <f>IF(Flights[[#This Row],[Arrival Delay]]="","Cancelled",IF(Flights[[#This Row],[Arrival Delay]]&gt;15,"Delayed","On time"))</f>
        <v>Delayed</v>
      </c>
      <c r="V4959" t="str">
        <f>IF(Flights[[#This Row],[Status]]&lt;&gt;"Delayed","",IF(Flights[[#This Row],[Arrival Delay]]&gt;120,"Severe",IF(Flights[[#This Row],[Arrival Delay]]&gt;60,"Major","Moderate")))</f>
        <v>Major</v>
      </c>
      <c r="X4959" t="str">
        <f>IF(OR(AND(Flights[[#This Row],[Status]]="Cancelled",Flights[[#This Row],[Cancellation Reason]]="Airline/Carrier"),Flights[[#This Row],[Delay Type]]="Severe"),"Yes","No")</f>
        <v>No</v>
      </c>
    </row>
    <row r="4960" spans="1:24" x14ac:dyDescent="0.25">
      <c r="A4960" s="3">
        <v>42368</v>
      </c>
      <c r="B4960">
        <f>WEEKNUM(Flights[[#This Row],[Date]],2)</f>
        <v>53</v>
      </c>
      <c r="C4960">
        <f>WEEKDAY(Flights[[#This Row],[Date]],2)</f>
        <v>3</v>
      </c>
      <c r="D4960" t="s">
        <v>1930</v>
      </c>
      <c r="E4960" t="s">
        <v>1995</v>
      </c>
      <c r="F4960" t="s">
        <v>0</v>
      </c>
      <c r="G4960" t="s">
        <v>318</v>
      </c>
      <c r="H4960" t="str">
        <f>_xlfn.XLOOKUP(Flights[[#This Row],[Destination]],Airports!$A$1:$A$77,Airports!$D$1:$D$77,"Code not found")</f>
        <v>Oakland</v>
      </c>
      <c r="I4960" t="str" cm="1">
        <f t="array" ref="I4960">_xlfn.XLOOKUP(Flights[[#This Row],[Destination]],_xlfn._TRO_TRAILING(Airports!A:A),_xlfn._TRO_TRAILING(Airports!E:E),"Code not found")</f>
        <v>CA</v>
      </c>
      <c r="J4960" s="1">
        <v>0.31944444444444442</v>
      </c>
      <c r="K4960">
        <f>HOUR(Flights[[#This Row],[Scheduled Departure]])</f>
        <v>7</v>
      </c>
      <c r="L4960" s="1">
        <v>0.33263888888888887</v>
      </c>
      <c r="M4960">
        <v>19</v>
      </c>
      <c r="N4960">
        <v>75</v>
      </c>
      <c r="O4960" s="14">
        <f>Flights[[#This Row],[Length (min)]]/60</f>
        <v>1.25</v>
      </c>
      <c r="P4960">
        <v>337</v>
      </c>
      <c r="Q4960" s="17">
        <f>IFERROR(Flights[[#This Row],[Distance]]/Flights[[#This Row],[Length (hr)]],"")</f>
        <v>269.60000000000002</v>
      </c>
      <c r="R4960" s="1">
        <v>0.37152777777777779</v>
      </c>
      <c r="S4960" s="1">
        <v>0.38472222222222224</v>
      </c>
      <c r="T4960">
        <v>19</v>
      </c>
      <c r="U4960" t="str">
        <f>IF(Flights[[#This Row],[Arrival Delay]]="","Cancelled",IF(Flights[[#This Row],[Arrival Delay]]&gt;15,"Delayed","On time"))</f>
        <v>Delayed</v>
      </c>
      <c r="V4960" t="str">
        <f>IF(Flights[[#This Row],[Status]]&lt;&gt;"Delayed","",IF(Flights[[#This Row],[Arrival Delay]]&gt;120,"Severe",IF(Flights[[#This Row],[Arrival Delay]]&gt;60,"Major","Moderate")))</f>
        <v>Moderate</v>
      </c>
      <c r="X4960" t="str">
        <f>IF(OR(AND(Flights[[#This Row],[Status]]="Cancelled",Flights[[#This Row],[Cancellation Reason]]="Airline/Carrier"),Flights[[#This Row],[Delay Type]]="Severe"),"Yes","No")</f>
        <v>No</v>
      </c>
    </row>
    <row r="4961" spans="1:24" x14ac:dyDescent="0.25">
      <c r="A4961" s="3">
        <v>42368</v>
      </c>
      <c r="B4961">
        <f>WEEKNUM(Flights[[#This Row],[Date]],2)</f>
        <v>53</v>
      </c>
      <c r="C4961">
        <f>WEEKDAY(Flights[[#This Row],[Date]],2)</f>
        <v>3</v>
      </c>
      <c r="D4961" t="s">
        <v>983</v>
      </c>
      <c r="E4961" t="s">
        <v>1990</v>
      </c>
      <c r="F4961" t="s">
        <v>0</v>
      </c>
      <c r="G4961" t="s">
        <v>262</v>
      </c>
      <c r="H4961" t="str">
        <f>_xlfn.XLOOKUP(Flights[[#This Row],[Destination]],Airports!$A$1:$A$77,Airports!$D$1:$D$77,"Code not found")</f>
        <v>Cleveland</v>
      </c>
      <c r="I4961" t="str" cm="1">
        <f t="array" ref="I4961">_xlfn.XLOOKUP(Flights[[#This Row],[Destination]],_xlfn._TRO_TRAILING(Airports!A:A),_xlfn._TRO_TRAILING(Airports!E:E),"Code not found")</f>
        <v>OH</v>
      </c>
      <c r="J4961" s="1">
        <v>0.34791666666666665</v>
      </c>
      <c r="K4961">
        <f>HOUR(Flights[[#This Row],[Scheduled Departure]])</f>
        <v>8</v>
      </c>
      <c r="L4961" s="1">
        <v>0.37430555555555556</v>
      </c>
      <c r="M4961">
        <v>38</v>
      </c>
      <c r="N4961">
        <v>250</v>
      </c>
      <c r="O4961" s="14">
        <f>Flights[[#This Row],[Length (min)]]/60</f>
        <v>4.166666666666667</v>
      </c>
      <c r="P4961">
        <v>2052</v>
      </c>
      <c r="Q4961" s="17">
        <f>IFERROR(Flights[[#This Row],[Distance]]/Flights[[#This Row],[Length (hr)]],"")</f>
        <v>492.47999999999996</v>
      </c>
      <c r="R4961" s="1">
        <v>0.65972222222222221</v>
      </c>
      <c r="S4961" s="1">
        <v>0.67291666666666672</v>
      </c>
      <c r="T4961">
        <v>19</v>
      </c>
      <c r="U4961" t="str">
        <f>IF(Flights[[#This Row],[Arrival Delay]]="","Cancelled",IF(Flights[[#This Row],[Arrival Delay]]&gt;15,"Delayed","On time"))</f>
        <v>Delayed</v>
      </c>
      <c r="V4961" t="str">
        <f>IF(Flights[[#This Row],[Status]]&lt;&gt;"Delayed","",IF(Flights[[#This Row],[Arrival Delay]]&gt;120,"Severe",IF(Flights[[#This Row],[Arrival Delay]]&gt;60,"Major","Moderate")))</f>
        <v>Moderate</v>
      </c>
      <c r="X4961" t="str">
        <f>IF(OR(AND(Flights[[#This Row],[Status]]="Cancelled",Flights[[#This Row],[Cancellation Reason]]="Airline/Carrier"),Flights[[#This Row],[Delay Type]]="Severe"),"Yes","No")</f>
        <v>No</v>
      </c>
    </row>
    <row r="4962" spans="1:24" x14ac:dyDescent="0.25">
      <c r="A4962" s="3">
        <v>42368</v>
      </c>
      <c r="B4962">
        <f>WEEKNUM(Flights[[#This Row],[Date]],2)</f>
        <v>53</v>
      </c>
      <c r="C4962">
        <f>WEEKDAY(Flights[[#This Row],[Date]],2)</f>
        <v>3</v>
      </c>
      <c r="D4962" t="s">
        <v>1872</v>
      </c>
      <c r="E4962" t="s">
        <v>1995</v>
      </c>
      <c r="F4962" t="s">
        <v>0</v>
      </c>
      <c r="G4962" t="s">
        <v>246</v>
      </c>
      <c r="H4962" t="str">
        <f>_xlfn.XLOOKUP(Flights[[#This Row],[Destination]],Airports!$A$1:$A$77,Airports!$D$1:$D$77,"Code not found")</f>
        <v>Albuquerque</v>
      </c>
      <c r="I4962" t="str" cm="1">
        <f t="array" ref="I4962">_xlfn.XLOOKUP(Flights[[#This Row],[Destination]],_xlfn._TRO_TRAILING(Airports!A:A),_xlfn._TRO_TRAILING(Airports!E:E),"Code not found")</f>
        <v>NM</v>
      </c>
      <c r="J4962" s="1">
        <v>0.41666666666666669</v>
      </c>
      <c r="K4962">
        <f>HOUR(Flights[[#This Row],[Scheduled Departure]])</f>
        <v>10</v>
      </c>
      <c r="L4962" s="1">
        <v>0.42777777777777776</v>
      </c>
      <c r="M4962">
        <v>16</v>
      </c>
      <c r="N4962">
        <v>93</v>
      </c>
      <c r="O4962" s="14">
        <f>Flights[[#This Row],[Length (min)]]/60</f>
        <v>1.55</v>
      </c>
      <c r="P4962">
        <v>677</v>
      </c>
      <c r="Q4962" s="17">
        <f>IFERROR(Flights[[#This Row],[Distance]]/Flights[[#This Row],[Length (hr)]],"")</f>
        <v>436.77419354838707</v>
      </c>
      <c r="R4962" s="1">
        <v>0.53125</v>
      </c>
      <c r="S4962" s="1">
        <v>0.53402777777777777</v>
      </c>
      <c r="T4962">
        <v>4</v>
      </c>
      <c r="U4962" t="str">
        <f>IF(Flights[[#This Row],[Arrival Delay]]="","Cancelled",IF(Flights[[#This Row],[Arrival Delay]]&gt;15,"Delayed","On time"))</f>
        <v>On time</v>
      </c>
      <c r="V4962" t="str">
        <f>IF(Flights[[#This Row],[Status]]&lt;&gt;"Delayed","",IF(Flights[[#This Row],[Arrival Delay]]&gt;120,"Severe",IF(Flights[[#This Row],[Arrival Delay]]&gt;60,"Major","Moderate")))</f>
        <v/>
      </c>
      <c r="X4962" t="str">
        <f>IF(OR(AND(Flights[[#This Row],[Status]]="Cancelled",Flights[[#This Row],[Cancellation Reason]]="Airline/Carrier"),Flights[[#This Row],[Delay Type]]="Severe"),"Yes","No")</f>
        <v>No</v>
      </c>
    </row>
    <row r="4963" spans="1:24" x14ac:dyDescent="0.25">
      <c r="A4963" s="3">
        <v>42368</v>
      </c>
      <c r="B4963">
        <f>WEEKNUM(Flights[[#This Row],[Date]],2)</f>
        <v>53</v>
      </c>
      <c r="C4963">
        <f>WEEKDAY(Flights[[#This Row],[Date]],2)</f>
        <v>3</v>
      </c>
      <c r="D4963" t="s">
        <v>1936</v>
      </c>
      <c r="E4963" t="s">
        <v>1994</v>
      </c>
      <c r="F4963" t="s">
        <v>0</v>
      </c>
      <c r="G4963" t="s">
        <v>339</v>
      </c>
      <c r="H4963" t="str">
        <f>_xlfn.XLOOKUP(Flights[[#This Row],[Destination]],Airports!$A$1:$A$77,Airports!$D$1:$D$77,"Code not found")</f>
        <v>San Diego</v>
      </c>
      <c r="I4963" t="str" cm="1">
        <f t="array" ref="I4963">_xlfn.XLOOKUP(Flights[[#This Row],[Destination]],_xlfn._TRO_TRAILING(Airports!A:A),_xlfn._TRO_TRAILING(Airports!E:E),"Code not found")</f>
        <v>CA</v>
      </c>
      <c r="J4963" s="1">
        <v>0.43402777777777779</v>
      </c>
      <c r="K4963">
        <f>HOUR(Flights[[#This Row],[Scheduled Departure]])</f>
        <v>10</v>
      </c>
      <c r="L4963" s="1">
        <v>0.43125000000000002</v>
      </c>
      <c r="M4963">
        <v>-4</v>
      </c>
      <c r="N4963">
        <v>40</v>
      </c>
      <c r="O4963" s="14">
        <f>Flights[[#This Row],[Length (min)]]/60</f>
        <v>0.66666666666666663</v>
      </c>
      <c r="P4963">
        <v>109</v>
      </c>
      <c r="Q4963" s="17">
        <f>IFERROR(Flights[[#This Row],[Distance]]/Flights[[#This Row],[Length (hr)]],"")</f>
        <v>163.5</v>
      </c>
      <c r="R4963" s="1">
        <v>0.47083333333333333</v>
      </c>
      <c r="S4963" s="1">
        <v>0.45902777777777776</v>
      </c>
      <c r="T4963">
        <v>-17</v>
      </c>
      <c r="U4963" t="str">
        <f>IF(Flights[[#This Row],[Arrival Delay]]="","Cancelled",IF(Flights[[#This Row],[Arrival Delay]]&gt;15,"Delayed","On time"))</f>
        <v>On time</v>
      </c>
      <c r="V4963" t="str">
        <f>IF(Flights[[#This Row],[Status]]&lt;&gt;"Delayed","",IF(Flights[[#This Row],[Arrival Delay]]&gt;120,"Severe",IF(Flights[[#This Row],[Arrival Delay]]&gt;60,"Major","Moderate")))</f>
        <v/>
      </c>
      <c r="X4963" t="str">
        <f>IF(OR(AND(Flights[[#This Row],[Status]]="Cancelled",Flights[[#This Row],[Cancellation Reason]]="Airline/Carrier"),Flights[[#This Row],[Delay Type]]="Severe"),"Yes","No")</f>
        <v>No</v>
      </c>
    </row>
    <row r="4964" spans="1:24" x14ac:dyDescent="0.25">
      <c r="A4964" s="3">
        <v>42368</v>
      </c>
      <c r="B4964">
        <f>WEEKNUM(Flights[[#This Row],[Date]],2)</f>
        <v>53</v>
      </c>
      <c r="C4964">
        <f>WEEKDAY(Flights[[#This Row],[Date]],2)</f>
        <v>3</v>
      </c>
      <c r="D4964" t="s">
        <v>1434</v>
      </c>
      <c r="E4964" t="s">
        <v>1995</v>
      </c>
      <c r="F4964" t="s">
        <v>0</v>
      </c>
      <c r="G4964" t="s">
        <v>347</v>
      </c>
      <c r="H4964" t="str">
        <f>_xlfn.XLOOKUP(Flights[[#This Row],[Destination]],Airports!$A$1:$A$77,Airports!$D$1:$D$77,"Code not found")</f>
        <v>San Jose</v>
      </c>
      <c r="I4964" t="str" cm="1">
        <f t="array" ref="I4964">_xlfn.XLOOKUP(Flights[[#This Row],[Destination]],_xlfn._TRO_TRAILING(Airports!A:A),_xlfn._TRO_TRAILING(Airports!E:E),"Code not found")</f>
        <v>CA</v>
      </c>
      <c r="J4964" s="1">
        <v>0.45833333333333331</v>
      </c>
      <c r="K4964">
        <f>HOUR(Flights[[#This Row],[Scheduled Departure]])</f>
        <v>11</v>
      </c>
      <c r="L4964" s="1">
        <v>0.50972222222222219</v>
      </c>
      <c r="M4964">
        <v>74</v>
      </c>
      <c r="N4964">
        <v>67</v>
      </c>
      <c r="O4964" s="14">
        <f>Flights[[#This Row],[Length (min)]]/60</f>
        <v>1.1166666666666667</v>
      </c>
      <c r="P4964">
        <v>308</v>
      </c>
      <c r="Q4964" s="17">
        <f>IFERROR(Flights[[#This Row],[Distance]]/Flights[[#This Row],[Length (hr)]],"")</f>
        <v>275.82089552238807</v>
      </c>
      <c r="R4964" s="1">
        <v>0.50694444444444442</v>
      </c>
      <c r="S4964" s="1">
        <v>0.55625000000000002</v>
      </c>
      <c r="T4964">
        <v>71</v>
      </c>
      <c r="U4964" t="str">
        <f>IF(Flights[[#This Row],[Arrival Delay]]="","Cancelled",IF(Flights[[#This Row],[Arrival Delay]]&gt;15,"Delayed","On time"))</f>
        <v>Delayed</v>
      </c>
      <c r="V4964" t="str">
        <f>IF(Flights[[#This Row],[Status]]&lt;&gt;"Delayed","",IF(Flights[[#This Row],[Arrival Delay]]&gt;120,"Severe",IF(Flights[[#This Row],[Arrival Delay]]&gt;60,"Major","Moderate")))</f>
        <v>Major</v>
      </c>
      <c r="X4964" t="str">
        <f>IF(OR(AND(Flights[[#This Row],[Status]]="Cancelled",Flights[[#This Row],[Cancellation Reason]]="Airline/Carrier"),Flights[[#This Row],[Delay Type]]="Severe"),"Yes","No")</f>
        <v>No</v>
      </c>
    </row>
    <row r="4965" spans="1:24" x14ac:dyDescent="0.25">
      <c r="A4965" s="3">
        <v>42368</v>
      </c>
      <c r="B4965">
        <f>WEEKNUM(Flights[[#This Row],[Date]],2)</f>
        <v>53</v>
      </c>
      <c r="C4965">
        <f>WEEKDAY(Flights[[#This Row],[Date]],2)</f>
        <v>3</v>
      </c>
      <c r="D4965" t="s">
        <v>754</v>
      </c>
      <c r="E4965" t="s">
        <v>1995</v>
      </c>
      <c r="F4965" t="s">
        <v>0</v>
      </c>
      <c r="G4965" t="s">
        <v>278</v>
      </c>
      <c r="H4965" t="str">
        <f>_xlfn.XLOOKUP(Flights[[#This Row],[Destination]],Airports!$A$1:$A$77,Airports!$D$1:$D$77,"Code not found")</f>
        <v>El Paso</v>
      </c>
      <c r="I4965" t="str" cm="1">
        <f t="array" ref="I4965">_xlfn.XLOOKUP(Flights[[#This Row],[Destination]],_xlfn._TRO_TRAILING(Airports!A:A),_xlfn._TRO_TRAILING(Airports!E:E),"Code not found")</f>
        <v>TX</v>
      </c>
      <c r="J4965" s="1">
        <v>0.49652777777777779</v>
      </c>
      <c r="K4965">
        <f>HOUR(Flights[[#This Row],[Scheduled Departure]])</f>
        <v>11</v>
      </c>
      <c r="L4965" s="1">
        <v>0.52430555555555558</v>
      </c>
      <c r="M4965">
        <v>40</v>
      </c>
      <c r="N4965">
        <v>106</v>
      </c>
      <c r="O4965" s="14">
        <f>Flights[[#This Row],[Length (min)]]/60</f>
        <v>1.7666666666666666</v>
      </c>
      <c r="P4965">
        <v>715</v>
      </c>
      <c r="Q4965" s="17">
        <f>IFERROR(Flights[[#This Row],[Distance]]/Flights[[#This Row],[Length (hr)]],"")</f>
        <v>404.71698113207549</v>
      </c>
      <c r="R4965" s="1">
        <v>0.61458333333333337</v>
      </c>
      <c r="S4965" s="1">
        <v>0.63958333333333328</v>
      </c>
      <c r="T4965">
        <v>36</v>
      </c>
      <c r="U4965" t="str">
        <f>IF(Flights[[#This Row],[Arrival Delay]]="","Cancelled",IF(Flights[[#This Row],[Arrival Delay]]&gt;15,"Delayed","On time"))</f>
        <v>Delayed</v>
      </c>
      <c r="V4965" t="str">
        <f>IF(Flights[[#This Row],[Status]]&lt;&gt;"Delayed","",IF(Flights[[#This Row],[Arrival Delay]]&gt;120,"Severe",IF(Flights[[#This Row],[Arrival Delay]]&gt;60,"Major","Moderate")))</f>
        <v>Moderate</v>
      </c>
      <c r="X4965" t="str">
        <f>IF(OR(AND(Flights[[#This Row],[Status]]="Cancelled",Flights[[#This Row],[Cancellation Reason]]="Airline/Carrier"),Flights[[#This Row],[Delay Type]]="Severe"),"Yes","No")</f>
        <v>No</v>
      </c>
    </row>
    <row r="4966" spans="1:24" x14ac:dyDescent="0.25">
      <c r="A4966" s="3">
        <v>42368</v>
      </c>
      <c r="B4966">
        <f>WEEKNUM(Flights[[#This Row],[Date]],2)</f>
        <v>53</v>
      </c>
      <c r="C4966">
        <f>WEEKDAY(Flights[[#This Row],[Date]],2)</f>
        <v>3</v>
      </c>
      <c r="D4966" t="s">
        <v>1618</v>
      </c>
      <c r="E4966" t="s">
        <v>1990</v>
      </c>
      <c r="F4966" t="s">
        <v>0</v>
      </c>
      <c r="G4966" t="s">
        <v>293</v>
      </c>
      <c r="H4966" t="str">
        <f>_xlfn.XLOOKUP(Flights[[#This Row],[Destination]],Airports!$A$1:$A$77,Airports!$D$1:$D$77,"Code not found")</f>
        <v>Houston</v>
      </c>
      <c r="I4966" t="str" cm="1">
        <f t="array" ref="I4966">_xlfn.XLOOKUP(Flights[[#This Row],[Destination]],_xlfn._TRO_TRAILING(Airports!A:A),_xlfn._TRO_TRAILING(Airports!E:E),"Code not found")</f>
        <v>TX</v>
      </c>
      <c r="J4966" s="1">
        <v>0.54166666666666663</v>
      </c>
      <c r="K4966">
        <f>HOUR(Flights[[#This Row],[Scheduled Departure]])</f>
        <v>13</v>
      </c>
      <c r="L4966" s="1">
        <v>0.54722222222222228</v>
      </c>
      <c r="M4966">
        <v>8</v>
      </c>
      <c r="N4966">
        <v>172</v>
      </c>
      <c r="O4966" s="14">
        <f>Flights[[#This Row],[Length (min)]]/60</f>
        <v>2.8666666666666667</v>
      </c>
      <c r="P4966">
        <v>1379</v>
      </c>
      <c r="Q4966" s="17">
        <f>IFERROR(Flights[[#This Row],[Distance]]/Flights[[#This Row],[Length (hr)]],"")</f>
        <v>481.04651162790697</v>
      </c>
      <c r="R4966" s="1">
        <v>0.75763888888888886</v>
      </c>
      <c r="S4966" s="1">
        <v>0.75</v>
      </c>
      <c r="T4966">
        <v>-11</v>
      </c>
      <c r="U4966" t="str">
        <f>IF(Flights[[#This Row],[Arrival Delay]]="","Cancelled",IF(Flights[[#This Row],[Arrival Delay]]&gt;15,"Delayed","On time"))</f>
        <v>On time</v>
      </c>
      <c r="V4966" t="str">
        <f>IF(Flights[[#This Row],[Status]]&lt;&gt;"Delayed","",IF(Flights[[#This Row],[Arrival Delay]]&gt;120,"Severe",IF(Flights[[#This Row],[Arrival Delay]]&gt;60,"Major","Moderate")))</f>
        <v/>
      </c>
      <c r="X4966" t="str">
        <f>IF(OR(AND(Flights[[#This Row],[Status]]="Cancelled",Flights[[#This Row],[Cancellation Reason]]="Airline/Carrier"),Flights[[#This Row],[Delay Type]]="Severe"),"Yes","No")</f>
        <v>No</v>
      </c>
    </row>
    <row r="4967" spans="1:24" x14ac:dyDescent="0.25">
      <c r="A4967" s="3">
        <v>42368</v>
      </c>
      <c r="B4967">
        <f>WEEKNUM(Flights[[#This Row],[Date]],2)</f>
        <v>53</v>
      </c>
      <c r="C4967">
        <f>WEEKDAY(Flights[[#This Row],[Date]],2)</f>
        <v>3</v>
      </c>
      <c r="D4967" t="s">
        <v>67</v>
      </c>
      <c r="E4967" t="s">
        <v>1987</v>
      </c>
      <c r="F4967" t="s">
        <v>0</v>
      </c>
      <c r="G4967" t="s">
        <v>4</v>
      </c>
      <c r="H4967" t="str">
        <f>_xlfn.XLOOKUP(Flights[[#This Row],[Destination]],Airports!$A$1:$A$77,Airports!$D$1:$D$77,"Code not found")</f>
        <v>Chicago</v>
      </c>
      <c r="I4967" t="str" cm="1">
        <f t="array" ref="I4967">_xlfn.XLOOKUP(Flights[[#This Row],[Destination]],_xlfn._TRO_TRAILING(Airports!A:A),_xlfn._TRO_TRAILING(Airports!E:E),"Code not found")</f>
        <v>IL</v>
      </c>
      <c r="J4967" s="1">
        <v>0.54166666666666663</v>
      </c>
      <c r="K4967">
        <f>HOUR(Flights[[#This Row],[Scheduled Departure]])</f>
        <v>13</v>
      </c>
      <c r="L4967" s="1">
        <v>0.5493055555555556</v>
      </c>
      <c r="M4967">
        <v>11</v>
      </c>
      <c r="N4967">
        <v>228</v>
      </c>
      <c r="O4967" s="14">
        <f>Flights[[#This Row],[Length (min)]]/60</f>
        <v>3.8</v>
      </c>
      <c r="P4967">
        <v>1744</v>
      </c>
      <c r="Q4967" s="17">
        <f>IFERROR(Flights[[#This Row],[Distance]]/Flights[[#This Row],[Length (hr)]],"")</f>
        <v>458.94736842105266</v>
      </c>
      <c r="R4967" s="1">
        <v>0.80069444444444449</v>
      </c>
      <c r="S4967" s="1">
        <v>0.79097222222222219</v>
      </c>
      <c r="T4967">
        <v>-14</v>
      </c>
      <c r="U4967" t="str">
        <f>IF(Flights[[#This Row],[Arrival Delay]]="","Cancelled",IF(Flights[[#This Row],[Arrival Delay]]&gt;15,"Delayed","On time"))</f>
        <v>On time</v>
      </c>
      <c r="V4967" t="str">
        <f>IF(Flights[[#This Row],[Status]]&lt;&gt;"Delayed","",IF(Flights[[#This Row],[Arrival Delay]]&gt;120,"Severe",IF(Flights[[#This Row],[Arrival Delay]]&gt;60,"Major","Moderate")))</f>
        <v/>
      </c>
      <c r="X4967" t="str">
        <f>IF(OR(AND(Flights[[#This Row],[Status]]="Cancelled",Flights[[#This Row],[Cancellation Reason]]="Airline/Carrier"),Flights[[#This Row],[Delay Type]]="Severe"),"Yes","No")</f>
        <v>No</v>
      </c>
    </row>
    <row r="4968" spans="1:24" x14ac:dyDescent="0.25">
      <c r="A4968" s="3">
        <v>42368</v>
      </c>
      <c r="B4968">
        <f>WEEKNUM(Flights[[#This Row],[Date]],2)</f>
        <v>53</v>
      </c>
      <c r="C4968">
        <f>WEEKDAY(Flights[[#This Row],[Date]],2)</f>
        <v>3</v>
      </c>
      <c r="D4968" t="s">
        <v>1891</v>
      </c>
      <c r="E4968" t="s">
        <v>1991</v>
      </c>
      <c r="F4968" t="s">
        <v>0</v>
      </c>
      <c r="G4968" t="s">
        <v>344</v>
      </c>
      <c r="H4968" t="str">
        <f>_xlfn.XLOOKUP(Flights[[#This Row],[Destination]],Airports!$A$1:$A$77,Airports!$D$1:$D$77,"Code not found")</f>
        <v>Seattle</v>
      </c>
      <c r="I4968" t="str" cm="1">
        <f t="array" ref="I4968">_xlfn.XLOOKUP(Flights[[#This Row],[Destination]],_xlfn._TRO_TRAILING(Airports!A:A),_xlfn._TRO_TRAILING(Airports!E:E),"Code not found")</f>
        <v>WA</v>
      </c>
      <c r="J4968" s="1">
        <v>0.59722222222222221</v>
      </c>
      <c r="K4968">
        <f>HOUR(Flights[[#This Row],[Scheduled Departure]])</f>
        <v>14</v>
      </c>
      <c r="L4968" s="1">
        <v>0.59444444444444444</v>
      </c>
      <c r="M4968">
        <v>-4</v>
      </c>
      <c r="N4968">
        <v>168</v>
      </c>
      <c r="O4968" s="14">
        <f>Flights[[#This Row],[Length (min)]]/60</f>
        <v>2.8</v>
      </c>
      <c r="P4968">
        <v>954</v>
      </c>
      <c r="Q4968" s="17">
        <f>IFERROR(Flights[[#This Row],[Distance]]/Flights[[#This Row],[Length (hr)]],"")</f>
        <v>340.71428571428572</v>
      </c>
      <c r="R4968" s="1">
        <v>0.71458333333333335</v>
      </c>
      <c r="S4968" s="1">
        <v>0.71111111111111114</v>
      </c>
      <c r="T4968">
        <v>-5</v>
      </c>
      <c r="U4968" t="str">
        <f>IF(Flights[[#This Row],[Arrival Delay]]="","Cancelled",IF(Flights[[#This Row],[Arrival Delay]]&gt;15,"Delayed","On time"))</f>
        <v>On time</v>
      </c>
      <c r="V4968" t="str">
        <f>IF(Flights[[#This Row],[Status]]&lt;&gt;"Delayed","",IF(Flights[[#This Row],[Arrival Delay]]&gt;120,"Severe",IF(Flights[[#This Row],[Arrival Delay]]&gt;60,"Major","Moderate")))</f>
        <v/>
      </c>
      <c r="X4968" t="str">
        <f>IF(OR(AND(Flights[[#This Row],[Status]]="Cancelled",Flights[[#This Row],[Cancellation Reason]]="Airline/Carrier"),Flights[[#This Row],[Delay Type]]="Severe"),"Yes","No")</f>
        <v>No</v>
      </c>
    </row>
    <row r="4969" spans="1:24" x14ac:dyDescent="0.25">
      <c r="A4969" s="3">
        <v>42368</v>
      </c>
      <c r="B4969">
        <f>WEEKNUM(Flights[[#This Row],[Date]],2)</f>
        <v>53</v>
      </c>
      <c r="C4969">
        <f>WEEKDAY(Flights[[#This Row],[Date]],2)</f>
        <v>3</v>
      </c>
      <c r="D4969" t="s">
        <v>563</v>
      </c>
      <c r="E4969" t="s">
        <v>1990</v>
      </c>
      <c r="F4969" t="s">
        <v>0</v>
      </c>
      <c r="G4969" t="s">
        <v>4</v>
      </c>
      <c r="H4969" t="str">
        <f>_xlfn.XLOOKUP(Flights[[#This Row],[Destination]],Airports!$A$1:$A$77,Airports!$D$1:$D$77,"Code not found")</f>
        <v>Chicago</v>
      </c>
      <c r="I4969" t="str" cm="1">
        <f t="array" ref="I4969">_xlfn.XLOOKUP(Flights[[#This Row],[Destination]],_xlfn._TRO_TRAILING(Airports!A:A),_xlfn._TRO_TRAILING(Airports!E:E),"Code not found")</f>
        <v>IL</v>
      </c>
      <c r="J4969" s="1">
        <v>0.6875</v>
      </c>
      <c r="K4969">
        <f>HOUR(Flights[[#This Row],[Scheduled Departure]])</f>
        <v>16</v>
      </c>
      <c r="L4969" s="1">
        <v>0.71666666666666667</v>
      </c>
      <c r="M4969">
        <v>42</v>
      </c>
      <c r="N4969">
        <v>223</v>
      </c>
      <c r="O4969" s="14">
        <f>Flights[[#This Row],[Length (min)]]/60</f>
        <v>3.7166666666666668</v>
      </c>
      <c r="P4969">
        <v>1744</v>
      </c>
      <c r="Q4969" s="17">
        <f>IFERROR(Flights[[#This Row],[Distance]]/Flights[[#This Row],[Length (hr)]],"")</f>
        <v>469.23766816143495</v>
      </c>
      <c r="R4969" s="1">
        <v>0.94513888888888886</v>
      </c>
      <c r="S4969" s="1">
        <v>0.95486111111111116</v>
      </c>
      <c r="T4969">
        <v>14</v>
      </c>
      <c r="U4969" t="str">
        <f>IF(Flights[[#This Row],[Arrival Delay]]="","Cancelled",IF(Flights[[#This Row],[Arrival Delay]]&gt;15,"Delayed","On time"))</f>
        <v>On time</v>
      </c>
      <c r="V4969" t="str">
        <f>IF(Flights[[#This Row],[Status]]&lt;&gt;"Delayed","",IF(Flights[[#This Row],[Arrival Delay]]&gt;120,"Severe",IF(Flights[[#This Row],[Arrival Delay]]&gt;60,"Major","Moderate")))</f>
        <v/>
      </c>
      <c r="X4969" t="str">
        <f>IF(OR(AND(Flights[[#This Row],[Status]]="Cancelled",Flights[[#This Row],[Cancellation Reason]]="Airline/Carrier"),Flights[[#This Row],[Delay Type]]="Severe"),"Yes","No")</f>
        <v>No</v>
      </c>
    </row>
    <row r="4970" spans="1:24" x14ac:dyDescent="0.25">
      <c r="A4970" s="3">
        <v>42368</v>
      </c>
      <c r="B4970">
        <f>WEEKNUM(Flights[[#This Row],[Date]],2)</f>
        <v>53</v>
      </c>
      <c r="C4970">
        <f>WEEKDAY(Flights[[#This Row],[Date]],2)</f>
        <v>3</v>
      </c>
      <c r="D4970" t="s">
        <v>86</v>
      </c>
      <c r="E4970" t="s">
        <v>1987</v>
      </c>
      <c r="F4970" t="s">
        <v>0</v>
      </c>
      <c r="G4970" t="s">
        <v>17</v>
      </c>
      <c r="H4970" t="str">
        <f>_xlfn.XLOOKUP(Flights[[#This Row],[Destination]],Airports!$A$1:$A$77,Airports!$D$1:$D$77,"Code not found")</f>
        <v>Honolulu</v>
      </c>
      <c r="I4970" t="str" cm="1">
        <f t="array" ref="I4970">_xlfn.XLOOKUP(Flights[[#This Row],[Destination]],_xlfn._TRO_TRAILING(Airports!A:A),_xlfn._TRO_TRAILING(Airports!E:E),"Code not found")</f>
        <v>HI</v>
      </c>
      <c r="J4970" s="1">
        <v>0.70208333333333328</v>
      </c>
      <c r="K4970">
        <f>HOUR(Flights[[#This Row],[Scheduled Departure]])</f>
        <v>16</v>
      </c>
      <c r="L4970" s="1">
        <v>0.70347222222222228</v>
      </c>
      <c r="M4970">
        <v>2</v>
      </c>
      <c r="N4970">
        <v>351</v>
      </c>
      <c r="O4970" s="14">
        <f>Flights[[#This Row],[Length (min)]]/60</f>
        <v>5.85</v>
      </c>
      <c r="P4970">
        <v>2556</v>
      </c>
      <c r="Q4970" s="17">
        <f>IFERROR(Flights[[#This Row],[Distance]]/Flights[[#This Row],[Length (hr)]],"")</f>
        <v>436.92307692307696</v>
      </c>
      <c r="R4970" s="1">
        <v>0.87152777777777779</v>
      </c>
      <c r="S4970" s="1">
        <v>0.86388888888888893</v>
      </c>
      <c r="T4970">
        <v>-11</v>
      </c>
      <c r="U4970" t="str">
        <f>IF(Flights[[#This Row],[Arrival Delay]]="","Cancelled",IF(Flights[[#This Row],[Arrival Delay]]&gt;15,"Delayed","On time"))</f>
        <v>On time</v>
      </c>
      <c r="V4970" t="str">
        <f>IF(Flights[[#This Row],[Status]]&lt;&gt;"Delayed","",IF(Flights[[#This Row],[Arrival Delay]]&gt;120,"Severe",IF(Flights[[#This Row],[Arrival Delay]]&gt;60,"Major","Moderate")))</f>
        <v/>
      </c>
      <c r="X4970" t="str">
        <f>IF(OR(AND(Flights[[#This Row],[Status]]="Cancelled",Flights[[#This Row],[Cancellation Reason]]="Airline/Carrier"),Flights[[#This Row],[Delay Type]]="Severe"),"Yes","No")</f>
        <v>No</v>
      </c>
    </row>
    <row r="4971" spans="1:24" x14ac:dyDescent="0.25">
      <c r="A4971" s="3">
        <v>42368</v>
      </c>
      <c r="B4971">
        <f>WEEKNUM(Flights[[#This Row],[Date]],2)</f>
        <v>53</v>
      </c>
      <c r="C4971">
        <f>WEEKDAY(Flights[[#This Row],[Date]],2)</f>
        <v>3</v>
      </c>
      <c r="D4971" t="s">
        <v>576</v>
      </c>
      <c r="E4971" t="s">
        <v>1989</v>
      </c>
      <c r="F4971" t="s">
        <v>0</v>
      </c>
      <c r="G4971" t="s">
        <v>349</v>
      </c>
      <c r="H4971" t="str">
        <f>_xlfn.XLOOKUP(Flights[[#This Row],[Destination]],Airports!$A$1:$A$77,Airports!$D$1:$D$77,"Code not found")</f>
        <v>Salt Lake City</v>
      </c>
      <c r="I4971" t="str" cm="1">
        <f t="array" ref="I4971">_xlfn.XLOOKUP(Flights[[#This Row],[Destination]],_xlfn._TRO_TRAILING(Airports!A:A),_xlfn._TRO_TRAILING(Airports!E:E),"Code not found")</f>
        <v>UT</v>
      </c>
      <c r="J4971" s="1">
        <v>0.70486111111111116</v>
      </c>
      <c r="K4971">
        <f>HOUR(Flights[[#This Row],[Scheduled Departure]])</f>
        <v>16</v>
      </c>
      <c r="L4971" s="1">
        <v>0.72638888888888886</v>
      </c>
      <c r="M4971">
        <v>31</v>
      </c>
      <c r="N4971">
        <v>98</v>
      </c>
      <c r="O4971" s="14">
        <f>Flights[[#This Row],[Length (min)]]/60</f>
        <v>1.6333333333333333</v>
      </c>
      <c r="P4971">
        <v>590</v>
      </c>
      <c r="Q4971" s="17">
        <f>IFERROR(Flights[[#This Row],[Distance]]/Flights[[#This Row],[Length (hr)]],"")</f>
        <v>361.22448979591837</v>
      </c>
      <c r="R4971" s="1">
        <v>0.82638888888888884</v>
      </c>
      <c r="S4971" s="1">
        <v>0.83611111111111114</v>
      </c>
      <c r="T4971">
        <v>14</v>
      </c>
      <c r="U4971" t="str">
        <f>IF(Flights[[#This Row],[Arrival Delay]]="","Cancelled",IF(Flights[[#This Row],[Arrival Delay]]&gt;15,"Delayed","On time"))</f>
        <v>On time</v>
      </c>
      <c r="V4971" t="str">
        <f>IF(Flights[[#This Row],[Status]]&lt;&gt;"Delayed","",IF(Flights[[#This Row],[Arrival Delay]]&gt;120,"Severe",IF(Flights[[#This Row],[Arrival Delay]]&gt;60,"Major","Moderate")))</f>
        <v/>
      </c>
      <c r="X4971" t="str">
        <f>IF(OR(AND(Flights[[#This Row],[Status]]="Cancelled",Flights[[#This Row],[Cancellation Reason]]="Airline/Carrier"),Flights[[#This Row],[Delay Type]]="Severe"),"Yes","No")</f>
        <v>No</v>
      </c>
    </row>
    <row r="4972" spans="1:24" x14ac:dyDescent="0.25">
      <c r="A4972" s="3">
        <v>42368</v>
      </c>
      <c r="B4972">
        <f>WEEKNUM(Flights[[#This Row],[Date]],2)</f>
        <v>53</v>
      </c>
      <c r="C4972">
        <f>WEEKDAY(Flights[[#This Row],[Date]],2)</f>
        <v>3</v>
      </c>
      <c r="D4972" t="s">
        <v>587</v>
      </c>
      <c r="E4972" t="s">
        <v>1997</v>
      </c>
      <c r="F4972" t="s">
        <v>0</v>
      </c>
      <c r="G4972" t="s">
        <v>17</v>
      </c>
      <c r="H4972" t="str">
        <f>_xlfn.XLOOKUP(Flights[[#This Row],[Destination]],Airports!$A$1:$A$77,Airports!$D$1:$D$77,"Code not found")</f>
        <v>Honolulu</v>
      </c>
      <c r="I4972" t="str" cm="1">
        <f t="array" ref="I4972">_xlfn.XLOOKUP(Flights[[#This Row],[Destination]],_xlfn._TRO_TRAILING(Airports!A:A),_xlfn._TRO_TRAILING(Airports!E:E),"Code not found")</f>
        <v>HI</v>
      </c>
      <c r="J4972" s="1">
        <v>0.71180555555555558</v>
      </c>
      <c r="K4972">
        <f>HOUR(Flights[[#This Row],[Scheduled Departure]])</f>
        <v>17</v>
      </c>
      <c r="L4972" s="1">
        <v>0.82013888888888886</v>
      </c>
      <c r="M4972">
        <v>156</v>
      </c>
      <c r="N4972">
        <v>349</v>
      </c>
      <c r="O4972" s="14">
        <f>Flights[[#This Row],[Length (min)]]/60</f>
        <v>5.8166666666666664</v>
      </c>
      <c r="P4972">
        <v>2556</v>
      </c>
      <c r="Q4972" s="17">
        <f>IFERROR(Flights[[#This Row],[Distance]]/Flights[[#This Row],[Length (hr)]],"")</f>
        <v>439.42693409742122</v>
      </c>
      <c r="R4972" s="1">
        <v>0.87847222222222221</v>
      </c>
      <c r="S4972" s="1">
        <v>0.97916666666666663</v>
      </c>
      <c r="T4972">
        <v>145</v>
      </c>
      <c r="U4972" t="str">
        <f>IF(Flights[[#This Row],[Arrival Delay]]="","Cancelled",IF(Flights[[#This Row],[Arrival Delay]]&gt;15,"Delayed","On time"))</f>
        <v>Delayed</v>
      </c>
      <c r="V4972" t="str">
        <f>IF(Flights[[#This Row],[Status]]&lt;&gt;"Delayed","",IF(Flights[[#This Row],[Arrival Delay]]&gt;120,"Severe",IF(Flights[[#This Row],[Arrival Delay]]&gt;60,"Major","Moderate")))</f>
        <v>Severe</v>
      </c>
      <c r="X4972" t="str">
        <f>IF(OR(AND(Flights[[#This Row],[Status]]="Cancelled",Flights[[#This Row],[Cancellation Reason]]="Airline/Carrier"),Flights[[#This Row],[Delay Type]]="Severe"),"Yes","No")</f>
        <v>Yes</v>
      </c>
    </row>
    <row r="4973" spans="1:24" x14ac:dyDescent="0.25">
      <c r="A4973" s="3">
        <v>42368</v>
      </c>
      <c r="B4973">
        <f>WEEKNUM(Flights[[#This Row],[Date]],2)</f>
        <v>53</v>
      </c>
      <c r="C4973">
        <f>WEEKDAY(Flights[[#This Row],[Date]],2)</f>
        <v>3</v>
      </c>
      <c r="D4973" t="s">
        <v>899</v>
      </c>
      <c r="E4973" t="s">
        <v>1995</v>
      </c>
      <c r="F4973" t="s">
        <v>0</v>
      </c>
      <c r="G4973" t="s">
        <v>306</v>
      </c>
      <c r="H4973" t="str">
        <f>_xlfn.XLOOKUP(Flights[[#This Row],[Destination]],Airports!$A$1:$A$77,Airports!$D$1:$D$77,"Code not found")</f>
        <v>Chicago</v>
      </c>
      <c r="I4973" t="str" cm="1">
        <f t="array" ref="I4973">_xlfn.XLOOKUP(Flights[[#This Row],[Destination]],_xlfn._TRO_TRAILING(Airports!A:A),_xlfn._TRO_TRAILING(Airports!E:E),"Code not found")</f>
        <v>IL</v>
      </c>
      <c r="J4973" s="1">
        <v>0.72916666666666663</v>
      </c>
      <c r="K4973">
        <f>HOUR(Flights[[#This Row],[Scheduled Departure]])</f>
        <v>17</v>
      </c>
      <c r="L4973" s="1">
        <v>0.7729166666666667</v>
      </c>
      <c r="M4973">
        <v>63</v>
      </c>
      <c r="N4973">
        <v>202</v>
      </c>
      <c r="O4973" s="14">
        <f>Flights[[#This Row],[Length (min)]]/60</f>
        <v>3.3666666666666667</v>
      </c>
      <c r="P4973">
        <v>1750</v>
      </c>
      <c r="Q4973" s="17">
        <f>IFERROR(Flights[[#This Row],[Distance]]/Flights[[#This Row],[Length (hr)]],"")</f>
        <v>519.80198019801981</v>
      </c>
      <c r="R4973" s="1">
        <v>0.97222222222222221</v>
      </c>
      <c r="S4973" s="1">
        <v>0.99652777777777779</v>
      </c>
      <c r="T4973">
        <v>35</v>
      </c>
      <c r="U4973" t="str">
        <f>IF(Flights[[#This Row],[Arrival Delay]]="","Cancelled",IF(Flights[[#This Row],[Arrival Delay]]&gt;15,"Delayed","On time"))</f>
        <v>Delayed</v>
      </c>
      <c r="V4973" t="str">
        <f>IF(Flights[[#This Row],[Status]]&lt;&gt;"Delayed","",IF(Flights[[#This Row],[Arrival Delay]]&gt;120,"Severe",IF(Flights[[#This Row],[Arrival Delay]]&gt;60,"Major","Moderate")))</f>
        <v>Moderate</v>
      </c>
      <c r="X4973" t="str">
        <f>IF(OR(AND(Flights[[#This Row],[Status]]="Cancelled",Flights[[#This Row],[Cancellation Reason]]="Airline/Carrier"),Flights[[#This Row],[Delay Type]]="Severe"),"Yes","No")</f>
        <v>No</v>
      </c>
    </row>
    <row r="4974" spans="1:24" x14ac:dyDescent="0.25">
      <c r="A4974" s="3">
        <v>42368</v>
      </c>
      <c r="B4974">
        <f>WEEKNUM(Flights[[#This Row],[Date]],2)</f>
        <v>53</v>
      </c>
      <c r="C4974">
        <f>WEEKDAY(Flights[[#This Row],[Date]],2)</f>
        <v>3</v>
      </c>
      <c r="D4974" t="s">
        <v>1906</v>
      </c>
      <c r="E4974" t="s">
        <v>1995</v>
      </c>
      <c r="F4974" t="s">
        <v>0</v>
      </c>
      <c r="G4974" t="s">
        <v>15</v>
      </c>
      <c r="H4974" t="str">
        <f>_xlfn.XLOOKUP(Flights[[#This Row],[Destination]],Airports!$A$1:$A$77,Airports!$D$1:$D$77,"Code not found")</f>
        <v>Las Vegas</v>
      </c>
      <c r="I4974" t="str" cm="1">
        <f t="array" ref="I4974">_xlfn.XLOOKUP(Flights[[#This Row],[Destination]],_xlfn._TRO_TRAILING(Airports!A:A),_xlfn._TRO_TRAILING(Airports!E:E),"Code not found")</f>
        <v>NV</v>
      </c>
      <c r="J4974" s="1">
        <v>0.77430555555555558</v>
      </c>
      <c r="K4974">
        <f>HOUR(Flights[[#This Row],[Scheduled Departure]])</f>
        <v>18</v>
      </c>
      <c r="L4974" s="1">
        <v>0.81111111111111112</v>
      </c>
      <c r="M4974">
        <v>53</v>
      </c>
      <c r="N4974">
        <v>50</v>
      </c>
      <c r="O4974" s="14">
        <f>Flights[[#This Row],[Length (min)]]/60</f>
        <v>0.83333333333333337</v>
      </c>
      <c r="P4974">
        <v>236</v>
      </c>
      <c r="Q4974" s="17">
        <f>IFERROR(Flights[[#This Row],[Distance]]/Flights[[#This Row],[Length (hr)]],"")</f>
        <v>283.2</v>
      </c>
      <c r="R4974" s="1">
        <v>0.81597222222222221</v>
      </c>
      <c r="S4974" s="1">
        <v>0.84583333333333333</v>
      </c>
      <c r="T4974">
        <v>43</v>
      </c>
      <c r="U4974" t="str">
        <f>IF(Flights[[#This Row],[Arrival Delay]]="","Cancelled",IF(Flights[[#This Row],[Arrival Delay]]&gt;15,"Delayed","On time"))</f>
        <v>Delayed</v>
      </c>
      <c r="V4974" t="str">
        <f>IF(Flights[[#This Row],[Status]]&lt;&gt;"Delayed","",IF(Flights[[#This Row],[Arrival Delay]]&gt;120,"Severe",IF(Flights[[#This Row],[Arrival Delay]]&gt;60,"Major","Moderate")))</f>
        <v>Moderate</v>
      </c>
      <c r="X4974" t="str">
        <f>IF(OR(AND(Flights[[#This Row],[Status]]="Cancelled",Flights[[#This Row],[Cancellation Reason]]="Airline/Carrier"),Flights[[#This Row],[Delay Type]]="Severe"),"Yes","No")</f>
        <v>No</v>
      </c>
    </row>
    <row r="4975" spans="1:24" x14ac:dyDescent="0.25">
      <c r="A4975" s="3">
        <v>42368</v>
      </c>
      <c r="B4975">
        <f>WEEKNUM(Flights[[#This Row],[Date]],2)</f>
        <v>53</v>
      </c>
      <c r="C4975">
        <f>WEEKDAY(Flights[[#This Row],[Date]],2)</f>
        <v>3</v>
      </c>
      <c r="D4975" t="s">
        <v>517</v>
      </c>
      <c r="E4975" t="s">
        <v>1990</v>
      </c>
      <c r="F4975" t="s">
        <v>0</v>
      </c>
      <c r="G4975" t="s">
        <v>281</v>
      </c>
      <c r="H4975" t="str">
        <f>_xlfn.XLOOKUP(Flights[[#This Row],[Destination]],Airports!$A$1:$A$77,Airports!$D$1:$D$77,"Code not found")</f>
        <v>Newark</v>
      </c>
      <c r="I4975" t="str" cm="1">
        <f t="array" ref="I4975">_xlfn.XLOOKUP(Flights[[#This Row],[Destination]],_xlfn._TRO_TRAILING(Airports!A:A),_xlfn._TRO_TRAILING(Airports!E:E),"Code not found")</f>
        <v>NJ</v>
      </c>
      <c r="J4975" s="1">
        <v>0.99583333333333335</v>
      </c>
      <c r="K4975">
        <f>HOUR(Flights[[#This Row],[Scheduled Departure]])</f>
        <v>23</v>
      </c>
      <c r="L4975" s="1">
        <v>6.9444444444444447E-4</v>
      </c>
      <c r="M4975">
        <v>7</v>
      </c>
      <c r="N4975">
        <v>284</v>
      </c>
      <c r="O4975" s="14">
        <f>Flights[[#This Row],[Length (min)]]/60</f>
        <v>4.7333333333333334</v>
      </c>
      <c r="P4975">
        <v>2454</v>
      </c>
      <c r="Q4975" s="17">
        <f>IFERROR(Flights[[#This Row],[Distance]]/Flights[[#This Row],[Length (hr)]],"")</f>
        <v>518.45070422535207</v>
      </c>
      <c r="R4975" s="1">
        <v>0.33819444444444446</v>
      </c>
      <c r="S4975" s="1">
        <v>0.32291666666666669</v>
      </c>
      <c r="T4975">
        <v>-22</v>
      </c>
      <c r="U4975" t="str">
        <f>IF(Flights[[#This Row],[Arrival Delay]]="","Cancelled",IF(Flights[[#This Row],[Arrival Delay]]&gt;15,"Delayed","On time"))</f>
        <v>On time</v>
      </c>
      <c r="V4975" t="str">
        <f>IF(Flights[[#This Row],[Status]]&lt;&gt;"Delayed","",IF(Flights[[#This Row],[Arrival Delay]]&gt;120,"Severe",IF(Flights[[#This Row],[Arrival Delay]]&gt;60,"Major","Moderate")))</f>
        <v/>
      </c>
      <c r="X4975" t="str">
        <f>IF(OR(AND(Flights[[#This Row],[Status]]="Cancelled",Flights[[#This Row],[Cancellation Reason]]="Airline/Carrier"),Flights[[#This Row],[Delay Type]]="Severe"),"Yes","No")</f>
        <v>No</v>
      </c>
    </row>
    <row r="4976" spans="1:24" x14ac:dyDescent="0.25">
      <c r="A4976" s="3">
        <v>42368</v>
      </c>
      <c r="B4976">
        <f>WEEKNUM(Flights[[#This Row],[Date]],2)</f>
        <v>53</v>
      </c>
      <c r="C4976">
        <f>WEEKDAY(Flights[[#This Row],[Date]],2)</f>
        <v>3</v>
      </c>
      <c r="D4976" t="s">
        <v>682</v>
      </c>
      <c r="E4976" t="s">
        <v>1992</v>
      </c>
      <c r="F4976" t="s">
        <v>0</v>
      </c>
      <c r="G4976" t="s">
        <v>10</v>
      </c>
      <c r="H4976" t="str">
        <f>_xlfn.XLOOKUP(Flights[[#This Row],[Destination]],Airports!$A$1:$A$77,Airports!$D$1:$D$77,"Code not found")</f>
        <v>Boston</v>
      </c>
      <c r="I4976" t="str" cm="1">
        <f t="array" ref="I4976">_xlfn.XLOOKUP(Flights[[#This Row],[Destination]],_xlfn._TRO_TRAILING(Airports!A:A),_xlfn._TRO_TRAILING(Airports!E:E),"Code not found")</f>
        <v>MA</v>
      </c>
      <c r="J4976" s="1">
        <v>0.99930555555555556</v>
      </c>
      <c r="K4976">
        <f>HOUR(Flights[[#This Row],[Scheduled Departure]])</f>
        <v>23</v>
      </c>
      <c r="L4976" s="1">
        <v>2.7083333333333334E-2</v>
      </c>
      <c r="M4976">
        <v>40</v>
      </c>
      <c r="N4976">
        <v>286</v>
      </c>
      <c r="O4976" s="14">
        <f>Flights[[#This Row],[Length (min)]]/60</f>
        <v>4.7666666666666666</v>
      </c>
      <c r="P4976">
        <v>2611</v>
      </c>
      <c r="Q4976" s="17">
        <f>IFERROR(Flights[[#This Row],[Distance]]/Flights[[#This Row],[Length (hr)]],"")</f>
        <v>547.76223776223776</v>
      </c>
      <c r="R4976" s="1">
        <v>0.34652777777777777</v>
      </c>
      <c r="S4976" s="1">
        <v>0.35069444444444442</v>
      </c>
      <c r="T4976">
        <v>6</v>
      </c>
      <c r="U4976" t="str">
        <f>IF(Flights[[#This Row],[Arrival Delay]]="","Cancelled",IF(Flights[[#This Row],[Arrival Delay]]&gt;15,"Delayed","On time"))</f>
        <v>On time</v>
      </c>
      <c r="V4976" t="str">
        <f>IF(Flights[[#This Row],[Status]]&lt;&gt;"Delayed","",IF(Flights[[#This Row],[Arrival Delay]]&gt;120,"Severe",IF(Flights[[#This Row],[Arrival Delay]]&gt;60,"Major","Moderate")))</f>
        <v/>
      </c>
      <c r="X4976" t="str">
        <f>IF(OR(AND(Flights[[#This Row],[Status]]="Cancelled",Flights[[#This Row],[Cancellation Reason]]="Airline/Carrier"),Flights[[#This Row],[Delay Type]]="Severe"),"Yes","No")</f>
        <v>No</v>
      </c>
    </row>
    <row r="4977" spans="1:24" x14ac:dyDescent="0.25">
      <c r="A4977" s="3">
        <v>42369</v>
      </c>
      <c r="B4977">
        <f>WEEKNUM(Flights[[#This Row],[Date]],2)</f>
        <v>53</v>
      </c>
      <c r="C4977">
        <f>WEEKDAY(Flights[[#This Row],[Date]],2)</f>
        <v>4</v>
      </c>
      <c r="D4977" t="s">
        <v>126</v>
      </c>
      <c r="E4977" t="s">
        <v>1987</v>
      </c>
      <c r="F4977" t="s">
        <v>0</v>
      </c>
      <c r="G4977" t="s">
        <v>4</v>
      </c>
      <c r="H4977" t="str">
        <f>_xlfn.XLOOKUP(Flights[[#This Row],[Destination]],Airports!$A$1:$A$77,Airports!$D$1:$D$77,"Code not found")</f>
        <v>Chicago</v>
      </c>
      <c r="I4977" t="str" cm="1">
        <f t="array" ref="I4977">_xlfn.XLOOKUP(Flights[[#This Row],[Destination]],_xlfn._TRO_TRAILING(Airports!A:A),_xlfn._TRO_TRAILING(Airports!E:E),"Code not found")</f>
        <v>IL</v>
      </c>
      <c r="J4977" s="1">
        <v>3.8194444444444448E-2</v>
      </c>
      <c r="K4977">
        <f>HOUR(Flights[[#This Row],[Scheduled Departure]])</f>
        <v>0</v>
      </c>
      <c r="L4977" s="1">
        <v>5.4166666666666669E-2</v>
      </c>
      <c r="M4977">
        <v>23</v>
      </c>
      <c r="N4977">
        <v>223</v>
      </c>
      <c r="O4977" s="14">
        <f>Flights[[#This Row],[Length (min)]]/60</f>
        <v>3.7166666666666668</v>
      </c>
      <c r="P4977">
        <v>1744</v>
      </c>
      <c r="Q4977" s="17">
        <f>IFERROR(Flights[[#This Row],[Distance]]/Flights[[#This Row],[Length (hr)]],"")</f>
        <v>469.23766816143495</v>
      </c>
      <c r="R4977" s="1">
        <v>0.2951388888888889</v>
      </c>
      <c r="S4977" s="1">
        <v>0.29236111111111113</v>
      </c>
      <c r="T4977">
        <v>-4</v>
      </c>
      <c r="U4977" t="str">
        <f>IF(Flights[[#This Row],[Arrival Delay]]="","Cancelled",IF(Flights[[#This Row],[Arrival Delay]]&gt;15,"Delayed","On time"))</f>
        <v>On time</v>
      </c>
      <c r="V4977" t="str">
        <f>IF(Flights[[#This Row],[Status]]&lt;&gt;"Delayed","",IF(Flights[[#This Row],[Arrival Delay]]&gt;120,"Severe",IF(Flights[[#This Row],[Arrival Delay]]&gt;60,"Major","Moderate")))</f>
        <v/>
      </c>
      <c r="X4977" t="str">
        <f>IF(OR(AND(Flights[[#This Row],[Status]]="Cancelled",Flights[[#This Row],[Cancellation Reason]]="Airline/Carrier"),Flights[[#This Row],[Delay Type]]="Severe"),"Yes","No")</f>
        <v>No</v>
      </c>
    </row>
    <row r="4978" spans="1:24" x14ac:dyDescent="0.25">
      <c r="A4978" s="3">
        <v>42369</v>
      </c>
      <c r="B4978">
        <f>WEEKNUM(Flights[[#This Row],[Date]],2)</f>
        <v>53</v>
      </c>
      <c r="C4978">
        <f>WEEKDAY(Flights[[#This Row],[Date]],2)</f>
        <v>4</v>
      </c>
      <c r="D4978" t="s">
        <v>1642</v>
      </c>
      <c r="E4978" t="s">
        <v>1990</v>
      </c>
      <c r="F4978" t="s">
        <v>0</v>
      </c>
      <c r="G4978" t="s">
        <v>281</v>
      </c>
      <c r="H4978" t="str">
        <f>_xlfn.XLOOKUP(Flights[[#This Row],[Destination]],Airports!$A$1:$A$77,Airports!$D$1:$D$77,"Code not found")</f>
        <v>Newark</v>
      </c>
      <c r="I4978" t="str" cm="1">
        <f t="array" ref="I4978">_xlfn.XLOOKUP(Flights[[#This Row],[Destination]],_xlfn._TRO_TRAILING(Airports!A:A),_xlfn._TRO_TRAILING(Airports!E:E),"Code not found")</f>
        <v>NJ</v>
      </c>
      <c r="J4978" s="1">
        <v>0.29166666666666669</v>
      </c>
      <c r="K4978">
        <f>HOUR(Flights[[#This Row],[Scheduled Departure]])</f>
        <v>7</v>
      </c>
      <c r="L4978" s="1">
        <v>0.28680555555555554</v>
      </c>
      <c r="M4978">
        <v>-7</v>
      </c>
      <c r="N4978">
        <v>281</v>
      </c>
      <c r="O4978" s="14">
        <f>Flights[[#This Row],[Length (min)]]/60</f>
        <v>4.6833333333333336</v>
      </c>
      <c r="P4978">
        <v>2454</v>
      </c>
      <c r="Q4978" s="17">
        <f>IFERROR(Flights[[#This Row],[Distance]]/Flights[[#This Row],[Length (hr)]],"")</f>
        <v>523.98576512455509</v>
      </c>
      <c r="R4978" s="1">
        <v>0.6381944444444444</v>
      </c>
      <c r="S4978" s="1">
        <v>0.6069444444444444</v>
      </c>
      <c r="T4978">
        <v>-45</v>
      </c>
      <c r="U4978" t="str">
        <f>IF(Flights[[#This Row],[Arrival Delay]]="","Cancelled",IF(Flights[[#This Row],[Arrival Delay]]&gt;15,"Delayed","On time"))</f>
        <v>On time</v>
      </c>
      <c r="V4978" t="str">
        <f>IF(Flights[[#This Row],[Status]]&lt;&gt;"Delayed","",IF(Flights[[#This Row],[Arrival Delay]]&gt;120,"Severe",IF(Flights[[#This Row],[Arrival Delay]]&gt;60,"Major","Moderate")))</f>
        <v/>
      </c>
      <c r="X4978" t="str">
        <f>IF(OR(AND(Flights[[#This Row],[Status]]="Cancelled",Flights[[#This Row],[Cancellation Reason]]="Airline/Carrier"),Flights[[#This Row],[Delay Type]]="Severe"),"Yes","No")</f>
        <v>No</v>
      </c>
    </row>
    <row r="4979" spans="1:24" x14ac:dyDescent="0.25">
      <c r="A4979" s="3">
        <v>42369</v>
      </c>
      <c r="B4979">
        <f>WEEKNUM(Flights[[#This Row],[Date]],2)</f>
        <v>53</v>
      </c>
      <c r="C4979">
        <f>WEEKDAY(Flights[[#This Row],[Date]],2)</f>
        <v>4</v>
      </c>
      <c r="D4979" t="s">
        <v>164</v>
      </c>
      <c r="E4979" t="s">
        <v>1987</v>
      </c>
      <c r="F4979" t="s">
        <v>0</v>
      </c>
      <c r="G4979" t="s">
        <v>3</v>
      </c>
      <c r="H4979" t="str">
        <f>_xlfn.XLOOKUP(Flights[[#This Row],[Destination]],Airports!$A$1:$A$77,Airports!$D$1:$D$77,"Code not found")</f>
        <v>Dallas</v>
      </c>
      <c r="I4979" t="str" cm="1">
        <f t="array" ref="I4979">_xlfn.XLOOKUP(Flights[[#This Row],[Destination]],_xlfn._TRO_TRAILING(Airports!A:A),_xlfn._TRO_TRAILING(Airports!E:E),"Code not found")</f>
        <v>TX</v>
      </c>
      <c r="J4979" s="1">
        <v>0.3125</v>
      </c>
      <c r="K4979">
        <f>HOUR(Flights[[#This Row],[Scheduled Departure]])</f>
        <v>7</v>
      </c>
      <c r="L4979" s="1">
        <v>0.30972222222222223</v>
      </c>
      <c r="M4979">
        <v>-4</v>
      </c>
      <c r="N4979">
        <v>169</v>
      </c>
      <c r="O4979" s="14">
        <f>Flights[[#This Row],[Length (min)]]/60</f>
        <v>2.8166666666666669</v>
      </c>
      <c r="P4979">
        <v>1235</v>
      </c>
      <c r="Q4979" s="17">
        <f>IFERROR(Flights[[#This Row],[Distance]]/Flights[[#This Row],[Length (hr)]],"")</f>
        <v>438.46153846153845</v>
      </c>
      <c r="R4979" s="1">
        <v>0.5229166666666667</v>
      </c>
      <c r="S4979" s="1">
        <v>0.51041666666666663</v>
      </c>
      <c r="T4979">
        <v>-18</v>
      </c>
      <c r="U4979" t="str">
        <f>IF(Flights[[#This Row],[Arrival Delay]]="","Cancelled",IF(Flights[[#This Row],[Arrival Delay]]&gt;15,"Delayed","On time"))</f>
        <v>On time</v>
      </c>
      <c r="V4979" t="str">
        <f>IF(Flights[[#This Row],[Status]]&lt;&gt;"Delayed","",IF(Flights[[#This Row],[Arrival Delay]]&gt;120,"Severe",IF(Flights[[#This Row],[Arrival Delay]]&gt;60,"Major","Moderate")))</f>
        <v/>
      </c>
      <c r="X4979" t="str">
        <f>IF(OR(AND(Flights[[#This Row],[Status]]="Cancelled",Flights[[#This Row],[Cancellation Reason]]="Airline/Carrier"),Flights[[#This Row],[Delay Type]]="Severe"),"Yes","No")</f>
        <v>No</v>
      </c>
    </row>
    <row r="4980" spans="1:24" x14ac:dyDescent="0.25">
      <c r="A4980" s="3">
        <v>42369</v>
      </c>
      <c r="B4980">
        <f>WEEKNUM(Flights[[#This Row],[Date]],2)</f>
        <v>53</v>
      </c>
      <c r="C4980">
        <f>WEEKDAY(Flights[[#This Row],[Date]],2)</f>
        <v>4</v>
      </c>
      <c r="D4980" t="s">
        <v>1870</v>
      </c>
      <c r="E4980" t="s">
        <v>1995</v>
      </c>
      <c r="F4980" t="s">
        <v>0</v>
      </c>
      <c r="G4980" t="s">
        <v>15</v>
      </c>
      <c r="H4980" t="str">
        <f>_xlfn.XLOOKUP(Flights[[#This Row],[Destination]],Airports!$A$1:$A$77,Airports!$D$1:$D$77,"Code not found")</f>
        <v>Las Vegas</v>
      </c>
      <c r="I4980" t="str" cm="1">
        <f t="array" ref="I4980">_xlfn.XLOOKUP(Flights[[#This Row],[Destination]],_xlfn._TRO_TRAILING(Airports!A:A),_xlfn._TRO_TRAILING(Airports!E:E),"Code not found")</f>
        <v>NV</v>
      </c>
      <c r="J4980" s="1">
        <v>0.40972222222222221</v>
      </c>
      <c r="K4980">
        <f>HOUR(Flights[[#This Row],[Scheduled Departure]])</f>
        <v>9</v>
      </c>
      <c r="L4980" s="1">
        <v>0.40833333333333333</v>
      </c>
      <c r="M4980">
        <v>-2</v>
      </c>
      <c r="N4980">
        <v>55</v>
      </c>
      <c r="O4980" s="14">
        <f>Flights[[#This Row],[Length (min)]]/60</f>
        <v>0.91666666666666663</v>
      </c>
      <c r="P4980">
        <v>236</v>
      </c>
      <c r="Q4980" s="17">
        <f>IFERROR(Flights[[#This Row],[Distance]]/Flights[[#This Row],[Length (hr)]],"")</f>
        <v>257.45454545454544</v>
      </c>
      <c r="R4980" s="1">
        <v>0.4548611111111111</v>
      </c>
      <c r="S4980" s="1">
        <v>0.4465277777777778</v>
      </c>
      <c r="T4980">
        <v>-12</v>
      </c>
      <c r="U4980" t="str">
        <f>IF(Flights[[#This Row],[Arrival Delay]]="","Cancelled",IF(Flights[[#This Row],[Arrival Delay]]&gt;15,"Delayed","On time"))</f>
        <v>On time</v>
      </c>
      <c r="V4980" t="str">
        <f>IF(Flights[[#This Row],[Status]]&lt;&gt;"Delayed","",IF(Flights[[#This Row],[Arrival Delay]]&gt;120,"Severe",IF(Flights[[#This Row],[Arrival Delay]]&gt;60,"Major","Moderate")))</f>
        <v/>
      </c>
      <c r="X4980" t="str">
        <f>IF(OR(AND(Flights[[#This Row],[Status]]="Cancelled",Flights[[#This Row],[Cancellation Reason]]="Airline/Carrier"),Flights[[#This Row],[Delay Type]]="Severe"),"Yes","No")</f>
        <v>No</v>
      </c>
    </row>
    <row r="4981" spans="1:24" x14ac:dyDescent="0.25">
      <c r="A4981" s="3">
        <v>42369</v>
      </c>
      <c r="B4981">
        <f>WEEKNUM(Flights[[#This Row],[Date]],2)</f>
        <v>53</v>
      </c>
      <c r="C4981">
        <f>WEEKDAY(Flights[[#This Row],[Date]],2)</f>
        <v>4</v>
      </c>
      <c r="D4981" t="s">
        <v>478</v>
      </c>
      <c r="E4981" t="s">
        <v>1997</v>
      </c>
      <c r="F4981" t="s">
        <v>0</v>
      </c>
      <c r="G4981" t="s">
        <v>20</v>
      </c>
      <c r="H4981" t="str">
        <f>_xlfn.XLOOKUP(Flights[[#This Row],[Destination]],Airports!$A$1:$A$77,Airports!$D$1:$D$77,"Code not found")</f>
        <v>Kahului</v>
      </c>
      <c r="I4981" t="str" cm="1">
        <f t="array" ref="I4981">_xlfn.XLOOKUP(Flights[[#This Row],[Destination]],_xlfn._TRO_TRAILING(Airports!A:A),_xlfn._TRO_TRAILING(Airports!E:E),"Code not found")</f>
        <v>HI</v>
      </c>
      <c r="J4981" s="1">
        <v>0.45833333333333331</v>
      </c>
      <c r="K4981">
        <f>HOUR(Flights[[#This Row],[Scheduled Departure]])</f>
        <v>11</v>
      </c>
      <c r="L4981" s="1">
        <v>0.45208333333333334</v>
      </c>
      <c r="M4981">
        <v>-9</v>
      </c>
      <c r="N4981">
        <v>333</v>
      </c>
      <c r="O4981" s="14">
        <f>Flights[[#This Row],[Length (min)]]/60</f>
        <v>5.55</v>
      </c>
      <c r="P4981">
        <v>2486</v>
      </c>
      <c r="Q4981" s="17">
        <f>IFERROR(Flights[[#This Row],[Distance]]/Flights[[#This Row],[Length (hr)]],"")</f>
        <v>447.92792792792795</v>
      </c>
      <c r="R4981" s="1">
        <v>0.62152777777777779</v>
      </c>
      <c r="S4981" s="1">
        <v>0.6</v>
      </c>
      <c r="T4981">
        <v>-31</v>
      </c>
      <c r="U4981" t="str">
        <f>IF(Flights[[#This Row],[Arrival Delay]]="","Cancelled",IF(Flights[[#This Row],[Arrival Delay]]&gt;15,"Delayed","On time"))</f>
        <v>On time</v>
      </c>
      <c r="V4981" t="str">
        <f>IF(Flights[[#This Row],[Status]]&lt;&gt;"Delayed","",IF(Flights[[#This Row],[Arrival Delay]]&gt;120,"Severe",IF(Flights[[#This Row],[Arrival Delay]]&gt;60,"Major","Moderate")))</f>
        <v/>
      </c>
      <c r="X4981" t="str">
        <f>IF(OR(AND(Flights[[#This Row],[Status]]="Cancelled",Flights[[#This Row],[Cancellation Reason]]="Airline/Carrier"),Flights[[#This Row],[Delay Type]]="Severe"),"Yes","No")</f>
        <v>No</v>
      </c>
    </row>
    <row r="4982" spans="1:24" x14ac:dyDescent="0.25">
      <c r="A4982" s="3">
        <v>42369</v>
      </c>
      <c r="B4982">
        <f>WEEKNUM(Flights[[#This Row],[Date]],2)</f>
        <v>53</v>
      </c>
      <c r="C4982">
        <f>WEEKDAY(Flights[[#This Row],[Date]],2)</f>
        <v>4</v>
      </c>
      <c r="D4982" t="s">
        <v>765</v>
      </c>
      <c r="E4982" t="s">
        <v>1995</v>
      </c>
      <c r="F4982" t="s">
        <v>0</v>
      </c>
      <c r="G4982" t="s">
        <v>318</v>
      </c>
      <c r="H4982" t="str">
        <f>_xlfn.XLOOKUP(Flights[[#This Row],[Destination]],Airports!$A$1:$A$77,Airports!$D$1:$D$77,"Code not found")</f>
        <v>Oakland</v>
      </c>
      <c r="I4982" t="str" cm="1">
        <f t="array" ref="I4982">_xlfn.XLOOKUP(Flights[[#This Row],[Destination]],_xlfn._TRO_TRAILING(Airports!A:A),_xlfn._TRO_TRAILING(Airports!E:E),"Code not found")</f>
        <v>CA</v>
      </c>
      <c r="J4982" s="1">
        <v>0.45833333333333331</v>
      </c>
      <c r="K4982">
        <f>HOUR(Flights[[#This Row],[Scheduled Departure]])</f>
        <v>11</v>
      </c>
      <c r="L4982" s="1">
        <v>0.47291666666666665</v>
      </c>
      <c r="M4982">
        <v>21</v>
      </c>
      <c r="N4982">
        <v>71</v>
      </c>
      <c r="O4982" s="14">
        <f>Flights[[#This Row],[Length (min)]]/60</f>
        <v>1.1833333333333333</v>
      </c>
      <c r="P4982">
        <v>337</v>
      </c>
      <c r="Q4982" s="17">
        <f>IFERROR(Flights[[#This Row],[Distance]]/Flights[[#This Row],[Length (hr)]],"")</f>
        <v>284.78873239436621</v>
      </c>
      <c r="R4982" s="1">
        <v>0.51041666666666663</v>
      </c>
      <c r="S4982" s="1">
        <v>0.52222222222222225</v>
      </c>
      <c r="T4982">
        <v>17</v>
      </c>
      <c r="U4982" t="str">
        <f>IF(Flights[[#This Row],[Arrival Delay]]="","Cancelled",IF(Flights[[#This Row],[Arrival Delay]]&gt;15,"Delayed","On time"))</f>
        <v>Delayed</v>
      </c>
      <c r="V4982" t="str">
        <f>IF(Flights[[#This Row],[Status]]&lt;&gt;"Delayed","",IF(Flights[[#This Row],[Arrival Delay]]&gt;120,"Severe",IF(Flights[[#This Row],[Arrival Delay]]&gt;60,"Major","Moderate")))</f>
        <v>Moderate</v>
      </c>
      <c r="X4982" t="str">
        <f>IF(OR(AND(Flights[[#This Row],[Status]]="Cancelled",Flights[[#This Row],[Cancellation Reason]]="Airline/Carrier"),Flights[[#This Row],[Delay Type]]="Severe"),"Yes","No")</f>
        <v>No</v>
      </c>
    </row>
    <row r="4983" spans="1:24" x14ac:dyDescent="0.25">
      <c r="A4983" s="3">
        <v>42369</v>
      </c>
      <c r="B4983">
        <f>WEEKNUM(Flights[[#This Row],[Date]],2)</f>
        <v>53</v>
      </c>
      <c r="C4983">
        <f>WEEKDAY(Flights[[#This Row],[Date]],2)</f>
        <v>4</v>
      </c>
      <c r="D4983" t="s">
        <v>245</v>
      </c>
      <c r="E4983" t="s">
        <v>1987</v>
      </c>
      <c r="F4983" t="s">
        <v>0</v>
      </c>
      <c r="G4983" t="s">
        <v>13</v>
      </c>
      <c r="H4983" t="str">
        <f>_xlfn.XLOOKUP(Flights[[#This Row],[Destination]],Airports!$A$1:$A$77,Airports!$D$1:$D$77,"Code not found")</f>
        <v>Orlando</v>
      </c>
      <c r="I4983" t="str" cm="1">
        <f t="array" ref="I4983">_xlfn.XLOOKUP(Flights[[#This Row],[Destination]],_xlfn._TRO_TRAILING(Airports!A:A),_xlfn._TRO_TRAILING(Airports!E:E),"Code not found")</f>
        <v>FL</v>
      </c>
      <c r="J4983" s="1">
        <v>0.47916666666666669</v>
      </c>
      <c r="K4983">
        <f>HOUR(Flights[[#This Row],[Scheduled Departure]])</f>
        <v>11</v>
      </c>
      <c r="L4983" s="1">
        <v>0.51944444444444449</v>
      </c>
      <c r="M4983">
        <v>58</v>
      </c>
      <c r="N4983">
        <v>292</v>
      </c>
      <c r="O4983" s="14">
        <f>Flights[[#This Row],[Length (min)]]/60</f>
        <v>4.8666666666666663</v>
      </c>
      <c r="P4983">
        <v>2218</v>
      </c>
      <c r="Q4983" s="17">
        <f>IFERROR(Flights[[#This Row],[Distance]]/Flights[[#This Row],[Length (hr)]],"")</f>
        <v>455.75342465753431</v>
      </c>
      <c r="R4983" s="1">
        <v>0.7993055555555556</v>
      </c>
      <c r="S4983" s="1">
        <v>0.84722222222222221</v>
      </c>
      <c r="T4983">
        <v>69</v>
      </c>
      <c r="U4983" t="str">
        <f>IF(Flights[[#This Row],[Arrival Delay]]="","Cancelled",IF(Flights[[#This Row],[Arrival Delay]]&gt;15,"Delayed","On time"))</f>
        <v>Delayed</v>
      </c>
      <c r="V4983" t="str">
        <f>IF(Flights[[#This Row],[Status]]&lt;&gt;"Delayed","",IF(Flights[[#This Row],[Arrival Delay]]&gt;120,"Severe",IF(Flights[[#This Row],[Arrival Delay]]&gt;60,"Major","Moderate")))</f>
        <v>Major</v>
      </c>
      <c r="X4983" t="str">
        <f>IF(OR(AND(Flights[[#This Row],[Status]]="Cancelled",Flights[[#This Row],[Cancellation Reason]]="Airline/Carrier"),Flights[[#This Row],[Delay Type]]="Severe"),"Yes","No")</f>
        <v>No</v>
      </c>
    </row>
    <row r="4984" spans="1:24" x14ac:dyDescent="0.25">
      <c r="A4984" s="3">
        <v>42369</v>
      </c>
      <c r="B4984">
        <f>WEEKNUM(Flights[[#This Row],[Date]],2)</f>
        <v>53</v>
      </c>
      <c r="C4984">
        <f>WEEKDAY(Flights[[#This Row],[Date]],2)</f>
        <v>4</v>
      </c>
      <c r="D4984" t="s">
        <v>585</v>
      </c>
      <c r="E4984" t="s">
        <v>1996</v>
      </c>
      <c r="F4984" t="s">
        <v>0</v>
      </c>
      <c r="G4984" t="s">
        <v>344</v>
      </c>
      <c r="H4984" t="str">
        <f>_xlfn.XLOOKUP(Flights[[#This Row],[Destination]],Airports!$A$1:$A$77,Airports!$D$1:$D$77,"Code not found")</f>
        <v>Seattle</v>
      </c>
      <c r="I4984" t="str" cm="1">
        <f t="array" ref="I4984">_xlfn.XLOOKUP(Flights[[#This Row],[Destination]],_xlfn._TRO_TRAILING(Airports!A:A),_xlfn._TRO_TRAILING(Airports!E:E),"Code not found")</f>
        <v>WA</v>
      </c>
      <c r="J4984" s="1">
        <v>0.60763888888888884</v>
      </c>
      <c r="K4984">
        <f>HOUR(Flights[[#This Row],[Scheduled Departure]])</f>
        <v>14</v>
      </c>
      <c r="L4984" s="1">
        <v>0.62430555555555556</v>
      </c>
      <c r="M4984">
        <v>24</v>
      </c>
      <c r="N4984">
        <v>152</v>
      </c>
      <c r="O4984" s="14">
        <f>Flights[[#This Row],[Length (min)]]/60</f>
        <v>2.5333333333333332</v>
      </c>
      <c r="P4984">
        <v>954</v>
      </c>
      <c r="Q4984" s="17">
        <f>IFERROR(Flights[[#This Row],[Distance]]/Flights[[#This Row],[Length (hr)]],"")</f>
        <v>376.5789473684211</v>
      </c>
      <c r="R4984" s="1">
        <v>0.71527777777777779</v>
      </c>
      <c r="S4984" s="1">
        <v>0.72986111111111107</v>
      </c>
      <c r="T4984">
        <v>21</v>
      </c>
      <c r="U4984" t="str">
        <f>IF(Flights[[#This Row],[Arrival Delay]]="","Cancelled",IF(Flights[[#This Row],[Arrival Delay]]&gt;15,"Delayed","On time"))</f>
        <v>Delayed</v>
      </c>
      <c r="V4984" t="str">
        <f>IF(Flights[[#This Row],[Status]]&lt;&gt;"Delayed","",IF(Flights[[#This Row],[Arrival Delay]]&gt;120,"Severe",IF(Flights[[#This Row],[Arrival Delay]]&gt;60,"Major","Moderate")))</f>
        <v>Moderate</v>
      </c>
      <c r="X4984" t="str">
        <f>IF(OR(AND(Flights[[#This Row],[Status]]="Cancelled",Flights[[#This Row],[Cancellation Reason]]="Airline/Carrier"),Flights[[#This Row],[Delay Type]]="Severe"),"Yes","No")</f>
        <v>No</v>
      </c>
    </row>
    <row r="4985" spans="1:24" x14ac:dyDescent="0.25">
      <c r="A4985" s="3">
        <v>42369</v>
      </c>
      <c r="B4985">
        <f>WEEKNUM(Flights[[#This Row],[Date]],2)</f>
        <v>53</v>
      </c>
      <c r="C4985">
        <f>WEEKDAY(Flights[[#This Row],[Date]],2)</f>
        <v>4</v>
      </c>
      <c r="D4985" t="s">
        <v>1070</v>
      </c>
      <c r="E4985" t="s">
        <v>1994</v>
      </c>
      <c r="F4985" t="s">
        <v>0</v>
      </c>
      <c r="G4985" t="s">
        <v>9</v>
      </c>
      <c r="H4985" t="str">
        <f>_xlfn.XLOOKUP(Flights[[#This Row],[Destination]],Airports!$A$1:$A$77,Airports!$D$1:$D$77,"Code not found")</f>
        <v>San Francisco</v>
      </c>
      <c r="I4985" t="str" cm="1">
        <f t="array" ref="I4985">_xlfn.XLOOKUP(Flights[[#This Row],[Destination]],_xlfn._TRO_TRAILING(Airports!A:A),_xlfn._TRO_TRAILING(Airports!E:E),"Code not found")</f>
        <v>CA</v>
      </c>
      <c r="J4985" s="1">
        <v>0.7270833333333333</v>
      </c>
      <c r="K4985">
        <f>HOUR(Flights[[#This Row],[Scheduled Departure]])</f>
        <v>17</v>
      </c>
      <c r="L4985" s="1">
        <v>0.75486111111111109</v>
      </c>
      <c r="M4985">
        <v>40</v>
      </c>
      <c r="N4985">
        <v>75</v>
      </c>
      <c r="O4985" s="14">
        <f>Flights[[#This Row],[Length (min)]]/60</f>
        <v>1.25</v>
      </c>
      <c r="P4985">
        <v>337</v>
      </c>
      <c r="Q4985" s="17">
        <f>IFERROR(Flights[[#This Row],[Distance]]/Flights[[#This Row],[Length (hr)]],"")</f>
        <v>269.60000000000002</v>
      </c>
      <c r="R4985" s="1">
        <v>0.7895833333333333</v>
      </c>
      <c r="S4985" s="1">
        <v>0.80694444444444446</v>
      </c>
      <c r="T4985">
        <v>25</v>
      </c>
      <c r="U4985" t="str">
        <f>IF(Flights[[#This Row],[Arrival Delay]]="","Cancelled",IF(Flights[[#This Row],[Arrival Delay]]&gt;15,"Delayed","On time"))</f>
        <v>Delayed</v>
      </c>
      <c r="V4985" t="str">
        <f>IF(Flights[[#This Row],[Status]]&lt;&gt;"Delayed","",IF(Flights[[#This Row],[Arrival Delay]]&gt;120,"Severe",IF(Flights[[#This Row],[Arrival Delay]]&gt;60,"Major","Moderate")))</f>
        <v>Moderate</v>
      </c>
      <c r="X4985" t="str">
        <f>IF(OR(AND(Flights[[#This Row],[Status]]="Cancelled",Flights[[#This Row],[Cancellation Reason]]="Airline/Carrier"),Flights[[#This Row],[Delay Type]]="Severe"),"Yes","No")</f>
        <v>No</v>
      </c>
    </row>
    <row r="4986" spans="1:24" x14ac:dyDescent="0.25">
      <c r="A4986" s="3">
        <v>42369</v>
      </c>
      <c r="B4986">
        <f>WEEKNUM(Flights[[#This Row],[Date]],2)</f>
        <v>53</v>
      </c>
      <c r="C4986">
        <f>WEEKDAY(Flights[[#This Row],[Date]],2)</f>
        <v>4</v>
      </c>
      <c r="D4986" t="s">
        <v>651</v>
      </c>
      <c r="E4986" t="s">
        <v>1994</v>
      </c>
      <c r="F4986" t="s">
        <v>0</v>
      </c>
      <c r="G4986" t="s">
        <v>342</v>
      </c>
      <c r="H4986" t="str">
        <f>_xlfn.XLOOKUP(Flights[[#This Row],[Destination]],Airports!$A$1:$A$77,Airports!$D$1:$D$77,"Code not found")</f>
        <v>Santa Barbara</v>
      </c>
      <c r="I4986" t="str" cm="1">
        <f t="array" ref="I4986">_xlfn.XLOOKUP(Flights[[#This Row],[Destination]],_xlfn._TRO_TRAILING(Airports!A:A),_xlfn._TRO_TRAILING(Airports!E:E),"Code not found")</f>
        <v>CA</v>
      </c>
      <c r="J4986" s="1">
        <v>0.84791666666666665</v>
      </c>
      <c r="K4986">
        <f>HOUR(Flights[[#This Row],[Scheduled Departure]])</f>
        <v>20</v>
      </c>
      <c r="L4986" s="1">
        <v>0.84305555555555556</v>
      </c>
      <c r="M4986">
        <v>-7</v>
      </c>
      <c r="N4986">
        <v>36</v>
      </c>
      <c r="O4986" s="14">
        <f>Flights[[#This Row],[Length (min)]]/60</f>
        <v>0.6</v>
      </c>
      <c r="P4986">
        <v>89</v>
      </c>
      <c r="Q4986" s="17">
        <f>IFERROR(Flights[[#This Row],[Distance]]/Flights[[#This Row],[Length (hr)]],"")</f>
        <v>148.33333333333334</v>
      </c>
      <c r="R4986" s="1">
        <v>0.87986111111111109</v>
      </c>
      <c r="S4986" s="1">
        <v>0.86805555555555558</v>
      </c>
      <c r="T4986">
        <v>-17</v>
      </c>
      <c r="U4986" t="str">
        <f>IF(Flights[[#This Row],[Arrival Delay]]="","Cancelled",IF(Flights[[#This Row],[Arrival Delay]]&gt;15,"Delayed","On time"))</f>
        <v>On time</v>
      </c>
      <c r="V4986" t="str">
        <f>IF(Flights[[#This Row],[Status]]&lt;&gt;"Delayed","",IF(Flights[[#This Row],[Arrival Delay]]&gt;120,"Severe",IF(Flights[[#This Row],[Arrival Delay]]&gt;60,"Major","Moderate")))</f>
        <v/>
      </c>
      <c r="X4986" t="str">
        <f>IF(OR(AND(Flights[[#This Row],[Status]]="Cancelled",Flights[[#This Row],[Cancellation Reason]]="Airline/Carrier"),Flights[[#This Row],[Delay Type]]="Severe"),"Yes","No")</f>
        <v>No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DA6AA-A43F-4695-8110-E3343A7AD34F}">
  <dimension ref="A1:O77"/>
  <sheetViews>
    <sheetView workbookViewId="0"/>
  </sheetViews>
  <sheetFormatPr defaultRowHeight="15" x14ac:dyDescent="0.25"/>
  <cols>
    <col min="1" max="1" width="10.5703125" bestFit="1" customWidth="1"/>
    <col min="2" max="2" width="31.42578125" customWidth="1"/>
    <col min="3" max="3" width="22.85546875" customWidth="1"/>
    <col min="4" max="4" width="16.28515625" bestFit="1" customWidth="1"/>
    <col min="5" max="5" width="9.42578125" bestFit="1" customWidth="1"/>
    <col min="6" max="6" width="9.140625" customWidth="1"/>
    <col min="7" max="7" width="41.7109375" customWidth="1"/>
    <col min="8" max="8" width="12.5703125" bestFit="1" customWidth="1"/>
    <col min="9" max="9" width="11.28515625" bestFit="1" customWidth="1"/>
    <col min="10" max="10" width="25.5703125" customWidth="1"/>
    <col min="11" max="11" width="12.85546875" bestFit="1" customWidth="1"/>
    <col min="12" max="12" width="12.85546875" customWidth="1"/>
    <col min="13" max="13" width="10.7109375" bestFit="1" customWidth="1"/>
    <col min="14" max="14" width="12" bestFit="1" customWidth="1"/>
    <col min="15" max="15" width="17.42578125" bestFit="1" customWidth="1"/>
  </cols>
  <sheetData>
    <row r="1" spans="1:15" x14ac:dyDescent="0.25">
      <c r="A1" s="4" t="s">
        <v>2013</v>
      </c>
      <c r="B1" s="4" t="s">
        <v>2014</v>
      </c>
      <c r="C1" s="4" t="s">
        <v>2015</v>
      </c>
      <c r="D1" s="4" t="s">
        <v>2162</v>
      </c>
      <c r="E1" s="4" t="s">
        <v>2163</v>
      </c>
      <c r="F1" s="4" t="s">
        <v>2283</v>
      </c>
      <c r="G1" s="4" t="s">
        <v>2592</v>
      </c>
      <c r="H1" s="4" t="s">
        <v>2284</v>
      </c>
      <c r="I1" s="4" t="s">
        <v>2512</v>
      </c>
      <c r="J1" s="4" t="s">
        <v>2409</v>
      </c>
      <c r="K1" s="4" t="s">
        <v>2590</v>
      </c>
      <c r="L1" s="4" t="s">
        <v>2591</v>
      </c>
      <c r="M1" s="4" t="s">
        <v>2286</v>
      </c>
      <c r="N1" s="4" t="s">
        <v>2287</v>
      </c>
      <c r="O1" s="4" t="s">
        <v>2513</v>
      </c>
    </row>
    <row r="2" spans="1:15" x14ac:dyDescent="0.25">
      <c r="A2" t="s">
        <v>321</v>
      </c>
      <c r="B2" t="s">
        <v>322</v>
      </c>
      <c r="C2" t="s">
        <v>2113</v>
      </c>
      <c r="D2" t="s">
        <v>2114</v>
      </c>
      <c r="E2" t="s">
        <v>2245</v>
      </c>
      <c r="F2" t="s">
        <v>2246</v>
      </c>
      <c r="G2" t="str">
        <f>_xlfn.TEXTJOIN(", ",TRUE,C2:F2)</f>
        <v>7100 Terminal Dr, Oklahoma City, OK, 73159</v>
      </c>
      <c r="H2">
        <v>1911</v>
      </c>
      <c r="I2">
        <f t="shared" ref="I2:I33" ca="1" si="0">YEAR(TODAY())-H2</f>
        <v>114</v>
      </c>
      <c r="J2" t="s">
        <v>2429</v>
      </c>
      <c r="K2" t="str">
        <f>_xlfn.TEXTBEFORE(J2,"@")</f>
        <v>tcarter</v>
      </c>
      <c r="L2" t="str">
        <f>_xlfn.TEXTBEFORE(_xlfn.TEXTAFTER(J2,"@"),".")</f>
        <v>okcairport</v>
      </c>
      <c r="M2" t="s">
        <v>2336</v>
      </c>
      <c r="N2" t="s">
        <v>2396</v>
      </c>
      <c r="O2" t="s">
        <v>2514</v>
      </c>
    </row>
    <row r="3" spans="1:15" x14ac:dyDescent="0.25">
      <c r="A3" t="s">
        <v>349</v>
      </c>
      <c r="B3" t="s">
        <v>350</v>
      </c>
      <c r="C3" t="s">
        <v>2150</v>
      </c>
      <c r="D3" t="s">
        <v>2151</v>
      </c>
      <c r="E3" t="s">
        <v>2269</v>
      </c>
      <c r="F3" t="s">
        <v>2270</v>
      </c>
      <c r="G3" t="str">
        <f t="shared" ref="G3:G66" si="1">_xlfn.TEXTJOIN(", ",TRUE,C3:F3)</f>
        <v>776 N Terminal Dr, Salt Lake City, UT, 84122</v>
      </c>
      <c r="H3">
        <v>1911</v>
      </c>
      <c r="I3">
        <f t="shared" ca="1" si="0"/>
        <v>114</v>
      </c>
      <c r="J3" t="s">
        <v>2436</v>
      </c>
      <c r="K3" t="str">
        <f t="shared" ref="K3:K66" si="2">_xlfn.TEXTBEFORE(J3,"@")</f>
        <v>w.wright</v>
      </c>
      <c r="L3" t="str">
        <f t="shared" ref="L3:L66" si="3">_xlfn.TEXTBEFORE(_xlfn.TEXTAFTER(J3,"@"),".")</f>
        <v>slcairport</v>
      </c>
      <c r="M3" t="s">
        <v>2323</v>
      </c>
      <c r="N3" t="s">
        <v>2406</v>
      </c>
      <c r="O3" s="20" t="s">
        <v>2517</v>
      </c>
    </row>
    <row r="4" spans="1:15" x14ac:dyDescent="0.25">
      <c r="A4" t="s">
        <v>270</v>
      </c>
      <c r="B4" t="s">
        <v>271</v>
      </c>
      <c r="C4" t="s">
        <v>2053</v>
      </c>
      <c r="D4" t="s">
        <v>2054</v>
      </c>
      <c r="E4" t="s">
        <v>2172</v>
      </c>
      <c r="F4" t="s">
        <v>2194</v>
      </c>
      <c r="G4" t="str">
        <f t="shared" si="1"/>
        <v>8008 Herb Kelleher Way, Dallas, TX, 75235</v>
      </c>
      <c r="H4">
        <v>1917</v>
      </c>
      <c r="I4">
        <f t="shared" ca="1" si="0"/>
        <v>108</v>
      </c>
      <c r="J4" t="s">
        <v>2417</v>
      </c>
      <c r="K4" t="str">
        <f t="shared" si="2"/>
        <v>vpowell</v>
      </c>
      <c r="L4" t="str">
        <f t="shared" si="3"/>
        <v>dalairport</v>
      </c>
      <c r="M4" t="s">
        <v>2304</v>
      </c>
      <c r="N4" t="s">
        <v>2508</v>
      </c>
      <c r="O4" t="s">
        <v>2518</v>
      </c>
    </row>
    <row r="5" spans="1:15" x14ac:dyDescent="0.25">
      <c r="A5" t="s">
        <v>356</v>
      </c>
      <c r="B5" t="s">
        <v>357</v>
      </c>
      <c r="C5" t="s">
        <v>2160</v>
      </c>
      <c r="D5" t="s">
        <v>2161</v>
      </c>
      <c r="E5" t="s">
        <v>2254</v>
      </c>
      <c r="F5" t="s">
        <v>2275</v>
      </c>
      <c r="G5" t="str">
        <f t="shared" si="1"/>
        <v>7250 S Tucson Blvd, Tucson, AZ, 85756</v>
      </c>
      <c r="H5">
        <v>1919</v>
      </c>
      <c r="I5">
        <f t="shared" ca="1" si="0"/>
        <v>106</v>
      </c>
      <c r="J5" t="s">
        <v>2484</v>
      </c>
      <c r="K5" t="str">
        <f t="shared" si="2"/>
        <v>d.mitchell</v>
      </c>
      <c r="L5" t="str">
        <f t="shared" si="3"/>
        <v>flytucson</v>
      </c>
      <c r="M5" t="s">
        <v>2350</v>
      </c>
      <c r="N5" t="s">
        <v>2408</v>
      </c>
      <c r="O5" t="s">
        <v>2515</v>
      </c>
    </row>
    <row r="6" spans="1:15" x14ac:dyDescent="0.25">
      <c r="A6" t="s">
        <v>314</v>
      </c>
      <c r="B6" t="s">
        <v>315</v>
      </c>
      <c r="C6" t="s">
        <v>2108</v>
      </c>
      <c r="D6" t="s">
        <v>2278</v>
      </c>
      <c r="E6" t="s">
        <v>2239</v>
      </c>
      <c r="F6" t="s">
        <v>2240</v>
      </c>
      <c r="G6" t="str">
        <f t="shared" si="1"/>
        <v>4300 Glumack Dr, Minneapolis, MN, 55111</v>
      </c>
      <c r="H6">
        <v>1920</v>
      </c>
      <c r="I6">
        <f t="shared" ca="1" si="0"/>
        <v>105</v>
      </c>
      <c r="J6" t="s">
        <v>2427</v>
      </c>
      <c r="K6" t="str">
        <f t="shared" si="2"/>
        <v>acruz</v>
      </c>
      <c r="L6" t="str">
        <f t="shared" si="3"/>
        <v>mspairport</v>
      </c>
      <c r="M6" t="s">
        <v>2333</v>
      </c>
      <c r="N6" t="s">
        <v>2392</v>
      </c>
      <c r="O6" t="s">
        <v>2519</v>
      </c>
    </row>
    <row r="7" spans="1:15" x14ac:dyDescent="0.25">
      <c r="A7" t="s">
        <v>5</v>
      </c>
      <c r="B7" t="s">
        <v>354</v>
      </c>
      <c r="C7" t="s">
        <v>2156</v>
      </c>
      <c r="D7" t="s">
        <v>2157</v>
      </c>
      <c r="E7" t="s">
        <v>2229</v>
      </c>
      <c r="F7" t="s">
        <v>2273</v>
      </c>
      <c r="G7" t="str">
        <f t="shared" si="1"/>
        <v>10701 Lambert International Blvd, St. Louis, MO, 63145</v>
      </c>
      <c r="H7">
        <v>1920</v>
      </c>
      <c r="I7">
        <f t="shared" ca="1" si="0"/>
        <v>105</v>
      </c>
      <c r="J7" t="s">
        <v>2482</v>
      </c>
      <c r="K7" t="str">
        <f t="shared" si="2"/>
        <v>m.garcia</v>
      </c>
      <c r="L7" t="str">
        <f t="shared" si="3"/>
        <v>flystl</v>
      </c>
      <c r="M7" t="s">
        <v>2303</v>
      </c>
      <c r="N7" t="s">
        <v>2407</v>
      </c>
      <c r="O7" t="s">
        <v>2520</v>
      </c>
    </row>
    <row r="8" spans="1:15" x14ac:dyDescent="0.25">
      <c r="A8" t="s">
        <v>10</v>
      </c>
      <c r="B8" t="s">
        <v>256</v>
      </c>
      <c r="C8" t="s">
        <v>2038</v>
      </c>
      <c r="D8" t="s">
        <v>2039</v>
      </c>
      <c r="E8" t="s">
        <v>2178</v>
      </c>
      <c r="F8" t="s">
        <v>2179</v>
      </c>
      <c r="G8" t="str">
        <f t="shared" si="1"/>
        <v>1 Harborside Dr, Boston, MA, 02128</v>
      </c>
      <c r="H8">
        <v>1923</v>
      </c>
      <c r="I8">
        <f t="shared" ca="1" si="0"/>
        <v>102</v>
      </c>
      <c r="J8" t="s">
        <v>2439</v>
      </c>
      <c r="K8" t="str">
        <f t="shared" si="2"/>
        <v>mlee</v>
      </c>
      <c r="L8" t="str">
        <f t="shared" si="3"/>
        <v>loganairport</v>
      </c>
      <c r="M8" t="s">
        <v>2295</v>
      </c>
      <c r="N8" t="s">
        <v>2358</v>
      </c>
      <c r="O8" t="s">
        <v>2521</v>
      </c>
    </row>
    <row r="9" spans="1:15" x14ac:dyDescent="0.25">
      <c r="A9" t="s">
        <v>26</v>
      </c>
      <c r="B9" t="s">
        <v>252</v>
      </c>
      <c r="C9" t="s">
        <v>2030</v>
      </c>
      <c r="D9" t="s">
        <v>2031</v>
      </c>
      <c r="E9" t="s">
        <v>2170</v>
      </c>
      <c r="F9" t="s">
        <v>2171</v>
      </c>
      <c r="G9" t="str">
        <f t="shared" si="1"/>
        <v>6000 N Terminal Pkwy, Atlanta, GA, 30320</v>
      </c>
      <c r="H9">
        <v>1925</v>
      </c>
      <c r="I9">
        <f t="shared" ca="1" si="0"/>
        <v>100</v>
      </c>
      <c r="J9" t="s">
        <v>2437</v>
      </c>
      <c r="K9" t="str">
        <f t="shared" si="2"/>
        <v>cbaker</v>
      </c>
      <c r="L9" t="str">
        <f t="shared" si="3"/>
        <v>atlairport</v>
      </c>
      <c r="M9" t="s">
        <v>2291</v>
      </c>
      <c r="N9" t="s">
        <v>2354</v>
      </c>
      <c r="O9" t="s">
        <v>2522</v>
      </c>
    </row>
    <row r="10" spans="1:15" x14ac:dyDescent="0.25">
      <c r="A10" t="s">
        <v>262</v>
      </c>
      <c r="B10" t="s">
        <v>263</v>
      </c>
      <c r="C10" t="s">
        <v>2044</v>
      </c>
      <c r="D10" t="s">
        <v>2045</v>
      </c>
      <c r="E10" t="s">
        <v>2186</v>
      </c>
      <c r="F10" t="s">
        <v>2187</v>
      </c>
      <c r="G10" t="str">
        <f t="shared" si="1"/>
        <v>5300 Riverside Dr, Cleveland, OH, 44135</v>
      </c>
      <c r="H10">
        <v>1925</v>
      </c>
      <c r="I10">
        <f t="shared" ca="1" si="0"/>
        <v>100</v>
      </c>
      <c r="J10" t="s">
        <v>2414</v>
      </c>
      <c r="K10" t="str">
        <f t="shared" si="2"/>
        <v>bclark</v>
      </c>
      <c r="L10" t="str">
        <f t="shared" si="3"/>
        <v>cleairport</v>
      </c>
      <c r="M10" t="s">
        <v>2299</v>
      </c>
      <c r="N10" t="s">
        <v>2362</v>
      </c>
      <c r="O10" t="s">
        <v>2523</v>
      </c>
    </row>
    <row r="11" spans="1:15" x14ac:dyDescent="0.25">
      <c r="A11" t="s">
        <v>323</v>
      </c>
      <c r="B11" t="s">
        <v>324</v>
      </c>
      <c r="C11" t="s">
        <v>2115</v>
      </c>
      <c r="D11" t="s">
        <v>2116</v>
      </c>
      <c r="E11" t="s">
        <v>2247</v>
      </c>
      <c r="F11" t="s">
        <v>2248</v>
      </c>
      <c r="G11" t="str">
        <f t="shared" si="1"/>
        <v>4501 Abbott Dr, Omaha, NE, 68110</v>
      </c>
      <c r="H11">
        <v>1925</v>
      </c>
      <c r="I11">
        <f t="shared" ca="1" si="0"/>
        <v>100</v>
      </c>
      <c r="J11" t="s">
        <v>2467</v>
      </c>
      <c r="K11" t="str">
        <f t="shared" si="2"/>
        <v>swright</v>
      </c>
      <c r="L11" t="str">
        <f t="shared" si="3"/>
        <v>flyoma</v>
      </c>
      <c r="M11" t="s">
        <v>2337</v>
      </c>
      <c r="N11" t="s">
        <v>2397</v>
      </c>
      <c r="O11" t="s">
        <v>2524</v>
      </c>
    </row>
    <row r="12" spans="1:15" x14ac:dyDescent="0.25">
      <c r="A12" t="s">
        <v>266</v>
      </c>
      <c r="B12" t="s">
        <v>267</v>
      </c>
      <c r="C12" t="s">
        <v>2050</v>
      </c>
      <c r="D12" t="s">
        <v>2051</v>
      </c>
      <c r="E12" t="s">
        <v>2168</v>
      </c>
      <c r="F12" t="s">
        <v>2191</v>
      </c>
      <c r="G12" t="str">
        <f t="shared" si="1"/>
        <v>7770 Milton E Proby Pkwy, Colorado Springs, CO, 80916</v>
      </c>
      <c r="H12">
        <v>1927</v>
      </c>
      <c r="I12">
        <f t="shared" ca="1" si="0"/>
        <v>98</v>
      </c>
      <c r="J12" t="s">
        <v>2416</v>
      </c>
      <c r="K12" t="str">
        <f t="shared" si="2"/>
        <v>dmurphy</v>
      </c>
      <c r="L12" t="str">
        <f t="shared" si="3"/>
        <v>cosairport</v>
      </c>
      <c r="M12" t="s">
        <v>2302</v>
      </c>
      <c r="N12" t="s">
        <v>2365</v>
      </c>
      <c r="O12" t="s">
        <v>2525</v>
      </c>
    </row>
    <row r="13" spans="1:15" x14ac:dyDescent="0.25">
      <c r="A13" t="s">
        <v>17</v>
      </c>
      <c r="B13" t="s">
        <v>289</v>
      </c>
      <c r="C13" t="s">
        <v>2074</v>
      </c>
      <c r="D13" t="s">
        <v>2075</v>
      </c>
      <c r="E13" t="s">
        <v>2211</v>
      </c>
      <c r="F13" t="s">
        <v>2212</v>
      </c>
      <c r="G13" t="str">
        <f t="shared" si="1"/>
        <v>300 Rodgers Blvd, Honolulu, HI, 96819</v>
      </c>
      <c r="H13">
        <v>1927</v>
      </c>
      <c r="I13">
        <f t="shared" ca="1" si="0"/>
        <v>98</v>
      </c>
      <c r="J13" t="s">
        <v>2452</v>
      </c>
      <c r="K13" t="str">
        <f t="shared" si="2"/>
        <v>j.miller</v>
      </c>
      <c r="L13" t="str">
        <f t="shared" si="3"/>
        <v>honoluluairport</v>
      </c>
      <c r="M13" t="s">
        <v>2315</v>
      </c>
      <c r="N13" t="s">
        <v>2377</v>
      </c>
      <c r="O13" t="s">
        <v>2526</v>
      </c>
    </row>
    <row r="14" spans="1:15" x14ac:dyDescent="0.25">
      <c r="A14" t="s">
        <v>290</v>
      </c>
      <c r="B14" t="s">
        <v>291</v>
      </c>
      <c r="C14" t="s">
        <v>2076</v>
      </c>
      <c r="D14" t="s">
        <v>2077</v>
      </c>
      <c r="E14" t="s">
        <v>2172</v>
      </c>
      <c r="F14" t="s">
        <v>2213</v>
      </c>
      <c r="G14" t="str">
        <f t="shared" si="1"/>
        <v>7800 Airport Blvd, Houston, TX, 77061</v>
      </c>
      <c r="H14">
        <v>1927</v>
      </c>
      <c r="I14">
        <f t="shared" ca="1" si="0"/>
        <v>98</v>
      </c>
      <c r="J14" t="s">
        <v>2453</v>
      </c>
      <c r="K14" t="str">
        <f t="shared" si="2"/>
        <v>breed</v>
      </c>
      <c r="L14" t="str">
        <f t="shared" si="3"/>
        <v>houstonhobby</v>
      </c>
      <c r="M14" t="s">
        <v>2316</v>
      </c>
      <c r="N14" t="s">
        <v>2509</v>
      </c>
      <c r="O14" t="s">
        <v>2527</v>
      </c>
    </row>
    <row r="15" spans="1:15" x14ac:dyDescent="0.25">
      <c r="A15" t="s">
        <v>306</v>
      </c>
      <c r="B15" t="s">
        <v>307</v>
      </c>
      <c r="C15" t="s">
        <v>2098</v>
      </c>
      <c r="D15" t="s">
        <v>2099</v>
      </c>
      <c r="E15" t="s">
        <v>2232</v>
      </c>
      <c r="F15" t="s">
        <v>2233</v>
      </c>
      <c r="G15" t="str">
        <f t="shared" si="1"/>
        <v>5700 S Cicero Ave, Chicago, IL, 60638</v>
      </c>
      <c r="H15">
        <v>1927</v>
      </c>
      <c r="I15">
        <f t="shared" ca="1" si="0"/>
        <v>98</v>
      </c>
      <c r="J15" t="s">
        <v>2424</v>
      </c>
      <c r="K15" t="str">
        <f t="shared" si="2"/>
        <v>jmorgan</v>
      </c>
      <c r="L15" t="str">
        <f t="shared" si="3"/>
        <v>mdwairport</v>
      </c>
      <c r="M15" t="s">
        <v>2328</v>
      </c>
      <c r="N15" t="s">
        <v>2356</v>
      </c>
      <c r="O15" t="s">
        <v>2528</v>
      </c>
    </row>
    <row r="16" spans="1:15" x14ac:dyDescent="0.25">
      <c r="A16" t="s">
        <v>311</v>
      </c>
      <c r="B16" t="s">
        <v>312</v>
      </c>
      <c r="C16" t="s">
        <v>2104</v>
      </c>
      <c r="D16" t="s">
        <v>2105</v>
      </c>
      <c r="E16" t="s">
        <v>2236</v>
      </c>
      <c r="F16" t="s">
        <v>2237</v>
      </c>
      <c r="G16" t="str">
        <f t="shared" si="1"/>
        <v>5300 S Howell Ave, Milwaukee, WI, 53207</v>
      </c>
      <c r="H16">
        <v>1927</v>
      </c>
      <c r="I16">
        <f t="shared" ca="1" si="0"/>
        <v>98</v>
      </c>
      <c r="J16" t="s">
        <v>2426</v>
      </c>
      <c r="K16" t="str">
        <f t="shared" si="2"/>
        <v>njones</v>
      </c>
      <c r="L16" t="str">
        <f t="shared" si="3"/>
        <v>mkeairport</v>
      </c>
      <c r="M16" t="s">
        <v>2331</v>
      </c>
      <c r="N16" t="s">
        <v>2391</v>
      </c>
      <c r="O16" t="s">
        <v>2529</v>
      </c>
    </row>
    <row r="17" spans="1:15" x14ac:dyDescent="0.25">
      <c r="A17" t="s">
        <v>318</v>
      </c>
      <c r="B17" t="s">
        <v>319</v>
      </c>
      <c r="C17" t="s">
        <v>2109</v>
      </c>
      <c r="D17" t="s">
        <v>2110</v>
      </c>
      <c r="E17" t="s">
        <v>2184</v>
      </c>
      <c r="F17" t="s">
        <v>2243</v>
      </c>
      <c r="G17" t="str">
        <f t="shared" si="1"/>
        <v>1 Airport Dr, Oakland, CA, 94621</v>
      </c>
      <c r="H17">
        <v>1927</v>
      </c>
      <c r="I17">
        <f t="shared" ca="1" si="0"/>
        <v>98</v>
      </c>
      <c r="J17" t="s">
        <v>2428</v>
      </c>
      <c r="K17" t="str">
        <f t="shared" si="2"/>
        <v>mpatterson</v>
      </c>
      <c r="L17" t="str">
        <f t="shared" si="3"/>
        <v>oakairport</v>
      </c>
      <c r="M17" t="s">
        <v>2290</v>
      </c>
      <c r="N17" t="s">
        <v>2394</v>
      </c>
      <c r="O17" t="s">
        <v>2530</v>
      </c>
    </row>
    <row r="18" spans="1:15" x14ac:dyDescent="0.25">
      <c r="A18" t="s">
        <v>9</v>
      </c>
      <c r="B18" t="s">
        <v>346</v>
      </c>
      <c r="D18" t="s">
        <v>2147</v>
      </c>
      <c r="E18" t="s">
        <v>2184</v>
      </c>
      <c r="F18" t="s">
        <v>2267</v>
      </c>
      <c r="G18" t="str">
        <f t="shared" si="1"/>
        <v>San Francisco, CA, 94128</v>
      </c>
      <c r="H18">
        <v>1927</v>
      </c>
      <c r="I18">
        <f t="shared" ca="1" si="0"/>
        <v>98</v>
      </c>
      <c r="J18" t="s">
        <v>2479</v>
      </c>
      <c r="K18" t="str">
        <f t="shared" si="2"/>
        <v>j.hall</v>
      </c>
      <c r="L18" t="str">
        <f t="shared" si="3"/>
        <v>flysfo</v>
      </c>
      <c r="M18" t="s">
        <v>2347</v>
      </c>
      <c r="N18" t="s">
        <v>2384</v>
      </c>
      <c r="O18" t="s">
        <v>2531</v>
      </c>
    </row>
    <row r="19" spans="1:15" x14ac:dyDescent="0.25">
      <c r="A19" t="s">
        <v>278</v>
      </c>
      <c r="B19" t="s">
        <v>279</v>
      </c>
      <c r="C19" t="s">
        <v>2062</v>
      </c>
      <c r="D19" t="s">
        <v>2063</v>
      </c>
      <c r="E19" t="s">
        <v>2172</v>
      </c>
      <c r="F19" t="s">
        <v>2201</v>
      </c>
      <c r="G19" t="str">
        <f t="shared" si="1"/>
        <v>6701 Convair Rd, El Paso, TX, 79925</v>
      </c>
      <c r="H19">
        <v>1928</v>
      </c>
      <c r="I19">
        <f t="shared" ca="1" si="0"/>
        <v>97</v>
      </c>
      <c r="J19" t="s">
        <v>2447</v>
      </c>
      <c r="K19" t="str">
        <f t="shared" si="2"/>
        <v>sam.d</v>
      </c>
      <c r="L19" t="str">
        <f t="shared" si="3"/>
        <v>elpasoairport</v>
      </c>
      <c r="M19" t="s">
        <v>2309</v>
      </c>
      <c r="N19" t="s">
        <v>2371</v>
      </c>
      <c r="O19" t="s">
        <v>2532</v>
      </c>
    </row>
    <row r="20" spans="1:15" x14ac:dyDescent="0.25">
      <c r="A20" t="s">
        <v>281</v>
      </c>
      <c r="B20" t="s">
        <v>282</v>
      </c>
      <c r="C20" t="s">
        <v>2066</v>
      </c>
      <c r="D20" t="s">
        <v>2067</v>
      </c>
      <c r="E20" t="s">
        <v>2204</v>
      </c>
      <c r="F20" t="s">
        <v>2205</v>
      </c>
      <c r="G20" t="str">
        <f t="shared" si="1"/>
        <v>3 Brewster Rd, Newark, NJ, 07114</v>
      </c>
      <c r="H20">
        <v>1928</v>
      </c>
      <c r="I20">
        <f t="shared" ca="1" si="0"/>
        <v>97</v>
      </c>
      <c r="J20" t="s">
        <v>2449</v>
      </c>
      <c r="K20" t="str">
        <f t="shared" si="2"/>
        <v>adam.b</v>
      </c>
      <c r="L20" t="str">
        <f t="shared" si="3"/>
        <v>newarkairport</v>
      </c>
      <c r="M20" t="s">
        <v>2311</v>
      </c>
      <c r="N20" t="s">
        <v>2373</v>
      </c>
      <c r="O20" t="s">
        <v>2533</v>
      </c>
    </row>
    <row r="21" spans="1:15" x14ac:dyDescent="0.25">
      <c r="A21" t="s">
        <v>297</v>
      </c>
      <c r="B21" t="s">
        <v>298</v>
      </c>
      <c r="C21" t="s">
        <v>2085</v>
      </c>
      <c r="D21" t="s">
        <v>2086</v>
      </c>
      <c r="E21" t="s">
        <v>2211</v>
      </c>
      <c r="F21" t="s">
        <v>2220</v>
      </c>
      <c r="G21" t="str">
        <f t="shared" si="1"/>
        <v>2450 Kekuanaoa St, Hilo, HI, 96720</v>
      </c>
      <c r="H21">
        <v>1928</v>
      </c>
      <c r="I21">
        <f t="shared" ca="1" si="0"/>
        <v>97</v>
      </c>
      <c r="J21" t="s">
        <v>2457</v>
      </c>
      <c r="K21" t="str">
        <f t="shared" si="2"/>
        <v>kshaw</v>
      </c>
      <c r="L21" t="str">
        <f t="shared" si="3"/>
        <v>hiloairport</v>
      </c>
      <c r="M21" t="s">
        <v>2321</v>
      </c>
      <c r="N21" t="s">
        <v>2382</v>
      </c>
      <c r="O21" t="s">
        <v>2534</v>
      </c>
    </row>
    <row r="22" spans="1:15" x14ac:dyDescent="0.25">
      <c r="A22" t="s">
        <v>2</v>
      </c>
      <c r="B22" t="s">
        <v>310</v>
      </c>
      <c r="C22" t="s">
        <v>2102</v>
      </c>
      <c r="D22" t="s">
        <v>2103</v>
      </c>
      <c r="E22" t="s">
        <v>2207</v>
      </c>
      <c r="F22" t="s">
        <v>2235</v>
      </c>
      <c r="G22" t="str">
        <f t="shared" si="1"/>
        <v>2100 NW 42nd Ave, Miami, FL, 33142</v>
      </c>
      <c r="H22">
        <v>1928</v>
      </c>
      <c r="I22">
        <f t="shared" ca="1" si="0"/>
        <v>97</v>
      </c>
      <c r="J22" t="s">
        <v>2463</v>
      </c>
      <c r="K22" t="str">
        <f t="shared" si="2"/>
        <v>tkelly</v>
      </c>
      <c r="L22" t="str">
        <f t="shared" si="3"/>
        <v>miairport</v>
      </c>
      <c r="M22" t="s">
        <v>2330</v>
      </c>
      <c r="N22" t="s">
        <v>2510</v>
      </c>
      <c r="O22" t="s">
        <v>2535</v>
      </c>
    </row>
    <row r="23" spans="1:15" x14ac:dyDescent="0.25">
      <c r="A23" t="s">
        <v>29</v>
      </c>
      <c r="B23" t="s">
        <v>329</v>
      </c>
      <c r="C23" t="s">
        <v>2124</v>
      </c>
      <c r="D23" t="s">
        <v>2125</v>
      </c>
      <c r="E23" t="s">
        <v>2254</v>
      </c>
      <c r="F23" t="s">
        <v>2255</v>
      </c>
      <c r="G23" t="str">
        <f t="shared" si="1"/>
        <v>3400 E Sky Harbor Blvd, Phoenix, AZ, 85034</v>
      </c>
      <c r="H23">
        <v>1928</v>
      </c>
      <c r="I23">
        <f t="shared" ca="1" si="0"/>
        <v>97</v>
      </c>
      <c r="J23" t="s">
        <v>2470</v>
      </c>
      <c r="K23" t="str">
        <f t="shared" si="2"/>
        <v>vanessa.t</v>
      </c>
      <c r="L23" t="str">
        <f t="shared" si="3"/>
        <v>skyharbor</v>
      </c>
      <c r="M23" t="s">
        <v>2340</v>
      </c>
      <c r="N23" t="s">
        <v>2511</v>
      </c>
      <c r="O23" t="s">
        <v>2536</v>
      </c>
    </row>
    <row r="24" spans="1:15" x14ac:dyDescent="0.25">
      <c r="A24" t="s">
        <v>339</v>
      </c>
      <c r="B24" t="s">
        <v>2021</v>
      </c>
      <c r="C24" t="s">
        <v>2137</v>
      </c>
      <c r="D24" t="s">
        <v>2138</v>
      </c>
      <c r="E24" t="s">
        <v>2184</v>
      </c>
      <c r="F24" t="s">
        <v>2262</v>
      </c>
      <c r="G24" t="str">
        <f t="shared" si="1"/>
        <v>3225 N Harbor Dr, San Diego, CA, 92101</v>
      </c>
      <c r="H24">
        <v>1928</v>
      </c>
      <c r="I24">
        <f t="shared" ca="1" si="0"/>
        <v>97</v>
      </c>
      <c r="J24" t="s">
        <v>2433</v>
      </c>
      <c r="K24" t="str">
        <f t="shared" si="2"/>
        <v>e.white</v>
      </c>
      <c r="L24" t="str">
        <f t="shared" si="3"/>
        <v>sanairport</v>
      </c>
      <c r="M24" t="s">
        <v>2345</v>
      </c>
      <c r="N24" t="s">
        <v>2380</v>
      </c>
      <c r="O24" t="s">
        <v>2537</v>
      </c>
    </row>
    <row r="25" spans="1:15" x14ac:dyDescent="0.25">
      <c r="A25" t="s">
        <v>14</v>
      </c>
      <c r="B25" t="s">
        <v>355</v>
      </c>
      <c r="C25" t="s">
        <v>2158</v>
      </c>
      <c r="D25" t="s">
        <v>2159</v>
      </c>
      <c r="E25" t="s">
        <v>2207</v>
      </c>
      <c r="F25" t="s">
        <v>2274</v>
      </c>
      <c r="G25" t="str">
        <f t="shared" si="1"/>
        <v>4100 George J Bean Pkwy, Tampa, FL, 33607</v>
      </c>
      <c r="H25">
        <v>1928</v>
      </c>
      <c r="I25">
        <f t="shared" ca="1" si="0"/>
        <v>97</v>
      </c>
      <c r="J25" t="s">
        <v>2483</v>
      </c>
      <c r="K25" t="str">
        <f t="shared" si="2"/>
        <v>c.evans</v>
      </c>
      <c r="L25" t="str">
        <f t="shared" si="3"/>
        <v>tampaairport</v>
      </c>
      <c r="M25" t="s">
        <v>2349</v>
      </c>
      <c r="N25" t="s">
        <v>2393</v>
      </c>
      <c r="O25" t="s">
        <v>2538</v>
      </c>
    </row>
    <row r="26" spans="1:15" x14ac:dyDescent="0.25">
      <c r="A26" t="s">
        <v>22</v>
      </c>
      <c r="B26" t="s">
        <v>265</v>
      </c>
      <c r="C26" t="s">
        <v>2048</v>
      </c>
      <c r="D26" t="s">
        <v>2049</v>
      </c>
      <c r="E26" t="s">
        <v>2186</v>
      </c>
      <c r="F26" t="s">
        <v>2190</v>
      </c>
      <c r="G26" t="str">
        <f t="shared" si="1"/>
        <v>4600 International Gateway, Columbus, OH, 43219</v>
      </c>
      <c r="H26">
        <v>1929</v>
      </c>
      <c r="I26">
        <f t="shared" ca="1" si="0"/>
        <v>96</v>
      </c>
      <c r="J26" t="s">
        <v>2443</v>
      </c>
      <c r="K26" t="str">
        <f t="shared" si="2"/>
        <v>kross</v>
      </c>
      <c r="L26" t="str">
        <f t="shared" si="3"/>
        <v>columbusairport</v>
      </c>
      <c r="M26" t="s">
        <v>2301</v>
      </c>
      <c r="N26" t="s">
        <v>2364</v>
      </c>
      <c r="O26" t="s">
        <v>2539</v>
      </c>
    </row>
    <row r="27" spans="1:15" x14ac:dyDescent="0.25">
      <c r="A27" t="s">
        <v>285</v>
      </c>
      <c r="B27" t="s">
        <v>286</v>
      </c>
      <c r="C27" t="s">
        <v>2070</v>
      </c>
      <c r="D27" t="s">
        <v>2071</v>
      </c>
      <c r="E27" t="s">
        <v>2207</v>
      </c>
      <c r="F27" t="s">
        <v>2208</v>
      </c>
      <c r="G27" t="str">
        <f t="shared" si="1"/>
        <v>100 Terminal Dr, Fort Lauderdale, FL, 33315</v>
      </c>
      <c r="H27">
        <v>1929</v>
      </c>
      <c r="I27">
        <f t="shared" ca="1" si="0"/>
        <v>96</v>
      </c>
      <c r="J27" t="s">
        <v>2420</v>
      </c>
      <c r="K27" t="str">
        <f t="shared" si="2"/>
        <v>tony.r</v>
      </c>
      <c r="L27" t="str">
        <f t="shared" si="3"/>
        <v>fllairport</v>
      </c>
      <c r="M27" t="s">
        <v>2313</v>
      </c>
      <c r="N27" t="s">
        <v>2375</v>
      </c>
      <c r="O27" t="s">
        <v>2540</v>
      </c>
    </row>
    <row r="28" spans="1:15" x14ac:dyDescent="0.25">
      <c r="A28" t="s">
        <v>308</v>
      </c>
      <c r="B28" t="s">
        <v>309</v>
      </c>
      <c r="C28" t="s">
        <v>2100</v>
      </c>
      <c r="D28" t="s">
        <v>2101</v>
      </c>
      <c r="E28" t="s">
        <v>2174</v>
      </c>
      <c r="F28" t="s">
        <v>2234</v>
      </c>
      <c r="G28" t="str">
        <f t="shared" si="1"/>
        <v>2491 Winchester Rd, Memphis, TN, 38116</v>
      </c>
      <c r="H28">
        <v>1929</v>
      </c>
      <c r="I28">
        <f t="shared" ca="1" si="0"/>
        <v>96</v>
      </c>
      <c r="J28" t="s">
        <v>2425</v>
      </c>
      <c r="K28" t="str">
        <f t="shared" si="2"/>
        <v>cwatson</v>
      </c>
      <c r="L28" t="str">
        <f t="shared" si="3"/>
        <v>memairport</v>
      </c>
      <c r="M28" t="s">
        <v>2329</v>
      </c>
      <c r="N28" t="s">
        <v>2390</v>
      </c>
      <c r="O28" t="s">
        <v>2541</v>
      </c>
    </row>
    <row r="29" spans="1:15" x14ac:dyDescent="0.25">
      <c r="A29" t="s">
        <v>335</v>
      </c>
      <c r="B29" t="s">
        <v>336</v>
      </c>
      <c r="C29" t="s">
        <v>2133</v>
      </c>
      <c r="D29" t="s">
        <v>2134</v>
      </c>
      <c r="E29" t="s">
        <v>2226</v>
      </c>
      <c r="F29" t="s">
        <v>2260</v>
      </c>
      <c r="G29" t="str">
        <f t="shared" si="1"/>
        <v>2001 E Plumb Ln, Reno, NV, 89502</v>
      </c>
      <c r="H29">
        <v>1929</v>
      </c>
      <c r="I29">
        <f t="shared" ca="1" si="0"/>
        <v>96</v>
      </c>
      <c r="J29" t="s">
        <v>2474</v>
      </c>
      <c r="K29" t="str">
        <f t="shared" si="2"/>
        <v>l.allen</v>
      </c>
      <c r="L29" t="str">
        <f t="shared" si="3"/>
        <v>renoairport</v>
      </c>
      <c r="M29" t="s">
        <v>2343</v>
      </c>
      <c r="N29" t="s">
        <v>2403</v>
      </c>
      <c r="O29" t="s">
        <v>2542</v>
      </c>
    </row>
    <row r="30" spans="1:15" x14ac:dyDescent="0.25">
      <c r="A30" t="s">
        <v>276</v>
      </c>
      <c r="B30" t="s">
        <v>277</v>
      </c>
      <c r="C30" t="s">
        <v>2060</v>
      </c>
      <c r="D30" t="s">
        <v>2061</v>
      </c>
      <c r="E30" t="s">
        <v>2199</v>
      </c>
      <c r="F30" t="s">
        <v>2200</v>
      </c>
      <c r="G30" t="str">
        <f t="shared" si="1"/>
        <v>11050 W G Rogell Dr #602, Detroit, MI, 48242</v>
      </c>
      <c r="H30">
        <v>1930</v>
      </c>
      <c r="I30">
        <f t="shared" ca="1" si="0"/>
        <v>95</v>
      </c>
      <c r="J30" t="s">
        <v>2446</v>
      </c>
      <c r="K30" t="str">
        <f t="shared" si="2"/>
        <v>nperry</v>
      </c>
      <c r="L30" t="str">
        <f t="shared" si="3"/>
        <v>metroairport</v>
      </c>
      <c r="M30" t="s">
        <v>2308</v>
      </c>
      <c r="N30" t="s">
        <v>2370</v>
      </c>
      <c r="O30" t="s">
        <v>2543</v>
      </c>
    </row>
    <row r="31" spans="1:15" x14ac:dyDescent="0.25">
      <c r="A31" t="s">
        <v>32</v>
      </c>
      <c r="B31" t="s">
        <v>299</v>
      </c>
      <c r="C31" t="s">
        <v>2087</v>
      </c>
      <c r="D31" t="s">
        <v>2088</v>
      </c>
      <c r="E31" t="s">
        <v>2221</v>
      </c>
      <c r="F31" t="s">
        <v>2222</v>
      </c>
      <c r="G31" t="str">
        <f t="shared" si="1"/>
        <v>1250 E Airport Rd, Jackson, WY, 83001</v>
      </c>
      <c r="H31">
        <v>1930</v>
      </c>
      <c r="I31">
        <f t="shared" ca="1" si="0"/>
        <v>95</v>
      </c>
      <c r="J31" t="s">
        <v>2458</v>
      </c>
      <c r="K31" t="str">
        <f t="shared" si="2"/>
        <v>sbarrett</v>
      </c>
      <c r="L31" t="str">
        <f t="shared" si="3"/>
        <v>jacksonholeairport</v>
      </c>
      <c r="M31" t="s">
        <v>2322</v>
      </c>
      <c r="N31" t="s">
        <v>2383</v>
      </c>
      <c r="O31" t="s">
        <v>2544</v>
      </c>
    </row>
    <row r="32" spans="1:15" x14ac:dyDescent="0.25">
      <c r="A32" t="s">
        <v>23</v>
      </c>
      <c r="B32" t="s">
        <v>296</v>
      </c>
      <c r="C32" t="s">
        <v>2083</v>
      </c>
      <c r="D32" t="s">
        <v>2084</v>
      </c>
      <c r="E32" t="s">
        <v>2218</v>
      </c>
      <c r="F32" t="s">
        <v>2219</v>
      </c>
      <c r="G32" t="str">
        <f t="shared" si="1"/>
        <v>7800 Col. H. Weir Cook Memorial Dr, Indianapolis, IN, 46241</v>
      </c>
      <c r="H32">
        <v>1931</v>
      </c>
      <c r="I32">
        <f t="shared" ca="1" si="0"/>
        <v>94</v>
      </c>
      <c r="J32" t="s">
        <v>2421</v>
      </c>
      <c r="K32" t="str">
        <f t="shared" si="2"/>
        <v>jfranklin</v>
      </c>
      <c r="L32" t="str">
        <f t="shared" si="3"/>
        <v>indairport</v>
      </c>
      <c r="M32" t="s">
        <v>2320</v>
      </c>
      <c r="N32" t="s">
        <v>2381</v>
      </c>
      <c r="O32" t="s">
        <v>2545</v>
      </c>
    </row>
    <row r="33" spans="1:15" x14ac:dyDescent="0.25">
      <c r="A33" t="s">
        <v>27</v>
      </c>
      <c r="B33" t="s">
        <v>264</v>
      </c>
      <c r="C33" t="s">
        <v>2046</v>
      </c>
      <c r="D33" t="s">
        <v>2047</v>
      </c>
      <c r="E33" t="s">
        <v>2188</v>
      </c>
      <c r="F33" t="s">
        <v>2189</v>
      </c>
      <c r="G33" t="str">
        <f t="shared" si="1"/>
        <v>5501 Josh Birmingham Pkwy, Charlotte, NC, 28208</v>
      </c>
      <c r="H33">
        <v>1935</v>
      </c>
      <c r="I33">
        <f t="shared" ca="1" si="0"/>
        <v>90</v>
      </c>
      <c r="J33" t="s">
        <v>2415</v>
      </c>
      <c r="K33" t="str">
        <f t="shared" si="2"/>
        <v>afisher</v>
      </c>
      <c r="L33" t="str">
        <f t="shared" si="3"/>
        <v>cltairport</v>
      </c>
      <c r="M33" t="s">
        <v>2300</v>
      </c>
      <c r="N33" t="s">
        <v>2363</v>
      </c>
      <c r="O33" t="s">
        <v>2546</v>
      </c>
    </row>
    <row r="34" spans="1:15" x14ac:dyDescent="0.25">
      <c r="A34" t="s">
        <v>255</v>
      </c>
      <c r="B34" t="s">
        <v>2485</v>
      </c>
      <c r="C34" t="s">
        <v>2036</v>
      </c>
      <c r="D34" t="s">
        <v>2037</v>
      </c>
      <c r="E34" t="s">
        <v>2176</v>
      </c>
      <c r="F34" t="s">
        <v>2177</v>
      </c>
      <c r="G34" t="str">
        <f t="shared" si="1"/>
        <v>3201 W Airport Way, Boise, ID, 83705</v>
      </c>
      <c r="H34">
        <v>1936</v>
      </c>
      <c r="I34">
        <f t="shared" ref="I34:I65" ca="1" si="4">YEAR(TODAY())-H34</f>
        <v>89</v>
      </c>
      <c r="J34" t="s">
        <v>2413</v>
      </c>
      <c r="K34" t="str">
        <f t="shared" si="2"/>
        <v>angie.stewart</v>
      </c>
      <c r="L34" t="str">
        <f t="shared" si="3"/>
        <v>boiairport</v>
      </c>
      <c r="M34" t="s">
        <v>2294</v>
      </c>
      <c r="N34" t="s">
        <v>2357</v>
      </c>
      <c r="O34" t="s">
        <v>2547</v>
      </c>
    </row>
    <row r="35" spans="1:15" x14ac:dyDescent="0.25">
      <c r="A35" t="s">
        <v>313</v>
      </c>
      <c r="B35" t="s">
        <v>2020</v>
      </c>
      <c r="C35" t="s">
        <v>2106</v>
      </c>
      <c r="D35" t="s">
        <v>2107</v>
      </c>
      <c r="E35" t="s">
        <v>2184</v>
      </c>
      <c r="F35" t="s">
        <v>2238</v>
      </c>
      <c r="G35" t="str">
        <f t="shared" si="1"/>
        <v>200 Fred Kane Dr, Monterey, CA, 93940</v>
      </c>
      <c r="H35">
        <v>1936</v>
      </c>
      <c r="I35">
        <f t="shared" ca="1" si="4"/>
        <v>89</v>
      </c>
      <c r="J35" t="s">
        <v>2464</v>
      </c>
      <c r="K35" t="str">
        <f t="shared" si="2"/>
        <v>ethan.b</v>
      </c>
      <c r="L35" t="str">
        <f t="shared" si="3"/>
        <v>montereyairport</v>
      </c>
      <c r="M35" t="s">
        <v>2332</v>
      </c>
      <c r="N35" t="s">
        <v>2384</v>
      </c>
      <c r="O35" t="s">
        <v>2548</v>
      </c>
    </row>
    <row r="36" spans="1:15" x14ac:dyDescent="0.25">
      <c r="A36" t="s">
        <v>1</v>
      </c>
      <c r="B36" t="s">
        <v>326</v>
      </c>
      <c r="C36" t="s">
        <v>2118</v>
      </c>
      <c r="D36" t="s">
        <v>2119</v>
      </c>
      <c r="E36" t="s">
        <v>2207</v>
      </c>
      <c r="F36" t="s">
        <v>2250</v>
      </c>
      <c r="G36" t="str">
        <f t="shared" si="1"/>
        <v>1000 James L Turnage Blvd, West Palm Beach, FL, 33406</v>
      </c>
      <c r="H36">
        <v>1936</v>
      </c>
      <c r="I36">
        <f t="shared" ca="1" si="4"/>
        <v>89</v>
      </c>
      <c r="J36" t="s">
        <v>2430</v>
      </c>
      <c r="K36" t="str">
        <f t="shared" si="2"/>
        <v>afoster</v>
      </c>
      <c r="L36" t="str">
        <f t="shared" si="3"/>
        <v>pbiairport</v>
      </c>
      <c r="M36" t="s">
        <v>2338</v>
      </c>
      <c r="N36" t="s">
        <v>2369</v>
      </c>
      <c r="O36" t="s">
        <v>2549</v>
      </c>
    </row>
    <row r="37" spans="1:15" x14ac:dyDescent="0.25">
      <c r="A37" t="s">
        <v>24</v>
      </c>
      <c r="B37" t="s">
        <v>327</v>
      </c>
      <c r="C37" t="s">
        <v>2120</v>
      </c>
      <c r="D37" t="s">
        <v>2121</v>
      </c>
      <c r="E37" t="s">
        <v>2202</v>
      </c>
      <c r="F37" t="s">
        <v>2251</v>
      </c>
      <c r="G37" t="str">
        <f t="shared" si="1"/>
        <v>7000 NE Airport Way, Portland, OR, 97218</v>
      </c>
      <c r="H37">
        <v>1936</v>
      </c>
      <c r="I37">
        <f t="shared" ca="1" si="4"/>
        <v>89</v>
      </c>
      <c r="J37" t="s">
        <v>2431</v>
      </c>
      <c r="K37" t="str">
        <f t="shared" si="2"/>
        <v>rking</v>
      </c>
      <c r="L37" t="str">
        <f t="shared" si="3"/>
        <v>pdxairport</v>
      </c>
      <c r="M37" t="s">
        <v>2339</v>
      </c>
      <c r="N37" t="s">
        <v>2399</v>
      </c>
      <c r="O37" t="s">
        <v>2550</v>
      </c>
    </row>
    <row r="38" spans="1:15" x14ac:dyDescent="0.25">
      <c r="A38" t="s">
        <v>342</v>
      </c>
      <c r="B38" t="s">
        <v>2022</v>
      </c>
      <c r="C38" t="s">
        <v>2141</v>
      </c>
      <c r="D38" t="s">
        <v>2142</v>
      </c>
      <c r="E38" t="s">
        <v>2184</v>
      </c>
      <c r="F38" t="s">
        <v>2264</v>
      </c>
      <c r="G38" t="str">
        <f t="shared" si="1"/>
        <v>500 James Fowler Rd, Santa Barbara, CA, 93117</v>
      </c>
      <c r="H38">
        <v>1936</v>
      </c>
      <c r="I38">
        <f t="shared" ca="1" si="4"/>
        <v>89</v>
      </c>
      <c r="J38" t="s">
        <v>2476</v>
      </c>
      <c r="K38" t="str">
        <f t="shared" si="2"/>
        <v>o.walker</v>
      </c>
      <c r="L38" t="str">
        <f t="shared" si="3"/>
        <v>santabarbaraairport</v>
      </c>
      <c r="M38" t="s">
        <v>2346</v>
      </c>
      <c r="N38" t="s">
        <v>2397</v>
      </c>
      <c r="O38" t="s">
        <v>2551</v>
      </c>
    </row>
    <row r="39" spans="1:15" x14ac:dyDescent="0.25">
      <c r="A39" t="s">
        <v>6</v>
      </c>
      <c r="B39" t="s">
        <v>254</v>
      </c>
      <c r="C39" t="s">
        <v>2034</v>
      </c>
      <c r="D39" t="s">
        <v>2035</v>
      </c>
      <c r="E39" t="s">
        <v>2174</v>
      </c>
      <c r="F39" t="s">
        <v>2175</v>
      </c>
      <c r="G39" t="str">
        <f t="shared" si="1"/>
        <v>1 Terminal Dr, Nashville, TN, 37214</v>
      </c>
      <c r="H39">
        <v>1937</v>
      </c>
      <c r="I39">
        <f t="shared" ca="1" si="4"/>
        <v>88</v>
      </c>
      <c r="J39" t="s">
        <v>2438</v>
      </c>
      <c r="K39" t="str">
        <f t="shared" si="2"/>
        <v>tyler.m</v>
      </c>
      <c r="L39" t="str">
        <f t="shared" si="3"/>
        <v>bnaairport</v>
      </c>
      <c r="M39" t="s">
        <v>2293</v>
      </c>
      <c r="N39" t="s">
        <v>2356</v>
      </c>
      <c r="O39" t="s">
        <v>2552</v>
      </c>
    </row>
    <row r="40" spans="1:15" x14ac:dyDescent="0.25">
      <c r="A40" t="s">
        <v>246</v>
      </c>
      <c r="B40" t="s">
        <v>247</v>
      </c>
      <c r="C40" t="s">
        <v>2024</v>
      </c>
      <c r="D40" t="s">
        <v>2025</v>
      </c>
      <c r="E40" t="s">
        <v>2164</v>
      </c>
      <c r="F40" t="s">
        <v>2165</v>
      </c>
      <c r="G40" t="str">
        <f t="shared" si="1"/>
        <v>2200 Sunport Blvd SE, Albuquerque, NM, 87106</v>
      </c>
      <c r="H40">
        <v>1939</v>
      </c>
      <c r="I40">
        <f t="shared" ca="1" si="4"/>
        <v>86</v>
      </c>
      <c r="J40" t="s">
        <v>2410</v>
      </c>
      <c r="K40" t="str">
        <f t="shared" si="2"/>
        <v>e.rogers</v>
      </c>
      <c r="L40" t="str">
        <f t="shared" si="3"/>
        <v>abqairport</v>
      </c>
      <c r="M40" t="s">
        <v>2288</v>
      </c>
      <c r="N40" t="s">
        <v>2351</v>
      </c>
      <c r="O40" t="s">
        <v>2553</v>
      </c>
    </row>
    <row r="41" spans="1:15" x14ac:dyDescent="0.25">
      <c r="A41" t="s">
        <v>331</v>
      </c>
      <c r="B41" t="s">
        <v>332</v>
      </c>
      <c r="C41" t="s">
        <v>2128</v>
      </c>
      <c r="D41" t="s">
        <v>2129</v>
      </c>
      <c r="E41" t="s">
        <v>2184</v>
      </c>
      <c r="F41" t="s">
        <v>2257</v>
      </c>
      <c r="G41" t="str">
        <f t="shared" si="1"/>
        <v>3400 E Tahquitz Canyon Way, Palm Springs, CA, 92262</v>
      </c>
      <c r="H41">
        <v>1939</v>
      </c>
      <c r="I41">
        <f t="shared" ca="1" si="4"/>
        <v>86</v>
      </c>
      <c r="J41" t="s">
        <v>2472</v>
      </c>
      <c r="K41" t="str">
        <f t="shared" si="2"/>
        <v>bnash</v>
      </c>
      <c r="L41" t="str">
        <f t="shared" si="3"/>
        <v>palmspringsairport</v>
      </c>
      <c r="M41" t="s">
        <v>2341</v>
      </c>
      <c r="N41" t="s">
        <v>2402</v>
      </c>
      <c r="O41" t="s">
        <v>2554</v>
      </c>
    </row>
    <row r="42" spans="1:15" x14ac:dyDescent="0.25">
      <c r="A42" t="s">
        <v>343</v>
      </c>
      <c r="B42" t="s">
        <v>2023</v>
      </c>
      <c r="C42" t="s">
        <v>2143</v>
      </c>
      <c r="D42" t="s">
        <v>2144</v>
      </c>
      <c r="E42" t="s">
        <v>2184</v>
      </c>
      <c r="F42" t="s">
        <v>2265</v>
      </c>
      <c r="G42" t="str">
        <f t="shared" si="1"/>
        <v>975 Airport Dr, San Luis Obispo, CA, 93401</v>
      </c>
      <c r="H42">
        <v>1939</v>
      </c>
      <c r="I42">
        <f t="shared" ca="1" si="4"/>
        <v>86</v>
      </c>
      <c r="J42" t="s">
        <v>2477</v>
      </c>
      <c r="K42" t="str">
        <f t="shared" si="2"/>
        <v>r.turner</v>
      </c>
      <c r="L42" t="str">
        <f t="shared" si="3"/>
        <v>sloregional</v>
      </c>
      <c r="M42" t="s">
        <v>2301</v>
      </c>
      <c r="N42" t="s">
        <v>2369</v>
      </c>
      <c r="O42" t="s">
        <v>2555</v>
      </c>
    </row>
    <row r="43" spans="1:15" x14ac:dyDescent="0.25">
      <c r="A43" t="s">
        <v>287</v>
      </c>
      <c r="B43" t="s">
        <v>288</v>
      </c>
      <c r="C43" t="s">
        <v>2072</v>
      </c>
      <c r="D43" t="s">
        <v>2073</v>
      </c>
      <c r="E43" t="s">
        <v>2209</v>
      </c>
      <c r="F43" t="s">
        <v>2210</v>
      </c>
      <c r="G43" t="str">
        <f t="shared" si="1"/>
        <v>9000 W Airport Dr, Spokane, WA, 99224</v>
      </c>
      <c r="H43">
        <v>1940</v>
      </c>
      <c r="I43">
        <f t="shared" ca="1" si="4"/>
        <v>85</v>
      </c>
      <c r="J43" t="s">
        <v>2451</v>
      </c>
      <c r="K43" t="str">
        <f t="shared" si="2"/>
        <v>kcooper</v>
      </c>
      <c r="L43" t="str">
        <f t="shared" si="3"/>
        <v>spokaneairport</v>
      </c>
      <c r="M43" t="s">
        <v>2314</v>
      </c>
      <c r="N43" t="s">
        <v>2376</v>
      </c>
      <c r="O43" t="s">
        <v>2556</v>
      </c>
    </row>
    <row r="44" spans="1:15" x14ac:dyDescent="0.25">
      <c r="A44" t="s">
        <v>28</v>
      </c>
      <c r="B44" t="s">
        <v>328</v>
      </c>
      <c r="C44" t="s">
        <v>2122</v>
      </c>
      <c r="D44" t="s">
        <v>2123</v>
      </c>
      <c r="E44" t="s">
        <v>2252</v>
      </c>
      <c r="F44" t="s">
        <v>2253</v>
      </c>
      <c r="G44" t="str">
        <f t="shared" si="1"/>
        <v>8000 Essington Ave, Philadelphia, PA, 19153</v>
      </c>
      <c r="H44">
        <v>1940</v>
      </c>
      <c r="I44">
        <f t="shared" ca="1" si="4"/>
        <v>85</v>
      </c>
      <c r="J44" t="s">
        <v>2469</v>
      </c>
      <c r="K44" t="str">
        <f t="shared" si="2"/>
        <v>jbailey</v>
      </c>
      <c r="L44" t="str">
        <f t="shared" si="3"/>
        <v>phl</v>
      </c>
      <c r="M44" t="s">
        <v>2324</v>
      </c>
      <c r="N44" t="s">
        <v>2400</v>
      </c>
      <c r="O44" t="s">
        <v>2557</v>
      </c>
    </row>
    <row r="45" spans="1:15" x14ac:dyDescent="0.25">
      <c r="A45" t="s">
        <v>333</v>
      </c>
      <c r="B45" t="s">
        <v>2486</v>
      </c>
      <c r="C45" t="s">
        <v>2130</v>
      </c>
      <c r="D45" t="s">
        <v>2131</v>
      </c>
      <c r="E45" t="s">
        <v>2202</v>
      </c>
      <c r="F45" t="s">
        <v>2258</v>
      </c>
      <c r="G45" t="str">
        <f t="shared" si="1"/>
        <v>2522 SE Jesse Butler Cir, Redmond, OR, 97756</v>
      </c>
      <c r="H45">
        <v>1940</v>
      </c>
      <c r="I45">
        <f t="shared" ca="1" si="4"/>
        <v>85</v>
      </c>
      <c r="J45" t="s">
        <v>2473</v>
      </c>
      <c r="K45" t="str">
        <f t="shared" si="2"/>
        <v>m.harris</v>
      </c>
      <c r="L45" t="str">
        <f t="shared" si="3"/>
        <v>redmondairport</v>
      </c>
      <c r="M45" t="s">
        <v>2342</v>
      </c>
      <c r="N45" t="s">
        <v>2374</v>
      </c>
      <c r="O45" t="s">
        <v>2558</v>
      </c>
    </row>
    <row r="46" spans="1:15" x14ac:dyDescent="0.25">
      <c r="A46" t="s">
        <v>18</v>
      </c>
      <c r="B46" t="s">
        <v>272</v>
      </c>
      <c r="C46" t="s">
        <v>2055</v>
      </c>
      <c r="D46" t="s">
        <v>2056</v>
      </c>
      <c r="E46" t="s">
        <v>2195</v>
      </c>
      <c r="F46" t="s">
        <v>2196</v>
      </c>
      <c r="G46" t="str">
        <f t="shared" si="1"/>
        <v>2401 Smith Blvd, Arlington, VA, 22202</v>
      </c>
      <c r="H46">
        <v>1941</v>
      </c>
      <c r="I46">
        <f t="shared" ca="1" si="4"/>
        <v>84</v>
      </c>
      <c r="J46" t="s">
        <v>2418</v>
      </c>
      <c r="K46" t="str">
        <f t="shared" si="2"/>
        <v>olivia.m</v>
      </c>
      <c r="L46" t="str">
        <f t="shared" si="3"/>
        <v>dcaairport</v>
      </c>
      <c r="M46" t="s">
        <v>2305</v>
      </c>
      <c r="N46" t="s">
        <v>2367</v>
      </c>
      <c r="O46" t="s">
        <v>2559</v>
      </c>
    </row>
    <row r="47" spans="1:15" x14ac:dyDescent="0.25">
      <c r="A47" t="s">
        <v>337</v>
      </c>
      <c r="B47" t="s">
        <v>338</v>
      </c>
      <c r="C47" t="s">
        <v>2135</v>
      </c>
      <c r="D47" t="s">
        <v>2136</v>
      </c>
      <c r="E47" t="s">
        <v>2164</v>
      </c>
      <c r="F47" t="s">
        <v>2261</v>
      </c>
      <c r="G47" t="str">
        <f t="shared" si="1"/>
        <v>121 Aviation Dr, Santa Fe, NM, 87507</v>
      </c>
      <c r="H47">
        <v>1941</v>
      </c>
      <c r="I47">
        <f t="shared" ca="1" si="4"/>
        <v>84</v>
      </c>
      <c r="J47" t="s">
        <v>2475</v>
      </c>
      <c r="K47" t="str">
        <f t="shared" si="2"/>
        <v>c.jenkins</v>
      </c>
      <c r="L47" t="str">
        <f t="shared" si="3"/>
        <v>santafeairport</v>
      </c>
      <c r="M47" t="s">
        <v>2344</v>
      </c>
      <c r="N47" t="s">
        <v>2372</v>
      </c>
      <c r="O47" t="s">
        <v>2560</v>
      </c>
    </row>
    <row r="48" spans="1:15" x14ac:dyDescent="0.25">
      <c r="A48" t="s">
        <v>340</v>
      </c>
      <c r="B48" t="s">
        <v>341</v>
      </c>
      <c r="C48" t="s">
        <v>2139</v>
      </c>
      <c r="D48" t="s">
        <v>2140</v>
      </c>
      <c r="E48" t="s">
        <v>2172</v>
      </c>
      <c r="F48" t="s">
        <v>2263</v>
      </c>
      <c r="G48" t="str">
        <f t="shared" si="1"/>
        <v>9800 Airport Blvd, San Antonio, TX, 78216</v>
      </c>
      <c r="H48">
        <v>1941</v>
      </c>
      <c r="I48">
        <f t="shared" ca="1" si="4"/>
        <v>84</v>
      </c>
      <c r="J48" t="s">
        <v>2434</v>
      </c>
      <c r="K48" t="str">
        <f t="shared" si="2"/>
        <v>n.gray</v>
      </c>
      <c r="L48" t="str">
        <f t="shared" si="3"/>
        <v>satairport</v>
      </c>
      <c r="M48" t="s">
        <v>2335</v>
      </c>
      <c r="N48" t="s">
        <v>2404</v>
      </c>
      <c r="O48" t="s">
        <v>2561</v>
      </c>
    </row>
    <row r="49" spans="1:15" x14ac:dyDescent="0.25">
      <c r="A49" t="s">
        <v>259</v>
      </c>
      <c r="B49" t="s">
        <v>2016</v>
      </c>
      <c r="C49" t="s">
        <v>2042</v>
      </c>
      <c r="D49" t="s">
        <v>2282</v>
      </c>
      <c r="E49" t="s">
        <v>2182</v>
      </c>
      <c r="F49" t="s">
        <v>2183</v>
      </c>
      <c r="G49" t="str">
        <f t="shared" si="1"/>
        <v>850 Gallatin Field Rd, Bozeman, MT, 59714</v>
      </c>
      <c r="H49">
        <v>1942</v>
      </c>
      <c r="I49">
        <f t="shared" ca="1" si="4"/>
        <v>83</v>
      </c>
      <c r="J49" t="s">
        <v>2441</v>
      </c>
      <c r="K49" t="str">
        <f t="shared" si="2"/>
        <v>rphillips</v>
      </c>
      <c r="L49" t="str">
        <f t="shared" si="3"/>
        <v>bozemanairport</v>
      </c>
      <c r="M49" t="s">
        <v>2297</v>
      </c>
      <c r="N49" t="s">
        <v>2360</v>
      </c>
      <c r="O49" t="s">
        <v>2562</v>
      </c>
    </row>
    <row r="50" spans="1:15" x14ac:dyDescent="0.25">
      <c r="A50" t="s">
        <v>15</v>
      </c>
      <c r="B50" t="s">
        <v>301</v>
      </c>
      <c r="C50" t="s">
        <v>2090</v>
      </c>
      <c r="D50" t="s">
        <v>2091</v>
      </c>
      <c r="E50" t="s">
        <v>2226</v>
      </c>
      <c r="F50" t="s">
        <v>2227</v>
      </c>
      <c r="G50" t="str">
        <f t="shared" si="1"/>
        <v>5757 Wayne Newton Blvd, Las Vegas, NV, 89119</v>
      </c>
      <c r="H50">
        <v>1942</v>
      </c>
      <c r="I50">
        <f t="shared" ca="1" si="4"/>
        <v>83</v>
      </c>
      <c r="J50" t="s">
        <v>2423</v>
      </c>
      <c r="K50" t="str">
        <f t="shared" si="2"/>
        <v>jcollins</v>
      </c>
      <c r="L50" t="str">
        <f t="shared" si="3"/>
        <v>lasairport</v>
      </c>
      <c r="M50" t="s">
        <v>2324</v>
      </c>
      <c r="N50" t="s">
        <v>2386</v>
      </c>
      <c r="O50" t="s">
        <v>2563</v>
      </c>
    </row>
    <row r="51" spans="1:15" x14ac:dyDescent="0.25">
      <c r="A51" t="s">
        <v>280</v>
      </c>
      <c r="B51" t="s">
        <v>2017</v>
      </c>
      <c r="C51" t="s">
        <v>2064</v>
      </c>
      <c r="D51" t="s">
        <v>2065</v>
      </c>
      <c r="E51" t="s">
        <v>2202</v>
      </c>
      <c r="F51" t="s">
        <v>2203</v>
      </c>
      <c r="G51" t="str">
        <f t="shared" si="1"/>
        <v>28801 Douglas Dr, Eugene, OR, 97402</v>
      </c>
      <c r="H51">
        <v>1943</v>
      </c>
      <c r="I51">
        <f t="shared" ca="1" si="4"/>
        <v>82</v>
      </c>
      <c r="J51" t="s">
        <v>2448</v>
      </c>
      <c r="K51" t="str">
        <f t="shared" si="2"/>
        <v>g.ramirez</v>
      </c>
      <c r="L51" t="str">
        <f t="shared" si="3"/>
        <v>flyeug</v>
      </c>
      <c r="M51" t="s">
        <v>2310</v>
      </c>
      <c r="N51" t="s">
        <v>2372</v>
      </c>
      <c r="O51" t="s">
        <v>2564</v>
      </c>
    </row>
    <row r="52" spans="1:15" x14ac:dyDescent="0.25">
      <c r="A52" t="s">
        <v>31</v>
      </c>
      <c r="B52" t="s">
        <v>334</v>
      </c>
      <c r="C52" t="s">
        <v>2132</v>
      </c>
      <c r="D52" t="s">
        <v>2276</v>
      </c>
      <c r="E52" t="s">
        <v>2188</v>
      </c>
      <c r="F52" t="s">
        <v>2259</v>
      </c>
      <c r="G52" t="str">
        <f t="shared" si="1"/>
        <v>2400 John Brantley Blvd, Raleigh, NC, 27560</v>
      </c>
      <c r="H52">
        <v>1943</v>
      </c>
      <c r="I52">
        <f t="shared" ca="1" si="4"/>
        <v>82</v>
      </c>
      <c r="J52" t="s">
        <v>2432</v>
      </c>
      <c r="K52" t="str">
        <f t="shared" si="2"/>
        <v>bparker</v>
      </c>
      <c r="L52" t="str">
        <f t="shared" si="3"/>
        <v>rduairport</v>
      </c>
      <c r="M52" t="s">
        <v>2341</v>
      </c>
      <c r="N52" t="s">
        <v>2396</v>
      </c>
      <c r="O52" t="s">
        <v>2565</v>
      </c>
    </row>
    <row r="53" spans="1:15" x14ac:dyDescent="0.25">
      <c r="A53" t="s">
        <v>344</v>
      </c>
      <c r="B53" t="s">
        <v>345</v>
      </c>
      <c r="C53" t="s">
        <v>2145</v>
      </c>
      <c r="D53" t="s">
        <v>2146</v>
      </c>
      <c r="E53" t="s">
        <v>2209</v>
      </c>
      <c r="F53" t="s">
        <v>2266</v>
      </c>
      <c r="G53" t="str">
        <f t="shared" si="1"/>
        <v>17801 International Blvd, Seattle, WA, 98158</v>
      </c>
      <c r="H53">
        <v>1944</v>
      </c>
      <c r="I53">
        <f t="shared" ca="1" si="4"/>
        <v>81</v>
      </c>
      <c r="J53" t="s">
        <v>2478</v>
      </c>
      <c r="K53" t="str">
        <f t="shared" si="2"/>
        <v>k.edwards</v>
      </c>
      <c r="L53" t="str">
        <f t="shared" si="3"/>
        <v>sea-tac</v>
      </c>
      <c r="M53" t="s">
        <v>2339</v>
      </c>
      <c r="N53" t="s">
        <v>2376</v>
      </c>
      <c r="O53" t="s">
        <v>2566</v>
      </c>
    </row>
    <row r="54" spans="1:15" x14ac:dyDescent="0.25">
      <c r="A54" t="s">
        <v>347</v>
      </c>
      <c r="B54" t="s">
        <v>348</v>
      </c>
      <c r="C54" t="s">
        <v>2148</v>
      </c>
      <c r="D54" t="s">
        <v>2149</v>
      </c>
      <c r="E54" t="s">
        <v>2184</v>
      </c>
      <c r="F54" t="s">
        <v>2268</v>
      </c>
      <c r="G54" t="str">
        <f t="shared" si="1"/>
        <v>1701 Airport Blvd, San Jose, CA, 95110</v>
      </c>
      <c r="H54">
        <v>1945</v>
      </c>
      <c r="I54">
        <f t="shared" ca="1" si="4"/>
        <v>80</v>
      </c>
      <c r="J54" t="s">
        <v>2435</v>
      </c>
      <c r="K54" t="str">
        <f t="shared" si="2"/>
        <v>s.campbell</v>
      </c>
      <c r="L54" t="str">
        <f t="shared" si="3"/>
        <v>sjcairport</v>
      </c>
      <c r="M54" t="s">
        <v>2331</v>
      </c>
      <c r="N54" t="s">
        <v>2405</v>
      </c>
      <c r="O54" t="s">
        <v>2567</v>
      </c>
    </row>
    <row r="55" spans="1:15" x14ac:dyDescent="0.25">
      <c r="A55" t="s">
        <v>250</v>
      </c>
      <c r="B55" t="s">
        <v>251</v>
      </c>
      <c r="C55" t="s">
        <v>2028</v>
      </c>
      <c r="D55" t="s">
        <v>2029</v>
      </c>
      <c r="E55" t="s">
        <v>2168</v>
      </c>
      <c r="F55" t="s">
        <v>2169</v>
      </c>
      <c r="G55" t="str">
        <f t="shared" si="1"/>
        <v>233 E Airport Rd, Aspen, CO, 81611</v>
      </c>
      <c r="H55">
        <v>1946</v>
      </c>
      <c r="I55">
        <f t="shared" ca="1" si="4"/>
        <v>79</v>
      </c>
      <c r="J55" t="s">
        <v>2285</v>
      </c>
      <c r="K55" t="str">
        <f t="shared" si="2"/>
        <v>megan.ward</v>
      </c>
      <c r="L55" t="str">
        <f t="shared" si="3"/>
        <v>aspenairport</v>
      </c>
      <c r="M55" t="s">
        <v>2290</v>
      </c>
      <c r="N55" t="s">
        <v>2353</v>
      </c>
      <c r="O55" t="s">
        <v>2568</v>
      </c>
    </row>
    <row r="56" spans="1:15" x14ac:dyDescent="0.25">
      <c r="A56" t="s">
        <v>316</v>
      </c>
      <c r="B56" t="s">
        <v>317</v>
      </c>
      <c r="C56" t="s">
        <v>2034</v>
      </c>
      <c r="D56" t="s">
        <v>2277</v>
      </c>
      <c r="E56" t="s">
        <v>2241</v>
      </c>
      <c r="F56" t="s">
        <v>2242</v>
      </c>
      <c r="G56" t="str">
        <f t="shared" si="1"/>
        <v>1 Terminal Dr, New Orleans, LA, 70062</v>
      </c>
      <c r="H56">
        <v>1946</v>
      </c>
      <c r="I56">
        <f t="shared" ca="1" si="4"/>
        <v>79</v>
      </c>
      <c r="J56" t="s">
        <v>2465</v>
      </c>
      <c r="K56" t="str">
        <f t="shared" si="2"/>
        <v>jbrooks</v>
      </c>
      <c r="L56" t="str">
        <f t="shared" si="3"/>
        <v>flymsy</v>
      </c>
      <c r="M56" t="s">
        <v>2334</v>
      </c>
      <c r="N56" t="s">
        <v>2393</v>
      </c>
      <c r="O56" t="s">
        <v>2569</v>
      </c>
    </row>
    <row r="57" spans="1:15" x14ac:dyDescent="0.25">
      <c r="A57" t="s">
        <v>353</v>
      </c>
      <c r="B57" t="s">
        <v>2487</v>
      </c>
      <c r="C57" t="s">
        <v>2154</v>
      </c>
      <c r="D57" t="s">
        <v>2155</v>
      </c>
      <c r="E57" t="s">
        <v>2184</v>
      </c>
      <c r="F57" t="s">
        <v>2272</v>
      </c>
      <c r="G57" t="str">
        <f t="shared" si="1"/>
        <v>3249 Terminal Dr, Santa Maria, CA, 93455</v>
      </c>
      <c r="H57">
        <v>1946</v>
      </c>
      <c r="I57">
        <f t="shared" ca="1" si="4"/>
        <v>79</v>
      </c>
      <c r="J57" t="s">
        <v>2481</v>
      </c>
      <c r="K57" t="str">
        <f t="shared" si="2"/>
        <v>l.scott</v>
      </c>
      <c r="L57" t="str">
        <f t="shared" si="3"/>
        <v>santamariaairport</v>
      </c>
      <c r="M57" t="s">
        <v>2348</v>
      </c>
      <c r="N57" t="s">
        <v>2377</v>
      </c>
      <c r="O57" t="s">
        <v>2570</v>
      </c>
    </row>
    <row r="58" spans="1:15" x14ac:dyDescent="0.25">
      <c r="A58" t="s">
        <v>268</v>
      </c>
      <c r="B58" t="s">
        <v>269</v>
      </c>
      <c r="C58" t="s">
        <v>2052</v>
      </c>
      <c r="D58" t="s">
        <v>2281</v>
      </c>
      <c r="E58" t="s">
        <v>2192</v>
      </c>
      <c r="F58" t="s">
        <v>2193</v>
      </c>
      <c r="G58" t="str">
        <f t="shared" si="1"/>
        <v>3087 Terminal Dr, Convington, KY, 41048</v>
      </c>
      <c r="H58">
        <v>1947</v>
      </c>
      <c r="I58">
        <f t="shared" ca="1" si="4"/>
        <v>78</v>
      </c>
      <c r="J58" t="s">
        <v>2444</v>
      </c>
      <c r="K58" t="str">
        <f t="shared" si="2"/>
        <v>mark.h</v>
      </c>
      <c r="L58" t="str">
        <f t="shared" si="3"/>
        <v>cvgairport</v>
      </c>
      <c r="M58" t="s">
        <v>2303</v>
      </c>
      <c r="N58" t="s">
        <v>2366</v>
      </c>
      <c r="O58" t="s">
        <v>2571</v>
      </c>
    </row>
    <row r="59" spans="1:15" x14ac:dyDescent="0.25">
      <c r="A59" t="s">
        <v>283</v>
      </c>
      <c r="B59" t="s">
        <v>284</v>
      </c>
      <c r="C59" t="s">
        <v>2068</v>
      </c>
      <c r="D59" t="s">
        <v>2069</v>
      </c>
      <c r="E59" t="s">
        <v>2184</v>
      </c>
      <c r="F59" t="s">
        <v>2206</v>
      </c>
      <c r="G59" t="str">
        <f t="shared" si="1"/>
        <v>5175 E Clinton Way, Fresno, CA, 93727</v>
      </c>
      <c r="H59">
        <v>1948</v>
      </c>
      <c r="I59">
        <f t="shared" ca="1" si="4"/>
        <v>77</v>
      </c>
      <c r="J59" t="s">
        <v>2450</v>
      </c>
      <c r="K59" t="str">
        <f t="shared" si="2"/>
        <v>dmitchell</v>
      </c>
      <c r="L59" t="str">
        <f t="shared" si="3"/>
        <v>flyfresno</v>
      </c>
      <c r="M59" t="s">
        <v>2312</v>
      </c>
      <c r="N59" t="s">
        <v>2374</v>
      </c>
      <c r="O59" t="s">
        <v>2572</v>
      </c>
    </row>
    <row r="60" spans="1:15" x14ac:dyDescent="0.25">
      <c r="A60" t="s">
        <v>12</v>
      </c>
      <c r="B60" t="s">
        <v>2019</v>
      </c>
      <c r="D60" t="s">
        <v>2279</v>
      </c>
      <c r="E60" t="s">
        <v>2223</v>
      </c>
      <c r="F60" t="s">
        <v>2224</v>
      </c>
      <c r="G60" t="str">
        <f t="shared" si="1"/>
        <v>New York, NY, 11430</v>
      </c>
      <c r="H60">
        <v>1948</v>
      </c>
      <c r="I60">
        <f t="shared" ca="1" si="4"/>
        <v>77</v>
      </c>
      <c r="J60" t="s">
        <v>2422</v>
      </c>
      <c r="K60" t="str">
        <f t="shared" si="2"/>
        <v>d.bennett</v>
      </c>
      <c r="L60" t="str">
        <f t="shared" si="3"/>
        <v>jfkairport</v>
      </c>
      <c r="M60" t="s">
        <v>2323</v>
      </c>
      <c r="N60" t="s">
        <v>2384</v>
      </c>
      <c r="O60" t="s">
        <v>2573</v>
      </c>
    </row>
    <row r="61" spans="1:15" x14ac:dyDescent="0.25">
      <c r="A61" t="s">
        <v>257</v>
      </c>
      <c r="B61" t="s">
        <v>258</v>
      </c>
      <c r="C61" t="s">
        <v>2040</v>
      </c>
      <c r="D61" t="s">
        <v>2041</v>
      </c>
      <c r="E61" t="s">
        <v>2180</v>
      </c>
      <c r="F61" t="s">
        <v>2181</v>
      </c>
      <c r="G61" t="str">
        <f t="shared" si="1"/>
        <v>7050 Friendship Rd, Baltimore, MD, 21240</v>
      </c>
      <c r="H61">
        <v>1950</v>
      </c>
      <c r="I61">
        <f t="shared" ca="1" si="4"/>
        <v>75</v>
      </c>
      <c r="J61" t="s">
        <v>2440</v>
      </c>
      <c r="K61" t="str">
        <f t="shared" si="2"/>
        <v>jhoward</v>
      </c>
      <c r="L61" t="str">
        <f t="shared" si="3"/>
        <v>bwiairport</v>
      </c>
      <c r="M61" t="s">
        <v>2296</v>
      </c>
      <c r="N61" t="s">
        <v>2359</v>
      </c>
      <c r="O61" t="s">
        <v>2574</v>
      </c>
    </row>
    <row r="62" spans="1:15" x14ac:dyDescent="0.25">
      <c r="A62" t="s">
        <v>21</v>
      </c>
      <c r="B62" t="s">
        <v>302</v>
      </c>
      <c r="C62" t="s">
        <v>2092</v>
      </c>
      <c r="D62" t="s">
        <v>2093</v>
      </c>
      <c r="E62" t="s">
        <v>2211</v>
      </c>
      <c r="F62" t="s">
        <v>2228</v>
      </c>
      <c r="G62" t="str">
        <f t="shared" si="1"/>
        <v>3901 Mokulele Loop, Lihue, HI, 96766</v>
      </c>
      <c r="H62">
        <v>1950</v>
      </c>
      <c r="I62">
        <f t="shared" ca="1" si="4"/>
        <v>75</v>
      </c>
      <c r="J62" t="s">
        <v>2460</v>
      </c>
      <c r="K62" t="str">
        <f t="shared" si="2"/>
        <v>monica.f</v>
      </c>
      <c r="L62" t="str">
        <f t="shared" si="3"/>
        <v>lihueairport</v>
      </c>
      <c r="M62" t="s">
        <v>2325</v>
      </c>
      <c r="N62" t="s">
        <v>2387</v>
      </c>
      <c r="O62" t="s">
        <v>2575</v>
      </c>
    </row>
    <row r="63" spans="1:15" x14ac:dyDescent="0.25">
      <c r="A63" t="s">
        <v>248</v>
      </c>
      <c r="B63" t="s">
        <v>249</v>
      </c>
      <c r="C63" t="s">
        <v>2026</v>
      </c>
      <c r="D63" t="s">
        <v>2027</v>
      </c>
      <c r="E63" t="s">
        <v>2166</v>
      </c>
      <c r="F63" t="s">
        <v>2167</v>
      </c>
      <c r="G63" t="str">
        <f t="shared" si="1"/>
        <v>5000 W International Airport Rd, Anchorage, AK, 99502</v>
      </c>
      <c r="H63">
        <v>1951</v>
      </c>
      <c r="I63">
        <f t="shared" ca="1" si="4"/>
        <v>74</v>
      </c>
      <c r="J63" t="s">
        <v>2411</v>
      </c>
      <c r="K63" t="str">
        <f t="shared" si="2"/>
        <v>sprice</v>
      </c>
      <c r="L63" t="str">
        <f t="shared" si="3"/>
        <v>ancairport</v>
      </c>
      <c r="M63" t="s">
        <v>2289</v>
      </c>
      <c r="N63" t="s">
        <v>2352</v>
      </c>
      <c r="O63" t="s">
        <v>2576</v>
      </c>
    </row>
    <row r="64" spans="1:15" x14ac:dyDescent="0.25">
      <c r="A64" t="s">
        <v>20</v>
      </c>
      <c r="B64" t="s">
        <v>320</v>
      </c>
      <c r="C64" t="s">
        <v>2111</v>
      </c>
      <c r="D64" t="s">
        <v>2112</v>
      </c>
      <c r="E64" t="s">
        <v>2211</v>
      </c>
      <c r="F64" t="s">
        <v>2244</v>
      </c>
      <c r="G64" t="str">
        <f t="shared" si="1"/>
        <v>1 Keolani Pl, Kahului, HI, 96732</v>
      </c>
      <c r="H64">
        <v>1952</v>
      </c>
      <c r="I64">
        <f t="shared" ca="1" si="4"/>
        <v>73</v>
      </c>
      <c r="J64" t="s">
        <v>2466</v>
      </c>
      <c r="K64" t="str">
        <f t="shared" si="2"/>
        <v>d.moore</v>
      </c>
      <c r="L64" t="str">
        <f t="shared" si="3"/>
        <v>kahuluiairport</v>
      </c>
      <c r="M64" t="s">
        <v>2335</v>
      </c>
      <c r="N64" t="s">
        <v>2395</v>
      </c>
      <c r="O64" t="s">
        <v>2577</v>
      </c>
    </row>
    <row r="65" spans="1:15" x14ac:dyDescent="0.25">
      <c r="A65" t="s">
        <v>30</v>
      </c>
      <c r="B65" t="s">
        <v>330</v>
      </c>
      <c r="C65" t="s">
        <v>2126</v>
      </c>
      <c r="D65" t="s">
        <v>2127</v>
      </c>
      <c r="E65" t="s">
        <v>2252</v>
      </c>
      <c r="F65" t="s">
        <v>2256</v>
      </c>
      <c r="G65" t="str">
        <f t="shared" si="1"/>
        <v>1000 Airport Blvd, Pittsburgh, PA, 15231</v>
      </c>
      <c r="H65">
        <v>1952</v>
      </c>
      <c r="I65">
        <f t="shared" ca="1" si="4"/>
        <v>73</v>
      </c>
      <c r="J65" t="s">
        <v>2471</v>
      </c>
      <c r="K65" t="str">
        <f t="shared" si="2"/>
        <v>mlawson</v>
      </c>
      <c r="L65" t="str">
        <f t="shared" si="3"/>
        <v>flypittsburgh</v>
      </c>
      <c r="M65" t="s">
        <v>2303</v>
      </c>
      <c r="N65" t="s">
        <v>2401</v>
      </c>
      <c r="O65" t="s">
        <v>2516</v>
      </c>
    </row>
    <row r="66" spans="1:15" x14ac:dyDescent="0.25">
      <c r="A66" t="s">
        <v>295</v>
      </c>
      <c r="B66" t="s">
        <v>2018</v>
      </c>
      <c r="C66" t="s">
        <v>2081</v>
      </c>
      <c r="D66" t="s">
        <v>2082</v>
      </c>
      <c r="E66" t="s">
        <v>2216</v>
      </c>
      <c r="F66" t="s">
        <v>2217</v>
      </c>
      <c r="G66" t="str">
        <f t="shared" si="1"/>
        <v>2277 Eisenhower Airport Pkwy, Wichita, KS, 67209</v>
      </c>
      <c r="H66">
        <v>1954</v>
      </c>
      <c r="I66">
        <f t="shared" ref="I66:I77" ca="1" si="5">YEAR(TODAY())-H66</f>
        <v>71</v>
      </c>
      <c r="J66" t="s">
        <v>2456</v>
      </c>
      <c r="K66" t="str">
        <f t="shared" si="2"/>
        <v>c.simmons</v>
      </c>
      <c r="L66" t="str">
        <f t="shared" si="3"/>
        <v>flywichita</v>
      </c>
      <c r="M66" t="s">
        <v>2319</v>
      </c>
      <c r="N66" t="s">
        <v>2380</v>
      </c>
      <c r="O66" t="s">
        <v>2578</v>
      </c>
    </row>
    <row r="67" spans="1:15" x14ac:dyDescent="0.25">
      <c r="A67" t="s">
        <v>4</v>
      </c>
      <c r="B67" t="s">
        <v>325</v>
      </c>
      <c r="C67" t="s">
        <v>2117</v>
      </c>
      <c r="D67" t="s">
        <v>2099</v>
      </c>
      <c r="E67" t="s">
        <v>2232</v>
      </c>
      <c r="F67" t="s">
        <v>2249</v>
      </c>
      <c r="G67" t="str">
        <f t="shared" ref="G67:G77" si="6">_xlfn.TEXTJOIN(", ",TRUE,C67:F67)</f>
        <v>10000 W O'Hare Ave, Chicago, IL, 60666</v>
      </c>
      <c r="H67">
        <v>1955</v>
      </c>
      <c r="I67">
        <f t="shared" ca="1" si="5"/>
        <v>70</v>
      </c>
      <c r="J67" t="s">
        <v>2468</v>
      </c>
      <c r="K67" t="str">
        <f t="shared" ref="K67:K77" si="7">_xlfn.TEXTBEFORE(J67,"@")</f>
        <v>emily.h</v>
      </c>
      <c r="L67" t="str">
        <f t="shared" ref="L67:L77" si="8">_xlfn.TEXTBEFORE(_xlfn.TEXTAFTER(J67,"@"),".")</f>
        <v>ohare</v>
      </c>
      <c r="M67" t="s">
        <v>2288</v>
      </c>
      <c r="N67" t="s">
        <v>2398</v>
      </c>
      <c r="O67" t="s">
        <v>2579</v>
      </c>
    </row>
    <row r="68" spans="1:15" x14ac:dyDescent="0.25">
      <c r="A68" t="s">
        <v>260</v>
      </c>
      <c r="B68" t="s">
        <v>261</v>
      </c>
      <c r="C68" t="s">
        <v>2043</v>
      </c>
      <c r="D68" t="s">
        <v>2138</v>
      </c>
      <c r="E68" t="s">
        <v>2184</v>
      </c>
      <c r="F68" t="s">
        <v>2185</v>
      </c>
      <c r="G68" t="str">
        <f t="shared" si="6"/>
        <v>2198 Palomar Airport Rd, San Diego, CA, 92011</v>
      </c>
      <c r="H68">
        <v>1959</v>
      </c>
      <c r="I68">
        <f t="shared" ca="1" si="5"/>
        <v>66</v>
      </c>
      <c r="J68" t="s">
        <v>2442</v>
      </c>
      <c r="K68" t="str">
        <f t="shared" si="7"/>
        <v>ladams</v>
      </c>
      <c r="L68" t="str">
        <f t="shared" si="8"/>
        <v>carlsbadairport</v>
      </c>
      <c r="M68" t="s">
        <v>2298</v>
      </c>
      <c r="N68" t="s">
        <v>2361</v>
      </c>
      <c r="O68" t="s">
        <v>2580</v>
      </c>
    </row>
    <row r="69" spans="1:15" x14ac:dyDescent="0.25">
      <c r="A69" t="s">
        <v>16</v>
      </c>
      <c r="B69" t="s">
        <v>292</v>
      </c>
      <c r="C69" t="s">
        <v>2078</v>
      </c>
      <c r="D69" t="s">
        <v>2079</v>
      </c>
      <c r="E69" t="s">
        <v>2195</v>
      </c>
      <c r="F69" t="s">
        <v>2214</v>
      </c>
      <c r="G69" t="str">
        <f t="shared" si="6"/>
        <v>1 Saarinen Cir, Dulles, VA, 20166</v>
      </c>
      <c r="H69">
        <v>1962</v>
      </c>
      <c r="I69">
        <f t="shared" ca="1" si="5"/>
        <v>63</v>
      </c>
      <c r="J69" t="s">
        <v>2454</v>
      </c>
      <c r="K69" t="str">
        <f t="shared" si="7"/>
        <v>hyoung</v>
      </c>
      <c r="L69" t="str">
        <f t="shared" si="8"/>
        <v>flydulles</v>
      </c>
      <c r="M69" t="s">
        <v>2317</v>
      </c>
      <c r="N69" t="s">
        <v>2378</v>
      </c>
      <c r="O69" t="s">
        <v>2581</v>
      </c>
    </row>
    <row r="70" spans="1:15" x14ac:dyDescent="0.25">
      <c r="A70" t="s">
        <v>351</v>
      </c>
      <c r="B70" t="s">
        <v>352</v>
      </c>
      <c r="C70" t="s">
        <v>2152</v>
      </c>
      <c r="D70" t="s">
        <v>2153</v>
      </c>
      <c r="E70" t="s">
        <v>2184</v>
      </c>
      <c r="F70" t="s">
        <v>2271</v>
      </c>
      <c r="G70" t="str">
        <f t="shared" si="6"/>
        <v>6900 Airport Blvd, Sacramento, CA, 95837</v>
      </c>
      <c r="H70">
        <v>1967</v>
      </c>
      <c r="I70">
        <f t="shared" ca="1" si="5"/>
        <v>58</v>
      </c>
      <c r="J70" t="s">
        <v>2480</v>
      </c>
      <c r="K70" t="str">
        <f t="shared" si="7"/>
        <v>n.parker</v>
      </c>
      <c r="L70" t="str">
        <f t="shared" si="8"/>
        <v>sacairport</v>
      </c>
      <c r="M70" t="s">
        <v>2305</v>
      </c>
      <c r="N70" t="s">
        <v>2388</v>
      </c>
      <c r="O70" t="s">
        <v>2582</v>
      </c>
    </row>
    <row r="71" spans="1:15" x14ac:dyDescent="0.25">
      <c r="A71" t="s">
        <v>293</v>
      </c>
      <c r="B71" t="s">
        <v>294</v>
      </c>
      <c r="C71" t="s">
        <v>2080</v>
      </c>
      <c r="D71" t="s">
        <v>2077</v>
      </c>
      <c r="E71" t="s">
        <v>2172</v>
      </c>
      <c r="F71" t="s">
        <v>2215</v>
      </c>
      <c r="G71" t="str">
        <f t="shared" si="6"/>
        <v>2800 N Terminal Rd, Houston, TX, 77032</v>
      </c>
      <c r="H71">
        <v>1969</v>
      </c>
      <c r="I71">
        <f t="shared" ca="1" si="5"/>
        <v>56</v>
      </c>
      <c r="J71" t="s">
        <v>2455</v>
      </c>
      <c r="K71" t="str">
        <f t="shared" si="7"/>
        <v>ericb</v>
      </c>
      <c r="L71" t="str">
        <f t="shared" si="8"/>
        <v>flyiah</v>
      </c>
      <c r="M71" t="s">
        <v>2318</v>
      </c>
      <c r="N71" t="s">
        <v>2379</v>
      </c>
      <c r="O71" t="s">
        <v>2583</v>
      </c>
    </row>
    <row r="72" spans="1:15" x14ac:dyDescent="0.25">
      <c r="A72" t="s">
        <v>19</v>
      </c>
      <c r="B72" t="s">
        <v>300</v>
      </c>
      <c r="C72" t="s">
        <v>2089</v>
      </c>
      <c r="D72" t="s">
        <v>2280</v>
      </c>
      <c r="E72" t="s">
        <v>2211</v>
      </c>
      <c r="F72" t="s">
        <v>2225</v>
      </c>
      <c r="G72" t="str">
        <f t="shared" si="6"/>
        <v>73-200 Kupipi St, Kona, HI, 96740</v>
      </c>
      <c r="H72">
        <v>1970</v>
      </c>
      <c r="I72">
        <f t="shared" ca="1" si="5"/>
        <v>55</v>
      </c>
      <c r="J72" t="s">
        <v>2459</v>
      </c>
      <c r="K72" t="str">
        <f t="shared" si="7"/>
        <v>vreynolds</v>
      </c>
      <c r="L72" t="str">
        <f t="shared" si="8"/>
        <v>konaairport</v>
      </c>
      <c r="M72" t="s">
        <v>2304</v>
      </c>
      <c r="N72" t="s">
        <v>2385</v>
      </c>
      <c r="O72" t="s">
        <v>2584</v>
      </c>
    </row>
    <row r="73" spans="1:15" x14ac:dyDescent="0.25">
      <c r="A73" t="s">
        <v>303</v>
      </c>
      <c r="B73" t="s">
        <v>304</v>
      </c>
      <c r="C73" t="s">
        <v>2094</v>
      </c>
      <c r="D73" t="s">
        <v>2095</v>
      </c>
      <c r="E73" t="s">
        <v>2229</v>
      </c>
      <c r="F73" t="s">
        <v>2230</v>
      </c>
      <c r="G73" t="str">
        <f t="shared" si="6"/>
        <v>1 International Square, Kansas City, MO, 64153</v>
      </c>
      <c r="H73">
        <v>1972</v>
      </c>
      <c r="I73">
        <f t="shared" ca="1" si="5"/>
        <v>53</v>
      </c>
      <c r="J73" t="s">
        <v>2461</v>
      </c>
      <c r="K73" t="str">
        <f t="shared" si="7"/>
        <v>rtorres</v>
      </c>
      <c r="L73" t="str">
        <f t="shared" si="8"/>
        <v>flykc</v>
      </c>
      <c r="M73" t="s">
        <v>2326</v>
      </c>
      <c r="N73" t="s">
        <v>2388</v>
      </c>
      <c r="O73" t="s">
        <v>2585</v>
      </c>
    </row>
    <row r="74" spans="1:15" x14ac:dyDescent="0.25">
      <c r="A74" t="s">
        <v>3</v>
      </c>
      <c r="B74" t="s">
        <v>275</v>
      </c>
      <c r="C74" t="s">
        <v>2059</v>
      </c>
      <c r="D74" t="s">
        <v>2054</v>
      </c>
      <c r="E74" t="s">
        <v>2172</v>
      </c>
      <c r="F74" t="s">
        <v>2198</v>
      </c>
      <c r="G74" t="str">
        <f t="shared" si="6"/>
        <v>2400 Aviation Dr, Dallas, TX, 75261</v>
      </c>
      <c r="H74">
        <v>1974</v>
      </c>
      <c r="I74">
        <f t="shared" ca="1" si="5"/>
        <v>51</v>
      </c>
      <c r="J74" t="s">
        <v>2419</v>
      </c>
      <c r="K74" t="str">
        <f t="shared" si="7"/>
        <v>katfoster</v>
      </c>
      <c r="L74" t="str">
        <f t="shared" si="8"/>
        <v>dfwairport</v>
      </c>
      <c r="M74" t="s">
        <v>2307</v>
      </c>
      <c r="N74" t="s">
        <v>2369</v>
      </c>
      <c r="O74" t="s">
        <v>2586</v>
      </c>
    </row>
    <row r="75" spans="1:15" x14ac:dyDescent="0.25">
      <c r="A75" t="s">
        <v>13</v>
      </c>
      <c r="B75" t="s">
        <v>305</v>
      </c>
      <c r="C75" t="s">
        <v>2096</v>
      </c>
      <c r="D75" t="s">
        <v>2097</v>
      </c>
      <c r="E75" t="s">
        <v>2207</v>
      </c>
      <c r="F75" t="s">
        <v>2231</v>
      </c>
      <c r="G75" t="str">
        <f t="shared" si="6"/>
        <v>1 Jeff Fuqua Blvd, Orlando, FL, 32827</v>
      </c>
      <c r="H75">
        <v>1981</v>
      </c>
      <c r="I75">
        <f t="shared" ca="1" si="5"/>
        <v>44</v>
      </c>
      <c r="J75" t="s">
        <v>2462</v>
      </c>
      <c r="K75" t="str">
        <f t="shared" si="7"/>
        <v>b.campbell</v>
      </c>
      <c r="L75" t="str">
        <f t="shared" si="8"/>
        <v>orlandoairports</v>
      </c>
      <c r="M75" t="s">
        <v>2327</v>
      </c>
      <c r="N75" t="s">
        <v>2389</v>
      </c>
      <c r="O75" t="s">
        <v>2587</v>
      </c>
    </row>
    <row r="76" spans="1:15" x14ac:dyDescent="0.25">
      <c r="A76" t="s">
        <v>273</v>
      </c>
      <c r="B76" t="s">
        <v>274</v>
      </c>
      <c r="C76" t="s">
        <v>2057</v>
      </c>
      <c r="D76" t="s">
        <v>2058</v>
      </c>
      <c r="E76" t="s">
        <v>2168</v>
      </c>
      <c r="F76" t="s">
        <v>2197</v>
      </c>
      <c r="G76" t="str">
        <f t="shared" si="6"/>
        <v>8500 Peña Blvd, Denver, CO, 80249</v>
      </c>
      <c r="H76">
        <v>1995</v>
      </c>
      <c r="I76">
        <f t="shared" ca="1" si="5"/>
        <v>30</v>
      </c>
      <c r="J76" t="s">
        <v>2445</v>
      </c>
      <c r="K76" t="str">
        <f t="shared" si="7"/>
        <v>phughes</v>
      </c>
      <c r="L76" t="str">
        <f t="shared" si="8"/>
        <v>flydenver</v>
      </c>
      <c r="M76" t="s">
        <v>2306</v>
      </c>
      <c r="N76" t="s">
        <v>2368</v>
      </c>
      <c r="O76" t="s">
        <v>2588</v>
      </c>
    </row>
    <row r="77" spans="1:15" x14ac:dyDescent="0.25">
      <c r="A77" t="s">
        <v>7</v>
      </c>
      <c r="B77" t="s">
        <v>253</v>
      </c>
      <c r="C77" t="s">
        <v>2032</v>
      </c>
      <c r="D77" t="s">
        <v>2033</v>
      </c>
      <c r="E77" t="s">
        <v>2172</v>
      </c>
      <c r="F77" t="s">
        <v>2173</v>
      </c>
      <c r="G77" t="str">
        <f t="shared" si="6"/>
        <v>3600 Presidential Blvd, Austin, TX, 78719</v>
      </c>
      <c r="H77">
        <v>1999</v>
      </c>
      <c r="I77">
        <f t="shared" ca="1" si="5"/>
        <v>26</v>
      </c>
      <c r="J77" t="s">
        <v>2412</v>
      </c>
      <c r="K77" t="str">
        <f t="shared" si="7"/>
        <v>jedwards</v>
      </c>
      <c r="L77" t="str">
        <f t="shared" si="8"/>
        <v>austinairport</v>
      </c>
      <c r="M77" t="s">
        <v>2292</v>
      </c>
      <c r="N77" t="s">
        <v>2355</v>
      </c>
      <c r="O77" t="s">
        <v>2589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F8D8-5536-4FDC-B340-799FC6942089}">
  <dimension ref="B1:I21"/>
  <sheetViews>
    <sheetView showGridLines="0" workbookViewId="0"/>
  </sheetViews>
  <sheetFormatPr defaultRowHeight="15" x14ac:dyDescent="0.25"/>
  <cols>
    <col min="1" max="1" width="2.85546875" customWidth="1"/>
    <col min="2" max="2" width="11.42578125" customWidth="1"/>
    <col min="3" max="4" width="14.28515625" customWidth="1"/>
    <col min="6" max="6" width="11.42578125" customWidth="1"/>
    <col min="7" max="7" width="14.28515625" customWidth="1"/>
    <col min="8" max="8" width="18.7109375" customWidth="1"/>
    <col min="9" max="9" width="9.140625" customWidth="1"/>
  </cols>
  <sheetData>
    <row r="1" spans="2:9" ht="8.25" customHeight="1" x14ac:dyDescent="0.25"/>
    <row r="2" spans="2:9" ht="36" x14ac:dyDescent="0.55000000000000004">
      <c r="B2" s="5" t="s">
        <v>375</v>
      </c>
    </row>
    <row r="4" spans="2:9" x14ac:dyDescent="0.25">
      <c r="C4" s="6" t="s">
        <v>358</v>
      </c>
      <c r="D4" s="7">
        <v>0.05</v>
      </c>
      <c r="F4" s="6" t="s">
        <v>2488</v>
      </c>
      <c r="G4" s="8">
        <v>0.03</v>
      </c>
      <c r="H4" s="13">
        <v>0.02</v>
      </c>
      <c r="I4" s="8">
        <v>0.06</v>
      </c>
    </row>
    <row r="6" spans="2:9" x14ac:dyDescent="0.25">
      <c r="B6" s="9" t="s">
        <v>359</v>
      </c>
      <c r="C6" s="10" t="s">
        <v>376</v>
      </c>
      <c r="D6" s="10" t="s">
        <v>377</v>
      </c>
      <c r="F6" s="9" t="s">
        <v>359</v>
      </c>
      <c r="G6" s="10" t="s">
        <v>8</v>
      </c>
      <c r="H6" s="10" t="s">
        <v>25</v>
      </c>
      <c r="I6" s="10" t="s">
        <v>11</v>
      </c>
    </row>
    <row r="7" spans="2:9" x14ac:dyDescent="0.25">
      <c r="B7" t="s">
        <v>360</v>
      </c>
      <c r="C7" s="11">
        <v>389</v>
      </c>
      <c r="D7" s="15" cm="1">
        <f t="array" ref="D7:D18">ROUND(C7:C18*(100%+D4),0)</f>
        <v>408</v>
      </c>
      <c r="F7" t="s">
        <v>360</v>
      </c>
      <c r="G7" s="15" cm="1">
        <f t="array" ref="G7:I18">ROUND(_xlfn.ANCHORARRAY(D7)*G4:I4,0)</f>
        <v>12</v>
      </c>
      <c r="H7" s="15">
        <v>8</v>
      </c>
      <c r="I7" s="15">
        <v>24</v>
      </c>
    </row>
    <row r="8" spans="2:9" x14ac:dyDescent="0.25">
      <c r="B8" t="s">
        <v>361</v>
      </c>
      <c r="C8" s="11">
        <v>356</v>
      </c>
      <c r="D8" s="15">
        <v>374</v>
      </c>
      <c r="F8" t="s">
        <v>361</v>
      </c>
      <c r="G8" s="15">
        <v>11</v>
      </c>
      <c r="H8" s="15">
        <v>7</v>
      </c>
      <c r="I8" s="15">
        <v>22</v>
      </c>
    </row>
    <row r="9" spans="2:9" x14ac:dyDescent="0.25">
      <c r="B9" t="s">
        <v>362</v>
      </c>
      <c r="C9" s="11">
        <v>405</v>
      </c>
      <c r="D9" s="15">
        <v>425</v>
      </c>
      <c r="F9" t="s">
        <v>362</v>
      </c>
      <c r="G9" s="15">
        <v>13</v>
      </c>
      <c r="H9" s="15">
        <v>9</v>
      </c>
      <c r="I9" s="15">
        <v>26</v>
      </c>
    </row>
    <row r="10" spans="2:9" x14ac:dyDescent="0.25">
      <c r="B10" t="s">
        <v>363</v>
      </c>
      <c r="C10" s="11">
        <v>391</v>
      </c>
      <c r="D10" s="15">
        <v>411</v>
      </c>
      <c r="F10" t="s">
        <v>363</v>
      </c>
      <c r="G10" s="15">
        <v>12</v>
      </c>
      <c r="H10" s="15">
        <v>8</v>
      </c>
      <c r="I10" s="15">
        <v>25</v>
      </c>
    </row>
    <row r="11" spans="2:9" x14ac:dyDescent="0.25">
      <c r="B11" t="s">
        <v>364</v>
      </c>
      <c r="C11" s="11">
        <v>448</v>
      </c>
      <c r="D11" s="15">
        <v>470</v>
      </c>
      <c r="F11" t="s">
        <v>364</v>
      </c>
      <c r="G11" s="15">
        <v>14</v>
      </c>
      <c r="H11" s="15">
        <v>9</v>
      </c>
      <c r="I11" s="15">
        <v>28</v>
      </c>
    </row>
    <row r="12" spans="2:9" x14ac:dyDescent="0.25">
      <c r="B12" t="s">
        <v>365</v>
      </c>
      <c r="C12" s="11">
        <v>417</v>
      </c>
      <c r="D12" s="15">
        <v>438</v>
      </c>
      <c r="F12" t="s">
        <v>365</v>
      </c>
      <c r="G12" s="15">
        <v>13</v>
      </c>
      <c r="H12" s="15">
        <v>9</v>
      </c>
      <c r="I12" s="15">
        <v>26</v>
      </c>
    </row>
    <row r="13" spans="2:9" x14ac:dyDescent="0.25">
      <c r="B13" t="s">
        <v>366</v>
      </c>
      <c r="C13" s="11">
        <v>476</v>
      </c>
      <c r="D13" s="15">
        <v>500</v>
      </c>
      <c r="F13" t="s">
        <v>366</v>
      </c>
      <c r="G13" s="15">
        <v>15</v>
      </c>
      <c r="H13" s="15">
        <v>10</v>
      </c>
      <c r="I13" s="15">
        <v>30</v>
      </c>
    </row>
    <row r="14" spans="2:9" x14ac:dyDescent="0.25">
      <c r="B14" t="s">
        <v>367</v>
      </c>
      <c r="C14" s="11">
        <v>457</v>
      </c>
      <c r="D14" s="15">
        <v>480</v>
      </c>
      <c r="F14" t="s">
        <v>367</v>
      </c>
      <c r="G14" s="15">
        <v>14</v>
      </c>
      <c r="H14" s="15">
        <v>10</v>
      </c>
      <c r="I14" s="15">
        <v>29</v>
      </c>
    </row>
    <row r="15" spans="2:9" x14ac:dyDescent="0.25">
      <c r="B15" t="s">
        <v>368</v>
      </c>
      <c r="C15" s="11">
        <v>437</v>
      </c>
      <c r="D15" s="15">
        <v>459</v>
      </c>
      <c r="F15" t="s">
        <v>368</v>
      </c>
      <c r="G15" s="15">
        <v>14</v>
      </c>
      <c r="H15" s="15">
        <v>9</v>
      </c>
      <c r="I15" s="15">
        <v>28</v>
      </c>
    </row>
    <row r="16" spans="2:9" x14ac:dyDescent="0.25">
      <c r="B16" t="s">
        <v>369</v>
      </c>
      <c r="C16" s="11">
        <v>405</v>
      </c>
      <c r="D16" s="15">
        <v>425</v>
      </c>
      <c r="F16" t="s">
        <v>369</v>
      </c>
      <c r="G16" s="15">
        <v>13</v>
      </c>
      <c r="H16" s="15">
        <v>9</v>
      </c>
      <c r="I16" s="15">
        <v>26</v>
      </c>
    </row>
    <row r="17" spans="2:9" x14ac:dyDescent="0.25">
      <c r="B17" t="s">
        <v>370</v>
      </c>
      <c r="C17" s="11">
        <v>390</v>
      </c>
      <c r="D17" s="15">
        <v>410</v>
      </c>
      <c r="F17" t="s">
        <v>370</v>
      </c>
      <c r="G17" s="15">
        <v>12</v>
      </c>
      <c r="H17" s="15">
        <v>8</v>
      </c>
      <c r="I17" s="15">
        <v>25</v>
      </c>
    </row>
    <row r="18" spans="2:9" ht="15.75" thickBot="1" x14ac:dyDescent="0.3">
      <c r="B18" t="s">
        <v>371</v>
      </c>
      <c r="C18" s="12">
        <v>414</v>
      </c>
      <c r="D18" s="15">
        <v>435</v>
      </c>
      <c r="F18" t="s">
        <v>371</v>
      </c>
      <c r="G18" s="15">
        <v>13</v>
      </c>
      <c r="H18" s="15">
        <v>9</v>
      </c>
      <c r="I18" s="15">
        <v>26</v>
      </c>
    </row>
    <row r="19" spans="2:9" ht="15.75" thickTop="1" x14ac:dyDescent="0.25">
      <c r="B19" s="6" t="s">
        <v>372</v>
      </c>
      <c r="C19" s="11">
        <f>SUM(C7:C18)</f>
        <v>4985</v>
      </c>
      <c r="D19" s="11">
        <f>SUM(_xlfn.ANCHORARRAY(D7))</f>
        <v>5235</v>
      </c>
    </row>
    <row r="20" spans="2:9" x14ac:dyDescent="0.25">
      <c r="B20" s="6" t="s">
        <v>373</v>
      </c>
      <c r="C20" s="11">
        <f>AVERAGE(C7:C18)</f>
        <v>415.41666666666669</v>
      </c>
      <c r="D20" s="11">
        <f>AVERAGE(_xlfn.ANCHORARRAY(D7))</f>
        <v>436.25</v>
      </c>
    </row>
    <row r="21" spans="2:9" x14ac:dyDescent="0.25">
      <c r="B21" s="6" t="s">
        <v>374</v>
      </c>
      <c r="C21" s="11">
        <f>MAX(C7:C18)</f>
        <v>476</v>
      </c>
      <c r="D21" s="11">
        <f>MAX(_xlfn.ANCHORARRAY(D7))</f>
        <v>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AC2FB-B9FC-403F-B3E0-96C49377C967}">
  <dimension ref="B2:F20"/>
  <sheetViews>
    <sheetView workbookViewId="0"/>
  </sheetViews>
  <sheetFormatPr defaultRowHeight="15" x14ac:dyDescent="0.25"/>
  <cols>
    <col min="2" max="2" width="16.7109375" bestFit="1" customWidth="1"/>
    <col min="3" max="3" width="11" customWidth="1"/>
    <col min="4" max="6" width="9.7109375" customWidth="1"/>
    <col min="8" max="8" width="16.7109375" bestFit="1" customWidth="1"/>
    <col min="11" max="11" width="16.7109375" bestFit="1" customWidth="1"/>
  </cols>
  <sheetData>
    <row r="2" spans="2:6" x14ac:dyDescent="0.25">
      <c r="B2" s="6" t="s">
        <v>2490</v>
      </c>
      <c r="C2" s="16">
        <f>COUNTA(Flights[Flight])</f>
        <v>4985</v>
      </c>
      <c r="D2" s="16"/>
    </row>
    <row r="3" spans="2:6" x14ac:dyDescent="0.25">
      <c r="B3" s="6" t="s">
        <v>2498</v>
      </c>
      <c r="C3" s="16">
        <f>COUNTIFS(Flights[Status],"Delayed")</f>
        <v>975</v>
      </c>
      <c r="D3" s="16"/>
    </row>
    <row r="4" spans="2:6" x14ac:dyDescent="0.25">
      <c r="B4" s="6" t="s">
        <v>2502</v>
      </c>
      <c r="C4" s="16">
        <f>AVERAGEIFS(Flights[Arrival Delay],Flights[Status],"Delayed")</f>
        <v>51.867692307692309</v>
      </c>
      <c r="D4" s="16"/>
    </row>
    <row r="5" spans="2:6" x14ac:dyDescent="0.25">
      <c r="B5" s="6" t="s">
        <v>2491</v>
      </c>
      <c r="C5" s="16">
        <f>C2-COUNTBLANK(Flights[Cancellation Reason])</f>
        <v>53</v>
      </c>
      <c r="D5" s="16"/>
    </row>
    <row r="6" spans="2:6" x14ac:dyDescent="0.25">
      <c r="B6" s="6" t="s">
        <v>2492</v>
      </c>
      <c r="C6" s="16">
        <f>COUNTA(_xlfn.UNIQUE(Flights[Destination]))</f>
        <v>76</v>
      </c>
      <c r="D6" s="16"/>
    </row>
    <row r="8" spans="2:6" x14ac:dyDescent="0.25">
      <c r="B8" s="18" t="s">
        <v>2001</v>
      </c>
      <c r="C8" s="18" t="s">
        <v>2497</v>
      </c>
      <c r="D8" s="18" t="s">
        <v>2501</v>
      </c>
      <c r="E8" s="18" t="s">
        <v>2500</v>
      </c>
      <c r="F8" s="18" t="s">
        <v>2499</v>
      </c>
    </row>
    <row r="9" spans="2:6" x14ac:dyDescent="0.25">
      <c r="B9" t="str" cm="1">
        <f t="array" ref="B9:B20">_xlfn._xlws.SORT(_xlfn.UNIQUE(Flights[Airline]))</f>
        <v>Alaska Airlines</v>
      </c>
      <c r="C9" cm="1">
        <f t="array" ref="C9:C20">COUNTIFS(Flights[Airline],_xlfn.ANCHORARRAY(B9))</f>
        <v>235</v>
      </c>
      <c r="D9" s="19" cm="1">
        <f t="array" ref="D9:F20">COUNTIFS(Flights[Airline],_xlfn.ANCHORARRAY(B9),Flights[Status],D8:F8)/_xlfn.ANCHORARRAY(C9)</f>
        <v>0.91489361702127658</v>
      </c>
      <c r="E9" s="19">
        <v>8.085106382978724E-2</v>
      </c>
      <c r="F9" s="19">
        <v>4.2553191489361703E-3</v>
      </c>
    </row>
    <row r="10" spans="2:6" x14ac:dyDescent="0.25">
      <c r="B10" t="str">
        <v>American Airlines</v>
      </c>
      <c r="C10">
        <v>839</v>
      </c>
      <c r="D10" s="19">
        <v>0.84028605482717522</v>
      </c>
      <c r="E10" s="19">
        <v>0.15256257449344457</v>
      </c>
      <c r="F10" s="19">
        <v>7.1513706793802142E-3</v>
      </c>
    </row>
    <row r="11" spans="2:6" x14ac:dyDescent="0.25">
      <c r="B11" t="str">
        <v>Delta</v>
      </c>
      <c r="C11">
        <v>654</v>
      </c>
      <c r="D11" s="19">
        <v>0.84556574923547401</v>
      </c>
      <c r="E11" s="19">
        <v>0.1529051987767584</v>
      </c>
      <c r="F11" s="19">
        <v>1.5290519877675841E-3</v>
      </c>
    </row>
    <row r="12" spans="2:6" x14ac:dyDescent="0.25">
      <c r="B12" t="str">
        <v>Frontier</v>
      </c>
      <c r="C12">
        <v>41</v>
      </c>
      <c r="D12" s="19">
        <v>0.75609756097560976</v>
      </c>
      <c r="E12" s="19">
        <v>0.24390243902439024</v>
      </c>
      <c r="F12" s="19">
        <v>0</v>
      </c>
    </row>
    <row r="13" spans="2:6" x14ac:dyDescent="0.25">
      <c r="B13" t="str">
        <v>Hawaiian</v>
      </c>
      <c r="C13">
        <v>38</v>
      </c>
      <c r="D13" s="19">
        <v>0.73684210526315785</v>
      </c>
      <c r="E13" s="19">
        <v>0.23684210526315788</v>
      </c>
      <c r="F13" s="19">
        <v>2.6315789473684209E-2</v>
      </c>
    </row>
    <row r="14" spans="2:6" x14ac:dyDescent="0.25">
      <c r="B14" t="str">
        <v>JetBlue</v>
      </c>
      <c r="C14">
        <v>108</v>
      </c>
      <c r="D14" s="19">
        <v>0.79629629629629628</v>
      </c>
      <c r="E14" s="19">
        <v>0.20370370370370369</v>
      </c>
      <c r="F14" s="19">
        <v>0</v>
      </c>
    </row>
    <row r="15" spans="2:6" x14ac:dyDescent="0.25">
      <c r="B15" t="str">
        <v>Skywest</v>
      </c>
      <c r="C15">
        <v>874</v>
      </c>
      <c r="D15" s="19">
        <v>0.76315789473684215</v>
      </c>
      <c r="E15" s="19">
        <v>0.21967963386727687</v>
      </c>
      <c r="F15" s="19">
        <v>1.7162471395881007E-2</v>
      </c>
    </row>
    <row r="16" spans="2:6" x14ac:dyDescent="0.25">
      <c r="B16" t="str">
        <v>Southwest</v>
      </c>
      <c r="C16">
        <v>971</v>
      </c>
      <c r="D16" s="19">
        <v>0.73326467559217301</v>
      </c>
      <c r="E16" s="19">
        <v>0.2481977342945417</v>
      </c>
      <c r="F16" s="19">
        <v>1.8537590113285273E-2</v>
      </c>
    </row>
    <row r="17" spans="2:6" x14ac:dyDescent="0.25">
      <c r="B17" t="str">
        <v>Spirit</v>
      </c>
      <c r="C17">
        <v>120</v>
      </c>
      <c r="D17" s="19">
        <v>0.66666666666666663</v>
      </c>
      <c r="E17" s="19">
        <v>0.32500000000000001</v>
      </c>
      <c r="F17" s="19">
        <v>8.3333333333333332E-3</v>
      </c>
    </row>
    <row r="18" spans="2:6" x14ac:dyDescent="0.25">
      <c r="B18" t="str">
        <v>United</v>
      </c>
      <c r="C18">
        <v>703</v>
      </c>
      <c r="D18" s="19">
        <v>0.79231863442389761</v>
      </c>
      <c r="E18" s="19">
        <v>0.19630156472261737</v>
      </c>
      <c r="F18" s="19">
        <v>1.1379800853485065E-2</v>
      </c>
    </row>
    <row r="19" spans="2:6" x14ac:dyDescent="0.25">
      <c r="B19" t="str">
        <v>US Airways</v>
      </c>
      <c r="C19">
        <v>102</v>
      </c>
      <c r="D19" s="19">
        <v>0.82352941176470584</v>
      </c>
      <c r="E19" s="19">
        <v>0.16666666666666666</v>
      </c>
      <c r="F19" s="19">
        <v>9.8039215686274508E-3</v>
      </c>
    </row>
    <row r="20" spans="2:6" x14ac:dyDescent="0.25">
      <c r="B20" t="str">
        <v>Virgin America</v>
      </c>
      <c r="C20">
        <v>300</v>
      </c>
      <c r="D20" s="19">
        <v>0.79666666666666663</v>
      </c>
      <c r="E20" s="19">
        <v>0.2</v>
      </c>
      <c r="F20" s="19">
        <v>3.3333333333333335E-3</v>
      </c>
    </row>
  </sheetData>
  <conditionalFormatting sqref="C9:C2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{82833513-7948-4135-8341-474752E0D3D9}</x14:id>
        </ext>
      </extLst>
    </cfRule>
  </conditionalFormatting>
  <conditionalFormatting sqref="D9:D20">
    <cfRule type="colorScale" priority="4">
      <colorScale>
        <cfvo type="min"/>
        <cfvo type="max"/>
        <color rgb="FFFCFCFF"/>
        <color rgb="FF63BE7B"/>
      </colorScale>
    </cfRule>
  </conditionalFormatting>
  <conditionalFormatting sqref="E9:E20">
    <cfRule type="colorScale" priority="3">
      <colorScale>
        <cfvo type="min"/>
        <cfvo type="max"/>
        <color rgb="FFFCFCFF"/>
        <color rgb="FFF8696B"/>
      </colorScale>
    </cfRule>
  </conditionalFormatting>
  <conditionalFormatting sqref="F9:F2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833513-7948-4135-8341-474752E0D3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C9:C20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Flights</vt:lpstr>
      <vt:lpstr>Airports</vt:lpstr>
      <vt:lpstr>2016 Forecasts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Enrique Ruiz</cp:lastModifiedBy>
  <dcterms:created xsi:type="dcterms:W3CDTF">2025-03-05T17:51:54Z</dcterms:created>
  <dcterms:modified xsi:type="dcterms:W3CDTF">2025-03-26T22:49:16Z</dcterms:modified>
</cp:coreProperties>
</file>